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495" yWindow="795" windowWidth="21075" windowHeight="7740" firstSheet="10" activeTab="13"/>
  </bookViews>
  <sheets>
    <sheet name="Mérleg 1." sheetId="19" r:id="rId1"/>
    <sheet name="Felújítás 1a." sheetId="12" r:id="rId2"/>
    <sheet name="Beruházás 1b." sheetId="30" r:id="rId3"/>
    <sheet name="Átvett pénze. 1c." sheetId="6" r:id="rId4"/>
    <sheet name="Átadott pénze. 1d." sheetId="7" r:id="rId5"/>
    <sheet name="Tartalék 1e." sheetId="18" r:id="rId6"/>
    <sheet name="Támogatás 1f." sheetId="25" r:id="rId7"/>
    <sheet name="Konszolidálás 1ü 2." sheetId="31" r:id="rId8"/>
    <sheet name="Konszolidálás 2ü 2." sheetId="32" r:id="rId9"/>
    <sheet name="Konszolidálás 3ü 2." sheetId="33" r:id="rId10"/>
    <sheet name="Konszolidálás 4ü 2." sheetId="34" r:id="rId11"/>
    <sheet name="Konszolidálás 12A 2." sheetId="35" r:id="rId12"/>
    <sheet name="Konszolidálás 13A 2." sheetId="36" r:id="rId13"/>
    <sheet name="Vagyonkimutatás 3." sheetId="21" r:id="rId14"/>
    <sheet name="Idegen tulajdon 3a." sheetId="20" r:id="rId15"/>
    <sheet name="Részesedések 3b." sheetId="22" r:id="rId16"/>
    <sheet name="Pénzeszközök 3c." sheetId="23" r:id="rId17"/>
    <sheet name="Adósságkorlát 3d." sheetId="17" r:id="rId18"/>
    <sheet name="Címrend összesen 4." sheetId="11" r:id="rId19"/>
    <sheet name="Címrend kötelező 4." sheetId="10" r:id="rId20"/>
    <sheet name="Címrend önként 4." sheetId="9" r:id="rId21"/>
    <sheet name="Címrend állig. 4." sheetId="8" r:id="rId22"/>
    <sheet name="összesített köt.-önk.-államig" sheetId="24" r:id="rId23"/>
    <sheet name="11601 kiadás 4a." sheetId="13" r:id="rId24"/>
    <sheet name="11601 bevétel 4a." sheetId="14" r:id="rId25"/>
    <sheet name="11602 kiadás 4b." sheetId="16" r:id="rId26"/>
    <sheet name="11602 bevétel 4b." sheetId="15" r:id="rId27"/>
    <sheet name="11603 kiadás 4c." sheetId="1" r:id="rId28"/>
    <sheet name="11604 kiadás 4d. " sheetId="3" r:id="rId29"/>
    <sheet name="11604 bevétel 4d.  " sheetId="2" r:id="rId30"/>
    <sheet name="11605 kiadás 4e." sheetId="5" r:id="rId31"/>
    <sheet name="11605 bevétel 4e.  " sheetId="4" r:id="rId32"/>
    <sheet name="Létszám 5." sheetId="26" r:id="rId33"/>
    <sheet name="Közvetett támogatások 6." sheetId="28" r:id="rId34"/>
    <sheet name="Többéves kötváll. 7." sheetId="27" r:id="rId35"/>
    <sheet name="EU-s projektek 8." sheetId="29" r:id="rId36"/>
  </sheets>
  <externalReferences>
    <externalReference r:id="rId37"/>
    <externalReference r:id="rId38"/>
    <externalReference r:id="rId39"/>
    <externalReference r:id="rId40"/>
  </externalReferences>
  <definedNames>
    <definedName name="_xlnm.Print_Titles" localSheetId="23">'11601 kiadás 4a.'!$A:$A,'11601 kiadás 4a.'!$1:$2</definedName>
    <definedName name="_xlnm.Print_Titles" localSheetId="26">'11602 bevétel 4b.'!$A:$A,'11602 bevétel 4b.'!$1:$1</definedName>
    <definedName name="_xlnm.Print_Titles" localSheetId="25">'11602 kiadás 4b.'!$A:$A,'11602 kiadás 4b.'!$1:$2</definedName>
    <definedName name="_xlnm.Print_Titles" localSheetId="27">'11603 kiadás 4c.'!$1:$2</definedName>
    <definedName name="_xlnm.Print_Titles" localSheetId="29">'11604 bevétel 4d.  '!$1:$1</definedName>
    <definedName name="_xlnm.Print_Titles" localSheetId="28">'11604 kiadás 4d. '!$A:$A,'11604 kiadás 4d. '!$1:$3</definedName>
    <definedName name="_xlnm.Print_Titles" localSheetId="31">'11605 bevétel 4e.  '!$1:$1</definedName>
    <definedName name="_xlnm.Print_Titles" localSheetId="30">'11605 kiadás 4e.'!$A:$A,'11605 kiadás 4e.'!$1:$2</definedName>
    <definedName name="_xlnm.Print_Titles" localSheetId="4">'Átadott pénze. 1d.'!$2:$3</definedName>
    <definedName name="_xlnm.Print_Titles" localSheetId="3">'Átvett pénze. 1c.'!$2:$3</definedName>
    <definedName name="_xlnm.Print_Titles" localSheetId="2">'Beruházás 1b.'!$1:$2</definedName>
    <definedName name="_xlnm.Print_Titles" localSheetId="18">'Címrend összesen 4.'!$A:$A</definedName>
    <definedName name="_xlnm.Print_Titles" localSheetId="1">'Felújítás 1a.'!$1:$1</definedName>
    <definedName name="_xlnm.Print_Titles" localSheetId="11">'Konszolidálás 12A 2.'!$1:$1</definedName>
    <definedName name="_xlnm.Print_Titles" localSheetId="7">'Konszolidálás 1ü 2.'!$1:$1</definedName>
    <definedName name="_xlnm.Print_Titles" localSheetId="8">'Konszolidálás 2ü 2.'!$1:$1</definedName>
    <definedName name="_xlnm.Print_Titles" localSheetId="0">'Mérleg 1.'!$1:$2</definedName>
    <definedName name="_xlnm.Print_Titles" localSheetId="22">'összesített köt.-önk.-államig'!$A:$B,'összesített köt.-önk.-államig'!$1:$3</definedName>
    <definedName name="_xlnm.Print_Titles" localSheetId="6">'Támogatás 1f.'!$1:$1</definedName>
    <definedName name="_xlnm.Print_Titles" localSheetId="34">'Többéves kötváll. 7.'!$1:$1</definedName>
    <definedName name="_xlnm.Print_Titles" localSheetId="13">'Vagyonkimutatás 3.'!$1:$3</definedName>
    <definedName name="_xlnm.Print_Area" localSheetId="26">'11602 bevétel 4b.'!$A$1:$V$53</definedName>
    <definedName name="_xlnm.Print_Area" localSheetId="25">'11602 kiadás 4b.'!$A$1:$AE$62</definedName>
    <definedName name="_xlnm.Print_Area" localSheetId="27">'11603 kiadás 4c.'!$A$1:$Y$18</definedName>
    <definedName name="_xlnm.Print_Area" localSheetId="29">'11604 bevétel 4d.  '!$A$1:$S$8</definedName>
    <definedName name="_xlnm.Print_Area" localSheetId="28">'11604 kiadás 4d. '!$A$1:$AH$103</definedName>
    <definedName name="_xlnm.Print_Area" localSheetId="31">'11605 bevétel 4e.  '!$A$1:$S$8</definedName>
    <definedName name="_xlnm.Print_Area" localSheetId="30">'11605 kiadás 4e.'!$A$1:$AE$53</definedName>
    <definedName name="_xlnm.Print_Area" localSheetId="4">'Átadott pénze. 1d.'!$A$1:$N$198</definedName>
    <definedName name="_xlnm.Print_Area" localSheetId="3">'Átvett pénze. 1c.'!$A$1:$N$76</definedName>
    <definedName name="_xlnm.Print_Area" localSheetId="18">'Címrend összesen 4.'!$A$1:$HC$69</definedName>
    <definedName name="_xlnm.Print_Area" localSheetId="7">'Konszolidálás 1ü 2.'!$A$1:$L$104</definedName>
    <definedName name="_xlnm.Print_Area" localSheetId="8">'Konszolidálás 2ü 2.'!$A$1:$J$84</definedName>
    <definedName name="_xlnm.Print_Area" localSheetId="15">'Részesedések 3b.'!$A$1:$H$10</definedName>
    <definedName name="_xlnm.Print_Area" localSheetId="6">'Támogatás 1f.'!$A$1:$E$76</definedName>
  </definedNames>
  <calcPr calcId="145621"/>
</workbook>
</file>

<file path=xl/calcChain.xml><?xml version="1.0" encoding="utf-8"?>
<calcChain xmlns="http://schemas.openxmlformats.org/spreadsheetml/2006/main">
  <c r="W23" i="21" l="1"/>
  <c r="V27" i="21"/>
  <c r="W25" i="21" l="1"/>
  <c r="C48" i="20"/>
  <c r="B29" i="25" l="1"/>
  <c r="C29" i="25"/>
  <c r="D29" i="25"/>
  <c r="E29" i="25"/>
  <c r="H20" i="36" l="1"/>
  <c r="H10" i="36"/>
  <c r="H6" i="36"/>
  <c r="G10" i="36"/>
  <c r="HC79" i="11" l="1"/>
  <c r="HC78" i="11"/>
  <c r="HB78" i="11"/>
  <c r="DK36" i="9"/>
  <c r="CP36" i="9"/>
  <c r="F7" i="4"/>
  <c r="M62" i="16"/>
  <c r="C61" i="16"/>
  <c r="D61" i="16"/>
  <c r="E61" i="16"/>
  <c r="F61" i="16"/>
  <c r="G61" i="16"/>
  <c r="G62" i="16" s="1"/>
  <c r="CA24" i="10" l="1"/>
  <c r="CA24" i="9"/>
  <c r="E148" i="7"/>
  <c r="D148" i="7"/>
  <c r="C148" i="7"/>
  <c r="GW19" i="9"/>
  <c r="GW19" i="10"/>
  <c r="GT19" i="10"/>
  <c r="GT19" i="9"/>
  <c r="G56" i="12" l="1"/>
  <c r="G192" i="30"/>
  <c r="G155" i="30"/>
  <c r="G146" i="30"/>
  <c r="G133" i="30"/>
  <c r="C26" i="22" l="1"/>
  <c r="C23" i="22"/>
  <c r="D23" i="22" s="1"/>
  <c r="C21" i="22"/>
  <c r="D21" i="22" s="1"/>
  <c r="C17" i="22"/>
  <c r="D17" i="22" s="1"/>
  <c r="C15" i="22"/>
  <c r="D15" i="22" s="1"/>
  <c r="D26" i="22"/>
  <c r="W97" i="21" l="1"/>
  <c r="W98" i="21"/>
  <c r="U98" i="21"/>
  <c r="J9" i="34"/>
  <c r="J8" i="34"/>
  <c r="I9" i="34"/>
  <c r="I8" i="34"/>
  <c r="J7" i="34"/>
  <c r="L7" i="33"/>
  <c r="L6" i="33"/>
  <c r="K7" i="33"/>
  <c r="K6" i="33"/>
  <c r="L5" i="33"/>
  <c r="U86" i="21" l="1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J6" i="32"/>
  <c r="J5" i="32"/>
  <c r="J4" i="32"/>
  <c r="J3" i="32"/>
  <c r="J2" i="32"/>
  <c r="K18" i="32" l="1"/>
  <c r="K10" i="32"/>
  <c r="K83" i="32"/>
  <c r="K70" i="32"/>
  <c r="K69" i="32"/>
  <c r="K66" i="32"/>
  <c r="K37" i="32"/>
  <c r="K35" i="32"/>
  <c r="K26" i="32"/>
  <c r="K20" i="32"/>
  <c r="K8" i="32"/>
  <c r="K3" i="32"/>
  <c r="K4" i="32"/>
  <c r="K5" i="32"/>
  <c r="K6" i="32"/>
  <c r="K7" i="32"/>
  <c r="K9" i="32"/>
  <c r="K11" i="32"/>
  <c r="K12" i="32"/>
  <c r="K13" i="32"/>
  <c r="K14" i="32"/>
  <c r="K15" i="32"/>
  <c r="K16" i="32"/>
  <c r="K17" i="32"/>
  <c r="K19" i="32"/>
  <c r="K21" i="32"/>
  <c r="K22" i="32"/>
  <c r="K23" i="32"/>
  <c r="K24" i="32"/>
  <c r="K25" i="32"/>
  <c r="K27" i="32"/>
  <c r="K28" i="32"/>
  <c r="K29" i="32"/>
  <c r="K30" i="32"/>
  <c r="K31" i="32"/>
  <c r="K32" i="32"/>
  <c r="K33" i="32"/>
  <c r="K34" i="32"/>
  <c r="K36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7" i="32"/>
  <c r="K68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2" i="32"/>
  <c r="J72" i="31"/>
  <c r="J12" i="31"/>
  <c r="K84" i="32" l="1"/>
  <c r="M100" i="31" l="1"/>
  <c r="M3" i="31"/>
  <c r="M4" i="31"/>
  <c r="M5" i="31"/>
  <c r="M6" i="31"/>
  <c r="M7" i="31"/>
  <c r="M8" i="31"/>
  <c r="M9" i="31"/>
  <c r="M10" i="31"/>
  <c r="M11" i="31"/>
  <c r="M46" i="31"/>
  <c r="M101" i="31"/>
  <c r="M102" i="31"/>
  <c r="M2" i="31"/>
  <c r="K96" i="31"/>
  <c r="K91" i="31"/>
  <c r="K103" i="31" s="1"/>
  <c r="K90" i="31"/>
  <c r="K86" i="31"/>
  <c r="K72" i="31"/>
  <c r="K67" i="31"/>
  <c r="K66" i="31"/>
  <c r="K79" i="31" s="1"/>
  <c r="K57" i="31"/>
  <c r="K54" i="31"/>
  <c r="K51" i="31"/>
  <c r="K62" i="31" s="1"/>
  <c r="K49" i="31"/>
  <c r="K42" i="31"/>
  <c r="K39" i="31"/>
  <c r="K29" i="31"/>
  <c r="K26" i="31"/>
  <c r="K50" i="31" s="1"/>
  <c r="K16" i="31"/>
  <c r="K12" i="31"/>
  <c r="K18" i="31"/>
  <c r="M12" i="31"/>
  <c r="K17" i="31" l="1"/>
  <c r="K104" i="31" s="1"/>
  <c r="E44" i="7"/>
  <c r="D44" i="7"/>
  <c r="E41" i="7"/>
  <c r="E42" i="7"/>
  <c r="E43" i="7"/>
  <c r="D41" i="7"/>
  <c r="D42" i="7"/>
  <c r="D43" i="7"/>
  <c r="C41" i="7"/>
  <c r="C42" i="7"/>
  <c r="C43" i="7"/>
  <c r="C40" i="7"/>
  <c r="D40" i="7"/>
  <c r="E40" i="7"/>
  <c r="G75" i="6"/>
  <c r="H75" i="6"/>
  <c r="F75" i="6"/>
  <c r="F73" i="6"/>
  <c r="C73" i="6" s="1"/>
  <c r="H73" i="6"/>
  <c r="E73" i="6" s="1"/>
  <c r="G73" i="6"/>
  <c r="D73" i="6" s="1"/>
  <c r="E71" i="6"/>
  <c r="E72" i="6"/>
  <c r="E74" i="6"/>
  <c r="D71" i="6"/>
  <c r="D72" i="6"/>
  <c r="D74" i="6"/>
  <c r="C71" i="6"/>
  <c r="C72" i="6"/>
  <c r="C74" i="6"/>
  <c r="I57" i="6"/>
  <c r="K57" i="6"/>
  <c r="J57" i="6"/>
  <c r="C60" i="6"/>
  <c r="C59" i="6"/>
  <c r="D59" i="6"/>
  <c r="C58" i="6"/>
  <c r="C57" i="6"/>
  <c r="C56" i="6"/>
  <c r="D56" i="6"/>
  <c r="E57" i="6"/>
  <c r="E59" i="6"/>
  <c r="E56" i="6"/>
  <c r="H60" i="6"/>
  <c r="E60" i="6" s="1"/>
  <c r="G60" i="6"/>
  <c r="D60" i="6" s="1"/>
  <c r="H58" i="6"/>
  <c r="E58" i="6" s="1"/>
  <c r="G58" i="6"/>
  <c r="D58" i="6" s="1"/>
  <c r="H57" i="6"/>
  <c r="G57" i="6"/>
  <c r="D57" i="6" s="1"/>
  <c r="E39" i="6"/>
  <c r="E41" i="6"/>
  <c r="E42" i="6"/>
  <c r="D41" i="6"/>
  <c r="D42" i="6"/>
  <c r="C41" i="6"/>
  <c r="C42" i="6"/>
  <c r="C38" i="6"/>
  <c r="D38" i="6"/>
  <c r="E38" i="6"/>
  <c r="G40" i="6"/>
  <c r="D40" i="6" s="1"/>
  <c r="H40" i="6"/>
  <c r="E40" i="6" s="1"/>
  <c r="F40" i="6"/>
  <c r="C40" i="6" s="1"/>
  <c r="G39" i="6"/>
  <c r="D39" i="6" s="1"/>
  <c r="H39" i="6"/>
  <c r="F39" i="6"/>
  <c r="C39" i="6" s="1"/>
  <c r="F22" i="6"/>
  <c r="H22" i="6"/>
  <c r="G22" i="6"/>
  <c r="H21" i="6"/>
  <c r="F21" i="6"/>
  <c r="G21" i="6"/>
  <c r="H20" i="6"/>
  <c r="E20" i="6" s="1"/>
  <c r="F20" i="6"/>
  <c r="C20" i="6" s="1"/>
  <c r="G20" i="6"/>
  <c r="D20" i="6" s="1"/>
  <c r="H19" i="6"/>
  <c r="E19" i="6" s="1"/>
  <c r="F19" i="6"/>
  <c r="C19" i="6" s="1"/>
  <c r="G19" i="6"/>
  <c r="D19" i="6" s="1"/>
  <c r="H18" i="6"/>
  <c r="E18" i="6" s="1"/>
  <c r="G18" i="6"/>
  <c r="D18" i="6" s="1"/>
  <c r="K22" i="6"/>
  <c r="J22" i="6"/>
  <c r="J21" i="6"/>
  <c r="K21" i="6"/>
  <c r="I21" i="6"/>
  <c r="E21" i="6"/>
  <c r="C18" i="6"/>
  <c r="C21" i="6" l="1"/>
  <c r="D21" i="6"/>
  <c r="F81" i="12"/>
  <c r="G81" i="12"/>
  <c r="E81" i="12"/>
  <c r="F193" i="30"/>
  <c r="G193" i="30"/>
  <c r="E193" i="30"/>
  <c r="F57" i="30"/>
  <c r="G57" i="30"/>
  <c r="F24" i="12"/>
  <c r="G24" i="12"/>
  <c r="E24" i="12"/>
  <c r="E82" i="12" s="1"/>
  <c r="F194" i="30" l="1"/>
  <c r="G194" i="30"/>
  <c r="F82" i="12"/>
  <c r="G82" i="12"/>
  <c r="E57" i="30"/>
  <c r="E194" i="30" s="1"/>
  <c r="O12" i="31" l="1"/>
  <c r="O17" i="31" s="1"/>
  <c r="N133" i="27" l="1"/>
  <c r="M133" i="27"/>
  <c r="F89" i="27"/>
  <c r="D89" i="27"/>
  <c r="C89" i="27"/>
  <c r="G74" i="27"/>
  <c r="G55" i="27"/>
  <c r="G54" i="27"/>
  <c r="E53" i="27"/>
  <c r="E89" i="27" s="1"/>
  <c r="G22" i="27"/>
  <c r="M21" i="27"/>
  <c r="L21" i="27"/>
  <c r="L133" i="27" s="1"/>
  <c r="G20" i="27"/>
  <c r="G89" i="27" s="1"/>
  <c r="H19" i="27"/>
  <c r="H89" i="27" s="1"/>
  <c r="I93" i="21" l="1"/>
  <c r="I92" i="21" s="1"/>
  <c r="I91" i="21" s="1"/>
  <c r="I95" i="21"/>
  <c r="R95" i="21"/>
  <c r="F96" i="21"/>
  <c r="F92" i="21" s="1"/>
  <c r="F91" i="21" s="1"/>
  <c r="F40" i="21"/>
  <c r="F86" i="21"/>
  <c r="F85" i="21" s="1"/>
  <c r="F81" i="21"/>
  <c r="F77" i="21"/>
  <c r="F76" i="21" s="1"/>
  <c r="L95" i="21"/>
  <c r="L92" i="21"/>
  <c r="L91" i="21" s="1"/>
  <c r="L93" i="21"/>
  <c r="D99" i="21"/>
  <c r="F99" i="21"/>
  <c r="I99" i="21"/>
  <c r="J99" i="21"/>
  <c r="L99" i="21"/>
  <c r="M99" i="21"/>
  <c r="O99" i="21"/>
  <c r="O91" i="21" s="1"/>
  <c r="P99" i="21"/>
  <c r="U99" i="21"/>
  <c r="V99" i="21"/>
  <c r="D92" i="21"/>
  <c r="G92" i="21"/>
  <c r="J92" i="21"/>
  <c r="M92" i="21"/>
  <c r="M91" i="21" s="1"/>
  <c r="O92" i="21"/>
  <c r="P92" i="21"/>
  <c r="P91" i="21" s="1"/>
  <c r="V92" i="21"/>
  <c r="V91" i="21" s="1"/>
  <c r="D85" i="21"/>
  <c r="G85" i="21"/>
  <c r="I85" i="21"/>
  <c r="J85" i="21"/>
  <c r="L85" i="21"/>
  <c r="M85" i="21"/>
  <c r="O85" i="21"/>
  <c r="P85" i="21"/>
  <c r="U85" i="21"/>
  <c r="V85" i="21"/>
  <c r="D79" i="21"/>
  <c r="F79" i="21"/>
  <c r="G79" i="21"/>
  <c r="I79" i="21"/>
  <c r="J79" i="21"/>
  <c r="L79" i="21"/>
  <c r="M79" i="21"/>
  <c r="O79" i="21"/>
  <c r="P79" i="21"/>
  <c r="V79" i="21"/>
  <c r="D76" i="21"/>
  <c r="G76" i="21"/>
  <c r="I76" i="21"/>
  <c r="J76" i="21"/>
  <c r="L76" i="21"/>
  <c r="M76" i="21"/>
  <c r="O76" i="21"/>
  <c r="P76" i="21"/>
  <c r="U76" i="21"/>
  <c r="V76" i="21"/>
  <c r="D63" i="21"/>
  <c r="F63" i="21"/>
  <c r="G63" i="21"/>
  <c r="I63" i="21"/>
  <c r="J63" i="21"/>
  <c r="L63" i="21"/>
  <c r="M63" i="21"/>
  <c r="O63" i="21"/>
  <c r="P63" i="21"/>
  <c r="U63" i="21"/>
  <c r="V63" i="21"/>
  <c r="D58" i="21"/>
  <c r="F58" i="21"/>
  <c r="G58" i="21"/>
  <c r="I58" i="21"/>
  <c r="J58" i="21"/>
  <c r="L58" i="21"/>
  <c r="M58" i="21"/>
  <c r="O58" i="21"/>
  <c r="P58" i="21"/>
  <c r="U58" i="21"/>
  <c r="V58" i="21"/>
  <c r="D47" i="21"/>
  <c r="F47" i="21"/>
  <c r="G47" i="21"/>
  <c r="I47" i="21"/>
  <c r="J47" i="21"/>
  <c r="L47" i="21"/>
  <c r="M47" i="21"/>
  <c r="O47" i="21"/>
  <c r="P47" i="21"/>
  <c r="U47" i="21"/>
  <c r="V47" i="21"/>
  <c r="D29" i="21"/>
  <c r="F29" i="21"/>
  <c r="G29" i="21"/>
  <c r="I29" i="21"/>
  <c r="J29" i="21"/>
  <c r="L29" i="21"/>
  <c r="M29" i="21"/>
  <c r="O29" i="21"/>
  <c r="P29" i="21"/>
  <c r="P23" i="21" s="1"/>
  <c r="D33" i="21"/>
  <c r="F33" i="21"/>
  <c r="G33" i="21"/>
  <c r="I33" i="21"/>
  <c r="J33" i="21"/>
  <c r="L33" i="21"/>
  <c r="M33" i="21"/>
  <c r="O33" i="21"/>
  <c r="P33" i="21"/>
  <c r="D37" i="21"/>
  <c r="F37" i="21"/>
  <c r="G37" i="21"/>
  <c r="I37" i="21"/>
  <c r="J37" i="21"/>
  <c r="L37" i="21"/>
  <c r="M37" i="21"/>
  <c r="O37" i="21"/>
  <c r="P37" i="21"/>
  <c r="L23" i="21"/>
  <c r="D24" i="21"/>
  <c r="D23" i="21" s="1"/>
  <c r="F24" i="21"/>
  <c r="G24" i="21"/>
  <c r="I24" i="21"/>
  <c r="J24" i="21"/>
  <c r="J23" i="21" s="1"/>
  <c r="L24" i="21"/>
  <c r="M24" i="21"/>
  <c r="O24" i="21"/>
  <c r="P24" i="21"/>
  <c r="D12" i="21"/>
  <c r="F12" i="21"/>
  <c r="G12" i="21"/>
  <c r="I12" i="21"/>
  <c r="J12" i="21"/>
  <c r="L12" i="21"/>
  <c r="M12" i="21"/>
  <c r="O12" i="21"/>
  <c r="P12" i="21"/>
  <c r="D7" i="21"/>
  <c r="F7" i="21"/>
  <c r="F6" i="21" s="1"/>
  <c r="G7" i="21"/>
  <c r="I7" i="21"/>
  <c r="J7" i="21"/>
  <c r="L7" i="21"/>
  <c r="M7" i="21"/>
  <c r="O7" i="21"/>
  <c r="P7" i="21"/>
  <c r="U93" i="21"/>
  <c r="U92" i="21" s="1"/>
  <c r="U91" i="21" l="1"/>
  <c r="F23" i="21"/>
  <c r="R93" i="21"/>
  <c r="X93" i="21" s="1"/>
  <c r="J91" i="21"/>
  <c r="D91" i="21"/>
  <c r="M23" i="21"/>
  <c r="I23" i="21"/>
  <c r="O23" i="21"/>
  <c r="G23" i="21"/>
  <c r="G6" i="21"/>
  <c r="V48" i="23"/>
  <c r="AJ47" i="23"/>
  <c r="V47" i="23"/>
  <c r="AJ46" i="23"/>
  <c r="V46" i="23"/>
  <c r="AJ45" i="23"/>
  <c r="V45" i="23"/>
  <c r="AJ44" i="23"/>
  <c r="V44" i="23"/>
  <c r="AJ43" i="23"/>
  <c r="V43" i="23"/>
  <c r="AJ42" i="23"/>
  <c r="V42" i="23"/>
  <c r="AJ41" i="23"/>
  <c r="V41" i="23"/>
  <c r="AJ40" i="23"/>
  <c r="V40" i="23"/>
  <c r="AJ39" i="23"/>
  <c r="V39" i="23"/>
  <c r="AJ38" i="23"/>
  <c r="V38" i="23"/>
  <c r="AJ37" i="23"/>
  <c r="V37" i="23"/>
  <c r="AJ36" i="23"/>
  <c r="V36" i="23"/>
  <c r="AJ35" i="23"/>
  <c r="V35" i="23"/>
  <c r="AJ34" i="23"/>
  <c r="V34" i="23"/>
  <c r="AJ33" i="23"/>
  <c r="V33" i="23"/>
  <c r="AJ32" i="23"/>
  <c r="V32" i="23"/>
  <c r="AJ31" i="23"/>
  <c r="V31" i="23"/>
  <c r="AJ30" i="23"/>
  <c r="V30" i="23"/>
  <c r="AJ29" i="23"/>
  <c r="V29" i="23"/>
  <c r="AJ28" i="23"/>
  <c r="V28" i="23"/>
  <c r="AJ27" i="23"/>
  <c r="V27" i="23"/>
  <c r="AJ26" i="23"/>
  <c r="V26" i="23"/>
  <c r="AJ25" i="23"/>
  <c r="V25" i="23"/>
  <c r="AJ24" i="23"/>
  <c r="V24" i="23"/>
  <c r="AJ23" i="23"/>
  <c r="V23" i="23"/>
  <c r="AJ22" i="23"/>
  <c r="V22" i="23"/>
  <c r="AJ21" i="23"/>
  <c r="V21" i="23"/>
  <c r="C21" i="23"/>
  <c r="AJ20" i="23"/>
  <c r="V20" i="23"/>
  <c r="H20" i="23"/>
  <c r="H23" i="23" s="1"/>
  <c r="G20" i="23"/>
  <c r="F20" i="23"/>
  <c r="E20" i="23"/>
  <c r="E23" i="23" s="1"/>
  <c r="D20" i="23"/>
  <c r="D23" i="23" s="1"/>
  <c r="C20" i="23"/>
  <c r="C23" i="23" s="1"/>
  <c r="AN19" i="23"/>
  <c r="AJ19" i="23"/>
  <c r="V19" i="23"/>
  <c r="AN18" i="23"/>
  <c r="AJ18" i="23"/>
  <c r="V18" i="23"/>
  <c r="AN17" i="23"/>
  <c r="AJ17" i="23"/>
  <c r="V17" i="23"/>
  <c r="AJ16" i="23"/>
  <c r="V16" i="23"/>
  <c r="E16" i="23"/>
  <c r="D16" i="23"/>
  <c r="C16" i="23"/>
  <c r="AN15" i="23"/>
  <c r="AJ15" i="23"/>
  <c r="V15" i="23"/>
  <c r="AN14" i="23"/>
  <c r="AJ14" i="23"/>
  <c r="V14" i="23"/>
  <c r="AN13" i="23"/>
  <c r="AJ13" i="23"/>
  <c r="V13" i="23"/>
  <c r="AN12" i="23"/>
  <c r="AJ12" i="23"/>
  <c r="V12" i="23"/>
  <c r="AN11" i="23"/>
  <c r="AJ11" i="23"/>
  <c r="V11" i="23"/>
  <c r="AJ10" i="23"/>
  <c r="V10" i="23"/>
  <c r="H10" i="23"/>
  <c r="G10" i="23"/>
  <c r="F10" i="23"/>
  <c r="F16" i="23" s="1"/>
  <c r="F21" i="23" s="1"/>
  <c r="AJ9" i="23"/>
  <c r="V9" i="23"/>
  <c r="H9" i="23"/>
  <c r="H16" i="23" s="1"/>
  <c r="G9" i="23"/>
  <c r="AN9" i="23" s="1"/>
  <c r="AN8" i="23"/>
  <c r="AJ8" i="23"/>
  <c r="V8" i="23"/>
  <c r="H7" i="23"/>
  <c r="H21" i="23" s="1"/>
  <c r="G7" i="23"/>
  <c r="F7" i="23"/>
  <c r="E7" i="23"/>
  <c r="E21" i="23" s="1"/>
  <c r="D7" i="23"/>
  <c r="D21" i="23" s="1"/>
  <c r="C7" i="23"/>
  <c r="AN6" i="23"/>
  <c r="AN5" i="23"/>
  <c r="AN4" i="23"/>
  <c r="F23" i="23" l="1"/>
  <c r="AN20" i="23"/>
  <c r="AN10" i="23"/>
  <c r="G16" i="23"/>
  <c r="G21" i="23" s="1"/>
  <c r="G23" i="23" s="1"/>
  <c r="AN7" i="23"/>
  <c r="AN16" i="23" l="1"/>
  <c r="AN21" i="23"/>
  <c r="AN23" i="23"/>
  <c r="L102" i="31" l="1"/>
  <c r="L101" i="31"/>
  <c r="L100" i="31"/>
  <c r="L99" i="31"/>
  <c r="M99" i="31"/>
  <c r="M95" i="31"/>
  <c r="L93" i="31"/>
  <c r="M93" i="31"/>
  <c r="M89" i="31"/>
  <c r="L85" i="31"/>
  <c r="M85" i="31"/>
  <c r="M83" i="31"/>
  <c r="M81" i="31"/>
  <c r="J78" i="31"/>
  <c r="M77" i="31"/>
  <c r="M75" i="31"/>
  <c r="L73" i="31"/>
  <c r="M71" i="31"/>
  <c r="M69" i="31"/>
  <c r="L65" i="31"/>
  <c r="M65" i="31"/>
  <c r="M61" i="31"/>
  <c r="L59" i="31"/>
  <c r="M59" i="31"/>
  <c r="L55" i="31"/>
  <c r="M53" i="31"/>
  <c r="M47" i="31"/>
  <c r="L46" i="31"/>
  <c r="M45" i="31"/>
  <c r="L43" i="31"/>
  <c r="M41" i="31"/>
  <c r="M37" i="31"/>
  <c r="M35" i="31"/>
  <c r="L33" i="31"/>
  <c r="M33" i="31"/>
  <c r="M31" i="31"/>
  <c r="M25" i="31"/>
  <c r="L23" i="31"/>
  <c r="M23" i="31"/>
  <c r="M21" i="31"/>
  <c r="L19" i="31"/>
  <c r="L15" i="31"/>
  <c r="M15" i="31"/>
  <c r="L11" i="31"/>
  <c r="L10" i="31"/>
  <c r="L9" i="31"/>
  <c r="L8" i="31"/>
  <c r="L7" i="31"/>
  <c r="L6" i="31"/>
  <c r="L5" i="31"/>
  <c r="L4" i="31"/>
  <c r="L3" i="31"/>
  <c r="L2" i="31"/>
  <c r="M13" i="31" l="1"/>
  <c r="L36" i="31"/>
  <c r="M36" i="31"/>
  <c r="M63" i="31"/>
  <c r="J66" i="31"/>
  <c r="L70" i="31"/>
  <c r="M70" i="31"/>
  <c r="L76" i="31"/>
  <c r="M76" i="31"/>
  <c r="L80" i="31"/>
  <c r="M80" i="31"/>
  <c r="J86" i="31"/>
  <c r="J96" i="31"/>
  <c r="M96" i="31" s="1"/>
  <c r="M97" i="31"/>
  <c r="L13" i="31"/>
  <c r="L24" i="31"/>
  <c r="L26" i="31" s="1"/>
  <c r="J26" i="31"/>
  <c r="M24" i="31"/>
  <c r="L31" i="31"/>
  <c r="L34" i="31"/>
  <c r="M34" i="31"/>
  <c r="L44" i="31"/>
  <c r="M44" i="31"/>
  <c r="L60" i="31"/>
  <c r="L57" i="31" s="1"/>
  <c r="M60" i="31"/>
  <c r="L83" i="31"/>
  <c r="L12" i="31"/>
  <c r="L14" i="31"/>
  <c r="M14" i="31"/>
  <c r="L28" i="31"/>
  <c r="M28" i="31"/>
  <c r="L32" i="31"/>
  <c r="M32" i="31"/>
  <c r="L20" i="31"/>
  <c r="M20" i="31"/>
  <c r="L25" i="31"/>
  <c r="L30" i="31"/>
  <c r="J39" i="31"/>
  <c r="M39" i="31" s="1"/>
  <c r="M30" i="31"/>
  <c r="L35" i="31"/>
  <c r="L38" i="31"/>
  <c r="M38" i="31"/>
  <c r="M43" i="31"/>
  <c r="J49" i="31"/>
  <c r="M49" i="31" s="1"/>
  <c r="L45" i="31"/>
  <c r="L48" i="31"/>
  <c r="M48" i="31"/>
  <c r="M55" i="31"/>
  <c r="J54" i="31"/>
  <c r="M54" i="31" s="1"/>
  <c r="L61" i="31"/>
  <c r="L69" i="31"/>
  <c r="M73" i="31"/>
  <c r="M72" i="31"/>
  <c r="L75" i="31"/>
  <c r="L78" i="31"/>
  <c r="M78" i="31"/>
  <c r="L82" i="31"/>
  <c r="M82" i="31"/>
  <c r="L88" i="31"/>
  <c r="M88" i="31"/>
  <c r="L95" i="31"/>
  <c r="M27" i="31"/>
  <c r="J29" i="31"/>
  <c r="M29" i="31" s="1"/>
  <c r="L40" i="31"/>
  <c r="M40" i="31"/>
  <c r="J42" i="31"/>
  <c r="M42" i="31" s="1"/>
  <c r="L52" i="31"/>
  <c r="L51" i="31" s="1"/>
  <c r="M52" i="31"/>
  <c r="J51" i="31"/>
  <c r="M19" i="31"/>
  <c r="J18" i="31"/>
  <c r="M18" i="31" s="1"/>
  <c r="L21" i="31"/>
  <c r="L27" i="31"/>
  <c r="L56" i="31"/>
  <c r="M56" i="31"/>
  <c r="L63" i="31"/>
  <c r="L68" i="31"/>
  <c r="M68" i="31"/>
  <c r="J67" i="31"/>
  <c r="M67" i="31" s="1"/>
  <c r="L74" i="31"/>
  <c r="M74" i="31"/>
  <c r="M87" i="31"/>
  <c r="J90" i="31"/>
  <c r="M90" i="31" s="1"/>
  <c r="L89" i="31"/>
  <c r="L94" i="31"/>
  <c r="M94" i="31"/>
  <c r="L97" i="31"/>
  <c r="L22" i="31"/>
  <c r="M22" i="31"/>
  <c r="L37" i="31"/>
  <c r="L41" i="31"/>
  <c r="L47" i="31"/>
  <c r="L53" i="31"/>
  <c r="L58" i="31"/>
  <c r="J57" i="31"/>
  <c r="M57" i="31" s="1"/>
  <c r="M58" i="31"/>
  <c r="L64" i="31"/>
  <c r="M64" i="31"/>
  <c r="L71" i="31"/>
  <c r="L77" i="31"/>
  <c r="L81" i="31"/>
  <c r="L84" i="31"/>
  <c r="M84" i="31"/>
  <c r="L87" i="31"/>
  <c r="L92" i="31"/>
  <c r="L91" i="31" s="1"/>
  <c r="M92" i="31"/>
  <c r="J91" i="31"/>
  <c r="L98" i="31"/>
  <c r="M98" i="31"/>
  <c r="L54" i="31"/>
  <c r="FD15" i="10"/>
  <c r="FD16" i="10"/>
  <c r="L96" i="31" l="1"/>
  <c r="L103" i="31" s="1"/>
  <c r="L90" i="31"/>
  <c r="L72" i="31"/>
  <c r="L66" i="31"/>
  <c r="L49" i="31"/>
  <c r="L50" i="31" s="1"/>
  <c r="L39" i="31"/>
  <c r="L29" i="31"/>
  <c r="L18" i="31"/>
  <c r="M51" i="31"/>
  <c r="J62" i="31"/>
  <c r="M62" i="31" s="1"/>
  <c r="L42" i="31"/>
  <c r="L62" i="31"/>
  <c r="L67" i="31"/>
  <c r="L16" i="31"/>
  <c r="L17" i="31" s="1"/>
  <c r="L86" i="31"/>
  <c r="M91" i="31"/>
  <c r="J103" i="31"/>
  <c r="M103" i="31" s="1"/>
  <c r="J50" i="31"/>
  <c r="M50" i="31" s="1"/>
  <c r="M26" i="31"/>
  <c r="J79" i="31"/>
  <c r="M79" i="31" s="1"/>
  <c r="M66" i="31"/>
  <c r="M86" i="31"/>
  <c r="M16" i="31"/>
  <c r="J17" i="31"/>
  <c r="P67" i="31" s="1"/>
  <c r="DB19" i="9"/>
  <c r="EI19" i="10"/>
  <c r="EI10" i="10"/>
  <c r="L79" i="31" l="1"/>
  <c r="L104" i="31" s="1"/>
  <c r="M17" i="31"/>
  <c r="J104" i="31"/>
  <c r="M104" i="31" s="1"/>
  <c r="GX30" i="11"/>
  <c r="GX29" i="11"/>
  <c r="Y107" i="21" l="1"/>
  <c r="X107" i="21"/>
  <c r="W107" i="21"/>
  <c r="Q107" i="21"/>
  <c r="N107" i="21"/>
  <c r="K107" i="21"/>
  <c r="H107" i="21"/>
  <c r="E107" i="21"/>
  <c r="Y106" i="21"/>
  <c r="X106" i="21"/>
  <c r="W106" i="21"/>
  <c r="Q106" i="21"/>
  <c r="N106" i="21"/>
  <c r="K106" i="21"/>
  <c r="H106" i="21"/>
  <c r="E106" i="21"/>
  <c r="W105" i="21"/>
  <c r="S105" i="21"/>
  <c r="Y105" i="21" s="1"/>
  <c r="R105" i="21"/>
  <c r="X105" i="21" s="1"/>
  <c r="Q105" i="21"/>
  <c r="N105" i="21"/>
  <c r="K105" i="21"/>
  <c r="H105" i="21"/>
  <c r="E105" i="21"/>
  <c r="X104" i="21"/>
  <c r="S104" i="21"/>
  <c r="Y104" i="21" s="1"/>
  <c r="R104" i="21"/>
  <c r="Q104" i="21"/>
  <c r="N104" i="21"/>
  <c r="K104" i="21"/>
  <c r="H104" i="21"/>
  <c r="E104" i="21"/>
  <c r="S103" i="21"/>
  <c r="Y103" i="21" s="1"/>
  <c r="R103" i="21"/>
  <c r="X103" i="21" s="1"/>
  <c r="Q103" i="21"/>
  <c r="N103" i="21"/>
  <c r="K103" i="21"/>
  <c r="H103" i="21"/>
  <c r="E103" i="21"/>
  <c r="W102" i="21"/>
  <c r="S102" i="21"/>
  <c r="Y102" i="21" s="1"/>
  <c r="R102" i="21"/>
  <c r="X102" i="21" s="1"/>
  <c r="Q102" i="21"/>
  <c r="N102" i="21"/>
  <c r="K102" i="21"/>
  <c r="H102" i="21"/>
  <c r="E102" i="21"/>
  <c r="W101" i="21"/>
  <c r="S101" i="21"/>
  <c r="Y101" i="21" s="1"/>
  <c r="R101" i="21"/>
  <c r="X101" i="21" s="1"/>
  <c r="Q101" i="21"/>
  <c r="N101" i="21"/>
  <c r="K101" i="21"/>
  <c r="H101" i="21"/>
  <c r="E101" i="21"/>
  <c r="W100" i="21"/>
  <c r="W99" i="21" s="1"/>
  <c r="R100" i="21"/>
  <c r="Q100" i="21"/>
  <c r="Q99" i="21" s="1"/>
  <c r="N100" i="21"/>
  <c r="N99" i="21" s="1"/>
  <c r="K100" i="21"/>
  <c r="G100" i="21"/>
  <c r="E100" i="21"/>
  <c r="E99" i="21" s="1"/>
  <c r="C99" i="21"/>
  <c r="S98" i="21"/>
  <c r="Y98" i="21" s="1"/>
  <c r="R98" i="21"/>
  <c r="X98" i="21" s="1"/>
  <c r="Q98" i="21"/>
  <c r="N98" i="21"/>
  <c r="K98" i="21"/>
  <c r="H98" i="21"/>
  <c r="E98" i="21"/>
  <c r="S97" i="21"/>
  <c r="Y97" i="21" s="1"/>
  <c r="R97" i="21"/>
  <c r="X97" i="21" s="1"/>
  <c r="Q97" i="21"/>
  <c r="N97" i="21"/>
  <c r="K97" i="21"/>
  <c r="H97" i="21"/>
  <c r="E97" i="21"/>
  <c r="Y96" i="21"/>
  <c r="W96" i="21"/>
  <c r="S96" i="21"/>
  <c r="R96" i="21"/>
  <c r="X96" i="21" s="1"/>
  <c r="Q96" i="21"/>
  <c r="N96" i="21"/>
  <c r="K96" i="21"/>
  <c r="H96" i="21"/>
  <c r="E96" i="21"/>
  <c r="T96" i="21" s="1"/>
  <c r="W95" i="21"/>
  <c r="S95" i="21"/>
  <c r="Y95" i="21" s="1"/>
  <c r="X95" i="21"/>
  <c r="Q95" i="21"/>
  <c r="N95" i="21"/>
  <c r="K95" i="21"/>
  <c r="H95" i="21"/>
  <c r="E95" i="21"/>
  <c r="W94" i="21"/>
  <c r="T94" i="21"/>
  <c r="Z94" i="21" s="1"/>
  <c r="S94" i="21"/>
  <c r="Y94" i="21" s="1"/>
  <c r="R94" i="21"/>
  <c r="X94" i="21" s="1"/>
  <c r="W93" i="21"/>
  <c r="S93" i="21"/>
  <c r="Q93" i="21"/>
  <c r="Q92" i="21" s="1"/>
  <c r="Q91" i="21" s="1"/>
  <c r="N93" i="21"/>
  <c r="K93" i="21"/>
  <c r="H93" i="21"/>
  <c r="E93" i="21"/>
  <c r="E92" i="21" s="1"/>
  <c r="E91" i="21" s="1"/>
  <c r="C92" i="21"/>
  <c r="W90" i="21"/>
  <c r="S90" i="21"/>
  <c r="Y90" i="21" s="1"/>
  <c r="R90" i="21"/>
  <c r="X90" i="21" s="1"/>
  <c r="Q90" i="21"/>
  <c r="N90" i="21"/>
  <c r="K90" i="21"/>
  <c r="H90" i="21"/>
  <c r="E90" i="21"/>
  <c r="W89" i="21"/>
  <c r="S89" i="21"/>
  <c r="Y89" i="21" s="1"/>
  <c r="R89" i="21"/>
  <c r="X89" i="21" s="1"/>
  <c r="Q89" i="21"/>
  <c r="N89" i="21"/>
  <c r="K89" i="21"/>
  <c r="H89" i="21"/>
  <c r="E89" i="21"/>
  <c r="W88" i="21"/>
  <c r="S88" i="21"/>
  <c r="Y88" i="21" s="1"/>
  <c r="R88" i="21"/>
  <c r="X88" i="21" s="1"/>
  <c r="Q88" i="21"/>
  <c r="N88" i="21"/>
  <c r="K88" i="21"/>
  <c r="H88" i="21"/>
  <c r="E88" i="21"/>
  <c r="X87" i="21"/>
  <c r="W87" i="21"/>
  <c r="S87" i="21"/>
  <c r="Y87" i="21" s="1"/>
  <c r="R87" i="21"/>
  <c r="Q87" i="21"/>
  <c r="N87" i="21"/>
  <c r="K87" i="21"/>
  <c r="H87" i="21"/>
  <c r="E87" i="21"/>
  <c r="W86" i="21"/>
  <c r="W85" i="21" s="1"/>
  <c r="S86" i="21"/>
  <c r="Q86" i="21"/>
  <c r="Q85" i="21" s="1"/>
  <c r="N86" i="21"/>
  <c r="N85" i="21" s="1"/>
  <c r="K86" i="21"/>
  <c r="H86" i="21"/>
  <c r="C86" i="21"/>
  <c r="C85" i="21" s="1"/>
  <c r="W84" i="21"/>
  <c r="S84" i="21"/>
  <c r="Y84" i="21" s="1"/>
  <c r="R84" i="21"/>
  <c r="X84" i="21" s="1"/>
  <c r="Q84" i="21"/>
  <c r="N84" i="21"/>
  <c r="K84" i="21"/>
  <c r="T84" i="21" s="1"/>
  <c r="Z84" i="21" s="1"/>
  <c r="H84" i="21"/>
  <c r="E84" i="21"/>
  <c r="Y83" i="21"/>
  <c r="W83" i="21"/>
  <c r="S83" i="21"/>
  <c r="R83" i="21"/>
  <c r="X83" i="21" s="1"/>
  <c r="Q83" i="21"/>
  <c r="N83" i="21"/>
  <c r="K83" i="21"/>
  <c r="H83" i="21"/>
  <c r="E83" i="21"/>
  <c r="W82" i="21"/>
  <c r="S82" i="21"/>
  <c r="Y82" i="21" s="1"/>
  <c r="R82" i="21"/>
  <c r="X82" i="21" s="1"/>
  <c r="Q82" i="21"/>
  <c r="N82" i="21"/>
  <c r="K82" i="21"/>
  <c r="H82" i="21"/>
  <c r="E82" i="21"/>
  <c r="Y81" i="21"/>
  <c r="U81" i="21"/>
  <c r="U79" i="21" s="1"/>
  <c r="S81" i="21"/>
  <c r="R81" i="21"/>
  <c r="Q81" i="21"/>
  <c r="N81" i="21"/>
  <c r="K81" i="21"/>
  <c r="H81" i="21"/>
  <c r="E81" i="21"/>
  <c r="W80" i="21"/>
  <c r="S80" i="21"/>
  <c r="R80" i="21"/>
  <c r="X80" i="21" s="1"/>
  <c r="Q80" i="21"/>
  <c r="Q79" i="21" s="1"/>
  <c r="N80" i="21"/>
  <c r="K80" i="21"/>
  <c r="H80" i="21"/>
  <c r="E80" i="21"/>
  <c r="E79" i="21" s="1"/>
  <c r="C79" i="21"/>
  <c r="W78" i="21"/>
  <c r="S78" i="21"/>
  <c r="Y78" i="21" s="1"/>
  <c r="R78" i="21"/>
  <c r="X78" i="21" s="1"/>
  <c r="Q78" i="21"/>
  <c r="N78" i="21"/>
  <c r="K78" i="21"/>
  <c r="H78" i="21"/>
  <c r="E78" i="21"/>
  <c r="W77" i="21"/>
  <c r="W76" i="21" s="1"/>
  <c r="S77" i="21"/>
  <c r="R77" i="21"/>
  <c r="Q77" i="21"/>
  <c r="Q76" i="21" s="1"/>
  <c r="N77" i="21"/>
  <c r="N76" i="21" s="1"/>
  <c r="K77" i="21"/>
  <c r="K76" i="21" s="1"/>
  <c r="H77" i="21"/>
  <c r="H76" i="21" s="1"/>
  <c r="E77" i="21"/>
  <c r="E76" i="21" s="1"/>
  <c r="C76" i="21"/>
  <c r="W75" i="21"/>
  <c r="S75" i="21"/>
  <c r="Y75" i="21" s="1"/>
  <c r="R75" i="21"/>
  <c r="X75" i="21" s="1"/>
  <c r="Q75" i="21"/>
  <c r="N75" i="21"/>
  <c r="T75" i="21" s="1"/>
  <c r="Z75" i="21" s="1"/>
  <c r="K75" i="21"/>
  <c r="H75" i="21"/>
  <c r="E75" i="21"/>
  <c r="W74" i="21"/>
  <c r="S74" i="21"/>
  <c r="Y74" i="21" s="1"/>
  <c r="R74" i="21"/>
  <c r="X74" i="21" s="1"/>
  <c r="Q74" i="21"/>
  <c r="N74" i="21"/>
  <c r="T74" i="21" s="1"/>
  <c r="Z74" i="21" s="1"/>
  <c r="K74" i="21"/>
  <c r="H74" i="21"/>
  <c r="E74" i="21"/>
  <c r="W73" i="21"/>
  <c r="V73" i="21"/>
  <c r="U73" i="21"/>
  <c r="Q73" i="21"/>
  <c r="P73" i="21"/>
  <c r="O73" i="21"/>
  <c r="M73" i="21"/>
  <c r="L73" i="21"/>
  <c r="K73" i="21"/>
  <c r="J73" i="21"/>
  <c r="I73" i="21"/>
  <c r="H73" i="21"/>
  <c r="G73" i="21"/>
  <c r="F73" i="21"/>
  <c r="E73" i="21"/>
  <c r="D73" i="21"/>
  <c r="C73" i="21"/>
  <c r="W72" i="21"/>
  <c r="S72" i="21"/>
  <c r="Y72" i="21" s="1"/>
  <c r="R72" i="21"/>
  <c r="X72" i="21" s="1"/>
  <c r="Q72" i="21"/>
  <c r="N72" i="21"/>
  <c r="K72" i="21"/>
  <c r="H72" i="21"/>
  <c r="E72" i="21"/>
  <c r="W71" i="21"/>
  <c r="S71" i="21"/>
  <c r="Y71" i="21" s="1"/>
  <c r="R71" i="21"/>
  <c r="X71" i="21" s="1"/>
  <c r="Q71" i="21"/>
  <c r="Q68" i="21" s="1"/>
  <c r="N71" i="21"/>
  <c r="K71" i="21"/>
  <c r="H71" i="21"/>
  <c r="E71" i="21"/>
  <c r="W70" i="21"/>
  <c r="S70" i="21"/>
  <c r="Y70" i="21" s="1"/>
  <c r="R70" i="21"/>
  <c r="X70" i="21" s="1"/>
  <c r="Q70" i="21"/>
  <c r="N70" i="21"/>
  <c r="K70" i="21"/>
  <c r="H70" i="21"/>
  <c r="E70" i="21"/>
  <c r="W69" i="21"/>
  <c r="S69" i="21"/>
  <c r="Y69" i="21" s="1"/>
  <c r="R69" i="21"/>
  <c r="X69" i="21" s="1"/>
  <c r="Q69" i="21"/>
  <c r="N69" i="21"/>
  <c r="K69" i="21"/>
  <c r="K68" i="21" s="1"/>
  <c r="H69" i="21"/>
  <c r="H68" i="21" s="1"/>
  <c r="E69" i="21"/>
  <c r="W68" i="21"/>
  <c r="V68" i="21"/>
  <c r="V57" i="21" s="1"/>
  <c r="U68" i="21"/>
  <c r="U57" i="21" s="1"/>
  <c r="P68" i="21"/>
  <c r="P57" i="21" s="1"/>
  <c r="O68" i="21"/>
  <c r="O57" i="21" s="1"/>
  <c r="M68" i="21"/>
  <c r="M57" i="21" s="1"/>
  <c r="L68" i="21"/>
  <c r="L57" i="21" s="1"/>
  <c r="J68" i="21"/>
  <c r="J57" i="21" s="1"/>
  <c r="I68" i="21"/>
  <c r="I57" i="21" s="1"/>
  <c r="G68" i="21"/>
  <c r="G57" i="21" s="1"/>
  <c r="F68" i="21"/>
  <c r="E68" i="21"/>
  <c r="D68" i="21"/>
  <c r="D57" i="21" s="1"/>
  <c r="C68" i="21"/>
  <c r="W67" i="21"/>
  <c r="S67" i="21"/>
  <c r="Y67" i="21" s="1"/>
  <c r="R67" i="21"/>
  <c r="X67" i="21" s="1"/>
  <c r="Q67" i="21"/>
  <c r="N67" i="21"/>
  <c r="K67" i="21"/>
  <c r="H67" i="21"/>
  <c r="E67" i="21"/>
  <c r="W66" i="21"/>
  <c r="S66" i="21"/>
  <c r="Y66" i="21" s="1"/>
  <c r="R66" i="21"/>
  <c r="X66" i="21" s="1"/>
  <c r="Q66" i="21"/>
  <c r="N66" i="21"/>
  <c r="K66" i="21"/>
  <c r="H66" i="21"/>
  <c r="E66" i="21"/>
  <c r="W65" i="21"/>
  <c r="S65" i="21"/>
  <c r="Y65" i="21" s="1"/>
  <c r="R65" i="21"/>
  <c r="X65" i="21" s="1"/>
  <c r="Q65" i="21"/>
  <c r="N65" i="21"/>
  <c r="K65" i="21"/>
  <c r="H65" i="21"/>
  <c r="E65" i="21"/>
  <c r="W64" i="21"/>
  <c r="S64" i="21"/>
  <c r="R64" i="21"/>
  <c r="Q64" i="21"/>
  <c r="N64" i="21"/>
  <c r="K64" i="21"/>
  <c r="K63" i="21" s="1"/>
  <c r="H64" i="21"/>
  <c r="H63" i="21" s="1"/>
  <c r="E64" i="21"/>
  <c r="C63" i="21"/>
  <c r="W62" i="21"/>
  <c r="S62" i="21"/>
  <c r="Y62" i="21" s="1"/>
  <c r="R62" i="21"/>
  <c r="X62" i="21" s="1"/>
  <c r="Q62" i="21"/>
  <c r="N62" i="21"/>
  <c r="T62" i="21" s="1"/>
  <c r="Z62" i="21" s="1"/>
  <c r="K62" i="21"/>
  <c r="H62" i="21"/>
  <c r="E62" i="21"/>
  <c r="W61" i="21"/>
  <c r="S61" i="21"/>
  <c r="Y61" i="21" s="1"/>
  <c r="R61" i="21"/>
  <c r="X61" i="21" s="1"/>
  <c r="Q61" i="21"/>
  <c r="N61" i="21"/>
  <c r="K61" i="21"/>
  <c r="H61" i="21"/>
  <c r="E61" i="21"/>
  <c r="T61" i="21" s="1"/>
  <c r="Z61" i="21" s="1"/>
  <c r="W60" i="21"/>
  <c r="S60" i="21"/>
  <c r="Y60" i="21" s="1"/>
  <c r="R60" i="21"/>
  <c r="X60" i="21" s="1"/>
  <c r="Q60" i="21"/>
  <c r="N60" i="21"/>
  <c r="K60" i="21"/>
  <c r="H60" i="21"/>
  <c r="E60" i="21"/>
  <c r="W59" i="21"/>
  <c r="S59" i="21"/>
  <c r="R59" i="21"/>
  <c r="Q59" i="21"/>
  <c r="N59" i="21"/>
  <c r="K59" i="21"/>
  <c r="K58" i="21" s="1"/>
  <c r="H59" i="21"/>
  <c r="H58" i="21" s="1"/>
  <c r="E59" i="21"/>
  <c r="C58" i="21"/>
  <c r="C57" i="21"/>
  <c r="W56" i="21"/>
  <c r="S56" i="21"/>
  <c r="Y56" i="21" s="1"/>
  <c r="R56" i="21"/>
  <c r="X56" i="21" s="1"/>
  <c r="Q56" i="21"/>
  <c r="N56" i="21"/>
  <c r="K56" i="21"/>
  <c r="H56" i="21"/>
  <c r="E56" i="21"/>
  <c r="W55" i="21"/>
  <c r="W52" i="21" s="1"/>
  <c r="S55" i="21"/>
  <c r="Y55" i="21" s="1"/>
  <c r="R55" i="21"/>
  <c r="X55" i="21" s="1"/>
  <c r="Q55" i="21"/>
  <c r="Q52" i="21" s="1"/>
  <c r="N55" i="21"/>
  <c r="N52" i="21" s="1"/>
  <c r="K55" i="21"/>
  <c r="H55" i="21"/>
  <c r="E55" i="21"/>
  <c r="W54" i="21"/>
  <c r="S54" i="21"/>
  <c r="Y54" i="21" s="1"/>
  <c r="R54" i="21"/>
  <c r="X54" i="21" s="1"/>
  <c r="Q54" i="21"/>
  <c r="N54" i="21"/>
  <c r="K54" i="21"/>
  <c r="H54" i="21"/>
  <c r="E54" i="21"/>
  <c r="W53" i="21"/>
  <c r="S53" i="21"/>
  <c r="Y53" i="21" s="1"/>
  <c r="R53" i="21"/>
  <c r="X53" i="21" s="1"/>
  <c r="Q53" i="21"/>
  <c r="N53" i="21"/>
  <c r="K53" i="21"/>
  <c r="K52" i="21" s="1"/>
  <c r="H53" i="21"/>
  <c r="H52" i="21" s="1"/>
  <c r="E53" i="21"/>
  <c r="V52" i="21"/>
  <c r="U52" i="21"/>
  <c r="P52" i="21"/>
  <c r="O52" i="21"/>
  <c r="M52" i="21"/>
  <c r="L52" i="21"/>
  <c r="J52" i="21"/>
  <c r="I52" i="21"/>
  <c r="G52" i="21"/>
  <c r="F52" i="21"/>
  <c r="E52" i="21"/>
  <c r="D52" i="21"/>
  <c r="C52" i="21"/>
  <c r="W51" i="21"/>
  <c r="S51" i="21"/>
  <c r="Y51" i="21" s="1"/>
  <c r="R51" i="21"/>
  <c r="X51" i="21" s="1"/>
  <c r="Q51" i="21"/>
  <c r="N51" i="21"/>
  <c r="T51" i="21" s="1"/>
  <c r="Z51" i="21" s="1"/>
  <c r="K51" i="21"/>
  <c r="H51" i="21"/>
  <c r="E51" i="21"/>
  <c r="W50" i="21"/>
  <c r="S50" i="21"/>
  <c r="Y50" i="21" s="1"/>
  <c r="R50" i="21"/>
  <c r="X50" i="21" s="1"/>
  <c r="Q50" i="21"/>
  <c r="N50" i="21"/>
  <c r="K50" i="21"/>
  <c r="H50" i="21"/>
  <c r="E50" i="21"/>
  <c r="W49" i="21"/>
  <c r="S49" i="21"/>
  <c r="Y49" i="21" s="1"/>
  <c r="R49" i="21"/>
  <c r="X49" i="21" s="1"/>
  <c r="Q49" i="21"/>
  <c r="N49" i="21"/>
  <c r="K49" i="21"/>
  <c r="H49" i="21"/>
  <c r="E49" i="21"/>
  <c r="W48" i="21"/>
  <c r="S48" i="21"/>
  <c r="R48" i="21"/>
  <c r="Q48" i="21"/>
  <c r="Q47" i="21" s="1"/>
  <c r="N48" i="21"/>
  <c r="K48" i="21"/>
  <c r="H48" i="21"/>
  <c r="H47" i="21" s="1"/>
  <c r="E48" i="21"/>
  <c r="E47" i="21" s="1"/>
  <c r="C47" i="21"/>
  <c r="W46" i="21"/>
  <c r="S46" i="21"/>
  <c r="Y46" i="21" s="1"/>
  <c r="R46" i="21"/>
  <c r="X46" i="21" s="1"/>
  <c r="Q46" i="21"/>
  <c r="N46" i="21"/>
  <c r="K46" i="21"/>
  <c r="H46" i="21"/>
  <c r="E46" i="21"/>
  <c r="W45" i="21"/>
  <c r="S45" i="21"/>
  <c r="Y45" i="21" s="1"/>
  <c r="R45" i="21"/>
  <c r="X45" i="21" s="1"/>
  <c r="Q45" i="21"/>
  <c r="N45" i="21"/>
  <c r="K45" i="21"/>
  <c r="H45" i="21"/>
  <c r="E45" i="21"/>
  <c r="W44" i="21"/>
  <c r="S44" i="21"/>
  <c r="Y44" i="21" s="1"/>
  <c r="R44" i="21"/>
  <c r="X44" i="21" s="1"/>
  <c r="Q44" i="21"/>
  <c r="N44" i="21"/>
  <c r="K44" i="21"/>
  <c r="H44" i="21"/>
  <c r="E44" i="21"/>
  <c r="W43" i="21"/>
  <c r="S43" i="21"/>
  <c r="Y43" i="21" s="1"/>
  <c r="R43" i="21"/>
  <c r="X43" i="21" s="1"/>
  <c r="Q43" i="21"/>
  <c r="N43" i="21"/>
  <c r="K43" i="21"/>
  <c r="H43" i="21"/>
  <c r="E43" i="21"/>
  <c r="V42" i="21"/>
  <c r="U42" i="21"/>
  <c r="Q42" i="21"/>
  <c r="P42" i="21"/>
  <c r="P22" i="21" s="1"/>
  <c r="O42" i="21"/>
  <c r="O22" i="21" s="1"/>
  <c r="M42" i="21"/>
  <c r="M22" i="21" s="1"/>
  <c r="L42" i="21"/>
  <c r="L22" i="21" s="1"/>
  <c r="J42" i="21"/>
  <c r="I42" i="21"/>
  <c r="H42" i="21"/>
  <c r="G42" i="21"/>
  <c r="G22" i="21" s="1"/>
  <c r="F42" i="21"/>
  <c r="E42" i="21"/>
  <c r="D42" i="21"/>
  <c r="C42" i="21"/>
  <c r="S41" i="21"/>
  <c r="Y41" i="21" s="1"/>
  <c r="R41" i="21"/>
  <c r="X41" i="21" s="1"/>
  <c r="Q41" i="21"/>
  <c r="N41" i="21"/>
  <c r="K41" i="21"/>
  <c r="H41" i="21"/>
  <c r="E41" i="21"/>
  <c r="V40" i="21"/>
  <c r="V37" i="21" s="1"/>
  <c r="U40" i="21"/>
  <c r="S40" i="21"/>
  <c r="Y40" i="21" s="1"/>
  <c r="R40" i="21"/>
  <c r="Q40" i="21"/>
  <c r="N40" i="21"/>
  <c r="K40" i="21"/>
  <c r="H40" i="21"/>
  <c r="E40" i="21"/>
  <c r="W39" i="21"/>
  <c r="S39" i="21"/>
  <c r="Y39" i="21" s="1"/>
  <c r="R39" i="21"/>
  <c r="X39" i="21" s="1"/>
  <c r="Q39" i="21"/>
  <c r="N39" i="21"/>
  <c r="K39" i="21"/>
  <c r="H39" i="21"/>
  <c r="E39" i="21"/>
  <c r="T39" i="21" s="1"/>
  <c r="Z39" i="21" s="1"/>
  <c r="W38" i="21"/>
  <c r="S38" i="21"/>
  <c r="R38" i="21"/>
  <c r="X38" i="21" s="1"/>
  <c r="Q38" i="21"/>
  <c r="Q37" i="21" s="1"/>
  <c r="N38" i="21"/>
  <c r="K38" i="21"/>
  <c r="H38" i="21"/>
  <c r="E38" i="21"/>
  <c r="E37" i="21" s="1"/>
  <c r="C37" i="21"/>
  <c r="V36" i="21"/>
  <c r="U36" i="21"/>
  <c r="S36" i="21"/>
  <c r="Y36" i="21" s="1"/>
  <c r="R36" i="21"/>
  <c r="Q36" i="21"/>
  <c r="N36" i="21"/>
  <c r="K36" i="21"/>
  <c r="H36" i="21"/>
  <c r="E36" i="21"/>
  <c r="W35" i="21"/>
  <c r="U35" i="21"/>
  <c r="S35" i="21"/>
  <c r="Y35" i="21" s="1"/>
  <c r="R35" i="21"/>
  <c r="X35" i="21" s="1"/>
  <c r="Q35" i="21"/>
  <c r="N35" i="21"/>
  <c r="K35" i="21"/>
  <c r="H35" i="21"/>
  <c r="E35" i="21"/>
  <c r="V34" i="21"/>
  <c r="V33" i="21" s="1"/>
  <c r="U34" i="21"/>
  <c r="U33" i="21" s="1"/>
  <c r="S34" i="21"/>
  <c r="S33" i="21" s="1"/>
  <c r="R34" i="21"/>
  <c r="Q34" i="21"/>
  <c r="N34" i="21"/>
  <c r="N33" i="21" s="1"/>
  <c r="K34" i="21"/>
  <c r="K33" i="21" s="1"/>
  <c r="H34" i="21"/>
  <c r="E34" i="21"/>
  <c r="C33" i="21"/>
  <c r="Y32" i="21"/>
  <c r="V32" i="21"/>
  <c r="V29" i="21" s="1"/>
  <c r="U32" i="21"/>
  <c r="U29" i="21" s="1"/>
  <c r="S32" i="21"/>
  <c r="R32" i="21"/>
  <c r="Q32" i="21"/>
  <c r="N32" i="21"/>
  <c r="K32" i="21"/>
  <c r="H32" i="21"/>
  <c r="E32" i="21"/>
  <c r="S31" i="21"/>
  <c r="Y31" i="21" s="1"/>
  <c r="R31" i="21"/>
  <c r="X31" i="21" s="1"/>
  <c r="Q31" i="21"/>
  <c r="N31" i="21"/>
  <c r="K31" i="21"/>
  <c r="H31" i="21"/>
  <c r="E31" i="21"/>
  <c r="W30" i="21"/>
  <c r="S30" i="21"/>
  <c r="R30" i="21"/>
  <c r="Q30" i="21"/>
  <c r="Q29" i="21" s="1"/>
  <c r="N30" i="21"/>
  <c r="N29" i="21" s="1"/>
  <c r="K30" i="21"/>
  <c r="K29" i="21" s="1"/>
  <c r="H30" i="21"/>
  <c r="H29" i="21" s="1"/>
  <c r="E30" i="21"/>
  <c r="E29" i="21" s="1"/>
  <c r="C29" i="21"/>
  <c r="W28" i="21"/>
  <c r="S28" i="21"/>
  <c r="Y28" i="21" s="1"/>
  <c r="R28" i="21"/>
  <c r="X28" i="21" s="1"/>
  <c r="Q28" i="21"/>
  <c r="N28" i="21"/>
  <c r="K28" i="21"/>
  <c r="H28" i="21"/>
  <c r="E28" i="21"/>
  <c r="U27" i="21"/>
  <c r="S27" i="21"/>
  <c r="Y27" i="21" s="1"/>
  <c r="R27" i="21"/>
  <c r="X27" i="21" s="1"/>
  <c r="Q27" i="21"/>
  <c r="N27" i="21"/>
  <c r="K27" i="21"/>
  <c r="H27" i="21"/>
  <c r="E27" i="21"/>
  <c r="W26" i="21"/>
  <c r="S26" i="21"/>
  <c r="Y26" i="21" s="1"/>
  <c r="R26" i="21"/>
  <c r="X26" i="21" s="1"/>
  <c r="Q26" i="21"/>
  <c r="N26" i="21"/>
  <c r="K26" i="21"/>
  <c r="H26" i="21"/>
  <c r="E26" i="21"/>
  <c r="V25" i="21"/>
  <c r="U25" i="21"/>
  <c r="U24" i="21" s="1"/>
  <c r="U23" i="21" s="1"/>
  <c r="S25" i="21"/>
  <c r="S24" i="21" s="1"/>
  <c r="R25" i="21"/>
  <c r="Q25" i="21"/>
  <c r="N25" i="21"/>
  <c r="N24" i="21" s="1"/>
  <c r="N23" i="21" s="1"/>
  <c r="K25" i="21"/>
  <c r="K24" i="21" s="1"/>
  <c r="K23" i="21" s="1"/>
  <c r="H25" i="21"/>
  <c r="E25" i="21"/>
  <c r="C24" i="21"/>
  <c r="C23" i="21"/>
  <c r="C22" i="21" s="1"/>
  <c r="S21" i="21"/>
  <c r="Y21" i="21" s="1"/>
  <c r="R21" i="21"/>
  <c r="X21" i="21" s="1"/>
  <c r="H21" i="21"/>
  <c r="E21" i="21"/>
  <c r="S20" i="21"/>
  <c r="Y20" i="21" s="1"/>
  <c r="R20" i="21"/>
  <c r="X20" i="21" s="1"/>
  <c r="H20" i="21"/>
  <c r="E20" i="21"/>
  <c r="S19" i="21"/>
  <c r="Y19" i="21" s="1"/>
  <c r="R19" i="21"/>
  <c r="X19" i="21" s="1"/>
  <c r="H19" i="21"/>
  <c r="E19" i="21"/>
  <c r="S18" i="21"/>
  <c r="Y18" i="21" s="1"/>
  <c r="R18" i="21"/>
  <c r="X18" i="21" s="1"/>
  <c r="H18" i="21"/>
  <c r="H17" i="21" s="1"/>
  <c r="E18" i="21"/>
  <c r="W17" i="21"/>
  <c r="V17" i="21"/>
  <c r="U17" i="21"/>
  <c r="Q17" i="21"/>
  <c r="P17" i="21"/>
  <c r="P6" i="21" s="1"/>
  <c r="O17" i="21"/>
  <c r="O6" i="21" s="1"/>
  <c r="O5" i="21" s="1"/>
  <c r="O4" i="21" s="1"/>
  <c r="N17" i="21"/>
  <c r="M17" i="21"/>
  <c r="M6" i="21" s="1"/>
  <c r="L17" i="21"/>
  <c r="L6" i="21" s="1"/>
  <c r="K17" i="21"/>
  <c r="J17" i="21"/>
  <c r="J6" i="21" s="1"/>
  <c r="I17" i="21"/>
  <c r="I6" i="21" s="1"/>
  <c r="E17" i="21"/>
  <c r="D17" i="21"/>
  <c r="C17" i="21"/>
  <c r="Y16" i="21"/>
  <c r="X16" i="21"/>
  <c r="S16" i="21"/>
  <c r="R16" i="21"/>
  <c r="N16" i="21"/>
  <c r="K16" i="21"/>
  <c r="H16" i="21"/>
  <c r="E16" i="21"/>
  <c r="V15" i="21"/>
  <c r="V12" i="21" s="1"/>
  <c r="U15" i="21"/>
  <c r="U12" i="21" s="1"/>
  <c r="S15" i="21"/>
  <c r="Q15" i="21"/>
  <c r="N15" i="21"/>
  <c r="K15" i="21"/>
  <c r="H15" i="21"/>
  <c r="C15" i="21"/>
  <c r="E15" i="21" s="1"/>
  <c r="T15" i="21" s="1"/>
  <c r="W14" i="21"/>
  <c r="S14" i="21"/>
  <c r="Y14" i="21" s="1"/>
  <c r="R14" i="21"/>
  <c r="X14" i="21" s="1"/>
  <c r="Q14" i="21"/>
  <c r="N14" i="21"/>
  <c r="K14" i="21"/>
  <c r="H14" i="21"/>
  <c r="E14" i="21"/>
  <c r="W13" i="21"/>
  <c r="S13" i="21"/>
  <c r="R13" i="21"/>
  <c r="Q13" i="21"/>
  <c r="N13" i="21"/>
  <c r="K13" i="21"/>
  <c r="H13" i="21"/>
  <c r="H12" i="21" s="1"/>
  <c r="E13" i="21"/>
  <c r="W11" i="21"/>
  <c r="S11" i="21"/>
  <c r="Y11" i="21" s="1"/>
  <c r="R11" i="21"/>
  <c r="X11" i="21" s="1"/>
  <c r="Q11" i="21"/>
  <c r="N11" i="21"/>
  <c r="K11" i="21"/>
  <c r="H11" i="21"/>
  <c r="E11" i="21"/>
  <c r="W10" i="21"/>
  <c r="V10" i="21"/>
  <c r="V7" i="21" s="1"/>
  <c r="U10" i="21"/>
  <c r="U7" i="21" s="1"/>
  <c r="S10" i="21"/>
  <c r="Y10" i="21" s="1"/>
  <c r="R10" i="21"/>
  <c r="X10" i="21" s="1"/>
  <c r="Q10" i="21"/>
  <c r="N10" i="21"/>
  <c r="K10" i="21"/>
  <c r="H10" i="21"/>
  <c r="E10" i="21"/>
  <c r="W9" i="21"/>
  <c r="S9" i="21"/>
  <c r="Y9" i="21" s="1"/>
  <c r="R9" i="21"/>
  <c r="X9" i="21" s="1"/>
  <c r="Q9" i="21"/>
  <c r="N9" i="21"/>
  <c r="K9" i="21"/>
  <c r="H9" i="21"/>
  <c r="E9" i="21"/>
  <c r="W8" i="21"/>
  <c r="S8" i="21"/>
  <c r="S7" i="21" s="1"/>
  <c r="R8" i="21"/>
  <c r="Q8" i="21"/>
  <c r="N8" i="21"/>
  <c r="N7" i="21" s="1"/>
  <c r="K8" i="21"/>
  <c r="K7" i="21" s="1"/>
  <c r="H8" i="21"/>
  <c r="E8" i="21"/>
  <c r="C7" i="21"/>
  <c r="Z96" i="21" l="1"/>
  <c r="E7" i="21"/>
  <c r="Q7" i="21"/>
  <c r="Y8" i="21"/>
  <c r="Y7" i="21" s="1"/>
  <c r="C12" i="21"/>
  <c r="C6" i="21" s="1"/>
  <c r="C5" i="21" s="1"/>
  <c r="C4" i="21" s="1"/>
  <c r="N12" i="21"/>
  <c r="N6" i="21" s="1"/>
  <c r="R15" i="21"/>
  <c r="X15" i="21" s="1"/>
  <c r="T16" i="21"/>
  <c r="Z16" i="21" s="1"/>
  <c r="I5" i="21"/>
  <c r="I4" i="21" s="1"/>
  <c r="M5" i="21"/>
  <c r="M4" i="21" s="1"/>
  <c r="Q6" i="21"/>
  <c r="E24" i="21"/>
  <c r="Q24" i="21"/>
  <c r="V24" i="21"/>
  <c r="V23" i="21" s="1"/>
  <c r="T27" i="21"/>
  <c r="W27" i="21"/>
  <c r="T31" i="21"/>
  <c r="Z31" i="21" s="1"/>
  <c r="T34" i="21"/>
  <c r="E33" i="21"/>
  <c r="Q33" i="21"/>
  <c r="T35" i="21"/>
  <c r="Z35" i="21" s="1"/>
  <c r="T36" i="21"/>
  <c r="W36" i="21"/>
  <c r="K37" i="21"/>
  <c r="Y38" i="21"/>
  <c r="Y37" i="21" s="1"/>
  <c r="S37" i="21"/>
  <c r="H37" i="21"/>
  <c r="R37" i="21"/>
  <c r="R42" i="21"/>
  <c r="F22" i="21"/>
  <c r="F5" i="21" s="1"/>
  <c r="F4" i="21" s="1"/>
  <c r="J22" i="21"/>
  <c r="J5" i="21" s="1"/>
  <c r="J4" i="21" s="1"/>
  <c r="T45" i="21"/>
  <c r="K47" i="21"/>
  <c r="Y48" i="21"/>
  <c r="Y47" i="21" s="1"/>
  <c r="S47" i="21"/>
  <c r="T53" i="21"/>
  <c r="Z53" i="21" s="1"/>
  <c r="T54" i="21"/>
  <c r="Z54" i="21" s="1"/>
  <c r="T59" i="21"/>
  <c r="N58" i="21"/>
  <c r="W58" i="21"/>
  <c r="T60" i="21"/>
  <c r="Z60" i="21" s="1"/>
  <c r="T64" i="21"/>
  <c r="N63" i="21"/>
  <c r="W63" i="21"/>
  <c r="W57" i="21" s="1"/>
  <c r="T65" i="21"/>
  <c r="Z65" i="21" s="1"/>
  <c r="T71" i="21"/>
  <c r="Z71" i="21" s="1"/>
  <c r="T72" i="21"/>
  <c r="Z72" i="21" s="1"/>
  <c r="R73" i="21"/>
  <c r="X73" i="21" s="1"/>
  <c r="N73" i="21"/>
  <c r="T78" i="21"/>
  <c r="Z78" i="21" s="1"/>
  <c r="K79" i="21"/>
  <c r="Y80" i="21"/>
  <c r="Y79" i="21" s="1"/>
  <c r="S79" i="21"/>
  <c r="H85" i="21"/>
  <c r="R86" i="21"/>
  <c r="R85" i="21" s="1"/>
  <c r="T88" i="21"/>
  <c r="Z88" i="21" s="1"/>
  <c r="W92" i="21"/>
  <c r="W91" i="21" s="1"/>
  <c r="K99" i="21"/>
  <c r="T101" i="21"/>
  <c r="Z101" i="21" s="1"/>
  <c r="T103" i="21"/>
  <c r="Z103" i="21" s="1"/>
  <c r="T104" i="21"/>
  <c r="Z104" i="21" s="1"/>
  <c r="Z106" i="21"/>
  <c r="Z107" i="21"/>
  <c r="H57" i="21"/>
  <c r="R68" i="21"/>
  <c r="X68" i="21" s="1"/>
  <c r="F57" i="21"/>
  <c r="W7" i="21"/>
  <c r="T9" i="21"/>
  <c r="Z9" i="21" s="1"/>
  <c r="K12" i="21"/>
  <c r="K6" i="21" s="1"/>
  <c r="Y13" i="21"/>
  <c r="S12" i="21"/>
  <c r="T14" i="21"/>
  <c r="Z14" i="21" s="1"/>
  <c r="L5" i="21"/>
  <c r="L4" i="21" s="1"/>
  <c r="P5" i="21"/>
  <c r="P4" i="21" s="1"/>
  <c r="V6" i="21"/>
  <c r="Y30" i="21"/>
  <c r="Y29" i="21" s="1"/>
  <c r="S29" i="21"/>
  <c r="I22" i="21"/>
  <c r="N42" i="21"/>
  <c r="N22" i="21" s="1"/>
  <c r="W42" i="21"/>
  <c r="X48" i="21"/>
  <c r="X47" i="21" s="1"/>
  <c r="R47" i="21"/>
  <c r="R52" i="21"/>
  <c r="X52" i="21" s="1"/>
  <c r="Y59" i="21"/>
  <c r="Y58" i="21" s="1"/>
  <c r="S58" i="21"/>
  <c r="K57" i="21"/>
  <c r="Y64" i="21"/>
  <c r="Y63" i="21" s="1"/>
  <c r="S63" i="21"/>
  <c r="T69" i="21"/>
  <c r="Z69" i="21" s="1"/>
  <c r="T70" i="21"/>
  <c r="Z70" i="21" s="1"/>
  <c r="Y77" i="21"/>
  <c r="Y76" i="21" s="1"/>
  <c r="S76" i="21"/>
  <c r="H79" i="21"/>
  <c r="R79" i="21"/>
  <c r="E86" i="21"/>
  <c r="E85" i="21" s="1"/>
  <c r="T87" i="21"/>
  <c r="Z87" i="21" s="1"/>
  <c r="Y93" i="21"/>
  <c r="Y92" i="21" s="1"/>
  <c r="S92" i="21"/>
  <c r="H92" i="21"/>
  <c r="S100" i="21"/>
  <c r="G99" i="21"/>
  <c r="G91" i="21" s="1"/>
  <c r="X100" i="21"/>
  <c r="X99" i="21" s="1"/>
  <c r="R99" i="21"/>
  <c r="H7" i="21"/>
  <c r="H6" i="21" s="1"/>
  <c r="X8" i="21"/>
  <c r="X7" i="21" s="1"/>
  <c r="R7" i="21"/>
  <c r="E12" i="21"/>
  <c r="E6" i="21" s="1"/>
  <c r="Q12" i="21"/>
  <c r="Y15" i="21"/>
  <c r="S17" i="21"/>
  <c r="D6" i="21"/>
  <c r="D5" i="21" s="1"/>
  <c r="D4" i="21" s="1"/>
  <c r="R17" i="21"/>
  <c r="T18" i="21"/>
  <c r="Z18" i="21" s="1"/>
  <c r="T19" i="21"/>
  <c r="Z19" i="21" s="1"/>
  <c r="T20" i="21"/>
  <c r="Z20" i="21" s="1"/>
  <c r="T21" i="21"/>
  <c r="Z21" i="21" s="1"/>
  <c r="H24" i="21"/>
  <c r="H23" i="21" s="1"/>
  <c r="X25" i="21"/>
  <c r="X24" i="21" s="1"/>
  <c r="R24" i="21"/>
  <c r="H33" i="21"/>
  <c r="X34" i="21"/>
  <c r="X33" i="21" s="1"/>
  <c r="R33" i="21"/>
  <c r="Y34" i="21"/>
  <c r="Y33" i="21" s="1"/>
  <c r="X36" i="21"/>
  <c r="T38" i="21"/>
  <c r="Z38" i="21" s="1"/>
  <c r="N37" i="21"/>
  <c r="W37" i="21"/>
  <c r="G5" i="21"/>
  <c r="G4" i="21" s="1"/>
  <c r="T46" i="21"/>
  <c r="Z46" i="21" s="1"/>
  <c r="T48" i="21"/>
  <c r="N47" i="21"/>
  <c r="W47" i="21"/>
  <c r="T49" i="21"/>
  <c r="Z49" i="21" s="1"/>
  <c r="T56" i="21"/>
  <c r="Z56" i="21" s="1"/>
  <c r="E58" i="21"/>
  <c r="Q58" i="21"/>
  <c r="Q57" i="21" s="1"/>
  <c r="E63" i="21"/>
  <c r="Q63" i="21"/>
  <c r="T67" i="21"/>
  <c r="Z67" i="21" s="1"/>
  <c r="T80" i="21"/>
  <c r="Z80" i="21" s="1"/>
  <c r="N79" i="21"/>
  <c r="T83" i="21"/>
  <c r="Z83" i="21" s="1"/>
  <c r="K85" i="21"/>
  <c r="Y86" i="21"/>
  <c r="Y85" i="21" s="1"/>
  <c r="S85" i="21"/>
  <c r="X13" i="21"/>
  <c r="X12" i="21" s="1"/>
  <c r="R12" i="21"/>
  <c r="T17" i="21"/>
  <c r="U6" i="21"/>
  <c r="S23" i="21"/>
  <c r="X30" i="21"/>
  <c r="R29" i="21"/>
  <c r="W40" i="21"/>
  <c r="U37" i="21"/>
  <c r="U22" i="21" s="1"/>
  <c r="S42" i="21"/>
  <c r="Y42" i="21" s="1"/>
  <c r="D22" i="21"/>
  <c r="X59" i="21"/>
  <c r="X58" i="21" s="1"/>
  <c r="R58" i="21"/>
  <c r="R57" i="21" s="1"/>
  <c r="X64" i="21"/>
  <c r="X63" i="21" s="1"/>
  <c r="R63" i="21"/>
  <c r="K92" i="21"/>
  <c r="K91" i="21" s="1"/>
  <c r="T40" i="21"/>
  <c r="X40" i="21"/>
  <c r="X37" i="21" s="1"/>
  <c r="X81" i="21"/>
  <c r="X79" i="21" s="1"/>
  <c r="X77" i="21"/>
  <c r="X76" i="21" s="1"/>
  <c r="R76" i="21"/>
  <c r="T77" i="21"/>
  <c r="N92" i="21"/>
  <c r="N91" i="21" s="1"/>
  <c r="T95" i="21"/>
  <c r="Z95" i="21" s="1"/>
  <c r="X92" i="21"/>
  <c r="X91" i="21" s="1"/>
  <c r="R92" i="21"/>
  <c r="R91" i="21" s="1"/>
  <c r="T102" i="21"/>
  <c r="Z102" i="21" s="1"/>
  <c r="T10" i="21"/>
  <c r="Z10" i="21" s="1"/>
  <c r="T26" i="21"/>
  <c r="Z26" i="21" s="1"/>
  <c r="T32" i="21"/>
  <c r="Z32" i="21" s="1"/>
  <c r="T50" i="21"/>
  <c r="Z50" i="21" s="1"/>
  <c r="T66" i="21"/>
  <c r="Z66" i="21" s="1"/>
  <c r="T11" i="21"/>
  <c r="Z11" i="21" s="1"/>
  <c r="T13" i="21"/>
  <c r="Y25" i="21"/>
  <c r="Y24" i="21" s="1"/>
  <c r="X32" i="21"/>
  <c r="W34" i="21"/>
  <c r="K42" i="21"/>
  <c r="K22" i="21" s="1"/>
  <c r="T43" i="21"/>
  <c r="Z43" i="21" s="1"/>
  <c r="Z45" i="21"/>
  <c r="T30" i="21"/>
  <c r="T55" i="21"/>
  <c r="Z55" i="21" s="1"/>
  <c r="T8" i="21"/>
  <c r="W15" i="21"/>
  <c r="W12" i="21" s="1"/>
  <c r="W6" i="21" s="1"/>
  <c r="X42" i="21"/>
  <c r="N68" i="21"/>
  <c r="T68" i="21" s="1"/>
  <c r="Z68" i="21" s="1"/>
  <c r="T81" i="21"/>
  <c r="T25" i="21"/>
  <c r="T28" i="21"/>
  <c r="Z28" i="21" s="1"/>
  <c r="W32" i="21"/>
  <c r="W29" i="21" s="1"/>
  <c r="T41" i="21"/>
  <c r="Z41" i="21" s="1"/>
  <c r="T44" i="21"/>
  <c r="Z44" i="21" s="1"/>
  <c r="S52" i="21"/>
  <c r="Y52" i="21" s="1"/>
  <c r="S68" i="21"/>
  <c r="Y68" i="21" s="1"/>
  <c r="S73" i="21"/>
  <c r="Y73" i="21" s="1"/>
  <c r="T82" i="21"/>
  <c r="Z82" i="21" s="1"/>
  <c r="T98" i="21"/>
  <c r="Z98" i="21" s="1"/>
  <c r="T89" i="21"/>
  <c r="Z89" i="21" s="1"/>
  <c r="T93" i="21"/>
  <c r="Z93" i="21" s="1"/>
  <c r="T97" i="21"/>
  <c r="Z97" i="21" s="1"/>
  <c r="C91" i="21"/>
  <c r="T52" i="21"/>
  <c r="Z52" i="21" s="1"/>
  <c r="T73" i="21"/>
  <c r="Z73" i="21" s="1"/>
  <c r="T86" i="21"/>
  <c r="T90" i="21"/>
  <c r="Z90" i="21" s="1"/>
  <c r="T105" i="21"/>
  <c r="Z105" i="21" s="1"/>
  <c r="W81" i="21"/>
  <c r="W79" i="21" s="1"/>
  <c r="H100" i="21"/>
  <c r="CG10" i="9"/>
  <c r="CG10" i="10"/>
  <c r="V22" i="21" l="1"/>
  <c r="V5" i="21" s="1"/>
  <c r="V4" i="21" s="1"/>
  <c r="K5" i="21"/>
  <c r="K4" i="21" s="1"/>
  <c r="N5" i="21"/>
  <c r="N4" i="21" s="1"/>
  <c r="Z13" i="21"/>
  <c r="T12" i="21"/>
  <c r="S22" i="21"/>
  <c r="Z25" i="21"/>
  <c r="T24" i="21"/>
  <c r="X86" i="21"/>
  <c r="X85" i="21" s="1"/>
  <c r="E57" i="21"/>
  <c r="R23" i="21"/>
  <c r="Q5" i="21"/>
  <c r="Q4" i="21" s="1"/>
  <c r="Z8" i="21"/>
  <c r="Z7" i="21" s="1"/>
  <c r="T7" i="21"/>
  <c r="Y23" i="21"/>
  <c r="Y22" i="21" s="1"/>
  <c r="X29" i="21"/>
  <c r="X23" i="21" s="1"/>
  <c r="X22" i="21" s="1"/>
  <c r="Z48" i="21"/>
  <c r="Z47" i="21" s="1"/>
  <c r="T47" i="21"/>
  <c r="Y100" i="21"/>
  <c r="Y99" i="21" s="1"/>
  <c r="Y91" i="21" s="1"/>
  <c r="S99" i="21"/>
  <c r="S91" i="21" s="1"/>
  <c r="S57" i="21"/>
  <c r="Y57" i="21"/>
  <c r="Y12" i="21"/>
  <c r="R22" i="21"/>
  <c r="Q23" i="21"/>
  <c r="Q22" i="21" s="1"/>
  <c r="T100" i="21"/>
  <c r="H99" i="21"/>
  <c r="H91" i="21" s="1"/>
  <c r="Z17" i="21"/>
  <c r="T6" i="21"/>
  <c r="N57" i="21"/>
  <c r="H22" i="21"/>
  <c r="H5" i="21" s="1"/>
  <c r="H4" i="21" s="1"/>
  <c r="E23" i="21"/>
  <c r="E22" i="21" s="1"/>
  <c r="E5" i="21" s="1"/>
  <c r="E4" i="21" s="1"/>
  <c r="W24" i="21"/>
  <c r="Z30" i="21"/>
  <c r="Z29" i="21" s="1"/>
  <c r="T29" i="21"/>
  <c r="W33" i="21"/>
  <c r="X57" i="21"/>
  <c r="U5" i="21"/>
  <c r="U4" i="21" s="1"/>
  <c r="X17" i="21"/>
  <c r="X6" i="21" s="1"/>
  <c r="R6" i="21"/>
  <c r="Y17" i="21"/>
  <c r="S6" i="21"/>
  <c r="S5" i="21" s="1"/>
  <c r="S4" i="21" s="1"/>
  <c r="Z64" i="21"/>
  <c r="Z63" i="21" s="1"/>
  <c r="T63" i="21"/>
  <c r="Z59" i="21"/>
  <c r="Z58" i="21" s="1"/>
  <c r="T58" i="21"/>
  <c r="T57" i="21" s="1"/>
  <c r="Z36" i="21"/>
  <c r="T33" i="21"/>
  <c r="Z27" i="21"/>
  <c r="Z40" i="21"/>
  <c r="Z37" i="21" s="1"/>
  <c r="T37" i="21"/>
  <c r="Z86" i="21"/>
  <c r="T85" i="21"/>
  <c r="Z81" i="21"/>
  <c r="Z79" i="21" s="1"/>
  <c r="T79" i="21"/>
  <c r="Z77" i="21"/>
  <c r="Z76" i="21" s="1"/>
  <c r="T76" i="21"/>
  <c r="Z92" i="21"/>
  <c r="T92" i="21"/>
  <c r="T42" i="21"/>
  <c r="Z42" i="21" s="1"/>
  <c r="Z15" i="21"/>
  <c r="Z34" i="21"/>
  <c r="Z33" i="21" s="1"/>
  <c r="F12" i="29"/>
  <c r="F14" i="29" s="1"/>
  <c r="F11" i="29"/>
  <c r="E14" i="29"/>
  <c r="F7" i="29"/>
  <c r="F6" i="29"/>
  <c r="E7" i="29"/>
  <c r="E6" i="29"/>
  <c r="D12" i="29"/>
  <c r="D14" i="29" s="1"/>
  <c r="D11" i="29"/>
  <c r="D7" i="29"/>
  <c r="D6" i="29"/>
  <c r="E9" i="29"/>
  <c r="F9" i="29"/>
  <c r="I14" i="29"/>
  <c r="H14" i="29"/>
  <c r="G14" i="29"/>
  <c r="C14" i="29"/>
  <c r="I9" i="29"/>
  <c r="D9" i="29"/>
  <c r="C9" i="29"/>
  <c r="H9" i="29"/>
  <c r="G9" i="29"/>
  <c r="Z57" i="21" l="1"/>
  <c r="Z91" i="21"/>
  <c r="X5" i="21"/>
  <c r="X4" i="21" s="1"/>
  <c r="Z85" i="21"/>
  <c r="T91" i="21"/>
  <c r="W22" i="21"/>
  <c r="W5" i="21" s="1"/>
  <c r="W4" i="21" s="1"/>
  <c r="T23" i="21"/>
  <c r="Y6" i="21"/>
  <c r="Y5" i="21" s="1"/>
  <c r="Y4" i="21" s="1"/>
  <c r="Z100" i="21"/>
  <c r="Z99" i="21" s="1"/>
  <c r="T99" i="21"/>
  <c r="T22" i="21"/>
  <c r="T5" i="21" s="1"/>
  <c r="Z6" i="21"/>
  <c r="R5" i="21"/>
  <c r="R4" i="21" s="1"/>
  <c r="Z24" i="21"/>
  <c r="Z23" i="21" s="1"/>
  <c r="Z22" i="21" s="1"/>
  <c r="Z12" i="21"/>
  <c r="T4" i="21"/>
  <c r="C33" i="26"/>
  <c r="H33" i="26"/>
  <c r="Z5" i="21" l="1"/>
  <c r="Z4" i="21" s="1"/>
  <c r="C57" i="25"/>
  <c r="C44" i="25"/>
  <c r="M134" i="13"/>
  <c r="G43" i="16"/>
  <c r="O6" i="19" l="1"/>
  <c r="O7" i="19"/>
  <c r="O5" i="19"/>
  <c r="Z109" i="21" l="1"/>
  <c r="AX6" i="24"/>
  <c r="AX9" i="24"/>
  <c r="AX11" i="24"/>
  <c r="AX12" i="24"/>
  <c r="AX15" i="24"/>
  <c r="AX23" i="24"/>
  <c r="AX27" i="24"/>
  <c r="AX28" i="24"/>
  <c r="AX29" i="24"/>
  <c r="AX30" i="24"/>
  <c r="AX31" i="24"/>
  <c r="AX32" i="24"/>
  <c r="AX33" i="24"/>
  <c r="AX35" i="24"/>
  <c r="AX36" i="24"/>
  <c r="AX37" i="24"/>
  <c r="AX39" i="24"/>
  <c r="AX40" i="24"/>
  <c r="AX41" i="24"/>
  <c r="AX42" i="24"/>
  <c r="AX43" i="24"/>
  <c r="AX44" i="24"/>
  <c r="AX45" i="24"/>
  <c r="AX46" i="24"/>
  <c r="AX48" i="24"/>
  <c r="AX54" i="24"/>
  <c r="AX55" i="24"/>
  <c r="AX56" i="24"/>
  <c r="AX57" i="24"/>
  <c r="AX58" i="24"/>
  <c r="AX59" i="24"/>
  <c r="AX60" i="24"/>
  <c r="AX61" i="24"/>
  <c r="AX62" i="24"/>
  <c r="AX63" i="24"/>
  <c r="AX64" i="24"/>
  <c r="AX65" i="24"/>
  <c r="AX66" i="24"/>
  <c r="AX67" i="24"/>
  <c r="AW6" i="24"/>
  <c r="AW9" i="24"/>
  <c r="AW11" i="24"/>
  <c r="AW12" i="24"/>
  <c r="AW13" i="24"/>
  <c r="AW15" i="24"/>
  <c r="AW20" i="24"/>
  <c r="AW23" i="24"/>
  <c r="AW25" i="24"/>
  <c r="AW26" i="24"/>
  <c r="AW27" i="24"/>
  <c r="AW28" i="24"/>
  <c r="AW29" i="24"/>
  <c r="AW30" i="24"/>
  <c r="AW31" i="24"/>
  <c r="AW32" i="24"/>
  <c r="AW33" i="24"/>
  <c r="AW34" i="24"/>
  <c r="AW35" i="24"/>
  <c r="AW36" i="24"/>
  <c r="AW37" i="24"/>
  <c r="AW38" i="24"/>
  <c r="AW39" i="24"/>
  <c r="AW40" i="24"/>
  <c r="AW41" i="24"/>
  <c r="AW42" i="24"/>
  <c r="AW43" i="24"/>
  <c r="AW44" i="24"/>
  <c r="AW45" i="24"/>
  <c r="AW46" i="24"/>
  <c r="AW47" i="24"/>
  <c r="AW48" i="24"/>
  <c r="AW49" i="24"/>
  <c r="AW50" i="24"/>
  <c r="AW51" i="24"/>
  <c r="AW52" i="24"/>
  <c r="AW53" i="24"/>
  <c r="AW54" i="24"/>
  <c r="AW55" i="24"/>
  <c r="AW56" i="24"/>
  <c r="AW57" i="24"/>
  <c r="AW58" i="24"/>
  <c r="AW59" i="24"/>
  <c r="AW60" i="24"/>
  <c r="AW61" i="24"/>
  <c r="AW62" i="24"/>
  <c r="AW63" i="24"/>
  <c r="AW64" i="24"/>
  <c r="AW65" i="24"/>
  <c r="AW66" i="24"/>
  <c r="AW67" i="24"/>
  <c r="AV11" i="24"/>
  <c r="AV12" i="24"/>
  <c r="AV20" i="24"/>
  <c r="AV29" i="24"/>
  <c r="AV30" i="24"/>
  <c r="AV31" i="24"/>
  <c r="AV33" i="24"/>
  <c r="AV34" i="24"/>
  <c r="AV35" i="24"/>
  <c r="AV36" i="24"/>
  <c r="AV37" i="24"/>
  <c r="AV40" i="24"/>
  <c r="AV41" i="24"/>
  <c r="AV42" i="24"/>
  <c r="AV45" i="24"/>
  <c r="AV46" i="24"/>
  <c r="AV47" i="24"/>
  <c r="AV48" i="24"/>
  <c r="AV49" i="24"/>
  <c r="AV51" i="24"/>
  <c r="AV52" i="24"/>
  <c r="AV53" i="24"/>
  <c r="AV54" i="24"/>
  <c r="AV55" i="24"/>
  <c r="AV56" i="24"/>
  <c r="AV57" i="24"/>
  <c r="AV58" i="24"/>
  <c r="AV61" i="24"/>
  <c r="AV62" i="24"/>
  <c r="AV63" i="24"/>
  <c r="AU5" i="24"/>
  <c r="AU6" i="24"/>
  <c r="AU7" i="24"/>
  <c r="AU8" i="24"/>
  <c r="AU9" i="24"/>
  <c r="AU10" i="24"/>
  <c r="AU11" i="24"/>
  <c r="AU12" i="24"/>
  <c r="AU13" i="24"/>
  <c r="AU14" i="24"/>
  <c r="AU15" i="24"/>
  <c r="AU16" i="24"/>
  <c r="AU17" i="24"/>
  <c r="AU18" i="24"/>
  <c r="AU19" i="24"/>
  <c r="AU20" i="24"/>
  <c r="AU21" i="24"/>
  <c r="AU22" i="24"/>
  <c r="AU23" i="24"/>
  <c r="AU24" i="24"/>
  <c r="AU25" i="24"/>
  <c r="AU26" i="24"/>
  <c r="AU27" i="24"/>
  <c r="AU28" i="24"/>
  <c r="AU29" i="24"/>
  <c r="AU30" i="24"/>
  <c r="AU31" i="24"/>
  <c r="AU32" i="24"/>
  <c r="AU33" i="24"/>
  <c r="AU34" i="24"/>
  <c r="AU35" i="24"/>
  <c r="AU36" i="24"/>
  <c r="AU37" i="24"/>
  <c r="AU38" i="24"/>
  <c r="AU39" i="24"/>
  <c r="AU40" i="24"/>
  <c r="AU41" i="24"/>
  <c r="AU42" i="24"/>
  <c r="AU43" i="24"/>
  <c r="AU44" i="24"/>
  <c r="AU45" i="24"/>
  <c r="AU46" i="24"/>
  <c r="AU47" i="24"/>
  <c r="AU48" i="24"/>
  <c r="AU49" i="24"/>
  <c r="AU50" i="24"/>
  <c r="AU51" i="24"/>
  <c r="AU52" i="24"/>
  <c r="AU53" i="24"/>
  <c r="AU54" i="24"/>
  <c r="AU55" i="24"/>
  <c r="AU56" i="24"/>
  <c r="AU57" i="24"/>
  <c r="AU58" i="24"/>
  <c r="AU59" i="24"/>
  <c r="AU60" i="24"/>
  <c r="AU61" i="24"/>
  <c r="AU62" i="24"/>
  <c r="AU63" i="24"/>
  <c r="AU64" i="24"/>
  <c r="AU65" i="24"/>
  <c r="AU66" i="24"/>
  <c r="AU67" i="24"/>
  <c r="AT5" i="24"/>
  <c r="AT6" i="24"/>
  <c r="AT7" i="24"/>
  <c r="AT8" i="24"/>
  <c r="AT9" i="24"/>
  <c r="AT10" i="24"/>
  <c r="AT11" i="24"/>
  <c r="AT12" i="24"/>
  <c r="AT13" i="24"/>
  <c r="AT14" i="24"/>
  <c r="AT15" i="24"/>
  <c r="AT16" i="24"/>
  <c r="AT17" i="24"/>
  <c r="AT18" i="24"/>
  <c r="AT19" i="24"/>
  <c r="AT20" i="24"/>
  <c r="AT21" i="24"/>
  <c r="AT22" i="24"/>
  <c r="AT23" i="24"/>
  <c r="AT24" i="24"/>
  <c r="AT25" i="24"/>
  <c r="AT26" i="24"/>
  <c r="AT27" i="24"/>
  <c r="AT28" i="24"/>
  <c r="AT29" i="24"/>
  <c r="AT30" i="24"/>
  <c r="AT31" i="24"/>
  <c r="AT32" i="24"/>
  <c r="AT33" i="24"/>
  <c r="AT34" i="24"/>
  <c r="AT35" i="24"/>
  <c r="AT36" i="24"/>
  <c r="AT37" i="24"/>
  <c r="AT38" i="24"/>
  <c r="AT39" i="24"/>
  <c r="AT40" i="24"/>
  <c r="AT41" i="24"/>
  <c r="AT42" i="24"/>
  <c r="AT43" i="24"/>
  <c r="AT44" i="24"/>
  <c r="AT45" i="24"/>
  <c r="AT46" i="24"/>
  <c r="AT47" i="24"/>
  <c r="AT48" i="24"/>
  <c r="AT49" i="24"/>
  <c r="AT50" i="24"/>
  <c r="AT51" i="24"/>
  <c r="AT52" i="24"/>
  <c r="AT53" i="24"/>
  <c r="AT54" i="24"/>
  <c r="AT55" i="24"/>
  <c r="AT56" i="24"/>
  <c r="AT57" i="24"/>
  <c r="AT58" i="24"/>
  <c r="AT59" i="24"/>
  <c r="AT60" i="24"/>
  <c r="AT61" i="24"/>
  <c r="AT62" i="24"/>
  <c r="AT63" i="24"/>
  <c r="AT64" i="24"/>
  <c r="AT65" i="24"/>
  <c r="AT66" i="24"/>
  <c r="AT67" i="24"/>
  <c r="AS5" i="24"/>
  <c r="AS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26" i="24"/>
  <c r="AS27" i="24"/>
  <c r="AS28" i="24"/>
  <c r="AS29" i="24"/>
  <c r="AS30" i="24"/>
  <c r="AS31" i="24"/>
  <c r="AS32" i="24"/>
  <c r="AS33" i="24"/>
  <c r="AS34" i="24"/>
  <c r="AS35" i="24"/>
  <c r="AS36" i="24"/>
  <c r="AS37" i="24"/>
  <c r="AS38" i="24"/>
  <c r="AS39" i="24"/>
  <c r="AS40" i="24"/>
  <c r="AS41" i="24"/>
  <c r="AS42" i="24"/>
  <c r="AS43" i="24"/>
  <c r="AS44" i="24"/>
  <c r="AS45" i="24"/>
  <c r="AS46" i="24"/>
  <c r="AS47" i="24"/>
  <c r="AS48" i="24"/>
  <c r="AS49" i="24"/>
  <c r="AS50" i="24"/>
  <c r="AS51" i="24"/>
  <c r="AS52" i="24"/>
  <c r="AS53" i="24"/>
  <c r="AS54" i="24"/>
  <c r="AS55" i="24"/>
  <c r="AS56" i="24"/>
  <c r="AS57" i="24"/>
  <c r="AS58" i="24"/>
  <c r="AS59" i="24"/>
  <c r="AS60" i="24"/>
  <c r="AS61" i="24"/>
  <c r="AS62" i="24"/>
  <c r="AS63" i="24"/>
  <c r="AS64" i="24"/>
  <c r="AS65" i="24"/>
  <c r="AS66" i="24"/>
  <c r="AS67" i="24"/>
  <c r="AR6" i="24"/>
  <c r="AR9" i="24"/>
  <c r="AR10" i="24"/>
  <c r="AR11" i="24"/>
  <c r="AR12" i="24"/>
  <c r="AR13" i="24"/>
  <c r="AR14" i="24"/>
  <c r="AR15" i="24"/>
  <c r="AR23" i="24"/>
  <c r="AR27" i="24"/>
  <c r="AR28" i="24"/>
  <c r="AR29" i="24"/>
  <c r="AR30" i="24"/>
  <c r="AR31" i="24"/>
  <c r="AR32" i="24"/>
  <c r="AR33" i="24"/>
  <c r="AR35" i="24"/>
  <c r="AR36" i="24"/>
  <c r="AR37" i="24"/>
  <c r="AR39" i="24"/>
  <c r="AR40" i="24"/>
  <c r="AR41" i="24"/>
  <c r="AR42" i="24"/>
  <c r="AR43" i="24"/>
  <c r="AR44" i="24"/>
  <c r="AR45" i="24"/>
  <c r="AR46" i="24"/>
  <c r="AR48" i="24"/>
  <c r="AR51" i="24"/>
  <c r="AR52" i="24"/>
  <c r="AR53" i="24"/>
  <c r="AR54" i="24"/>
  <c r="AR55" i="24"/>
  <c r="AR56" i="24"/>
  <c r="AR57" i="24"/>
  <c r="AR58" i="24"/>
  <c r="AR59" i="24"/>
  <c r="AR60" i="24"/>
  <c r="AR61" i="24"/>
  <c r="AR62" i="24"/>
  <c r="AR63" i="24"/>
  <c r="AR64" i="24"/>
  <c r="AR65" i="24"/>
  <c r="AR66" i="24"/>
  <c r="AR67" i="24"/>
  <c r="AQ6" i="24"/>
  <c r="AQ9" i="24"/>
  <c r="AQ11" i="24"/>
  <c r="AQ12" i="24"/>
  <c r="AQ13" i="24"/>
  <c r="AQ15" i="24"/>
  <c r="AQ20" i="24"/>
  <c r="AQ23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6" i="24"/>
  <c r="AQ57" i="24"/>
  <c r="AQ58" i="24"/>
  <c r="AQ59" i="24"/>
  <c r="AQ60" i="24"/>
  <c r="AQ61" i="24"/>
  <c r="AQ62" i="24"/>
  <c r="AQ63" i="24"/>
  <c r="AQ64" i="24"/>
  <c r="AQ65" i="24"/>
  <c r="AQ66" i="24"/>
  <c r="AQ67" i="24"/>
  <c r="AP11" i="24"/>
  <c r="AP12" i="24"/>
  <c r="AP20" i="24"/>
  <c r="AP26" i="24"/>
  <c r="AP27" i="24"/>
  <c r="AP28" i="24"/>
  <c r="AP29" i="24"/>
  <c r="AP30" i="24"/>
  <c r="AP31" i="24"/>
  <c r="AP32" i="24"/>
  <c r="AP33" i="24"/>
  <c r="AP34" i="24"/>
  <c r="AP35" i="24"/>
  <c r="AP36" i="24"/>
  <c r="AP37" i="24"/>
  <c r="AP38" i="24"/>
  <c r="AP39" i="24"/>
  <c r="AP40" i="24"/>
  <c r="AP41" i="24"/>
  <c r="AP42" i="24"/>
  <c r="AP43" i="24"/>
  <c r="AP44" i="24"/>
  <c r="AP45" i="24"/>
  <c r="AP46" i="24"/>
  <c r="AP47" i="24"/>
  <c r="AP48" i="24"/>
  <c r="AP49" i="24"/>
  <c r="AP50" i="24"/>
  <c r="AP51" i="24"/>
  <c r="AP52" i="24"/>
  <c r="AP53" i="24"/>
  <c r="AP54" i="24"/>
  <c r="AP55" i="24"/>
  <c r="AP56" i="24"/>
  <c r="AP57" i="24"/>
  <c r="AP58" i="24"/>
  <c r="AP61" i="24"/>
  <c r="AP62" i="24"/>
  <c r="AP63" i="24"/>
  <c r="AP66" i="24"/>
  <c r="AO6" i="24"/>
  <c r="AO9" i="24"/>
  <c r="AO11" i="24"/>
  <c r="AO12" i="24"/>
  <c r="AO15" i="24"/>
  <c r="AO20" i="24"/>
  <c r="AO23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44" i="24"/>
  <c r="AO45" i="24"/>
  <c r="AO46" i="24"/>
  <c r="AO47" i="24"/>
  <c r="AO48" i="24"/>
  <c r="AO49" i="24"/>
  <c r="AO50" i="24"/>
  <c r="AO54" i="24"/>
  <c r="AO55" i="24"/>
  <c r="AO56" i="24"/>
  <c r="AO57" i="24"/>
  <c r="AO58" i="24"/>
  <c r="AO59" i="24"/>
  <c r="AO60" i="24"/>
  <c r="AO61" i="24"/>
  <c r="AO62" i="24"/>
  <c r="AO63" i="24"/>
  <c r="AO64" i="24"/>
  <c r="AO65" i="24"/>
  <c r="AO66" i="24"/>
  <c r="AO67" i="24"/>
  <c r="AN6" i="24"/>
  <c r="AN9" i="24"/>
  <c r="AN11" i="24"/>
  <c r="AN12" i="24"/>
  <c r="AN13" i="24"/>
  <c r="AN15" i="24"/>
  <c r="AN20" i="24"/>
  <c r="AN23" i="24"/>
  <c r="AN25" i="24"/>
  <c r="AN26" i="24"/>
  <c r="AN27" i="24"/>
  <c r="AN28" i="24"/>
  <c r="AN29" i="24"/>
  <c r="AN30" i="24"/>
  <c r="AN31" i="24"/>
  <c r="AN32" i="24"/>
  <c r="AN33" i="24"/>
  <c r="AN34" i="24"/>
  <c r="AN35" i="24"/>
  <c r="AN36" i="24"/>
  <c r="AN37" i="24"/>
  <c r="AN38" i="24"/>
  <c r="AN39" i="24"/>
  <c r="AN40" i="24"/>
  <c r="AN41" i="24"/>
  <c r="AN42" i="24"/>
  <c r="AN43" i="24"/>
  <c r="AN44" i="24"/>
  <c r="AN45" i="24"/>
  <c r="AN46" i="24"/>
  <c r="AN47" i="24"/>
  <c r="AN48" i="24"/>
  <c r="AN49" i="24"/>
  <c r="AN50" i="24"/>
  <c r="AN51" i="24"/>
  <c r="AN52" i="24"/>
  <c r="AN53" i="24"/>
  <c r="AN54" i="24"/>
  <c r="AN55" i="24"/>
  <c r="AN56" i="24"/>
  <c r="AN57" i="24"/>
  <c r="AN58" i="24"/>
  <c r="AN59" i="24"/>
  <c r="AN60" i="24"/>
  <c r="AN61" i="24"/>
  <c r="AN62" i="24"/>
  <c r="AN63" i="24"/>
  <c r="AN64" i="24"/>
  <c r="AN65" i="24"/>
  <c r="AN66" i="24"/>
  <c r="AN67" i="24"/>
  <c r="AM6" i="24"/>
  <c r="AM9" i="24"/>
  <c r="AM11" i="24"/>
  <c r="AM12" i="24"/>
  <c r="AM13" i="24"/>
  <c r="AM20" i="24"/>
  <c r="AM23" i="24"/>
  <c r="AM29" i="24"/>
  <c r="AM30" i="24"/>
  <c r="AM31" i="24"/>
  <c r="AM33" i="24"/>
  <c r="AM34" i="24"/>
  <c r="AM35" i="24"/>
  <c r="AM36" i="24"/>
  <c r="AM37" i="24"/>
  <c r="AM40" i="24"/>
  <c r="AM41" i="24"/>
  <c r="AM42" i="24"/>
  <c r="AM45" i="24"/>
  <c r="AM46" i="24"/>
  <c r="AM47" i="24"/>
  <c r="AM48" i="24"/>
  <c r="AM49" i="24"/>
  <c r="AM51" i="24"/>
  <c r="AM52" i="24"/>
  <c r="AM53" i="24"/>
  <c r="AM54" i="24"/>
  <c r="AM55" i="24"/>
  <c r="AM56" i="24"/>
  <c r="AM57" i="24"/>
  <c r="AM58" i="24"/>
  <c r="AM61" i="24"/>
  <c r="AM62" i="24"/>
  <c r="AM63" i="24"/>
  <c r="AS4" i="24"/>
  <c r="AT4" i="24"/>
  <c r="AU4" i="24"/>
  <c r="O4" i="24"/>
  <c r="R8" i="19"/>
  <c r="Q8" i="19"/>
  <c r="Q5" i="19"/>
  <c r="R5" i="19"/>
  <c r="H4" i="19"/>
  <c r="I4" i="19"/>
  <c r="E4" i="19"/>
  <c r="D3" i="19"/>
  <c r="F28" i="19"/>
  <c r="F29" i="19"/>
  <c r="F30" i="19"/>
  <c r="F31" i="19"/>
  <c r="F32" i="19"/>
  <c r="F33" i="19"/>
  <c r="E28" i="19"/>
  <c r="E29" i="19"/>
  <c r="E30" i="19"/>
  <c r="E31" i="19"/>
  <c r="E32" i="19"/>
  <c r="E33" i="19"/>
  <c r="E27" i="19"/>
  <c r="F27" i="19"/>
  <c r="D28" i="19"/>
  <c r="D29" i="19"/>
  <c r="D30" i="19"/>
  <c r="D31" i="19"/>
  <c r="D32" i="19"/>
  <c r="D33" i="19"/>
  <c r="D27" i="19"/>
  <c r="I17" i="19"/>
  <c r="J17" i="19"/>
  <c r="H17" i="19"/>
  <c r="I16" i="19"/>
  <c r="H16" i="19"/>
  <c r="M68" i="19"/>
  <c r="M66" i="19"/>
  <c r="N66" i="19"/>
  <c r="M65" i="19"/>
  <c r="N65" i="19"/>
  <c r="L65" i="19"/>
  <c r="N61" i="19"/>
  <c r="N62" i="19"/>
  <c r="N63" i="19"/>
  <c r="M61" i="19"/>
  <c r="M62" i="19"/>
  <c r="M63" i="19"/>
  <c r="M60" i="19"/>
  <c r="N60" i="19"/>
  <c r="L61" i="19"/>
  <c r="L62" i="19"/>
  <c r="L60" i="19"/>
  <c r="M57" i="19"/>
  <c r="N57" i="19"/>
  <c r="L57" i="19"/>
  <c r="M56" i="19"/>
  <c r="N56" i="19"/>
  <c r="L56" i="19"/>
  <c r="N53" i="19"/>
  <c r="N54" i="19"/>
  <c r="M53" i="19"/>
  <c r="M54" i="19"/>
  <c r="L53" i="19"/>
  <c r="L54" i="19"/>
  <c r="M52" i="19"/>
  <c r="L52" i="19"/>
  <c r="M48" i="19"/>
  <c r="L48" i="19"/>
  <c r="M47" i="19"/>
  <c r="N47" i="19"/>
  <c r="L47" i="19"/>
  <c r="N40" i="19"/>
  <c r="N41" i="19"/>
  <c r="N42" i="19"/>
  <c r="N43" i="19"/>
  <c r="N44" i="19"/>
  <c r="N45" i="19"/>
  <c r="M40" i="19"/>
  <c r="M41" i="19"/>
  <c r="M42" i="19"/>
  <c r="M43" i="19"/>
  <c r="M44" i="19"/>
  <c r="M45" i="19"/>
  <c r="L40" i="19"/>
  <c r="L41" i="19"/>
  <c r="L44" i="19"/>
  <c r="L45" i="19"/>
  <c r="M39" i="19"/>
  <c r="N39" i="19"/>
  <c r="L39" i="19"/>
  <c r="M36" i="19"/>
  <c r="N36" i="19"/>
  <c r="M35" i="19"/>
  <c r="N35" i="19"/>
  <c r="L36" i="19"/>
  <c r="L35" i="19"/>
  <c r="N28" i="19"/>
  <c r="N29" i="19"/>
  <c r="N30" i="19"/>
  <c r="N31" i="19"/>
  <c r="N32" i="19"/>
  <c r="M28" i="19"/>
  <c r="M29" i="19"/>
  <c r="M30" i="19"/>
  <c r="M31" i="19"/>
  <c r="M32" i="19"/>
  <c r="M33" i="19"/>
  <c r="L28" i="19"/>
  <c r="L29" i="19"/>
  <c r="L30" i="19"/>
  <c r="L32" i="19"/>
  <c r="L33" i="19"/>
  <c r="M27" i="19"/>
  <c r="N27" i="19"/>
  <c r="N22" i="19"/>
  <c r="M22" i="19"/>
  <c r="M19" i="19"/>
  <c r="L19" i="19"/>
  <c r="N11" i="19"/>
  <c r="N12" i="19"/>
  <c r="N13" i="19"/>
  <c r="N14" i="19"/>
  <c r="M11" i="19"/>
  <c r="M12" i="19"/>
  <c r="M14" i="19"/>
  <c r="L11" i="19"/>
  <c r="M10" i="19"/>
  <c r="N10" i="19"/>
  <c r="L10" i="19"/>
  <c r="Q14" i="19"/>
  <c r="R14" i="19"/>
  <c r="N8" i="19"/>
  <c r="M8" i="19"/>
  <c r="M5" i="19"/>
  <c r="N5" i="19"/>
  <c r="G62" i="19"/>
  <c r="G61" i="19"/>
  <c r="G57" i="19"/>
  <c r="G56" i="19"/>
  <c r="G54" i="19"/>
  <c r="G53" i="19"/>
  <c r="G52" i="19"/>
  <c r="G48" i="19"/>
  <c r="G47" i="19"/>
  <c r="G45" i="19"/>
  <c r="G43" i="19"/>
  <c r="G42" i="19"/>
  <c r="G41" i="19"/>
  <c r="G40" i="19"/>
  <c r="G39" i="19"/>
  <c r="G36" i="19"/>
  <c r="G35" i="19"/>
  <c r="G30" i="19"/>
  <c r="G29" i="19"/>
  <c r="G22" i="19"/>
  <c r="G21" i="19"/>
  <c r="G20" i="19"/>
  <c r="G19" i="19"/>
  <c r="G14" i="19"/>
  <c r="G13" i="19"/>
  <c r="G12" i="19"/>
  <c r="O12" i="19" s="1"/>
  <c r="G11" i="19"/>
  <c r="O11" i="19" s="1"/>
  <c r="G8" i="19"/>
  <c r="O8" i="19" s="1"/>
  <c r="C62" i="19" l="1"/>
  <c r="C61" i="19"/>
  <c r="C57" i="19"/>
  <c r="C56" i="19"/>
  <c r="C52" i="19"/>
  <c r="C47" i="19"/>
  <c r="C45" i="19"/>
  <c r="C44" i="19"/>
  <c r="C43" i="19"/>
  <c r="C41" i="19"/>
  <c r="C39" i="19"/>
  <c r="C35" i="19"/>
  <c r="C32" i="19"/>
  <c r="C30" i="19"/>
  <c r="C29" i="19"/>
  <c r="C27" i="19"/>
  <c r="C22" i="19"/>
  <c r="C21" i="19"/>
  <c r="C20" i="19"/>
  <c r="C14" i="19"/>
  <c r="C13" i="19"/>
  <c r="O13" i="19" s="1"/>
  <c r="I66" i="19" l="1"/>
  <c r="J66" i="19"/>
  <c r="I65" i="19"/>
  <c r="J65" i="19"/>
  <c r="H66" i="19"/>
  <c r="H65" i="19"/>
  <c r="J61" i="19"/>
  <c r="J62" i="19"/>
  <c r="J63" i="19"/>
  <c r="I61" i="19"/>
  <c r="I62" i="19"/>
  <c r="I63" i="19"/>
  <c r="H61" i="19"/>
  <c r="H62" i="19"/>
  <c r="H63" i="19"/>
  <c r="I60" i="19"/>
  <c r="J60" i="19"/>
  <c r="H60" i="19"/>
  <c r="I57" i="19"/>
  <c r="J57" i="19"/>
  <c r="H57" i="19"/>
  <c r="I56" i="19"/>
  <c r="J56" i="19"/>
  <c r="H56" i="19"/>
  <c r="I54" i="19"/>
  <c r="J54" i="19"/>
  <c r="I53" i="19"/>
  <c r="J53" i="19"/>
  <c r="H53" i="19"/>
  <c r="H54" i="19"/>
  <c r="I52" i="19"/>
  <c r="J52" i="19"/>
  <c r="H52" i="19"/>
  <c r="I48" i="19"/>
  <c r="J48" i="19"/>
  <c r="H48" i="19"/>
  <c r="I47" i="19"/>
  <c r="J47" i="19"/>
  <c r="H47" i="19"/>
  <c r="J40" i="19"/>
  <c r="J41" i="19"/>
  <c r="J42" i="19"/>
  <c r="J43" i="19"/>
  <c r="J44" i="19"/>
  <c r="J45" i="19"/>
  <c r="I40" i="19"/>
  <c r="I41" i="19"/>
  <c r="I42" i="19"/>
  <c r="I43" i="19"/>
  <c r="I44" i="19"/>
  <c r="I45" i="19"/>
  <c r="H40" i="19"/>
  <c r="H41" i="19"/>
  <c r="H42" i="19"/>
  <c r="H43" i="19"/>
  <c r="H44" i="19"/>
  <c r="H45" i="19"/>
  <c r="I39" i="19"/>
  <c r="J39" i="19"/>
  <c r="H39" i="19"/>
  <c r="I36" i="19"/>
  <c r="J36" i="19"/>
  <c r="H36" i="19"/>
  <c r="I35" i="19"/>
  <c r="J35" i="19"/>
  <c r="H35" i="19"/>
  <c r="J28" i="19"/>
  <c r="J29" i="19"/>
  <c r="J30" i="19"/>
  <c r="J31" i="19"/>
  <c r="J32" i="19"/>
  <c r="J33" i="19"/>
  <c r="I28" i="19"/>
  <c r="I29" i="19"/>
  <c r="I30" i="19"/>
  <c r="I31" i="19"/>
  <c r="I32" i="19"/>
  <c r="I33" i="19"/>
  <c r="H28" i="19"/>
  <c r="H29" i="19"/>
  <c r="H30" i="19"/>
  <c r="H31" i="19"/>
  <c r="H32" i="19"/>
  <c r="H33" i="19"/>
  <c r="I27" i="19"/>
  <c r="J27" i="19"/>
  <c r="H27" i="19"/>
  <c r="I22" i="19"/>
  <c r="J22" i="19"/>
  <c r="I21" i="19"/>
  <c r="J21" i="19"/>
  <c r="I20" i="19"/>
  <c r="J20" i="19"/>
  <c r="I19" i="19"/>
  <c r="J19" i="19"/>
  <c r="H20" i="19"/>
  <c r="H21" i="19"/>
  <c r="H22" i="19"/>
  <c r="H19" i="19"/>
  <c r="J11" i="19"/>
  <c r="J12" i="19"/>
  <c r="J13" i="19"/>
  <c r="J14" i="19"/>
  <c r="I11" i="19"/>
  <c r="I12" i="19"/>
  <c r="I13" i="19"/>
  <c r="I14" i="19"/>
  <c r="H11" i="19"/>
  <c r="H12" i="19"/>
  <c r="H13" i="19"/>
  <c r="H14" i="19"/>
  <c r="J10" i="19"/>
  <c r="I10" i="19"/>
  <c r="H10" i="19"/>
  <c r="I8" i="19"/>
  <c r="J8" i="19"/>
  <c r="I7" i="19"/>
  <c r="I6" i="19"/>
  <c r="J6" i="19"/>
  <c r="H6" i="19"/>
  <c r="H7" i="19"/>
  <c r="H8" i="19"/>
  <c r="I5" i="19"/>
  <c r="J5" i="19"/>
  <c r="H5" i="19"/>
  <c r="E66" i="19"/>
  <c r="F66" i="19"/>
  <c r="E65" i="19"/>
  <c r="F65" i="19"/>
  <c r="D66" i="19"/>
  <c r="D65" i="19"/>
  <c r="E63" i="19"/>
  <c r="F63" i="19"/>
  <c r="E62" i="19"/>
  <c r="F62" i="19"/>
  <c r="E61" i="19"/>
  <c r="F61" i="19"/>
  <c r="D61" i="19"/>
  <c r="D62" i="19"/>
  <c r="D63" i="19"/>
  <c r="E60" i="19"/>
  <c r="F60" i="19"/>
  <c r="D60" i="19"/>
  <c r="E57" i="19"/>
  <c r="F57" i="19"/>
  <c r="D57" i="19"/>
  <c r="E56" i="19"/>
  <c r="F56" i="19"/>
  <c r="D56" i="19"/>
  <c r="E54" i="19"/>
  <c r="F54" i="19"/>
  <c r="E53" i="19"/>
  <c r="F53" i="19"/>
  <c r="D53" i="19"/>
  <c r="D54" i="19"/>
  <c r="E52" i="19"/>
  <c r="F52" i="19"/>
  <c r="D52" i="19"/>
  <c r="E48" i="19"/>
  <c r="F48" i="19"/>
  <c r="D48" i="19"/>
  <c r="E47" i="19"/>
  <c r="F47" i="19"/>
  <c r="D47" i="19"/>
  <c r="F40" i="19"/>
  <c r="F41" i="19"/>
  <c r="F42" i="19"/>
  <c r="F43" i="19"/>
  <c r="F44" i="19"/>
  <c r="F45" i="19"/>
  <c r="E40" i="19"/>
  <c r="E41" i="19"/>
  <c r="E42" i="19"/>
  <c r="E43" i="19"/>
  <c r="E44" i="19"/>
  <c r="E45" i="19"/>
  <c r="D40" i="19"/>
  <c r="D41" i="19"/>
  <c r="D42" i="19"/>
  <c r="D43" i="19"/>
  <c r="D44" i="19"/>
  <c r="D45" i="19"/>
  <c r="E39" i="19"/>
  <c r="F39" i="19"/>
  <c r="D39" i="19"/>
  <c r="E36" i="19"/>
  <c r="F36" i="19"/>
  <c r="D36" i="19"/>
  <c r="E35" i="19"/>
  <c r="F35" i="19"/>
  <c r="D35" i="19"/>
  <c r="F20" i="19"/>
  <c r="F21" i="19"/>
  <c r="F22" i="19"/>
  <c r="E20" i="19"/>
  <c r="E21" i="19"/>
  <c r="E22" i="19"/>
  <c r="D20" i="19"/>
  <c r="D21" i="19"/>
  <c r="D22" i="19"/>
  <c r="E19" i="19"/>
  <c r="F19" i="19"/>
  <c r="D19" i="19"/>
  <c r="E17" i="19"/>
  <c r="D17" i="19"/>
  <c r="E16" i="19"/>
  <c r="D16" i="19"/>
  <c r="F14" i="19"/>
  <c r="E13" i="19"/>
  <c r="E14" i="19"/>
  <c r="E12" i="19"/>
  <c r="E11" i="19"/>
  <c r="F11" i="19"/>
  <c r="D11" i="19"/>
  <c r="D12" i="19"/>
  <c r="D13" i="19"/>
  <c r="D14" i="19"/>
  <c r="E10" i="19"/>
  <c r="F10" i="19"/>
  <c r="D10" i="19"/>
  <c r="F7" i="19"/>
  <c r="F8" i="19"/>
  <c r="F6" i="19"/>
  <c r="E6" i="19"/>
  <c r="E7" i="19"/>
  <c r="E8" i="19"/>
  <c r="E5" i="19"/>
  <c r="F5" i="19"/>
  <c r="D6" i="19"/>
  <c r="D7" i="19"/>
  <c r="D8" i="19"/>
  <c r="D5" i="19"/>
  <c r="Q66" i="19"/>
  <c r="O66" i="19"/>
  <c r="R65" i="19"/>
  <c r="Q65" i="19"/>
  <c r="Q64" i="19" s="1"/>
  <c r="P65" i="19"/>
  <c r="O65" i="19"/>
  <c r="N64" i="19"/>
  <c r="M64" i="19"/>
  <c r="K64" i="19"/>
  <c r="I64" i="19"/>
  <c r="H64" i="19"/>
  <c r="G64" i="19"/>
  <c r="F64" i="19"/>
  <c r="E64" i="19"/>
  <c r="D64" i="19"/>
  <c r="C64" i="19"/>
  <c r="R63" i="19"/>
  <c r="Q63" i="19"/>
  <c r="O63" i="19"/>
  <c r="R62" i="19"/>
  <c r="Q62" i="19"/>
  <c r="P62" i="19"/>
  <c r="O62" i="19"/>
  <c r="R61" i="19"/>
  <c r="Q61" i="19"/>
  <c r="P61" i="19"/>
  <c r="O61" i="19"/>
  <c r="R60" i="19"/>
  <c r="Q60" i="19"/>
  <c r="P60" i="19"/>
  <c r="O60" i="19"/>
  <c r="R59" i="19"/>
  <c r="Q59" i="19"/>
  <c r="N59" i="19"/>
  <c r="M59" i="19"/>
  <c r="K59" i="19"/>
  <c r="J59" i="19"/>
  <c r="I59" i="19"/>
  <c r="H59" i="19"/>
  <c r="G59" i="19"/>
  <c r="F59" i="19"/>
  <c r="E59" i="19"/>
  <c r="D59" i="19"/>
  <c r="C59" i="19"/>
  <c r="M58" i="19"/>
  <c r="K58" i="19"/>
  <c r="I58" i="19"/>
  <c r="H58" i="19"/>
  <c r="F58" i="19"/>
  <c r="E58" i="19"/>
  <c r="D58" i="19"/>
  <c r="R57" i="19"/>
  <c r="Q57" i="19"/>
  <c r="P57" i="19"/>
  <c r="O57" i="19"/>
  <c r="R56" i="19"/>
  <c r="Q56" i="19"/>
  <c r="P56" i="19"/>
  <c r="O56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R54" i="19"/>
  <c r="Q54" i="19"/>
  <c r="P54" i="19"/>
  <c r="O54" i="19"/>
  <c r="R53" i="19"/>
  <c r="Q53" i="19"/>
  <c r="P53" i="19"/>
  <c r="O53" i="19"/>
  <c r="O51" i="19" s="1"/>
  <c r="O50" i="19" s="1"/>
  <c r="Q52" i="19"/>
  <c r="P52" i="19"/>
  <c r="O52" i="19"/>
  <c r="Q51" i="19"/>
  <c r="P51" i="19"/>
  <c r="M51" i="19"/>
  <c r="L51" i="19"/>
  <c r="K51" i="19"/>
  <c r="J51" i="19"/>
  <c r="I51" i="19"/>
  <c r="H51" i="19"/>
  <c r="G51" i="19"/>
  <c r="F51" i="19"/>
  <c r="E51" i="19"/>
  <c r="D51" i="19"/>
  <c r="C51" i="19"/>
  <c r="Q50" i="19"/>
  <c r="P50" i="19"/>
  <c r="M50" i="19"/>
  <c r="L50" i="19"/>
  <c r="K50" i="19"/>
  <c r="J50" i="19"/>
  <c r="I50" i="19"/>
  <c r="H50" i="19"/>
  <c r="F50" i="19"/>
  <c r="E50" i="19"/>
  <c r="D50" i="19"/>
  <c r="Q48" i="19"/>
  <c r="P48" i="19"/>
  <c r="O48" i="19"/>
  <c r="R47" i="19"/>
  <c r="Q47" i="19"/>
  <c r="P47" i="19"/>
  <c r="O47" i="19"/>
  <c r="O46" i="19" s="1"/>
  <c r="Q46" i="19"/>
  <c r="P46" i="19"/>
  <c r="M46" i="19"/>
  <c r="L46" i="19"/>
  <c r="K46" i="19"/>
  <c r="J46" i="19"/>
  <c r="I46" i="19"/>
  <c r="H46" i="19"/>
  <c r="G46" i="19"/>
  <c r="F46" i="19"/>
  <c r="E46" i="19"/>
  <c r="D46" i="19"/>
  <c r="C46" i="19"/>
  <c r="R45" i="19"/>
  <c r="Q45" i="19"/>
  <c r="P45" i="19"/>
  <c r="O45" i="19"/>
  <c r="R44" i="19"/>
  <c r="Q44" i="19"/>
  <c r="P44" i="19"/>
  <c r="O44" i="19"/>
  <c r="R43" i="19"/>
  <c r="Q43" i="19"/>
  <c r="O43" i="19"/>
  <c r="R42" i="19"/>
  <c r="Q42" i="19"/>
  <c r="O42" i="19"/>
  <c r="R41" i="19"/>
  <c r="Q41" i="19"/>
  <c r="P41" i="19"/>
  <c r="O41" i="19"/>
  <c r="R40" i="19"/>
  <c r="Q40" i="19"/>
  <c r="Q38" i="19" s="1"/>
  <c r="Q37" i="19" s="1"/>
  <c r="P40" i="19"/>
  <c r="O40" i="19"/>
  <c r="R39" i="19"/>
  <c r="Q39" i="19"/>
  <c r="P39" i="19"/>
  <c r="O39" i="19"/>
  <c r="R38" i="19"/>
  <c r="N38" i="19"/>
  <c r="M38" i="19"/>
  <c r="K38" i="19"/>
  <c r="J38" i="19"/>
  <c r="I38" i="19"/>
  <c r="H38" i="19"/>
  <c r="G38" i="19"/>
  <c r="F38" i="19"/>
  <c r="E38" i="19"/>
  <c r="D38" i="19"/>
  <c r="C38" i="19"/>
  <c r="M37" i="19"/>
  <c r="K37" i="19"/>
  <c r="J37" i="19"/>
  <c r="I37" i="19"/>
  <c r="H37" i="19"/>
  <c r="F37" i="19"/>
  <c r="E37" i="19"/>
  <c r="D37" i="19"/>
  <c r="R36" i="19"/>
  <c r="Q36" i="19"/>
  <c r="P36" i="19"/>
  <c r="O36" i="19"/>
  <c r="R35" i="19"/>
  <c r="Q35" i="19"/>
  <c r="P35" i="19"/>
  <c r="O35" i="19"/>
  <c r="O34" i="19" s="1"/>
  <c r="R34" i="19"/>
  <c r="Q34" i="19"/>
  <c r="P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Q33" i="19"/>
  <c r="P33" i="19"/>
  <c r="O33" i="19"/>
  <c r="R32" i="19"/>
  <c r="Q32" i="19"/>
  <c r="P32" i="19"/>
  <c r="O32" i="19"/>
  <c r="R31" i="19"/>
  <c r="Q31" i="19"/>
  <c r="O31" i="19"/>
  <c r="R30" i="19"/>
  <c r="Q30" i="19"/>
  <c r="P30" i="19"/>
  <c r="O30" i="19"/>
  <c r="R29" i="19"/>
  <c r="Q29" i="19"/>
  <c r="P29" i="19"/>
  <c r="O29" i="19"/>
  <c r="R28" i="19"/>
  <c r="Q28" i="19"/>
  <c r="P28" i="19"/>
  <c r="O28" i="19"/>
  <c r="R27" i="19"/>
  <c r="Q27" i="19"/>
  <c r="O27" i="19"/>
  <c r="R26" i="19"/>
  <c r="N26" i="19"/>
  <c r="M26" i="19"/>
  <c r="K26" i="19"/>
  <c r="J26" i="19"/>
  <c r="I26" i="19"/>
  <c r="H26" i="19"/>
  <c r="G26" i="19"/>
  <c r="G25" i="19" s="1"/>
  <c r="F26" i="19"/>
  <c r="E26" i="19"/>
  <c r="D26" i="19"/>
  <c r="C26" i="19"/>
  <c r="M25" i="19"/>
  <c r="K25" i="19"/>
  <c r="J25" i="19"/>
  <c r="I25" i="19"/>
  <c r="F25" i="19"/>
  <c r="E25" i="19"/>
  <c r="D25" i="19"/>
  <c r="R22" i="19"/>
  <c r="Q22" i="19"/>
  <c r="O22" i="19"/>
  <c r="O21" i="19"/>
  <c r="O20" i="19"/>
  <c r="Q19" i="19"/>
  <c r="P19" i="19"/>
  <c r="O19" i="19"/>
  <c r="K18" i="19"/>
  <c r="J18" i="19"/>
  <c r="I18" i="19"/>
  <c r="H18" i="19"/>
  <c r="G18" i="19"/>
  <c r="F18" i="19"/>
  <c r="E18" i="19"/>
  <c r="D18" i="19"/>
  <c r="D15" i="19" s="1"/>
  <c r="C18" i="19"/>
  <c r="C15" i="19" s="1"/>
  <c r="O17" i="19"/>
  <c r="O16" i="19"/>
  <c r="K15" i="19"/>
  <c r="I15" i="19"/>
  <c r="H15" i="19"/>
  <c r="G15" i="19"/>
  <c r="E15" i="19"/>
  <c r="O14" i="19"/>
  <c r="Q12" i="19"/>
  <c r="R11" i="19"/>
  <c r="Q11" i="19"/>
  <c r="P11" i="19"/>
  <c r="R10" i="19"/>
  <c r="Q10" i="19"/>
  <c r="P10" i="19"/>
  <c r="O10" i="19"/>
  <c r="N9" i="19"/>
  <c r="K9" i="19"/>
  <c r="J9" i="19"/>
  <c r="I9" i="19"/>
  <c r="H9" i="19"/>
  <c r="G9" i="19"/>
  <c r="G4" i="19" s="1"/>
  <c r="E9" i="19"/>
  <c r="D9" i="19"/>
  <c r="C9" i="19"/>
  <c r="C4" i="19" s="1"/>
  <c r="K4" i="19"/>
  <c r="K23" i="19" s="1"/>
  <c r="K3" i="19" s="1"/>
  <c r="I23" i="19"/>
  <c r="I3" i="19" s="1"/>
  <c r="E23" i="19"/>
  <c r="E3" i="19" s="1"/>
  <c r="D4" i="19"/>
  <c r="C37" i="19" l="1"/>
  <c r="G37" i="19"/>
  <c r="G70" i="19" s="1"/>
  <c r="G73" i="19" s="1"/>
  <c r="G58" i="19"/>
  <c r="O59" i="19"/>
  <c r="O58" i="19" s="1"/>
  <c r="O38" i="19"/>
  <c r="O37" i="19" s="1"/>
  <c r="O26" i="19"/>
  <c r="O25" i="19" s="1"/>
  <c r="C50" i="19"/>
  <c r="G50" i="19"/>
  <c r="N58" i="19"/>
  <c r="Q58" i="19"/>
  <c r="E49" i="19"/>
  <c r="E24" i="19" s="1"/>
  <c r="E68" i="19" s="1"/>
  <c r="E69" i="19"/>
  <c r="I49" i="19"/>
  <c r="I24" i="19" s="1"/>
  <c r="I68" i="19" s="1"/>
  <c r="I69" i="19"/>
  <c r="K49" i="19"/>
  <c r="K24" i="19" s="1"/>
  <c r="K68" i="19" s="1"/>
  <c r="K69" i="19"/>
  <c r="M49" i="19"/>
  <c r="M24" i="19" s="1"/>
  <c r="Q26" i="19"/>
  <c r="Q25" i="19" s="1"/>
  <c r="D70" i="19"/>
  <c r="H70" i="19"/>
  <c r="H73" i="19" s="1"/>
  <c r="E72" i="19"/>
  <c r="I72" i="19"/>
  <c r="K72" i="19"/>
  <c r="R66" i="19"/>
  <c r="R64" i="19" s="1"/>
  <c r="D49" i="19"/>
  <c r="D24" i="19" s="1"/>
  <c r="D68" i="19" s="1"/>
  <c r="D69" i="19"/>
  <c r="D71" i="19" s="1"/>
  <c r="F49" i="19"/>
  <c r="F24" i="19" s="1"/>
  <c r="F68" i="19" s="1"/>
  <c r="J49" i="19"/>
  <c r="H25" i="19"/>
  <c r="E70" i="19"/>
  <c r="E73" i="19" s="1"/>
  <c r="I70" i="19"/>
  <c r="I73" i="19" s="1"/>
  <c r="K70" i="19"/>
  <c r="D72" i="19"/>
  <c r="D74" i="19" s="1"/>
  <c r="D73" i="19"/>
  <c r="K73" i="19"/>
  <c r="O64" i="19"/>
  <c r="G49" i="19"/>
  <c r="O9" i="19"/>
  <c r="O4" i="19" s="1"/>
  <c r="G23" i="19"/>
  <c r="G69" i="19"/>
  <c r="O18" i="19"/>
  <c r="O15" i="19" s="1"/>
  <c r="C23" i="19"/>
  <c r="C25" i="19"/>
  <c r="C70" i="19"/>
  <c r="C73" i="19" s="1"/>
  <c r="C58" i="19"/>
  <c r="J64" i="19"/>
  <c r="H23" i="19"/>
  <c r="H3" i="19" s="1"/>
  <c r="D23" i="19"/>
  <c r="DK36" i="10"/>
  <c r="AB36" i="9"/>
  <c r="C3" i="19" l="1"/>
  <c r="G3" i="19"/>
  <c r="G24" i="19"/>
  <c r="G68" i="19" s="1"/>
  <c r="O70" i="19"/>
  <c r="O73" i="19" s="1"/>
  <c r="J58" i="19"/>
  <c r="J24" i="19" s="1"/>
  <c r="J68" i="19" s="1"/>
  <c r="R58" i="19"/>
  <c r="I74" i="19"/>
  <c r="K71" i="19"/>
  <c r="I71" i="19"/>
  <c r="E71" i="19"/>
  <c r="H49" i="19"/>
  <c r="H24" i="19" s="1"/>
  <c r="H68" i="19" s="1"/>
  <c r="H69" i="19"/>
  <c r="K74" i="19"/>
  <c r="E74" i="19"/>
  <c r="Q49" i="19"/>
  <c r="Q24" i="19" s="1"/>
  <c r="Q68" i="19" s="1"/>
  <c r="G72" i="19"/>
  <c r="G74" i="19" s="1"/>
  <c r="G71" i="19"/>
  <c r="O49" i="19"/>
  <c r="O24" i="19" s="1"/>
  <c r="O68" i="19" s="1"/>
  <c r="O69" i="19"/>
  <c r="C49" i="19"/>
  <c r="C24" i="19" s="1"/>
  <c r="C68" i="19" s="1"/>
  <c r="C69" i="19"/>
  <c r="O23" i="19"/>
  <c r="O3" i="19" s="1"/>
  <c r="H71" i="19" l="1"/>
  <c r="H72" i="19"/>
  <c r="H74" i="19" s="1"/>
  <c r="C71" i="19"/>
  <c r="C72" i="19"/>
  <c r="C74" i="19" s="1"/>
  <c r="O71" i="19"/>
  <c r="O72" i="19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B5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B33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G27" i="18"/>
  <c r="G28" i="18"/>
  <c r="G29" i="18"/>
  <c r="G30" i="18"/>
  <c r="F28" i="18"/>
  <c r="F29" i="18"/>
  <c r="F30" i="18"/>
  <c r="O74" i="19" l="1"/>
  <c r="D10" i="15"/>
  <c r="D8" i="15"/>
  <c r="C64" i="25" l="1"/>
  <c r="D64" i="25"/>
  <c r="E64" i="25"/>
  <c r="B64" i="25"/>
  <c r="AE52" i="24" l="1"/>
  <c r="AF52" i="24"/>
  <c r="AD52" i="24"/>
  <c r="AE51" i="24"/>
  <c r="AF51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B39" i="24"/>
  <c r="AC39" i="24"/>
  <c r="AD39" i="24"/>
  <c r="AE39" i="24"/>
  <c r="AF39" i="24"/>
  <c r="AE60" i="24"/>
  <c r="AF60" i="24"/>
  <c r="AG60" i="24"/>
  <c r="AH60" i="24"/>
  <c r="AI60" i="24"/>
  <c r="AB60" i="24"/>
  <c r="AC60" i="24"/>
  <c r="AB59" i="24"/>
  <c r="AC59" i="24"/>
  <c r="AA51" i="24"/>
  <c r="AB51" i="24"/>
  <c r="AD51" i="24"/>
  <c r="AB52" i="24"/>
  <c r="AG52" i="24"/>
  <c r="AA52" i="24"/>
  <c r="AK52" i="24"/>
  <c r="AJ56" i="24"/>
  <c r="AI5" i="24"/>
  <c r="AH5" i="24"/>
  <c r="AG5" i="24"/>
  <c r="AC10" i="24"/>
  <c r="AG10" i="24"/>
  <c r="AH10" i="24"/>
  <c r="AI10" i="24"/>
  <c r="AG16" i="24"/>
  <c r="AH16" i="24"/>
  <c r="AI16" i="24"/>
  <c r="AG19" i="24"/>
  <c r="AH19" i="24"/>
  <c r="AI19" i="24"/>
  <c r="AB26" i="24"/>
  <c r="AD26" i="24"/>
  <c r="AE26" i="24"/>
  <c r="AG26" i="24"/>
  <c r="AH26" i="24"/>
  <c r="AI26" i="24"/>
  <c r="AB27" i="24"/>
  <c r="AC27" i="24"/>
  <c r="AD27" i="24"/>
  <c r="AE27" i="24"/>
  <c r="AF27" i="24"/>
  <c r="AG27" i="24"/>
  <c r="AH27" i="24"/>
  <c r="AI27" i="24"/>
  <c r="AD38" i="24"/>
  <c r="AE38" i="24"/>
  <c r="AG38" i="24"/>
  <c r="AH38" i="24"/>
  <c r="AI38" i="24"/>
  <c r="AK9" i="24"/>
  <c r="AL9" i="24"/>
  <c r="AJ11" i="24"/>
  <c r="AJ12" i="24"/>
  <c r="AJ20" i="24"/>
  <c r="AK11" i="24"/>
  <c r="AK12" i="24"/>
  <c r="AK13" i="24"/>
  <c r="AK15" i="24"/>
  <c r="AK20" i="24"/>
  <c r="AK23" i="24"/>
  <c r="AL11" i="24"/>
  <c r="AL12" i="24"/>
  <c r="AL13" i="24"/>
  <c r="AL15" i="24"/>
  <c r="AL23" i="24"/>
  <c r="AG24" i="24"/>
  <c r="AI24" i="24"/>
  <c r="S4" i="24"/>
  <c r="AL27" i="24"/>
  <c r="AL28" i="24"/>
  <c r="AL29" i="24"/>
  <c r="AL30" i="24"/>
  <c r="AL31" i="24"/>
  <c r="AL32" i="24"/>
  <c r="AL33" i="24"/>
  <c r="AL35" i="24"/>
  <c r="AL36" i="24"/>
  <c r="AL37" i="24"/>
  <c r="AL39" i="24"/>
  <c r="AL40" i="24"/>
  <c r="AL41" i="24"/>
  <c r="AL42" i="24"/>
  <c r="AL43" i="24"/>
  <c r="AL44" i="24"/>
  <c r="AL45" i="24"/>
  <c r="AL46" i="24"/>
  <c r="AL48" i="24"/>
  <c r="AL54" i="24"/>
  <c r="AL55" i="24"/>
  <c r="AL56" i="24"/>
  <c r="AL57" i="24"/>
  <c r="AL58" i="24"/>
  <c r="AL60" i="24"/>
  <c r="AL61" i="24"/>
  <c r="AL62" i="24"/>
  <c r="AL63" i="24"/>
  <c r="AL64" i="24"/>
  <c r="AL65" i="24"/>
  <c r="AL66" i="24"/>
  <c r="AL67" i="24"/>
  <c r="AK26" i="24"/>
  <c r="AK27" i="24"/>
  <c r="AK28" i="24"/>
  <c r="AK29" i="24"/>
  <c r="AK30" i="24"/>
  <c r="AK31" i="24"/>
  <c r="AK32" i="24"/>
  <c r="AK33" i="24"/>
  <c r="AK34" i="24"/>
  <c r="AK35" i="24"/>
  <c r="AK36" i="24"/>
  <c r="AK37" i="24"/>
  <c r="AK39" i="24"/>
  <c r="AK40" i="24"/>
  <c r="AK41" i="24"/>
  <c r="AK42" i="24"/>
  <c r="AK43" i="24"/>
  <c r="AK44" i="24"/>
  <c r="AK45" i="24"/>
  <c r="AK46" i="24"/>
  <c r="AK47" i="24"/>
  <c r="AK48" i="24"/>
  <c r="AK49" i="24"/>
  <c r="AK53" i="24"/>
  <c r="AK54" i="24"/>
  <c r="AK55" i="24"/>
  <c r="AK56" i="24"/>
  <c r="AK57" i="24"/>
  <c r="AK58" i="24"/>
  <c r="AK60" i="24"/>
  <c r="AK61" i="24"/>
  <c r="AK62" i="24"/>
  <c r="AK63" i="24"/>
  <c r="AK64" i="24"/>
  <c r="AK65" i="24"/>
  <c r="AK66" i="24"/>
  <c r="AK67" i="24"/>
  <c r="AJ29" i="24"/>
  <c r="AJ30" i="24"/>
  <c r="AJ31" i="24"/>
  <c r="AJ33" i="24"/>
  <c r="AJ34" i="24"/>
  <c r="AJ35" i="24"/>
  <c r="AJ36" i="24"/>
  <c r="AJ37" i="24"/>
  <c r="AJ40" i="24"/>
  <c r="AJ41" i="24"/>
  <c r="AJ42" i="24"/>
  <c r="AJ45" i="24"/>
  <c r="AJ46" i="24"/>
  <c r="AJ47" i="24"/>
  <c r="AJ48" i="24"/>
  <c r="AJ49" i="24"/>
  <c r="AJ52" i="24"/>
  <c r="AJ53" i="24"/>
  <c r="AJ54" i="24"/>
  <c r="AJ55" i="24"/>
  <c r="AJ57" i="24"/>
  <c r="AJ58" i="24"/>
  <c r="AJ61" i="24"/>
  <c r="AJ62" i="24"/>
  <c r="AJ63" i="24"/>
  <c r="AH64" i="24"/>
  <c r="AI64" i="24"/>
  <c r="AG64" i="24"/>
  <c r="AH55" i="24"/>
  <c r="AI55" i="24"/>
  <c r="AG55" i="24"/>
  <c r="AH29" i="24"/>
  <c r="AI29" i="24"/>
  <c r="AG29" i="24"/>
  <c r="AH11" i="24"/>
  <c r="AI11" i="24"/>
  <c r="AG11" i="24"/>
  <c r="AE67" i="24"/>
  <c r="AF67" i="24"/>
  <c r="AE66" i="24"/>
  <c r="AF66" i="24"/>
  <c r="AD66" i="24"/>
  <c r="AF62" i="24"/>
  <c r="AF63" i="24"/>
  <c r="AF64" i="24"/>
  <c r="AE62" i="24"/>
  <c r="AE63" i="24"/>
  <c r="AE64" i="24"/>
  <c r="AE61" i="24"/>
  <c r="AF61" i="24"/>
  <c r="AD62" i="24"/>
  <c r="AD63" i="24"/>
  <c r="AD61" i="24"/>
  <c r="AE58" i="24"/>
  <c r="AF58" i="24"/>
  <c r="AD58" i="24"/>
  <c r="AE57" i="24"/>
  <c r="AF57" i="24"/>
  <c r="AD57" i="24"/>
  <c r="AE55" i="24"/>
  <c r="AF55" i="24"/>
  <c r="AE54" i="24"/>
  <c r="AF54" i="24"/>
  <c r="AD54" i="24"/>
  <c r="AD55" i="24"/>
  <c r="AE53" i="24"/>
  <c r="AF53" i="24"/>
  <c r="AD53" i="24"/>
  <c r="AE47" i="24"/>
  <c r="AG47" i="24"/>
  <c r="AH47" i="24"/>
  <c r="AI47" i="24"/>
  <c r="AD47" i="24"/>
  <c r="AC47" i="24"/>
  <c r="AB47" i="24"/>
  <c r="AA47" i="24"/>
  <c r="AF41" i="24"/>
  <c r="AF42" i="24"/>
  <c r="AF43" i="24"/>
  <c r="AF44" i="24"/>
  <c r="AF45" i="24"/>
  <c r="AF46" i="24"/>
  <c r="AF48" i="24"/>
  <c r="AE41" i="24"/>
  <c r="AE42" i="24"/>
  <c r="AE43" i="24"/>
  <c r="AE44" i="24"/>
  <c r="AE45" i="24"/>
  <c r="AE46" i="24"/>
  <c r="AE48" i="24"/>
  <c r="AE49" i="24"/>
  <c r="AD41" i="24"/>
  <c r="AD42" i="24"/>
  <c r="AD43" i="24"/>
  <c r="AD44" i="24"/>
  <c r="AD45" i="24"/>
  <c r="AD46" i="24"/>
  <c r="AD48" i="24"/>
  <c r="AD49" i="24"/>
  <c r="AE40" i="24"/>
  <c r="AF40" i="24"/>
  <c r="AD40" i="24"/>
  <c r="AG39" i="24"/>
  <c r="AH39" i="24"/>
  <c r="AI39" i="24"/>
  <c r="AE37" i="24"/>
  <c r="AF37" i="24"/>
  <c r="AE36" i="24"/>
  <c r="AF36" i="24"/>
  <c r="AD37" i="24"/>
  <c r="AD36" i="24"/>
  <c r="AF30" i="24"/>
  <c r="AF31" i="24"/>
  <c r="AF32" i="24"/>
  <c r="AF33" i="24"/>
  <c r="AE30" i="24"/>
  <c r="AE31" i="24"/>
  <c r="AE32" i="24"/>
  <c r="AE33" i="24"/>
  <c r="AE34" i="24"/>
  <c r="AE29" i="24"/>
  <c r="AF29" i="24"/>
  <c r="AD29" i="24"/>
  <c r="AD30" i="24"/>
  <c r="AD31" i="24"/>
  <c r="AD32" i="24"/>
  <c r="AD33" i="24"/>
  <c r="AD34" i="24"/>
  <c r="AE28" i="24"/>
  <c r="AF28" i="24"/>
  <c r="AD28" i="24"/>
  <c r="AE23" i="24"/>
  <c r="AF23" i="24"/>
  <c r="AE20" i="24"/>
  <c r="AD20" i="24"/>
  <c r="AE15" i="24"/>
  <c r="AF15" i="24"/>
  <c r="AE13" i="24"/>
  <c r="AF13" i="24"/>
  <c r="AE12" i="24"/>
  <c r="AF12" i="24"/>
  <c r="AE11" i="24"/>
  <c r="AF11" i="24"/>
  <c r="AD12" i="24"/>
  <c r="AD11" i="24"/>
  <c r="AE9" i="24"/>
  <c r="AF9" i="24"/>
  <c r="AE65" i="24"/>
  <c r="AF65" i="24"/>
  <c r="AG65" i="24"/>
  <c r="AH65" i="24"/>
  <c r="AI65" i="24"/>
  <c r="AE59" i="24"/>
  <c r="AK59" i="24" s="1"/>
  <c r="AF59" i="24"/>
  <c r="AL59" i="24" s="1"/>
  <c r="AG59" i="24"/>
  <c r="AH59" i="24"/>
  <c r="AI59" i="24"/>
  <c r="AD56" i="24"/>
  <c r="AE56" i="24"/>
  <c r="AF56" i="24"/>
  <c r="AG56" i="24"/>
  <c r="AH56" i="24"/>
  <c r="AI56" i="24"/>
  <c r="AH52" i="24"/>
  <c r="AI52" i="24"/>
  <c r="AJ51" i="24"/>
  <c r="AG51" i="24"/>
  <c r="AH51" i="24"/>
  <c r="AI51" i="24"/>
  <c r="AD35" i="24"/>
  <c r="AE35" i="24"/>
  <c r="AF35" i="24"/>
  <c r="AG35" i="24"/>
  <c r="AH35" i="24"/>
  <c r="AI35" i="24"/>
  <c r="AD50" i="24"/>
  <c r="AE50" i="24"/>
  <c r="AE25" i="24" s="1"/>
  <c r="AG50" i="24"/>
  <c r="AG25" i="24" s="1"/>
  <c r="AH50" i="24"/>
  <c r="AH25" i="24" s="1"/>
  <c r="AI50" i="24"/>
  <c r="AI25" i="24" s="1"/>
  <c r="AB67" i="24"/>
  <c r="AC67" i="24"/>
  <c r="AB66" i="24"/>
  <c r="AC66" i="24"/>
  <c r="AC65" i="24"/>
  <c r="AB65" i="24"/>
  <c r="AB64" i="24"/>
  <c r="AC64" i="24"/>
  <c r="AB63" i="24"/>
  <c r="AC63" i="24"/>
  <c r="AB62" i="24"/>
  <c r="AC62" i="24"/>
  <c r="AA62" i="24"/>
  <c r="AA63" i="24"/>
  <c r="AB61" i="24"/>
  <c r="AC61" i="24"/>
  <c r="AA61" i="24"/>
  <c r="AB58" i="24"/>
  <c r="AC58" i="24"/>
  <c r="AB57" i="24"/>
  <c r="AC57" i="24"/>
  <c r="AA58" i="24"/>
  <c r="AA57" i="24"/>
  <c r="AC56" i="24"/>
  <c r="AB56" i="24"/>
  <c r="AB55" i="24"/>
  <c r="AC55" i="24"/>
  <c r="AB54" i="24"/>
  <c r="AC54" i="24"/>
  <c r="AA54" i="24"/>
  <c r="AA55" i="24"/>
  <c r="AB53" i="24"/>
  <c r="AA53" i="24"/>
  <c r="AK51" i="24"/>
  <c r="AC48" i="24"/>
  <c r="AC49" i="24"/>
  <c r="AB48" i="24"/>
  <c r="AB49" i="24"/>
  <c r="AB46" i="24"/>
  <c r="AC46" i="24"/>
  <c r="AA46" i="24"/>
  <c r="AA48" i="24"/>
  <c r="AA49" i="24"/>
  <c r="AC41" i="24"/>
  <c r="AC42" i="24"/>
  <c r="AC43" i="24"/>
  <c r="AC44" i="24"/>
  <c r="AC45" i="24"/>
  <c r="AB41" i="24"/>
  <c r="AB42" i="24"/>
  <c r="AB43" i="24"/>
  <c r="AB44" i="24"/>
  <c r="AB45" i="24"/>
  <c r="AA41" i="24"/>
  <c r="AA42" i="24"/>
  <c r="AA45" i="24"/>
  <c r="AB40" i="24"/>
  <c r="AC40" i="24"/>
  <c r="AA40" i="24"/>
  <c r="AB38" i="24"/>
  <c r="AB50" i="24" s="1"/>
  <c r="AB25" i="24" s="1"/>
  <c r="AC38" i="24"/>
  <c r="AB37" i="24"/>
  <c r="AC37" i="24"/>
  <c r="AB36" i="24"/>
  <c r="AC36" i="24"/>
  <c r="AC35" i="24" s="1"/>
  <c r="AA37" i="24"/>
  <c r="AA36" i="24"/>
  <c r="AB35" i="24"/>
  <c r="AB34" i="24"/>
  <c r="AB33" i="24"/>
  <c r="AC33" i="24"/>
  <c r="AA33" i="24"/>
  <c r="AA34" i="24"/>
  <c r="AB32" i="24"/>
  <c r="AC32" i="24"/>
  <c r="AB31" i="24"/>
  <c r="AC31" i="24"/>
  <c r="AB30" i="24"/>
  <c r="AC30" i="24"/>
  <c r="AB29" i="24"/>
  <c r="AC29" i="24"/>
  <c r="AA29" i="24"/>
  <c r="AA30" i="24"/>
  <c r="AA31" i="24"/>
  <c r="AB28" i="24"/>
  <c r="AC28" i="24"/>
  <c r="AB23" i="24"/>
  <c r="AC23" i="24"/>
  <c r="AA23" i="24"/>
  <c r="AB20" i="24"/>
  <c r="AC20" i="24"/>
  <c r="AA20" i="24"/>
  <c r="AC17" i="24"/>
  <c r="P60" i="24"/>
  <c r="Q60" i="24"/>
  <c r="R60" i="24"/>
  <c r="S60" i="24"/>
  <c r="T60" i="24"/>
  <c r="U60" i="24"/>
  <c r="V60" i="24"/>
  <c r="W60" i="24"/>
  <c r="O60" i="24"/>
  <c r="C60" i="24"/>
  <c r="O17" i="24"/>
  <c r="P18" i="24"/>
  <c r="Q18" i="24"/>
  <c r="O18" i="24"/>
  <c r="P17" i="24"/>
  <c r="AB15" i="24"/>
  <c r="AC15" i="24"/>
  <c r="AC14" i="24"/>
  <c r="AB13" i="24"/>
  <c r="AC13" i="24"/>
  <c r="AB12" i="24"/>
  <c r="AC12" i="24"/>
  <c r="AA12" i="24"/>
  <c r="AA13" i="24"/>
  <c r="AB11" i="24"/>
  <c r="AC11" i="24"/>
  <c r="AA11" i="24"/>
  <c r="AB9" i="24"/>
  <c r="AC9" i="24"/>
  <c r="AA9" i="24"/>
  <c r="AB6" i="24"/>
  <c r="AC6" i="24"/>
  <c r="AA6" i="24"/>
  <c r="Z27" i="24"/>
  <c r="Z28" i="24"/>
  <c r="Z29" i="24"/>
  <c r="Z30" i="24"/>
  <c r="Z31" i="24"/>
  <c r="Z32" i="24"/>
  <c r="Z33" i="24"/>
  <c r="Z34" i="24"/>
  <c r="Z35" i="24"/>
  <c r="Z36" i="24"/>
  <c r="Z37" i="24"/>
  <c r="Z40" i="24"/>
  <c r="Z41" i="24"/>
  <c r="Z42" i="24"/>
  <c r="Z43" i="24"/>
  <c r="Z44" i="24"/>
  <c r="Z45" i="24"/>
  <c r="Z46" i="24"/>
  <c r="Z47" i="24"/>
  <c r="Z48" i="24"/>
  <c r="Z49" i="24"/>
  <c r="Z51" i="24"/>
  <c r="Z52" i="24"/>
  <c r="Z53" i="24"/>
  <c r="Z54" i="24"/>
  <c r="Z55" i="24"/>
  <c r="Z56" i="24"/>
  <c r="Z57" i="24"/>
  <c r="Z58" i="24"/>
  <c r="Z60" i="24"/>
  <c r="Z61" i="24"/>
  <c r="Z62" i="24"/>
  <c r="Z63" i="24"/>
  <c r="Z64" i="24"/>
  <c r="Z65" i="24"/>
  <c r="Z66" i="24"/>
  <c r="Z67" i="24"/>
  <c r="Y27" i="24"/>
  <c r="Y28" i="24"/>
  <c r="Y29" i="24"/>
  <c r="Y30" i="24"/>
  <c r="Y31" i="24"/>
  <c r="Y32" i="24"/>
  <c r="Y33" i="24"/>
  <c r="Y34" i="24"/>
  <c r="Y35" i="24"/>
  <c r="Y36" i="24"/>
  <c r="Y37" i="24"/>
  <c r="Y40" i="24"/>
  <c r="Y41" i="24"/>
  <c r="Y42" i="24"/>
  <c r="Y43" i="24"/>
  <c r="Y44" i="24"/>
  <c r="Y45" i="24"/>
  <c r="Y46" i="24"/>
  <c r="Y47" i="24"/>
  <c r="Y48" i="24"/>
  <c r="Y49" i="24"/>
  <c r="Y51" i="24"/>
  <c r="Y52" i="24"/>
  <c r="Y53" i="24"/>
  <c r="Y54" i="24"/>
  <c r="Y55" i="24"/>
  <c r="Y56" i="24"/>
  <c r="Y57" i="24"/>
  <c r="Y58" i="24"/>
  <c r="Y60" i="24"/>
  <c r="Y61" i="24"/>
  <c r="Y62" i="24"/>
  <c r="Y63" i="24"/>
  <c r="Y64" i="24"/>
  <c r="Y65" i="24"/>
  <c r="Y66" i="24"/>
  <c r="Y67" i="24"/>
  <c r="Y26" i="24"/>
  <c r="Z26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40" i="24"/>
  <c r="X41" i="24"/>
  <c r="X42" i="24"/>
  <c r="X43" i="24"/>
  <c r="X44" i="24"/>
  <c r="X45" i="24"/>
  <c r="X46" i="24"/>
  <c r="X47" i="24"/>
  <c r="X48" i="24"/>
  <c r="X49" i="24"/>
  <c r="X51" i="24"/>
  <c r="X52" i="24"/>
  <c r="X53" i="24"/>
  <c r="X54" i="24"/>
  <c r="X55" i="24"/>
  <c r="X56" i="24"/>
  <c r="X57" i="24"/>
  <c r="X58" i="24"/>
  <c r="X60" i="24"/>
  <c r="X61" i="24"/>
  <c r="X62" i="24"/>
  <c r="X63" i="24"/>
  <c r="X64" i="24"/>
  <c r="X65" i="24"/>
  <c r="X66" i="24"/>
  <c r="X67" i="24"/>
  <c r="V64" i="24"/>
  <c r="W64" i="24"/>
  <c r="V63" i="24"/>
  <c r="W63" i="24"/>
  <c r="V62" i="24"/>
  <c r="W62" i="24"/>
  <c r="U62" i="24"/>
  <c r="U63" i="24"/>
  <c r="U64" i="24"/>
  <c r="V61" i="24"/>
  <c r="W61" i="24"/>
  <c r="U61" i="24"/>
  <c r="V34" i="24"/>
  <c r="W34" i="24"/>
  <c r="V33" i="24"/>
  <c r="W33" i="24"/>
  <c r="V32" i="24"/>
  <c r="W32" i="24"/>
  <c r="U33" i="24"/>
  <c r="U34" i="24"/>
  <c r="U32" i="24"/>
  <c r="V11" i="24"/>
  <c r="W11" i="24"/>
  <c r="U11" i="24"/>
  <c r="V9" i="24"/>
  <c r="W9" i="24"/>
  <c r="V8" i="24"/>
  <c r="W8" i="24"/>
  <c r="V7" i="24"/>
  <c r="W7" i="24"/>
  <c r="U7" i="24"/>
  <c r="U8" i="24"/>
  <c r="U9" i="24"/>
  <c r="V6" i="24"/>
  <c r="W6" i="24"/>
  <c r="U6" i="24"/>
  <c r="S67" i="24"/>
  <c r="T67" i="24"/>
  <c r="R67" i="24"/>
  <c r="S66" i="24"/>
  <c r="T66" i="24"/>
  <c r="R66" i="24"/>
  <c r="R65" i="24" s="1"/>
  <c r="S64" i="24"/>
  <c r="T64" i="24"/>
  <c r="S63" i="24"/>
  <c r="T63" i="24"/>
  <c r="S62" i="24"/>
  <c r="T62" i="24"/>
  <c r="R62" i="24"/>
  <c r="R63" i="24"/>
  <c r="R64" i="24"/>
  <c r="S61" i="24"/>
  <c r="T61" i="24"/>
  <c r="R61" i="24"/>
  <c r="S34" i="24"/>
  <c r="T34" i="24"/>
  <c r="S33" i="24"/>
  <c r="T33" i="24"/>
  <c r="R33" i="24"/>
  <c r="R34" i="24"/>
  <c r="S32" i="24"/>
  <c r="T32" i="24"/>
  <c r="R32" i="24"/>
  <c r="S11" i="24"/>
  <c r="T11" i="24"/>
  <c r="R11" i="24"/>
  <c r="T7" i="24"/>
  <c r="T8" i="24"/>
  <c r="T9" i="24"/>
  <c r="S7" i="24"/>
  <c r="S8" i="24"/>
  <c r="S9" i="24"/>
  <c r="S6" i="24"/>
  <c r="T6" i="24"/>
  <c r="R7" i="24"/>
  <c r="R8" i="24"/>
  <c r="R9" i="24"/>
  <c r="R6" i="24"/>
  <c r="P67" i="24"/>
  <c r="Q67" i="24"/>
  <c r="P66" i="24"/>
  <c r="Q66" i="24"/>
  <c r="O67" i="24"/>
  <c r="O66" i="24"/>
  <c r="P65" i="24"/>
  <c r="Q65" i="24"/>
  <c r="S65" i="24"/>
  <c r="T65" i="24"/>
  <c r="U65" i="24"/>
  <c r="V65" i="24"/>
  <c r="W65" i="24"/>
  <c r="Q62" i="24"/>
  <c r="Q63" i="24"/>
  <c r="Q64" i="24"/>
  <c r="P62" i="24"/>
  <c r="P63" i="24"/>
  <c r="P64" i="24"/>
  <c r="P61" i="24"/>
  <c r="Q61" i="24"/>
  <c r="O62" i="24"/>
  <c r="O63" i="24"/>
  <c r="O64" i="24"/>
  <c r="O61" i="24"/>
  <c r="P59" i="24"/>
  <c r="T59" i="24"/>
  <c r="V59" i="24"/>
  <c r="P56" i="24"/>
  <c r="Q56" i="24"/>
  <c r="Q51" i="24" s="1"/>
  <c r="R56" i="24"/>
  <c r="S56" i="24"/>
  <c r="T56" i="24"/>
  <c r="U56" i="24"/>
  <c r="U51" i="24" s="1"/>
  <c r="V56" i="24"/>
  <c r="W56" i="24"/>
  <c r="O56" i="24"/>
  <c r="P52" i="24"/>
  <c r="P51" i="24" s="1"/>
  <c r="Q52" i="24"/>
  <c r="R52" i="24"/>
  <c r="R51" i="24" s="1"/>
  <c r="S52" i="24"/>
  <c r="T52" i="24"/>
  <c r="T51" i="24" s="1"/>
  <c r="U52" i="24"/>
  <c r="V52" i="24"/>
  <c r="V51" i="24" s="1"/>
  <c r="W52" i="24"/>
  <c r="O52" i="24"/>
  <c r="S51" i="24"/>
  <c r="W51" i="24"/>
  <c r="O51" i="24"/>
  <c r="P49" i="24"/>
  <c r="Q49" i="24"/>
  <c r="P48" i="24"/>
  <c r="Q48" i="24"/>
  <c r="O49" i="24"/>
  <c r="O48" i="24"/>
  <c r="O47" i="24" s="1"/>
  <c r="O38" i="24" s="1"/>
  <c r="X38" i="24" s="1"/>
  <c r="P47" i="24"/>
  <c r="Q47" i="24"/>
  <c r="R47" i="24"/>
  <c r="S47" i="24"/>
  <c r="S38" i="24" s="1"/>
  <c r="T47" i="24"/>
  <c r="U47" i="24"/>
  <c r="U38" i="24" s="1"/>
  <c r="V47" i="24"/>
  <c r="W47" i="24"/>
  <c r="W38" i="24" s="1"/>
  <c r="Q41" i="24"/>
  <c r="Q42" i="24"/>
  <c r="Q43" i="24"/>
  <c r="Q44" i="24"/>
  <c r="Q45" i="24"/>
  <c r="Q46" i="24"/>
  <c r="P41" i="24"/>
  <c r="P42" i="24"/>
  <c r="P43" i="24"/>
  <c r="P44" i="24"/>
  <c r="P45" i="24"/>
  <c r="P46" i="24"/>
  <c r="P40" i="24"/>
  <c r="Q40" i="24"/>
  <c r="O41" i="24"/>
  <c r="O42" i="24"/>
  <c r="O43" i="24"/>
  <c r="O44" i="24"/>
  <c r="O45" i="24"/>
  <c r="O46" i="24"/>
  <c r="O40" i="24"/>
  <c r="P38" i="24"/>
  <c r="Y38" i="24" s="1"/>
  <c r="R38" i="24"/>
  <c r="T38" i="24"/>
  <c r="V38" i="24"/>
  <c r="P37" i="24"/>
  <c r="Q37" i="24"/>
  <c r="P36" i="24"/>
  <c r="Q36" i="24"/>
  <c r="O37" i="24"/>
  <c r="O36" i="24"/>
  <c r="Q29" i="24"/>
  <c r="Q30" i="24"/>
  <c r="Q31" i="24"/>
  <c r="Q32" i="24"/>
  <c r="Q33" i="24"/>
  <c r="Q34" i="24"/>
  <c r="P29" i="24"/>
  <c r="P30" i="24"/>
  <c r="P31" i="24"/>
  <c r="P32" i="24"/>
  <c r="P33" i="24"/>
  <c r="P34" i="24"/>
  <c r="O29" i="24"/>
  <c r="O30" i="24"/>
  <c r="O31" i="24"/>
  <c r="O32" i="24"/>
  <c r="O33" i="24"/>
  <c r="O34" i="24"/>
  <c r="P28" i="24"/>
  <c r="Q28" i="24"/>
  <c r="O28" i="24"/>
  <c r="P35" i="24"/>
  <c r="Q35" i="24"/>
  <c r="R35" i="24"/>
  <c r="S35" i="24"/>
  <c r="T35" i="24"/>
  <c r="U35" i="24"/>
  <c r="V35" i="24"/>
  <c r="W35" i="24"/>
  <c r="O35" i="24"/>
  <c r="P27" i="24"/>
  <c r="Q27" i="24"/>
  <c r="R27" i="24"/>
  <c r="S27" i="24"/>
  <c r="T27" i="24"/>
  <c r="U27" i="24"/>
  <c r="V27" i="24"/>
  <c r="W27" i="24"/>
  <c r="P26" i="24"/>
  <c r="R26" i="24"/>
  <c r="R50" i="24" s="1"/>
  <c r="T26" i="24"/>
  <c r="T50" i="24" s="1"/>
  <c r="V26" i="24"/>
  <c r="V50" i="24" s="1"/>
  <c r="O27" i="24"/>
  <c r="P23" i="24"/>
  <c r="Q23" i="24"/>
  <c r="P22" i="24"/>
  <c r="Q22" i="24"/>
  <c r="P21" i="24"/>
  <c r="Q21" i="24"/>
  <c r="R16" i="24"/>
  <c r="S16" i="24"/>
  <c r="T16" i="24"/>
  <c r="U16" i="24"/>
  <c r="V16" i="24"/>
  <c r="W16" i="24"/>
  <c r="P19" i="24"/>
  <c r="P16" i="24" s="1"/>
  <c r="Y16" i="24" s="1"/>
  <c r="Q19" i="24"/>
  <c r="R19" i="24"/>
  <c r="S19" i="24"/>
  <c r="T19" i="24"/>
  <c r="U19" i="24"/>
  <c r="V19" i="24"/>
  <c r="W19" i="24"/>
  <c r="P20" i="24"/>
  <c r="Q20" i="24"/>
  <c r="O21" i="24"/>
  <c r="O22" i="24"/>
  <c r="O23" i="24"/>
  <c r="O20" i="24"/>
  <c r="O19" i="24" s="1"/>
  <c r="X19" i="24" s="1"/>
  <c r="P15" i="24"/>
  <c r="Q15" i="24"/>
  <c r="P14" i="24"/>
  <c r="Q14" i="24"/>
  <c r="P13" i="24"/>
  <c r="Q13" i="24"/>
  <c r="P12" i="24"/>
  <c r="Q12" i="24"/>
  <c r="O12" i="24"/>
  <c r="O13" i="24"/>
  <c r="O14" i="24"/>
  <c r="O15" i="24"/>
  <c r="P11" i="24"/>
  <c r="Q11" i="24"/>
  <c r="Q10" i="24" s="1"/>
  <c r="O11" i="24"/>
  <c r="O10" i="24" s="1"/>
  <c r="P10" i="24"/>
  <c r="R10" i="24"/>
  <c r="S10" i="24"/>
  <c r="T10" i="24"/>
  <c r="U10" i="24"/>
  <c r="V10" i="24"/>
  <c r="W10" i="24"/>
  <c r="Z7" i="24"/>
  <c r="Z9" i="24"/>
  <c r="Z11" i="24"/>
  <c r="Z12" i="24"/>
  <c r="Z13" i="24"/>
  <c r="Z14" i="24"/>
  <c r="Z15" i="24"/>
  <c r="Z18" i="24"/>
  <c r="Z19" i="24"/>
  <c r="Z20" i="24"/>
  <c r="Z21" i="24"/>
  <c r="Z22" i="24"/>
  <c r="Z23" i="24"/>
  <c r="Y7" i="24"/>
  <c r="Y8" i="24"/>
  <c r="Y9" i="24"/>
  <c r="Y10" i="24"/>
  <c r="Y11" i="24"/>
  <c r="Y12" i="24"/>
  <c r="Y13" i="24"/>
  <c r="Y14" i="24"/>
  <c r="Y15" i="24"/>
  <c r="Y17" i="24"/>
  <c r="Y18" i="24"/>
  <c r="Y19" i="24"/>
  <c r="Y20" i="24"/>
  <c r="Y21" i="24"/>
  <c r="Y22" i="24"/>
  <c r="Y23" i="24"/>
  <c r="Y6" i="24"/>
  <c r="Z6" i="24"/>
  <c r="X6" i="24"/>
  <c r="X7" i="24"/>
  <c r="X8" i="24"/>
  <c r="X9" i="24"/>
  <c r="X11" i="24"/>
  <c r="X12" i="24"/>
  <c r="X13" i="24"/>
  <c r="X14" i="24"/>
  <c r="X15" i="24"/>
  <c r="X17" i="24"/>
  <c r="X18" i="24"/>
  <c r="X20" i="24"/>
  <c r="X21" i="24"/>
  <c r="X22" i="24"/>
  <c r="X23" i="24"/>
  <c r="U5" i="24"/>
  <c r="U24" i="24" s="1"/>
  <c r="V5" i="24"/>
  <c r="V24" i="24" s="1"/>
  <c r="W5" i="24"/>
  <c r="W24" i="24" s="1"/>
  <c r="S5" i="24"/>
  <c r="S24" i="24" s="1"/>
  <c r="T5" i="24"/>
  <c r="T24" i="24" s="1"/>
  <c r="P5" i="24"/>
  <c r="Y5" i="24" s="1"/>
  <c r="P9" i="24"/>
  <c r="Q9" i="24"/>
  <c r="P8" i="24"/>
  <c r="P7" i="24"/>
  <c r="Q7" i="24"/>
  <c r="O7" i="24"/>
  <c r="O8" i="24"/>
  <c r="O9" i="24"/>
  <c r="P6" i="24"/>
  <c r="Q6" i="24"/>
  <c r="O6" i="24"/>
  <c r="D67" i="24"/>
  <c r="E67" i="24"/>
  <c r="C67" i="24"/>
  <c r="D66" i="24"/>
  <c r="E66" i="24"/>
  <c r="C66" i="24"/>
  <c r="I38" i="24"/>
  <c r="J38" i="24"/>
  <c r="K38" i="24"/>
  <c r="I35" i="24"/>
  <c r="J35" i="24"/>
  <c r="K35" i="24"/>
  <c r="I5" i="24"/>
  <c r="J5" i="24"/>
  <c r="K5" i="24"/>
  <c r="O50" i="24" l="1"/>
  <c r="P50" i="24"/>
  <c r="AK38" i="24"/>
  <c r="AH24" i="24"/>
  <c r="AK50" i="24"/>
  <c r="AI4" i="24"/>
  <c r="AG4" i="24"/>
  <c r="AA56" i="24"/>
  <c r="AA35" i="24"/>
  <c r="P24" i="24"/>
  <c r="P4" i="24" s="1"/>
  <c r="W59" i="24"/>
  <c r="U59" i="24"/>
  <c r="W26" i="24"/>
  <c r="W50" i="24" s="1"/>
  <c r="V25" i="24"/>
  <c r="W25" i="24"/>
  <c r="U26" i="24"/>
  <c r="U50" i="24" s="1"/>
  <c r="U25" i="24" s="1"/>
  <c r="V4" i="24"/>
  <c r="R59" i="24"/>
  <c r="S59" i="24"/>
  <c r="Y59" i="24" s="1"/>
  <c r="S26" i="24"/>
  <c r="S50" i="24" s="1"/>
  <c r="T25" i="24"/>
  <c r="R25" i="24"/>
  <c r="R5" i="24"/>
  <c r="R24" i="24" s="1"/>
  <c r="T4" i="24"/>
  <c r="R4" i="24"/>
  <c r="Q59" i="24"/>
  <c r="O65" i="24"/>
  <c r="O59" i="24"/>
  <c r="W4" i="24"/>
  <c r="U4" i="24"/>
  <c r="Q38" i="24"/>
  <c r="O26" i="24"/>
  <c r="Q26" i="24"/>
  <c r="O16" i="24"/>
  <c r="Z10" i="24"/>
  <c r="X10" i="24"/>
  <c r="O5" i="24"/>
  <c r="X5" i="24" s="1"/>
  <c r="E12" i="24"/>
  <c r="E15" i="24"/>
  <c r="D12" i="24"/>
  <c r="D13" i="24"/>
  <c r="D14" i="24"/>
  <c r="D15" i="24"/>
  <c r="C12" i="24"/>
  <c r="C13" i="24"/>
  <c r="C14" i="24"/>
  <c r="C15" i="24"/>
  <c r="D11" i="24"/>
  <c r="E11" i="24"/>
  <c r="C11" i="24"/>
  <c r="G67" i="24"/>
  <c r="M67" i="24" s="1"/>
  <c r="H67" i="24"/>
  <c r="G66" i="24"/>
  <c r="M66" i="24" s="1"/>
  <c r="M65" i="24" s="1"/>
  <c r="H66" i="24"/>
  <c r="F67" i="24"/>
  <c r="L67" i="24" s="1"/>
  <c r="F66" i="24"/>
  <c r="L66" i="24" s="1"/>
  <c r="G65" i="24"/>
  <c r="H65" i="24"/>
  <c r="I65" i="24"/>
  <c r="J65" i="24"/>
  <c r="K65" i="24"/>
  <c r="G64" i="24"/>
  <c r="H64" i="24"/>
  <c r="F64" i="24"/>
  <c r="G63" i="24"/>
  <c r="H63" i="24"/>
  <c r="G62" i="24"/>
  <c r="H62" i="24"/>
  <c r="F62" i="24"/>
  <c r="F63" i="24"/>
  <c r="G61" i="24"/>
  <c r="G60" i="24" s="1"/>
  <c r="G59" i="24" s="1"/>
  <c r="H61" i="24"/>
  <c r="F61" i="24"/>
  <c r="H58" i="24"/>
  <c r="H57" i="24"/>
  <c r="G56" i="24"/>
  <c r="H56" i="24"/>
  <c r="I56" i="24"/>
  <c r="J56" i="24"/>
  <c r="K56" i="24"/>
  <c r="H54" i="24"/>
  <c r="H55" i="24"/>
  <c r="H53" i="24"/>
  <c r="G49" i="24"/>
  <c r="H49" i="24"/>
  <c r="F49" i="24"/>
  <c r="G48" i="24"/>
  <c r="G47" i="24" s="1"/>
  <c r="H48" i="24"/>
  <c r="F48" i="24"/>
  <c r="G43" i="24"/>
  <c r="H43" i="24"/>
  <c r="F43" i="24"/>
  <c r="G46" i="24"/>
  <c r="H46" i="24"/>
  <c r="G45" i="24"/>
  <c r="H45" i="24"/>
  <c r="G44" i="24"/>
  <c r="H44" i="24"/>
  <c r="G42" i="24"/>
  <c r="H42" i="24"/>
  <c r="G41" i="24"/>
  <c r="H41" i="24"/>
  <c r="F41" i="24"/>
  <c r="F42" i="24"/>
  <c r="F44" i="24"/>
  <c r="F45" i="24"/>
  <c r="F46" i="24"/>
  <c r="G40" i="24"/>
  <c r="H40" i="24"/>
  <c r="F40" i="24"/>
  <c r="G37" i="24"/>
  <c r="H37" i="24"/>
  <c r="G36" i="24"/>
  <c r="H36" i="24"/>
  <c r="F37" i="24"/>
  <c r="F35" i="24" s="1"/>
  <c r="F36" i="24"/>
  <c r="H32" i="24"/>
  <c r="H33" i="24"/>
  <c r="H34" i="24"/>
  <c r="H31" i="24"/>
  <c r="H30" i="24"/>
  <c r="G30" i="24"/>
  <c r="G31" i="24"/>
  <c r="G32" i="24"/>
  <c r="G33" i="24"/>
  <c r="G34" i="24"/>
  <c r="G29" i="24"/>
  <c r="H29" i="24"/>
  <c r="F29" i="24"/>
  <c r="F30" i="24"/>
  <c r="F31" i="24"/>
  <c r="F32" i="24"/>
  <c r="F33" i="24"/>
  <c r="F34" i="24"/>
  <c r="G28" i="24"/>
  <c r="G27" i="24" s="1"/>
  <c r="H28" i="24"/>
  <c r="F28" i="24"/>
  <c r="F27" i="24" s="1"/>
  <c r="D65" i="24"/>
  <c r="E65" i="24"/>
  <c r="D64" i="24"/>
  <c r="M64" i="24" s="1"/>
  <c r="E64" i="24"/>
  <c r="D63" i="24"/>
  <c r="E63" i="24"/>
  <c r="D62" i="24"/>
  <c r="E62" i="24"/>
  <c r="C62" i="24"/>
  <c r="C63" i="24"/>
  <c r="L63" i="24" s="1"/>
  <c r="C64" i="24"/>
  <c r="L64" i="24" s="1"/>
  <c r="D61" i="24"/>
  <c r="D60" i="24" s="1"/>
  <c r="E61" i="24"/>
  <c r="C61" i="24"/>
  <c r="L61" i="24" s="1"/>
  <c r="F60" i="24"/>
  <c r="H60" i="24"/>
  <c r="H59" i="24" s="1"/>
  <c r="I60" i="24"/>
  <c r="J60" i="24"/>
  <c r="K60" i="24"/>
  <c r="I59" i="24"/>
  <c r="J59" i="24"/>
  <c r="K59" i="24"/>
  <c r="M58" i="24"/>
  <c r="L58" i="24"/>
  <c r="M57" i="24"/>
  <c r="L57" i="24"/>
  <c r="M54" i="24"/>
  <c r="L54" i="24"/>
  <c r="L55" i="24"/>
  <c r="M53" i="24"/>
  <c r="L53" i="24"/>
  <c r="E52" i="24"/>
  <c r="F52" i="24"/>
  <c r="H52" i="24"/>
  <c r="H51" i="24" s="1"/>
  <c r="I52" i="24"/>
  <c r="J52" i="24"/>
  <c r="K52" i="24"/>
  <c r="I51" i="24"/>
  <c r="J51" i="24"/>
  <c r="K51" i="24"/>
  <c r="D49" i="24"/>
  <c r="M49" i="24" s="1"/>
  <c r="E49" i="24"/>
  <c r="D48" i="24"/>
  <c r="M48" i="24" s="1"/>
  <c r="M47" i="24" s="1"/>
  <c r="E48" i="24"/>
  <c r="C49" i="24"/>
  <c r="L49" i="24" s="1"/>
  <c r="C48" i="24"/>
  <c r="D47" i="24"/>
  <c r="E47" i="24"/>
  <c r="F47" i="24"/>
  <c r="H47" i="24"/>
  <c r="I47" i="24"/>
  <c r="J47" i="24"/>
  <c r="K47" i="24"/>
  <c r="D46" i="24"/>
  <c r="M46" i="24" s="1"/>
  <c r="E46" i="24"/>
  <c r="D45" i="24"/>
  <c r="M45" i="24" s="1"/>
  <c r="E45" i="24"/>
  <c r="D44" i="24"/>
  <c r="E44" i="24"/>
  <c r="D43" i="24"/>
  <c r="M43" i="24" s="1"/>
  <c r="E43" i="24"/>
  <c r="D42" i="24"/>
  <c r="M42" i="24" s="1"/>
  <c r="E42" i="24"/>
  <c r="D41" i="24"/>
  <c r="M41" i="24" s="1"/>
  <c r="E41" i="24"/>
  <c r="D40" i="24"/>
  <c r="D39" i="24" s="1"/>
  <c r="E40" i="24"/>
  <c r="E39" i="24" s="1"/>
  <c r="C41" i="24"/>
  <c r="L41" i="24" s="1"/>
  <c r="C42" i="24"/>
  <c r="L42" i="24" s="1"/>
  <c r="C43" i="24"/>
  <c r="L43" i="24" s="1"/>
  <c r="C44" i="24"/>
  <c r="C45" i="24"/>
  <c r="L45" i="24" s="1"/>
  <c r="C46" i="24"/>
  <c r="C40" i="24"/>
  <c r="D37" i="24"/>
  <c r="E37" i="24"/>
  <c r="C37" i="24"/>
  <c r="D36" i="24"/>
  <c r="M36" i="24" s="1"/>
  <c r="E36" i="24"/>
  <c r="C36" i="24"/>
  <c r="I27" i="24"/>
  <c r="J27" i="24"/>
  <c r="J26" i="24" s="1"/>
  <c r="J50" i="24" s="1"/>
  <c r="K27" i="24"/>
  <c r="E35" i="24"/>
  <c r="G35" i="24"/>
  <c r="G26" i="24" s="1"/>
  <c r="H35" i="24"/>
  <c r="I26" i="24"/>
  <c r="I50" i="24" s="1"/>
  <c r="K26" i="24"/>
  <c r="K50" i="24" s="1"/>
  <c r="E29" i="24"/>
  <c r="E30" i="24"/>
  <c r="E31" i="24"/>
  <c r="E32" i="24"/>
  <c r="N32" i="24" s="1"/>
  <c r="E33" i="24"/>
  <c r="E34" i="24"/>
  <c r="D29" i="24"/>
  <c r="D30" i="24"/>
  <c r="M30" i="24" s="1"/>
  <c r="D31" i="24"/>
  <c r="D32" i="24"/>
  <c r="M32" i="24" s="1"/>
  <c r="D33" i="24"/>
  <c r="D34" i="24"/>
  <c r="M34" i="24" s="1"/>
  <c r="C29" i="24"/>
  <c r="C30" i="24"/>
  <c r="L30" i="24" s="1"/>
  <c r="C31" i="24"/>
  <c r="C32" i="24"/>
  <c r="L32" i="24" s="1"/>
  <c r="C33" i="24"/>
  <c r="C34" i="24"/>
  <c r="L34" i="24" s="1"/>
  <c r="D28" i="24"/>
  <c r="E28" i="24"/>
  <c r="C28" i="24"/>
  <c r="G20" i="24"/>
  <c r="H20" i="24"/>
  <c r="D23" i="24"/>
  <c r="E23" i="24"/>
  <c r="D22" i="24"/>
  <c r="E22" i="24"/>
  <c r="D21" i="24"/>
  <c r="E21" i="24"/>
  <c r="D20" i="24"/>
  <c r="E20" i="24"/>
  <c r="C21" i="24"/>
  <c r="C22" i="24"/>
  <c r="C23" i="24"/>
  <c r="C20" i="24"/>
  <c r="D18" i="24"/>
  <c r="C18" i="24"/>
  <c r="D17" i="24"/>
  <c r="C17" i="24"/>
  <c r="G23" i="24"/>
  <c r="H23" i="24"/>
  <c r="G22" i="24"/>
  <c r="H22" i="24"/>
  <c r="G21" i="24"/>
  <c r="H21" i="24"/>
  <c r="F21" i="24"/>
  <c r="F22" i="24"/>
  <c r="F23" i="24"/>
  <c r="F20" i="24"/>
  <c r="G18" i="24"/>
  <c r="F18" i="24"/>
  <c r="G17" i="24"/>
  <c r="F17" i="24"/>
  <c r="G15" i="24"/>
  <c r="H15" i="24"/>
  <c r="G14" i="24"/>
  <c r="H14" i="24"/>
  <c r="G13" i="24"/>
  <c r="H13" i="24"/>
  <c r="G12" i="24"/>
  <c r="H12" i="24"/>
  <c r="F12" i="24"/>
  <c r="F13" i="24"/>
  <c r="F14" i="24"/>
  <c r="F15" i="24"/>
  <c r="H11" i="24"/>
  <c r="F11" i="24"/>
  <c r="G11" i="24"/>
  <c r="G9" i="24"/>
  <c r="H9" i="24"/>
  <c r="G8" i="24"/>
  <c r="H8" i="24"/>
  <c r="G7" i="24"/>
  <c r="H7" i="24"/>
  <c r="G6" i="24"/>
  <c r="H6" i="24"/>
  <c r="F7" i="24"/>
  <c r="F8" i="24"/>
  <c r="F9" i="24"/>
  <c r="F6" i="24"/>
  <c r="D9" i="24"/>
  <c r="E9" i="24"/>
  <c r="D8" i="24"/>
  <c r="E8" i="24"/>
  <c r="D7" i="24"/>
  <c r="E7" i="24"/>
  <c r="D6" i="24"/>
  <c r="E6" i="24"/>
  <c r="C9" i="24"/>
  <c r="C8" i="24"/>
  <c r="C7" i="24"/>
  <c r="C6" i="24"/>
  <c r="Q50" i="24" l="1"/>
  <c r="Z38" i="24"/>
  <c r="P25" i="24"/>
  <c r="Y50" i="24"/>
  <c r="O25" i="24"/>
  <c r="X50" i="24"/>
  <c r="AH4" i="24"/>
  <c r="AK25" i="24"/>
  <c r="Z59" i="24"/>
  <c r="X59" i="24"/>
  <c r="Y24" i="24"/>
  <c r="X16" i="24"/>
  <c r="O24" i="24"/>
  <c r="X4" i="24" s="1"/>
  <c r="X25" i="24"/>
  <c r="Y4" i="24"/>
  <c r="S25" i="24"/>
  <c r="Y25" i="24" s="1"/>
  <c r="E60" i="24"/>
  <c r="E59" i="24" s="1"/>
  <c r="F26" i="24"/>
  <c r="G52" i="24"/>
  <c r="G51" i="24" s="1"/>
  <c r="L31" i="24"/>
  <c r="L29" i="24"/>
  <c r="M31" i="24"/>
  <c r="M29" i="24"/>
  <c r="L37" i="24"/>
  <c r="M37" i="24"/>
  <c r="L46" i="24"/>
  <c r="L48" i="24"/>
  <c r="L47" i="24" s="1"/>
  <c r="D56" i="24"/>
  <c r="E56" i="24"/>
  <c r="L62" i="24"/>
  <c r="M62" i="24"/>
  <c r="M63" i="24"/>
  <c r="D27" i="24"/>
  <c r="C27" i="24"/>
  <c r="D52" i="24"/>
  <c r="L52" i="24"/>
  <c r="E51" i="24"/>
  <c r="L60" i="24"/>
  <c r="L65" i="24"/>
  <c r="L59" i="24" s="1"/>
  <c r="L56" i="24"/>
  <c r="L51" i="24" s="1"/>
  <c r="M56" i="24"/>
  <c r="E38" i="24"/>
  <c r="L28" i="24"/>
  <c r="L27" i="24" s="1"/>
  <c r="M40" i="24"/>
  <c r="M55" i="24"/>
  <c r="M52" i="24" s="1"/>
  <c r="M61" i="24"/>
  <c r="M60" i="24" s="1"/>
  <c r="M59" i="24" s="1"/>
  <c r="E27" i="24"/>
  <c r="D35" i="24"/>
  <c r="C35" i="24"/>
  <c r="C26" i="24" s="1"/>
  <c r="L36" i="24"/>
  <c r="L35" i="24" s="1"/>
  <c r="M35" i="24"/>
  <c r="C39" i="24"/>
  <c r="D38" i="24"/>
  <c r="C52" i="24"/>
  <c r="D59" i="24"/>
  <c r="H27" i="24"/>
  <c r="H26" i="24" s="1"/>
  <c r="F39" i="24"/>
  <c r="F38" i="24" s="1"/>
  <c r="F50" i="24" s="1"/>
  <c r="G39" i="24"/>
  <c r="G38" i="24" s="1"/>
  <c r="G50" i="24" s="1"/>
  <c r="H38" i="24"/>
  <c r="L6" i="24"/>
  <c r="M28" i="24"/>
  <c r="L33" i="24"/>
  <c r="L40" i="24"/>
  <c r="L44" i="24"/>
  <c r="M44" i="24"/>
  <c r="M38" i="24" s="1"/>
  <c r="F65" i="24"/>
  <c r="F59" i="24" s="1"/>
  <c r="F56" i="24"/>
  <c r="F51" i="24" s="1"/>
  <c r="E26" i="24"/>
  <c r="C47" i="24"/>
  <c r="C38" i="24" s="1"/>
  <c r="C65" i="24"/>
  <c r="C59" i="24" s="1"/>
  <c r="C56" i="24"/>
  <c r="K34" i="26"/>
  <c r="H34" i="26"/>
  <c r="E34" i="26"/>
  <c r="J33" i="26"/>
  <c r="K33" i="26" s="1"/>
  <c r="G33" i="26"/>
  <c r="D33" i="26"/>
  <c r="E33" i="26" s="1"/>
  <c r="K32" i="26"/>
  <c r="H32" i="26"/>
  <c r="E32" i="26"/>
  <c r="K31" i="26"/>
  <c r="H31" i="26"/>
  <c r="E31" i="26"/>
  <c r="K30" i="26"/>
  <c r="H30" i="26"/>
  <c r="H26" i="26" s="1"/>
  <c r="E30" i="26"/>
  <c r="K29" i="26"/>
  <c r="H29" i="26"/>
  <c r="E29" i="26"/>
  <c r="K28" i="26"/>
  <c r="H28" i="26"/>
  <c r="E28" i="26"/>
  <c r="J26" i="26"/>
  <c r="I26" i="26"/>
  <c r="G26" i="26"/>
  <c r="F26" i="26"/>
  <c r="D26" i="26"/>
  <c r="C26" i="26"/>
  <c r="K25" i="26"/>
  <c r="H25" i="26"/>
  <c r="E25" i="26"/>
  <c r="A24" i="26"/>
  <c r="A38" i="26" s="1"/>
  <c r="A39" i="26" s="1"/>
  <c r="J23" i="26"/>
  <c r="I23" i="26"/>
  <c r="G23" i="26"/>
  <c r="F23" i="26"/>
  <c r="D23" i="26"/>
  <c r="C23" i="26"/>
  <c r="K22" i="26"/>
  <c r="H22" i="26"/>
  <c r="E22" i="26"/>
  <c r="K21" i="26"/>
  <c r="K23" i="26" s="1"/>
  <c r="H21" i="26"/>
  <c r="H23" i="26" s="1"/>
  <c r="E21" i="26"/>
  <c r="E23" i="26" s="1"/>
  <c r="K20" i="26"/>
  <c r="H20" i="26"/>
  <c r="E20" i="26"/>
  <c r="K19" i="26"/>
  <c r="H19" i="26"/>
  <c r="E19" i="26"/>
  <c r="J18" i="26"/>
  <c r="J24" i="26" s="1"/>
  <c r="J35" i="26" s="1"/>
  <c r="J36" i="26" s="1"/>
  <c r="I18" i="26"/>
  <c r="I24" i="26" s="1"/>
  <c r="I35" i="26" s="1"/>
  <c r="G18" i="26"/>
  <c r="G24" i="26" s="1"/>
  <c r="G35" i="26" s="1"/>
  <c r="F18" i="26"/>
  <c r="F24" i="26" s="1"/>
  <c r="F35" i="26" s="1"/>
  <c r="F36" i="26" s="1"/>
  <c r="D18" i="26"/>
  <c r="D24" i="26" s="1"/>
  <c r="D35" i="26" s="1"/>
  <c r="D36" i="26" s="1"/>
  <c r="C18" i="26"/>
  <c r="C24" i="26" s="1"/>
  <c r="C35" i="26" s="1"/>
  <c r="C36" i="26" s="1"/>
  <c r="K17" i="26"/>
  <c r="H17" i="26"/>
  <c r="E17" i="26"/>
  <c r="K16" i="26"/>
  <c r="H16" i="26"/>
  <c r="E16" i="26"/>
  <c r="K15" i="26"/>
  <c r="H15" i="26"/>
  <c r="E15" i="26"/>
  <c r="K14" i="26"/>
  <c r="H14" i="26"/>
  <c r="E14" i="26"/>
  <c r="K13" i="26"/>
  <c r="H13" i="26"/>
  <c r="E13" i="26"/>
  <c r="K12" i="26"/>
  <c r="H12" i="26"/>
  <c r="E12" i="26"/>
  <c r="K11" i="26"/>
  <c r="H11" i="26"/>
  <c r="E11" i="26"/>
  <c r="K10" i="26"/>
  <c r="H10" i="26"/>
  <c r="E10" i="26"/>
  <c r="K9" i="26"/>
  <c r="H9" i="26"/>
  <c r="E9" i="26"/>
  <c r="K8" i="26"/>
  <c r="H8" i="26"/>
  <c r="E8" i="26"/>
  <c r="K7" i="26"/>
  <c r="H7" i="26"/>
  <c r="E7" i="26"/>
  <c r="K6" i="26"/>
  <c r="K18" i="26" s="1"/>
  <c r="H6" i="26"/>
  <c r="E6" i="26"/>
  <c r="E18" i="26" s="1"/>
  <c r="K5" i="26"/>
  <c r="H5" i="26"/>
  <c r="H18" i="26" s="1"/>
  <c r="E5" i="26"/>
  <c r="K3" i="26"/>
  <c r="K24" i="26" s="1"/>
  <c r="H3" i="26"/>
  <c r="H24" i="26" s="1"/>
  <c r="E3" i="26"/>
  <c r="E24" i="26" s="1"/>
  <c r="E67" i="25"/>
  <c r="D67" i="25"/>
  <c r="C67" i="25"/>
  <c r="B67" i="25"/>
  <c r="E63" i="25"/>
  <c r="D63" i="25"/>
  <c r="C63" i="25"/>
  <c r="B63" i="25"/>
  <c r="E60" i="25"/>
  <c r="D60" i="25"/>
  <c r="C60" i="25"/>
  <c r="B60" i="25"/>
  <c r="E58" i="25"/>
  <c r="D58" i="25"/>
  <c r="C58" i="25"/>
  <c r="B58" i="25"/>
  <c r="E55" i="25"/>
  <c r="D55" i="25"/>
  <c r="C55" i="25"/>
  <c r="B55" i="25"/>
  <c r="E45" i="25"/>
  <c r="D45" i="25"/>
  <c r="C45" i="25"/>
  <c r="B45" i="25"/>
  <c r="E36" i="25"/>
  <c r="D36" i="25"/>
  <c r="C36" i="25"/>
  <c r="B36" i="25"/>
  <c r="E28" i="25"/>
  <c r="D28" i="25"/>
  <c r="B28" i="25"/>
  <c r="E15" i="25"/>
  <c r="D15" i="25"/>
  <c r="C15" i="25"/>
  <c r="C14" i="25" s="1"/>
  <c r="B15" i="25"/>
  <c r="B14" i="25" s="1"/>
  <c r="E14" i="25"/>
  <c r="D14" i="25"/>
  <c r="E5" i="25"/>
  <c r="D5" i="25"/>
  <c r="C5" i="25"/>
  <c r="B5" i="25"/>
  <c r="E4" i="25"/>
  <c r="D4" i="25"/>
  <c r="C4" i="25"/>
  <c r="B4" i="25"/>
  <c r="E3" i="25"/>
  <c r="E76" i="25" s="1"/>
  <c r="D3" i="25"/>
  <c r="D76" i="25" s="1"/>
  <c r="B3" i="25" l="1"/>
  <c r="B76" i="25" s="1"/>
  <c r="E35" i="26"/>
  <c r="C28" i="25"/>
  <c r="C3" i="25"/>
  <c r="C76" i="25" s="1"/>
  <c r="E26" i="26"/>
  <c r="G36" i="26"/>
  <c r="I36" i="26"/>
  <c r="Q25" i="24"/>
  <c r="Z25" i="24" s="1"/>
  <c r="Z50" i="24"/>
  <c r="X24" i="24"/>
  <c r="D51" i="24"/>
  <c r="D26" i="24"/>
  <c r="D50" i="24" s="1"/>
  <c r="M27" i="24"/>
  <c r="H50" i="24"/>
  <c r="H25" i="24" s="1"/>
  <c r="M26" i="24"/>
  <c r="M50" i="24" s="1"/>
  <c r="L38" i="24"/>
  <c r="L26" i="24"/>
  <c r="M51" i="24"/>
  <c r="K26" i="26"/>
  <c r="E50" i="24"/>
  <c r="E25" i="24" s="1"/>
  <c r="E36" i="26"/>
  <c r="K35" i="26"/>
  <c r="I10" i="24"/>
  <c r="L22" i="24"/>
  <c r="L20" i="24"/>
  <c r="L13" i="24"/>
  <c r="L15" i="24"/>
  <c r="L21" i="24"/>
  <c r="L23" i="24"/>
  <c r="E19" i="24"/>
  <c r="GX19" i="10"/>
  <c r="M17" i="24"/>
  <c r="D25" i="24"/>
  <c r="F25" i="24"/>
  <c r="G25" i="24"/>
  <c r="I25" i="24"/>
  <c r="J25" i="24"/>
  <c r="K25" i="24"/>
  <c r="D19" i="24"/>
  <c r="F19" i="24"/>
  <c r="G19" i="24"/>
  <c r="H19" i="24"/>
  <c r="I19" i="24"/>
  <c r="J19" i="24"/>
  <c r="K19" i="24"/>
  <c r="F10" i="24"/>
  <c r="F5" i="24" s="1"/>
  <c r="G10" i="24"/>
  <c r="G5" i="24" s="1"/>
  <c r="H10" i="24"/>
  <c r="H5" i="24" s="1"/>
  <c r="J10" i="24"/>
  <c r="K10" i="24"/>
  <c r="D16" i="24"/>
  <c r="F16" i="24"/>
  <c r="G16" i="24"/>
  <c r="I16" i="24"/>
  <c r="J16" i="24"/>
  <c r="K16" i="24"/>
  <c r="L12" i="24"/>
  <c r="L14" i="24"/>
  <c r="D10" i="24"/>
  <c r="D5" i="24" s="1"/>
  <c r="L11" i="24"/>
  <c r="M23" i="24"/>
  <c r="M22" i="24"/>
  <c r="M21" i="24"/>
  <c r="M20" i="24"/>
  <c r="L18" i="24"/>
  <c r="M18" i="24"/>
  <c r="L17" i="24"/>
  <c r="M15" i="24"/>
  <c r="M14" i="24"/>
  <c r="M13" i="24"/>
  <c r="M12" i="24"/>
  <c r="M9" i="24"/>
  <c r="M8" i="24"/>
  <c r="M7" i="24"/>
  <c r="L7" i="24"/>
  <c r="L9" i="24"/>
  <c r="M6" i="24"/>
  <c r="K36" i="26" l="1"/>
  <c r="L50" i="24"/>
  <c r="I24" i="24"/>
  <c r="I4" i="24" s="1"/>
  <c r="M25" i="24"/>
  <c r="K24" i="24"/>
  <c r="K4" i="24" s="1"/>
  <c r="M16" i="24"/>
  <c r="M19" i="24"/>
  <c r="M10" i="24"/>
  <c r="M5" i="24" s="1"/>
  <c r="L8" i="24"/>
  <c r="M11" i="24"/>
  <c r="C19" i="24"/>
  <c r="C16" i="24" s="1"/>
  <c r="N6" i="24"/>
  <c r="D24" i="24"/>
  <c r="C10" i="24"/>
  <c r="J24" i="24"/>
  <c r="L19" i="24"/>
  <c r="G24" i="24"/>
  <c r="G4" i="24" s="1"/>
  <c r="F24" i="24"/>
  <c r="N66" i="24"/>
  <c r="N64" i="24"/>
  <c r="N62" i="24"/>
  <c r="N58" i="24"/>
  <c r="N54" i="24"/>
  <c r="N48" i="24"/>
  <c r="N46" i="24"/>
  <c r="N44" i="24"/>
  <c r="N42" i="24"/>
  <c r="N40" i="24"/>
  <c r="N36" i="24"/>
  <c r="N34" i="24"/>
  <c r="N30" i="24"/>
  <c r="N28" i="24"/>
  <c r="N22" i="24"/>
  <c r="N20" i="24"/>
  <c r="N12" i="24"/>
  <c r="N8" i="24"/>
  <c r="L10" i="24" l="1"/>
  <c r="L5" i="24" s="1"/>
  <c r="C5" i="24"/>
  <c r="C24" i="24" s="1"/>
  <c r="F4" i="24"/>
  <c r="L24" i="24"/>
  <c r="D4" i="24"/>
  <c r="M4" i="24" s="1"/>
  <c r="M24" i="24"/>
  <c r="J4" i="24"/>
  <c r="L16" i="24"/>
  <c r="N7" i="24"/>
  <c r="N9" i="24"/>
  <c r="N11" i="24"/>
  <c r="N15" i="24"/>
  <c r="N19" i="24"/>
  <c r="N21" i="24"/>
  <c r="N23" i="24"/>
  <c r="N25" i="24"/>
  <c r="N29" i="24"/>
  <c r="N31" i="24"/>
  <c r="N33" i="24"/>
  <c r="N37" i="24"/>
  <c r="N35" i="24" s="1"/>
  <c r="N41" i="24"/>
  <c r="N43" i="24"/>
  <c r="N45" i="24"/>
  <c r="N49" i="24"/>
  <c r="N47" i="24" s="1"/>
  <c r="N53" i="24"/>
  <c r="N55" i="24"/>
  <c r="N57" i="24"/>
  <c r="N56" i="24" s="1"/>
  <c r="N61" i="24"/>
  <c r="N60" i="24" s="1"/>
  <c r="N63" i="24"/>
  <c r="N67" i="24"/>
  <c r="N65" i="24" s="1"/>
  <c r="N38" i="24" l="1"/>
  <c r="N27" i="24"/>
  <c r="N26" i="24" s="1"/>
  <c r="N50" i="24" s="1"/>
  <c r="N59" i="24"/>
  <c r="N52" i="24"/>
  <c r="N51" i="24" s="1"/>
  <c r="AH100" i="3" l="1"/>
  <c r="AH101" i="3"/>
  <c r="H10" i="22" l="1"/>
  <c r="F10" i="22"/>
  <c r="E10" i="22"/>
  <c r="G8" i="22"/>
  <c r="G7" i="22"/>
  <c r="G6" i="22"/>
  <c r="G5" i="22"/>
  <c r="D4" i="22"/>
  <c r="D10" i="22" s="1"/>
  <c r="E48" i="20"/>
  <c r="D48" i="20"/>
  <c r="G4" i="22" l="1"/>
  <c r="G10" i="22" s="1"/>
  <c r="E31" i="18"/>
  <c r="D31" i="18"/>
  <c r="C31" i="18"/>
  <c r="B31" i="18"/>
  <c r="F27" i="18"/>
  <c r="G26" i="18"/>
  <c r="F26" i="18"/>
  <c r="G20" i="18"/>
  <c r="F20" i="18"/>
  <c r="E19" i="18"/>
  <c r="E21" i="18" s="1"/>
  <c r="D19" i="18"/>
  <c r="D21" i="18" s="1"/>
  <c r="C19" i="18"/>
  <c r="C21" i="18" s="1"/>
  <c r="B19" i="18"/>
  <c r="B21" i="18" s="1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B5" i="17"/>
  <c r="B16" i="17"/>
  <c r="B17" i="17"/>
  <c r="B10" i="17"/>
  <c r="G31" i="18" l="1"/>
  <c r="G21" i="18"/>
  <c r="F31" i="18"/>
  <c r="F21" i="18"/>
  <c r="F19" i="18"/>
  <c r="G19" i="18"/>
  <c r="B19" i="17"/>
  <c r="BI19" i="11" l="1"/>
  <c r="BO19" i="11"/>
  <c r="Y36" i="11" l="1"/>
  <c r="AB36" i="11"/>
  <c r="AK36" i="11"/>
  <c r="DK19" i="10" l="1"/>
  <c r="P16" i="9"/>
  <c r="BI10" i="10"/>
  <c r="M120" i="13" l="1"/>
  <c r="GT6" i="10" l="1"/>
  <c r="GT26" i="10"/>
  <c r="GT7" i="10"/>
  <c r="GT12" i="10"/>
  <c r="DB10" i="10" l="1"/>
  <c r="CL8" i="9"/>
  <c r="CL9" i="9"/>
  <c r="CL10" i="9"/>
  <c r="CL19" i="9"/>
  <c r="CL20" i="9"/>
  <c r="CL23" i="9"/>
  <c r="CJ10" i="9"/>
  <c r="GQ63" i="10" l="1"/>
  <c r="GQ63" i="9"/>
  <c r="GT67" i="9" l="1"/>
  <c r="GT62" i="9"/>
  <c r="GT61" i="9" s="1"/>
  <c r="GT27" i="9" s="1"/>
  <c r="GT7" i="9"/>
  <c r="GT26" i="9" s="1"/>
  <c r="GT6" i="9" s="1"/>
  <c r="G37" i="7" l="1"/>
  <c r="G35" i="7"/>
  <c r="GW20" i="9" l="1"/>
  <c r="DB16" i="9" l="1"/>
  <c r="CO45" i="9" l="1"/>
  <c r="CP45" i="9"/>
  <c r="CN45" i="9"/>
  <c r="CO34" i="9"/>
  <c r="CP34" i="9"/>
  <c r="CN34" i="9"/>
  <c r="CL24" i="9"/>
  <c r="CM24" i="9"/>
  <c r="CK24" i="9"/>
  <c r="CM23" i="9"/>
  <c r="CK23" i="9"/>
  <c r="CM20" i="9"/>
  <c r="CK20" i="9"/>
  <c r="CM19" i="9"/>
  <c r="CK19" i="9"/>
  <c r="CL16" i="9"/>
  <c r="CM16" i="9"/>
  <c r="CK16" i="9"/>
  <c r="CM10" i="9"/>
  <c r="CK10" i="9"/>
  <c r="CM9" i="9"/>
  <c r="CK9" i="9"/>
  <c r="CM8" i="9"/>
  <c r="CK8" i="9"/>
  <c r="CL46" i="9"/>
  <c r="CM46" i="9"/>
  <c r="CK46" i="9"/>
  <c r="CL45" i="9"/>
  <c r="CM45" i="9"/>
  <c r="CK45" i="9"/>
  <c r="CL34" i="9"/>
  <c r="CM34" i="9"/>
  <c r="CK34" i="9"/>
  <c r="CI24" i="9"/>
  <c r="CJ24" i="9"/>
  <c r="CH24" i="9"/>
  <c r="CI23" i="9"/>
  <c r="CJ23" i="9"/>
  <c r="CH23" i="9"/>
  <c r="CI20" i="9"/>
  <c r="CJ20" i="9"/>
  <c r="CH20" i="9"/>
  <c r="CI19" i="9"/>
  <c r="CJ19" i="9"/>
  <c r="CH19" i="9"/>
  <c r="CI10" i="9"/>
  <c r="CH10" i="9"/>
  <c r="BQ46" i="9"/>
  <c r="BR46" i="9"/>
  <c r="BP46" i="9"/>
  <c r="BQ36" i="9"/>
  <c r="BR36" i="9"/>
  <c r="BP36" i="9"/>
  <c r="BQ23" i="9"/>
  <c r="BR23" i="9"/>
  <c r="BP23" i="9"/>
  <c r="BQ24" i="9"/>
  <c r="BR24" i="9"/>
  <c r="BP24" i="9"/>
  <c r="BQ20" i="9"/>
  <c r="BR20" i="9"/>
  <c r="BP20" i="9"/>
  <c r="BQ19" i="9"/>
  <c r="BP19" i="9"/>
  <c r="BQ16" i="9"/>
  <c r="BR16" i="9"/>
  <c r="BP16" i="9"/>
  <c r="BQ10" i="9"/>
  <c r="BR10" i="9"/>
  <c r="BP10" i="9"/>
  <c r="BQ36" i="10"/>
  <c r="BP36" i="10"/>
  <c r="BR10" i="10"/>
  <c r="CF46" i="9" l="1"/>
  <c r="CG46" i="9"/>
  <c r="CE46" i="9"/>
  <c r="CF45" i="9"/>
  <c r="CG45" i="9"/>
  <c r="CE45" i="9"/>
  <c r="CF36" i="9"/>
  <c r="CG36" i="9"/>
  <c r="CE36" i="9"/>
  <c r="CF36" i="10"/>
  <c r="CE36" i="10"/>
  <c r="P52" i="15"/>
  <c r="P53" i="15" s="1"/>
  <c r="O52" i="15"/>
  <c r="O53" i="15" s="1"/>
  <c r="N52" i="15"/>
  <c r="N53" i="15" s="1"/>
  <c r="M52" i="15"/>
  <c r="M53" i="15" s="1"/>
  <c r="S53" i="15" s="1"/>
  <c r="L52" i="15"/>
  <c r="L53" i="15" s="1"/>
  <c r="K52" i="15"/>
  <c r="K53" i="15" s="1"/>
  <c r="Q53" i="15" s="1"/>
  <c r="G52" i="15"/>
  <c r="G53" i="15" s="1"/>
  <c r="F52" i="15"/>
  <c r="F53" i="15" s="1"/>
  <c r="E52" i="15"/>
  <c r="E53" i="15" s="1"/>
  <c r="D52" i="15"/>
  <c r="C52" i="15"/>
  <c r="C53" i="15" s="1"/>
  <c r="S51" i="15"/>
  <c r="V51" i="15" s="1"/>
  <c r="R51" i="15"/>
  <c r="U51" i="15" s="1"/>
  <c r="Q51" i="15"/>
  <c r="T51" i="15" s="1"/>
  <c r="J51" i="15"/>
  <c r="I51" i="15"/>
  <c r="H51" i="15"/>
  <c r="U50" i="15"/>
  <c r="S50" i="15"/>
  <c r="V50" i="15" s="1"/>
  <c r="Q50" i="15"/>
  <c r="J50" i="15"/>
  <c r="S49" i="15"/>
  <c r="V49" i="15" s="1"/>
  <c r="R49" i="15"/>
  <c r="Q49" i="15"/>
  <c r="T49" i="15" s="1"/>
  <c r="J49" i="15"/>
  <c r="I49" i="15"/>
  <c r="U49" i="15" s="1"/>
  <c r="H49" i="15"/>
  <c r="S48" i="15"/>
  <c r="R48" i="15"/>
  <c r="U48" i="15" s="1"/>
  <c r="Q48" i="15"/>
  <c r="J48" i="15"/>
  <c r="V48" i="15" s="1"/>
  <c r="I48" i="15"/>
  <c r="H48" i="15"/>
  <c r="T48" i="15" s="1"/>
  <c r="S47" i="15"/>
  <c r="V47" i="15" s="1"/>
  <c r="R47" i="15"/>
  <c r="Q47" i="15"/>
  <c r="T47" i="15" s="1"/>
  <c r="J47" i="15"/>
  <c r="I47" i="15"/>
  <c r="U47" i="15" s="1"/>
  <c r="H47" i="15"/>
  <c r="S46" i="15"/>
  <c r="R46" i="15"/>
  <c r="U46" i="15" s="1"/>
  <c r="Q46" i="15"/>
  <c r="J46" i="15"/>
  <c r="V46" i="15" s="1"/>
  <c r="I46" i="15"/>
  <c r="H46" i="15"/>
  <c r="T46" i="15" s="1"/>
  <c r="S45" i="15"/>
  <c r="V45" i="15" s="1"/>
  <c r="R45" i="15"/>
  <c r="Q45" i="15"/>
  <c r="T45" i="15" s="1"/>
  <c r="J45" i="15"/>
  <c r="I45" i="15"/>
  <c r="U45" i="15" s="1"/>
  <c r="H45" i="15"/>
  <c r="S44" i="15"/>
  <c r="R44" i="15"/>
  <c r="U44" i="15" s="1"/>
  <c r="Q44" i="15"/>
  <c r="J44" i="15"/>
  <c r="V44" i="15" s="1"/>
  <c r="I44" i="15"/>
  <c r="H44" i="15"/>
  <c r="T44" i="15" s="1"/>
  <c r="S43" i="15"/>
  <c r="V43" i="15" s="1"/>
  <c r="R43" i="15"/>
  <c r="Q43" i="15"/>
  <c r="T43" i="15" s="1"/>
  <c r="J43" i="15"/>
  <c r="I43" i="15"/>
  <c r="U43" i="15" s="1"/>
  <c r="H43" i="15"/>
  <c r="S42" i="15"/>
  <c r="R42" i="15"/>
  <c r="U42" i="15" s="1"/>
  <c r="Q42" i="15"/>
  <c r="J42" i="15"/>
  <c r="V42" i="15" s="1"/>
  <c r="I42" i="15"/>
  <c r="H42" i="15"/>
  <c r="T42" i="15" s="1"/>
  <c r="S41" i="15"/>
  <c r="V41" i="15" s="1"/>
  <c r="R41" i="15"/>
  <c r="Q41" i="15"/>
  <c r="T41" i="15" s="1"/>
  <c r="J41" i="15"/>
  <c r="I41" i="15"/>
  <c r="U41" i="15" s="1"/>
  <c r="H41" i="15"/>
  <c r="S40" i="15"/>
  <c r="R40" i="15"/>
  <c r="U40" i="15" s="1"/>
  <c r="Q40" i="15"/>
  <c r="J40" i="15"/>
  <c r="V40" i="15" s="1"/>
  <c r="I40" i="15"/>
  <c r="H40" i="15"/>
  <c r="T40" i="15" s="1"/>
  <c r="S39" i="15"/>
  <c r="V39" i="15" s="1"/>
  <c r="R39" i="15"/>
  <c r="Q39" i="15"/>
  <c r="T39" i="15" s="1"/>
  <c r="J39" i="15"/>
  <c r="I39" i="15"/>
  <c r="U39" i="15" s="1"/>
  <c r="H39" i="15"/>
  <c r="S38" i="15"/>
  <c r="R38" i="15"/>
  <c r="U38" i="15" s="1"/>
  <c r="Q38" i="15"/>
  <c r="J38" i="15"/>
  <c r="V38" i="15" s="1"/>
  <c r="I38" i="15"/>
  <c r="H38" i="15"/>
  <c r="T38" i="15" s="1"/>
  <c r="S37" i="15"/>
  <c r="V37" i="15" s="1"/>
  <c r="R37" i="15"/>
  <c r="Q37" i="15"/>
  <c r="T37" i="15" s="1"/>
  <c r="J37" i="15"/>
  <c r="I37" i="15"/>
  <c r="U37" i="15" s="1"/>
  <c r="B37" i="15"/>
  <c r="H37" i="15" s="1"/>
  <c r="S36" i="15"/>
  <c r="V36" i="15" s="1"/>
  <c r="R36" i="15"/>
  <c r="Q36" i="15"/>
  <c r="T36" i="15" s="1"/>
  <c r="J36" i="15"/>
  <c r="I36" i="15"/>
  <c r="U36" i="15" s="1"/>
  <c r="H36" i="15"/>
  <c r="S35" i="15"/>
  <c r="R35" i="15"/>
  <c r="U35" i="15" s="1"/>
  <c r="Q35" i="15"/>
  <c r="J35" i="15"/>
  <c r="V35" i="15" s="1"/>
  <c r="I35" i="15"/>
  <c r="H35" i="15"/>
  <c r="T35" i="15" s="1"/>
  <c r="S34" i="15"/>
  <c r="V34" i="15" s="1"/>
  <c r="R34" i="15"/>
  <c r="Q34" i="15"/>
  <c r="T34" i="15" s="1"/>
  <c r="J34" i="15"/>
  <c r="I34" i="15"/>
  <c r="U34" i="15" s="1"/>
  <c r="H34" i="15"/>
  <c r="S33" i="15"/>
  <c r="R33" i="15"/>
  <c r="U33" i="15" s="1"/>
  <c r="Q33" i="15"/>
  <c r="J33" i="15"/>
  <c r="V33" i="15" s="1"/>
  <c r="I33" i="15"/>
  <c r="H33" i="15"/>
  <c r="T33" i="15" s="1"/>
  <c r="S32" i="15"/>
  <c r="V32" i="15" s="1"/>
  <c r="R32" i="15"/>
  <c r="Q32" i="15"/>
  <c r="T32" i="15" s="1"/>
  <c r="J32" i="15"/>
  <c r="I32" i="15"/>
  <c r="U32" i="15" s="1"/>
  <c r="H32" i="15"/>
  <c r="S31" i="15"/>
  <c r="R31" i="15"/>
  <c r="U31" i="15" s="1"/>
  <c r="Q31" i="15"/>
  <c r="J31" i="15"/>
  <c r="V31" i="15" s="1"/>
  <c r="I31" i="15"/>
  <c r="H31" i="15"/>
  <c r="T31" i="15" s="1"/>
  <c r="S30" i="15"/>
  <c r="V30" i="15" s="1"/>
  <c r="R30" i="15"/>
  <c r="Q30" i="15"/>
  <c r="T30" i="15" s="1"/>
  <c r="J30" i="15"/>
  <c r="I30" i="15"/>
  <c r="U30" i="15" s="1"/>
  <c r="H30" i="15"/>
  <c r="S29" i="15"/>
  <c r="R29" i="15"/>
  <c r="U29" i="15" s="1"/>
  <c r="Q29" i="15"/>
  <c r="J29" i="15"/>
  <c r="V29" i="15" s="1"/>
  <c r="I29" i="15"/>
  <c r="H29" i="15"/>
  <c r="T29" i="15" s="1"/>
  <c r="S28" i="15"/>
  <c r="V28" i="15" s="1"/>
  <c r="R28" i="15"/>
  <c r="Q28" i="15"/>
  <c r="T28" i="15" s="1"/>
  <c r="J28" i="15"/>
  <c r="I28" i="15"/>
  <c r="U28" i="15" s="1"/>
  <c r="H28" i="15"/>
  <c r="S27" i="15"/>
  <c r="S52" i="15" s="1"/>
  <c r="R27" i="15"/>
  <c r="U27" i="15" s="1"/>
  <c r="Q27" i="15"/>
  <c r="Q52" i="15" s="1"/>
  <c r="J27" i="15"/>
  <c r="J52" i="15" s="1"/>
  <c r="I27" i="15"/>
  <c r="I52" i="15" s="1"/>
  <c r="H27" i="15"/>
  <c r="H52" i="15" s="1"/>
  <c r="S25" i="15"/>
  <c r="O25" i="15"/>
  <c r="N25" i="15"/>
  <c r="Q25" i="15" s="1"/>
  <c r="M25" i="15"/>
  <c r="L25" i="15"/>
  <c r="R25" i="15" s="1"/>
  <c r="K25" i="15"/>
  <c r="G25" i="15"/>
  <c r="F25" i="15"/>
  <c r="E25" i="15"/>
  <c r="D25" i="15"/>
  <c r="J25" i="15" s="1"/>
  <c r="C25" i="15"/>
  <c r="I25" i="15" s="1"/>
  <c r="S24" i="15"/>
  <c r="V24" i="15" s="1"/>
  <c r="R24" i="15"/>
  <c r="Q24" i="15"/>
  <c r="T24" i="15" s="1"/>
  <c r="J24" i="15"/>
  <c r="I24" i="15"/>
  <c r="U24" i="15" s="1"/>
  <c r="H24" i="15"/>
  <c r="J23" i="15"/>
  <c r="S22" i="15"/>
  <c r="V22" i="15" s="1"/>
  <c r="R22" i="15"/>
  <c r="Q22" i="15"/>
  <c r="T22" i="15" s="1"/>
  <c r="J22" i="15"/>
  <c r="I22" i="15"/>
  <c r="U22" i="15" s="1"/>
  <c r="H22" i="15"/>
  <c r="S21" i="15"/>
  <c r="R21" i="15"/>
  <c r="U21" i="15" s="1"/>
  <c r="Q21" i="15"/>
  <c r="T21" i="15" s="1"/>
  <c r="J21" i="15"/>
  <c r="V21" i="15" s="1"/>
  <c r="I21" i="15"/>
  <c r="H21" i="15"/>
  <c r="S20" i="15"/>
  <c r="V20" i="15" s="1"/>
  <c r="R20" i="15"/>
  <c r="Q20" i="15"/>
  <c r="T20" i="15" s="1"/>
  <c r="J20" i="15"/>
  <c r="I20" i="15"/>
  <c r="U20" i="15" s="1"/>
  <c r="H20" i="15"/>
  <c r="S19" i="15"/>
  <c r="R19" i="15"/>
  <c r="U19" i="15" s="1"/>
  <c r="Q19" i="15"/>
  <c r="J19" i="15"/>
  <c r="V19" i="15" s="1"/>
  <c r="I19" i="15"/>
  <c r="H19" i="15"/>
  <c r="T19" i="15" s="1"/>
  <c r="S18" i="15"/>
  <c r="V18" i="15" s="1"/>
  <c r="R18" i="15"/>
  <c r="Q18" i="15"/>
  <c r="T18" i="15" s="1"/>
  <c r="J18" i="15"/>
  <c r="I18" i="15"/>
  <c r="U18" i="15" s="1"/>
  <c r="H18" i="15"/>
  <c r="S17" i="15"/>
  <c r="R17" i="15"/>
  <c r="U17" i="15" s="1"/>
  <c r="Q17" i="15"/>
  <c r="J17" i="15"/>
  <c r="V17" i="15" s="1"/>
  <c r="I17" i="15"/>
  <c r="H17" i="15"/>
  <c r="T17" i="15" s="1"/>
  <c r="S16" i="15"/>
  <c r="V16" i="15" s="1"/>
  <c r="R16" i="15"/>
  <c r="Q16" i="15"/>
  <c r="T16" i="15" s="1"/>
  <c r="J16" i="15"/>
  <c r="I16" i="15"/>
  <c r="U16" i="15" s="1"/>
  <c r="H16" i="15"/>
  <c r="S15" i="15"/>
  <c r="R15" i="15"/>
  <c r="U15" i="15" s="1"/>
  <c r="Q15" i="15"/>
  <c r="J15" i="15"/>
  <c r="V15" i="15" s="1"/>
  <c r="I15" i="15"/>
  <c r="H15" i="15"/>
  <c r="T15" i="15" s="1"/>
  <c r="S14" i="15"/>
  <c r="V14" i="15" s="1"/>
  <c r="R14" i="15"/>
  <c r="Q14" i="15"/>
  <c r="T14" i="15" s="1"/>
  <c r="J14" i="15"/>
  <c r="I14" i="15"/>
  <c r="U14" i="15" s="1"/>
  <c r="H14" i="15"/>
  <c r="S13" i="15"/>
  <c r="R13" i="15"/>
  <c r="U13" i="15" s="1"/>
  <c r="Q13" i="15"/>
  <c r="J13" i="15"/>
  <c r="V13" i="15" s="1"/>
  <c r="I13" i="15"/>
  <c r="H13" i="15"/>
  <c r="T13" i="15" s="1"/>
  <c r="J12" i="15"/>
  <c r="S11" i="15"/>
  <c r="R11" i="15"/>
  <c r="U11" i="15" s="1"/>
  <c r="Q11" i="15"/>
  <c r="J11" i="15"/>
  <c r="V11" i="15" s="1"/>
  <c r="I11" i="15"/>
  <c r="H11" i="15"/>
  <c r="T11" i="15" s="1"/>
  <c r="S10" i="15"/>
  <c r="V10" i="15" s="1"/>
  <c r="R10" i="15"/>
  <c r="Q10" i="15"/>
  <c r="J10" i="15"/>
  <c r="I10" i="15"/>
  <c r="U10" i="15" s="1"/>
  <c r="B10" i="15"/>
  <c r="H10" i="15" s="1"/>
  <c r="S9" i="15"/>
  <c r="V9" i="15" s="1"/>
  <c r="R9" i="15"/>
  <c r="Q9" i="15"/>
  <c r="T9" i="15" s="1"/>
  <c r="J9" i="15"/>
  <c r="I9" i="15"/>
  <c r="U9" i="15" s="1"/>
  <c r="H9" i="15"/>
  <c r="S8" i="15"/>
  <c r="R8" i="15"/>
  <c r="U8" i="15" s="1"/>
  <c r="Q8" i="15"/>
  <c r="J8" i="15"/>
  <c r="V8" i="15" s="1"/>
  <c r="I8" i="15"/>
  <c r="H8" i="15"/>
  <c r="T8" i="15" s="1"/>
  <c r="S7" i="15"/>
  <c r="V7" i="15" s="1"/>
  <c r="R7" i="15"/>
  <c r="Q7" i="15"/>
  <c r="T7" i="15" s="1"/>
  <c r="J7" i="15"/>
  <c r="I7" i="15"/>
  <c r="U7" i="15" s="1"/>
  <c r="H7" i="15"/>
  <c r="V6" i="15"/>
  <c r="S6" i="15"/>
  <c r="R6" i="15"/>
  <c r="U6" i="15" s="1"/>
  <c r="Q6" i="15"/>
  <c r="J6" i="15"/>
  <c r="I6" i="15"/>
  <c r="H6" i="15"/>
  <c r="T6" i="15" s="1"/>
  <c r="S5" i="15"/>
  <c r="V5" i="15" s="1"/>
  <c r="R5" i="15"/>
  <c r="Q5" i="15"/>
  <c r="T5" i="15" s="1"/>
  <c r="J5" i="15"/>
  <c r="I5" i="15"/>
  <c r="U5" i="15" s="1"/>
  <c r="H5" i="15"/>
  <c r="S4" i="15"/>
  <c r="R4" i="15"/>
  <c r="U4" i="15" s="1"/>
  <c r="Q4" i="15"/>
  <c r="J4" i="15"/>
  <c r="V4" i="15" s="1"/>
  <c r="I4" i="15"/>
  <c r="H4" i="15"/>
  <c r="T4" i="15" s="1"/>
  <c r="S3" i="15"/>
  <c r="V3" i="15" s="1"/>
  <c r="R3" i="15"/>
  <c r="Q3" i="15"/>
  <c r="T3" i="15" s="1"/>
  <c r="J3" i="15"/>
  <c r="I3" i="15"/>
  <c r="U3" i="15" s="1"/>
  <c r="H3" i="15"/>
  <c r="Y61" i="16"/>
  <c r="CG24" i="9" s="1"/>
  <c r="X61" i="16"/>
  <c r="CF24" i="9" s="1"/>
  <c r="W61" i="16"/>
  <c r="CE24" i="9" s="1"/>
  <c r="V61" i="16"/>
  <c r="CG23" i="9" s="1"/>
  <c r="U61" i="16"/>
  <c r="CF23" i="9" s="1"/>
  <c r="T61" i="16"/>
  <c r="CE23" i="9" s="1"/>
  <c r="S61" i="16"/>
  <c r="CG20" i="9" s="1"/>
  <c r="R61" i="16"/>
  <c r="CF20" i="9" s="1"/>
  <c r="Q61" i="16"/>
  <c r="CE20" i="9" s="1"/>
  <c r="P61" i="16"/>
  <c r="CG19" i="9" s="1"/>
  <c r="O61" i="16"/>
  <c r="N61" i="16"/>
  <c r="CE19" i="9" s="1"/>
  <c r="J61" i="16"/>
  <c r="I61" i="16"/>
  <c r="H61" i="16"/>
  <c r="CF10" i="9"/>
  <c r="CG9" i="9"/>
  <c r="B61" i="16"/>
  <c r="CE9" i="9" s="1"/>
  <c r="AB60" i="16"/>
  <c r="AA60" i="16"/>
  <c r="Z60" i="16"/>
  <c r="M60" i="16"/>
  <c r="AE60" i="16" s="1"/>
  <c r="L60" i="16"/>
  <c r="K60" i="16"/>
  <c r="AC60" i="16" s="1"/>
  <c r="AB59" i="16"/>
  <c r="AA59" i="16"/>
  <c r="Z59" i="16"/>
  <c r="M59" i="16"/>
  <c r="L59" i="16"/>
  <c r="AD59" i="16" s="1"/>
  <c r="K59" i="16"/>
  <c r="AB58" i="16"/>
  <c r="AE58" i="16" s="1"/>
  <c r="AA58" i="16"/>
  <c r="Z58" i="16"/>
  <c r="M58" i="16"/>
  <c r="L58" i="16"/>
  <c r="K58" i="16"/>
  <c r="AC58" i="16" s="1"/>
  <c r="AB57" i="16"/>
  <c r="AA57" i="16"/>
  <c r="AD57" i="16" s="1"/>
  <c r="Z57" i="16"/>
  <c r="AC57" i="16" s="1"/>
  <c r="M57" i="16"/>
  <c r="L57" i="16"/>
  <c r="K57" i="16"/>
  <c r="AB56" i="16"/>
  <c r="AA56" i="16"/>
  <c r="Z56" i="16"/>
  <c r="M56" i="16"/>
  <c r="AE56" i="16" s="1"/>
  <c r="L56" i="16"/>
  <c r="K56" i="16"/>
  <c r="AC56" i="16" s="1"/>
  <c r="AB55" i="16"/>
  <c r="AA55" i="16"/>
  <c r="Z55" i="16"/>
  <c r="M55" i="16"/>
  <c r="L55" i="16"/>
  <c r="AD55" i="16" s="1"/>
  <c r="K55" i="16"/>
  <c r="AB54" i="16"/>
  <c r="AA54" i="16"/>
  <c r="Z54" i="16"/>
  <c r="M54" i="16"/>
  <c r="AE54" i="16" s="1"/>
  <c r="L54" i="16"/>
  <c r="K54" i="16"/>
  <c r="AC54" i="16" s="1"/>
  <c r="AB53" i="16"/>
  <c r="AE53" i="16" s="1"/>
  <c r="AA53" i="16"/>
  <c r="AD53" i="16" s="1"/>
  <c r="Z53" i="16"/>
  <c r="AC53" i="16" s="1"/>
  <c r="M53" i="16"/>
  <c r="L53" i="16"/>
  <c r="K53" i="16"/>
  <c r="AB52" i="16"/>
  <c r="AA52" i="16"/>
  <c r="Z52" i="16"/>
  <c r="M52" i="16"/>
  <c r="L52" i="16"/>
  <c r="K52" i="16"/>
  <c r="AB51" i="16"/>
  <c r="AE51" i="16" s="1"/>
  <c r="AA51" i="16"/>
  <c r="Z51" i="16"/>
  <c r="AC51" i="16" s="1"/>
  <c r="M51" i="16"/>
  <c r="L51" i="16"/>
  <c r="AD51" i="16" s="1"/>
  <c r="K51" i="16"/>
  <c r="AB50" i="16"/>
  <c r="AA50" i="16"/>
  <c r="AD50" i="16" s="1"/>
  <c r="Z50" i="16"/>
  <c r="M50" i="16"/>
  <c r="AE50" i="16" s="1"/>
  <c r="L50" i="16"/>
  <c r="K50" i="16"/>
  <c r="AC50" i="16" s="1"/>
  <c r="AB49" i="16"/>
  <c r="AE49" i="16" s="1"/>
  <c r="AA49" i="16"/>
  <c r="AD49" i="16" s="1"/>
  <c r="Z49" i="16"/>
  <c r="AC49" i="16" s="1"/>
  <c r="M49" i="16"/>
  <c r="L49" i="16"/>
  <c r="K49" i="16"/>
  <c r="AB48" i="16"/>
  <c r="AA48" i="16"/>
  <c r="Z48" i="16"/>
  <c r="M48" i="16"/>
  <c r="L48" i="16"/>
  <c r="K48" i="16"/>
  <c r="AB47" i="16"/>
  <c r="AE47" i="16" s="1"/>
  <c r="AA47" i="16"/>
  <c r="Z47" i="16"/>
  <c r="AC47" i="16" s="1"/>
  <c r="M47" i="16"/>
  <c r="L47" i="16"/>
  <c r="AD47" i="16" s="1"/>
  <c r="K47" i="16"/>
  <c r="AB46" i="16"/>
  <c r="AA46" i="16"/>
  <c r="AD46" i="16" s="1"/>
  <c r="Z46" i="16"/>
  <c r="M46" i="16"/>
  <c r="AE46" i="16" s="1"/>
  <c r="L46" i="16"/>
  <c r="K46" i="16"/>
  <c r="AC46" i="16" s="1"/>
  <c r="AB45" i="16"/>
  <c r="AE45" i="16" s="1"/>
  <c r="AA45" i="16"/>
  <c r="AD45" i="16" s="1"/>
  <c r="Z45" i="16"/>
  <c r="AC45" i="16" s="1"/>
  <c r="M45" i="16"/>
  <c r="L45" i="16"/>
  <c r="K45" i="16"/>
  <c r="M44" i="16"/>
  <c r="AB43" i="16"/>
  <c r="AA43" i="16"/>
  <c r="AD43" i="16" s="1"/>
  <c r="Z43" i="16"/>
  <c r="AC43" i="16" s="1"/>
  <c r="M43" i="16"/>
  <c r="L43" i="16"/>
  <c r="K43" i="16"/>
  <c r="AB42" i="16"/>
  <c r="AA42" i="16"/>
  <c r="Z42" i="16"/>
  <c r="M42" i="16"/>
  <c r="L42" i="16"/>
  <c r="K42" i="16"/>
  <c r="AB41" i="16"/>
  <c r="AE41" i="16" s="1"/>
  <c r="AA41" i="16"/>
  <c r="Z41" i="16"/>
  <c r="AC41" i="16" s="1"/>
  <c r="M41" i="16"/>
  <c r="L41" i="16"/>
  <c r="AD41" i="16" s="1"/>
  <c r="K41" i="16"/>
  <c r="AB40" i="16"/>
  <c r="AA40" i="16"/>
  <c r="AD40" i="16" s="1"/>
  <c r="Z40" i="16"/>
  <c r="M40" i="16"/>
  <c r="AE40" i="16" s="1"/>
  <c r="L40" i="16"/>
  <c r="K40" i="16"/>
  <c r="AC40" i="16" s="1"/>
  <c r="AB39" i="16"/>
  <c r="AE39" i="16" s="1"/>
  <c r="AA39" i="16"/>
  <c r="AD39" i="16" s="1"/>
  <c r="Z39" i="16"/>
  <c r="AC39" i="16" s="1"/>
  <c r="M39" i="16"/>
  <c r="L39" i="16"/>
  <c r="K39" i="16"/>
  <c r="AB38" i="16"/>
  <c r="AA38" i="16"/>
  <c r="Z38" i="16"/>
  <c r="M38" i="16"/>
  <c r="L38" i="16"/>
  <c r="K38" i="16"/>
  <c r="AB37" i="16"/>
  <c r="AE37" i="16" s="1"/>
  <c r="AA37" i="16"/>
  <c r="Z37" i="16"/>
  <c r="AC37" i="16" s="1"/>
  <c r="M37" i="16"/>
  <c r="L37" i="16"/>
  <c r="AD37" i="16" s="1"/>
  <c r="K37" i="16"/>
  <c r="AB36" i="16"/>
  <c r="AA36" i="16"/>
  <c r="AD36" i="16" s="1"/>
  <c r="Z36" i="16"/>
  <c r="M36" i="16"/>
  <c r="AE36" i="16" s="1"/>
  <c r="L36" i="16"/>
  <c r="K36" i="16"/>
  <c r="AC36" i="16" s="1"/>
  <c r="AB35" i="16"/>
  <c r="AE35" i="16" s="1"/>
  <c r="AA35" i="16"/>
  <c r="AD35" i="16" s="1"/>
  <c r="Z35" i="16"/>
  <c r="AC35" i="16" s="1"/>
  <c r="M35" i="16"/>
  <c r="L35" i="16"/>
  <c r="K35" i="16"/>
  <c r="AB34" i="16"/>
  <c r="AA34" i="16"/>
  <c r="Z34" i="16"/>
  <c r="M34" i="16"/>
  <c r="L34" i="16"/>
  <c r="K34" i="16"/>
  <c r="AB33" i="16"/>
  <c r="AE33" i="16" s="1"/>
  <c r="AA33" i="16"/>
  <c r="Z33" i="16"/>
  <c r="AC33" i="16" s="1"/>
  <c r="M33" i="16"/>
  <c r="L33" i="16"/>
  <c r="AD33" i="16" s="1"/>
  <c r="K33" i="16"/>
  <c r="AB32" i="16"/>
  <c r="AA32" i="16"/>
  <c r="AD32" i="16" s="1"/>
  <c r="Z32" i="16"/>
  <c r="M32" i="16"/>
  <c r="AE32" i="16" s="1"/>
  <c r="L32" i="16"/>
  <c r="K32" i="16"/>
  <c r="AC32" i="16" s="1"/>
  <c r="AB31" i="16"/>
  <c r="AE31" i="16" s="1"/>
  <c r="AA31" i="16"/>
  <c r="AD31" i="16" s="1"/>
  <c r="Z31" i="16"/>
  <c r="AC31" i="16" s="1"/>
  <c r="M31" i="16"/>
  <c r="L31" i="16"/>
  <c r="K31" i="16"/>
  <c r="AB30" i="16"/>
  <c r="AA30" i="16"/>
  <c r="Z30" i="16"/>
  <c r="M30" i="16"/>
  <c r="L30" i="16"/>
  <c r="K30" i="16"/>
  <c r="AB29" i="16"/>
  <c r="AE29" i="16" s="1"/>
  <c r="AA29" i="16"/>
  <c r="Z29" i="16"/>
  <c r="AC29" i="16" s="1"/>
  <c r="M29" i="16"/>
  <c r="L29" i="16"/>
  <c r="AD29" i="16" s="1"/>
  <c r="K29" i="16"/>
  <c r="AB28" i="16"/>
  <c r="AA28" i="16"/>
  <c r="AD28" i="16" s="1"/>
  <c r="Z28" i="16"/>
  <c r="M28" i="16"/>
  <c r="AE28" i="16" s="1"/>
  <c r="L28" i="16"/>
  <c r="K28" i="16"/>
  <c r="AC28" i="16" s="1"/>
  <c r="AB27" i="16"/>
  <c r="AE27" i="16" s="1"/>
  <c r="AA27" i="16"/>
  <c r="AD27" i="16" s="1"/>
  <c r="Z27" i="16"/>
  <c r="AC27" i="16" s="1"/>
  <c r="M27" i="16"/>
  <c r="L27" i="16"/>
  <c r="K27" i="16"/>
  <c r="AB26" i="16"/>
  <c r="AA26" i="16"/>
  <c r="Z26" i="16"/>
  <c r="M26" i="16"/>
  <c r="L26" i="16"/>
  <c r="K26" i="16"/>
  <c r="AB25" i="16"/>
  <c r="AE25" i="16" s="1"/>
  <c r="AA25" i="16"/>
  <c r="Z25" i="16"/>
  <c r="AC25" i="16" s="1"/>
  <c r="M25" i="16"/>
  <c r="L25" i="16"/>
  <c r="AD25" i="16" s="1"/>
  <c r="K25" i="16"/>
  <c r="Y23" i="16"/>
  <c r="X23" i="16"/>
  <c r="W23" i="16"/>
  <c r="CE24" i="10" s="1"/>
  <c r="V23" i="16"/>
  <c r="U23" i="16"/>
  <c r="T23" i="16"/>
  <c r="S23" i="16"/>
  <c r="CG20" i="10" s="1"/>
  <c r="R23" i="16"/>
  <c r="Q23" i="16"/>
  <c r="P23" i="16"/>
  <c r="O23" i="16"/>
  <c r="AA23" i="16" s="1"/>
  <c r="N23" i="16"/>
  <c r="N62" i="16" s="1"/>
  <c r="J23" i="16"/>
  <c r="J62" i="16" s="1"/>
  <c r="I23" i="16"/>
  <c r="I62" i="16" s="1"/>
  <c r="H23" i="16"/>
  <c r="H62" i="16" s="1"/>
  <c r="F23" i="16"/>
  <c r="E23" i="16"/>
  <c r="D23" i="16"/>
  <c r="C23" i="16"/>
  <c r="CF9" i="10" s="1"/>
  <c r="B23" i="16"/>
  <c r="B62" i="16" s="1"/>
  <c r="AB22" i="16"/>
  <c r="AE22" i="16" s="1"/>
  <c r="AA22" i="16"/>
  <c r="Z22" i="16"/>
  <c r="M22" i="16"/>
  <c r="L22" i="16"/>
  <c r="K22" i="16"/>
  <c r="AB21" i="16"/>
  <c r="AA21" i="16"/>
  <c r="AD21" i="16" s="1"/>
  <c r="Z21" i="16"/>
  <c r="M21" i="16"/>
  <c r="L21" i="16"/>
  <c r="K21" i="16"/>
  <c r="AB20" i="16"/>
  <c r="AA20" i="16"/>
  <c r="AD20" i="16" s="1"/>
  <c r="Z20" i="16"/>
  <c r="M20" i="16"/>
  <c r="AE20" i="16" s="1"/>
  <c r="L20" i="16"/>
  <c r="K20" i="16"/>
  <c r="AC20" i="16" s="1"/>
  <c r="AB19" i="16"/>
  <c r="AA19" i="16"/>
  <c r="Z19" i="16"/>
  <c r="M19" i="16"/>
  <c r="L19" i="16"/>
  <c r="K19" i="16"/>
  <c r="AB18" i="16"/>
  <c r="AE18" i="16" s="1"/>
  <c r="AA18" i="16"/>
  <c r="Z18" i="16"/>
  <c r="M18" i="16"/>
  <c r="L18" i="16"/>
  <c r="K18" i="16"/>
  <c r="AB17" i="16"/>
  <c r="AA17" i="16"/>
  <c r="Z17" i="16"/>
  <c r="M17" i="16"/>
  <c r="L17" i="16"/>
  <c r="K17" i="16"/>
  <c r="AB16" i="16"/>
  <c r="AE16" i="16" s="1"/>
  <c r="AA16" i="16"/>
  <c r="Z16" i="16"/>
  <c r="AC16" i="16" s="1"/>
  <c r="M16" i="16"/>
  <c r="L16" i="16"/>
  <c r="AD16" i="16" s="1"/>
  <c r="K16" i="16"/>
  <c r="AB15" i="16"/>
  <c r="AA15" i="16"/>
  <c r="Z15" i="16"/>
  <c r="M15" i="16"/>
  <c r="L15" i="16"/>
  <c r="K15" i="16"/>
  <c r="AB14" i="16"/>
  <c r="AE14" i="16" s="1"/>
  <c r="AA14" i="16"/>
  <c r="Z14" i="16"/>
  <c r="AC14" i="16" s="1"/>
  <c r="M14" i="16"/>
  <c r="L14" i="16"/>
  <c r="AD14" i="16" s="1"/>
  <c r="K14" i="16"/>
  <c r="AB13" i="16"/>
  <c r="AA13" i="16"/>
  <c r="Z13" i="16"/>
  <c r="M13" i="16"/>
  <c r="L13" i="16"/>
  <c r="K13" i="16"/>
  <c r="AB12" i="16"/>
  <c r="AE12" i="16" s="1"/>
  <c r="AA12" i="16"/>
  <c r="Z12" i="16"/>
  <c r="AC12" i="16" s="1"/>
  <c r="M12" i="16"/>
  <c r="L12" i="16"/>
  <c r="AD12" i="16" s="1"/>
  <c r="K12" i="16"/>
  <c r="AB11" i="16"/>
  <c r="AA11" i="16"/>
  <c r="Z11" i="16"/>
  <c r="L11" i="16"/>
  <c r="K11" i="16"/>
  <c r="G11" i="16"/>
  <c r="G23" i="16" s="1"/>
  <c r="AB10" i="16"/>
  <c r="AA10" i="16"/>
  <c r="AD10" i="16" s="1"/>
  <c r="Z10" i="16"/>
  <c r="M10" i="16"/>
  <c r="AE10" i="16" s="1"/>
  <c r="L10" i="16"/>
  <c r="K10" i="16"/>
  <c r="AC10" i="16" s="1"/>
  <c r="AB9" i="16"/>
  <c r="AA9" i="16"/>
  <c r="Z9" i="16"/>
  <c r="M9" i="16"/>
  <c r="L9" i="16"/>
  <c r="K9" i="16"/>
  <c r="AB8" i="16"/>
  <c r="AA8" i="16"/>
  <c r="AD8" i="16" s="1"/>
  <c r="Z8" i="16"/>
  <c r="M8" i="16"/>
  <c r="AE8" i="16" s="1"/>
  <c r="L8" i="16"/>
  <c r="K8" i="16"/>
  <c r="AC8" i="16" s="1"/>
  <c r="AB7" i="16"/>
  <c r="AA7" i="16"/>
  <c r="Z7" i="16"/>
  <c r="M7" i="16"/>
  <c r="L7" i="16"/>
  <c r="K7" i="16"/>
  <c r="AB6" i="16"/>
  <c r="AA6" i="16"/>
  <c r="AD6" i="16" s="1"/>
  <c r="Z6" i="16"/>
  <c r="M6" i="16"/>
  <c r="L6" i="16"/>
  <c r="K6" i="16"/>
  <c r="AC6" i="16" s="1"/>
  <c r="AB5" i="16"/>
  <c r="AA5" i="16"/>
  <c r="Z5" i="16"/>
  <c r="M5" i="16"/>
  <c r="L5" i="16"/>
  <c r="K5" i="16"/>
  <c r="AB4" i="16"/>
  <c r="AA4" i="16"/>
  <c r="AD4" i="16" s="1"/>
  <c r="Z4" i="16"/>
  <c r="M4" i="16"/>
  <c r="AE4" i="16" s="1"/>
  <c r="L4" i="16"/>
  <c r="K4" i="16"/>
  <c r="AC4" i="16" s="1"/>
  <c r="AE6" i="16" l="1"/>
  <c r="AD5" i="16"/>
  <c r="AC5" i="16"/>
  <c r="AE5" i="16"/>
  <c r="AD7" i="16"/>
  <c r="AC7" i="16"/>
  <c r="AE7" i="16"/>
  <c r="AD9" i="16"/>
  <c r="AC9" i="16"/>
  <c r="AE9" i="16"/>
  <c r="AC11" i="16"/>
  <c r="M11" i="16"/>
  <c r="AE11" i="16" s="1"/>
  <c r="AD11" i="16"/>
  <c r="AC13" i="16"/>
  <c r="AE13" i="16"/>
  <c r="AD13" i="16"/>
  <c r="AC15" i="16"/>
  <c r="AE15" i="16"/>
  <c r="AD15" i="16"/>
  <c r="AD17" i="16"/>
  <c r="AC18" i="16"/>
  <c r="AD18" i="16"/>
  <c r="AD19" i="16"/>
  <c r="AC19" i="16"/>
  <c r="AE19" i="16"/>
  <c r="AC21" i="16"/>
  <c r="AE21" i="16"/>
  <c r="AC22" i="16"/>
  <c r="AD22" i="16"/>
  <c r="AC26" i="16"/>
  <c r="AE26" i="16"/>
  <c r="AD26" i="16"/>
  <c r="AC30" i="16"/>
  <c r="AE30" i="16"/>
  <c r="AD30" i="16"/>
  <c r="AC34" i="16"/>
  <c r="AE34" i="16"/>
  <c r="AD34" i="16"/>
  <c r="AC38" i="16"/>
  <c r="AE38" i="16"/>
  <c r="AD38" i="16"/>
  <c r="AC42" i="16"/>
  <c r="AE42" i="16"/>
  <c r="AD42" i="16"/>
  <c r="AC48" i="16"/>
  <c r="AE48" i="16"/>
  <c r="AD48" i="16"/>
  <c r="AC52" i="16"/>
  <c r="AE52" i="16"/>
  <c r="AD52" i="16"/>
  <c r="AD56" i="16"/>
  <c r="AD60" i="16"/>
  <c r="AA61" i="16"/>
  <c r="CF19" i="9"/>
  <c r="D62" i="16"/>
  <c r="CG9" i="10"/>
  <c r="AD54" i="16"/>
  <c r="AC55" i="16"/>
  <c r="AE55" i="16"/>
  <c r="AE57" i="16"/>
  <c r="AD58" i="16"/>
  <c r="AC59" i="16"/>
  <c r="AE59" i="16"/>
  <c r="L61" i="16"/>
  <c r="CF9" i="9"/>
  <c r="K61" i="16"/>
  <c r="CE10" i="9"/>
  <c r="CE9" i="10"/>
  <c r="CG36" i="10"/>
  <c r="V25" i="15"/>
  <c r="D53" i="15"/>
  <c r="J53" i="15" s="1"/>
  <c r="V53" i="15" s="1"/>
  <c r="AE43" i="16"/>
  <c r="M61" i="16"/>
  <c r="L23" i="16"/>
  <c r="Q62" i="16"/>
  <c r="CE20" i="10"/>
  <c r="U62" i="16"/>
  <c r="CF23" i="10"/>
  <c r="Y62" i="16"/>
  <c r="AB62" i="16" s="1"/>
  <c r="CG24" i="10"/>
  <c r="P62" i="16"/>
  <c r="AB23" i="16"/>
  <c r="AE23" i="16" s="1"/>
  <c r="R62" i="16"/>
  <c r="CF20" i="10"/>
  <c r="T62" i="16"/>
  <c r="CE23" i="10"/>
  <c r="V62" i="16"/>
  <c r="CG23" i="10"/>
  <c r="X62" i="16"/>
  <c r="CF24" i="10"/>
  <c r="S62" i="16"/>
  <c r="W62" i="16"/>
  <c r="F62" i="16"/>
  <c r="CF10" i="10"/>
  <c r="E62" i="16"/>
  <c r="K62" i="16" s="1"/>
  <c r="CE10" i="10"/>
  <c r="M23" i="16"/>
  <c r="U25" i="15"/>
  <c r="T10" i="15"/>
  <c r="U52" i="15"/>
  <c r="I53" i="15"/>
  <c r="R53" i="15"/>
  <c r="B25" i="15"/>
  <c r="H25" i="15" s="1"/>
  <c r="T25" i="15" s="1"/>
  <c r="T27" i="15"/>
  <c r="T52" i="15" s="1"/>
  <c r="V27" i="15"/>
  <c r="V52" i="15" s="1"/>
  <c r="B52" i="15"/>
  <c r="R52" i="15"/>
  <c r="K23" i="16"/>
  <c r="Z62" i="16"/>
  <c r="AD23" i="16"/>
  <c r="C62" i="16"/>
  <c r="O62" i="16"/>
  <c r="AA62" i="16" s="1"/>
  <c r="AC17" i="16"/>
  <c r="AE17" i="16"/>
  <c r="Z61" i="16"/>
  <c r="AC61" i="16" s="1"/>
  <c r="AB61" i="16"/>
  <c r="Z23" i="16"/>
  <c r="AC23" i="16" s="1"/>
  <c r="AD61" i="16" l="1"/>
  <c r="AC62" i="16"/>
  <c r="AE61" i="16"/>
  <c r="B53" i="15"/>
  <c r="H53" i="15" s="1"/>
  <c r="T53" i="15" s="1"/>
  <c r="U53" i="15"/>
  <c r="L62" i="16"/>
  <c r="AD62" i="16" s="1"/>
  <c r="AE62" i="16"/>
  <c r="M13" i="14" l="1"/>
  <c r="M14" i="14" s="1"/>
  <c r="L13" i="14"/>
  <c r="L14" i="14" s="1"/>
  <c r="K13" i="14"/>
  <c r="K14" i="14" s="1"/>
  <c r="J13" i="14"/>
  <c r="J14" i="14" s="1"/>
  <c r="P14" i="14" s="1"/>
  <c r="I13" i="14"/>
  <c r="I14" i="14" s="1"/>
  <c r="H13" i="14"/>
  <c r="H14" i="14" s="1"/>
  <c r="N14" i="14" s="1"/>
  <c r="D13" i="14"/>
  <c r="G13" i="14" s="1"/>
  <c r="C13" i="14"/>
  <c r="C14" i="14" s="1"/>
  <c r="F14" i="14" s="1"/>
  <c r="B13" i="14"/>
  <c r="E13" i="14" s="1"/>
  <c r="P12" i="14"/>
  <c r="S12" i="14" s="1"/>
  <c r="O12" i="14"/>
  <c r="R12" i="14" s="1"/>
  <c r="N12" i="14"/>
  <c r="Q12" i="14" s="1"/>
  <c r="G12" i="14"/>
  <c r="F12" i="14"/>
  <c r="E12" i="14"/>
  <c r="N11" i="14"/>
  <c r="Q11" i="14" s="1"/>
  <c r="G11" i="14"/>
  <c r="S11" i="14" s="1"/>
  <c r="F11" i="14"/>
  <c r="R11" i="14" s="1"/>
  <c r="E11" i="14"/>
  <c r="N10" i="14"/>
  <c r="Q10" i="14" s="1"/>
  <c r="G10" i="14"/>
  <c r="S10" i="14" s="1"/>
  <c r="F10" i="14"/>
  <c r="R10" i="14" s="1"/>
  <c r="E10" i="14"/>
  <c r="P9" i="14"/>
  <c r="S9" i="14" s="1"/>
  <c r="O9" i="14"/>
  <c r="R9" i="14" s="1"/>
  <c r="N9" i="14"/>
  <c r="Q9" i="14" s="1"/>
  <c r="G9" i="14"/>
  <c r="F9" i="14"/>
  <c r="E9" i="14"/>
  <c r="P8" i="14"/>
  <c r="O8" i="14"/>
  <c r="R8" i="14" s="1"/>
  <c r="N8" i="14"/>
  <c r="Q8" i="14" s="1"/>
  <c r="S8" i="14" s="1"/>
  <c r="F8" i="14"/>
  <c r="E8" i="14"/>
  <c r="G8" i="14" s="1"/>
  <c r="M7" i="14"/>
  <c r="L7" i="14"/>
  <c r="K7" i="14"/>
  <c r="J7" i="14"/>
  <c r="I7" i="14"/>
  <c r="H7" i="14"/>
  <c r="D7" i="14"/>
  <c r="BR36" i="10" s="1"/>
  <c r="C7" i="14"/>
  <c r="B7" i="14"/>
  <c r="P6" i="14"/>
  <c r="S6" i="14" s="1"/>
  <c r="O6" i="14"/>
  <c r="R6" i="14" s="1"/>
  <c r="N6" i="14"/>
  <c r="Q6" i="14" s="1"/>
  <c r="G6" i="14"/>
  <c r="F6" i="14"/>
  <c r="E6" i="14"/>
  <c r="P5" i="14"/>
  <c r="O5" i="14"/>
  <c r="R5" i="14" s="1"/>
  <c r="N5" i="14"/>
  <c r="Q5" i="14" s="1"/>
  <c r="G5" i="14"/>
  <c r="F5" i="14"/>
  <c r="E5" i="14"/>
  <c r="P4" i="14"/>
  <c r="O4" i="14"/>
  <c r="R4" i="14" s="1"/>
  <c r="N4" i="14"/>
  <c r="Q4" i="14" s="1"/>
  <c r="G4" i="14"/>
  <c r="F4" i="14"/>
  <c r="E4" i="14"/>
  <c r="P3" i="14"/>
  <c r="P7" i="14" s="1"/>
  <c r="O3" i="14"/>
  <c r="O7" i="14" s="1"/>
  <c r="N3" i="14"/>
  <c r="N7" i="14" s="1"/>
  <c r="G3" i="14"/>
  <c r="G7" i="14" s="1"/>
  <c r="F3" i="14"/>
  <c r="F7" i="14" s="1"/>
  <c r="E3" i="14"/>
  <c r="E7" i="14" s="1"/>
  <c r="AA133" i="13"/>
  <c r="V133" i="13"/>
  <c r="U133" i="13"/>
  <c r="T133" i="13"/>
  <c r="S133" i="13"/>
  <c r="R133" i="13"/>
  <c r="Q133" i="13"/>
  <c r="W133" i="13" s="1"/>
  <c r="Z133" i="13" s="1"/>
  <c r="O133" i="13"/>
  <c r="N133" i="13"/>
  <c r="M133" i="13"/>
  <c r="L133" i="13"/>
  <c r="X133" i="13" s="1"/>
  <c r="K133" i="13"/>
  <c r="I133" i="13"/>
  <c r="G133" i="13"/>
  <c r="F133" i="13"/>
  <c r="E133" i="13"/>
  <c r="D133" i="13"/>
  <c r="J133" i="13" s="1"/>
  <c r="C133" i="13"/>
  <c r="B133" i="13"/>
  <c r="H133" i="13" s="1"/>
  <c r="Y132" i="13"/>
  <c r="X132" i="13"/>
  <c r="AA132" i="13" s="1"/>
  <c r="W132" i="13"/>
  <c r="J132" i="13"/>
  <c r="AB132" i="13" s="1"/>
  <c r="I132" i="13"/>
  <c r="H132" i="13"/>
  <c r="Z132" i="13" s="1"/>
  <c r="Y131" i="13"/>
  <c r="AB131" i="13" s="1"/>
  <c r="X131" i="13"/>
  <c r="W131" i="13"/>
  <c r="Z131" i="13" s="1"/>
  <c r="J131" i="13"/>
  <c r="I131" i="13"/>
  <c r="AA131" i="13" s="1"/>
  <c r="H131" i="13"/>
  <c r="AB130" i="13"/>
  <c r="Y130" i="13"/>
  <c r="X130" i="13"/>
  <c r="AA130" i="13" s="1"/>
  <c r="W130" i="13"/>
  <c r="J130" i="13"/>
  <c r="I130" i="13"/>
  <c r="H130" i="13"/>
  <c r="Z130" i="13" s="1"/>
  <c r="AA129" i="13"/>
  <c r="Y129" i="13"/>
  <c r="AB129" i="13" s="1"/>
  <c r="X129" i="13"/>
  <c r="W129" i="13"/>
  <c r="Z129" i="13" s="1"/>
  <c r="J129" i="13"/>
  <c r="I129" i="13"/>
  <c r="H129" i="13"/>
  <c r="Y128" i="13"/>
  <c r="X128" i="13"/>
  <c r="AA128" i="13" s="1"/>
  <c r="W128" i="13"/>
  <c r="J128" i="13"/>
  <c r="AB128" i="13" s="1"/>
  <c r="I128" i="13"/>
  <c r="H128" i="13"/>
  <c r="Z128" i="13" s="1"/>
  <c r="Y127" i="13"/>
  <c r="AB127" i="13" s="1"/>
  <c r="X127" i="13"/>
  <c r="W127" i="13"/>
  <c r="Z127" i="13" s="1"/>
  <c r="J127" i="13"/>
  <c r="I127" i="13"/>
  <c r="AA127" i="13" s="1"/>
  <c r="H127" i="13"/>
  <c r="AB126" i="13"/>
  <c r="Y126" i="13"/>
  <c r="X126" i="13"/>
  <c r="AA126" i="13" s="1"/>
  <c r="W126" i="13"/>
  <c r="J126" i="13"/>
  <c r="I126" i="13"/>
  <c r="H126" i="13"/>
  <c r="Z126" i="13" s="1"/>
  <c r="AA125" i="13"/>
  <c r="Y125" i="13"/>
  <c r="AB125" i="13" s="1"/>
  <c r="X125" i="13"/>
  <c r="W125" i="13"/>
  <c r="Z125" i="13" s="1"/>
  <c r="J125" i="13"/>
  <c r="I125" i="13"/>
  <c r="H125" i="13"/>
  <c r="Y124" i="13"/>
  <c r="X124" i="13"/>
  <c r="AA124" i="13" s="1"/>
  <c r="W124" i="13"/>
  <c r="J124" i="13"/>
  <c r="AB124" i="13" s="1"/>
  <c r="I124" i="13"/>
  <c r="H124" i="13"/>
  <c r="Z124" i="13" s="1"/>
  <c r="Y123" i="13"/>
  <c r="AB123" i="13" s="1"/>
  <c r="X123" i="13"/>
  <c r="W123" i="13"/>
  <c r="Z123" i="13" s="1"/>
  <c r="J123" i="13"/>
  <c r="I123" i="13"/>
  <c r="AA123" i="13" s="1"/>
  <c r="H123" i="13"/>
  <c r="AB122" i="13"/>
  <c r="Y122" i="13"/>
  <c r="X122" i="13"/>
  <c r="AA122" i="13" s="1"/>
  <c r="W122" i="13"/>
  <c r="J122" i="13"/>
  <c r="I122" i="13"/>
  <c r="H122" i="13"/>
  <c r="Z122" i="13" s="1"/>
  <c r="AA121" i="13"/>
  <c r="Y121" i="13"/>
  <c r="AB121" i="13" s="1"/>
  <c r="X121" i="13"/>
  <c r="W121" i="13"/>
  <c r="Z121" i="13" s="1"/>
  <c r="J121" i="13"/>
  <c r="I121" i="13"/>
  <c r="H121" i="13"/>
  <c r="Y120" i="13"/>
  <c r="X120" i="13"/>
  <c r="AA120" i="13" s="1"/>
  <c r="W120" i="13"/>
  <c r="J120" i="13"/>
  <c r="I120" i="13"/>
  <c r="H120" i="13"/>
  <c r="Z120" i="13" s="1"/>
  <c r="Y119" i="13"/>
  <c r="AB119" i="13" s="1"/>
  <c r="X119" i="13"/>
  <c r="W119" i="13"/>
  <c r="Z119" i="13" s="1"/>
  <c r="J119" i="13"/>
  <c r="I119" i="13"/>
  <c r="AA119" i="13" s="1"/>
  <c r="H119" i="13"/>
  <c r="AB118" i="13"/>
  <c r="Y118" i="13"/>
  <c r="X118" i="13"/>
  <c r="AA118" i="13" s="1"/>
  <c r="W118" i="13"/>
  <c r="J118" i="13"/>
  <c r="I118" i="13"/>
  <c r="H118" i="13"/>
  <c r="Z118" i="13" s="1"/>
  <c r="AA117" i="13"/>
  <c r="Y117" i="13"/>
  <c r="AB117" i="13" s="1"/>
  <c r="X117" i="13"/>
  <c r="W117" i="13"/>
  <c r="Z117" i="13" s="1"/>
  <c r="J117" i="13"/>
  <c r="I117" i="13"/>
  <c r="H117" i="13"/>
  <c r="Y116" i="13"/>
  <c r="X116" i="13"/>
  <c r="AA116" i="13" s="1"/>
  <c r="W116" i="13"/>
  <c r="J116" i="13"/>
  <c r="AB116" i="13" s="1"/>
  <c r="I116" i="13"/>
  <c r="H116" i="13"/>
  <c r="Z116" i="13" s="1"/>
  <c r="Y115" i="13"/>
  <c r="AB115" i="13" s="1"/>
  <c r="X115" i="13"/>
  <c r="W115" i="13"/>
  <c r="Z115" i="13" s="1"/>
  <c r="J115" i="13"/>
  <c r="I115" i="13"/>
  <c r="AA115" i="13" s="1"/>
  <c r="H115" i="13"/>
  <c r="AB114" i="13"/>
  <c r="Y114" i="13"/>
  <c r="X114" i="13"/>
  <c r="AA114" i="13" s="1"/>
  <c r="W114" i="13"/>
  <c r="J114" i="13"/>
  <c r="I114" i="13"/>
  <c r="H114" i="13"/>
  <c r="Z114" i="13" s="1"/>
  <c r="AA113" i="13"/>
  <c r="Y113" i="13"/>
  <c r="AB113" i="13" s="1"/>
  <c r="X113" i="13"/>
  <c r="W113" i="13"/>
  <c r="Z113" i="13" s="1"/>
  <c r="J113" i="13"/>
  <c r="I113" i="13"/>
  <c r="H113" i="13"/>
  <c r="Y112" i="13"/>
  <c r="X112" i="13"/>
  <c r="AA112" i="13" s="1"/>
  <c r="W112" i="13"/>
  <c r="J112" i="13"/>
  <c r="AB112" i="13" s="1"/>
  <c r="I112" i="13"/>
  <c r="H112" i="13"/>
  <c r="Z112" i="13" s="1"/>
  <c r="Y111" i="13"/>
  <c r="AB111" i="13" s="1"/>
  <c r="X111" i="13"/>
  <c r="W111" i="13"/>
  <c r="Z111" i="13" s="1"/>
  <c r="J111" i="13"/>
  <c r="I111" i="13"/>
  <c r="AA111" i="13" s="1"/>
  <c r="H111" i="13"/>
  <c r="AB110" i="13"/>
  <c r="Y110" i="13"/>
  <c r="X110" i="13"/>
  <c r="AA110" i="13" s="1"/>
  <c r="W110" i="13"/>
  <c r="J110" i="13"/>
  <c r="I110" i="13"/>
  <c r="H110" i="13"/>
  <c r="Z110" i="13" s="1"/>
  <c r="AA109" i="13"/>
  <c r="Y109" i="13"/>
  <c r="AB109" i="13" s="1"/>
  <c r="X109" i="13"/>
  <c r="W109" i="13"/>
  <c r="Z109" i="13" s="1"/>
  <c r="J109" i="13"/>
  <c r="I109" i="13"/>
  <c r="H109" i="13"/>
  <c r="Y108" i="13"/>
  <c r="X108" i="13"/>
  <c r="AA108" i="13" s="1"/>
  <c r="W108" i="13"/>
  <c r="J108" i="13"/>
  <c r="AB108" i="13" s="1"/>
  <c r="I108" i="13"/>
  <c r="H108" i="13"/>
  <c r="Z108" i="13" s="1"/>
  <c r="Y107" i="13"/>
  <c r="AB107" i="13" s="1"/>
  <c r="X107" i="13"/>
  <c r="W107" i="13"/>
  <c r="Z107" i="13" s="1"/>
  <c r="J107" i="13"/>
  <c r="I107" i="13"/>
  <c r="AA107" i="13" s="1"/>
  <c r="H107" i="13"/>
  <c r="AB106" i="13"/>
  <c r="Y106" i="13"/>
  <c r="X106" i="13"/>
  <c r="AA106" i="13" s="1"/>
  <c r="W106" i="13"/>
  <c r="J106" i="13"/>
  <c r="I106" i="13"/>
  <c r="H106" i="13"/>
  <c r="Z106" i="13" s="1"/>
  <c r="AA105" i="13"/>
  <c r="Y105" i="13"/>
  <c r="AB105" i="13" s="1"/>
  <c r="X105" i="13"/>
  <c r="W105" i="13"/>
  <c r="Z105" i="13" s="1"/>
  <c r="J105" i="13"/>
  <c r="I105" i="13"/>
  <c r="H105" i="13"/>
  <c r="Y104" i="13"/>
  <c r="X104" i="13"/>
  <c r="AA104" i="13" s="1"/>
  <c r="W104" i="13"/>
  <c r="J104" i="13"/>
  <c r="AB104" i="13" s="1"/>
  <c r="I104" i="13"/>
  <c r="H104" i="13"/>
  <c r="Z104" i="13" s="1"/>
  <c r="Y103" i="13"/>
  <c r="AB103" i="13" s="1"/>
  <c r="X103" i="13"/>
  <c r="W103" i="13"/>
  <c r="Z103" i="13" s="1"/>
  <c r="J103" i="13"/>
  <c r="I103" i="13"/>
  <c r="AA103" i="13" s="1"/>
  <c r="H103" i="13"/>
  <c r="AB102" i="13"/>
  <c r="Y102" i="13"/>
  <c r="X102" i="13"/>
  <c r="AA102" i="13" s="1"/>
  <c r="W102" i="13"/>
  <c r="J102" i="13"/>
  <c r="I102" i="13"/>
  <c r="H102" i="13"/>
  <c r="Z102" i="13" s="1"/>
  <c r="AA101" i="13"/>
  <c r="Y101" i="13"/>
  <c r="AB101" i="13" s="1"/>
  <c r="X101" i="13"/>
  <c r="W101" i="13"/>
  <c r="Z101" i="13" s="1"/>
  <c r="J101" i="13"/>
  <c r="I101" i="13"/>
  <c r="H101" i="13"/>
  <c r="Y100" i="13"/>
  <c r="X100" i="13"/>
  <c r="AA100" i="13" s="1"/>
  <c r="W100" i="13"/>
  <c r="J100" i="13"/>
  <c r="AB100" i="13" s="1"/>
  <c r="I100" i="13"/>
  <c r="H100" i="13"/>
  <c r="Z100" i="13" s="1"/>
  <c r="Y99" i="13"/>
  <c r="AB99" i="13" s="1"/>
  <c r="X99" i="13"/>
  <c r="W99" i="13"/>
  <c r="Z99" i="13" s="1"/>
  <c r="J99" i="13"/>
  <c r="I99" i="13"/>
  <c r="AA99" i="13" s="1"/>
  <c r="H99" i="13"/>
  <c r="AB98" i="13"/>
  <c r="Y98" i="13"/>
  <c r="X98" i="13"/>
  <c r="AA98" i="13" s="1"/>
  <c r="W98" i="13"/>
  <c r="J98" i="13"/>
  <c r="I98" i="13"/>
  <c r="H98" i="13"/>
  <c r="Z98" i="13" s="1"/>
  <c r="AA97" i="13"/>
  <c r="Y97" i="13"/>
  <c r="AB97" i="13" s="1"/>
  <c r="X97" i="13"/>
  <c r="W97" i="13"/>
  <c r="Z97" i="13" s="1"/>
  <c r="J97" i="13"/>
  <c r="I97" i="13"/>
  <c r="H97" i="13"/>
  <c r="Y96" i="13"/>
  <c r="X96" i="13"/>
  <c r="AA96" i="13" s="1"/>
  <c r="W96" i="13"/>
  <c r="J96" i="13"/>
  <c r="AB96" i="13" s="1"/>
  <c r="I96" i="13"/>
  <c r="H96" i="13"/>
  <c r="Z96" i="13" s="1"/>
  <c r="Y95" i="13"/>
  <c r="AB95" i="13" s="1"/>
  <c r="X95" i="13"/>
  <c r="W95" i="13"/>
  <c r="Z95" i="13" s="1"/>
  <c r="J95" i="13"/>
  <c r="I95" i="13"/>
  <c r="AA95" i="13" s="1"/>
  <c r="H95" i="13"/>
  <c r="AB94" i="13"/>
  <c r="Y94" i="13"/>
  <c r="X94" i="13"/>
  <c r="AA94" i="13" s="1"/>
  <c r="W94" i="13"/>
  <c r="J94" i="13"/>
  <c r="I94" i="13"/>
  <c r="H94" i="13"/>
  <c r="Z94" i="13" s="1"/>
  <c r="AA93" i="13"/>
  <c r="Y93" i="13"/>
  <c r="AB93" i="13" s="1"/>
  <c r="X93" i="13"/>
  <c r="W93" i="13"/>
  <c r="Z93" i="13" s="1"/>
  <c r="J93" i="13"/>
  <c r="I93" i="13"/>
  <c r="H93" i="13"/>
  <c r="Y92" i="13"/>
  <c r="X92" i="13"/>
  <c r="AA92" i="13" s="1"/>
  <c r="W92" i="13"/>
  <c r="J92" i="13"/>
  <c r="AB92" i="13" s="1"/>
  <c r="I92" i="13"/>
  <c r="H92" i="13"/>
  <c r="Z92" i="13" s="1"/>
  <c r="Y91" i="13"/>
  <c r="AB91" i="13" s="1"/>
  <c r="X91" i="13"/>
  <c r="W91" i="13"/>
  <c r="Z91" i="13" s="1"/>
  <c r="J91" i="13"/>
  <c r="I91" i="13"/>
  <c r="AA91" i="13" s="1"/>
  <c r="H91" i="13"/>
  <c r="AB90" i="13"/>
  <c r="Y90" i="13"/>
  <c r="X90" i="13"/>
  <c r="AA90" i="13" s="1"/>
  <c r="W90" i="13"/>
  <c r="J90" i="13"/>
  <c r="I90" i="13"/>
  <c r="H90" i="13"/>
  <c r="Z90" i="13" s="1"/>
  <c r="Y89" i="13"/>
  <c r="X89" i="13"/>
  <c r="AA89" i="13" s="1"/>
  <c r="W89" i="13"/>
  <c r="J89" i="13"/>
  <c r="I89" i="13"/>
  <c r="H89" i="13"/>
  <c r="Y88" i="13"/>
  <c r="AB88" i="13" s="1"/>
  <c r="X88" i="13"/>
  <c r="W88" i="13"/>
  <c r="Z88" i="13" s="1"/>
  <c r="J88" i="13"/>
  <c r="I88" i="13"/>
  <c r="AA88" i="13" s="1"/>
  <c r="H88" i="13"/>
  <c r="AB87" i="13"/>
  <c r="Y87" i="13"/>
  <c r="X87" i="13"/>
  <c r="AA87" i="13" s="1"/>
  <c r="W87" i="13"/>
  <c r="J87" i="13"/>
  <c r="I87" i="13"/>
  <c r="H87" i="13"/>
  <c r="Z87" i="13" s="1"/>
  <c r="AA86" i="13"/>
  <c r="Y86" i="13"/>
  <c r="AB86" i="13" s="1"/>
  <c r="X86" i="13"/>
  <c r="W86" i="13"/>
  <c r="Z86" i="13" s="1"/>
  <c r="J86" i="13"/>
  <c r="I86" i="13"/>
  <c r="H86" i="13"/>
  <c r="Y85" i="13"/>
  <c r="X85" i="13"/>
  <c r="AA85" i="13" s="1"/>
  <c r="W85" i="13"/>
  <c r="J85" i="13"/>
  <c r="AB85" i="13" s="1"/>
  <c r="I85" i="13"/>
  <c r="H85" i="13"/>
  <c r="Z85" i="13" s="1"/>
  <c r="Y84" i="13"/>
  <c r="AB84" i="13" s="1"/>
  <c r="X84" i="13"/>
  <c r="W84" i="13"/>
  <c r="Z84" i="13" s="1"/>
  <c r="J84" i="13"/>
  <c r="I84" i="13"/>
  <c r="AA84" i="13" s="1"/>
  <c r="H84" i="13"/>
  <c r="AB83" i="13"/>
  <c r="Y83" i="13"/>
  <c r="X83" i="13"/>
  <c r="AA83" i="13" s="1"/>
  <c r="W83" i="13"/>
  <c r="J83" i="13"/>
  <c r="I83" i="13"/>
  <c r="H83" i="13"/>
  <c r="Z83" i="13" s="1"/>
  <c r="AA82" i="13"/>
  <c r="Y82" i="13"/>
  <c r="AB82" i="13" s="1"/>
  <c r="X82" i="13"/>
  <c r="W82" i="13"/>
  <c r="Z82" i="13" s="1"/>
  <c r="J82" i="13"/>
  <c r="I82" i="13"/>
  <c r="H82" i="13"/>
  <c r="Y81" i="13"/>
  <c r="X81" i="13"/>
  <c r="AA81" i="13" s="1"/>
  <c r="W81" i="13"/>
  <c r="J81" i="13"/>
  <c r="AB81" i="13" s="1"/>
  <c r="I81" i="13"/>
  <c r="H81" i="13"/>
  <c r="Z81" i="13" s="1"/>
  <c r="Y80" i="13"/>
  <c r="AB80" i="13" s="1"/>
  <c r="X80" i="13"/>
  <c r="W80" i="13"/>
  <c r="Z80" i="13" s="1"/>
  <c r="J80" i="13"/>
  <c r="I80" i="13"/>
  <c r="AA80" i="13" s="1"/>
  <c r="H80" i="13"/>
  <c r="AB79" i="13"/>
  <c r="Y79" i="13"/>
  <c r="X79" i="13"/>
  <c r="AA79" i="13" s="1"/>
  <c r="W79" i="13"/>
  <c r="J79" i="13"/>
  <c r="I79" i="13"/>
  <c r="H79" i="13"/>
  <c r="Z79" i="13" s="1"/>
  <c r="AA78" i="13"/>
  <c r="Y78" i="13"/>
  <c r="AB78" i="13" s="1"/>
  <c r="X78" i="13"/>
  <c r="W78" i="13"/>
  <c r="Z78" i="13" s="1"/>
  <c r="J78" i="13"/>
  <c r="I78" i="13"/>
  <c r="H78" i="13"/>
  <c r="Y77" i="13"/>
  <c r="X77" i="13"/>
  <c r="AA77" i="13" s="1"/>
  <c r="W77" i="13"/>
  <c r="J77" i="13"/>
  <c r="AB77" i="13" s="1"/>
  <c r="I77" i="13"/>
  <c r="H77" i="13"/>
  <c r="Z77" i="13" s="1"/>
  <c r="Y76" i="13"/>
  <c r="AB76" i="13" s="1"/>
  <c r="X76" i="13"/>
  <c r="W76" i="13"/>
  <c r="Z76" i="13" s="1"/>
  <c r="J76" i="13"/>
  <c r="I76" i="13"/>
  <c r="AA76" i="13" s="1"/>
  <c r="H76" i="13"/>
  <c r="AB75" i="13"/>
  <c r="Y75" i="13"/>
  <c r="X75" i="13"/>
  <c r="AA75" i="13" s="1"/>
  <c r="W75" i="13"/>
  <c r="J75" i="13"/>
  <c r="I75" i="13"/>
  <c r="H75" i="13"/>
  <c r="Z75" i="13" s="1"/>
  <c r="AA74" i="13"/>
  <c r="Y74" i="13"/>
  <c r="AB74" i="13" s="1"/>
  <c r="X74" i="13"/>
  <c r="W74" i="13"/>
  <c r="Z74" i="13" s="1"/>
  <c r="J74" i="13"/>
  <c r="I74" i="13"/>
  <c r="H74" i="13"/>
  <c r="Y73" i="13"/>
  <c r="X73" i="13"/>
  <c r="AA73" i="13" s="1"/>
  <c r="W73" i="13"/>
  <c r="J73" i="13"/>
  <c r="AB73" i="13" s="1"/>
  <c r="I73" i="13"/>
  <c r="H73" i="13"/>
  <c r="Z73" i="13" s="1"/>
  <c r="Y72" i="13"/>
  <c r="AB72" i="13" s="1"/>
  <c r="X72" i="13"/>
  <c r="W72" i="13"/>
  <c r="Z72" i="13" s="1"/>
  <c r="J72" i="13"/>
  <c r="I72" i="13"/>
  <c r="AA72" i="13" s="1"/>
  <c r="H72" i="13"/>
  <c r="AB71" i="13"/>
  <c r="Y71" i="13"/>
  <c r="X71" i="13"/>
  <c r="AA71" i="13" s="1"/>
  <c r="W71" i="13"/>
  <c r="J71" i="13"/>
  <c r="I71" i="13"/>
  <c r="H71" i="13"/>
  <c r="Z71" i="13" s="1"/>
  <c r="AA70" i="13"/>
  <c r="Y70" i="13"/>
  <c r="AB70" i="13" s="1"/>
  <c r="X70" i="13"/>
  <c r="W70" i="13"/>
  <c r="Z70" i="13" s="1"/>
  <c r="J70" i="13"/>
  <c r="I70" i="13"/>
  <c r="H70" i="13"/>
  <c r="Y69" i="13"/>
  <c r="X69" i="13"/>
  <c r="AA69" i="13" s="1"/>
  <c r="W69" i="13"/>
  <c r="J69" i="13"/>
  <c r="AB69" i="13" s="1"/>
  <c r="I69" i="13"/>
  <c r="H69" i="13"/>
  <c r="Z69" i="13" s="1"/>
  <c r="Y68" i="13"/>
  <c r="AB68" i="13" s="1"/>
  <c r="X68" i="13"/>
  <c r="W68" i="13"/>
  <c r="Z68" i="13" s="1"/>
  <c r="J68" i="13"/>
  <c r="I68" i="13"/>
  <c r="AA68" i="13" s="1"/>
  <c r="H68" i="13"/>
  <c r="AB67" i="13"/>
  <c r="Y67" i="13"/>
  <c r="X67" i="13"/>
  <c r="AA67" i="13" s="1"/>
  <c r="W67" i="13"/>
  <c r="J67" i="13"/>
  <c r="I67" i="13"/>
  <c r="H67" i="13"/>
  <c r="Z67" i="13" s="1"/>
  <c r="AA66" i="13"/>
  <c r="Y66" i="13"/>
  <c r="AB66" i="13" s="1"/>
  <c r="X66" i="13"/>
  <c r="W66" i="13"/>
  <c r="Z66" i="13" s="1"/>
  <c r="J66" i="13"/>
  <c r="I66" i="13"/>
  <c r="H66" i="13"/>
  <c r="Y65" i="13"/>
  <c r="X65" i="13"/>
  <c r="AA65" i="13" s="1"/>
  <c r="W65" i="13"/>
  <c r="J65" i="13"/>
  <c r="AB65" i="13" s="1"/>
  <c r="I65" i="13"/>
  <c r="H65" i="13"/>
  <c r="Z65" i="13" s="1"/>
  <c r="Y64" i="13"/>
  <c r="AB64" i="13" s="1"/>
  <c r="X64" i="13"/>
  <c r="W64" i="13"/>
  <c r="Z64" i="13" s="1"/>
  <c r="J64" i="13"/>
  <c r="I64" i="13"/>
  <c r="AA64" i="13" s="1"/>
  <c r="H64" i="13"/>
  <c r="AB63" i="13"/>
  <c r="Y63" i="13"/>
  <c r="X63" i="13"/>
  <c r="AA63" i="13" s="1"/>
  <c r="W63" i="13"/>
  <c r="J63" i="13"/>
  <c r="I63" i="13"/>
  <c r="H63" i="13"/>
  <c r="Z63" i="13" s="1"/>
  <c r="AA62" i="13"/>
  <c r="Y62" i="13"/>
  <c r="AB62" i="13" s="1"/>
  <c r="X62" i="13"/>
  <c r="W62" i="13"/>
  <c r="Z62" i="13" s="1"/>
  <c r="J62" i="13"/>
  <c r="I62" i="13"/>
  <c r="H62" i="13"/>
  <c r="Y61" i="13"/>
  <c r="X61" i="13"/>
  <c r="AA61" i="13" s="1"/>
  <c r="W61" i="13"/>
  <c r="J61" i="13"/>
  <c r="AB61" i="13" s="1"/>
  <c r="I61" i="13"/>
  <c r="H61" i="13"/>
  <c r="Z61" i="13" s="1"/>
  <c r="Y60" i="13"/>
  <c r="AB60" i="13" s="1"/>
  <c r="X60" i="13"/>
  <c r="W60" i="13"/>
  <c r="Z60" i="13" s="1"/>
  <c r="J60" i="13"/>
  <c r="I60" i="13"/>
  <c r="AA60" i="13" s="1"/>
  <c r="H60" i="13"/>
  <c r="AB59" i="13"/>
  <c r="Y59" i="13"/>
  <c r="X59" i="13"/>
  <c r="AA59" i="13" s="1"/>
  <c r="W59" i="13"/>
  <c r="J59" i="13"/>
  <c r="I59" i="13"/>
  <c r="H59" i="13"/>
  <c r="Z59" i="13" s="1"/>
  <c r="AA58" i="13"/>
  <c r="Y58" i="13"/>
  <c r="AB58" i="13" s="1"/>
  <c r="X58" i="13"/>
  <c r="W58" i="13"/>
  <c r="Z58" i="13" s="1"/>
  <c r="J58" i="13"/>
  <c r="I58" i="13"/>
  <c r="H58" i="13"/>
  <c r="Y57" i="13"/>
  <c r="X57" i="13"/>
  <c r="AA57" i="13" s="1"/>
  <c r="W57" i="13"/>
  <c r="J57" i="13"/>
  <c r="AB57" i="13" s="1"/>
  <c r="I57" i="13"/>
  <c r="H57" i="13"/>
  <c r="Z57" i="13" s="1"/>
  <c r="Y56" i="13"/>
  <c r="AB56" i="13" s="1"/>
  <c r="X56" i="13"/>
  <c r="W56" i="13"/>
  <c r="Z56" i="13" s="1"/>
  <c r="J56" i="13"/>
  <c r="I56" i="13"/>
  <c r="AA56" i="13" s="1"/>
  <c r="H56" i="13"/>
  <c r="AB55" i="13"/>
  <c r="Y55" i="13"/>
  <c r="X55" i="13"/>
  <c r="AA55" i="13" s="1"/>
  <c r="W55" i="13"/>
  <c r="J55" i="13"/>
  <c r="I55" i="13"/>
  <c r="H55" i="13"/>
  <c r="Z55" i="13" s="1"/>
  <c r="AA54" i="13"/>
  <c r="Y54" i="13"/>
  <c r="AB54" i="13" s="1"/>
  <c r="X54" i="13"/>
  <c r="W54" i="13"/>
  <c r="Z54" i="13" s="1"/>
  <c r="J54" i="13"/>
  <c r="I54" i="13"/>
  <c r="H54" i="13"/>
  <c r="Y53" i="13"/>
  <c r="X53" i="13"/>
  <c r="AA53" i="13" s="1"/>
  <c r="W53" i="13"/>
  <c r="J53" i="13"/>
  <c r="AB53" i="13" s="1"/>
  <c r="I53" i="13"/>
  <c r="H53" i="13"/>
  <c r="Z53" i="13" s="1"/>
  <c r="Y52" i="13"/>
  <c r="AB52" i="13" s="1"/>
  <c r="X52" i="13"/>
  <c r="W52" i="13"/>
  <c r="Z52" i="13" s="1"/>
  <c r="J52" i="13"/>
  <c r="I52" i="13"/>
  <c r="AA52" i="13" s="1"/>
  <c r="H52" i="13"/>
  <c r="AB51" i="13"/>
  <c r="Y51" i="13"/>
  <c r="X51" i="13"/>
  <c r="AA51" i="13" s="1"/>
  <c r="W51" i="13"/>
  <c r="J51" i="13"/>
  <c r="I51" i="13"/>
  <c r="H51" i="13"/>
  <c r="Z51" i="13" s="1"/>
  <c r="AA50" i="13"/>
  <c r="Y50" i="13"/>
  <c r="X50" i="13"/>
  <c r="W50" i="13"/>
  <c r="P50" i="13"/>
  <c r="P133" i="13" s="1"/>
  <c r="J50" i="13"/>
  <c r="I50" i="13"/>
  <c r="H50" i="13"/>
  <c r="AA49" i="13"/>
  <c r="Y49" i="13"/>
  <c r="AB49" i="13" s="1"/>
  <c r="X49" i="13"/>
  <c r="W49" i="13"/>
  <c r="Z49" i="13" s="1"/>
  <c r="J49" i="13"/>
  <c r="I49" i="13"/>
  <c r="H49" i="13"/>
  <c r="AB48" i="13"/>
  <c r="Z48" i="13"/>
  <c r="Y48" i="13"/>
  <c r="X48" i="13"/>
  <c r="AA48" i="13" s="1"/>
  <c r="W48" i="13"/>
  <c r="AB47" i="13"/>
  <c r="Y47" i="13"/>
  <c r="X47" i="13"/>
  <c r="AA47" i="13" s="1"/>
  <c r="W47" i="13"/>
  <c r="J47" i="13"/>
  <c r="I47" i="13"/>
  <c r="H47" i="13"/>
  <c r="Z47" i="13" s="1"/>
  <c r="AA46" i="13"/>
  <c r="Y46" i="13"/>
  <c r="AB46" i="13" s="1"/>
  <c r="X46" i="13"/>
  <c r="W46" i="13"/>
  <c r="Z46" i="13" s="1"/>
  <c r="J46" i="13"/>
  <c r="I46" i="13"/>
  <c r="H46" i="13"/>
  <c r="Y45" i="13"/>
  <c r="X45" i="13"/>
  <c r="AA45" i="13" s="1"/>
  <c r="W45" i="13"/>
  <c r="J45" i="13"/>
  <c r="AB45" i="13" s="1"/>
  <c r="I45" i="13"/>
  <c r="H45" i="13"/>
  <c r="Z45" i="13" s="1"/>
  <c r="AA44" i="13"/>
  <c r="Y44" i="13"/>
  <c r="X44" i="13"/>
  <c r="J44" i="13"/>
  <c r="I44" i="13"/>
  <c r="H44" i="13"/>
  <c r="Z44" i="13" s="1"/>
  <c r="Y43" i="13"/>
  <c r="AB43" i="13" s="1"/>
  <c r="X43" i="13"/>
  <c r="W43" i="13"/>
  <c r="Z43" i="13" s="1"/>
  <c r="J43" i="13"/>
  <c r="I43" i="13"/>
  <c r="AA43" i="13" s="1"/>
  <c r="H43" i="13"/>
  <c r="AB42" i="13"/>
  <c r="Y42" i="13"/>
  <c r="X42" i="13"/>
  <c r="AA42" i="13" s="1"/>
  <c r="W42" i="13"/>
  <c r="J42" i="13"/>
  <c r="I42" i="13"/>
  <c r="H42" i="13"/>
  <c r="Z42" i="13" s="1"/>
  <c r="AA41" i="13"/>
  <c r="Y41" i="13"/>
  <c r="AB41" i="13" s="1"/>
  <c r="X41" i="13"/>
  <c r="W41" i="13"/>
  <c r="Z41" i="13" s="1"/>
  <c r="J41" i="13"/>
  <c r="I41" i="13"/>
  <c r="H41" i="13"/>
  <c r="Y40" i="13"/>
  <c r="X40" i="13"/>
  <c r="AA40" i="13" s="1"/>
  <c r="W40" i="13"/>
  <c r="J40" i="13"/>
  <c r="AB40" i="13" s="1"/>
  <c r="I40" i="13"/>
  <c r="H40" i="13"/>
  <c r="Z40" i="13" s="1"/>
  <c r="Y39" i="13"/>
  <c r="AB39" i="13" s="1"/>
  <c r="X39" i="13"/>
  <c r="W39" i="13"/>
  <c r="Z39" i="13" s="1"/>
  <c r="J39" i="13"/>
  <c r="I39" i="13"/>
  <c r="AA39" i="13" s="1"/>
  <c r="H39" i="13"/>
  <c r="AB38" i="13"/>
  <c r="Y38" i="13"/>
  <c r="X38" i="13"/>
  <c r="AA38" i="13" s="1"/>
  <c r="W38" i="13"/>
  <c r="J38" i="13"/>
  <c r="I38" i="13"/>
  <c r="H38" i="13"/>
  <c r="Z38" i="13" s="1"/>
  <c r="AA37" i="13"/>
  <c r="Y37" i="13"/>
  <c r="AB37" i="13" s="1"/>
  <c r="X37" i="13"/>
  <c r="W37" i="13"/>
  <c r="Z37" i="13" s="1"/>
  <c r="J37" i="13"/>
  <c r="I37" i="13"/>
  <c r="H37" i="13"/>
  <c r="Y36" i="13"/>
  <c r="X36" i="13"/>
  <c r="AA36" i="13" s="1"/>
  <c r="W36" i="13"/>
  <c r="J36" i="13"/>
  <c r="AB36" i="13" s="1"/>
  <c r="I36" i="13"/>
  <c r="H36" i="13"/>
  <c r="Z36" i="13" s="1"/>
  <c r="Y35" i="13"/>
  <c r="AB35" i="13" s="1"/>
  <c r="X35" i="13"/>
  <c r="W35" i="13"/>
  <c r="Z35" i="13" s="1"/>
  <c r="J35" i="13"/>
  <c r="I35" i="13"/>
  <c r="AA35" i="13" s="1"/>
  <c r="H35" i="13"/>
  <c r="AB34" i="13"/>
  <c r="Y34" i="13"/>
  <c r="X34" i="13"/>
  <c r="AA34" i="13" s="1"/>
  <c r="W34" i="13"/>
  <c r="J34" i="13"/>
  <c r="I34" i="13"/>
  <c r="H34" i="13"/>
  <c r="Z34" i="13" s="1"/>
  <c r="AA33" i="13"/>
  <c r="Y33" i="13"/>
  <c r="AB33" i="13" s="1"/>
  <c r="X33" i="13"/>
  <c r="W33" i="13"/>
  <c r="Z33" i="13" s="1"/>
  <c r="J33" i="13"/>
  <c r="I33" i="13"/>
  <c r="H33" i="13"/>
  <c r="Y32" i="13"/>
  <c r="X32" i="13"/>
  <c r="AA32" i="13" s="1"/>
  <c r="W32" i="13"/>
  <c r="J32" i="13"/>
  <c r="AB32" i="13" s="1"/>
  <c r="I32" i="13"/>
  <c r="H32" i="13"/>
  <c r="Z32" i="13" s="1"/>
  <c r="Y31" i="13"/>
  <c r="AB31" i="13" s="1"/>
  <c r="X31" i="13"/>
  <c r="W31" i="13"/>
  <c r="Z31" i="13" s="1"/>
  <c r="J31" i="13"/>
  <c r="I31" i="13"/>
  <c r="AA31" i="13" s="1"/>
  <c r="H31" i="13"/>
  <c r="AB30" i="13"/>
  <c r="Y30" i="13"/>
  <c r="X30" i="13"/>
  <c r="AA30" i="13" s="1"/>
  <c r="W30" i="13"/>
  <c r="J30" i="13"/>
  <c r="I30" i="13"/>
  <c r="H30" i="13"/>
  <c r="Z30" i="13" s="1"/>
  <c r="AA29" i="13"/>
  <c r="Y29" i="13"/>
  <c r="AB29" i="13" s="1"/>
  <c r="X29" i="13"/>
  <c r="W29" i="13"/>
  <c r="Z29" i="13" s="1"/>
  <c r="J29" i="13"/>
  <c r="I29" i="13"/>
  <c r="H29" i="13"/>
  <c r="Y28" i="13"/>
  <c r="X28" i="13"/>
  <c r="AA28" i="13" s="1"/>
  <c r="W28" i="13"/>
  <c r="J28" i="13"/>
  <c r="AB28" i="13" s="1"/>
  <c r="I28" i="13"/>
  <c r="H28" i="13"/>
  <c r="Z28" i="13" s="1"/>
  <c r="Y27" i="13"/>
  <c r="AB27" i="13" s="1"/>
  <c r="X27" i="13"/>
  <c r="W27" i="13"/>
  <c r="Z27" i="13" s="1"/>
  <c r="J27" i="13"/>
  <c r="I27" i="13"/>
  <c r="AA27" i="13" s="1"/>
  <c r="H27" i="13"/>
  <c r="AB26" i="13"/>
  <c r="Y26" i="13"/>
  <c r="X26" i="13"/>
  <c r="AA26" i="13" s="1"/>
  <c r="W26" i="13"/>
  <c r="J26" i="13"/>
  <c r="I26" i="13"/>
  <c r="H26" i="13"/>
  <c r="Z26" i="13" s="1"/>
  <c r="AA25" i="13"/>
  <c r="Y25" i="13"/>
  <c r="AB25" i="13" s="1"/>
  <c r="X25" i="13"/>
  <c r="W25" i="13"/>
  <c r="Z25" i="13" s="1"/>
  <c r="J25" i="13"/>
  <c r="I25" i="13"/>
  <c r="H25" i="13"/>
  <c r="Y24" i="13"/>
  <c r="X24" i="13"/>
  <c r="AA24" i="13" s="1"/>
  <c r="W24" i="13"/>
  <c r="J24" i="13"/>
  <c r="AB24" i="13" s="1"/>
  <c r="I24" i="13"/>
  <c r="H24" i="13"/>
  <c r="Z24" i="13" s="1"/>
  <c r="Y23" i="13"/>
  <c r="AB23" i="13" s="1"/>
  <c r="X23" i="13"/>
  <c r="W23" i="13"/>
  <c r="Z23" i="13" s="1"/>
  <c r="J23" i="13"/>
  <c r="I23" i="13"/>
  <c r="AA23" i="13" s="1"/>
  <c r="H23" i="13"/>
  <c r="AB22" i="13"/>
  <c r="Y22" i="13"/>
  <c r="X22" i="13"/>
  <c r="AA22" i="13" s="1"/>
  <c r="W22" i="13"/>
  <c r="J22" i="13"/>
  <c r="I22" i="13"/>
  <c r="H22" i="13"/>
  <c r="Z22" i="13" s="1"/>
  <c r="V18" i="13"/>
  <c r="U18" i="13"/>
  <c r="T18" i="13"/>
  <c r="BP24" i="10" s="1"/>
  <c r="S18" i="13"/>
  <c r="R18" i="13"/>
  <c r="Q18" i="13"/>
  <c r="P18" i="13"/>
  <c r="BR20" i="10" s="1"/>
  <c r="O18" i="13"/>
  <c r="N18" i="13"/>
  <c r="M18" i="13"/>
  <c r="L18" i="13"/>
  <c r="BQ19" i="10" s="1"/>
  <c r="K18" i="13"/>
  <c r="G18" i="13"/>
  <c r="F18" i="13"/>
  <c r="E18" i="13"/>
  <c r="D18" i="13"/>
  <c r="C18" i="13"/>
  <c r="B18" i="13"/>
  <c r="AB17" i="13"/>
  <c r="Y17" i="13"/>
  <c r="X17" i="13"/>
  <c r="AA17" i="13" s="1"/>
  <c r="W17" i="13"/>
  <c r="J17" i="13"/>
  <c r="I17" i="13"/>
  <c r="H17" i="13"/>
  <c r="Z17" i="13" s="1"/>
  <c r="AA16" i="13"/>
  <c r="Y16" i="13"/>
  <c r="AB16" i="13" s="1"/>
  <c r="X16" i="13"/>
  <c r="W16" i="13"/>
  <c r="Z16" i="13" s="1"/>
  <c r="J16" i="13"/>
  <c r="I16" i="13"/>
  <c r="H16" i="13"/>
  <c r="Y15" i="13"/>
  <c r="X15" i="13"/>
  <c r="AA15" i="13" s="1"/>
  <c r="W15" i="13"/>
  <c r="J15" i="13"/>
  <c r="AB15" i="13" s="1"/>
  <c r="I15" i="13"/>
  <c r="H15" i="13"/>
  <c r="Z15" i="13" s="1"/>
  <c r="Y14" i="13"/>
  <c r="AB14" i="13" s="1"/>
  <c r="X14" i="13"/>
  <c r="W14" i="13"/>
  <c r="Z14" i="13" s="1"/>
  <c r="J14" i="13"/>
  <c r="I14" i="13"/>
  <c r="AA14" i="13" s="1"/>
  <c r="H14" i="13"/>
  <c r="AB13" i="13"/>
  <c r="Y13" i="13"/>
  <c r="X13" i="13"/>
  <c r="AA13" i="13" s="1"/>
  <c r="W13" i="13"/>
  <c r="J13" i="13"/>
  <c r="I13" i="13"/>
  <c r="H13" i="13"/>
  <c r="Z13" i="13" s="1"/>
  <c r="AA12" i="13"/>
  <c r="Y12" i="13"/>
  <c r="AB12" i="13" s="1"/>
  <c r="X12" i="13"/>
  <c r="W12" i="13"/>
  <c r="Z12" i="13" s="1"/>
  <c r="J12" i="13"/>
  <c r="I12" i="13"/>
  <c r="H12" i="13"/>
  <c r="Y11" i="13"/>
  <c r="X11" i="13"/>
  <c r="AA11" i="13" s="1"/>
  <c r="W11" i="13"/>
  <c r="J11" i="13"/>
  <c r="AB11" i="13" s="1"/>
  <c r="I11" i="13"/>
  <c r="H11" i="13"/>
  <c r="Z11" i="13" s="1"/>
  <c r="Y10" i="13"/>
  <c r="AB10" i="13" s="1"/>
  <c r="X10" i="13"/>
  <c r="W10" i="13"/>
  <c r="Z10" i="13" s="1"/>
  <c r="J10" i="13"/>
  <c r="I10" i="13"/>
  <c r="AA10" i="13" s="1"/>
  <c r="H10" i="13"/>
  <c r="AB9" i="13"/>
  <c r="Y9" i="13"/>
  <c r="X9" i="13"/>
  <c r="AA9" i="13" s="1"/>
  <c r="W9" i="13"/>
  <c r="J9" i="13"/>
  <c r="I9" i="13"/>
  <c r="H9" i="13"/>
  <c r="Z9" i="13" s="1"/>
  <c r="AA8" i="13"/>
  <c r="Y8" i="13"/>
  <c r="AB8" i="13" s="1"/>
  <c r="X8" i="13"/>
  <c r="W8" i="13"/>
  <c r="Z8" i="13" s="1"/>
  <c r="J8" i="13"/>
  <c r="I8" i="13"/>
  <c r="H8" i="13"/>
  <c r="Y7" i="13"/>
  <c r="X7" i="13"/>
  <c r="AA7" i="13" s="1"/>
  <c r="W7" i="13"/>
  <c r="J7" i="13"/>
  <c r="AB7" i="13" s="1"/>
  <c r="I7" i="13"/>
  <c r="H7" i="13"/>
  <c r="Z7" i="13" s="1"/>
  <c r="Y6" i="13"/>
  <c r="AB6" i="13" s="1"/>
  <c r="X6" i="13"/>
  <c r="W6" i="13"/>
  <c r="Z6" i="13" s="1"/>
  <c r="J6" i="13"/>
  <c r="I6" i="13"/>
  <c r="AA6" i="13" s="1"/>
  <c r="H6" i="13"/>
  <c r="AB5" i="13"/>
  <c r="Z5" i="13"/>
  <c r="Y5" i="13"/>
  <c r="X5" i="13"/>
  <c r="W5" i="13"/>
  <c r="I5" i="13"/>
  <c r="H5" i="13"/>
  <c r="Y4" i="13"/>
  <c r="X4" i="13"/>
  <c r="AA4" i="13" s="1"/>
  <c r="W4" i="13"/>
  <c r="J4" i="13"/>
  <c r="AB4" i="13" s="1"/>
  <c r="I4" i="13"/>
  <c r="H4" i="13"/>
  <c r="Z4" i="13" s="1"/>
  <c r="S5" i="14" l="1"/>
  <c r="S4" i="14"/>
  <c r="AB120" i="13"/>
  <c r="Y133" i="13"/>
  <c r="AB133" i="13" s="1"/>
  <c r="BR19" i="9"/>
  <c r="F134" i="13"/>
  <c r="BQ16" i="10"/>
  <c r="K134" i="13"/>
  <c r="BP19" i="10"/>
  <c r="BR19" i="10"/>
  <c r="O134" i="13"/>
  <c r="BQ20" i="10"/>
  <c r="Q134" i="13"/>
  <c r="BP23" i="10"/>
  <c r="S134" i="13"/>
  <c r="BR23" i="10"/>
  <c r="U134" i="13"/>
  <c r="BQ24" i="10"/>
  <c r="L134" i="13"/>
  <c r="T134" i="13"/>
  <c r="E134" i="13"/>
  <c r="BP16" i="10"/>
  <c r="G134" i="13"/>
  <c r="BR16" i="10"/>
  <c r="N134" i="13"/>
  <c r="BP20" i="10"/>
  <c r="R134" i="13"/>
  <c r="BQ23" i="10"/>
  <c r="V134" i="13"/>
  <c r="BR24" i="10"/>
  <c r="P134" i="13"/>
  <c r="C134" i="13"/>
  <c r="I134" i="13" s="1"/>
  <c r="BQ10" i="10"/>
  <c r="B134" i="13"/>
  <c r="BP10" i="10"/>
  <c r="H134" i="13"/>
  <c r="D134" i="13"/>
  <c r="O14" i="14"/>
  <c r="R14" i="14" s="1"/>
  <c r="R3" i="14"/>
  <c r="R7" i="14" s="1"/>
  <c r="F13" i="14"/>
  <c r="N13" i="14"/>
  <c r="Q13" i="14" s="1"/>
  <c r="P13" i="14"/>
  <c r="S13" i="14" s="1"/>
  <c r="B14" i="14"/>
  <c r="E14" i="14" s="1"/>
  <c r="Q14" i="14" s="1"/>
  <c r="D14" i="14"/>
  <c r="G14" i="14" s="1"/>
  <c r="S14" i="14" s="1"/>
  <c r="Q3" i="14"/>
  <c r="Q7" i="14" s="1"/>
  <c r="S3" i="14"/>
  <c r="O13" i="14"/>
  <c r="R13" i="14" s="1"/>
  <c r="W18" i="13"/>
  <c r="AB44" i="13"/>
  <c r="AA5" i="13"/>
  <c r="J18" i="13"/>
  <c r="I18" i="13"/>
  <c r="X18" i="13"/>
  <c r="Y18" i="13"/>
  <c r="AB18" i="13" s="1"/>
  <c r="Z50" i="13"/>
  <c r="AB50" i="13"/>
  <c r="J134" i="13"/>
  <c r="H18" i="13"/>
  <c r="Z89" i="13"/>
  <c r="AB89" i="13"/>
  <c r="H184" i="7"/>
  <c r="S7" i="14" l="1"/>
  <c r="X134" i="13"/>
  <c r="AA134" i="13" s="1"/>
  <c r="Y134" i="13"/>
  <c r="AB134" i="13" s="1"/>
  <c r="W134" i="13"/>
  <c r="Z134" i="13" s="1"/>
  <c r="Z18" i="13"/>
  <c r="AA18" i="13"/>
  <c r="AB45" i="9" l="1"/>
  <c r="AB34" i="9"/>
  <c r="EU67" i="8" l="1"/>
  <c r="EU62" i="8"/>
  <c r="EU61" i="8" s="1"/>
  <c r="EU58" i="8"/>
  <c r="EU54" i="8"/>
  <c r="EU53" i="8"/>
  <c r="EU49" i="8"/>
  <c r="EU41" i="8"/>
  <c r="EU40" i="8"/>
  <c r="EU37" i="8"/>
  <c r="EU29" i="8"/>
  <c r="EU28" i="8" s="1"/>
  <c r="EU52" i="8" s="1"/>
  <c r="EU27" i="8" s="1"/>
  <c r="EU21" i="8"/>
  <c r="EU18" i="8" s="1"/>
  <c r="EU12" i="8"/>
  <c r="EU7" i="8" s="1"/>
  <c r="ER67" i="8"/>
  <c r="ER62" i="8"/>
  <c r="ER61" i="8" s="1"/>
  <c r="ER58" i="8"/>
  <c r="ER54" i="8"/>
  <c r="ER53" i="8"/>
  <c r="ER49" i="8"/>
  <c r="ER41" i="8"/>
  <c r="ER40" i="8"/>
  <c r="ER37" i="8"/>
  <c r="ER29" i="8"/>
  <c r="ER28" i="8" s="1"/>
  <c r="ER52" i="8" s="1"/>
  <c r="ER27" i="8" s="1"/>
  <c r="ER21" i="8"/>
  <c r="ER18" i="8" s="1"/>
  <c r="ER12" i="8"/>
  <c r="ER7" i="8" s="1"/>
  <c r="EO67" i="8"/>
  <c r="EO62" i="8"/>
  <c r="EO61" i="8" s="1"/>
  <c r="EO58" i="8"/>
  <c r="EO54" i="8"/>
  <c r="EO53" i="8"/>
  <c r="EO49" i="8"/>
  <c r="EO41" i="8"/>
  <c r="EO40" i="8"/>
  <c r="EO37" i="8"/>
  <c r="EO29" i="8"/>
  <c r="EO28" i="8" s="1"/>
  <c r="EO52" i="8" s="1"/>
  <c r="EO27" i="8" s="1"/>
  <c r="EO21" i="8"/>
  <c r="EO18" i="8" s="1"/>
  <c r="EO12" i="8"/>
  <c r="EO7" i="8" s="1"/>
  <c r="EO26" i="8" s="1"/>
  <c r="EO6" i="8" s="1"/>
  <c r="EL67" i="8"/>
  <c r="EL62" i="8"/>
  <c r="EL61" i="8"/>
  <c r="EL58" i="8"/>
  <c r="EL54" i="8"/>
  <c r="EL53" i="8" s="1"/>
  <c r="EL49" i="8"/>
  <c r="EL41" i="8"/>
  <c r="EL40" i="8" s="1"/>
  <c r="EL37" i="8"/>
  <c r="EL29" i="8"/>
  <c r="EL28" i="8"/>
  <c r="EL21" i="8"/>
  <c r="EL18" i="8"/>
  <c r="EL12" i="8"/>
  <c r="EL7" i="8"/>
  <c r="EL26" i="8" s="1"/>
  <c r="EI67" i="8"/>
  <c r="EI62" i="8"/>
  <c r="EI61" i="8" s="1"/>
  <c r="EI58" i="8"/>
  <c r="EI54" i="8"/>
  <c r="EI53" i="8"/>
  <c r="EI49" i="8"/>
  <c r="EI41" i="8"/>
  <c r="EI40" i="8"/>
  <c r="EI37" i="8"/>
  <c r="EI29" i="8"/>
  <c r="EI28" i="8" s="1"/>
  <c r="EI52" i="8" s="1"/>
  <c r="EI27" i="8" s="1"/>
  <c r="EI21" i="8"/>
  <c r="EI18" i="8" s="1"/>
  <c r="EI12" i="8"/>
  <c r="EI7" i="8" s="1"/>
  <c r="EF67" i="8"/>
  <c r="EF62" i="8"/>
  <c r="EF61" i="8" s="1"/>
  <c r="EF58" i="8"/>
  <c r="EF54" i="8"/>
  <c r="EF53" i="8"/>
  <c r="EF49" i="8"/>
  <c r="EF41" i="8"/>
  <c r="EF40" i="8"/>
  <c r="EF37" i="8"/>
  <c r="EF29" i="8"/>
  <c r="EF28" i="8" s="1"/>
  <c r="EF52" i="8" s="1"/>
  <c r="EF27" i="8" s="1"/>
  <c r="EF21" i="8"/>
  <c r="EF18" i="8" s="1"/>
  <c r="EF12" i="8"/>
  <c r="EF7" i="8" s="1"/>
  <c r="EF26" i="8" s="1"/>
  <c r="EF6" i="8" s="1"/>
  <c r="EC67" i="8"/>
  <c r="EC62" i="8"/>
  <c r="EC61" i="8" s="1"/>
  <c r="EC58" i="8"/>
  <c r="EC54" i="8"/>
  <c r="EC53" i="8" s="1"/>
  <c r="EC49" i="8"/>
  <c r="EC41" i="8"/>
  <c r="EC40" i="8" s="1"/>
  <c r="EC37" i="8"/>
  <c r="EC29" i="8"/>
  <c r="EC28" i="8" s="1"/>
  <c r="EC21" i="8"/>
  <c r="EC18" i="8"/>
  <c r="EC12" i="8"/>
  <c r="EC7" i="8" s="1"/>
  <c r="EC26" i="8" s="1"/>
  <c r="EC6" i="8" s="1"/>
  <c r="DZ67" i="8"/>
  <c r="DZ62" i="8"/>
  <c r="DZ61" i="8" s="1"/>
  <c r="DZ58" i="8"/>
  <c r="DZ54" i="8"/>
  <c r="DZ53" i="8" s="1"/>
  <c r="DZ49" i="8"/>
  <c r="DZ41" i="8"/>
  <c r="DZ40" i="8" s="1"/>
  <c r="DZ37" i="8"/>
  <c r="DZ29" i="8"/>
  <c r="DZ28" i="8" s="1"/>
  <c r="DZ52" i="8" s="1"/>
  <c r="DZ21" i="8"/>
  <c r="DZ18" i="8"/>
  <c r="DZ12" i="8"/>
  <c r="DZ7" i="8" s="1"/>
  <c r="DZ26" i="8" s="1"/>
  <c r="DZ6" i="8" s="1"/>
  <c r="DW67" i="8"/>
  <c r="DW62" i="8"/>
  <c r="DW61" i="8" s="1"/>
  <c r="DW58" i="8"/>
  <c r="DW54" i="8"/>
  <c r="DW53" i="8" s="1"/>
  <c r="DW49" i="8"/>
  <c r="DW41" i="8"/>
  <c r="DW40" i="8" s="1"/>
  <c r="DW37" i="8"/>
  <c r="DW29" i="8"/>
  <c r="DW28" i="8" s="1"/>
  <c r="DW52" i="8" s="1"/>
  <c r="DW21" i="8"/>
  <c r="DW18" i="8"/>
  <c r="DW12" i="8"/>
  <c r="DW7" i="8"/>
  <c r="DW26" i="8" s="1"/>
  <c r="DW6" i="8" s="1"/>
  <c r="AB67" i="8"/>
  <c r="AB62" i="8"/>
  <c r="AB61" i="8" s="1"/>
  <c r="AB58" i="8"/>
  <c r="AB54" i="8"/>
  <c r="AB53" i="8" s="1"/>
  <c r="AB49" i="8"/>
  <c r="AB41" i="8"/>
  <c r="AB40" i="8"/>
  <c r="AB37" i="8"/>
  <c r="AB29" i="8"/>
  <c r="AB28" i="8" s="1"/>
  <c r="AB52" i="8" s="1"/>
  <c r="AB27" i="8" s="1"/>
  <c r="AB21" i="8"/>
  <c r="AB18" i="8" s="1"/>
  <c r="AB12" i="8"/>
  <c r="AB7" i="8" s="1"/>
  <c r="FA67" i="10"/>
  <c r="FA62" i="10"/>
  <c r="FA61" i="10" s="1"/>
  <c r="FA58" i="10"/>
  <c r="FA54" i="10"/>
  <c r="FA53" i="10"/>
  <c r="FA49" i="10"/>
  <c r="FA41" i="10"/>
  <c r="FA40" i="10"/>
  <c r="FA37" i="10"/>
  <c r="FA29" i="10"/>
  <c r="FA28" i="10" s="1"/>
  <c r="FA52" i="10" s="1"/>
  <c r="FA27" i="10" s="1"/>
  <c r="FA21" i="10"/>
  <c r="FA18" i="10" s="1"/>
  <c r="FA12" i="10"/>
  <c r="FA7" i="10" s="1"/>
  <c r="EU67" i="10"/>
  <c r="EU62" i="10"/>
  <c r="EU58" i="10"/>
  <c r="EU54" i="10"/>
  <c r="EU53" i="10"/>
  <c r="EU49" i="10"/>
  <c r="EU41" i="10"/>
  <c r="EU40" i="10" s="1"/>
  <c r="EU37" i="10"/>
  <c r="EU29" i="10"/>
  <c r="EU28" i="10" s="1"/>
  <c r="EU52" i="10" s="1"/>
  <c r="EU21" i="10"/>
  <c r="EU18" i="10" s="1"/>
  <c r="EU12" i="10"/>
  <c r="EU7" i="10" s="1"/>
  <c r="ER67" i="10"/>
  <c r="ER62" i="10"/>
  <c r="ER61" i="10" s="1"/>
  <c r="ER58" i="10"/>
  <c r="ER54" i="10"/>
  <c r="ER53" i="10"/>
  <c r="ER49" i="10"/>
  <c r="ER41" i="10"/>
  <c r="ER40" i="10"/>
  <c r="ER37" i="10"/>
  <c r="ER29" i="10"/>
  <c r="ER28" i="10" s="1"/>
  <c r="ER52" i="10" s="1"/>
  <c r="ER27" i="10" s="1"/>
  <c r="ER21" i="10"/>
  <c r="ER18" i="10" s="1"/>
  <c r="ER12" i="10"/>
  <c r="ER7" i="10" s="1"/>
  <c r="EO67" i="10"/>
  <c r="EO62" i="10"/>
  <c r="EO58" i="10"/>
  <c r="EO54" i="10"/>
  <c r="EO53" i="10" s="1"/>
  <c r="EO49" i="10"/>
  <c r="EO41" i="10"/>
  <c r="EO40" i="10" s="1"/>
  <c r="EO37" i="10"/>
  <c r="EO29" i="10"/>
  <c r="EO28" i="10" s="1"/>
  <c r="EO21" i="10"/>
  <c r="EO18" i="10"/>
  <c r="EO12" i="10"/>
  <c r="EO7" i="10"/>
  <c r="EO26" i="10" s="1"/>
  <c r="EL67" i="10"/>
  <c r="EL62" i="10"/>
  <c r="EL58" i="10"/>
  <c r="EL54" i="10"/>
  <c r="EL53" i="10" s="1"/>
  <c r="EL49" i="10"/>
  <c r="EL41" i="10"/>
  <c r="EL40" i="10" s="1"/>
  <c r="EL37" i="10"/>
  <c r="EL29" i="10"/>
  <c r="EL28" i="10" s="1"/>
  <c r="EL21" i="10"/>
  <c r="EL18" i="10"/>
  <c r="EL12" i="10"/>
  <c r="EL7" i="10" s="1"/>
  <c r="EI67" i="10"/>
  <c r="EI62" i="10"/>
  <c r="EI58" i="10"/>
  <c r="EI54" i="10"/>
  <c r="EI53" i="10" s="1"/>
  <c r="EI49" i="10"/>
  <c r="EI41" i="10"/>
  <c r="EI40" i="10" s="1"/>
  <c r="EI37" i="10"/>
  <c r="EI29" i="10"/>
  <c r="EI28" i="10" s="1"/>
  <c r="EI52" i="10" s="1"/>
  <c r="EI21" i="10"/>
  <c r="EI18" i="10"/>
  <c r="EI12" i="10"/>
  <c r="EI7" i="10" s="1"/>
  <c r="EF67" i="10"/>
  <c r="EF62" i="10"/>
  <c r="EF58" i="10"/>
  <c r="EF54" i="10"/>
  <c r="EF53" i="10" s="1"/>
  <c r="EF49" i="10"/>
  <c r="EF41" i="10"/>
  <c r="EF40" i="10" s="1"/>
  <c r="EF37" i="10"/>
  <c r="EF29" i="10"/>
  <c r="EF28" i="10" s="1"/>
  <c r="EF52" i="10" s="1"/>
  <c r="EF21" i="10"/>
  <c r="EF18" i="10" s="1"/>
  <c r="EF12" i="10"/>
  <c r="EF7" i="10" s="1"/>
  <c r="EC67" i="10"/>
  <c r="EC62" i="10"/>
  <c r="EC61" i="10" s="1"/>
  <c r="EC58" i="10"/>
  <c r="EC54" i="10"/>
  <c r="EC53" i="10"/>
  <c r="EC49" i="10"/>
  <c r="EC41" i="10"/>
  <c r="EC40" i="10"/>
  <c r="EC37" i="10"/>
  <c r="EC29" i="10"/>
  <c r="EC28" i="10" s="1"/>
  <c r="EC52" i="10" s="1"/>
  <c r="EC27" i="10" s="1"/>
  <c r="EC21" i="10"/>
  <c r="EC18" i="10" s="1"/>
  <c r="EC12" i="10"/>
  <c r="EC7" i="10" s="1"/>
  <c r="EC26" i="10" s="1"/>
  <c r="EC6" i="10" s="1"/>
  <c r="DZ67" i="10"/>
  <c r="DZ62" i="10"/>
  <c r="DZ61" i="10" s="1"/>
  <c r="DZ58" i="10"/>
  <c r="DZ54" i="10"/>
  <c r="DZ53" i="10"/>
  <c r="DZ49" i="10"/>
  <c r="DZ41" i="10"/>
  <c r="DZ40" i="10"/>
  <c r="DZ37" i="10"/>
  <c r="DZ29" i="10"/>
  <c r="DZ28" i="10" s="1"/>
  <c r="DZ52" i="10" s="1"/>
  <c r="DZ27" i="10" s="1"/>
  <c r="DZ21" i="10"/>
  <c r="DZ18" i="10" s="1"/>
  <c r="DZ12" i="10"/>
  <c r="DZ7" i="10" s="1"/>
  <c r="DW67" i="10"/>
  <c r="DW62" i="10"/>
  <c r="DW61" i="10" s="1"/>
  <c r="DW58" i="10"/>
  <c r="DW54" i="10"/>
  <c r="DW53" i="10"/>
  <c r="DW49" i="10"/>
  <c r="DW41" i="10"/>
  <c r="DW40" i="10"/>
  <c r="DW37" i="10"/>
  <c r="DW29" i="10"/>
  <c r="DW28" i="10" s="1"/>
  <c r="DW52" i="10" s="1"/>
  <c r="DW27" i="10" s="1"/>
  <c r="DW21" i="10"/>
  <c r="DW18" i="10" s="1"/>
  <c r="DW12" i="10"/>
  <c r="DW7" i="10" s="1"/>
  <c r="DQ67" i="10"/>
  <c r="DQ62" i="10"/>
  <c r="DQ61" i="10" s="1"/>
  <c r="DQ58" i="10"/>
  <c r="DQ54" i="10"/>
  <c r="DQ53" i="10"/>
  <c r="DQ49" i="10"/>
  <c r="DQ41" i="10"/>
  <c r="DQ40" i="10"/>
  <c r="DQ37" i="10"/>
  <c r="DQ29" i="10"/>
  <c r="DQ21" i="10"/>
  <c r="DQ18" i="10" s="1"/>
  <c r="DQ12" i="10"/>
  <c r="DQ7" i="10" s="1"/>
  <c r="DQ26" i="10" s="1"/>
  <c r="DQ6" i="10" s="1"/>
  <c r="DN67" i="10"/>
  <c r="DN62" i="10"/>
  <c r="DN61" i="10" s="1"/>
  <c r="DN58" i="10"/>
  <c r="DN54" i="10"/>
  <c r="DN53" i="10"/>
  <c r="DN49" i="10"/>
  <c r="DN41" i="10"/>
  <c r="DN40" i="10"/>
  <c r="DN37" i="10"/>
  <c r="DN29" i="10"/>
  <c r="DN28" i="10" s="1"/>
  <c r="DN52" i="10" s="1"/>
  <c r="DN27" i="10" s="1"/>
  <c r="DN21" i="10"/>
  <c r="DN18" i="10" s="1"/>
  <c r="DN12" i="10"/>
  <c r="DN7" i="10" s="1"/>
  <c r="DN26" i="10" s="1"/>
  <c r="DN6" i="10" s="1"/>
  <c r="DK67" i="10"/>
  <c r="DK62" i="10"/>
  <c r="DK61" i="10" s="1"/>
  <c r="DK58" i="10"/>
  <c r="DK54" i="10"/>
  <c r="DK53" i="10"/>
  <c r="DK49" i="10"/>
  <c r="DK41" i="10"/>
  <c r="DK40" i="10"/>
  <c r="DK37" i="10"/>
  <c r="DK29" i="10"/>
  <c r="DK28" i="10" s="1"/>
  <c r="DK52" i="10" s="1"/>
  <c r="DK27" i="10" s="1"/>
  <c r="DK21" i="10"/>
  <c r="DK18" i="10" s="1"/>
  <c r="DK12" i="10"/>
  <c r="DK7" i="10" s="1"/>
  <c r="DH67" i="10"/>
  <c r="DH62" i="10"/>
  <c r="DH61" i="10"/>
  <c r="DH58" i="10"/>
  <c r="DH54" i="10"/>
  <c r="DH53" i="10" s="1"/>
  <c r="DH49" i="10"/>
  <c r="DH41" i="10"/>
  <c r="DH40" i="10" s="1"/>
  <c r="DH37" i="10"/>
  <c r="DH29" i="10"/>
  <c r="DH28" i="10"/>
  <c r="DH21" i="10"/>
  <c r="DH18" i="10"/>
  <c r="DH12" i="10"/>
  <c r="DH7" i="10"/>
  <c r="DH26" i="10" s="1"/>
  <c r="DH6" i="10" s="1"/>
  <c r="DE67" i="10"/>
  <c r="DE62" i="10"/>
  <c r="DE61" i="10"/>
  <c r="DE58" i="10"/>
  <c r="DE54" i="10"/>
  <c r="DE53" i="10" s="1"/>
  <c r="DE49" i="10"/>
  <c r="DE41" i="10"/>
  <c r="DE40" i="10" s="1"/>
  <c r="DE37" i="10"/>
  <c r="DE29" i="10"/>
  <c r="DE28" i="10"/>
  <c r="DE21" i="10"/>
  <c r="DE18" i="10"/>
  <c r="DE12" i="10"/>
  <c r="DE7" i="10"/>
  <c r="DE26" i="10" s="1"/>
  <c r="DB67" i="10"/>
  <c r="DB62" i="10"/>
  <c r="DB61" i="10"/>
  <c r="DB58" i="10"/>
  <c r="DB54" i="10"/>
  <c r="DB53" i="10" s="1"/>
  <c r="DB49" i="10"/>
  <c r="DB41" i="10"/>
  <c r="DB40" i="10" s="1"/>
  <c r="DB37" i="10"/>
  <c r="DB29" i="10"/>
  <c r="DB28" i="10"/>
  <c r="DB21" i="10"/>
  <c r="DB18" i="10"/>
  <c r="DB12" i="10"/>
  <c r="DB7" i="10"/>
  <c r="DB26" i="10" s="1"/>
  <c r="CY67" i="10"/>
  <c r="CY62" i="10"/>
  <c r="CY61" i="10"/>
  <c r="CY58" i="10"/>
  <c r="CY54" i="10"/>
  <c r="CY53" i="10" s="1"/>
  <c r="CY49" i="10"/>
  <c r="CY41" i="10"/>
  <c r="CY40" i="10" s="1"/>
  <c r="CY37" i="10"/>
  <c r="CY29" i="10"/>
  <c r="CY28" i="10"/>
  <c r="CY52" i="10" s="1"/>
  <c r="CY27" i="10" s="1"/>
  <c r="CY21" i="10"/>
  <c r="CY18" i="10"/>
  <c r="CY12" i="10"/>
  <c r="CY7" i="10"/>
  <c r="CY26" i="10" s="1"/>
  <c r="CY6" i="10" s="1"/>
  <c r="CV67" i="10"/>
  <c r="CV62" i="10"/>
  <c r="CV61" i="10" s="1"/>
  <c r="CV58" i="10"/>
  <c r="CV54" i="10"/>
  <c r="CV53" i="10"/>
  <c r="CV49" i="10"/>
  <c r="CV41" i="10"/>
  <c r="CV40" i="10"/>
  <c r="CV37" i="10"/>
  <c r="CV29" i="10"/>
  <c r="CV28" i="10" s="1"/>
  <c r="CV52" i="10" s="1"/>
  <c r="CV27" i="10" s="1"/>
  <c r="CV21" i="10"/>
  <c r="CV18" i="10" s="1"/>
  <c r="CV12" i="10"/>
  <c r="CV7" i="10" s="1"/>
  <c r="CS67" i="10"/>
  <c r="CS62" i="10"/>
  <c r="CS61" i="10"/>
  <c r="CS58" i="10"/>
  <c r="CS54" i="10"/>
  <c r="CS53" i="10" s="1"/>
  <c r="CS49" i="10"/>
  <c r="CS41" i="10"/>
  <c r="CS40" i="10" s="1"/>
  <c r="CS37" i="10"/>
  <c r="CS29" i="10"/>
  <c r="CS28" i="10"/>
  <c r="CS21" i="10"/>
  <c r="CS18" i="10"/>
  <c r="CS12" i="10"/>
  <c r="CS7" i="10"/>
  <c r="CS26" i="10" s="1"/>
  <c r="CP67" i="10"/>
  <c r="CP62" i="10"/>
  <c r="CP61" i="10"/>
  <c r="CP58" i="10"/>
  <c r="CP54" i="10"/>
  <c r="CP53" i="10" s="1"/>
  <c r="CP49" i="10"/>
  <c r="CP41" i="10"/>
  <c r="CP40" i="10" s="1"/>
  <c r="CP37" i="10"/>
  <c r="CP29" i="10"/>
  <c r="CP28" i="10"/>
  <c r="CP52" i="10" s="1"/>
  <c r="CP27" i="10" s="1"/>
  <c r="CP21" i="10"/>
  <c r="CP18" i="10"/>
  <c r="CP12" i="10"/>
  <c r="CP7" i="10"/>
  <c r="CP26" i="10" s="1"/>
  <c r="CP6" i="10" s="1"/>
  <c r="CM67" i="10"/>
  <c r="CM62" i="10"/>
  <c r="CM61" i="10"/>
  <c r="CM58" i="10"/>
  <c r="CM54" i="10"/>
  <c r="CM53" i="10" s="1"/>
  <c r="CM49" i="10"/>
  <c r="CM41" i="10"/>
  <c r="CM40" i="10" s="1"/>
  <c r="CM37" i="10"/>
  <c r="CM29" i="10"/>
  <c r="CM28" i="10" s="1"/>
  <c r="CM52" i="10" s="1"/>
  <c r="CM27" i="10" s="1"/>
  <c r="CM21" i="10"/>
  <c r="CM18" i="10" s="1"/>
  <c r="CM12" i="10"/>
  <c r="CM7" i="10" s="1"/>
  <c r="CM26" i="10" s="1"/>
  <c r="CM6" i="10" s="1"/>
  <c r="CJ67" i="10"/>
  <c r="CJ62" i="10"/>
  <c r="CJ61" i="10"/>
  <c r="CJ58" i="10"/>
  <c r="CJ54" i="10"/>
  <c r="CJ53" i="10" s="1"/>
  <c r="CJ49" i="10"/>
  <c r="CJ41" i="10"/>
  <c r="CJ40" i="10" s="1"/>
  <c r="CJ37" i="10"/>
  <c r="CJ29" i="10"/>
  <c r="CJ28" i="10"/>
  <c r="CJ52" i="10" s="1"/>
  <c r="CJ27" i="10" s="1"/>
  <c r="CJ21" i="10"/>
  <c r="CJ18" i="10"/>
  <c r="CJ12" i="10"/>
  <c r="CJ7" i="10"/>
  <c r="CJ26" i="10" s="1"/>
  <c r="CJ6" i="10" s="1"/>
  <c r="CG67" i="10"/>
  <c r="CG62" i="10"/>
  <c r="CG61" i="10"/>
  <c r="CG58" i="10"/>
  <c r="CG54" i="10"/>
  <c r="CG53" i="10" s="1"/>
  <c r="CG49" i="10"/>
  <c r="CG41" i="10"/>
  <c r="CG40" i="10" s="1"/>
  <c r="CG37" i="10"/>
  <c r="CG29" i="10"/>
  <c r="CG28" i="10"/>
  <c r="CG21" i="10"/>
  <c r="CG18" i="10" s="1"/>
  <c r="CG12" i="10"/>
  <c r="CG7" i="10"/>
  <c r="CD67" i="10"/>
  <c r="CD62" i="10"/>
  <c r="CD61" i="10" s="1"/>
  <c r="CD58" i="10"/>
  <c r="CD54" i="10"/>
  <c r="CD53" i="10"/>
  <c r="CD49" i="10"/>
  <c r="CD41" i="10"/>
  <c r="CD40" i="10"/>
  <c r="CD37" i="10"/>
  <c r="CD29" i="10"/>
  <c r="CD28" i="10" s="1"/>
  <c r="CD52" i="10" s="1"/>
  <c r="CD27" i="10" s="1"/>
  <c r="CD21" i="10"/>
  <c r="CD18" i="10" s="1"/>
  <c r="CD12" i="10"/>
  <c r="CD7" i="10" s="1"/>
  <c r="CA67" i="10"/>
  <c r="CA62" i="10"/>
  <c r="CA61" i="10"/>
  <c r="CA58" i="10"/>
  <c r="CA54" i="10"/>
  <c r="CA53" i="10" s="1"/>
  <c r="CA49" i="10"/>
  <c r="CA41" i="10"/>
  <c r="CA40" i="10" s="1"/>
  <c r="CA37" i="10"/>
  <c r="CA29" i="10"/>
  <c r="CA28" i="10"/>
  <c r="CA21" i="10"/>
  <c r="CA18" i="10" s="1"/>
  <c r="CA12" i="10"/>
  <c r="CA7" i="10" s="1"/>
  <c r="BX67" i="10"/>
  <c r="BX62" i="10"/>
  <c r="BX61" i="10"/>
  <c r="BX58" i="10"/>
  <c r="BX54" i="10"/>
  <c r="BX53" i="10" s="1"/>
  <c r="BX49" i="10"/>
  <c r="BX41" i="10"/>
  <c r="BX40" i="10" s="1"/>
  <c r="BX37" i="10"/>
  <c r="BX29" i="10"/>
  <c r="BX28" i="10"/>
  <c r="BX21" i="10"/>
  <c r="BX18" i="10"/>
  <c r="BX12" i="10"/>
  <c r="BX7" i="10"/>
  <c r="BX26" i="10" s="1"/>
  <c r="BU67" i="10"/>
  <c r="BU62" i="10"/>
  <c r="BU61" i="10" s="1"/>
  <c r="BU58" i="10"/>
  <c r="BU54" i="10"/>
  <c r="BU53" i="10"/>
  <c r="BU49" i="10"/>
  <c r="BU41" i="10"/>
  <c r="BU40" i="10"/>
  <c r="BU37" i="10"/>
  <c r="BU29" i="10"/>
  <c r="BU28" i="10" s="1"/>
  <c r="BU52" i="10" s="1"/>
  <c r="BU27" i="10" s="1"/>
  <c r="BU21" i="10"/>
  <c r="BU18" i="10" s="1"/>
  <c r="BU12" i="10"/>
  <c r="BU7" i="10" s="1"/>
  <c r="BU26" i="10" s="1"/>
  <c r="BU6" i="10" s="1"/>
  <c r="BR67" i="10"/>
  <c r="BR62" i="10"/>
  <c r="BR61" i="10" s="1"/>
  <c r="BR58" i="10"/>
  <c r="BR54" i="10"/>
  <c r="BR53" i="10"/>
  <c r="BR49" i="10"/>
  <c r="BR41" i="10"/>
  <c r="BR40" i="10"/>
  <c r="BR37" i="10"/>
  <c r="BR29" i="10"/>
  <c r="BR28" i="10" s="1"/>
  <c r="BR52" i="10" s="1"/>
  <c r="BR27" i="10" s="1"/>
  <c r="BR21" i="10"/>
  <c r="BR18" i="10" s="1"/>
  <c r="BR12" i="10"/>
  <c r="BR7" i="10" s="1"/>
  <c r="BO67" i="10"/>
  <c r="BO62" i="10"/>
  <c r="BO61" i="10"/>
  <c r="BO58" i="10"/>
  <c r="BO54" i="10"/>
  <c r="BO53" i="10" s="1"/>
  <c r="BO49" i="10"/>
  <c r="BO41" i="10"/>
  <c r="BO40" i="10" s="1"/>
  <c r="BO37" i="10"/>
  <c r="BO29" i="10"/>
  <c r="BO28" i="10"/>
  <c r="BO21" i="10"/>
  <c r="BO18" i="10"/>
  <c r="BO12" i="10"/>
  <c r="BO7" i="10"/>
  <c r="BO26" i="10" s="1"/>
  <c r="BL67" i="10"/>
  <c r="BL62" i="10"/>
  <c r="BL61" i="10"/>
  <c r="BL58" i="10"/>
  <c r="BL54" i="10"/>
  <c r="BL53" i="10" s="1"/>
  <c r="BL49" i="10"/>
  <c r="BL41" i="10"/>
  <c r="BL40" i="10" s="1"/>
  <c r="BL37" i="10"/>
  <c r="BL29" i="10"/>
  <c r="BL28" i="10"/>
  <c r="BL21" i="10"/>
  <c r="BL18" i="10"/>
  <c r="BL12" i="10"/>
  <c r="BL7" i="10"/>
  <c r="BL26" i="10" s="1"/>
  <c r="BL6" i="10" s="1"/>
  <c r="BI67" i="10"/>
  <c r="BI62" i="10"/>
  <c r="BI61" i="10" s="1"/>
  <c r="BI58" i="10"/>
  <c r="BI54" i="10"/>
  <c r="BI53" i="10"/>
  <c r="BI49" i="10"/>
  <c r="BI41" i="10"/>
  <c r="BI40" i="10"/>
  <c r="BI37" i="10"/>
  <c r="BI29" i="10"/>
  <c r="BI28" i="10" s="1"/>
  <c r="BI52" i="10" s="1"/>
  <c r="BI27" i="10" s="1"/>
  <c r="BI21" i="10"/>
  <c r="BI18" i="10" s="1"/>
  <c r="BI12" i="10"/>
  <c r="BI7" i="10" s="1"/>
  <c r="BF67" i="10"/>
  <c r="BF62" i="10"/>
  <c r="BF61" i="10"/>
  <c r="BF58" i="10"/>
  <c r="BF54" i="10"/>
  <c r="BF53" i="10" s="1"/>
  <c r="BF49" i="10"/>
  <c r="BF41" i="10"/>
  <c r="BF40" i="10" s="1"/>
  <c r="BF37" i="10"/>
  <c r="BF29" i="10"/>
  <c r="BF28" i="10"/>
  <c r="BF52" i="10" s="1"/>
  <c r="BF27" i="10" s="1"/>
  <c r="BF21" i="10"/>
  <c r="BF18" i="10"/>
  <c r="BF12" i="10"/>
  <c r="BF7" i="10"/>
  <c r="BF26" i="10" s="1"/>
  <c r="BF6" i="10" s="1"/>
  <c r="BC67" i="10"/>
  <c r="BC62" i="10"/>
  <c r="BC61" i="10"/>
  <c r="BC58" i="10"/>
  <c r="BC54" i="10"/>
  <c r="BC53" i="10" s="1"/>
  <c r="BC49" i="10"/>
  <c r="BC41" i="10"/>
  <c r="BC40" i="10" s="1"/>
  <c r="BC37" i="10"/>
  <c r="BC29" i="10"/>
  <c r="BC28" i="10"/>
  <c r="BC21" i="10"/>
  <c r="BC18" i="10"/>
  <c r="BC12" i="10"/>
  <c r="BC7" i="10"/>
  <c r="BC26" i="10" s="1"/>
  <c r="BC6" i="10" s="1"/>
  <c r="AZ67" i="10"/>
  <c r="AZ62" i="10"/>
  <c r="AZ61" i="10" s="1"/>
  <c r="AZ58" i="10"/>
  <c r="AZ54" i="10"/>
  <c r="AZ53" i="10" s="1"/>
  <c r="AZ49" i="10"/>
  <c r="AZ41" i="10"/>
  <c r="AZ40" i="10" s="1"/>
  <c r="AZ37" i="10"/>
  <c r="AZ29" i="10"/>
  <c r="AZ28" i="10" s="1"/>
  <c r="AZ52" i="10" s="1"/>
  <c r="AZ27" i="10" s="1"/>
  <c r="AZ21" i="10"/>
  <c r="AZ18" i="10" s="1"/>
  <c r="AZ12" i="10"/>
  <c r="AZ7" i="10" s="1"/>
  <c r="AZ26" i="10" s="1"/>
  <c r="AZ6" i="10" s="1"/>
  <c r="AW67" i="10"/>
  <c r="AW62" i="10"/>
  <c r="AW61" i="10" s="1"/>
  <c r="AW58" i="10"/>
  <c r="AW54" i="10"/>
  <c r="AW53" i="10"/>
  <c r="AW49" i="10"/>
  <c r="AW41" i="10"/>
  <c r="AW40" i="10"/>
  <c r="AW37" i="10"/>
  <c r="AW29" i="10"/>
  <c r="AW28" i="10" s="1"/>
  <c r="AW52" i="10" s="1"/>
  <c r="AW27" i="10" s="1"/>
  <c r="AW21" i="10"/>
  <c r="AW18" i="10" s="1"/>
  <c r="AW12" i="10"/>
  <c r="AW7" i="10" s="1"/>
  <c r="AT67" i="10"/>
  <c r="AT62" i="10"/>
  <c r="AT61" i="10" s="1"/>
  <c r="AT58" i="10"/>
  <c r="AT54" i="10"/>
  <c r="AT53" i="10"/>
  <c r="AT49" i="10"/>
  <c r="AT41" i="10"/>
  <c r="AT40" i="10"/>
  <c r="AT37" i="10"/>
  <c r="AT29" i="10"/>
  <c r="AT28" i="10" s="1"/>
  <c r="AT52" i="10" s="1"/>
  <c r="AT27" i="10" s="1"/>
  <c r="AT21" i="10"/>
  <c r="AT18" i="10" s="1"/>
  <c r="AT12" i="10"/>
  <c r="AT7" i="10" s="1"/>
  <c r="AQ67" i="10"/>
  <c r="AQ62" i="10"/>
  <c r="AQ61" i="10"/>
  <c r="AQ58" i="10"/>
  <c r="AQ54" i="10"/>
  <c r="AQ53" i="10" s="1"/>
  <c r="AQ49" i="10"/>
  <c r="AQ41" i="10"/>
  <c r="AQ40" i="10" s="1"/>
  <c r="AQ37" i="10"/>
  <c r="AQ29" i="10"/>
  <c r="AQ28" i="10" s="1"/>
  <c r="AQ52" i="10" s="1"/>
  <c r="AQ27" i="10" s="1"/>
  <c r="AQ21" i="10"/>
  <c r="AQ18" i="10" s="1"/>
  <c r="AQ12" i="10"/>
  <c r="AQ7" i="10" s="1"/>
  <c r="AQ26" i="10" s="1"/>
  <c r="AQ6" i="10" s="1"/>
  <c r="AN67" i="10"/>
  <c r="AN62" i="10"/>
  <c r="AN61" i="10" s="1"/>
  <c r="AN58" i="10"/>
  <c r="AN54" i="10"/>
  <c r="AN53" i="10"/>
  <c r="AN49" i="10"/>
  <c r="AN41" i="10"/>
  <c r="AN40" i="10"/>
  <c r="AN37" i="10"/>
  <c r="AN29" i="10"/>
  <c r="AN28" i="10" s="1"/>
  <c r="AN52" i="10" s="1"/>
  <c r="AN27" i="10" s="1"/>
  <c r="AN21" i="10"/>
  <c r="AN18" i="10" s="1"/>
  <c r="AN12" i="10"/>
  <c r="AN7" i="10" s="1"/>
  <c r="AK67" i="10"/>
  <c r="AK62" i="10"/>
  <c r="AK61" i="10"/>
  <c r="AK58" i="10"/>
  <c r="AK54" i="10"/>
  <c r="AK53" i="10" s="1"/>
  <c r="AK49" i="10"/>
  <c r="AK41" i="10"/>
  <c r="AK40" i="10" s="1"/>
  <c r="AK37" i="10"/>
  <c r="AK29" i="10"/>
  <c r="AK28" i="10"/>
  <c r="AK21" i="10"/>
  <c r="AK18" i="10"/>
  <c r="AK12" i="10"/>
  <c r="AK7" i="10"/>
  <c r="AK26" i="10" s="1"/>
  <c r="AH67" i="10"/>
  <c r="AH62" i="10"/>
  <c r="AH61" i="10" s="1"/>
  <c r="AH58" i="10"/>
  <c r="AH54" i="10"/>
  <c r="AH53" i="10" s="1"/>
  <c r="AH49" i="10"/>
  <c r="AH41" i="10"/>
  <c r="AH40" i="10" s="1"/>
  <c r="AH37" i="10"/>
  <c r="AH29" i="10"/>
  <c r="AH28" i="10"/>
  <c r="AH21" i="10"/>
  <c r="AH18" i="10"/>
  <c r="AH12" i="10"/>
  <c r="AH7" i="10"/>
  <c r="AH26" i="10" s="1"/>
  <c r="AE67" i="10"/>
  <c r="AE62" i="10"/>
  <c r="AE58" i="10"/>
  <c r="AE54" i="10"/>
  <c r="AE53" i="10" s="1"/>
  <c r="AE49" i="10"/>
  <c r="AE41" i="10"/>
  <c r="AE40" i="10"/>
  <c r="AE37" i="10"/>
  <c r="AE29" i="10"/>
  <c r="AE28" i="10" s="1"/>
  <c r="AE52" i="10" s="1"/>
  <c r="AE21" i="10"/>
  <c r="AE18" i="10" s="1"/>
  <c r="AE12" i="10"/>
  <c r="AE7" i="10" s="1"/>
  <c r="AB67" i="10"/>
  <c r="AB62" i="10"/>
  <c r="AB61" i="10" s="1"/>
  <c r="AB58" i="10"/>
  <c r="AB54" i="10"/>
  <c r="AB49" i="10"/>
  <c r="AB41" i="10"/>
  <c r="AB40" i="10" s="1"/>
  <c r="AB37" i="10"/>
  <c r="AB29" i="10"/>
  <c r="AB28" i="10" s="1"/>
  <c r="AB21" i="10"/>
  <c r="AB18" i="10"/>
  <c r="AB12" i="10"/>
  <c r="AB7" i="10" s="1"/>
  <c r="AB26" i="10" s="1"/>
  <c r="Y67" i="10"/>
  <c r="Y62" i="10"/>
  <c r="Y61" i="10"/>
  <c r="Y58" i="10"/>
  <c r="Y54" i="10"/>
  <c r="Y53" i="10" s="1"/>
  <c r="Y49" i="10"/>
  <c r="Y41" i="10"/>
  <c r="Y40" i="10" s="1"/>
  <c r="Y37" i="10"/>
  <c r="Y29" i="10"/>
  <c r="Y28" i="10"/>
  <c r="Y21" i="10"/>
  <c r="Y18" i="10"/>
  <c r="Y12" i="10"/>
  <c r="Y7" i="10"/>
  <c r="Y26" i="10" s="1"/>
  <c r="V67" i="10"/>
  <c r="V62" i="10"/>
  <c r="V61" i="10" s="1"/>
  <c r="V58" i="10"/>
  <c r="V54" i="10"/>
  <c r="V53" i="10"/>
  <c r="V49" i="10"/>
  <c r="V41" i="10"/>
  <c r="V40" i="10"/>
  <c r="V37" i="10"/>
  <c r="V29" i="10"/>
  <c r="V28" i="10" s="1"/>
  <c r="V52" i="10" s="1"/>
  <c r="V27" i="10" s="1"/>
  <c r="V21" i="10"/>
  <c r="V18" i="10" s="1"/>
  <c r="V12" i="10"/>
  <c r="V7" i="10" s="1"/>
  <c r="S67" i="10"/>
  <c r="S62" i="10"/>
  <c r="S61" i="10"/>
  <c r="S58" i="10"/>
  <c r="S54" i="10"/>
  <c r="S53" i="10" s="1"/>
  <c r="S49" i="10"/>
  <c r="S41" i="10"/>
  <c r="S40" i="10" s="1"/>
  <c r="S37" i="10"/>
  <c r="S29" i="10"/>
  <c r="S28" i="10"/>
  <c r="S52" i="10" s="1"/>
  <c r="S27" i="10" s="1"/>
  <c r="S21" i="10"/>
  <c r="S18" i="10"/>
  <c r="S12" i="10"/>
  <c r="S7" i="10"/>
  <c r="S26" i="10" s="1"/>
  <c r="S6" i="10" s="1"/>
  <c r="P67" i="10"/>
  <c r="P62" i="10"/>
  <c r="P61" i="10" s="1"/>
  <c r="P58" i="10"/>
  <c r="P54" i="10"/>
  <c r="P53" i="10" s="1"/>
  <c r="P49" i="10"/>
  <c r="P41" i="10"/>
  <c r="P40" i="10" s="1"/>
  <c r="P37" i="10"/>
  <c r="P29" i="10"/>
  <c r="P28" i="10"/>
  <c r="P52" i="10" s="1"/>
  <c r="P27" i="10" s="1"/>
  <c r="P21" i="10"/>
  <c r="P18" i="10"/>
  <c r="P12" i="10"/>
  <c r="P7" i="10"/>
  <c r="P26" i="10" s="1"/>
  <c r="P6" i="10" s="1"/>
  <c r="M67" i="10"/>
  <c r="M62" i="10"/>
  <c r="M61" i="10" s="1"/>
  <c r="M58" i="10"/>
  <c r="M54" i="10"/>
  <c r="M53" i="10"/>
  <c r="M49" i="10"/>
  <c r="M41" i="10"/>
  <c r="M40" i="10"/>
  <c r="M37" i="10"/>
  <c r="M29" i="10"/>
  <c r="M28" i="10" s="1"/>
  <c r="M52" i="10" s="1"/>
  <c r="M27" i="10" s="1"/>
  <c r="M21" i="10"/>
  <c r="M18" i="10" s="1"/>
  <c r="M12" i="10"/>
  <c r="M7" i="10" s="1"/>
  <c r="J67" i="10"/>
  <c r="J62" i="10"/>
  <c r="J61" i="10" s="1"/>
  <c r="J58" i="10"/>
  <c r="J54" i="10"/>
  <c r="J53" i="10"/>
  <c r="J49" i="10"/>
  <c r="J41" i="10"/>
  <c r="J40" i="10"/>
  <c r="J37" i="10"/>
  <c r="J29" i="10"/>
  <c r="J28" i="10" s="1"/>
  <c r="J52" i="10" s="1"/>
  <c r="J27" i="10" s="1"/>
  <c r="J21" i="10"/>
  <c r="J18" i="10" s="1"/>
  <c r="J12" i="10"/>
  <c r="J7" i="10" s="1"/>
  <c r="G67" i="10"/>
  <c r="G62" i="10"/>
  <c r="G61" i="10" s="1"/>
  <c r="G58" i="10"/>
  <c r="G54" i="10"/>
  <c r="G53" i="10"/>
  <c r="G49" i="10"/>
  <c r="G41" i="10"/>
  <c r="G40" i="10"/>
  <c r="G37" i="10"/>
  <c r="G29" i="10"/>
  <c r="G28" i="10" s="1"/>
  <c r="G52" i="10" s="1"/>
  <c r="G27" i="10" s="1"/>
  <c r="G21" i="10"/>
  <c r="G18" i="10" s="1"/>
  <c r="G12" i="10"/>
  <c r="G7" i="10" s="1"/>
  <c r="GR8" i="11"/>
  <c r="GS8" i="11"/>
  <c r="GT8" i="11"/>
  <c r="GU8" i="11"/>
  <c r="GV8" i="11"/>
  <c r="GW8" i="11"/>
  <c r="GR9" i="11"/>
  <c r="GS9" i="11"/>
  <c r="GT9" i="11"/>
  <c r="GU9" i="11"/>
  <c r="GV9" i="11"/>
  <c r="GW9" i="11"/>
  <c r="GR10" i="11"/>
  <c r="GS10" i="11"/>
  <c r="GT10" i="11"/>
  <c r="GU10" i="11"/>
  <c r="GV10" i="11"/>
  <c r="GW10" i="11"/>
  <c r="GR11" i="11"/>
  <c r="GS11" i="11"/>
  <c r="GT11" i="11"/>
  <c r="GU11" i="11"/>
  <c r="GV11" i="11"/>
  <c r="GW11" i="11"/>
  <c r="GR13" i="11"/>
  <c r="GR12" i="11" s="1"/>
  <c r="GS13" i="11"/>
  <c r="GS12" i="11" s="1"/>
  <c r="GT13" i="11"/>
  <c r="GU13" i="11"/>
  <c r="GU12" i="11" s="1"/>
  <c r="GV13" i="11"/>
  <c r="GV12" i="11" s="1"/>
  <c r="GW13" i="11"/>
  <c r="GW12" i="11" s="1"/>
  <c r="GR14" i="11"/>
  <c r="GS14" i="11"/>
  <c r="GT14" i="11"/>
  <c r="GU14" i="11"/>
  <c r="GV14" i="11"/>
  <c r="GW14" i="11"/>
  <c r="GR15" i="11"/>
  <c r="GS15" i="11"/>
  <c r="GT15" i="11"/>
  <c r="GU15" i="11"/>
  <c r="GV15" i="11"/>
  <c r="GW15" i="11"/>
  <c r="GR16" i="11"/>
  <c r="GS16" i="11"/>
  <c r="GT16" i="11"/>
  <c r="GU16" i="11"/>
  <c r="GV16" i="11"/>
  <c r="GW16" i="11"/>
  <c r="GR17" i="11"/>
  <c r="GS17" i="11"/>
  <c r="GT17" i="11"/>
  <c r="GU17" i="11"/>
  <c r="GV17" i="11"/>
  <c r="GW17" i="11"/>
  <c r="GR19" i="11"/>
  <c r="GS19" i="11"/>
  <c r="GT19" i="11"/>
  <c r="GU19" i="11"/>
  <c r="GV19" i="11"/>
  <c r="GW19" i="11"/>
  <c r="GR20" i="11"/>
  <c r="GS20" i="11"/>
  <c r="GT20" i="11"/>
  <c r="GU20" i="11"/>
  <c r="GV20" i="11"/>
  <c r="GW20" i="11"/>
  <c r="GR22" i="11"/>
  <c r="GR21" i="11" s="1"/>
  <c r="GS22" i="11"/>
  <c r="GS21" i="11" s="1"/>
  <c r="GT22" i="11"/>
  <c r="GU22" i="11"/>
  <c r="GU21" i="11" s="1"/>
  <c r="GV22" i="11"/>
  <c r="GV21" i="11" s="1"/>
  <c r="GW22" i="11"/>
  <c r="GW21" i="11" s="1"/>
  <c r="GR23" i="11"/>
  <c r="GS23" i="11"/>
  <c r="GT23" i="11"/>
  <c r="GU23" i="11"/>
  <c r="GV23" i="11"/>
  <c r="GW23" i="11"/>
  <c r="GR24" i="11"/>
  <c r="GS24" i="11"/>
  <c r="GT24" i="11"/>
  <c r="GU24" i="11"/>
  <c r="GV24" i="11"/>
  <c r="GW24" i="11"/>
  <c r="GR25" i="11"/>
  <c r="GS25" i="11"/>
  <c r="GT25" i="11"/>
  <c r="GU25" i="11"/>
  <c r="GV25" i="11"/>
  <c r="GW25" i="11"/>
  <c r="GR30" i="11"/>
  <c r="GR29" i="11" s="1"/>
  <c r="GS30" i="11"/>
  <c r="GS29" i="11" s="1"/>
  <c r="GT30" i="11"/>
  <c r="GU30" i="11"/>
  <c r="GU29" i="11" s="1"/>
  <c r="GV30" i="11"/>
  <c r="GV29" i="11" s="1"/>
  <c r="GW30" i="11"/>
  <c r="GR31" i="11"/>
  <c r="GS31" i="11"/>
  <c r="GT31" i="11"/>
  <c r="GU31" i="11"/>
  <c r="GV31" i="11"/>
  <c r="GW31" i="11"/>
  <c r="GR32" i="11"/>
  <c r="GS32" i="11"/>
  <c r="GT32" i="11"/>
  <c r="GU32" i="11"/>
  <c r="GV32" i="11"/>
  <c r="GW32" i="11"/>
  <c r="GR33" i="11"/>
  <c r="GS33" i="11"/>
  <c r="GT33" i="11"/>
  <c r="GU33" i="11"/>
  <c r="GV33" i="11"/>
  <c r="GW33" i="11"/>
  <c r="GR34" i="11"/>
  <c r="GS34" i="11"/>
  <c r="GT34" i="11"/>
  <c r="GU34" i="11"/>
  <c r="GV34" i="11"/>
  <c r="GW34" i="11"/>
  <c r="GR35" i="11"/>
  <c r="GS35" i="11"/>
  <c r="GT35" i="11"/>
  <c r="GU35" i="11"/>
  <c r="GV35" i="11"/>
  <c r="GW35" i="11"/>
  <c r="GR36" i="11"/>
  <c r="GS36" i="11"/>
  <c r="GT36" i="11"/>
  <c r="GU36" i="11"/>
  <c r="GV36" i="11"/>
  <c r="GW36" i="11"/>
  <c r="GR38" i="11"/>
  <c r="GR37" i="11" s="1"/>
  <c r="GS38" i="11"/>
  <c r="GS37" i="11" s="1"/>
  <c r="GT38" i="11"/>
  <c r="GU38" i="11"/>
  <c r="GU37" i="11" s="1"/>
  <c r="GV38" i="11"/>
  <c r="GV37" i="11" s="1"/>
  <c r="GW38" i="11"/>
  <c r="GR39" i="11"/>
  <c r="GS39" i="11"/>
  <c r="GT39" i="11"/>
  <c r="GU39" i="11"/>
  <c r="GV39" i="11"/>
  <c r="GW39" i="11"/>
  <c r="GR42" i="11"/>
  <c r="GR41" i="11" s="1"/>
  <c r="GS42" i="11"/>
  <c r="GS41" i="11" s="1"/>
  <c r="GT42" i="11"/>
  <c r="GU42" i="11"/>
  <c r="GU41" i="11" s="1"/>
  <c r="GV42" i="11"/>
  <c r="GV41" i="11" s="1"/>
  <c r="GW42" i="11"/>
  <c r="GW41" i="11" s="1"/>
  <c r="GR43" i="11"/>
  <c r="GS43" i="11"/>
  <c r="GT43" i="11"/>
  <c r="GU43" i="11"/>
  <c r="GV43" i="11"/>
  <c r="GW43" i="11"/>
  <c r="GR44" i="11"/>
  <c r="GS44" i="11"/>
  <c r="GT44" i="11"/>
  <c r="GU44" i="11"/>
  <c r="GV44" i="11"/>
  <c r="GW44" i="11"/>
  <c r="GR45" i="11"/>
  <c r="GS45" i="11"/>
  <c r="GT45" i="11"/>
  <c r="GU45" i="11"/>
  <c r="GV45" i="11"/>
  <c r="GW45" i="11"/>
  <c r="GR46" i="11"/>
  <c r="GS46" i="11"/>
  <c r="GT46" i="11"/>
  <c r="GU46" i="11"/>
  <c r="GV46" i="11"/>
  <c r="GW46" i="11"/>
  <c r="GR47" i="11"/>
  <c r="GS47" i="11"/>
  <c r="GT47" i="11"/>
  <c r="GU47" i="11"/>
  <c r="GV47" i="11"/>
  <c r="GW47" i="11"/>
  <c r="GR48" i="11"/>
  <c r="GS48" i="11"/>
  <c r="GT48" i="11"/>
  <c r="GU48" i="11"/>
  <c r="GV48" i="11"/>
  <c r="GW48" i="11"/>
  <c r="GR50" i="11"/>
  <c r="GR49" i="11" s="1"/>
  <c r="GS50" i="11"/>
  <c r="GS49" i="11" s="1"/>
  <c r="GT50" i="11"/>
  <c r="GU50" i="11"/>
  <c r="GU49" i="11" s="1"/>
  <c r="GV50" i="11"/>
  <c r="GV49" i="11" s="1"/>
  <c r="GW50" i="11"/>
  <c r="GR51" i="11"/>
  <c r="GS51" i="11"/>
  <c r="GT51" i="11"/>
  <c r="GU51" i="11"/>
  <c r="GV51" i="11"/>
  <c r="GW51" i="11"/>
  <c r="GR55" i="11"/>
  <c r="GR54" i="11" s="1"/>
  <c r="GS55" i="11"/>
  <c r="GS54" i="11" s="1"/>
  <c r="GT55" i="11"/>
  <c r="GU55" i="11"/>
  <c r="GU54" i="11" s="1"/>
  <c r="GV55" i="11"/>
  <c r="GV54" i="11" s="1"/>
  <c r="GW55" i="11"/>
  <c r="GW54" i="11" s="1"/>
  <c r="GR56" i="11"/>
  <c r="GS56" i="11"/>
  <c r="GT56" i="11"/>
  <c r="GU56" i="11"/>
  <c r="GV56" i="11"/>
  <c r="GW56" i="11"/>
  <c r="GR57" i="11"/>
  <c r="GS57" i="11"/>
  <c r="GT57" i="11"/>
  <c r="GU57" i="11"/>
  <c r="GV57" i="11"/>
  <c r="GW57" i="11"/>
  <c r="GR59" i="11"/>
  <c r="GR58" i="11" s="1"/>
  <c r="GS59" i="11"/>
  <c r="GS58" i="11" s="1"/>
  <c r="GT59" i="11"/>
  <c r="GU59" i="11"/>
  <c r="GU58" i="11" s="1"/>
  <c r="GV59" i="11"/>
  <c r="GV58" i="11" s="1"/>
  <c r="GW59" i="11"/>
  <c r="GW58" i="11" s="1"/>
  <c r="GR60" i="11"/>
  <c r="GS60" i="11"/>
  <c r="GT60" i="11"/>
  <c r="GU60" i="11"/>
  <c r="GV60" i="11"/>
  <c r="GW60" i="11"/>
  <c r="GR63" i="11"/>
  <c r="GR62" i="11" s="1"/>
  <c r="GS63" i="11"/>
  <c r="GS62" i="11" s="1"/>
  <c r="GT63" i="11"/>
  <c r="GU63" i="11"/>
  <c r="GU62" i="11" s="1"/>
  <c r="GV63" i="11"/>
  <c r="GV62" i="11" s="1"/>
  <c r="GW63" i="11"/>
  <c r="GR64" i="11"/>
  <c r="GS64" i="11"/>
  <c r="GT64" i="11"/>
  <c r="GU64" i="11"/>
  <c r="GV64" i="11"/>
  <c r="GW64" i="11"/>
  <c r="GR65" i="11"/>
  <c r="GS65" i="11"/>
  <c r="GT65" i="11"/>
  <c r="GU65" i="11"/>
  <c r="GV65" i="11"/>
  <c r="GW65" i="11"/>
  <c r="GR66" i="11"/>
  <c r="GS66" i="11"/>
  <c r="GT66" i="11"/>
  <c r="GU66" i="11"/>
  <c r="GV66" i="11"/>
  <c r="GW66" i="11"/>
  <c r="GR68" i="11"/>
  <c r="GR67" i="11" s="1"/>
  <c r="GS68" i="11"/>
  <c r="GS67" i="11" s="1"/>
  <c r="GT68" i="11"/>
  <c r="GU68" i="11"/>
  <c r="GU67" i="11" s="1"/>
  <c r="GV68" i="11"/>
  <c r="GV67" i="11" s="1"/>
  <c r="GW68" i="11"/>
  <c r="GR69" i="11"/>
  <c r="GS69" i="11"/>
  <c r="GT69" i="11"/>
  <c r="GU69" i="11"/>
  <c r="GV69" i="11"/>
  <c r="GW69" i="11"/>
  <c r="GQ69" i="11"/>
  <c r="GP69" i="11"/>
  <c r="GO69" i="11"/>
  <c r="GQ68" i="11"/>
  <c r="GP68" i="11"/>
  <c r="GO68" i="11"/>
  <c r="GP67" i="11"/>
  <c r="GO67" i="11"/>
  <c r="GQ66" i="11"/>
  <c r="GP66" i="11"/>
  <c r="GO66" i="11"/>
  <c r="GQ65" i="11"/>
  <c r="GP65" i="11"/>
  <c r="GO65" i="11"/>
  <c r="GQ64" i="11"/>
  <c r="GP64" i="11"/>
  <c r="GO64" i="11"/>
  <c r="GQ63" i="11"/>
  <c r="GP63" i="11"/>
  <c r="GO63" i="11"/>
  <c r="GP62" i="11"/>
  <c r="GO62" i="11"/>
  <c r="GP61" i="11"/>
  <c r="GO61" i="11"/>
  <c r="GQ60" i="11"/>
  <c r="GP60" i="11"/>
  <c r="GO60" i="11"/>
  <c r="GQ59" i="11"/>
  <c r="GP59" i="11"/>
  <c r="GO59" i="11"/>
  <c r="GQ58" i="11"/>
  <c r="GP58" i="11"/>
  <c r="GO58" i="11"/>
  <c r="GQ57" i="11"/>
  <c r="GP57" i="11"/>
  <c r="GO57" i="11"/>
  <c r="GQ56" i="11"/>
  <c r="GP56" i="11"/>
  <c r="GO56" i="11"/>
  <c r="GQ55" i="11"/>
  <c r="GP55" i="11"/>
  <c r="GO55" i="11"/>
  <c r="GQ54" i="11"/>
  <c r="GP54" i="11"/>
  <c r="GO54" i="11"/>
  <c r="GQ53" i="11"/>
  <c r="GP53" i="11"/>
  <c r="GO53" i="11"/>
  <c r="GQ51" i="11"/>
  <c r="GP51" i="11"/>
  <c r="GO51" i="11"/>
  <c r="GQ50" i="11"/>
  <c r="GP50" i="11"/>
  <c r="GO50" i="11"/>
  <c r="GQ49" i="11"/>
  <c r="GQ40" i="11" s="1"/>
  <c r="GP49" i="11"/>
  <c r="GO49" i="11"/>
  <c r="GQ48" i="11"/>
  <c r="GP48" i="11"/>
  <c r="GO48" i="11"/>
  <c r="GQ47" i="11"/>
  <c r="GP47" i="11"/>
  <c r="GO47" i="11"/>
  <c r="GQ46" i="11"/>
  <c r="GP46" i="11"/>
  <c r="GO46" i="11"/>
  <c r="GQ45" i="11"/>
  <c r="GP45" i="11"/>
  <c r="GO45" i="11"/>
  <c r="GQ44" i="11"/>
  <c r="GP44" i="11"/>
  <c r="GO44" i="11"/>
  <c r="GQ43" i="11"/>
  <c r="GP43" i="11"/>
  <c r="GO43" i="11"/>
  <c r="GQ42" i="11"/>
  <c r="GP42" i="11"/>
  <c r="GO42" i="11"/>
  <c r="GQ41" i="11"/>
  <c r="GP41" i="11"/>
  <c r="GO41" i="11"/>
  <c r="GP40" i="11"/>
  <c r="GO40" i="11"/>
  <c r="GQ39" i="11"/>
  <c r="GP39" i="11"/>
  <c r="GO39" i="11"/>
  <c r="GQ38" i="11"/>
  <c r="GP38" i="11"/>
  <c r="GO38" i="11"/>
  <c r="GQ37" i="11"/>
  <c r="GP37" i="11"/>
  <c r="GO37" i="11"/>
  <c r="GQ36" i="11"/>
  <c r="GP36" i="11"/>
  <c r="GO36" i="11"/>
  <c r="GQ35" i="11"/>
  <c r="GP35" i="11"/>
  <c r="GO35" i="11"/>
  <c r="GQ34" i="11"/>
  <c r="GQ29" i="11" s="1"/>
  <c r="GP34" i="11"/>
  <c r="GO34" i="11"/>
  <c r="GQ33" i="11"/>
  <c r="GP33" i="11"/>
  <c r="GO33" i="11"/>
  <c r="GQ32" i="11"/>
  <c r="GP32" i="11"/>
  <c r="GO32" i="11"/>
  <c r="GQ31" i="11"/>
  <c r="GP31" i="11"/>
  <c r="GO31" i="11"/>
  <c r="GQ30" i="11"/>
  <c r="GP30" i="11"/>
  <c r="GO30" i="11"/>
  <c r="GP29" i="11"/>
  <c r="GO29" i="11"/>
  <c r="GP28" i="11"/>
  <c r="GP52" i="11" s="1"/>
  <c r="GP27" i="11" s="1"/>
  <c r="GO28" i="11"/>
  <c r="GO52" i="11" s="1"/>
  <c r="GO27" i="11" s="1"/>
  <c r="GQ25" i="11"/>
  <c r="GP25" i="11"/>
  <c r="GO25" i="11"/>
  <c r="GQ24" i="11"/>
  <c r="GP24" i="11"/>
  <c r="GO24" i="11"/>
  <c r="GQ23" i="11"/>
  <c r="GP23" i="11"/>
  <c r="GO23" i="11"/>
  <c r="GQ22" i="11"/>
  <c r="GP22" i="11"/>
  <c r="GO22" i="11"/>
  <c r="GQ21" i="11"/>
  <c r="GP21" i="11"/>
  <c r="GO21" i="11"/>
  <c r="GQ20" i="11"/>
  <c r="GP20" i="11"/>
  <c r="GO20" i="11"/>
  <c r="GQ19" i="11"/>
  <c r="GP19" i="11"/>
  <c r="GO19" i="11"/>
  <c r="GO18" i="11" s="1"/>
  <c r="GP18" i="11"/>
  <c r="GQ17" i="11"/>
  <c r="GP17" i="11"/>
  <c r="GO17" i="11"/>
  <c r="GQ16" i="11"/>
  <c r="GP16" i="11"/>
  <c r="GO16" i="11"/>
  <c r="GQ15" i="11"/>
  <c r="GP15" i="11"/>
  <c r="GO15" i="11"/>
  <c r="GQ14" i="11"/>
  <c r="GP14" i="11"/>
  <c r="GO14" i="11"/>
  <c r="GQ13" i="11"/>
  <c r="GQ12" i="11" s="1"/>
  <c r="GP13" i="11"/>
  <c r="GO13" i="11"/>
  <c r="GP12" i="11"/>
  <c r="GO12" i="11"/>
  <c r="GQ11" i="11"/>
  <c r="GP11" i="11"/>
  <c r="GO11" i="11"/>
  <c r="GQ10" i="11"/>
  <c r="GP10" i="11"/>
  <c r="GO10" i="11"/>
  <c r="GQ9" i="11"/>
  <c r="GP9" i="11"/>
  <c r="GO9" i="11"/>
  <c r="GQ8" i="11"/>
  <c r="GP8" i="11"/>
  <c r="GO8" i="11"/>
  <c r="GP7" i="11"/>
  <c r="GP26" i="11" s="1"/>
  <c r="GP6" i="11" s="1"/>
  <c r="GO7" i="11"/>
  <c r="GO26" i="11" s="1"/>
  <c r="GO6" i="11" s="1"/>
  <c r="FB8" i="11"/>
  <c r="FC8" i="11"/>
  <c r="FD8" i="11"/>
  <c r="FE8" i="11"/>
  <c r="FF8" i="11"/>
  <c r="FG8" i="11"/>
  <c r="FH8" i="11"/>
  <c r="FI8" i="11"/>
  <c r="FJ8" i="11"/>
  <c r="FK8" i="11"/>
  <c r="FL8" i="11"/>
  <c r="FM8" i="11"/>
  <c r="FN8" i="11"/>
  <c r="FO8" i="11"/>
  <c r="FP8" i="11"/>
  <c r="FQ8" i="11"/>
  <c r="FR8" i="11"/>
  <c r="FS8" i="11"/>
  <c r="FT8" i="11"/>
  <c r="FU8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FB9" i="11"/>
  <c r="FC9" i="11"/>
  <c r="FD9" i="11"/>
  <c r="FE9" i="11"/>
  <c r="FF9" i="11"/>
  <c r="FG9" i="11"/>
  <c r="FH9" i="11"/>
  <c r="FI9" i="11"/>
  <c r="FJ9" i="11"/>
  <c r="FK9" i="11"/>
  <c r="FL9" i="11"/>
  <c r="FM9" i="11"/>
  <c r="FN9" i="11"/>
  <c r="FO9" i="11"/>
  <c r="FP9" i="11"/>
  <c r="FQ9" i="11"/>
  <c r="FR9" i="11"/>
  <c r="FS9" i="11"/>
  <c r="FT9" i="11"/>
  <c r="FU9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FB10" i="11"/>
  <c r="FC10" i="11"/>
  <c r="FD10" i="11"/>
  <c r="FE10" i="11"/>
  <c r="FF10" i="11"/>
  <c r="FG10" i="11"/>
  <c r="FH10" i="11"/>
  <c r="FI10" i="11"/>
  <c r="FJ10" i="11"/>
  <c r="FK10" i="11"/>
  <c r="FL10" i="11"/>
  <c r="FM10" i="11"/>
  <c r="FN10" i="11"/>
  <c r="FO10" i="11"/>
  <c r="FP10" i="11"/>
  <c r="FQ10" i="11"/>
  <c r="FR10" i="11"/>
  <c r="FS10" i="11"/>
  <c r="FT10" i="11"/>
  <c r="FU10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FB11" i="11"/>
  <c r="FC11" i="11"/>
  <c r="FD11" i="11"/>
  <c r="FE11" i="11"/>
  <c r="FF11" i="11"/>
  <c r="FG11" i="11"/>
  <c r="FH11" i="11"/>
  <c r="FI11" i="11"/>
  <c r="FJ11" i="11"/>
  <c r="FK11" i="11"/>
  <c r="FL11" i="11"/>
  <c r="FM11" i="11"/>
  <c r="FN11" i="11"/>
  <c r="FO11" i="11"/>
  <c r="FP11" i="11"/>
  <c r="FQ11" i="11"/>
  <c r="FR11" i="11"/>
  <c r="FS11" i="11"/>
  <c r="FT11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FB13" i="11"/>
  <c r="FB12" i="11" s="1"/>
  <c r="FC13" i="11"/>
  <c r="FC12" i="11" s="1"/>
  <c r="FD13" i="11"/>
  <c r="FE13" i="11"/>
  <c r="FE12" i="11" s="1"/>
  <c r="FF13" i="11"/>
  <c r="FF12" i="11" s="1"/>
  <c r="FG13" i="11"/>
  <c r="FG12" i="11" s="1"/>
  <c r="FH13" i="11"/>
  <c r="FH12" i="11" s="1"/>
  <c r="FI13" i="11"/>
  <c r="FI12" i="11" s="1"/>
  <c r="FJ13" i="11"/>
  <c r="FJ12" i="11" s="1"/>
  <c r="FK13" i="11"/>
  <c r="FK12" i="11" s="1"/>
  <c r="FL13" i="11"/>
  <c r="FL12" i="11" s="1"/>
  <c r="FM13" i="11"/>
  <c r="FM12" i="11" s="1"/>
  <c r="FN13" i="11"/>
  <c r="FN12" i="11" s="1"/>
  <c r="FO13" i="11"/>
  <c r="FO12" i="11" s="1"/>
  <c r="FP13" i="11"/>
  <c r="FP12" i="11" s="1"/>
  <c r="FQ13" i="11"/>
  <c r="FQ12" i="11" s="1"/>
  <c r="FR13" i="11"/>
  <c r="FR12" i="11" s="1"/>
  <c r="FS13" i="11"/>
  <c r="FS12" i="11" s="1"/>
  <c r="FT13" i="11"/>
  <c r="FT12" i="11" s="1"/>
  <c r="FU13" i="11"/>
  <c r="FU12" i="11" s="1"/>
  <c r="FV13" i="11"/>
  <c r="FV12" i="11" s="1"/>
  <c r="FW13" i="11"/>
  <c r="FW12" i="11" s="1"/>
  <c r="FX13" i="11"/>
  <c r="FX12" i="11" s="1"/>
  <c r="FY13" i="11"/>
  <c r="FY12" i="11" s="1"/>
  <c r="FZ13" i="11"/>
  <c r="FZ12" i="11" s="1"/>
  <c r="GA13" i="11"/>
  <c r="GA12" i="11" s="1"/>
  <c r="GB13" i="11"/>
  <c r="GB12" i="11" s="1"/>
  <c r="GC13" i="11"/>
  <c r="GC12" i="11" s="1"/>
  <c r="GD13" i="11"/>
  <c r="GD12" i="11" s="1"/>
  <c r="GE13" i="11"/>
  <c r="GE12" i="11" s="1"/>
  <c r="GF13" i="11"/>
  <c r="GF12" i="11" s="1"/>
  <c r="GG13" i="11"/>
  <c r="GG12" i="11" s="1"/>
  <c r="GH13" i="11"/>
  <c r="GH12" i="11" s="1"/>
  <c r="GI13" i="11"/>
  <c r="GI12" i="11" s="1"/>
  <c r="GJ13" i="11"/>
  <c r="GJ12" i="11" s="1"/>
  <c r="GK13" i="11"/>
  <c r="GK12" i="11" s="1"/>
  <c r="FB14" i="11"/>
  <c r="FC14" i="11"/>
  <c r="FD14" i="11"/>
  <c r="FE14" i="11"/>
  <c r="FF14" i="11"/>
  <c r="FG14" i="11"/>
  <c r="FH14" i="11"/>
  <c r="FI14" i="11"/>
  <c r="FJ14" i="11"/>
  <c r="FK14" i="11"/>
  <c r="FL14" i="11"/>
  <c r="FM14" i="11"/>
  <c r="FN14" i="11"/>
  <c r="FO14" i="11"/>
  <c r="FP14" i="11"/>
  <c r="FQ14" i="11"/>
  <c r="FR14" i="11"/>
  <c r="FS14" i="11"/>
  <c r="FT14" i="11"/>
  <c r="FU14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FB15" i="11"/>
  <c r="FC15" i="11"/>
  <c r="FD15" i="11"/>
  <c r="FE15" i="11"/>
  <c r="FF15" i="11"/>
  <c r="FG15" i="11"/>
  <c r="FH15" i="11"/>
  <c r="FI15" i="11"/>
  <c r="FJ15" i="11"/>
  <c r="FK15" i="11"/>
  <c r="FL15" i="11"/>
  <c r="FM15" i="11"/>
  <c r="FN15" i="11"/>
  <c r="FO15" i="11"/>
  <c r="FP15" i="11"/>
  <c r="FQ15" i="11"/>
  <c r="FR15" i="11"/>
  <c r="FS15" i="11"/>
  <c r="FT15" i="11"/>
  <c r="FU15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FB16" i="11"/>
  <c r="FC16" i="11"/>
  <c r="FD16" i="11"/>
  <c r="FE16" i="11"/>
  <c r="FF16" i="11"/>
  <c r="FG16" i="11"/>
  <c r="FH16" i="11"/>
  <c r="FI16" i="11"/>
  <c r="FJ16" i="11"/>
  <c r="FK16" i="11"/>
  <c r="FL16" i="11"/>
  <c r="FM16" i="11"/>
  <c r="FN16" i="11"/>
  <c r="FO16" i="11"/>
  <c r="FP16" i="11"/>
  <c r="FQ16" i="11"/>
  <c r="FR16" i="11"/>
  <c r="FS16" i="11"/>
  <c r="FT16" i="11"/>
  <c r="FU16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FB17" i="11"/>
  <c r="FC17" i="11"/>
  <c r="FD17" i="11"/>
  <c r="FE17" i="11"/>
  <c r="FF17" i="11"/>
  <c r="FG17" i="11"/>
  <c r="FH17" i="11"/>
  <c r="FI17" i="11"/>
  <c r="FJ17" i="11"/>
  <c r="FK17" i="11"/>
  <c r="FL17" i="11"/>
  <c r="FM17" i="11"/>
  <c r="FN17" i="11"/>
  <c r="FO17" i="11"/>
  <c r="FP17" i="11"/>
  <c r="FQ17" i="11"/>
  <c r="FR17" i="11"/>
  <c r="FS17" i="11"/>
  <c r="FT17" i="11"/>
  <c r="FU17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FB19" i="11"/>
  <c r="FC19" i="11"/>
  <c r="FD19" i="11"/>
  <c r="FE19" i="11"/>
  <c r="FF19" i="11"/>
  <c r="FG19" i="11"/>
  <c r="FH19" i="11"/>
  <c r="FI19" i="11"/>
  <c r="FJ19" i="11"/>
  <c r="FK19" i="11"/>
  <c r="FL19" i="11"/>
  <c r="FM19" i="11"/>
  <c r="FN19" i="11"/>
  <c r="FO19" i="11"/>
  <c r="FP19" i="11"/>
  <c r="FQ19" i="11"/>
  <c r="FR19" i="11"/>
  <c r="FS19" i="11"/>
  <c r="FT19" i="11"/>
  <c r="FU19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FB20" i="11"/>
  <c r="FC20" i="11"/>
  <c r="FD20" i="11"/>
  <c r="FE20" i="11"/>
  <c r="FF20" i="11"/>
  <c r="FG20" i="11"/>
  <c r="FH20" i="11"/>
  <c r="FI20" i="11"/>
  <c r="FJ20" i="11"/>
  <c r="FK20" i="11"/>
  <c r="FL20" i="11"/>
  <c r="FM20" i="11"/>
  <c r="FN20" i="11"/>
  <c r="FO20" i="11"/>
  <c r="FP20" i="11"/>
  <c r="FQ20" i="11"/>
  <c r="FR20" i="11"/>
  <c r="FS20" i="11"/>
  <c r="FT20" i="11"/>
  <c r="FU20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FB22" i="11"/>
  <c r="FC22" i="11"/>
  <c r="FD22" i="11"/>
  <c r="FE22" i="11"/>
  <c r="FF22" i="11"/>
  <c r="FG22" i="11"/>
  <c r="FH22" i="11"/>
  <c r="FI22" i="11"/>
  <c r="FJ22" i="11"/>
  <c r="FK22" i="11"/>
  <c r="FL22" i="11"/>
  <c r="FM22" i="11"/>
  <c r="FN22" i="11"/>
  <c r="FO22" i="11"/>
  <c r="FP22" i="11"/>
  <c r="FQ22" i="11"/>
  <c r="FR22" i="11"/>
  <c r="FS22" i="11"/>
  <c r="FT22" i="11"/>
  <c r="FU22" i="11"/>
  <c r="FV22" i="11"/>
  <c r="FW22" i="11"/>
  <c r="FX22" i="11"/>
  <c r="FY22" i="11"/>
  <c r="FZ22" i="11"/>
  <c r="GA22" i="11"/>
  <c r="GB22" i="11"/>
  <c r="GB21" i="11" s="1"/>
  <c r="GC22" i="11"/>
  <c r="GC21" i="11" s="1"/>
  <c r="GD22" i="11"/>
  <c r="GD21" i="11" s="1"/>
  <c r="GE22" i="11"/>
  <c r="GE21" i="11" s="1"/>
  <c r="GF22" i="11"/>
  <c r="GF21" i="11" s="1"/>
  <c r="GG22" i="11"/>
  <c r="GG21" i="11" s="1"/>
  <c r="GH22" i="11"/>
  <c r="GH21" i="11" s="1"/>
  <c r="GI22" i="11"/>
  <c r="GI21" i="11" s="1"/>
  <c r="GJ22" i="11"/>
  <c r="GJ21" i="11" s="1"/>
  <c r="GK22" i="11"/>
  <c r="GK21" i="11" s="1"/>
  <c r="FB23" i="11"/>
  <c r="FC23" i="11"/>
  <c r="FD23" i="11"/>
  <c r="FE23" i="11"/>
  <c r="FF23" i="11"/>
  <c r="FG23" i="11"/>
  <c r="FH23" i="11"/>
  <c r="FI23" i="11"/>
  <c r="FJ23" i="11"/>
  <c r="FK23" i="11"/>
  <c r="FL23" i="11"/>
  <c r="FM23" i="11"/>
  <c r="FN23" i="11"/>
  <c r="FO23" i="11"/>
  <c r="FP23" i="11"/>
  <c r="FQ23" i="11"/>
  <c r="FR23" i="11"/>
  <c r="FS23" i="11"/>
  <c r="FT23" i="11"/>
  <c r="FU23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FB24" i="11"/>
  <c r="FC24" i="11"/>
  <c r="FD24" i="11"/>
  <c r="FE24" i="11"/>
  <c r="FF24" i="11"/>
  <c r="FG24" i="11"/>
  <c r="FH24" i="11"/>
  <c r="FI24" i="11"/>
  <c r="FJ24" i="11"/>
  <c r="FK24" i="11"/>
  <c r="FL24" i="11"/>
  <c r="FM24" i="11"/>
  <c r="FN24" i="11"/>
  <c r="FO24" i="11"/>
  <c r="FP24" i="11"/>
  <c r="FQ24" i="11"/>
  <c r="FR24" i="11"/>
  <c r="FS24" i="11"/>
  <c r="FT24" i="11"/>
  <c r="FU24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FB25" i="11"/>
  <c r="FC25" i="11"/>
  <c r="FD25" i="11"/>
  <c r="FE25" i="11"/>
  <c r="FF25" i="11"/>
  <c r="FG25" i="11"/>
  <c r="FH25" i="11"/>
  <c r="FI25" i="11"/>
  <c r="FJ25" i="11"/>
  <c r="FK25" i="11"/>
  <c r="FL25" i="11"/>
  <c r="FM25" i="11"/>
  <c r="FN25" i="11"/>
  <c r="FO25" i="11"/>
  <c r="FP25" i="11"/>
  <c r="FQ25" i="11"/>
  <c r="FR25" i="11"/>
  <c r="FS25" i="11"/>
  <c r="FT25" i="11"/>
  <c r="FU25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FB30" i="11"/>
  <c r="FB29" i="11" s="1"/>
  <c r="FC30" i="11"/>
  <c r="FC29" i="11" s="1"/>
  <c r="FD30" i="11"/>
  <c r="FE30" i="11"/>
  <c r="FE29" i="11" s="1"/>
  <c r="FF30" i="11"/>
  <c r="FF29" i="11" s="1"/>
  <c r="FG30" i="11"/>
  <c r="FG29" i="11" s="1"/>
  <c r="FH30" i="11"/>
  <c r="FH29" i="11" s="1"/>
  <c r="FI30" i="11"/>
  <c r="FI29" i="11" s="1"/>
  <c r="FJ30" i="11"/>
  <c r="FK30" i="11"/>
  <c r="FK29" i="11" s="1"/>
  <c r="FL30" i="11"/>
  <c r="FL29" i="11" s="1"/>
  <c r="FM30" i="11"/>
  <c r="FM29" i="11" s="1"/>
  <c r="FN30" i="11"/>
  <c r="FN29" i="11" s="1"/>
  <c r="FO30" i="11"/>
  <c r="FO29" i="11" s="1"/>
  <c r="FP30" i="11"/>
  <c r="FP29" i="11" s="1"/>
  <c r="FQ30" i="11"/>
  <c r="FQ29" i="11" s="1"/>
  <c r="FR30" i="11"/>
  <c r="FR29" i="11" s="1"/>
  <c r="FS30" i="11"/>
  <c r="FS29" i="11" s="1"/>
  <c r="FT30" i="11"/>
  <c r="FT29" i="11" s="1"/>
  <c r="FU30" i="11"/>
  <c r="FU29" i="11" s="1"/>
  <c r="FV30" i="11"/>
  <c r="FV29" i="11" s="1"/>
  <c r="FW30" i="11"/>
  <c r="FW29" i="11" s="1"/>
  <c r="FX30" i="11"/>
  <c r="FX29" i="11" s="1"/>
  <c r="FY30" i="11"/>
  <c r="FY29" i="11" s="1"/>
  <c r="FZ30" i="11"/>
  <c r="FZ29" i="11" s="1"/>
  <c r="GA30" i="11"/>
  <c r="GA29" i="11" s="1"/>
  <c r="GB30" i="11"/>
  <c r="GB29" i="11" s="1"/>
  <c r="GC30" i="11"/>
  <c r="GC29" i="11" s="1"/>
  <c r="GD30" i="11"/>
  <c r="GD29" i="11" s="1"/>
  <c r="GE30" i="11"/>
  <c r="GE29" i="11" s="1"/>
  <c r="GF30" i="11"/>
  <c r="GF29" i="11" s="1"/>
  <c r="GG30" i="11"/>
  <c r="GG29" i="11" s="1"/>
  <c r="GH30" i="11"/>
  <c r="GI30" i="11"/>
  <c r="GI29" i="11" s="1"/>
  <c r="GJ30" i="11"/>
  <c r="GJ29" i="11" s="1"/>
  <c r="GK30" i="11"/>
  <c r="FB31" i="11"/>
  <c r="FC31" i="11"/>
  <c r="FD31" i="11"/>
  <c r="FE31" i="11"/>
  <c r="FF31" i="11"/>
  <c r="FG31" i="11"/>
  <c r="FH31" i="11"/>
  <c r="FI31" i="11"/>
  <c r="FJ31" i="11"/>
  <c r="FK31" i="11"/>
  <c r="FL31" i="11"/>
  <c r="FM31" i="11"/>
  <c r="FN31" i="11"/>
  <c r="FO31" i="11"/>
  <c r="FP31" i="11"/>
  <c r="FQ31" i="11"/>
  <c r="FR31" i="11"/>
  <c r="FS31" i="11"/>
  <c r="FT31" i="11"/>
  <c r="FU31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FB32" i="11"/>
  <c r="FC32" i="11"/>
  <c r="FD32" i="11"/>
  <c r="FE32" i="11"/>
  <c r="FF32" i="11"/>
  <c r="FG32" i="11"/>
  <c r="FH32" i="11"/>
  <c r="FI32" i="11"/>
  <c r="FJ32" i="11"/>
  <c r="FK32" i="11"/>
  <c r="FL32" i="11"/>
  <c r="FM32" i="11"/>
  <c r="FN32" i="11"/>
  <c r="FO32" i="11"/>
  <c r="FP32" i="11"/>
  <c r="FQ32" i="11"/>
  <c r="FR32" i="11"/>
  <c r="FS32" i="11"/>
  <c r="FT32" i="11"/>
  <c r="FU32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FB33" i="11"/>
  <c r="FC33" i="11"/>
  <c r="FD33" i="11"/>
  <c r="FE33" i="11"/>
  <c r="FF33" i="11"/>
  <c r="FG33" i="11"/>
  <c r="FH33" i="11"/>
  <c r="FI33" i="11"/>
  <c r="FJ33" i="11"/>
  <c r="FK33" i="11"/>
  <c r="FL33" i="11"/>
  <c r="FM33" i="11"/>
  <c r="FN33" i="11"/>
  <c r="FO33" i="11"/>
  <c r="FP33" i="11"/>
  <c r="FQ33" i="11"/>
  <c r="FR33" i="11"/>
  <c r="FS33" i="11"/>
  <c r="FT33" i="11"/>
  <c r="FU33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FB34" i="11"/>
  <c r="FC34" i="11"/>
  <c r="FD34" i="11"/>
  <c r="FE34" i="11"/>
  <c r="FF34" i="11"/>
  <c r="FG34" i="11"/>
  <c r="FH34" i="11"/>
  <c r="FI34" i="11"/>
  <c r="FJ34" i="11"/>
  <c r="FK34" i="11"/>
  <c r="FL34" i="11"/>
  <c r="FM34" i="11"/>
  <c r="FN34" i="11"/>
  <c r="FO34" i="11"/>
  <c r="FP34" i="11"/>
  <c r="FQ34" i="11"/>
  <c r="FR34" i="11"/>
  <c r="FS34" i="11"/>
  <c r="FT34" i="11"/>
  <c r="FU34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FB35" i="11"/>
  <c r="FC35" i="11"/>
  <c r="FD35" i="11"/>
  <c r="FE35" i="11"/>
  <c r="FF35" i="11"/>
  <c r="FG35" i="11"/>
  <c r="FH35" i="11"/>
  <c r="FI35" i="11"/>
  <c r="FJ35" i="11"/>
  <c r="FK35" i="11"/>
  <c r="FL35" i="11"/>
  <c r="FM35" i="11"/>
  <c r="FN35" i="11"/>
  <c r="FO35" i="11"/>
  <c r="FP35" i="11"/>
  <c r="FQ35" i="11"/>
  <c r="FR35" i="11"/>
  <c r="FS35" i="11"/>
  <c r="FT35" i="11"/>
  <c r="FU35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FB36" i="11"/>
  <c r="FC36" i="11"/>
  <c r="FD36" i="11"/>
  <c r="FE36" i="11"/>
  <c r="FF36" i="11"/>
  <c r="FG36" i="11"/>
  <c r="FH36" i="11"/>
  <c r="FI36" i="11"/>
  <c r="FJ36" i="11"/>
  <c r="FK36" i="11"/>
  <c r="FL36" i="11"/>
  <c r="FM36" i="11"/>
  <c r="FN36" i="11"/>
  <c r="FO36" i="11"/>
  <c r="FP36" i="11"/>
  <c r="FQ36" i="11"/>
  <c r="FR36" i="11"/>
  <c r="FS36" i="11"/>
  <c r="FT36" i="11"/>
  <c r="FU36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FB38" i="11"/>
  <c r="FB37" i="11" s="1"/>
  <c r="FC38" i="11"/>
  <c r="FC37" i="11" s="1"/>
  <c r="FD38" i="11"/>
  <c r="FD37" i="11" s="1"/>
  <c r="FE38" i="11"/>
  <c r="FE37" i="11" s="1"/>
  <c r="FF38" i="11"/>
  <c r="FF37" i="11" s="1"/>
  <c r="FG38" i="11"/>
  <c r="FG37" i="11" s="1"/>
  <c r="FH38" i="11"/>
  <c r="FH37" i="11" s="1"/>
  <c r="FI38" i="11"/>
  <c r="FI37" i="11" s="1"/>
  <c r="FJ38" i="11"/>
  <c r="FK38" i="11"/>
  <c r="FK37" i="11" s="1"/>
  <c r="FL38" i="11"/>
  <c r="FL37" i="11" s="1"/>
  <c r="FM38" i="11"/>
  <c r="FM37" i="11" s="1"/>
  <c r="FN38" i="11"/>
  <c r="FN37" i="11" s="1"/>
  <c r="FO38" i="11"/>
  <c r="FO37" i="11" s="1"/>
  <c r="FP38" i="11"/>
  <c r="FP37" i="11" s="1"/>
  <c r="FQ38" i="11"/>
  <c r="FQ37" i="11" s="1"/>
  <c r="FR38" i="11"/>
  <c r="FR37" i="11" s="1"/>
  <c r="FS38" i="11"/>
  <c r="FS37" i="11" s="1"/>
  <c r="FT38" i="11"/>
  <c r="FT37" i="11" s="1"/>
  <c r="FU38" i="11"/>
  <c r="FU37" i="11" s="1"/>
  <c r="FV38" i="11"/>
  <c r="FW38" i="11"/>
  <c r="FW37" i="11" s="1"/>
  <c r="FX38" i="11"/>
  <c r="FX37" i="11" s="1"/>
  <c r="FY38" i="11"/>
  <c r="FY37" i="11" s="1"/>
  <c r="FZ38" i="11"/>
  <c r="FZ37" i="11" s="1"/>
  <c r="GA38" i="11"/>
  <c r="GA37" i="11" s="1"/>
  <c r="GB38" i="11"/>
  <c r="GB37" i="11" s="1"/>
  <c r="GC38" i="11"/>
  <c r="GC37" i="11" s="1"/>
  <c r="GD38" i="11"/>
  <c r="GD37" i="11" s="1"/>
  <c r="GE38" i="11"/>
  <c r="GE37" i="11" s="1"/>
  <c r="GF38" i="11"/>
  <c r="GF37" i="11" s="1"/>
  <c r="GG38" i="11"/>
  <c r="GG37" i="11" s="1"/>
  <c r="GH38" i="11"/>
  <c r="GH37" i="11" s="1"/>
  <c r="GI38" i="11"/>
  <c r="GI37" i="11" s="1"/>
  <c r="GJ38" i="11"/>
  <c r="GJ37" i="11" s="1"/>
  <c r="GK38" i="11"/>
  <c r="GK37" i="11" s="1"/>
  <c r="FB39" i="11"/>
  <c r="FC39" i="11"/>
  <c r="FD39" i="11"/>
  <c r="FE39" i="11"/>
  <c r="FF39" i="11"/>
  <c r="FG39" i="11"/>
  <c r="FH39" i="11"/>
  <c r="FI39" i="11"/>
  <c r="FJ39" i="11"/>
  <c r="FK39" i="11"/>
  <c r="FL39" i="11"/>
  <c r="FM39" i="11"/>
  <c r="FN39" i="11"/>
  <c r="FO39" i="11"/>
  <c r="FP39" i="11"/>
  <c r="FQ39" i="11"/>
  <c r="FR39" i="11"/>
  <c r="FS39" i="11"/>
  <c r="FT39" i="11"/>
  <c r="FU39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FB42" i="11"/>
  <c r="FB41" i="11" s="1"/>
  <c r="FC42" i="11"/>
  <c r="FC41" i="11" s="1"/>
  <c r="FD42" i="11"/>
  <c r="FD41" i="11" s="1"/>
  <c r="FE42" i="11"/>
  <c r="FE41" i="11" s="1"/>
  <c r="FF42" i="11"/>
  <c r="FF41" i="11" s="1"/>
  <c r="FG42" i="11"/>
  <c r="FG41" i="11" s="1"/>
  <c r="FH42" i="11"/>
  <c r="FH41" i="11" s="1"/>
  <c r="FI42" i="11"/>
  <c r="FI41" i="11" s="1"/>
  <c r="FJ42" i="11"/>
  <c r="FK42" i="11"/>
  <c r="FK41" i="11" s="1"/>
  <c r="FL42" i="11"/>
  <c r="FL41" i="11" s="1"/>
  <c r="FM42" i="11"/>
  <c r="FM41" i="11" s="1"/>
  <c r="FN42" i="11"/>
  <c r="FN41" i="11" s="1"/>
  <c r="FO42" i="11"/>
  <c r="FO41" i="11" s="1"/>
  <c r="FP42" i="11"/>
  <c r="FP41" i="11" s="1"/>
  <c r="FQ42" i="11"/>
  <c r="FQ41" i="11" s="1"/>
  <c r="FR42" i="11"/>
  <c r="FR41" i="11" s="1"/>
  <c r="FS42" i="11"/>
  <c r="FS41" i="11" s="1"/>
  <c r="FT42" i="11"/>
  <c r="FT41" i="11" s="1"/>
  <c r="FU42" i="11"/>
  <c r="FU41" i="11" s="1"/>
  <c r="FV42" i="11"/>
  <c r="FV41" i="11" s="1"/>
  <c r="FW42" i="11"/>
  <c r="FW41" i="11" s="1"/>
  <c r="FX42" i="11"/>
  <c r="FX41" i="11" s="1"/>
  <c r="FY42" i="11"/>
  <c r="FY41" i="11" s="1"/>
  <c r="FZ42" i="11"/>
  <c r="FZ41" i="11" s="1"/>
  <c r="GA42" i="11"/>
  <c r="GA41" i="11" s="1"/>
  <c r="GB42" i="11"/>
  <c r="GB41" i="11" s="1"/>
  <c r="GC42" i="11"/>
  <c r="GC41" i="11" s="1"/>
  <c r="GD42" i="11"/>
  <c r="GD41" i="11" s="1"/>
  <c r="GE42" i="11"/>
  <c r="GE41" i="11" s="1"/>
  <c r="GF42" i="11"/>
  <c r="GF41" i="11" s="1"/>
  <c r="GG42" i="11"/>
  <c r="GG41" i="11" s="1"/>
  <c r="GH42" i="11"/>
  <c r="GH41" i="11" s="1"/>
  <c r="GI42" i="11"/>
  <c r="GI41" i="11" s="1"/>
  <c r="GJ42" i="11"/>
  <c r="GJ41" i="11" s="1"/>
  <c r="GK42" i="11"/>
  <c r="GK41" i="11" s="1"/>
  <c r="FB43" i="11"/>
  <c r="FC43" i="11"/>
  <c r="FD43" i="11"/>
  <c r="FE43" i="11"/>
  <c r="FF43" i="11"/>
  <c r="FG43" i="11"/>
  <c r="FH43" i="11"/>
  <c r="FI43" i="11"/>
  <c r="FJ43" i="11"/>
  <c r="FK43" i="11"/>
  <c r="FL43" i="11"/>
  <c r="FM43" i="11"/>
  <c r="FN43" i="11"/>
  <c r="FO43" i="11"/>
  <c r="FP43" i="11"/>
  <c r="FQ43" i="11"/>
  <c r="FR43" i="11"/>
  <c r="FS43" i="11"/>
  <c r="FT43" i="11"/>
  <c r="FU43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FB44" i="11"/>
  <c r="FC44" i="11"/>
  <c r="FD44" i="11"/>
  <c r="FE44" i="11"/>
  <c r="FF44" i="11"/>
  <c r="FG44" i="11"/>
  <c r="FH44" i="11"/>
  <c r="FI44" i="11"/>
  <c r="FJ44" i="11"/>
  <c r="FK44" i="11"/>
  <c r="FL44" i="11"/>
  <c r="FM44" i="11"/>
  <c r="FN44" i="11"/>
  <c r="FO44" i="11"/>
  <c r="FP44" i="11"/>
  <c r="FQ44" i="11"/>
  <c r="FR44" i="11"/>
  <c r="FS44" i="11"/>
  <c r="FT44" i="11"/>
  <c r="FU44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FB45" i="11"/>
  <c r="FC45" i="11"/>
  <c r="FD45" i="11"/>
  <c r="FE45" i="11"/>
  <c r="FF45" i="11"/>
  <c r="FG45" i="11"/>
  <c r="FH45" i="11"/>
  <c r="FI45" i="11"/>
  <c r="FJ45" i="11"/>
  <c r="FK45" i="11"/>
  <c r="FL45" i="11"/>
  <c r="FM45" i="11"/>
  <c r="FN45" i="11"/>
  <c r="FO45" i="11"/>
  <c r="FP45" i="11"/>
  <c r="FQ45" i="11"/>
  <c r="FR45" i="11"/>
  <c r="FS45" i="11"/>
  <c r="FT45" i="11"/>
  <c r="FU45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FB46" i="11"/>
  <c r="FC46" i="11"/>
  <c r="FD46" i="11"/>
  <c r="FE46" i="11"/>
  <c r="FF46" i="11"/>
  <c r="FG46" i="11"/>
  <c r="FH46" i="11"/>
  <c r="FI46" i="11"/>
  <c r="FJ46" i="11"/>
  <c r="FK46" i="11"/>
  <c r="FL46" i="11"/>
  <c r="FM46" i="11"/>
  <c r="FN46" i="11"/>
  <c r="FO46" i="11"/>
  <c r="FP46" i="11"/>
  <c r="FQ46" i="11"/>
  <c r="FR46" i="11"/>
  <c r="FS46" i="11"/>
  <c r="FT46" i="11"/>
  <c r="FU46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FB47" i="11"/>
  <c r="FC47" i="11"/>
  <c r="FD47" i="11"/>
  <c r="FE47" i="11"/>
  <c r="FF47" i="11"/>
  <c r="FG47" i="11"/>
  <c r="FH47" i="11"/>
  <c r="FI47" i="11"/>
  <c r="FJ47" i="11"/>
  <c r="FK47" i="11"/>
  <c r="FL47" i="11"/>
  <c r="FM47" i="11"/>
  <c r="FN47" i="11"/>
  <c r="FO47" i="11"/>
  <c r="FP47" i="11"/>
  <c r="FQ47" i="11"/>
  <c r="FR47" i="11"/>
  <c r="FS47" i="11"/>
  <c r="FT47" i="11"/>
  <c r="FU47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FB48" i="11"/>
  <c r="FC48" i="11"/>
  <c r="FD48" i="11"/>
  <c r="FE48" i="11"/>
  <c r="FF48" i="11"/>
  <c r="FG48" i="11"/>
  <c r="FH48" i="11"/>
  <c r="FI48" i="11"/>
  <c r="FJ48" i="11"/>
  <c r="FK48" i="11"/>
  <c r="FL48" i="11"/>
  <c r="FM48" i="11"/>
  <c r="FN48" i="11"/>
  <c r="FO48" i="11"/>
  <c r="FP48" i="11"/>
  <c r="FQ48" i="11"/>
  <c r="FR48" i="11"/>
  <c r="FS48" i="11"/>
  <c r="FT48" i="11"/>
  <c r="FU48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FB50" i="11"/>
  <c r="FB49" i="11" s="1"/>
  <c r="FC50" i="11"/>
  <c r="FC49" i="11" s="1"/>
  <c r="FD50" i="11"/>
  <c r="FD49" i="11" s="1"/>
  <c r="FE50" i="11"/>
  <c r="FE49" i="11" s="1"/>
  <c r="FF50" i="11"/>
  <c r="FF49" i="11" s="1"/>
  <c r="FG50" i="11"/>
  <c r="FG49" i="11" s="1"/>
  <c r="FH50" i="11"/>
  <c r="FH49" i="11" s="1"/>
  <c r="FI50" i="11"/>
  <c r="FI49" i="11" s="1"/>
  <c r="FJ50" i="11"/>
  <c r="FJ49" i="11" s="1"/>
  <c r="FK50" i="11"/>
  <c r="FK49" i="11" s="1"/>
  <c r="FL50" i="11"/>
  <c r="FL49" i="11" s="1"/>
  <c r="FM50" i="11"/>
  <c r="FM49" i="11" s="1"/>
  <c r="FN50" i="11"/>
  <c r="FN49" i="11" s="1"/>
  <c r="FO50" i="11"/>
  <c r="FO49" i="11" s="1"/>
  <c r="FP50" i="11"/>
  <c r="FP49" i="11" s="1"/>
  <c r="FQ50" i="11"/>
  <c r="FQ49" i="11" s="1"/>
  <c r="FR50" i="11"/>
  <c r="FR49" i="11" s="1"/>
  <c r="FS50" i="11"/>
  <c r="FS49" i="11" s="1"/>
  <c r="FT50" i="11"/>
  <c r="FT49" i="11" s="1"/>
  <c r="FU50" i="11"/>
  <c r="FU49" i="11" s="1"/>
  <c r="FV50" i="11"/>
  <c r="FV49" i="11" s="1"/>
  <c r="FW50" i="11"/>
  <c r="FW49" i="11" s="1"/>
  <c r="FX50" i="11"/>
  <c r="FX49" i="11" s="1"/>
  <c r="FY50" i="11"/>
  <c r="FY49" i="11" s="1"/>
  <c r="FZ50" i="11"/>
  <c r="FZ49" i="11" s="1"/>
  <c r="GA50" i="11"/>
  <c r="GA49" i="11" s="1"/>
  <c r="GB50" i="11"/>
  <c r="GB49" i="11" s="1"/>
  <c r="GC50" i="11"/>
  <c r="GC49" i="11" s="1"/>
  <c r="GD50" i="11"/>
  <c r="GD49" i="11" s="1"/>
  <c r="GE50" i="11"/>
  <c r="GE49" i="11" s="1"/>
  <c r="GF50" i="11"/>
  <c r="GF49" i="11" s="1"/>
  <c r="GG50" i="11"/>
  <c r="GG49" i="11" s="1"/>
  <c r="GH50" i="11"/>
  <c r="GH49" i="11" s="1"/>
  <c r="GI50" i="11"/>
  <c r="GI49" i="11" s="1"/>
  <c r="GJ50" i="11"/>
  <c r="GJ49" i="11" s="1"/>
  <c r="GK50" i="11"/>
  <c r="GK49" i="11" s="1"/>
  <c r="FB51" i="11"/>
  <c r="FC51" i="11"/>
  <c r="FD51" i="11"/>
  <c r="FE51" i="11"/>
  <c r="FF51" i="11"/>
  <c r="FG51" i="11"/>
  <c r="FH51" i="11"/>
  <c r="FI51" i="11"/>
  <c r="FJ51" i="11"/>
  <c r="FK51" i="11"/>
  <c r="FL51" i="11"/>
  <c r="FM51" i="11"/>
  <c r="FN51" i="11"/>
  <c r="FO51" i="11"/>
  <c r="FP51" i="11"/>
  <c r="FQ51" i="11"/>
  <c r="FR51" i="11"/>
  <c r="FS51" i="11"/>
  <c r="FT51" i="11"/>
  <c r="FU51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FB55" i="11"/>
  <c r="FB54" i="11" s="1"/>
  <c r="FC55" i="11"/>
  <c r="FC54" i="11" s="1"/>
  <c r="FD55" i="11"/>
  <c r="FD54" i="11" s="1"/>
  <c r="FE55" i="11"/>
  <c r="FE54" i="11" s="1"/>
  <c r="FF55" i="11"/>
  <c r="FF54" i="11" s="1"/>
  <c r="FG55" i="11"/>
  <c r="FG54" i="11" s="1"/>
  <c r="FH55" i="11"/>
  <c r="FH54" i="11" s="1"/>
  <c r="FI55" i="11"/>
  <c r="FI54" i="11" s="1"/>
  <c r="FJ55" i="11"/>
  <c r="FJ54" i="11" s="1"/>
  <c r="FK55" i="11"/>
  <c r="FK54" i="11" s="1"/>
  <c r="FL55" i="11"/>
  <c r="FL54" i="11" s="1"/>
  <c r="FM55" i="11"/>
  <c r="FM54" i="11" s="1"/>
  <c r="FN55" i="11"/>
  <c r="FN54" i="11" s="1"/>
  <c r="FO55" i="11"/>
  <c r="FO54" i="11" s="1"/>
  <c r="FP55" i="11"/>
  <c r="FP54" i="11" s="1"/>
  <c r="FQ55" i="11"/>
  <c r="FQ54" i="11" s="1"/>
  <c r="FR55" i="11"/>
  <c r="FR54" i="11" s="1"/>
  <c r="FS55" i="11"/>
  <c r="FS54" i="11" s="1"/>
  <c r="FT55" i="11"/>
  <c r="FT54" i="11" s="1"/>
  <c r="FU55" i="11"/>
  <c r="FU54" i="11" s="1"/>
  <c r="FV55" i="11"/>
  <c r="FV54" i="11" s="1"/>
  <c r="FW55" i="11"/>
  <c r="FW54" i="11" s="1"/>
  <c r="FX55" i="11"/>
  <c r="FX54" i="11" s="1"/>
  <c r="FY55" i="11"/>
  <c r="FY54" i="11" s="1"/>
  <c r="FZ55" i="11"/>
  <c r="FZ54" i="11" s="1"/>
  <c r="GA55" i="11"/>
  <c r="GA54" i="11" s="1"/>
  <c r="GB55" i="11"/>
  <c r="GB54" i="11" s="1"/>
  <c r="GC55" i="11"/>
  <c r="GC54" i="11" s="1"/>
  <c r="GD55" i="11"/>
  <c r="GD54" i="11" s="1"/>
  <c r="GE55" i="11"/>
  <c r="GE54" i="11" s="1"/>
  <c r="GF55" i="11"/>
  <c r="GF54" i="11" s="1"/>
  <c r="GG55" i="11"/>
  <c r="GG54" i="11" s="1"/>
  <c r="GH55" i="11"/>
  <c r="GH54" i="11" s="1"/>
  <c r="GI55" i="11"/>
  <c r="GI54" i="11" s="1"/>
  <c r="GJ55" i="11"/>
  <c r="GJ54" i="11" s="1"/>
  <c r="GK55" i="11"/>
  <c r="GK54" i="11" s="1"/>
  <c r="FB56" i="11"/>
  <c r="FC56" i="11"/>
  <c r="FD56" i="11"/>
  <c r="FE56" i="11"/>
  <c r="FF56" i="11"/>
  <c r="FG56" i="11"/>
  <c r="FH56" i="11"/>
  <c r="FI56" i="11"/>
  <c r="FJ56" i="11"/>
  <c r="FK56" i="11"/>
  <c r="FL56" i="11"/>
  <c r="FM56" i="11"/>
  <c r="FN56" i="11"/>
  <c r="FO56" i="11"/>
  <c r="FP56" i="11"/>
  <c r="FQ56" i="11"/>
  <c r="FR56" i="11"/>
  <c r="FS56" i="11"/>
  <c r="FT56" i="11"/>
  <c r="FU56" i="11"/>
  <c r="FV56" i="11"/>
  <c r="FW56" i="11"/>
  <c r="FX56" i="11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FB57" i="11"/>
  <c r="FC57" i="11"/>
  <c r="FD57" i="11"/>
  <c r="FE57" i="11"/>
  <c r="FF57" i="11"/>
  <c r="FG57" i="11"/>
  <c r="FH57" i="11"/>
  <c r="FI57" i="11"/>
  <c r="FJ57" i="11"/>
  <c r="FK57" i="11"/>
  <c r="FL57" i="11"/>
  <c r="FM57" i="11"/>
  <c r="FN57" i="11"/>
  <c r="FO57" i="11"/>
  <c r="FP57" i="11"/>
  <c r="FQ57" i="11"/>
  <c r="FR57" i="11"/>
  <c r="FS57" i="11"/>
  <c r="FT57" i="11"/>
  <c r="FU57" i="11"/>
  <c r="FV57" i="11"/>
  <c r="FW57" i="11"/>
  <c r="FX57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FB59" i="11"/>
  <c r="FC59" i="11"/>
  <c r="FD59" i="11"/>
  <c r="FE59" i="11"/>
  <c r="FF59" i="11"/>
  <c r="FF58" i="11" s="1"/>
  <c r="FG59" i="11"/>
  <c r="FH59" i="11"/>
  <c r="FH58" i="11" s="1"/>
  <c r="FI59" i="11"/>
  <c r="FJ59" i="11"/>
  <c r="FJ58" i="11" s="1"/>
  <c r="FK59" i="11"/>
  <c r="FK58" i="11" s="1"/>
  <c r="FL59" i="11"/>
  <c r="FL58" i="11" s="1"/>
  <c r="FM59" i="11"/>
  <c r="FM58" i="11" s="1"/>
  <c r="FN59" i="11"/>
  <c r="FN58" i="11" s="1"/>
  <c r="FO59" i="11"/>
  <c r="FO58" i="11" s="1"/>
  <c r="FP59" i="11"/>
  <c r="FP58" i="11" s="1"/>
  <c r="FQ59" i="11"/>
  <c r="FQ58" i="11" s="1"/>
  <c r="FR59" i="11"/>
  <c r="FR58" i="11" s="1"/>
  <c r="FS59" i="11"/>
  <c r="FS58" i="11" s="1"/>
  <c r="FT59" i="11"/>
  <c r="FT58" i="11" s="1"/>
  <c r="FU59" i="11"/>
  <c r="FU58" i="11" s="1"/>
  <c r="FV59" i="11"/>
  <c r="FV58" i="11" s="1"/>
  <c r="FW59" i="11"/>
  <c r="FW58" i="11" s="1"/>
  <c r="FX59" i="11"/>
  <c r="FX58" i="11" s="1"/>
  <c r="FY59" i="11"/>
  <c r="FY58" i="11" s="1"/>
  <c r="FZ59" i="11"/>
  <c r="FZ58" i="11" s="1"/>
  <c r="GA59" i="11"/>
  <c r="GA58" i="11" s="1"/>
  <c r="GB59" i="11"/>
  <c r="GB58" i="11" s="1"/>
  <c r="GC59" i="11"/>
  <c r="GC58" i="11" s="1"/>
  <c r="GD59" i="11"/>
  <c r="GD58" i="11" s="1"/>
  <c r="GE59" i="11"/>
  <c r="GE58" i="11" s="1"/>
  <c r="GF59" i="11"/>
  <c r="GF58" i="11" s="1"/>
  <c r="GG59" i="11"/>
  <c r="GG58" i="11" s="1"/>
  <c r="GH59" i="11"/>
  <c r="GH58" i="11" s="1"/>
  <c r="GI59" i="11"/>
  <c r="GI58" i="11" s="1"/>
  <c r="GJ59" i="11"/>
  <c r="GJ58" i="11" s="1"/>
  <c r="GK59" i="11"/>
  <c r="GK58" i="11" s="1"/>
  <c r="FB60" i="11"/>
  <c r="FC60" i="11"/>
  <c r="FD60" i="11"/>
  <c r="FE60" i="11"/>
  <c r="FF60" i="11"/>
  <c r="FG60" i="11"/>
  <c r="FH60" i="11"/>
  <c r="FI60" i="11"/>
  <c r="FJ60" i="11"/>
  <c r="FK60" i="11"/>
  <c r="FL60" i="11"/>
  <c r="FM60" i="11"/>
  <c r="FN60" i="11"/>
  <c r="FO60" i="11"/>
  <c r="FP60" i="11"/>
  <c r="FQ60" i="11"/>
  <c r="FR60" i="11"/>
  <c r="FS60" i="11"/>
  <c r="FT60" i="11"/>
  <c r="FU60" i="11"/>
  <c r="FV60" i="11"/>
  <c r="FW60" i="11"/>
  <c r="FX60" i="11"/>
  <c r="FY60" i="11"/>
  <c r="FZ60" i="11"/>
  <c r="GA60" i="11"/>
  <c r="GB60" i="11"/>
  <c r="GC60" i="11"/>
  <c r="GD60" i="11"/>
  <c r="GE60" i="11"/>
  <c r="GF60" i="11"/>
  <c r="GG60" i="11"/>
  <c r="GH60" i="11"/>
  <c r="GI60" i="11"/>
  <c r="GJ60" i="11"/>
  <c r="GK60" i="11"/>
  <c r="FB63" i="11"/>
  <c r="FB62" i="11" s="1"/>
  <c r="FC63" i="11"/>
  <c r="FC62" i="11" s="1"/>
  <c r="FD63" i="11"/>
  <c r="FE63" i="11"/>
  <c r="FE62" i="11" s="1"/>
  <c r="FF63" i="11"/>
  <c r="FF62" i="11" s="1"/>
  <c r="FG63" i="11"/>
  <c r="FH63" i="11"/>
  <c r="FH62" i="11" s="1"/>
  <c r="FI63" i="11"/>
  <c r="FI62" i="11" s="1"/>
  <c r="FJ63" i="11"/>
  <c r="FK63" i="11"/>
  <c r="FK62" i="11" s="1"/>
  <c r="FL63" i="11"/>
  <c r="FL62" i="11" s="1"/>
  <c r="FM63" i="11"/>
  <c r="FN63" i="11"/>
  <c r="FN62" i="11" s="1"/>
  <c r="FO63" i="11"/>
  <c r="FO62" i="11" s="1"/>
  <c r="FP63" i="11"/>
  <c r="FQ63" i="11"/>
  <c r="FQ62" i="11" s="1"/>
  <c r="FR63" i="11"/>
  <c r="FR62" i="11" s="1"/>
  <c r="FS63" i="11"/>
  <c r="FT63" i="11"/>
  <c r="FT62" i="11" s="1"/>
  <c r="FU63" i="11"/>
  <c r="FU62" i="11" s="1"/>
  <c r="FV63" i="11"/>
  <c r="FW63" i="11"/>
  <c r="FW62" i="11" s="1"/>
  <c r="FX63" i="11"/>
  <c r="FX62" i="11" s="1"/>
  <c r="FY63" i="11"/>
  <c r="FZ63" i="11"/>
  <c r="FZ62" i="11" s="1"/>
  <c r="GA63" i="11"/>
  <c r="GA62" i="11" s="1"/>
  <c r="GB63" i="11"/>
  <c r="GC63" i="11"/>
  <c r="GC62" i="11" s="1"/>
  <c r="GD63" i="11"/>
  <c r="GD62" i="11" s="1"/>
  <c r="GE63" i="11"/>
  <c r="GF63" i="11"/>
  <c r="GF62" i="11" s="1"/>
  <c r="GG63" i="11"/>
  <c r="GG62" i="11" s="1"/>
  <c r="GH63" i="11"/>
  <c r="GH62" i="11" s="1"/>
  <c r="GI63" i="11"/>
  <c r="GI62" i="11" s="1"/>
  <c r="GJ63" i="11"/>
  <c r="GJ62" i="11" s="1"/>
  <c r="GK63" i="11"/>
  <c r="FB64" i="11"/>
  <c r="FC64" i="11"/>
  <c r="FD64" i="11"/>
  <c r="FE64" i="11"/>
  <c r="FF64" i="11"/>
  <c r="FG64" i="11"/>
  <c r="FH64" i="11"/>
  <c r="FI64" i="11"/>
  <c r="FJ64" i="11"/>
  <c r="FK64" i="11"/>
  <c r="FL64" i="11"/>
  <c r="FM64" i="11"/>
  <c r="FN64" i="11"/>
  <c r="FO64" i="11"/>
  <c r="FP64" i="11"/>
  <c r="FQ64" i="11"/>
  <c r="FR64" i="11"/>
  <c r="FS64" i="11"/>
  <c r="FT64" i="11"/>
  <c r="FU64" i="11"/>
  <c r="FV64" i="11"/>
  <c r="FW64" i="11"/>
  <c r="FX64" i="11"/>
  <c r="FY64" i="11"/>
  <c r="FZ64" i="11"/>
  <c r="GA64" i="11"/>
  <c r="GB64" i="11"/>
  <c r="GC64" i="11"/>
  <c r="GD64" i="11"/>
  <c r="GE64" i="11"/>
  <c r="GF64" i="11"/>
  <c r="GG64" i="11"/>
  <c r="GH64" i="11"/>
  <c r="GI64" i="11"/>
  <c r="GJ64" i="11"/>
  <c r="GK64" i="11"/>
  <c r="FB65" i="11"/>
  <c r="FC65" i="11"/>
  <c r="FD65" i="11"/>
  <c r="FE65" i="11"/>
  <c r="FF65" i="11"/>
  <c r="FG65" i="11"/>
  <c r="FH65" i="11"/>
  <c r="FI65" i="11"/>
  <c r="FJ65" i="11"/>
  <c r="FK65" i="11"/>
  <c r="FL65" i="11"/>
  <c r="FM65" i="11"/>
  <c r="FN65" i="11"/>
  <c r="FO65" i="11"/>
  <c r="FP65" i="11"/>
  <c r="FQ65" i="11"/>
  <c r="FR65" i="11"/>
  <c r="FS65" i="11"/>
  <c r="FT65" i="11"/>
  <c r="FU65" i="11"/>
  <c r="FV65" i="11"/>
  <c r="FW65" i="11"/>
  <c r="FX65" i="11"/>
  <c r="FY65" i="11"/>
  <c r="FZ65" i="11"/>
  <c r="GA65" i="11"/>
  <c r="GB65" i="11"/>
  <c r="GC65" i="11"/>
  <c r="GD65" i="11"/>
  <c r="GE65" i="11"/>
  <c r="GF65" i="11"/>
  <c r="GG65" i="11"/>
  <c r="GH65" i="11"/>
  <c r="GI65" i="11"/>
  <c r="GJ65" i="11"/>
  <c r="GK65" i="11"/>
  <c r="FB66" i="11"/>
  <c r="FC66" i="11"/>
  <c r="FD66" i="11"/>
  <c r="FE66" i="11"/>
  <c r="FF66" i="11"/>
  <c r="FG66" i="11"/>
  <c r="FH66" i="11"/>
  <c r="FI66" i="11"/>
  <c r="FJ66" i="11"/>
  <c r="FK66" i="11"/>
  <c r="FL66" i="11"/>
  <c r="FM66" i="11"/>
  <c r="FN66" i="11"/>
  <c r="FO66" i="11"/>
  <c r="FP66" i="11"/>
  <c r="FQ66" i="11"/>
  <c r="FR66" i="11"/>
  <c r="FS66" i="11"/>
  <c r="FT66" i="11"/>
  <c r="FU66" i="11"/>
  <c r="FV66" i="11"/>
  <c r="FW66" i="11"/>
  <c r="FX66" i="11"/>
  <c r="FY66" i="11"/>
  <c r="FZ66" i="11"/>
  <c r="GA66" i="11"/>
  <c r="GB66" i="11"/>
  <c r="GC66" i="11"/>
  <c r="GD66" i="11"/>
  <c r="GE66" i="11"/>
  <c r="GF66" i="11"/>
  <c r="GG66" i="11"/>
  <c r="GH66" i="11"/>
  <c r="GI66" i="11"/>
  <c r="GJ66" i="11"/>
  <c r="GK66" i="11"/>
  <c r="FB68" i="11"/>
  <c r="FB67" i="11" s="1"/>
  <c r="FC68" i="11"/>
  <c r="FC67" i="11" s="1"/>
  <c r="FD68" i="11"/>
  <c r="FE68" i="11"/>
  <c r="FE67" i="11" s="1"/>
  <c r="FF68" i="11"/>
  <c r="FF67" i="11" s="1"/>
  <c r="FG68" i="11"/>
  <c r="FH68" i="11"/>
  <c r="FH67" i="11" s="1"/>
  <c r="FI68" i="11"/>
  <c r="FI67" i="11" s="1"/>
  <c r="FJ68" i="11"/>
  <c r="FK68" i="11"/>
  <c r="FK67" i="11" s="1"/>
  <c r="FL68" i="11"/>
  <c r="FL67" i="11" s="1"/>
  <c r="FM68" i="11"/>
  <c r="FN68" i="11"/>
  <c r="FN67" i="11" s="1"/>
  <c r="FO68" i="11"/>
  <c r="FO67" i="11" s="1"/>
  <c r="FP68" i="11"/>
  <c r="FQ68" i="11"/>
  <c r="FQ67" i="11" s="1"/>
  <c r="FR68" i="11"/>
  <c r="FR67" i="11" s="1"/>
  <c r="FS68" i="11"/>
  <c r="FS67" i="11" s="1"/>
  <c r="FT68" i="11"/>
  <c r="FT67" i="11" s="1"/>
  <c r="FU68" i="11"/>
  <c r="FU67" i="11" s="1"/>
  <c r="FV68" i="11"/>
  <c r="FW68" i="11"/>
  <c r="FW67" i="11" s="1"/>
  <c r="FX68" i="11"/>
  <c r="FX67" i="11" s="1"/>
  <c r="FY68" i="11"/>
  <c r="FZ68" i="11"/>
  <c r="FZ67" i="11" s="1"/>
  <c r="GA68" i="11"/>
  <c r="GA67" i="11" s="1"/>
  <c r="GB68" i="11"/>
  <c r="GC68" i="11"/>
  <c r="GC67" i="11" s="1"/>
  <c r="GD68" i="11"/>
  <c r="GD67" i="11" s="1"/>
  <c r="GE68" i="11"/>
  <c r="GF68" i="11"/>
  <c r="GF67" i="11" s="1"/>
  <c r="GG68" i="11"/>
  <c r="GG67" i="11" s="1"/>
  <c r="GH68" i="11"/>
  <c r="GI68" i="11"/>
  <c r="GI67" i="11" s="1"/>
  <c r="GJ68" i="11"/>
  <c r="GJ67" i="11" s="1"/>
  <c r="GK68" i="11"/>
  <c r="FB69" i="11"/>
  <c r="FC69" i="11"/>
  <c r="FD69" i="11"/>
  <c r="FE69" i="11"/>
  <c r="FF69" i="11"/>
  <c r="FG69" i="11"/>
  <c r="FH69" i="11"/>
  <c r="FI69" i="11"/>
  <c r="FJ69" i="11"/>
  <c r="FK69" i="11"/>
  <c r="FL69" i="11"/>
  <c r="FM69" i="11"/>
  <c r="FN69" i="11"/>
  <c r="FO69" i="11"/>
  <c r="FP69" i="11"/>
  <c r="FQ69" i="11"/>
  <c r="FR69" i="11"/>
  <c r="FS69" i="11"/>
  <c r="FT69" i="11"/>
  <c r="FU69" i="11"/>
  <c r="FV69" i="11"/>
  <c r="FW69" i="11"/>
  <c r="FX69" i="11"/>
  <c r="FY69" i="11"/>
  <c r="FZ69" i="11"/>
  <c r="GA69" i="11"/>
  <c r="GB69" i="11"/>
  <c r="GC69" i="11"/>
  <c r="GD69" i="11"/>
  <c r="GE69" i="11"/>
  <c r="GF69" i="11"/>
  <c r="GG69" i="11"/>
  <c r="GH69" i="11"/>
  <c r="GI69" i="11"/>
  <c r="GJ69" i="11"/>
  <c r="GK69" i="11"/>
  <c r="FA69" i="11"/>
  <c r="EZ69" i="11"/>
  <c r="EY69" i="11"/>
  <c r="FA68" i="11"/>
  <c r="EZ68" i="11"/>
  <c r="EY68" i="11"/>
  <c r="EZ67" i="11"/>
  <c r="EY67" i="11"/>
  <c r="FA66" i="11"/>
  <c r="EZ66" i="11"/>
  <c r="EY66" i="11"/>
  <c r="FA65" i="11"/>
  <c r="EZ65" i="11"/>
  <c r="EY65" i="11"/>
  <c r="FA64" i="11"/>
  <c r="EZ64" i="11"/>
  <c r="EY64" i="11"/>
  <c r="FA63" i="11"/>
  <c r="FA62" i="11" s="1"/>
  <c r="EZ63" i="11"/>
  <c r="EY63" i="11"/>
  <c r="EZ62" i="11"/>
  <c r="EY62" i="11"/>
  <c r="EZ61" i="11"/>
  <c r="EY61" i="11"/>
  <c r="FA60" i="11"/>
  <c r="EZ60" i="11"/>
  <c r="EY60" i="11"/>
  <c r="FA59" i="11"/>
  <c r="EZ59" i="11"/>
  <c r="EY59" i="11"/>
  <c r="FA58" i="11"/>
  <c r="EZ58" i="11"/>
  <c r="EY58" i="11"/>
  <c r="FA57" i="11"/>
  <c r="EZ57" i="11"/>
  <c r="EY57" i="11"/>
  <c r="FA56" i="11"/>
  <c r="EZ56" i="11"/>
  <c r="EY56" i="11"/>
  <c r="FA55" i="11"/>
  <c r="EZ55" i="11"/>
  <c r="EY55" i="11"/>
  <c r="FA54" i="11"/>
  <c r="FA53" i="11" s="1"/>
  <c r="EZ54" i="11"/>
  <c r="EY54" i="11"/>
  <c r="EZ53" i="11"/>
  <c r="EY53" i="11"/>
  <c r="FA51" i="11"/>
  <c r="EZ51" i="11"/>
  <c r="EY51" i="11"/>
  <c r="FA50" i="11"/>
  <c r="EZ50" i="11"/>
  <c r="EY50" i="11"/>
  <c r="FA49" i="11"/>
  <c r="EZ49" i="11"/>
  <c r="EY49" i="11"/>
  <c r="FA48" i="11"/>
  <c r="EZ48" i="11"/>
  <c r="EY48" i="11"/>
  <c r="FA47" i="11"/>
  <c r="EZ47" i="11"/>
  <c r="EY47" i="11"/>
  <c r="FA46" i="11"/>
  <c r="EZ46" i="11"/>
  <c r="EY46" i="11"/>
  <c r="FA45" i="11"/>
  <c r="EZ45" i="11"/>
  <c r="EY45" i="11"/>
  <c r="FA44" i="11"/>
  <c r="EZ44" i="11"/>
  <c r="EY44" i="11"/>
  <c r="FA43" i="11"/>
  <c r="EZ43" i="11"/>
  <c r="EY43" i="11"/>
  <c r="FA42" i="11"/>
  <c r="EZ42" i="11"/>
  <c r="EY42" i="11"/>
  <c r="FA41" i="11"/>
  <c r="FA40" i="11" s="1"/>
  <c r="EZ41" i="11"/>
  <c r="EY41" i="11"/>
  <c r="EZ40" i="11"/>
  <c r="EY40" i="11"/>
  <c r="FA39" i="11"/>
  <c r="EZ39" i="11"/>
  <c r="EY39" i="11"/>
  <c r="FA38" i="11"/>
  <c r="EZ38" i="11"/>
  <c r="EY38" i="11"/>
  <c r="FA37" i="11"/>
  <c r="EZ37" i="11"/>
  <c r="EY37" i="11"/>
  <c r="FA36" i="11"/>
  <c r="EZ36" i="11"/>
  <c r="EY36" i="11"/>
  <c r="FA35" i="11"/>
  <c r="EZ35" i="11"/>
  <c r="EY35" i="11"/>
  <c r="FA34" i="11"/>
  <c r="EZ34" i="11"/>
  <c r="EY34" i="11"/>
  <c r="FA33" i="11"/>
  <c r="EZ33" i="11"/>
  <c r="EY33" i="11"/>
  <c r="FA32" i="11"/>
  <c r="EZ32" i="11"/>
  <c r="EY32" i="11"/>
  <c r="FA31" i="11"/>
  <c r="EZ31" i="11"/>
  <c r="EY31" i="11"/>
  <c r="FA30" i="11"/>
  <c r="EZ30" i="11"/>
  <c r="EY30" i="11"/>
  <c r="FA29" i="11"/>
  <c r="EZ29" i="11"/>
  <c r="EY29" i="11"/>
  <c r="EZ28" i="11"/>
  <c r="EZ52" i="11" s="1"/>
  <c r="EZ27" i="11" s="1"/>
  <c r="EY28" i="11"/>
  <c r="EY52" i="11" s="1"/>
  <c r="EY27" i="11" s="1"/>
  <c r="FA25" i="11"/>
  <c r="EZ25" i="11"/>
  <c r="EY25" i="11"/>
  <c r="FA24" i="11"/>
  <c r="EZ24" i="11"/>
  <c r="EY24" i="11"/>
  <c r="FA23" i="11"/>
  <c r="EZ23" i="11"/>
  <c r="EY23" i="11"/>
  <c r="FA22" i="11"/>
  <c r="EZ22" i="11"/>
  <c r="EY22" i="11"/>
  <c r="FA21" i="11"/>
  <c r="EZ21" i="11"/>
  <c r="EY21" i="11"/>
  <c r="FA20" i="11"/>
  <c r="EZ20" i="11"/>
  <c r="EY20" i="11"/>
  <c r="FA19" i="11"/>
  <c r="FA18" i="11" s="1"/>
  <c r="EZ19" i="11"/>
  <c r="EY19" i="11"/>
  <c r="EZ18" i="11"/>
  <c r="EY18" i="11"/>
  <c r="FA17" i="11"/>
  <c r="EZ17" i="11"/>
  <c r="EY17" i="11"/>
  <c r="FA16" i="11"/>
  <c r="EZ16" i="11"/>
  <c r="EY16" i="11"/>
  <c r="FA15" i="11"/>
  <c r="EZ15" i="11"/>
  <c r="EY15" i="11"/>
  <c r="FA14" i="11"/>
  <c r="EZ14" i="11"/>
  <c r="EY14" i="11"/>
  <c r="FA13" i="11"/>
  <c r="FA12" i="11" s="1"/>
  <c r="EZ13" i="11"/>
  <c r="EY13" i="11"/>
  <c r="EZ12" i="11"/>
  <c r="EY12" i="11"/>
  <c r="FA11" i="11"/>
  <c r="EZ11" i="11"/>
  <c r="EY11" i="11"/>
  <c r="FA10" i="11"/>
  <c r="EZ10" i="11"/>
  <c r="EY10" i="11"/>
  <c r="FA9" i="11"/>
  <c r="EZ9" i="11"/>
  <c r="EY9" i="11"/>
  <c r="FA8" i="11"/>
  <c r="EZ8" i="11"/>
  <c r="EY8" i="11"/>
  <c r="EZ7" i="11"/>
  <c r="EZ26" i="11" s="1"/>
  <c r="EZ6" i="11" s="1"/>
  <c r="EY7" i="11"/>
  <c r="EY26" i="11" s="1"/>
  <c r="EY6" i="11" s="1"/>
  <c r="DX8" i="11"/>
  <c r="DY8" i="11"/>
  <c r="DZ8" i="11"/>
  <c r="EA8" i="11"/>
  <c r="EB8" i="11"/>
  <c r="EC8" i="11"/>
  <c r="ED8" i="11"/>
  <c r="EE8" i="11"/>
  <c r="EF8" i="11"/>
  <c r="EG8" i="11"/>
  <c r="EH8" i="11"/>
  <c r="EI8" i="11"/>
  <c r="EJ8" i="11"/>
  <c r="EK8" i="11"/>
  <c r="EL8" i="11"/>
  <c r="EM8" i="11"/>
  <c r="EN8" i="11"/>
  <c r="EO8" i="11"/>
  <c r="EP8" i="11"/>
  <c r="EQ8" i="11"/>
  <c r="ER8" i="11"/>
  <c r="ES8" i="11"/>
  <c r="ET8" i="11"/>
  <c r="EU8" i="11"/>
  <c r="DX9" i="11"/>
  <c r="DY9" i="11"/>
  <c r="DZ9" i="11"/>
  <c r="EA9" i="11"/>
  <c r="EB9" i="11"/>
  <c r="EC9" i="11"/>
  <c r="ED9" i="11"/>
  <c r="EE9" i="11"/>
  <c r="EF9" i="11"/>
  <c r="EG9" i="11"/>
  <c r="EH9" i="11"/>
  <c r="EI9" i="11"/>
  <c r="EJ9" i="11"/>
  <c r="EK9" i="11"/>
  <c r="EL9" i="11"/>
  <c r="EM9" i="11"/>
  <c r="EN9" i="11"/>
  <c r="EO9" i="11"/>
  <c r="EP9" i="11"/>
  <c r="EQ9" i="11"/>
  <c r="ER9" i="11"/>
  <c r="ES9" i="11"/>
  <c r="ET9" i="11"/>
  <c r="EU9" i="11"/>
  <c r="DX10" i="11"/>
  <c r="DY10" i="11"/>
  <c r="DZ10" i="11"/>
  <c r="EA10" i="11"/>
  <c r="EB10" i="11"/>
  <c r="EC10" i="11"/>
  <c r="ED10" i="11"/>
  <c r="EE10" i="11"/>
  <c r="EF10" i="11"/>
  <c r="EG10" i="11"/>
  <c r="EH10" i="11"/>
  <c r="EI10" i="11"/>
  <c r="EJ10" i="11"/>
  <c r="EK10" i="11"/>
  <c r="EL10" i="11"/>
  <c r="EM10" i="11"/>
  <c r="EN10" i="11"/>
  <c r="EO10" i="11"/>
  <c r="EP10" i="11"/>
  <c r="EQ10" i="11"/>
  <c r="ER10" i="11"/>
  <c r="ES10" i="11"/>
  <c r="ET10" i="11"/>
  <c r="EU10" i="11"/>
  <c r="DX11" i="11"/>
  <c r="DY11" i="11"/>
  <c r="DZ11" i="11"/>
  <c r="EA11" i="11"/>
  <c r="EB11" i="11"/>
  <c r="EC11" i="11"/>
  <c r="ED11" i="11"/>
  <c r="EE11" i="11"/>
  <c r="EF11" i="11"/>
  <c r="EG11" i="11"/>
  <c r="EH11" i="11"/>
  <c r="EI11" i="11"/>
  <c r="EJ11" i="11"/>
  <c r="EK11" i="11"/>
  <c r="EL11" i="11"/>
  <c r="EM11" i="11"/>
  <c r="EN11" i="11"/>
  <c r="EO11" i="11"/>
  <c r="EP11" i="11"/>
  <c r="EQ11" i="11"/>
  <c r="ER11" i="11"/>
  <c r="ES11" i="11"/>
  <c r="ET11" i="11"/>
  <c r="EU11" i="11"/>
  <c r="DX13" i="11"/>
  <c r="DX12" i="11" s="1"/>
  <c r="DY13" i="11"/>
  <c r="DY12" i="11" s="1"/>
  <c r="DZ13" i="11"/>
  <c r="EA13" i="11"/>
  <c r="EA12" i="11" s="1"/>
  <c r="EB13" i="11"/>
  <c r="EB12" i="11" s="1"/>
  <c r="EC13" i="11"/>
  <c r="ED13" i="11"/>
  <c r="ED12" i="11" s="1"/>
  <c r="EE13" i="11"/>
  <c r="EE12" i="11" s="1"/>
  <c r="EF13" i="11"/>
  <c r="EG13" i="11"/>
  <c r="EG12" i="11" s="1"/>
  <c r="EH13" i="11"/>
  <c r="EH12" i="11" s="1"/>
  <c r="EI13" i="11"/>
  <c r="EJ13" i="11"/>
  <c r="EJ12" i="11" s="1"/>
  <c r="EK13" i="11"/>
  <c r="EK12" i="11" s="1"/>
  <c r="EL13" i="11"/>
  <c r="EM13" i="11"/>
  <c r="EM12" i="11" s="1"/>
  <c r="EN13" i="11"/>
  <c r="EN12" i="11" s="1"/>
  <c r="EO13" i="11"/>
  <c r="EP13" i="11"/>
  <c r="EP12" i="11" s="1"/>
  <c r="EQ13" i="11"/>
  <c r="EQ12" i="11" s="1"/>
  <c r="ER13" i="11"/>
  <c r="ES13" i="11"/>
  <c r="ES12" i="11" s="1"/>
  <c r="ET13" i="11"/>
  <c r="ET12" i="11" s="1"/>
  <c r="EU13" i="11"/>
  <c r="DX14" i="11"/>
  <c r="DY14" i="11"/>
  <c r="DZ14" i="11"/>
  <c r="EA14" i="11"/>
  <c r="EB14" i="11"/>
  <c r="EC14" i="11"/>
  <c r="ED14" i="11"/>
  <c r="EE14" i="11"/>
  <c r="EF14" i="11"/>
  <c r="EG14" i="11"/>
  <c r="EH14" i="11"/>
  <c r="EI14" i="11"/>
  <c r="EJ14" i="11"/>
  <c r="EK14" i="11"/>
  <c r="EL14" i="11"/>
  <c r="EM14" i="11"/>
  <c r="EN14" i="11"/>
  <c r="EO14" i="11"/>
  <c r="EP14" i="11"/>
  <c r="EQ14" i="11"/>
  <c r="ER14" i="11"/>
  <c r="ES14" i="11"/>
  <c r="ET14" i="11"/>
  <c r="EU14" i="11"/>
  <c r="DX15" i="11"/>
  <c r="DY15" i="11"/>
  <c r="DZ15" i="11"/>
  <c r="EA15" i="11"/>
  <c r="EB15" i="11"/>
  <c r="EC15" i="11"/>
  <c r="ED15" i="11"/>
  <c r="EE15" i="11"/>
  <c r="EF15" i="11"/>
  <c r="EG15" i="11"/>
  <c r="EH15" i="11"/>
  <c r="EI15" i="11"/>
  <c r="EJ15" i="11"/>
  <c r="EK15" i="11"/>
  <c r="EL15" i="11"/>
  <c r="EM15" i="11"/>
  <c r="EN15" i="11"/>
  <c r="EO15" i="11"/>
  <c r="EP15" i="11"/>
  <c r="EQ15" i="11"/>
  <c r="ER15" i="11"/>
  <c r="ES15" i="11"/>
  <c r="ET15" i="11"/>
  <c r="EU15" i="11"/>
  <c r="DX16" i="11"/>
  <c r="DY16" i="11"/>
  <c r="DZ16" i="11"/>
  <c r="EA16" i="11"/>
  <c r="EB16" i="11"/>
  <c r="EC16" i="11"/>
  <c r="ED16" i="11"/>
  <c r="EE16" i="11"/>
  <c r="EF16" i="11"/>
  <c r="EG16" i="11"/>
  <c r="EH16" i="11"/>
  <c r="EI16" i="11"/>
  <c r="EJ16" i="11"/>
  <c r="EK16" i="11"/>
  <c r="EL16" i="11"/>
  <c r="EM16" i="11"/>
  <c r="EN16" i="11"/>
  <c r="EO16" i="11"/>
  <c r="EP16" i="11"/>
  <c r="EQ16" i="11"/>
  <c r="ER16" i="11"/>
  <c r="ES16" i="11"/>
  <c r="ET16" i="11"/>
  <c r="EU16" i="11"/>
  <c r="DX17" i="11"/>
  <c r="DY17" i="11"/>
  <c r="DZ17" i="11"/>
  <c r="EA17" i="11"/>
  <c r="EB17" i="11"/>
  <c r="EC17" i="11"/>
  <c r="ED17" i="11"/>
  <c r="EE17" i="11"/>
  <c r="EF17" i="11"/>
  <c r="EG17" i="11"/>
  <c r="EH17" i="11"/>
  <c r="EI17" i="11"/>
  <c r="EJ17" i="11"/>
  <c r="EK17" i="11"/>
  <c r="EL17" i="11"/>
  <c r="EM17" i="11"/>
  <c r="EN17" i="11"/>
  <c r="EO17" i="11"/>
  <c r="EP17" i="11"/>
  <c r="EQ17" i="11"/>
  <c r="ER17" i="11"/>
  <c r="ES17" i="11"/>
  <c r="ET17" i="11"/>
  <c r="EU17" i="11"/>
  <c r="DX19" i="11"/>
  <c r="DY19" i="11"/>
  <c r="DZ19" i="11"/>
  <c r="EA19" i="11"/>
  <c r="EB19" i="11"/>
  <c r="EC19" i="11"/>
  <c r="ED19" i="11"/>
  <c r="EE19" i="11"/>
  <c r="EF19" i="11"/>
  <c r="EG19" i="11"/>
  <c r="EH19" i="11"/>
  <c r="EI19" i="11"/>
  <c r="EJ19" i="11"/>
  <c r="EK19" i="11"/>
  <c r="EL19" i="11"/>
  <c r="EM19" i="11"/>
  <c r="EN19" i="11"/>
  <c r="EO19" i="11"/>
  <c r="EP19" i="11"/>
  <c r="EQ19" i="11"/>
  <c r="ER19" i="11"/>
  <c r="ES19" i="11"/>
  <c r="ET19" i="11"/>
  <c r="EU19" i="11"/>
  <c r="DX20" i="11"/>
  <c r="DY20" i="11"/>
  <c r="DZ20" i="11"/>
  <c r="EA20" i="11"/>
  <c r="EB20" i="11"/>
  <c r="EC20" i="11"/>
  <c r="ED20" i="11"/>
  <c r="EE20" i="11"/>
  <c r="EF20" i="11"/>
  <c r="EG20" i="11"/>
  <c r="EH20" i="11"/>
  <c r="EI20" i="11"/>
  <c r="EJ20" i="11"/>
  <c r="EK20" i="11"/>
  <c r="EL20" i="11"/>
  <c r="EM20" i="11"/>
  <c r="EN20" i="11"/>
  <c r="EO20" i="11"/>
  <c r="EP20" i="11"/>
  <c r="EQ20" i="11"/>
  <c r="ER20" i="11"/>
  <c r="ES20" i="11"/>
  <c r="ET20" i="11"/>
  <c r="EU20" i="11"/>
  <c r="DX22" i="11"/>
  <c r="DX21" i="11" s="1"/>
  <c r="DY22" i="11"/>
  <c r="DY21" i="11" s="1"/>
  <c r="DZ22" i="11"/>
  <c r="EA22" i="11"/>
  <c r="EA21" i="11" s="1"/>
  <c r="EB22" i="11"/>
  <c r="EB21" i="11" s="1"/>
  <c r="EC22" i="11"/>
  <c r="ED22" i="11"/>
  <c r="ED21" i="11" s="1"/>
  <c r="EE22" i="11"/>
  <c r="EE21" i="11" s="1"/>
  <c r="EF22" i="11"/>
  <c r="EG22" i="11"/>
  <c r="EG21" i="11" s="1"/>
  <c r="EH22" i="11"/>
  <c r="EH21" i="11" s="1"/>
  <c r="EI22" i="11"/>
  <c r="EJ22" i="11"/>
  <c r="EJ21" i="11" s="1"/>
  <c r="EK22" i="11"/>
  <c r="EK21" i="11" s="1"/>
  <c r="EL22" i="11"/>
  <c r="EM22" i="11"/>
  <c r="EM21" i="11" s="1"/>
  <c r="EN22" i="11"/>
  <c r="EN21" i="11" s="1"/>
  <c r="EO22" i="11"/>
  <c r="EP22" i="11"/>
  <c r="EP21" i="11" s="1"/>
  <c r="EQ22" i="11"/>
  <c r="EQ21" i="11" s="1"/>
  <c r="ER22" i="11"/>
  <c r="ES22" i="11"/>
  <c r="ES21" i="11" s="1"/>
  <c r="ET22" i="11"/>
  <c r="ET21" i="11" s="1"/>
  <c r="EU22" i="11"/>
  <c r="DX23" i="11"/>
  <c r="DY23" i="11"/>
  <c r="DZ23" i="11"/>
  <c r="EA23" i="11"/>
  <c r="EB23" i="11"/>
  <c r="EC23" i="11"/>
  <c r="ED23" i="11"/>
  <c r="EE23" i="11"/>
  <c r="EF23" i="11"/>
  <c r="EG23" i="11"/>
  <c r="EH23" i="11"/>
  <c r="EI23" i="11"/>
  <c r="EJ23" i="11"/>
  <c r="EK23" i="11"/>
  <c r="EL23" i="11"/>
  <c r="EM23" i="11"/>
  <c r="EN23" i="11"/>
  <c r="EO23" i="11"/>
  <c r="EP23" i="11"/>
  <c r="EQ23" i="11"/>
  <c r="ER23" i="11"/>
  <c r="ES23" i="11"/>
  <c r="ET23" i="11"/>
  <c r="EU23" i="11"/>
  <c r="DX24" i="11"/>
  <c r="DY24" i="11"/>
  <c r="DZ24" i="11"/>
  <c r="EA24" i="11"/>
  <c r="EB24" i="11"/>
  <c r="EC24" i="11"/>
  <c r="ED24" i="11"/>
  <c r="EE24" i="11"/>
  <c r="EF24" i="11"/>
  <c r="EG24" i="11"/>
  <c r="EH24" i="11"/>
  <c r="EI24" i="11"/>
  <c r="EJ24" i="11"/>
  <c r="EK24" i="11"/>
  <c r="EL24" i="11"/>
  <c r="EM24" i="11"/>
  <c r="EN24" i="11"/>
  <c r="EO24" i="11"/>
  <c r="EP24" i="11"/>
  <c r="EQ24" i="11"/>
  <c r="ER24" i="11"/>
  <c r="ES24" i="11"/>
  <c r="ET24" i="11"/>
  <c r="EU24" i="11"/>
  <c r="DX25" i="11"/>
  <c r="DY25" i="11"/>
  <c r="DZ25" i="11"/>
  <c r="EA25" i="11"/>
  <c r="EB25" i="11"/>
  <c r="EC25" i="11"/>
  <c r="ED25" i="11"/>
  <c r="EE25" i="11"/>
  <c r="EF25" i="11"/>
  <c r="EG25" i="11"/>
  <c r="EH25" i="11"/>
  <c r="EI25" i="11"/>
  <c r="EJ25" i="11"/>
  <c r="EK25" i="11"/>
  <c r="EL25" i="11"/>
  <c r="EM25" i="11"/>
  <c r="EN25" i="11"/>
  <c r="EO25" i="11"/>
  <c r="EP25" i="11"/>
  <c r="EQ25" i="11"/>
  <c r="ER25" i="11"/>
  <c r="ES25" i="11"/>
  <c r="ET25" i="11"/>
  <c r="EU25" i="11"/>
  <c r="DX30" i="11"/>
  <c r="DX29" i="11" s="1"/>
  <c r="DY30" i="11"/>
  <c r="DY29" i="11" s="1"/>
  <c r="DZ30" i="11"/>
  <c r="EA30" i="11"/>
  <c r="EA29" i="11" s="1"/>
  <c r="EB30" i="11"/>
  <c r="EB29" i="11" s="1"/>
  <c r="EC30" i="11"/>
  <c r="ED30" i="11"/>
  <c r="ED29" i="11" s="1"/>
  <c r="EE30" i="11"/>
  <c r="EE29" i="11" s="1"/>
  <c r="EF30" i="11"/>
  <c r="EG30" i="11"/>
  <c r="EG29" i="11" s="1"/>
  <c r="EH30" i="11"/>
  <c r="EH29" i="11" s="1"/>
  <c r="EI30" i="11"/>
  <c r="EJ30" i="11"/>
  <c r="EJ29" i="11" s="1"/>
  <c r="EK30" i="11"/>
  <c r="EK29" i="11" s="1"/>
  <c r="EL30" i="11"/>
  <c r="EM30" i="11"/>
  <c r="EM29" i="11" s="1"/>
  <c r="EN30" i="11"/>
  <c r="EN29" i="11" s="1"/>
  <c r="EO30" i="11"/>
  <c r="EP30" i="11"/>
  <c r="EP29" i="11" s="1"/>
  <c r="EQ30" i="11"/>
  <c r="EQ29" i="11" s="1"/>
  <c r="ER30" i="11"/>
  <c r="ES30" i="11"/>
  <c r="ES29" i="11" s="1"/>
  <c r="ET30" i="11"/>
  <c r="ET29" i="11" s="1"/>
  <c r="EU30" i="11"/>
  <c r="DX31" i="11"/>
  <c r="DY31" i="11"/>
  <c r="DZ31" i="11"/>
  <c r="EA31" i="11"/>
  <c r="EB31" i="11"/>
  <c r="EC31" i="11"/>
  <c r="ED31" i="11"/>
  <c r="EE31" i="11"/>
  <c r="EF31" i="11"/>
  <c r="EG31" i="11"/>
  <c r="EH31" i="11"/>
  <c r="EI31" i="11"/>
  <c r="EJ31" i="11"/>
  <c r="EK31" i="11"/>
  <c r="EL31" i="11"/>
  <c r="EM31" i="11"/>
  <c r="EN31" i="11"/>
  <c r="EO31" i="11"/>
  <c r="EP31" i="11"/>
  <c r="EQ31" i="11"/>
  <c r="ER31" i="11"/>
  <c r="ES31" i="11"/>
  <c r="ET31" i="11"/>
  <c r="EU31" i="11"/>
  <c r="DX32" i="11"/>
  <c r="DY32" i="11"/>
  <c r="DZ32" i="11"/>
  <c r="EA32" i="11"/>
  <c r="EB32" i="11"/>
  <c r="EC32" i="11"/>
  <c r="ED32" i="11"/>
  <c r="EE32" i="11"/>
  <c r="EF32" i="11"/>
  <c r="EG32" i="11"/>
  <c r="EH32" i="11"/>
  <c r="EI32" i="11"/>
  <c r="EJ32" i="11"/>
  <c r="EK32" i="11"/>
  <c r="EL32" i="11"/>
  <c r="EM32" i="11"/>
  <c r="EN32" i="11"/>
  <c r="EO32" i="11"/>
  <c r="EP32" i="11"/>
  <c r="EQ32" i="11"/>
  <c r="ER32" i="11"/>
  <c r="ES32" i="11"/>
  <c r="ET32" i="11"/>
  <c r="EU32" i="11"/>
  <c r="DX33" i="11"/>
  <c r="DY33" i="11"/>
  <c r="DZ33" i="11"/>
  <c r="EA33" i="11"/>
  <c r="EB33" i="11"/>
  <c r="EC33" i="11"/>
  <c r="ED33" i="11"/>
  <c r="EE33" i="11"/>
  <c r="EF33" i="11"/>
  <c r="EG33" i="11"/>
  <c r="EH33" i="11"/>
  <c r="EI33" i="11"/>
  <c r="EJ33" i="11"/>
  <c r="EK33" i="11"/>
  <c r="EL33" i="11"/>
  <c r="EM33" i="11"/>
  <c r="EN33" i="11"/>
  <c r="EO33" i="11"/>
  <c r="EP33" i="11"/>
  <c r="EQ33" i="11"/>
  <c r="ER33" i="11"/>
  <c r="ES33" i="11"/>
  <c r="ET33" i="11"/>
  <c r="EU33" i="11"/>
  <c r="DX34" i="11"/>
  <c r="DY34" i="11"/>
  <c r="DZ34" i="11"/>
  <c r="EA34" i="11"/>
  <c r="EB34" i="11"/>
  <c r="EC34" i="11"/>
  <c r="ED34" i="11"/>
  <c r="EE34" i="11"/>
  <c r="EF34" i="11"/>
  <c r="EG34" i="11"/>
  <c r="EH34" i="11"/>
  <c r="EI34" i="11"/>
  <c r="EJ34" i="11"/>
  <c r="EK34" i="11"/>
  <c r="EL34" i="11"/>
  <c r="EM34" i="11"/>
  <c r="EN34" i="11"/>
  <c r="EO34" i="11"/>
  <c r="EP34" i="11"/>
  <c r="EQ34" i="11"/>
  <c r="ER34" i="11"/>
  <c r="ES34" i="11"/>
  <c r="ET34" i="11"/>
  <c r="EU34" i="11"/>
  <c r="DX35" i="11"/>
  <c r="DY35" i="11"/>
  <c r="DZ35" i="11"/>
  <c r="EA35" i="11"/>
  <c r="EB35" i="11"/>
  <c r="EC35" i="11"/>
  <c r="ED35" i="11"/>
  <c r="EE35" i="11"/>
  <c r="EF35" i="11"/>
  <c r="EG35" i="11"/>
  <c r="EH35" i="11"/>
  <c r="EI35" i="11"/>
  <c r="EJ35" i="11"/>
  <c r="EK35" i="11"/>
  <c r="EL35" i="11"/>
  <c r="EM35" i="11"/>
  <c r="EN35" i="11"/>
  <c r="EO35" i="11"/>
  <c r="EP35" i="11"/>
  <c r="EQ35" i="11"/>
  <c r="ER35" i="11"/>
  <c r="ES35" i="11"/>
  <c r="ET35" i="11"/>
  <c r="EU35" i="11"/>
  <c r="DX36" i="11"/>
  <c r="DY36" i="11"/>
  <c r="DZ36" i="11"/>
  <c r="EA36" i="11"/>
  <c r="EB36" i="11"/>
  <c r="EC36" i="11"/>
  <c r="ED36" i="11"/>
  <c r="EE36" i="11"/>
  <c r="EF36" i="11"/>
  <c r="EG36" i="11"/>
  <c r="EH36" i="11"/>
  <c r="EI36" i="11"/>
  <c r="EJ36" i="11"/>
  <c r="EK36" i="11"/>
  <c r="EL36" i="11"/>
  <c r="EM36" i="11"/>
  <c r="EN36" i="11"/>
  <c r="EO36" i="11"/>
  <c r="EP36" i="11"/>
  <c r="EQ36" i="11"/>
  <c r="ER36" i="11"/>
  <c r="ES36" i="11"/>
  <c r="ET36" i="11"/>
  <c r="EU36" i="11"/>
  <c r="DX38" i="11"/>
  <c r="DX37" i="11" s="1"/>
  <c r="DY38" i="11"/>
  <c r="DY37" i="11" s="1"/>
  <c r="DZ38" i="11"/>
  <c r="EA38" i="11"/>
  <c r="EA37" i="11" s="1"/>
  <c r="EB38" i="11"/>
  <c r="EB37" i="11" s="1"/>
  <c r="EC38" i="11"/>
  <c r="ED38" i="11"/>
  <c r="ED37" i="11" s="1"/>
  <c r="EE38" i="11"/>
  <c r="EE37" i="11" s="1"/>
  <c r="EF38" i="11"/>
  <c r="EG38" i="11"/>
  <c r="EG37" i="11" s="1"/>
  <c r="EH38" i="11"/>
  <c r="EH37" i="11" s="1"/>
  <c r="EI38" i="11"/>
  <c r="EJ38" i="11"/>
  <c r="EJ37" i="11" s="1"/>
  <c r="EK38" i="11"/>
  <c r="EK37" i="11" s="1"/>
  <c r="EL38" i="11"/>
  <c r="EM38" i="11"/>
  <c r="EM37" i="11" s="1"/>
  <c r="EN38" i="11"/>
  <c r="EN37" i="11" s="1"/>
  <c r="EO38" i="11"/>
  <c r="EP38" i="11"/>
  <c r="EP37" i="11" s="1"/>
  <c r="EQ38" i="11"/>
  <c r="EQ37" i="11" s="1"/>
  <c r="ER38" i="11"/>
  <c r="ES38" i="11"/>
  <c r="ES37" i="11" s="1"/>
  <c r="ET38" i="11"/>
  <c r="ET37" i="11" s="1"/>
  <c r="EU38" i="11"/>
  <c r="DX39" i="11"/>
  <c r="DY39" i="11"/>
  <c r="DZ39" i="11"/>
  <c r="EA39" i="11"/>
  <c r="EB39" i="11"/>
  <c r="EC39" i="11"/>
  <c r="ED39" i="11"/>
  <c r="EE39" i="11"/>
  <c r="EF39" i="11"/>
  <c r="EG39" i="11"/>
  <c r="EH39" i="11"/>
  <c r="EI39" i="11"/>
  <c r="EJ39" i="11"/>
  <c r="EK39" i="11"/>
  <c r="EL39" i="11"/>
  <c r="EM39" i="11"/>
  <c r="EN39" i="11"/>
  <c r="EO39" i="11"/>
  <c r="EP39" i="11"/>
  <c r="EQ39" i="11"/>
  <c r="ER39" i="11"/>
  <c r="ES39" i="11"/>
  <c r="ET39" i="11"/>
  <c r="EU39" i="11"/>
  <c r="DX42" i="11"/>
  <c r="DX41" i="11" s="1"/>
  <c r="DY42" i="11"/>
  <c r="DY41" i="11" s="1"/>
  <c r="DZ42" i="11"/>
  <c r="EA42" i="11"/>
  <c r="EA41" i="11" s="1"/>
  <c r="EB42" i="11"/>
  <c r="EB41" i="11" s="1"/>
  <c r="EC42" i="11"/>
  <c r="ED42" i="11"/>
  <c r="ED41" i="11" s="1"/>
  <c r="EE42" i="11"/>
  <c r="EE41" i="11" s="1"/>
  <c r="EF42" i="11"/>
  <c r="EG42" i="11"/>
  <c r="EG41" i="11" s="1"/>
  <c r="EH42" i="11"/>
  <c r="EH41" i="11" s="1"/>
  <c r="EI42" i="11"/>
  <c r="EJ42" i="11"/>
  <c r="EJ41" i="11" s="1"/>
  <c r="EK42" i="11"/>
  <c r="EK41" i="11" s="1"/>
  <c r="EL42" i="11"/>
  <c r="EM42" i="11"/>
  <c r="EM41" i="11" s="1"/>
  <c r="EN42" i="11"/>
  <c r="EN41" i="11" s="1"/>
  <c r="EO42" i="11"/>
  <c r="EP42" i="11"/>
  <c r="EP41" i="11" s="1"/>
  <c r="EQ42" i="11"/>
  <c r="EQ41" i="11" s="1"/>
  <c r="ER42" i="11"/>
  <c r="ES42" i="11"/>
  <c r="ES41" i="11" s="1"/>
  <c r="ET42" i="11"/>
  <c r="ET41" i="11" s="1"/>
  <c r="EU42" i="11"/>
  <c r="DX43" i="11"/>
  <c r="DY43" i="11"/>
  <c r="DZ43" i="11"/>
  <c r="EA43" i="11"/>
  <c r="EB43" i="11"/>
  <c r="EC43" i="11"/>
  <c r="ED43" i="11"/>
  <c r="EE43" i="11"/>
  <c r="EF43" i="11"/>
  <c r="EG43" i="11"/>
  <c r="EH43" i="11"/>
  <c r="EI43" i="11"/>
  <c r="EJ43" i="11"/>
  <c r="EK43" i="11"/>
  <c r="EL43" i="11"/>
  <c r="EM43" i="11"/>
  <c r="EN43" i="11"/>
  <c r="EO43" i="11"/>
  <c r="EP43" i="11"/>
  <c r="EQ43" i="11"/>
  <c r="ER43" i="11"/>
  <c r="ES43" i="11"/>
  <c r="ET43" i="11"/>
  <c r="EU43" i="11"/>
  <c r="DX44" i="11"/>
  <c r="DY44" i="11"/>
  <c r="DZ44" i="11"/>
  <c r="EA44" i="11"/>
  <c r="EB44" i="11"/>
  <c r="EC44" i="11"/>
  <c r="ED44" i="11"/>
  <c r="EE44" i="11"/>
  <c r="EF44" i="11"/>
  <c r="EG44" i="11"/>
  <c r="EH44" i="11"/>
  <c r="EI44" i="11"/>
  <c r="EJ44" i="11"/>
  <c r="EK44" i="11"/>
  <c r="EL44" i="11"/>
  <c r="EM44" i="11"/>
  <c r="EN44" i="11"/>
  <c r="EO44" i="11"/>
  <c r="EP44" i="11"/>
  <c r="EQ44" i="11"/>
  <c r="ER44" i="11"/>
  <c r="ES44" i="11"/>
  <c r="ET44" i="11"/>
  <c r="EU44" i="11"/>
  <c r="DX45" i="11"/>
  <c r="DY45" i="11"/>
  <c r="DZ45" i="11"/>
  <c r="EA45" i="11"/>
  <c r="EB45" i="11"/>
  <c r="EC45" i="11"/>
  <c r="ED45" i="11"/>
  <c r="EE45" i="11"/>
  <c r="EF45" i="11"/>
  <c r="EG45" i="11"/>
  <c r="EH45" i="11"/>
  <c r="EI45" i="11"/>
  <c r="EJ45" i="11"/>
  <c r="EK45" i="11"/>
  <c r="EL45" i="11"/>
  <c r="EM45" i="11"/>
  <c r="EN45" i="11"/>
  <c r="EO45" i="11"/>
  <c r="EP45" i="11"/>
  <c r="EQ45" i="11"/>
  <c r="ER45" i="11"/>
  <c r="ES45" i="11"/>
  <c r="ET45" i="11"/>
  <c r="EU45" i="11"/>
  <c r="DX46" i="11"/>
  <c r="DY46" i="11"/>
  <c r="DZ46" i="11"/>
  <c r="EA46" i="11"/>
  <c r="EB46" i="11"/>
  <c r="EC46" i="11"/>
  <c r="ED46" i="11"/>
  <c r="EE46" i="11"/>
  <c r="EF46" i="11"/>
  <c r="EG46" i="11"/>
  <c r="EH46" i="11"/>
  <c r="EI46" i="11"/>
  <c r="EJ46" i="11"/>
  <c r="EK46" i="11"/>
  <c r="EL46" i="11"/>
  <c r="EM46" i="11"/>
  <c r="EN46" i="11"/>
  <c r="EO46" i="11"/>
  <c r="EP46" i="11"/>
  <c r="EQ46" i="11"/>
  <c r="ER46" i="11"/>
  <c r="ES46" i="11"/>
  <c r="ET46" i="11"/>
  <c r="EU46" i="11"/>
  <c r="DX47" i="11"/>
  <c r="DY47" i="11"/>
  <c r="DZ47" i="11"/>
  <c r="EA47" i="11"/>
  <c r="EB47" i="11"/>
  <c r="EC47" i="11"/>
  <c r="ED47" i="11"/>
  <c r="EE47" i="11"/>
  <c r="EF47" i="11"/>
  <c r="EG47" i="11"/>
  <c r="EH47" i="11"/>
  <c r="EI47" i="11"/>
  <c r="EJ47" i="11"/>
  <c r="EK47" i="11"/>
  <c r="EL47" i="11"/>
  <c r="EM47" i="11"/>
  <c r="EN47" i="11"/>
  <c r="EO47" i="11"/>
  <c r="EP47" i="11"/>
  <c r="EQ47" i="11"/>
  <c r="ER47" i="11"/>
  <c r="ES47" i="11"/>
  <c r="ET47" i="11"/>
  <c r="EU47" i="11"/>
  <c r="DX48" i="11"/>
  <c r="DY48" i="11"/>
  <c r="DZ48" i="11"/>
  <c r="EA48" i="11"/>
  <c r="EB48" i="11"/>
  <c r="EC48" i="11"/>
  <c r="ED48" i="11"/>
  <c r="EE48" i="11"/>
  <c r="EF48" i="11"/>
  <c r="EG48" i="11"/>
  <c r="EH48" i="11"/>
  <c r="EI48" i="11"/>
  <c r="EJ48" i="11"/>
  <c r="EK48" i="11"/>
  <c r="EL48" i="11"/>
  <c r="EM48" i="11"/>
  <c r="EN48" i="11"/>
  <c r="EO48" i="11"/>
  <c r="EP48" i="11"/>
  <c r="EQ48" i="11"/>
  <c r="ER48" i="11"/>
  <c r="ES48" i="11"/>
  <c r="ET48" i="11"/>
  <c r="EU48" i="11"/>
  <c r="DX50" i="11"/>
  <c r="DX49" i="11" s="1"/>
  <c r="DY50" i="11"/>
  <c r="DY49" i="11" s="1"/>
  <c r="DZ50" i="11"/>
  <c r="EA50" i="11"/>
  <c r="EA49" i="11" s="1"/>
  <c r="EB50" i="11"/>
  <c r="EB49" i="11" s="1"/>
  <c r="EC50" i="11"/>
  <c r="ED50" i="11"/>
  <c r="ED49" i="11" s="1"/>
  <c r="EE50" i="11"/>
  <c r="EE49" i="11" s="1"/>
  <c r="EF50" i="11"/>
  <c r="EG50" i="11"/>
  <c r="EG49" i="11" s="1"/>
  <c r="EH50" i="11"/>
  <c r="EH49" i="11" s="1"/>
  <c r="EI50" i="11"/>
  <c r="EJ50" i="11"/>
  <c r="EJ49" i="11" s="1"/>
  <c r="EK50" i="11"/>
  <c r="EK49" i="11" s="1"/>
  <c r="EL50" i="11"/>
  <c r="EM50" i="11"/>
  <c r="EM49" i="11" s="1"/>
  <c r="EN50" i="11"/>
  <c r="EN49" i="11" s="1"/>
  <c r="EO50" i="11"/>
  <c r="EP50" i="11"/>
  <c r="EP49" i="11" s="1"/>
  <c r="EQ50" i="11"/>
  <c r="EQ49" i="11" s="1"/>
  <c r="ER50" i="11"/>
  <c r="ES50" i="11"/>
  <c r="ES49" i="11" s="1"/>
  <c r="ET50" i="11"/>
  <c r="ET49" i="11" s="1"/>
  <c r="EU50" i="11"/>
  <c r="DX51" i="11"/>
  <c r="DY51" i="11"/>
  <c r="DZ51" i="11"/>
  <c r="EA51" i="11"/>
  <c r="EB51" i="11"/>
  <c r="EC51" i="11"/>
  <c r="ED51" i="11"/>
  <c r="EE51" i="11"/>
  <c r="EF51" i="11"/>
  <c r="EG51" i="11"/>
  <c r="EH51" i="11"/>
  <c r="EI51" i="11"/>
  <c r="EJ51" i="11"/>
  <c r="EK51" i="11"/>
  <c r="EL51" i="11"/>
  <c r="EM51" i="11"/>
  <c r="EN51" i="11"/>
  <c r="EO51" i="11"/>
  <c r="EP51" i="11"/>
  <c r="EQ51" i="11"/>
  <c r="ER51" i="11"/>
  <c r="ES51" i="11"/>
  <c r="ET51" i="11"/>
  <c r="EU51" i="11"/>
  <c r="DX55" i="11"/>
  <c r="DX54" i="11" s="1"/>
  <c r="DY55" i="11"/>
  <c r="DY54" i="11" s="1"/>
  <c r="DZ55" i="11"/>
  <c r="EA55" i="11"/>
  <c r="EA54" i="11" s="1"/>
  <c r="EB55" i="11"/>
  <c r="EB54" i="11" s="1"/>
  <c r="EC55" i="11"/>
  <c r="ED55" i="11"/>
  <c r="ED54" i="11" s="1"/>
  <c r="EE55" i="11"/>
  <c r="EE54" i="11" s="1"/>
  <c r="EF55" i="11"/>
  <c r="EG55" i="11"/>
  <c r="EG54" i="11" s="1"/>
  <c r="EH55" i="11"/>
  <c r="EH54" i="11" s="1"/>
  <c r="EI55" i="11"/>
  <c r="EJ55" i="11"/>
  <c r="EJ54" i="11" s="1"/>
  <c r="EK55" i="11"/>
  <c r="EK54" i="11" s="1"/>
  <c r="EL55" i="11"/>
  <c r="EM55" i="11"/>
  <c r="EM54" i="11" s="1"/>
  <c r="EN55" i="11"/>
  <c r="EN54" i="11" s="1"/>
  <c r="EO55" i="11"/>
  <c r="EP55" i="11"/>
  <c r="EP54" i="11" s="1"/>
  <c r="EQ55" i="11"/>
  <c r="EQ54" i="11" s="1"/>
  <c r="ER55" i="11"/>
  <c r="ES55" i="11"/>
  <c r="ES54" i="11" s="1"/>
  <c r="ET55" i="11"/>
  <c r="ET54" i="11" s="1"/>
  <c r="EU55" i="11"/>
  <c r="DX56" i="11"/>
  <c r="DY56" i="11"/>
  <c r="DZ56" i="11"/>
  <c r="EA56" i="11"/>
  <c r="EB56" i="11"/>
  <c r="EC56" i="11"/>
  <c r="ED56" i="11"/>
  <c r="EE56" i="11"/>
  <c r="EF56" i="11"/>
  <c r="EG56" i="11"/>
  <c r="EH56" i="11"/>
  <c r="EI56" i="11"/>
  <c r="EJ56" i="11"/>
  <c r="EK56" i="11"/>
  <c r="EL56" i="11"/>
  <c r="EM56" i="11"/>
  <c r="EN56" i="11"/>
  <c r="EO56" i="11"/>
  <c r="EP56" i="11"/>
  <c r="EQ56" i="11"/>
  <c r="ER56" i="11"/>
  <c r="ES56" i="11"/>
  <c r="ET56" i="11"/>
  <c r="EU56" i="11"/>
  <c r="DX57" i="11"/>
  <c r="DY57" i="11"/>
  <c r="DZ57" i="11"/>
  <c r="EA57" i="11"/>
  <c r="EB57" i="11"/>
  <c r="EC57" i="11"/>
  <c r="ED57" i="11"/>
  <c r="EE57" i="11"/>
  <c r="EF57" i="11"/>
  <c r="EG57" i="11"/>
  <c r="EH57" i="11"/>
  <c r="EI57" i="11"/>
  <c r="EJ57" i="11"/>
  <c r="EK57" i="11"/>
  <c r="EL57" i="11"/>
  <c r="EM57" i="11"/>
  <c r="EN57" i="11"/>
  <c r="EO57" i="11"/>
  <c r="EP57" i="11"/>
  <c r="EQ57" i="11"/>
  <c r="ER57" i="11"/>
  <c r="ES57" i="11"/>
  <c r="ET57" i="11"/>
  <c r="EU57" i="11"/>
  <c r="DX59" i="11"/>
  <c r="DX58" i="11" s="1"/>
  <c r="DY59" i="11"/>
  <c r="DY58" i="11" s="1"/>
  <c r="DZ59" i="11"/>
  <c r="EA59" i="11"/>
  <c r="EA58" i="11" s="1"/>
  <c r="EB59" i="11"/>
  <c r="EB58" i="11" s="1"/>
  <c r="EC59" i="11"/>
  <c r="ED59" i="11"/>
  <c r="ED58" i="11" s="1"/>
  <c r="EE59" i="11"/>
  <c r="EE58" i="11" s="1"/>
  <c r="EF59" i="11"/>
  <c r="EG59" i="11"/>
  <c r="EG58" i="11" s="1"/>
  <c r="EH59" i="11"/>
  <c r="EH58" i="11" s="1"/>
  <c r="EI59" i="11"/>
  <c r="EJ59" i="11"/>
  <c r="EJ58" i="11" s="1"/>
  <c r="EK59" i="11"/>
  <c r="EK58" i="11" s="1"/>
  <c r="EL59" i="11"/>
  <c r="EM59" i="11"/>
  <c r="EM58" i="11" s="1"/>
  <c r="EN59" i="11"/>
  <c r="EN58" i="11" s="1"/>
  <c r="EO59" i="11"/>
  <c r="EP59" i="11"/>
  <c r="EP58" i="11" s="1"/>
  <c r="EQ59" i="11"/>
  <c r="EQ58" i="11" s="1"/>
  <c r="ER59" i="11"/>
  <c r="ES59" i="11"/>
  <c r="ES58" i="11" s="1"/>
  <c r="ET59" i="11"/>
  <c r="ET58" i="11" s="1"/>
  <c r="EU59" i="11"/>
  <c r="DX60" i="11"/>
  <c r="DY60" i="11"/>
  <c r="DZ60" i="11"/>
  <c r="EA60" i="11"/>
  <c r="EB60" i="11"/>
  <c r="EC60" i="11"/>
  <c r="ED60" i="11"/>
  <c r="EE60" i="11"/>
  <c r="EF60" i="11"/>
  <c r="EG60" i="11"/>
  <c r="EH60" i="11"/>
  <c r="EI60" i="11"/>
  <c r="EJ60" i="11"/>
  <c r="EK60" i="11"/>
  <c r="EL60" i="11"/>
  <c r="EM60" i="11"/>
  <c r="EN60" i="11"/>
  <c r="EO60" i="11"/>
  <c r="EP60" i="11"/>
  <c r="EQ60" i="11"/>
  <c r="ER60" i="11"/>
  <c r="ES60" i="11"/>
  <c r="ET60" i="11"/>
  <c r="EU60" i="11"/>
  <c r="DX63" i="11"/>
  <c r="DX62" i="11" s="1"/>
  <c r="DY63" i="11"/>
  <c r="DY62" i="11" s="1"/>
  <c r="DZ63" i="11"/>
  <c r="EA63" i="11"/>
  <c r="EA62" i="11" s="1"/>
  <c r="EB63" i="11"/>
  <c r="EB62" i="11" s="1"/>
  <c r="EC63" i="11"/>
  <c r="ED63" i="11"/>
  <c r="ED62" i="11" s="1"/>
  <c r="EE63" i="11"/>
  <c r="EF63" i="11"/>
  <c r="EG63" i="11"/>
  <c r="EG62" i="11" s="1"/>
  <c r="EH63" i="11"/>
  <c r="EH62" i="11" s="1"/>
  <c r="EI63" i="11"/>
  <c r="EJ63" i="11"/>
  <c r="EJ62" i="11" s="1"/>
  <c r="EK63" i="11"/>
  <c r="EK62" i="11" s="1"/>
  <c r="EL63" i="11"/>
  <c r="EM63" i="11"/>
  <c r="EM62" i="11" s="1"/>
  <c r="EN63" i="11"/>
  <c r="EN62" i="11" s="1"/>
  <c r="EO63" i="11"/>
  <c r="EP63" i="11"/>
  <c r="EP62" i="11" s="1"/>
  <c r="EQ63" i="11"/>
  <c r="EQ62" i="11" s="1"/>
  <c r="ER63" i="11"/>
  <c r="ES63" i="11"/>
  <c r="ES62" i="11" s="1"/>
  <c r="ET63" i="11"/>
  <c r="ET62" i="11" s="1"/>
  <c r="EU63" i="11"/>
  <c r="DX64" i="11"/>
  <c r="DY64" i="11"/>
  <c r="DZ64" i="11"/>
  <c r="EA64" i="11"/>
  <c r="EB64" i="11"/>
  <c r="EC64" i="11"/>
  <c r="ED64" i="11"/>
  <c r="EE64" i="11"/>
  <c r="EF64" i="11"/>
  <c r="EG64" i="11"/>
  <c r="EH64" i="11"/>
  <c r="EI64" i="11"/>
  <c r="EJ64" i="11"/>
  <c r="EK64" i="11"/>
  <c r="EL64" i="11"/>
  <c r="EM64" i="11"/>
  <c r="EN64" i="11"/>
  <c r="EO64" i="11"/>
  <c r="EP64" i="11"/>
  <c r="EQ64" i="11"/>
  <c r="ER64" i="11"/>
  <c r="ES64" i="11"/>
  <c r="ET64" i="11"/>
  <c r="EU64" i="11"/>
  <c r="DX65" i="11"/>
  <c r="DY65" i="11"/>
  <c r="DZ65" i="11"/>
  <c r="EA65" i="11"/>
  <c r="EB65" i="11"/>
  <c r="EC65" i="11"/>
  <c r="ED65" i="11"/>
  <c r="EE65" i="11"/>
  <c r="EF65" i="11"/>
  <c r="EG65" i="11"/>
  <c r="EH65" i="11"/>
  <c r="EI65" i="11"/>
  <c r="EJ65" i="11"/>
  <c r="EK65" i="11"/>
  <c r="EL65" i="11"/>
  <c r="EM65" i="11"/>
  <c r="EN65" i="11"/>
  <c r="EO65" i="11"/>
  <c r="EP65" i="11"/>
  <c r="EQ65" i="11"/>
  <c r="ER65" i="11"/>
  <c r="ES65" i="11"/>
  <c r="ET65" i="11"/>
  <c r="EU65" i="11"/>
  <c r="DX66" i="11"/>
  <c r="DY66" i="11"/>
  <c r="DZ66" i="11"/>
  <c r="EA66" i="11"/>
  <c r="EB66" i="11"/>
  <c r="EC66" i="11"/>
  <c r="ED66" i="11"/>
  <c r="EE66" i="11"/>
  <c r="EF66" i="11"/>
  <c r="EG66" i="11"/>
  <c r="EH66" i="11"/>
  <c r="EI66" i="11"/>
  <c r="EJ66" i="11"/>
  <c r="EK66" i="11"/>
  <c r="EL66" i="11"/>
  <c r="EM66" i="11"/>
  <c r="EN66" i="11"/>
  <c r="EO66" i="11"/>
  <c r="EP66" i="11"/>
  <c r="EQ66" i="11"/>
  <c r="ER66" i="11"/>
  <c r="ES66" i="11"/>
  <c r="ET66" i="11"/>
  <c r="EU66" i="11"/>
  <c r="DX68" i="11"/>
  <c r="DY68" i="11"/>
  <c r="DZ68" i="11"/>
  <c r="EA68" i="11"/>
  <c r="EB68" i="11"/>
  <c r="EC68" i="11"/>
  <c r="ED68" i="11"/>
  <c r="ED67" i="11" s="1"/>
  <c r="EE68" i="11"/>
  <c r="EF68" i="11"/>
  <c r="EG68" i="11"/>
  <c r="EG67" i="11" s="1"/>
  <c r="EH68" i="11"/>
  <c r="EH67" i="11" s="1"/>
  <c r="EI68" i="11"/>
  <c r="EJ68" i="11"/>
  <c r="EJ67" i="11" s="1"/>
  <c r="EK68" i="11"/>
  <c r="EK67" i="11" s="1"/>
  <c r="EL68" i="11"/>
  <c r="EM68" i="11"/>
  <c r="EM67" i="11" s="1"/>
  <c r="EN68" i="11"/>
  <c r="EN67" i="11" s="1"/>
  <c r="EO68" i="11"/>
  <c r="EP68" i="11"/>
  <c r="EP67" i="11" s="1"/>
  <c r="EQ68" i="11"/>
  <c r="EQ67" i="11" s="1"/>
  <c r="ER68" i="11"/>
  <c r="ES68" i="11"/>
  <c r="ES67" i="11" s="1"/>
  <c r="ET68" i="11"/>
  <c r="ET67" i="11" s="1"/>
  <c r="EU68" i="11"/>
  <c r="DX69" i="11"/>
  <c r="DY69" i="11"/>
  <c r="DZ69" i="11"/>
  <c r="EA69" i="11"/>
  <c r="EB69" i="11"/>
  <c r="EC69" i="11"/>
  <c r="ED69" i="11"/>
  <c r="EE69" i="11"/>
  <c r="EF69" i="11"/>
  <c r="EG69" i="11"/>
  <c r="EH69" i="11"/>
  <c r="EI69" i="11"/>
  <c r="EJ69" i="11"/>
  <c r="EK69" i="11"/>
  <c r="EL69" i="11"/>
  <c r="EM69" i="11"/>
  <c r="EN69" i="11"/>
  <c r="EO69" i="11"/>
  <c r="EP69" i="11"/>
  <c r="EQ69" i="11"/>
  <c r="ER69" i="11"/>
  <c r="ES69" i="11"/>
  <c r="ET69" i="11"/>
  <c r="EU69" i="11"/>
  <c r="DW69" i="11"/>
  <c r="DV69" i="11"/>
  <c r="DU69" i="11"/>
  <c r="DW68" i="11"/>
  <c r="DW67" i="11" s="1"/>
  <c r="DV68" i="11"/>
  <c r="DU68" i="11"/>
  <c r="DV67" i="11"/>
  <c r="DU67" i="11"/>
  <c r="DW66" i="11"/>
  <c r="DV66" i="11"/>
  <c r="DU66" i="11"/>
  <c r="DW65" i="11"/>
  <c r="DV65" i="11"/>
  <c r="DU65" i="11"/>
  <c r="DW64" i="11"/>
  <c r="DV64" i="11"/>
  <c r="DU64" i="11"/>
  <c r="DW63" i="11"/>
  <c r="DV63" i="11"/>
  <c r="DU63" i="11"/>
  <c r="DV62" i="11"/>
  <c r="DU62" i="11"/>
  <c r="DV61" i="11"/>
  <c r="DU61" i="11"/>
  <c r="DW60" i="11"/>
  <c r="DV60" i="11"/>
  <c r="DU60" i="11"/>
  <c r="DW59" i="11"/>
  <c r="DV59" i="11"/>
  <c r="DU59" i="11"/>
  <c r="DW58" i="11"/>
  <c r="DV58" i="11"/>
  <c r="DU58" i="11"/>
  <c r="DW57" i="11"/>
  <c r="DV57" i="11"/>
  <c r="DU57" i="11"/>
  <c r="DW56" i="11"/>
  <c r="DV56" i="11"/>
  <c r="DU56" i="11"/>
  <c r="DW55" i="11"/>
  <c r="DW54" i="11" s="1"/>
  <c r="DW53" i="11" s="1"/>
  <c r="DV55" i="11"/>
  <c r="DU55" i="11"/>
  <c r="DV54" i="11"/>
  <c r="DU54" i="11"/>
  <c r="DV53" i="11"/>
  <c r="DU53" i="11"/>
  <c r="DW51" i="11"/>
  <c r="DV51" i="11"/>
  <c r="DU51" i="11"/>
  <c r="DW50" i="11"/>
  <c r="DV50" i="11"/>
  <c r="DU50" i="11"/>
  <c r="DW49" i="11"/>
  <c r="DV49" i="11"/>
  <c r="DU49" i="11"/>
  <c r="DW48" i="11"/>
  <c r="DV48" i="11"/>
  <c r="DU48" i="11"/>
  <c r="DW47" i="11"/>
  <c r="DV47" i="11"/>
  <c r="DU47" i="11"/>
  <c r="DW46" i="11"/>
  <c r="DV46" i="11"/>
  <c r="DU46" i="11"/>
  <c r="DW45" i="11"/>
  <c r="DV45" i="11"/>
  <c r="DU45" i="11"/>
  <c r="DW44" i="11"/>
  <c r="DV44" i="11"/>
  <c r="DU44" i="11"/>
  <c r="DW43" i="11"/>
  <c r="DV43" i="11"/>
  <c r="DU43" i="11"/>
  <c r="DW42" i="11"/>
  <c r="DV42" i="11"/>
  <c r="DU42" i="11"/>
  <c r="DW41" i="11"/>
  <c r="DW40" i="11" s="1"/>
  <c r="DV41" i="11"/>
  <c r="DU41" i="11"/>
  <c r="DV40" i="11"/>
  <c r="DU40" i="11"/>
  <c r="DW39" i="11"/>
  <c r="DV39" i="11"/>
  <c r="DU39" i="11"/>
  <c r="DW38" i="11"/>
  <c r="DW37" i="11" s="1"/>
  <c r="DV38" i="11"/>
  <c r="DU38" i="11"/>
  <c r="DV37" i="11"/>
  <c r="DU37" i="11"/>
  <c r="DW36" i="11"/>
  <c r="DV36" i="11"/>
  <c r="DU36" i="11"/>
  <c r="DW35" i="11"/>
  <c r="DV35" i="11"/>
  <c r="DU35" i="11"/>
  <c r="DW34" i="11"/>
  <c r="DV34" i="11"/>
  <c r="DU34" i="11"/>
  <c r="DW33" i="11"/>
  <c r="DV33" i="11"/>
  <c r="DU33" i="11"/>
  <c r="DW32" i="11"/>
  <c r="DV32" i="11"/>
  <c r="DU32" i="11"/>
  <c r="DW31" i="11"/>
  <c r="DV31" i="11"/>
  <c r="DU31" i="11"/>
  <c r="DW30" i="11"/>
  <c r="DW29" i="11" s="1"/>
  <c r="DV30" i="11"/>
  <c r="DU30" i="11"/>
  <c r="DV29" i="11"/>
  <c r="DU29" i="11"/>
  <c r="DV28" i="11"/>
  <c r="DV52" i="11" s="1"/>
  <c r="DV27" i="11" s="1"/>
  <c r="DU28" i="11"/>
  <c r="DU52" i="11" s="1"/>
  <c r="DU27" i="11" s="1"/>
  <c r="DW25" i="11"/>
  <c r="DV25" i="11"/>
  <c r="DU25" i="11"/>
  <c r="DW24" i="11"/>
  <c r="DV24" i="11"/>
  <c r="DU24" i="11"/>
  <c r="DW23" i="11"/>
  <c r="DV23" i="11"/>
  <c r="DU23" i="11"/>
  <c r="DW22" i="11"/>
  <c r="DV22" i="11"/>
  <c r="DU22" i="11"/>
  <c r="DW21" i="11"/>
  <c r="DV21" i="11"/>
  <c r="DU21" i="11"/>
  <c r="DW20" i="11"/>
  <c r="DV20" i="11"/>
  <c r="DU20" i="11"/>
  <c r="DW19" i="11"/>
  <c r="DW18" i="11" s="1"/>
  <c r="DV19" i="11"/>
  <c r="DU19" i="11"/>
  <c r="DV18" i="11"/>
  <c r="DU18" i="11"/>
  <c r="DW17" i="11"/>
  <c r="DV17" i="11"/>
  <c r="DU17" i="11"/>
  <c r="DW16" i="11"/>
  <c r="DV16" i="11"/>
  <c r="DU16" i="11"/>
  <c r="DW15" i="11"/>
  <c r="DV15" i="11"/>
  <c r="DU15" i="11"/>
  <c r="DW14" i="11"/>
  <c r="DV14" i="11"/>
  <c r="DU14" i="11"/>
  <c r="DW13" i="11"/>
  <c r="DV13" i="11"/>
  <c r="DU13" i="11"/>
  <c r="DV12" i="11"/>
  <c r="DU12" i="11"/>
  <c r="DW11" i="11"/>
  <c r="DV11" i="11"/>
  <c r="DU11" i="11"/>
  <c r="DW10" i="11"/>
  <c r="DV10" i="11"/>
  <c r="DU10" i="11"/>
  <c r="DW9" i="11"/>
  <c r="DV9" i="11"/>
  <c r="DU9" i="11"/>
  <c r="DW8" i="11"/>
  <c r="DV8" i="11"/>
  <c r="DU8" i="11"/>
  <c r="DV7" i="11"/>
  <c r="DV26" i="11" s="1"/>
  <c r="DV6" i="11" s="1"/>
  <c r="DU7" i="11"/>
  <c r="DU26" i="11" s="1"/>
  <c r="DU6" i="11" s="1"/>
  <c r="K8" i="11"/>
  <c r="L8" i="11"/>
  <c r="M8" i="11"/>
  <c r="N8" i="11"/>
  <c r="O8" i="11"/>
  <c r="P8" i="11"/>
  <c r="Q8" i="11"/>
  <c r="R8" i="11"/>
  <c r="S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CF8" i="11"/>
  <c r="CG8" i="11"/>
  <c r="CH8" i="11"/>
  <c r="CI8" i="11"/>
  <c r="CJ8" i="11"/>
  <c r="CL8" i="11"/>
  <c r="CM8" i="11"/>
  <c r="CQ8" i="11"/>
  <c r="CR8" i="11"/>
  <c r="CS8" i="11"/>
  <c r="CT8" i="11"/>
  <c r="CU8" i="11"/>
  <c r="CV8" i="11"/>
  <c r="CW8" i="11"/>
  <c r="CX8" i="11"/>
  <c r="CY8" i="11"/>
  <c r="CZ8" i="11"/>
  <c r="DA8" i="11"/>
  <c r="DB8" i="11"/>
  <c r="DC8" i="11"/>
  <c r="DD8" i="11"/>
  <c r="DE8" i="11"/>
  <c r="DF8" i="11"/>
  <c r="DG8" i="11"/>
  <c r="DH8" i="11"/>
  <c r="DI8" i="11"/>
  <c r="DJ8" i="11"/>
  <c r="DK8" i="11"/>
  <c r="DL8" i="11"/>
  <c r="DM8" i="11"/>
  <c r="DN8" i="11"/>
  <c r="DO8" i="11"/>
  <c r="DP8" i="11"/>
  <c r="DQ8" i="11"/>
  <c r="K9" i="11"/>
  <c r="L9" i="11"/>
  <c r="M9" i="11"/>
  <c r="N9" i="11"/>
  <c r="O9" i="11"/>
  <c r="P9" i="11"/>
  <c r="Q9" i="11"/>
  <c r="R9" i="11"/>
  <c r="S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BK9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F9" i="11"/>
  <c r="CG9" i="11"/>
  <c r="CH9" i="11"/>
  <c r="CI9" i="11"/>
  <c r="CJ9" i="11"/>
  <c r="CL9" i="11"/>
  <c r="CM9" i="11"/>
  <c r="CQ9" i="11"/>
  <c r="CR9" i="11"/>
  <c r="CS9" i="11"/>
  <c r="CT9" i="11"/>
  <c r="CU9" i="11"/>
  <c r="CV9" i="11"/>
  <c r="CW9" i="11"/>
  <c r="CX9" i="11"/>
  <c r="CY9" i="11"/>
  <c r="CZ9" i="11"/>
  <c r="DA9" i="11"/>
  <c r="DB9" i="11"/>
  <c r="DC9" i="11"/>
  <c r="DD9" i="11"/>
  <c r="DE9" i="11"/>
  <c r="DF9" i="11"/>
  <c r="DG9" i="11"/>
  <c r="DH9" i="11"/>
  <c r="DI9" i="11"/>
  <c r="DJ9" i="11"/>
  <c r="DK9" i="11"/>
  <c r="DL9" i="11"/>
  <c r="DM9" i="11"/>
  <c r="DN9" i="11"/>
  <c r="DO9" i="11"/>
  <c r="DP9" i="11"/>
  <c r="DQ9" i="11"/>
  <c r="K10" i="11"/>
  <c r="L10" i="11"/>
  <c r="M10" i="11"/>
  <c r="N10" i="11"/>
  <c r="O10" i="11"/>
  <c r="P10" i="11"/>
  <c r="Q10" i="11"/>
  <c r="R10" i="11"/>
  <c r="S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BK10" i="11"/>
  <c r="BL10" i="11"/>
  <c r="BM10" i="11"/>
  <c r="BN10" i="11"/>
  <c r="BO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F10" i="11"/>
  <c r="CG10" i="11"/>
  <c r="CJ10" i="11"/>
  <c r="CL10" i="11"/>
  <c r="CM10" i="11"/>
  <c r="CQ10" i="11"/>
  <c r="CR10" i="11"/>
  <c r="CS10" i="11"/>
  <c r="CT10" i="11"/>
  <c r="CU10" i="11"/>
  <c r="CV10" i="11"/>
  <c r="CW10" i="11"/>
  <c r="CX10" i="11"/>
  <c r="CY10" i="11"/>
  <c r="CZ10" i="11"/>
  <c r="DA10" i="11"/>
  <c r="DB10" i="11"/>
  <c r="DC10" i="11"/>
  <c r="DD10" i="11"/>
  <c r="DE10" i="11"/>
  <c r="DF10" i="11"/>
  <c r="DG10" i="11"/>
  <c r="DH10" i="11"/>
  <c r="DI10" i="11"/>
  <c r="DJ10" i="11"/>
  <c r="DK10" i="11"/>
  <c r="DL10" i="11"/>
  <c r="DM10" i="11"/>
  <c r="DN10" i="11"/>
  <c r="DO10" i="11"/>
  <c r="DP10" i="11"/>
  <c r="DQ10" i="11"/>
  <c r="K11" i="11"/>
  <c r="L11" i="11"/>
  <c r="M11" i="11"/>
  <c r="N11" i="11"/>
  <c r="O11" i="11"/>
  <c r="P11" i="11"/>
  <c r="Q11" i="11"/>
  <c r="R11" i="11"/>
  <c r="S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CZ11" i="11"/>
  <c r="DA11" i="11"/>
  <c r="DB11" i="11"/>
  <c r="DC11" i="11"/>
  <c r="DD11" i="11"/>
  <c r="DE11" i="11"/>
  <c r="DF11" i="11"/>
  <c r="DG11" i="11"/>
  <c r="DH11" i="11"/>
  <c r="DI11" i="11"/>
  <c r="DJ11" i="11"/>
  <c r="DK11" i="11"/>
  <c r="DL11" i="11"/>
  <c r="DM11" i="11"/>
  <c r="DN11" i="11"/>
  <c r="DO11" i="11"/>
  <c r="DP11" i="11"/>
  <c r="DQ11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W12" i="11" s="1"/>
  <c r="BX13" i="11"/>
  <c r="BY13" i="11"/>
  <c r="BY12" i="11" s="1"/>
  <c r="BZ13" i="11"/>
  <c r="BZ12" i="11" s="1"/>
  <c r="CA13" i="11"/>
  <c r="CB13" i="11"/>
  <c r="CB12" i="11" s="1"/>
  <c r="CC13" i="11"/>
  <c r="CC12" i="11" s="1"/>
  <c r="CD13" i="11"/>
  <c r="CE13" i="11"/>
  <c r="CF13" i="11"/>
  <c r="CG13" i="11"/>
  <c r="CH13" i="11"/>
  <c r="CH12" i="11" s="1"/>
  <c r="CI13" i="11"/>
  <c r="CI12" i="11" s="1"/>
  <c r="CJ13" i="11"/>
  <c r="CK13" i="11"/>
  <c r="CL13" i="11"/>
  <c r="CM13" i="11"/>
  <c r="CN13" i="11"/>
  <c r="CO13" i="11"/>
  <c r="CP13" i="11"/>
  <c r="CQ13" i="11"/>
  <c r="CQ12" i="11" s="1"/>
  <c r="CR13" i="11"/>
  <c r="CR12" i="11" s="1"/>
  <c r="CS13" i="11"/>
  <c r="CT13" i="11"/>
  <c r="CT12" i="11" s="1"/>
  <c r="CU13" i="11"/>
  <c r="CU12" i="11" s="1"/>
  <c r="CV13" i="11"/>
  <c r="CW13" i="11"/>
  <c r="CW12" i="11" s="1"/>
  <c r="CX13" i="11"/>
  <c r="CX12" i="11" s="1"/>
  <c r="CY13" i="11"/>
  <c r="CZ13" i="11"/>
  <c r="CZ12" i="11" s="1"/>
  <c r="DA13" i="11"/>
  <c r="DA12" i="11" s="1"/>
  <c r="DB13" i="11"/>
  <c r="DC13" i="11"/>
  <c r="DC12" i="11" s="1"/>
  <c r="DD13" i="11"/>
  <c r="DD12" i="11" s="1"/>
  <c r="DE13" i="11"/>
  <c r="DF13" i="11"/>
  <c r="DF12" i="11" s="1"/>
  <c r="DG13" i="11"/>
  <c r="DG12" i="11" s="1"/>
  <c r="DH13" i="11"/>
  <c r="DI13" i="11"/>
  <c r="DI12" i="11" s="1"/>
  <c r="DJ13" i="11"/>
  <c r="DJ12" i="11" s="1"/>
  <c r="DK13" i="11"/>
  <c r="DL13" i="11"/>
  <c r="DL12" i="11" s="1"/>
  <c r="DM13" i="11"/>
  <c r="DM12" i="11" s="1"/>
  <c r="DN13" i="11"/>
  <c r="DO13" i="11"/>
  <c r="DO12" i="11" s="1"/>
  <c r="DP13" i="11"/>
  <c r="DP12" i="11" s="1"/>
  <c r="DQ13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CT14" i="11"/>
  <c r="CU14" i="11"/>
  <c r="CV14" i="11"/>
  <c r="CW14" i="11"/>
  <c r="CX14" i="11"/>
  <c r="CY14" i="11"/>
  <c r="CZ14" i="11"/>
  <c r="DA14" i="11"/>
  <c r="DB14" i="11"/>
  <c r="DC14" i="11"/>
  <c r="DD14" i="11"/>
  <c r="DE14" i="11"/>
  <c r="DF14" i="11"/>
  <c r="DG14" i="11"/>
  <c r="DH14" i="11"/>
  <c r="DI14" i="11"/>
  <c r="DJ14" i="11"/>
  <c r="DK14" i="11"/>
  <c r="DL14" i="11"/>
  <c r="DM14" i="11"/>
  <c r="DN14" i="11"/>
  <c r="DO14" i="11"/>
  <c r="DP14" i="11"/>
  <c r="DQ14" i="11"/>
  <c r="K15" i="11"/>
  <c r="L15" i="11"/>
  <c r="M15" i="11"/>
  <c r="N15" i="11"/>
  <c r="O15" i="11"/>
  <c r="P15" i="11"/>
  <c r="Q15" i="11"/>
  <c r="R15" i="11"/>
  <c r="S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E15" i="11"/>
  <c r="CF15" i="11"/>
  <c r="CG15" i="11"/>
  <c r="CH15" i="11"/>
  <c r="CI15" i="11"/>
  <c r="CJ15" i="11"/>
  <c r="CK15" i="11"/>
  <c r="CL15" i="11"/>
  <c r="CM15" i="11"/>
  <c r="CN15" i="11"/>
  <c r="CO15" i="11"/>
  <c r="CP15" i="11"/>
  <c r="CQ15" i="11"/>
  <c r="CR15" i="11"/>
  <c r="CS15" i="11"/>
  <c r="CT15" i="11"/>
  <c r="CU15" i="11"/>
  <c r="CV15" i="11"/>
  <c r="CW15" i="11"/>
  <c r="CX15" i="11"/>
  <c r="CY15" i="11"/>
  <c r="CZ15" i="11"/>
  <c r="DA15" i="11"/>
  <c r="DB15" i="11"/>
  <c r="DC15" i="11"/>
  <c r="DD15" i="11"/>
  <c r="DE15" i="11"/>
  <c r="DF15" i="11"/>
  <c r="DG15" i="11"/>
  <c r="DH15" i="11"/>
  <c r="DI15" i="11"/>
  <c r="DJ15" i="11"/>
  <c r="DK15" i="11"/>
  <c r="DL15" i="11"/>
  <c r="DM15" i="11"/>
  <c r="DN15" i="11"/>
  <c r="DO15" i="11"/>
  <c r="DP15" i="11"/>
  <c r="DQ15" i="11"/>
  <c r="K16" i="11"/>
  <c r="L16" i="11"/>
  <c r="M16" i="11"/>
  <c r="N16" i="11"/>
  <c r="O16" i="11"/>
  <c r="P16" i="11"/>
  <c r="Q16" i="11"/>
  <c r="R16" i="11"/>
  <c r="S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G16" i="11"/>
  <c r="CH16" i="11"/>
  <c r="CI16" i="11"/>
  <c r="CJ16" i="11"/>
  <c r="CL16" i="11"/>
  <c r="CM16" i="11"/>
  <c r="CQ16" i="11"/>
  <c r="CR16" i="11"/>
  <c r="CS16" i="11"/>
  <c r="CT16" i="11"/>
  <c r="CU16" i="11"/>
  <c r="CV16" i="11"/>
  <c r="CW16" i="11"/>
  <c r="CX16" i="11"/>
  <c r="CY16" i="11"/>
  <c r="CZ16" i="11"/>
  <c r="DA16" i="11"/>
  <c r="DB16" i="11"/>
  <c r="DC16" i="11"/>
  <c r="DD16" i="11"/>
  <c r="DE16" i="11"/>
  <c r="DF16" i="11"/>
  <c r="DG16" i="11"/>
  <c r="DH16" i="11"/>
  <c r="DI16" i="11"/>
  <c r="DJ16" i="11"/>
  <c r="DK16" i="11"/>
  <c r="DL16" i="11"/>
  <c r="DM16" i="11"/>
  <c r="DN16" i="11"/>
  <c r="DO16" i="11"/>
  <c r="DP16" i="11"/>
  <c r="DQ16" i="11"/>
  <c r="K17" i="11"/>
  <c r="L17" i="11"/>
  <c r="M17" i="11"/>
  <c r="N17" i="11"/>
  <c r="O17" i="11"/>
  <c r="P17" i="11"/>
  <c r="R17" i="11"/>
  <c r="S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E17" i="11"/>
  <c r="CF17" i="11"/>
  <c r="CG17" i="11"/>
  <c r="CH17" i="11"/>
  <c r="CI17" i="11"/>
  <c r="CJ17" i="11"/>
  <c r="CK17" i="11"/>
  <c r="CL17" i="11"/>
  <c r="CM17" i="11"/>
  <c r="CN17" i="11"/>
  <c r="CO17" i="11"/>
  <c r="CP17" i="11"/>
  <c r="CQ17" i="11"/>
  <c r="CR17" i="11"/>
  <c r="CS17" i="11"/>
  <c r="CT17" i="11"/>
  <c r="CU17" i="11"/>
  <c r="CV17" i="11"/>
  <c r="CW17" i="11"/>
  <c r="CX17" i="11"/>
  <c r="CY17" i="11"/>
  <c r="CZ17" i="11"/>
  <c r="DA17" i="11"/>
  <c r="DB17" i="11"/>
  <c r="DC17" i="11"/>
  <c r="DD17" i="11"/>
  <c r="DE17" i="11"/>
  <c r="DF17" i="11"/>
  <c r="DG17" i="11"/>
  <c r="DH17" i="11"/>
  <c r="DI17" i="11"/>
  <c r="DJ17" i="11"/>
  <c r="DK17" i="11"/>
  <c r="DL17" i="11"/>
  <c r="DM17" i="11"/>
  <c r="DN17" i="11"/>
  <c r="DO17" i="11"/>
  <c r="DP17" i="11"/>
  <c r="DQ17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J19" i="11"/>
  <c r="BK19" i="11"/>
  <c r="BL19" i="11"/>
  <c r="BM19" i="11"/>
  <c r="BN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G19" i="11"/>
  <c r="CI19" i="11"/>
  <c r="CJ19" i="11"/>
  <c r="CL19" i="11"/>
  <c r="CM19" i="11"/>
  <c r="CQ19" i="11"/>
  <c r="CR19" i="11"/>
  <c r="CS19" i="11"/>
  <c r="CT19" i="11"/>
  <c r="CU19" i="11"/>
  <c r="CV19" i="11"/>
  <c r="CW19" i="11"/>
  <c r="CX19" i="11"/>
  <c r="CY19" i="11"/>
  <c r="CZ19" i="11"/>
  <c r="DA19" i="11"/>
  <c r="DB19" i="11"/>
  <c r="DC19" i="11"/>
  <c r="DD19" i="11"/>
  <c r="DE19" i="11"/>
  <c r="DF19" i="11"/>
  <c r="DG19" i="11"/>
  <c r="DH19" i="11"/>
  <c r="DI19" i="11"/>
  <c r="DJ19" i="11"/>
  <c r="DK19" i="11"/>
  <c r="DL19" i="11"/>
  <c r="DM19" i="11"/>
  <c r="DN19" i="11"/>
  <c r="DO19" i="11"/>
  <c r="DP19" i="11"/>
  <c r="DQ19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F20" i="11"/>
  <c r="CG20" i="11"/>
  <c r="CI20" i="11"/>
  <c r="CJ20" i="11"/>
  <c r="CL20" i="11"/>
  <c r="CM20" i="11"/>
  <c r="CQ20" i="11"/>
  <c r="CR20" i="11"/>
  <c r="CS20" i="11"/>
  <c r="CT20" i="11"/>
  <c r="CU20" i="11"/>
  <c r="CV20" i="11"/>
  <c r="CW20" i="11"/>
  <c r="CX20" i="11"/>
  <c r="CY20" i="11"/>
  <c r="CZ20" i="11"/>
  <c r="DA20" i="11"/>
  <c r="DB20" i="11"/>
  <c r="DC20" i="11"/>
  <c r="DD20" i="11"/>
  <c r="DE20" i="11"/>
  <c r="DF20" i="11"/>
  <c r="DG20" i="11"/>
  <c r="DH20" i="11"/>
  <c r="DI20" i="11"/>
  <c r="DJ20" i="11"/>
  <c r="DK20" i="11"/>
  <c r="DL20" i="11"/>
  <c r="DM20" i="11"/>
  <c r="DN20" i="11"/>
  <c r="DO20" i="11"/>
  <c r="DP20" i="11"/>
  <c r="DQ20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N21" i="11" s="1"/>
  <c r="BO22" i="11"/>
  <c r="BP22" i="11"/>
  <c r="BQ22" i="11"/>
  <c r="BR22" i="11"/>
  <c r="BS22" i="11"/>
  <c r="BS21" i="11" s="1"/>
  <c r="BT22" i="11"/>
  <c r="BT21" i="11" s="1"/>
  <c r="BU22" i="11"/>
  <c r="BV22" i="11"/>
  <c r="BV21" i="11" s="1"/>
  <c r="BW22" i="11"/>
  <c r="BW21" i="11" s="1"/>
  <c r="BX22" i="11"/>
  <c r="BY22" i="11"/>
  <c r="BY21" i="11" s="1"/>
  <c r="BZ22" i="11"/>
  <c r="BZ21" i="11" s="1"/>
  <c r="CA22" i="11"/>
  <c r="CB22" i="11"/>
  <c r="CB21" i="11" s="1"/>
  <c r="CC22" i="11"/>
  <c r="CC21" i="11" s="1"/>
  <c r="CD22" i="11"/>
  <c r="CE22" i="11"/>
  <c r="CF22" i="11"/>
  <c r="CG22" i="11"/>
  <c r="CH22" i="11"/>
  <c r="CI22" i="11"/>
  <c r="CJ22" i="11"/>
  <c r="CK22" i="11"/>
  <c r="CL22" i="11"/>
  <c r="CM22" i="11"/>
  <c r="CN22" i="11"/>
  <c r="CO22" i="11"/>
  <c r="CP22" i="11"/>
  <c r="CQ22" i="11"/>
  <c r="CQ21" i="11" s="1"/>
  <c r="CR22" i="11"/>
  <c r="CR21" i="11" s="1"/>
  <c r="CS22" i="11"/>
  <c r="CT22" i="11"/>
  <c r="CT21" i="11" s="1"/>
  <c r="CU22" i="11"/>
  <c r="CU21" i="11" s="1"/>
  <c r="CV22" i="11"/>
  <c r="CW22" i="11"/>
  <c r="CW21" i="11" s="1"/>
  <c r="CX22" i="11"/>
  <c r="CX21" i="11" s="1"/>
  <c r="CY22" i="11"/>
  <c r="CZ22" i="11"/>
  <c r="CZ21" i="11" s="1"/>
  <c r="DA22" i="11"/>
  <c r="DA21" i="11" s="1"/>
  <c r="DB22" i="11"/>
  <c r="DC22" i="11"/>
  <c r="DC21" i="11" s="1"/>
  <c r="DD22" i="11"/>
  <c r="DD21" i="11" s="1"/>
  <c r="DE22" i="11"/>
  <c r="DF22" i="11"/>
  <c r="DF21" i="11" s="1"/>
  <c r="DG22" i="11"/>
  <c r="DG21" i="11" s="1"/>
  <c r="DH22" i="11"/>
  <c r="DI22" i="11"/>
  <c r="DI21" i="11" s="1"/>
  <c r="DJ22" i="11"/>
  <c r="DJ21" i="11" s="1"/>
  <c r="DK22" i="11"/>
  <c r="DL22" i="11"/>
  <c r="DL21" i="11" s="1"/>
  <c r="DM22" i="11"/>
  <c r="DM21" i="11" s="1"/>
  <c r="DN22" i="11"/>
  <c r="DO22" i="11"/>
  <c r="DO21" i="11" s="1"/>
  <c r="DP22" i="11"/>
  <c r="DP21" i="11" s="1"/>
  <c r="DQ22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Q23" i="11"/>
  <c r="BR23" i="11"/>
  <c r="BS23" i="11"/>
  <c r="BT23" i="11"/>
  <c r="BU23" i="11"/>
  <c r="BV23" i="11"/>
  <c r="BW23" i="11"/>
  <c r="BX23" i="11"/>
  <c r="BY23" i="11"/>
  <c r="BZ23" i="11"/>
  <c r="CA23" i="11"/>
  <c r="CB23" i="11"/>
  <c r="CC23" i="11"/>
  <c r="CD23" i="11"/>
  <c r="CF23" i="11"/>
  <c r="CG23" i="11"/>
  <c r="CJ23" i="11"/>
  <c r="CL23" i="11"/>
  <c r="CM23" i="11"/>
  <c r="CN23" i="11"/>
  <c r="CO23" i="11"/>
  <c r="CP23" i="11"/>
  <c r="CQ23" i="11"/>
  <c r="CR23" i="11"/>
  <c r="CS23" i="11"/>
  <c r="CT23" i="11"/>
  <c r="CU23" i="11"/>
  <c r="CV23" i="11"/>
  <c r="CW23" i="11"/>
  <c r="CX23" i="11"/>
  <c r="CY23" i="11"/>
  <c r="CZ23" i="11"/>
  <c r="DA23" i="11"/>
  <c r="DB23" i="11"/>
  <c r="DC23" i="11"/>
  <c r="DD23" i="11"/>
  <c r="DE23" i="11"/>
  <c r="DF23" i="11"/>
  <c r="DG23" i="11"/>
  <c r="DH23" i="11"/>
  <c r="DI23" i="11"/>
  <c r="DJ23" i="11"/>
  <c r="DK23" i="11"/>
  <c r="DL23" i="11"/>
  <c r="DM23" i="11"/>
  <c r="DN23" i="11"/>
  <c r="DO23" i="11"/>
  <c r="DP23" i="11"/>
  <c r="DQ23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Q24" i="11"/>
  <c r="BR24" i="11"/>
  <c r="BS24" i="11"/>
  <c r="BT24" i="11"/>
  <c r="BU24" i="11"/>
  <c r="BV24" i="11"/>
  <c r="BW24" i="11"/>
  <c r="BX24" i="11"/>
  <c r="BY24" i="11"/>
  <c r="BZ24" i="11"/>
  <c r="CA24" i="11"/>
  <c r="CB24" i="11"/>
  <c r="CC24" i="11"/>
  <c r="CD24" i="11"/>
  <c r="CF24" i="11"/>
  <c r="CG24" i="11"/>
  <c r="CJ24" i="11"/>
  <c r="CL24" i="11"/>
  <c r="CM24" i="11"/>
  <c r="CQ24" i="11"/>
  <c r="CR24" i="11"/>
  <c r="CS24" i="11"/>
  <c r="CT24" i="11"/>
  <c r="CU24" i="11"/>
  <c r="CV24" i="11"/>
  <c r="CW24" i="11"/>
  <c r="CX24" i="11"/>
  <c r="CY24" i="11"/>
  <c r="CZ24" i="11"/>
  <c r="DA24" i="11"/>
  <c r="DB24" i="11"/>
  <c r="DC24" i="11"/>
  <c r="DD24" i="11"/>
  <c r="DE24" i="11"/>
  <c r="DF24" i="11"/>
  <c r="DG24" i="11"/>
  <c r="DH24" i="11"/>
  <c r="DI24" i="11"/>
  <c r="DJ24" i="11"/>
  <c r="DK24" i="11"/>
  <c r="DL24" i="11"/>
  <c r="DM24" i="11"/>
  <c r="DN24" i="11"/>
  <c r="DO24" i="11"/>
  <c r="DP24" i="11"/>
  <c r="DQ24" i="11"/>
  <c r="K25" i="11"/>
  <c r="L25" i="11"/>
  <c r="M25" i="11"/>
  <c r="N25" i="11"/>
  <c r="O25" i="11"/>
  <c r="P25" i="11"/>
  <c r="Q25" i="11"/>
  <c r="R25" i="11"/>
  <c r="S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Y25" i="11"/>
  <c r="CZ25" i="11"/>
  <c r="DA25" i="11"/>
  <c r="DB25" i="11"/>
  <c r="DC25" i="11"/>
  <c r="DD25" i="11"/>
  <c r="DE25" i="11"/>
  <c r="DF25" i="11"/>
  <c r="DG25" i="11"/>
  <c r="DH25" i="11"/>
  <c r="DI25" i="11"/>
  <c r="DJ25" i="11"/>
  <c r="DK25" i="11"/>
  <c r="DL25" i="11"/>
  <c r="DM25" i="11"/>
  <c r="DN25" i="11"/>
  <c r="DO25" i="11"/>
  <c r="DP25" i="11"/>
  <c r="DQ25" i="11"/>
  <c r="K30" i="11"/>
  <c r="K29" i="11" s="1"/>
  <c r="L30" i="11"/>
  <c r="L29" i="11" s="1"/>
  <c r="M30" i="11"/>
  <c r="N30" i="11"/>
  <c r="N29" i="11" s="1"/>
  <c r="O30" i="11"/>
  <c r="O29" i="11" s="1"/>
  <c r="P30" i="11"/>
  <c r="Q30" i="11"/>
  <c r="Q29" i="11" s="1"/>
  <c r="R30" i="11"/>
  <c r="R29" i="11" s="1"/>
  <c r="S30" i="11"/>
  <c r="T30" i="11"/>
  <c r="T29" i="11" s="1"/>
  <c r="U30" i="11"/>
  <c r="U29" i="11" s="1"/>
  <c r="V30" i="11"/>
  <c r="W30" i="11"/>
  <c r="W29" i="11" s="1"/>
  <c r="X30" i="11"/>
  <c r="X29" i="11" s="1"/>
  <c r="Y30" i="11"/>
  <c r="AA30" i="11"/>
  <c r="AA29" i="11" s="1"/>
  <c r="AB30" i="11"/>
  <c r="AC30" i="11"/>
  <c r="AC29" i="11" s="1"/>
  <c r="AD30" i="11"/>
  <c r="AD29" i="11" s="1"/>
  <c r="AE30" i="11"/>
  <c r="AF30" i="11"/>
  <c r="AF29" i="11" s="1"/>
  <c r="AG30" i="11"/>
  <c r="AG29" i="11" s="1"/>
  <c r="AH30" i="11"/>
  <c r="AI30" i="11"/>
  <c r="AI29" i="11" s="1"/>
  <c r="AJ30" i="11"/>
  <c r="AJ29" i="11" s="1"/>
  <c r="AK30" i="11"/>
  <c r="AL30" i="11"/>
  <c r="AL29" i="11" s="1"/>
  <c r="AM30" i="11"/>
  <c r="AM29" i="11" s="1"/>
  <c r="AN30" i="11"/>
  <c r="AO30" i="11"/>
  <c r="AO29" i="11" s="1"/>
  <c r="AP30" i="11"/>
  <c r="AP29" i="11" s="1"/>
  <c r="AQ30" i="11"/>
  <c r="AR30" i="11"/>
  <c r="AR29" i="11" s="1"/>
  <c r="AS30" i="11"/>
  <c r="AS29" i="11" s="1"/>
  <c r="AT30" i="11"/>
  <c r="AU30" i="11"/>
  <c r="AU29" i="11" s="1"/>
  <c r="AV30" i="11"/>
  <c r="AV29" i="11" s="1"/>
  <c r="AW30" i="11"/>
  <c r="AX30" i="11"/>
  <c r="AX29" i="11" s="1"/>
  <c r="AY30" i="11"/>
  <c r="AY29" i="11" s="1"/>
  <c r="AZ30" i="11"/>
  <c r="BA30" i="11"/>
  <c r="BA29" i="11" s="1"/>
  <c r="BB30" i="11"/>
  <c r="BB29" i="11" s="1"/>
  <c r="BC30" i="11"/>
  <c r="BD30" i="11"/>
  <c r="BD29" i="11" s="1"/>
  <c r="BE30" i="11"/>
  <c r="BE29" i="11" s="1"/>
  <c r="BF30" i="11"/>
  <c r="BG30" i="11"/>
  <c r="BG29" i="11" s="1"/>
  <c r="BH30" i="11"/>
  <c r="BH29" i="11" s="1"/>
  <c r="BI30" i="11"/>
  <c r="BJ30" i="11"/>
  <c r="BJ29" i="11" s="1"/>
  <c r="BK30" i="11"/>
  <c r="BK29" i="11" s="1"/>
  <c r="BL30" i="11"/>
  <c r="BM30" i="11"/>
  <c r="BM29" i="11" s="1"/>
  <c r="BN30" i="11"/>
  <c r="BN29" i="11" s="1"/>
  <c r="BO30" i="11"/>
  <c r="BP30" i="11"/>
  <c r="BP29" i="11" s="1"/>
  <c r="BQ30" i="11"/>
  <c r="BQ29" i="11" s="1"/>
  <c r="BR30" i="11"/>
  <c r="BS30" i="11"/>
  <c r="BS29" i="11" s="1"/>
  <c r="BT30" i="11"/>
  <c r="BT29" i="11" s="1"/>
  <c r="BU30" i="11"/>
  <c r="BV30" i="11"/>
  <c r="BV29" i="11" s="1"/>
  <c r="BW30" i="11"/>
  <c r="BW29" i="11" s="1"/>
  <c r="BX30" i="11"/>
  <c r="BY30" i="11"/>
  <c r="BY29" i="11" s="1"/>
  <c r="BZ30" i="11"/>
  <c r="BZ29" i="11" s="1"/>
  <c r="CA30" i="11"/>
  <c r="CB30" i="11"/>
  <c r="CB29" i="11" s="1"/>
  <c r="CC30" i="11"/>
  <c r="CC29" i="11" s="1"/>
  <c r="CD30" i="11"/>
  <c r="CE30" i="11"/>
  <c r="CF30" i="11"/>
  <c r="CF29" i="11" s="1"/>
  <c r="CG30" i="11"/>
  <c r="CH30" i="11"/>
  <c r="CH29" i="11" s="1"/>
  <c r="CI30" i="11"/>
  <c r="CI29" i="11" s="1"/>
  <c r="CJ30" i="11"/>
  <c r="CK30" i="11"/>
  <c r="CL30" i="11"/>
  <c r="CM30" i="11"/>
  <c r="CN30" i="11"/>
  <c r="CO30" i="11"/>
  <c r="CP30" i="11"/>
  <c r="CQ30" i="11"/>
  <c r="CQ29" i="11" s="1"/>
  <c r="CR30" i="11"/>
  <c r="CR29" i="11" s="1"/>
  <c r="CS30" i="11"/>
  <c r="CT30" i="11"/>
  <c r="CT29" i="11" s="1"/>
  <c r="CU30" i="11"/>
  <c r="CU29" i="11" s="1"/>
  <c r="CV30" i="11"/>
  <c r="CW30" i="11"/>
  <c r="CW29" i="11" s="1"/>
  <c r="CX30" i="11"/>
  <c r="CX29" i="11" s="1"/>
  <c r="CY30" i="11"/>
  <c r="CZ30" i="11"/>
  <c r="CZ29" i="11" s="1"/>
  <c r="DA30" i="11"/>
  <c r="DA29" i="11" s="1"/>
  <c r="DB30" i="11"/>
  <c r="DC30" i="11"/>
  <c r="DC29" i="11" s="1"/>
  <c r="DD30" i="11"/>
  <c r="DD29" i="11" s="1"/>
  <c r="DE30" i="11"/>
  <c r="DF30" i="11"/>
  <c r="DF29" i="11" s="1"/>
  <c r="DG30" i="11"/>
  <c r="DG29" i="11" s="1"/>
  <c r="DH30" i="11"/>
  <c r="DI30" i="11"/>
  <c r="DI29" i="11" s="1"/>
  <c r="DJ30" i="11"/>
  <c r="DJ29" i="11" s="1"/>
  <c r="DK30" i="11"/>
  <c r="DL30" i="11"/>
  <c r="DL29" i="11" s="1"/>
  <c r="DM30" i="11"/>
  <c r="DM29" i="11" s="1"/>
  <c r="DN30" i="11"/>
  <c r="DO30" i="11"/>
  <c r="DO29" i="11" s="1"/>
  <c r="DP30" i="11"/>
  <c r="DP29" i="11" s="1"/>
  <c r="DQ30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CA31" i="11"/>
  <c r="CB31" i="11"/>
  <c r="CC31" i="11"/>
  <c r="CD31" i="11"/>
  <c r="CE31" i="11"/>
  <c r="CF31" i="11"/>
  <c r="CG31" i="11"/>
  <c r="CH31" i="11"/>
  <c r="CI31" i="11"/>
  <c r="CJ31" i="11"/>
  <c r="CK31" i="11"/>
  <c r="CL31" i="11"/>
  <c r="CM31" i="11"/>
  <c r="CN31" i="11"/>
  <c r="CO31" i="11"/>
  <c r="CP31" i="11"/>
  <c r="CQ31" i="11"/>
  <c r="CR31" i="11"/>
  <c r="CS31" i="11"/>
  <c r="CT31" i="11"/>
  <c r="CU31" i="11"/>
  <c r="CV31" i="11"/>
  <c r="CW31" i="11"/>
  <c r="CX31" i="11"/>
  <c r="CY31" i="11"/>
  <c r="CZ31" i="11"/>
  <c r="DA31" i="11"/>
  <c r="DB31" i="11"/>
  <c r="DC31" i="11"/>
  <c r="DD31" i="11"/>
  <c r="DE31" i="11"/>
  <c r="DF31" i="11"/>
  <c r="DG31" i="11"/>
  <c r="DH31" i="11"/>
  <c r="DI31" i="11"/>
  <c r="DJ31" i="11"/>
  <c r="DK31" i="11"/>
  <c r="DL31" i="11"/>
  <c r="DM31" i="11"/>
  <c r="DN31" i="11"/>
  <c r="DO31" i="11"/>
  <c r="DP31" i="11"/>
  <c r="DQ31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M32" i="11"/>
  <c r="CN32" i="11"/>
  <c r="CO32" i="11"/>
  <c r="CP32" i="11"/>
  <c r="CQ32" i="11"/>
  <c r="CR32" i="11"/>
  <c r="CS32" i="11"/>
  <c r="CT32" i="11"/>
  <c r="CU32" i="11"/>
  <c r="CV32" i="11"/>
  <c r="CW32" i="11"/>
  <c r="CX32" i="11"/>
  <c r="CY32" i="11"/>
  <c r="CZ32" i="11"/>
  <c r="DA32" i="11"/>
  <c r="DB32" i="11"/>
  <c r="DC32" i="11"/>
  <c r="DD32" i="11"/>
  <c r="DE32" i="11"/>
  <c r="DF32" i="11"/>
  <c r="DG32" i="11"/>
  <c r="DH32" i="11"/>
  <c r="DI32" i="11"/>
  <c r="DJ32" i="11"/>
  <c r="DK32" i="11"/>
  <c r="DL32" i="11"/>
  <c r="DM32" i="11"/>
  <c r="DN32" i="11"/>
  <c r="DO32" i="11"/>
  <c r="DP32" i="11"/>
  <c r="DQ32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CA33" i="11"/>
  <c r="CB33" i="11"/>
  <c r="CC33" i="11"/>
  <c r="CD33" i="11"/>
  <c r="CE33" i="11"/>
  <c r="CF33" i="11"/>
  <c r="CG33" i="11"/>
  <c r="CH33" i="11"/>
  <c r="CI33" i="11"/>
  <c r="CJ33" i="11"/>
  <c r="CK33" i="11"/>
  <c r="CL33" i="11"/>
  <c r="CM33" i="11"/>
  <c r="CN33" i="11"/>
  <c r="CO33" i="11"/>
  <c r="CP33" i="11"/>
  <c r="CQ33" i="11"/>
  <c r="CR33" i="11"/>
  <c r="CS33" i="11"/>
  <c r="CT33" i="11"/>
  <c r="CU33" i="11"/>
  <c r="CV33" i="11"/>
  <c r="CW33" i="11"/>
  <c r="CX33" i="11"/>
  <c r="CY33" i="11"/>
  <c r="CZ33" i="11"/>
  <c r="DA33" i="11"/>
  <c r="DB33" i="11"/>
  <c r="DC33" i="11"/>
  <c r="DD33" i="11"/>
  <c r="DE33" i="11"/>
  <c r="DF33" i="11"/>
  <c r="DG33" i="11"/>
  <c r="DH33" i="11"/>
  <c r="DI33" i="11"/>
  <c r="DJ33" i="11"/>
  <c r="DK33" i="11"/>
  <c r="DL33" i="11"/>
  <c r="DM33" i="11"/>
  <c r="DN33" i="11"/>
  <c r="DO33" i="11"/>
  <c r="DP33" i="11"/>
  <c r="DQ33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B34" i="11"/>
  <c r="CC34" i="11"/>
  <c r="CD34" i="11"/>
  <c r="CF34" i="11"/>
  <c r="CG34" i="11"/>
  <c r="CH34" i="11"/>
  <c r="CI34" i="11"/>
  <c r="CJ34" i="11"/>
  <c r="CL34" i="11"/>
  <c r="CM34" i="11"/>
  <c r="CO34" i="11"/>
  <c r="CP34" i="11"/>
  <c r="CQ34" i="11"/>
  <c r="CR34" i="11"/>
  <c r="CS34" i="11"/>
  <c r="CT34" i="11"/>
  <c r="CU34" i="11"/>
  <c r="CV34" i="11"/>
  <c r="CW34" i="11"/>
  <c r="CX34" i="11"/>
  <c r="CY34" i="11"/>
  <c r="CZ34" i="11"/>
  <c r="DA34" i="11"/>
  <c r="DB34" i="11"/>
  <c r="DC34" i="11"/>
  <c r="DD34" i="11"/>
  <c r="DE34" i="11"/>
  <c r="DF34" i="11"/>
  <c r="DG34" i="11"/>
  <c r="DH34" i="11"/>
  <c r="DI34" i="11"/>
  <c r="DJ34" i="11"/>
  <c r="DK34" i="11"/>
  <c r="DL34" i="11"/>
  <c r="DM34" i="11"/>
  <c r="DN34" i="11"/>
  <c r="DO34" i="11"/>
  <c r="DP34" i="11"/>
  <c r="DQ34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CA35" i="11"/>
  <c r="CB35" i="11"/>
  <c r="CC35" i="11"/>
  <c r="CD35" i="11"/>
  <c r="CE35" i="11"/>
  <c r="CF35" i="11"/>
  <c r="CG35" i="11"/>
  <c r="CH35" i="11"/>
  <c r="CI35" i="11"/>
  <c r="CJ35" i="11"/>
  <c r="CK35" i="11"/>
  <c r="CL35" i="11"/>
  <c r="CM35" i="11"/>
  <c r="CN35" i="11"/>
  <c r="CO35" i="11"/>
  <c r="CP35" i="11"/>
  <c r="CQ35" i="11"/>
  <c r="CR35" i="11"/>
  <c r="CS35" i="11"/>
  <c r="CT35" i="11"/>
  <c r="CU35" i="11"/>
  <c r="CV35" i="11"/>
  <c r="CW35" i="11"/>
  <c r="CX35" i="11"/>
  <c r="CY35" i="11"/>
  <c r="CZ35" i="11"/>
  <c r="DA35" i="11"/>
  <c r="DB35" i="11"/>
  <c r="DC35" i="11"/>
  <c r="DD35" i="11"/>
  <c r="DE35" i="11"/>
  <c r="DF35" i="11"/>
  <c r="DG35" i="11"/>
  <c r="DH35" i="11"/>
  <c r="DI35" i="11"/>
  <c r="DJ35" i="11"/>
  <c r="DK35" i="11"/>
  <c r="DL35" i="11"/>
  <c r="DM35" i="11"/>
  <c r="DN35" i="11"/>
  <c r="DO35" i="11"/>
  <c r="DP35" i="11"/>
  <c r="DQ35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Z36" i="11"/>
  <c r="AA36" i="11"/>
  <c r="AC36" i="11"/>
  <c r="AD36" i="11"/>
  <c r="AE36" i="11"/>
  <c r="AF36" i="11"/>
  <c r="AG36" i="11"/>
  <c r="AH36" i="11"/>
  <c r="AI36" i="11"/>
  <c r="AJ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Q36" i="11"/>
  <c r="BR36" i="11"/>
  <c r="BS36" i="11"/>
  <c r="BT36" i="11"/>
  <c r="BU36" i="11"/>
  <c r="BV36" i="11"/>
  <c r="BW36" i="11"/>
  <c r="BX36" i="11"/>
  <c r="BY36" i="11"/>
  <c r="BZ36" i="11"/>
  <c r="CA36" i="11"/>
  <c r="CB36" i="11"/>
  <c r="CC36" i="11"/>
  <c r="CD36" i="11"/>
  <c r="CF36" i="11"/>
  <c r="CG36" i="11"/>
  <c r="CH36" i="11"/>
  <c r="CI36" i="11"/>
  <c r="CJ36" i="11"/>
  <c r="CK36" i="11"/>
  <c r="CL36" i="11"/>
  <c r="CM36" i="11"/>
  <c r="CN36" i="11"/>
  <c r="CO36" i="11"/>
  <c r="CP36" i="11"/>
  <c r="CQ36" i="11"/>
  <c r="CR36" i="11"/>
  <c r="CS36" i="11"/>
  <c r="CT36" i="11"/>
  <c r="CU36" i="11"/>
  <c r="CV36" i="11"/>
  <c r="CW36" i="11"/>
  <c r="CX36" i="11"/>
  <c r="CY36" i="11"/>
  <c r="CZ36" i="11"/>
  <c r="DA36" i="11"/>
  <c r="DB36" i="11"/>
  <c r="DC36" i="11"/>
  <c r="DD36" i="11"/>
  <c r="DE36" i="11"/>
  <c r="DF36" i="11"/>
  <c r="DG36" i="11"/>
  <c r="DH36" i="11"/>
  <c r="DI36" i="11"/>
  <c r="DJ36" i="11"/>
  <c r="DK36" i="11"/>
  <c r="DL36" i="11"/>
  <c r="DM36" i="11"/>
  <c r="DN36" i="11"/>
  <c r="DO36" i="11"/>
  <c r="DP36" i="11"/>
  <c r="DQ36" i="11"/>
  <c r="K38" i="11"/>
  <c r="K37" i="11" s="1"/>
  <c r="L38" i="11"/>
  <c r="L37" i="11" s="1"/>
  <c r="M38" i="11"/>
  <c r="N38" i="11"/>
  <c r="N37" i="11" s="1"/>
  <c r="O38" i="11"/>
  <c r="O37" i="11" s="1"/>
  <c r="P38" i="11"/>
  <c r="Q38" i="11"/>
  <c r="Q37" i="11" s="1"/>
  <c r="R38" i="11"/>
  <c r="R37" i="11" s="1"/>
  <c r="S38" i="11"/>
  <c r="T38" i="11"/>
  <c r="T37" i="11" s="1"/>
  <c r="U38" i="11"/>
  <c r="U37" i="11" s="1"/>
  <c r="V38" i="11"/>
  <c r="W38" i="11"/>
  <c r="W37" i="11" s="1"/>
  <c r="X38" i="11"/>
  <c r="X37" i="11" s="1"/>
  <c r="Y38" i="11"/>
  <c r="Z38" i="11"/>
  <c r="Z37" i="11" s="1"/>
  <c r="AA38" i="11"/>
  <c r="AA37" i="11" s="1"/>
  <c r="AB38" i="11"/>
  <c r="AB37" i="11" s="1"/>
  <c r="AC38" i="11"/>
  <c r="AC37" i="11" s="1"/>
  <c r="AD38" i="11"/>
  <c r="AD37" i="11" s="1"/>
  <c r="AE38" i="11"/>
  <c r="AE37" i="11" s="1"/>
  <c r="AF38" i="11"/>
  <c r="AF37" i="11" s="1"/>
  <c r="AG38" i="11"/>
  <c r="AG37" i="11" s="1"/>
  <c r="AH38" i="11"/>
  <c r="AI38" i="11"/>
  <c r="AI37" i="11" s="1"/>
  <c r="AJ38" i="11"/>
  <c r="AJ37" i="11" s="1"/>
  <c r="AK38" i="11"/>
  <c r="AK37" i="11" s="1"/>
  <c r="AL38" i="11"/>
  <c r="AL37" i="11" s="1"/>
  <c r="AM38" i="11"/>
  <c r="AM37" i="11" s="1"/>
  <c r="AN38" i="11"/>
  <c r="AN37" i="11" s="1"/>
  <c r="AO38" i="11"/>
  <c r="AO37" i="11" s="1"/>
  <c r="AP38" i="11"/>
  <c r="AP37" i="11" s="1"/>
  <c r="AQ38" i="11"/>
  <c r="AR38" i="11"/>
  <c r="AR37" i="11" s="1"/>
  <c r="AS38" i="11"/>
  <c r="AS37" i="11" s="1"/>
  <c r="AT38" i="11"/>
  <c r="AU38" i="11"/>
  <c r="AU37" i="11" s="1"/>
  <c r="AV38" i="11"/>
  <c r="AV37" i="11" s="1"/>
  <c r="AW38" i="11"/>
  <c r="AW37" i="11" s="1"/>
  <c r="AX38" i="11"/>
  <c r="AX37" i="11" s="1"/>
  <c r="AY38" i="11"/>
  <c r="AY37" i="11" s="1"/>
  <c r="AZ38" i="11"/>
  <c r="BA38" i="11"/>
  <c r="BA37" i="11" s="1"/>
  <c r="BB38" i="11"/>
  <c r="BB37" i="11" s="1"/>
  <c r="BC38" i="11"/>
  <c r="BD38" i="11"/>
  <c r="BD37" i="11" s="1"/>
  <c r="BE38" i="11"/>
  <c r="BE37" i="11" s="1"/>
  <c r="BF38" i="11"/>
  <c r="BG38" i="11"/>
  <c r="BG37" i="11" s="1"/>
  <c r="BH38" i="11"/>
  <c r="BH37" i="11" s="1"/>
  <c r="BI38" i="11"/>
  <c r="BI37" i="11" s="1"/>
  <c r="BJ38" i="11"/>
  <c r="BJ37" i="11" s="1"/>
  <c r="BK38" i="11"/>
  <c r="BK37" i="11" s="1"/>
  <c r="BL38" i="11"/>
  <c r="BL37" i="11" s="1"/>
  <c r="BM38" i="11"/>
  <c r="BM37" i="11" s="1"/>
  <c r="BN38" i="11"/>
  <c r="BN37" i="11" s="1"/>
  <c r="BO38" i="11"/>
  <c r="BP38" i="11"/>
  <c r="BP37" i="11" s="1"/>
  <c r="BQ38" i="11"/>
  <c r="BQ37" i="11" s="1"/>
  <c r="BR38" i="11"/>
  <c r="BS38" i="11"/>
  <c r="BS37" i="11" s="1"/>
  <c r="BT38" i="11"/>
  <c r="BT37" i="11" s="1"/>
  <c r="BU38" i="11"/>
  <c r="BV38" i="11"/>
  <c r="BV37" i="11" s="1"/>
  <c r="BW38" i="11"/>
  <c r="BW37" i="11" s="1"/>
  <c r="BX38" i="11"/>
  <c r="BX37" i="11" s="1"/>
  <c r="BY38" i="11"/>
  <c r="BY37" i="11" s="1"/>
  <c r="BZ38" i="11"/>
  <c r="BZ37" i="11" s="1"/>
  <c r="CA38" i="11"/>
  <c r="CB38" i="11"/>
  <c r="CB37" i="11" s="1"/>
  <c r="CC38" i="11"/>
  <c r="CC37" i="11" s="1"/>
  <c r="CD38" i="11"/>
  <c r="CE38" i="11"/>
  <c r="CE37" i="11" s="1"/>
  <c r="CF38" i="11"/>
  <c r="CF37" i="11" s="1"/>
  <c r="CG38" i="11"/>
  <c r="CG37" i="11" s="1"/>
  <c r="CH38" i="11"/>
  <c r="CH37" i="11" s="1"/>
  <c r="CI38" i="11"/>
  <c r="CI37" i="11" s="1"/>
  <c r="CJ38" i="11"/>
  <c r="CK38" i="11"/>
  <c r="CK37" i="11" s="1"/>
  <c r="CL38" i="11"/>
  <c r="CL37" i="11" s="1"/>
  <c r="CM38" i="11"/>
  <c r="CN38" i="11"/>
  <c r="CN37" i="11" s="1"/>
  <c r="CO38" i="11"/>
  <c r="CO37" i="11" s="1"/>
  <c r="CP38" i="11"/>
  <c r="CQ38" i="11"/>
  <c r="CQ37" i="11" s="1"/>
  <c r="CR38" i="11"/>
  <c r="CR37" i="11" s="1"/>
  <c r="CS38" i="11"/>
  <c r="CS37" i="11" s="1"/>
  <c r="CT38" i="11"/>
  <c r="CT37" i="11" s="1"/>
  <c r="CU38" i="11"/>
  <c r="CU37" i="11" s="1"/>
  <c r="CV38" i="11"/>
  <c r="CV37" i="11" s="1"/>
  <c r="CW38" i="11"/>
  <c r="CW37" i="11" s="1"/>
  <c r="CX38" i="11"/>
  <c r="CX37" i="11" s="1"/>
  <c r="CY38" i="11"/>
  <c r="CZ38" i="11"/>
  <c r="CZ37" i="11" s="1"/>
  <c r="DA38" i="11"/>
  <c r="DA37" i="11" s="1"/>
  <c r="DB38" i="11"/>
  <c r="DC38" i="11"/>
  <c r="DC37" i="11" s="1"/>
  <c r="DD38" i="11"/>
  <c r="DD37" i="11" s="1"/>
  <c r="DE38" i="11"/>
  <c r="DE37" i="11" s="1"/>
  <c r="DF38" i="11"/>
  <c r="DF37" i="11" s="1"/>
  <c r="DG38" i="11"/>
  <c r="DG37" i="11" s="1"/>
  <c r="DH38" i="11"/>
  <c r="DI38" i="11"/>
  <c r="DI37" i="11" s="1"/>
  <c r="DJ38" i="11"/>
  <c r="DJ37" i="11" s="1"/>
  <c r="DK38" i="11"/>
  <c r="DL38" i="11"/>
  <c r="DL37" i="11" s="1"/>
  <c r="DM38" i="11"/>
  <c r="DM37" i="11" s="1"/>
  <c r="DN38" i="11"/>
  <c r="DN37" i="11" s="1"/>
  <c r="DO38" i="11"/>
  <c r="DO37" i="11" s="1"/>
  <c r="DP38" i="11"/>
  <c r="DP37" i="11" s="1"/>
  <c r="DQ38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M39" i="11"/>
  <c r="CN39" i="11"/>
  <c r="CO39" i="11"/>
  <c r="CP39" i="11"/>
  <c r="CQ39" i="11"/>
  <c r="CR39" i="11"/>
  <c r="CS39" i="11"/>
  <c r="CT39" i="11"/>
  <c r="CU39" i="11"/>
  <c r="CV39" i="11"/>
  <c r="CW39" i="11"/>
  <c r="CX39" i="11"/>
  <c r="CY39" i="11"/>
  <c r="CZ39" i="11"/>
  <c r="DA39" i="11"/>
  <c r="DB39" i="11"/>
  <c r="DC39" i="11"/>
  <c r="DD39" i="11"/>
  <c r="DE39" i="11"/>
  <c r="DF39" i="11"/>
  <c r="DG39" i="11"/>
  <c r="DH39" i="11"/>
  <c r="DI39" i="11"/>
  <c r="DJ39" i="11"/>
  <c r="DK39" i="11"/>
  <c r="DL39" i="11"/>
  <c r="DM39" i="11"/>
  <c r="DN39" i="11"/>
  <c r="DO39" i="11"/>
  <c r="DP39" i="11"/>
  <c r="DQ39" i="11"/>
  <c r="K42" i="11"/>
  <c r="K41" i="11" s="1"/>
  <c r="L42" i="11"/>
  <c r="L41" i="11" s="1"/>
  <c r="M42" i="11"/>
  <c r="N42" i="11"/>
  <c r="N41" i="11" s="1"/>
  <c r="O42" i="11"/>
  <c r="O41" i="11" s="1"/>
  <c r="P42" i="11"/>
  <c r="Q42" i="11"/>
  <c r="Q41" i="11" s="1"/>
  <c r="R42" i="11"/>
  <c r="R41" i="11" s="1"/>
  <c r="S42" i="11"/>
  <c r="T42" i="11"/>
  <c r="T41" i="11" s="1"/>
  <c r="U42" i="11"/>
  <c r="U41" i="11" s="1"/>
  <c r="V42" i="11"/>
  <c r="W42" i="11"/>
  <c r="W41" i="11" s="1"/>
  <c r="X42" i="11"/>
  <c r="X41" i="11" s="1"/>
  <c r="Y42" i="11"/>
  <c r="Z42" i="11"/>
  <c r="Z41" i="11" s="1"/>
  <c r="AA42" i="11"/>
  <c r="AA41" i="11" s="1"/>
  <c r="AB42" i="11"/>
  <c r="AC42" i="11"/>
  <c r="AC41" i="11" s="1"/>
  <c r="AD42" i="11"/>
  <c r="AD41" i="11" s="1"/>
  <c r="AE42" i="11"/>
  <c r="AF42" i="11"/>
  <c r="AF41" i="11" s="1"/>
  <c r="AG42" i="11"/>
  <c r="AG41" i="11" s="1"/>
  <c r="AH42" i="11"/>
  <c r="AI42" i="11"/>
  <c r="AI41" i="11" s="1"/>
  <c r="AJ42" i="11"/>
  <c r="AJ41" i="11" s="1"/>
  <c r="AK42" i="11"/>
  <c r="AL42" i="11"/>
  <c r="AL41" i="11" s="1"/>
  <c r="AM42" i="11"/>
  <c r="AM41" i="11" s="1"/>
  <c r="AN42" i="11"/>
  <c r="AO42" i="11"/>
  <c r="AO41" i="11" s="1"/>
  <c r="AP42" i="11"/>
  <c r="AP41" i="11" s="1"/>
  <c r="AQ42" i="11"/>
  <c r="AR42" i="11"/>
  <c r="AR41" i="11" s="1"/>
  <c r="AS42" i="11"/>
  <c r="AS41" i="11" s="1"/>
  <c r="AT42" i="11"/>
  <c r="AU42" i="11"/>
  <c r="AU41" i="11" s="1"/>
  <c r="AV42" i="11"/>
  <c r="AV41" i="11" s="1"/>
  <c r="AW42" i="11"/>
  <c r="AX42" i="11"/>
  <c r="AX41" i="11" s="1"/>
  <c r="AY42" i="11"/>
  <c r="AY41" i="11" s="1"/>
  <c r="AZ42" i="11"/>
  <c r="BA42" i="11"/>
  <c r="BA41" i="11" s="1"/>
  <c r="BB42" i="11"/>
  <c r="BB41" i="11" s="1"/>
  <c r="BC42" i="11"/>
  <c r="BD42" i="11"/>
  <c r="BD41" i="11" s="1"/>
  <c r="BE42" i="11"/>
  <c r="BE41" i="11" s="1"/>
  <c r="BF42" i="11"/>
  <c r="BG42" i="11"/>
  <c r="BG41" i="11" s="1"/>
  <c r="BH42" i="11"/>
  <c r="BH41" i="11" s="1"/>
  <c r="BI42" i="11"/>
  <c r="BJ42" i="11"/>
  <c r="BJ41" i="11" s="1"/>
  <c r="BK42" i="11"/>
  <c r="BK41" i="11" s="1"/>
  <c r="BL42" i="11"/>
  <c r="BM42" i="11"/>
  <c r="BM41" i="11" s="1"/>
  <c r="BN42" i="11"/>
  <c r="BN41" i="11" s="1"/>
  <c r="BO42" i="11"/>
  <c r="BP42" i="11"/>
  <c r="BP41" i="11" s="1"/>
  <c r="BQ42" i="11"/>
  <c r="BQ41" i="11" s="1"/>
  <c r="BR42" i="11"/>
  <c r="BS42" i="11"/>
  <c r="BS41" i="11" s="1"/>
  <c r="BT42" i="11"/>
  <c r="BT41" i="11" s="1"/>
  <c r="BU42" i="11"/>
  <c r="BV42" i="11"/>
  <c r="BV41" i="11" s="1"/>
  <c r="BW42" i="11"/>
  <c r="BW41" i="11" s="1"/>
  <c r="BX42" i="11"/>
  <c r="BY42" i="11"/>
  <c r="BY41" i="11" s="1"/>
  <c r="BZ42" i="11"/>
  <c r="BZ41" i="11" s="1"/>
  <c r="CA42" i="11"/>
  <c r="CB42" i="11"/>
  <c r="CB41" i="11" s="1"/>
  <c r="CC42" i="11"/>
  <c r="CC41" i="11" s="1"/>
  <c r="CD42" i="11"/>
  <c r="CE42" i="11"/>
  <c r="CF42" i="11"/>
  <c r="CG42" i="11"/>
  <c r="CH42" i="11"/>
  <c r="CH41" i="11" s="1"/>
  <c r="CI42" i="11"/>
  <c r="CI41" i="11" s="1"/>
  <c r="CJ42" i="11"/>
  <c r="CK42" i="11"/>
  <c r="CL42" i="11"/>
  <c r="CM42" i="11"/>
  <c r="CN42" i="11"/>
  <c r="CO42" i="11"/>
  <c r="CP42" i="11"/>
  <c r="CQ42" i="11"/>
  <c r="CQ41" i="11" s="1"/>
  <c r="CR42" i="11"/>
  <c r="CR41" i="11" s="1"/>
  <c r="CS42" i="11"/>
  <c r="CT42" i="11"/>
  <c r="CT41" i="11" s="1"/>
  <c r="CU42" i="11"/>
  <c r="CU41" i="11" s="1"/>
  <c r="CV42" i="11"/>
  <c r="CW42" i="11"/>
  <c r="CW41" i="11" s="1"/>
  <c r="CX42" i="11"/>
  <c r="CX41" i="11" s="1"/>
  <c r="CY42" i="11"/>
  <c r="CZ42" i="11"/>
  <c r="CZ41" i="11" s="1"/>
  <c r="DA42" i="11"/>
  <c r="DA41" i="11" s="1"/>
  <c r="DB42" i="11"/>
  <c r="DC42" i="11"/>
  <c r="DC41" i="11" s="1"/>
  <c r="DD42" i="11"/>
  <c r="DD41" i="11" s="1"/>
  <c r="DE42" i="11"/>
  <c r="DF42" i="11"/>
  <c r="DF41" i="11" s="1"/>
  <c r="DG42" i="11"/>
  <c r="DG41" i="11" s="1"/>
  <c r="DH42" i="11"/>
  <c r="DI42" i="11"/>
  <c r="DI41" i="11" s="1"/>
  <c r="DJ42" i="11"/>
  <c r="DJ41" i="11" s="1"/>
  <c r="DK42" i="11"/>
  <c r="DL42" i="11"/>
  <c r="DL41" i="11" s="1"/>
  <c r="DM42" i="11"/>
  <c r="DM41" i="11" s="1"/>
  <c r="DN42" i="11"/>
  <c r="DO42" i="11"/>
  <c r="DO41" i="11" s="1"/>
  <c r="DP42" i="11"/>
  <c r="DP41" i="11" s="1"/>
  <c r="DQ42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Z43" i="11"/>
  <c r="CA43" i="11"/>
  <c r="CB43" i="11"/>
  <c r="CC43" i="11"/>
  <c r="CD43" i="11"/>
  <c r="CE43" i="11"/>
  <c r="CF43" i="11"/>
  <c r="CG43" i="11"/>
  <c r="CH43" i="11"/>
  <c r="CI43" i="11"/>
  <c r="CJ43" i="11"/>
  <c r="CK43" i="11"/>
  <c r="CL43" i="11"/>
  <c r="CM43" i="11"/>
  <c r="CN43" i="11"/>
  <c r="CO43" i="11"/>
  <c r="CP43" i="11"/>
  <c r="CQ43" i="11"/>
  <c r="CR43" i="11"/>
  <c r="CS43" i="11"/>
  <c r="CT43" i="11"/>
  <c r="CU43" i="11"/>
  <c r="CV43" i="11"/>
  <c r="CW43" i="11"/>
  <c r="CX43" i="11"/>
  <c r="CY43" i="11"/>
  <c r="CZ43" i="11"/>
  <c r="DA43" i="11"/>
  <c r="DB43" i="11"/>
  <c r="DC43" i="11"/>
  <c r="DD43" i="11"/>
  <c r="DE43" i="11"/>
  <c r="DF43" i="11"/>
  <c r="DG43" i="11"/>
  <c r="DH43" i="11"/>
  <c r="DI43" i="11"/>
  <c r="DJ43" i="11"/>
  <c r="DK43" i="11"/>
  <c r="DL43" i="11"/>
  <c r="DM43" i="11"/>
  <c r="DN43" i="11"/>
  <c r="DO43" i="11"/>
  <c r="DP43" i="11"/>
  <c r="DQ43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Z44" i="11"/>
  <c r="CA44" i="11"/>
  <c r="CB44" i="11"/>
  <c r="CC44" i="11"/>
  <c r="CD44" i="11"/>
  <c r="CE44" i="11"/>
  <c r="CF44" i="11"/>
  <c r="CG44" i="11"/>
  <c r="CH44" i="11"/>
  <c r="CI44" i="11"/>
  <c r="CJ44" i="11"/>
  <c r="CK44" i="11"/>
  <c r="CL44" i="11"/>
  <c r="CM44" i="11"/>
  <c r="CN44" i="11"/>
  <c r="CO44" i="11"/>
  <c r="CP44" i="11"/>
  <c r="CQ44" i="11"/>
  <c r="CR44" i="11"/>
  <c r="CS44" i="11"/>
  <c r="CT44" i="11"/>
  <c r="CU44" i="11"/>
  <c r="CV44" i="11"/>
  <c r="CW44" i="11"/>
  <c r="CX44" i="11"/>
  <c r="CY44" i="11"/>
  <c r="CZ44" i="11"/>
  <c r="DA44" i="11"/>
  <c r="DB44" i="11"/>
  <c r="DC44" i="11"/>
  <c r="DD44" i="11"/>
  <c r="DE44" i="11"/>
  <c r="DF44" i="11"/>
  <c r="DG44" i="11"/>
  <c r="DH44" i="11"/>
  <c r="DI44" i="11"/>
  <c r="DJ44" i="11"/>
  <c r="DK44" i="11"/>
  <c r="DL44" i="11"/>
  <c r="DM44" i="11"/>
  <c r="DN44" i="11"/>
  <c r="DO44" i="11"/>
  <c r="DP44" i="11"/>
  <c r="DQ44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Z45" i="11"/>
  <c r="CA45" i="11"/>
  <c r="CB45" i="11"/>
  <c r="CC45" i="11"/>
  <c r="CD45" i="11"/>
  <c r="CF45" i="11"/>
  <c r="CG45" i="11"/>
  <c r="CH45" i="11"/>
  <c r="CI45" i="11"/>
  <c r="CJ45" i="11"/>
  <c r="CL45" i="11"/>
  <c r="CM45" i="11"/>
  <c r="CO45" i="11"/>
  <c r="CP45" i="11"/>
  <c r="CQ45" i="11"/>
  <c r="CR45" i="11"/>
  <c r="CS45" i="11"/>
  <c r="CT45" i="11"/>
  <c r="CU45" i="11"/>
  <c r="CV45" i="11"/>
  <c r="CW45" i="11"/>
  <c r="CX45" i="11"/>
  <c r="CY45" i="11"/>
  <c r="CZ45" i="11"/>
  <c r="DA45" i="11"/>
  <c r="DB45" i="11"/>
  <c r="DC45" i="11"/>
  <c r="DD45" i="11"/>
  <c r="DE45" i="11"/>
  <c r="DF45" i="11"/>
  <c r="DG45" i="11"/>
  <c r="DH45" i="11"/>
  <c r="DI45" i="11"/>
  <c r="DJ45" i="11"/>
  <c r="DK45" i="11"/>
  <c r="DL45" i="11"/>
  <c r="DM45" i="11"/>
  <c r="DN45" i="11"/>
  <c r="DO45" i="11"/>
  <c r="DP45" i="11"/>
  <c r="DQ45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Q46" i="11"/>
  <c r="BR46" i="11"/>
  <c r="BS46" i="11"/>
  <c r="BT46" i="11"/>
  <c r="BU46" i="11"/>
  <c r="BV46" i="11"/>
  <c r="BW46" i="11"/>
  <c r="BX46" i="11"/>
  <c r="BY46" i="11"/>
  <c r="BZ46" i="11"/>
  <c r="CA46" i="11"/>
  <c r="CB46" i="11"/>
  <c r="CC46" i="11"/>
  <c r="CD46" i="11"/>
  <c r="CF46" i="11"/>
  <c r="CG46" i="11"/>
  <c r="CH46" i="11"/>
  <c r="CI46" i="11"/>
  <c r="CJ46" i="11"/>
  <c r="CL46" i="11"/>
  <c r="CM46" i="11"/>
  <c r="CN46" i="11"/>
  <c r="CO46" i="11"/>
  <c r="CP46" i="11"/>
  <c r="CQ46" i="11"/>
  <c r="CR46" i="11"/>
  <c r="CS46" i="11"/>
  <c r="CT46" i="11"/>
  <c r="CU46" i="11"/>
  <c r="CV46" i="11"/>
  <c r="CW46" i="11"/>
  <c r="CX46" i="11"/>
  <c r="CY46" i="11"/>
  <c r="CZ46" i="11"/>
  <c r="DA46" i="11"/>
  <c r="DB46" i="11"/>
  <c r="DC46" i="11"/>
  <c r="DD46" i="11"/>
  <c r="DE46" i="11"/>
  <c r="DF46" i="11"/>
  <c r="DG46" i="11"/>
  <c r="DH46" i="11"/>
  <c r="DI46" i="11"/>
  <c r="DJ46" i="11"/>
  <c r="DK46" i="11"/>
  <c r="DL46" i="11"/>
  <c r="DM46" i="11"/>
  <c r="DN46" i="11"/>
  <c r="DO46" i="11"/>
  <c r="DP46" i="11"/>
  <c r="DQ46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Z47" i="11"/>
  <c r="CA47" i="11"/>
  <c r="CB47" i="11"/>
  <c r="CC47" i="11"/>
  <c r="CD47" i="11"/>
  <c r="CE47" i="11"/>
  <c r="CF47" i="11"/>
  <c r="CG47" i="11"/>
  <c r="CH47" i="11"/>
  <c r="CI47" i="11"/>
  <c r="CJ47" i="11"/>
  <c r="CK47" i="11"/>
  <c r="CL47" i="11"/>
  <c r="CM47" i="11"/>
  <c r="CN47" i="11"/>
  <c r="CO47" i="11"/>
  <c r="CP47" i="11"/>
  <c r="CQ47" i="11"/>
  <c r="CR47" i="11"/>
  <c r="CS47" i="11"/>
  <c r="CT47" i="11"/>
  <c r="CU47" i="11"/>
  <c r="CV47" i="11"/>
  <c r="CW47" i="11"/>
  <c r="CX47" i="11"/>
  <c r="CY47" i="11"/>
  <c r="CZ47" i="11"/>
  <c r="DA47" i="11"/>
  <c r="DB47" i="11"/>
  <c r="DC47" i="11"/>
  <c r="DD47" i="11"/>
  <c r="DE47" i="11"/>
  <c r="DF47" i="11"/>
  <c r="DG47" i="11"/>
  <c r="DH47" i="11"/>
  <c r="DI47" i="11"/>
  <c r="DJ47" i="11"/>
  <c r="DK47" i="11"/>
  <c r="DL47" i="11"/>
  <c r="DM47" i="11"/>
  <c r="DN47" i="11"/>
  <c r="DO47" i="11"/>
  <c r="DP47" i="11"/>
  <c r="DQ47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CL48" i="11"/>
  <c r="CM48" i="11"/>
  <c r="CN48" i="11"/>
  <c r="CO48" i="11"/>
  <c r="CP48" i="11"/>
  <c r="CQ48" i="11"/>
  <c r="CR48" i="11"/>
  <c r="CS48" i="11"/>
  <c r="CT48" i="11"/>
  <c r="CU48" i="11"/>
  <c r="CV48" i="11"/>
  <c r="CW48" i="11"/>
  <c r="CX48" i="11"/>
  <c r="CY48" i="11"/>
  <c r="CZ48" i="11"/>
  <c r="DA48" i="11"/>
  <c r="DB48" i="11"/>
  <c r="DC48" i="11"/>
  <c r="DD48" i="11"/>
  <c r="DE48" i="11"/>
  <c r="DF48" i="11"/>
  <c r="DG48" i="11"/>
  <c r="DH48" i="11"/>
  <c r="DI48" i="11"/>
  <c r="DJ48" i="11"/>
  <c r="DK48" i="11"/>
  <c r="DL48" i="11"/>
  <c r="DM48" i="11"/>
  <c r="DN48" i="11"/>
  <c r="DO48" i="11"/>
  <c r="DP48" i="11"/>
  <c r="DQ48" i="11"/>
  <c r="K50" i="11"/>
  <c r="L50" i="11"/>
  <c r="M50" i="11"/>
  <c r="N50" i="11"/>
  <c r="O50" i="11"/>
  <c r="P50" i="11"/>
  <c r="Q50" i="11"/>
  <c r="R50" i="11"/>
  <c r="R49" i="11" s="1"/>
  <c r="S50" i="11"/>
  <c r="T50" i="11"/>
  <c r="T49" i="11" s="1"/>
  <c r="U50" i="11"/>
  <c r="V50" i="11"/>
  <c r="V49" i="11" s="1"/>
  <c r="W50" i="11"/>
  <c r="X50" i="11"/>
  <c r="X49" i="11" s="1"/>
  <c r="Y50" i="11"/>
  <c r="Z50" i="11"/>
  <c r="Z49" i="11" s="1"/>
  <c r="AA50" i="11"/>
  <c r="AB50" i="11"/>
  <c r="AC50" i="11"/>
  <c r="AC49" i="11" s="1"/>
  <c r="AD50" i="11"/>
  <c r="AD49" i="11" s="1"/>
  <c r="AE50" i="11"/>
  <c r="AF50" i="11"/>
  <c r="AF49" i="11" s="1"/>
  <c r="AG50" i="11"/>
  <c r="AG49" i="11" s="1"/>
  <c r="AH50" i="11"/>
  <c r="AI50" i="11"/>
  <c r="AI49" i="11" s="1"/>
  <c r="AJ50" i="11"/>
  <c r="AJ49" i="11" s="1"/>
  <c r="AK50" i="11"/>
  <c r="AL50" i="11"/>
  <c r="AL49" i="11" s="1"/>
  <c r="AM50" i="11"/>
  <c r="AM49" i="11" s="1"/>
  <c r="AN50" i="11"/>
  <c r="AO50" i="11"/>
  <c r="AO49" i="11" s="1"/>
  <c r="AP50" i="11"/>
  <c r="AP49" i="11" s="1"/>
  <c r="AQ50" i="11"/>
  <c r="AR50" i="11"/>
  <c r="AR49" i="11" s="1"/>
  <c r="AS50" i="11"/>
  <c r="AS49" i="11" s="1"/>
  <c r="AT50" i="11"/>
  <c r="AT49" i="11" s="1"/>
  <c r="AU50" i="11"/>
  <c r="AU49" i="11" s="1"/>
  <c r="AV50" i="11"/>
  <c r="AV49" i="11" s="1"/>
  <c r="AW50" i="11"/>
  <c r="AX50" i="11"/>
  <c r="AX49" i="11" s="1"/>
  <c r="AY50" i="11"/>
  <c r="AY49" i="11" s="1"/>
  <c r="AZ50" i="11"/>
  <c r="BA50" i="11"/>
  <c r="BA49" i="11" s="1"/>
  <c r="BB50" i="11"/>
  <c r="BB49" i="11" s="1"/>
  <c r="BC50" i="11"/>
  <c r="BD50" i="11"/>
  <c r="BD49" i="11" s="1"/>
  <c r="BE50" i="11"/>
  <c r="BE49" i="11" s="1"/>
  <c r="BF50" i="11"/>
  <c r="BG50" i="11"/>
  <c r="BG49" i="11" s="1"/>
  <c r="BH50" i="11"/>
  <c r="BH49" i="11" s="1"/>
  <c r="BI50" i="11"/>
  <c r="BJ50" i="11"/>
  <c r="BJ49" i="11" s="1"/>
  <c r="BK50" i="11"/>
  <c r="BK49" i="11" s="1"/>
  <c r="BL50" i="11"/>
  <c r="BM50" i="11"/>
  <c r="BM49" i="11" s="1"/>
  <c r="BN50" i="11"/>
  <c r="BN49" i="11" s="1"/>
  <c r="BO50" i="11"/>
  <c r="BP50" i="11"/>
  <c r="BP49" i="11" s="1"/>
  <c r="BQ50" i="11"/>
  <c r="BQ49" i="11" s="1"/>
  <c r="BR50" i="11"/>
  <c r="BR49" i="11" s="1"/>
  <c r="BS50" i="11"/>
  <c r="BS49" i="11" s="1"/>
  <c r="BT50" i="11"/>
  <c r="BT49" i="11" s="1"/>
  <c r="BU50" i="11"/>
  <c r="BV50" i="11"/>
  <c r="BV49" i="11" s="1"/>
  <c r="BW50" i="11"/>
  <c r="BW49" i="11" s="1"/>
  <c r="BX50" i="11"/>
  <c r="BY50" i="11"/>
  <c r="BY49" i="11" s="1"/>
  <c r="BZ50" i="11"/>
  <c r="BZ49" i="11" s="1"/>
  <c r="CA50" i="11"/>
  <c r="CA49" i="11" s="1"/>
  <c r="CB50" i="11"/>
  <c r="CB49" i="11" s="1"/>
  <c r="CC50" i="11"/>
  <c r="CC49" i="11" s="1"/>
  <c r="CD50" i="11"/>
  <c r="CD49" i="11" s="1"/>
  <c r="CE50" i="11"/>
  <c r="CE49" i="11" s="1"/>
  <c r="CF50" i="11"/>
  <c r="CF49" i="11" s="1"/>
  <c r="CG50" i="11"/>
  <c r="CH50" i="11"/>
  <c r="CH49" i="11" s="1"/>
  <c r="CI50" i="11"/>
  <c r="CI49" i="11" s="1"/>
  <c r="CJ50" i="11"/>
  <c r="CK50" i="11"/>
  <c r="CK49" i="11" s="1"/>
  <c r="CL50" i="11"/>
  <c r="CL49" i="11" s="1"/>
  <c r="CM50" i="11"/>
  <c r="CN50" i="11"/>
  <c r="CN49" i="11" s="1"/>
  <c r="CO50" i="11"/>
  <c r="CO49" i="11" s="1"/>
  <c r="CP50" i="11"/>
  <c r="CQ50" i="11"/>
  <c r="CQ49" i="11" s="1"/>
  <c r="CR50" i="11"/>
  <c r="CR49" i="11" s="1"/>
  <c r="CS50" i="11"/>
  <c r="CT50" i="11"/>
  <c r="CT49" i="11" s="1"/>
  <c r="CU50" i="11"/>
  <c r="CU49" i="11" s="1"/>
  <c r="CV50" i="11"/>
  <c r="CW50" i="11"/>
  <c r="CW49" i="11" s="1"/>
  <c r="CX50" i="11"/>
  <c r="CX49" i="11" s="1"/>
  <c r="CY50" i="11"/>
  <c r="CZ50" i="11"/>
  <c r="CZ49" i="11" s="1"/>
  <c r="DA50" i="11"/>
  <c r="DA49" i="11" s="1"/>
  <c r="DB50" i="11"/>
  <c r="DB49" i="11" s="1"/>
  <c r="DC50" i="11"/>
  <c r="DC49" i="11" s="1"/>
  <c r="DD50" i="11"/>
  <c r="DD49" i="11" s="1"/>
  <c r="DE50" i="11"/>
  <c r="DF50" i="11"/>
  <c r="DF49" i="11" s="1"/>
  <c r="DG50" i="11"/>
  <c r="DG49" i="11" s="1"/>
  <c r="DH50" i="11"/>
  <c r="DH49" i="11" s="1"/>
  <c r="DI50" i="11"/>
  <c r="DI49" i="11" s="1"/>
  <c r="DJ50" i="11"/>
  <c r="DJ49" i="11" s="1"/>
  <c r="DK50" i="11"/>
  <c r="DK49" i="11" s="1"/>
  <c r="DL50" i="11"/>
  <c r="DL49" i="11" s="1"/>
  <c r="DM50" i="11"/>
  <c r="DM49" i="11" s="1"/>
  <c r="DN50" i="11"/>
  <c r="DO50" i="11"/>
  <c r="DO49" i="11" s="1"/>
  <c r="DP50" i="11"/>
  <c r="DP49" i="11" s="1"/>
  <c r="DQ50" i="11"/>
  <c r="DQ49" i="11" s="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Z51" i="11"/>
  <c r="CA51" i="11"/>
  <c r="CB51" i="11"/>
  <c r="CC51" i="11"/>
  <c r="CD51" i="11"/>
  <c r="CE51" i="11"/>
  <c r="CF51" i="11"/>
  <c r="CG51" i="11"/>
  <c r="CH51" i="11"/>
  <c r="CI51" i="11"/>
  <c r="CJ51" i="11"/>
  <c r="CK51" i="11"/>
  <c r="CL51" i="11"/>
  <c r="CM51" i="11"/>
  <c r="CN51" i="11"/>
  <c r="CO51" i="11"/>
  <c r="CP51" i="11"/>
  <c r="CQ51" i="11"/>
  <c r="CR51" i="11"/>
  <c r="CS51" i="11"/>
  <c r="CT51" i="11"/>
  <c r="CU51" i="11"/>
  <c r="CV51" i="11"/>
  <c r="CW51" i="11"/>
  <c r="CX51" i="11"/>
  <c r="CY51" i="11"/>
  <c r="CZ51" i="11"/>
  <c r="DA51" i="11"/>
  <c r="DB51" i="11"/>
  <c r="DC51" i="11"/>
  <c r="DD51" i="11"/>
  <c r="DE51" i="11"/>
  <c r="DF51" i="11"/>
  <c r="DG51" i="11"/>
  <c r="DH51" i="11"/>
  <c r="DI51" i="11"/>
  <c r="DJ51" i="11"/>
  <c r="DK51" i="11"/>
  <c r="DL51" i="11"/>
  <c r="DM51" i="11"/>
  <c r="DN51" i="11"/>
  <c r="DO51" i="11"/>
  <c r="DP51" i="11"/>
  <c r="DQ51" i="11"/>
  <c r="K55" i="11"/>
  <c r="K54" i="11" s="1"/>
  <c r="L55" i="11"/>
  <c r="L54" i="11" s="1"/>
  <c r="M55" i="11"/>
  <c r="N55" i="11"/>
  <c r="N54" i="11" s="1"/>
  <c r="O55" i="11"/>
  <c r="O54" i="11" s="1"/>
  <c r="P55" i="11"/>
  <c r="Q55" i="11"/>
  <c r="Q54" i="11" s="1"/>
  <c r="R55" i="11"/>
  <c r="R54" i="11" s="1"/>
  <c r="S55" i="11"/>
  <c r="T55" i="11"/>
  <c r="T54" i="11" s="1"/>
  <c r="U55" i="11"/>
  <c r="U54" i="11" s="1"/>
  <c r="V55" i="11"/>
  <c r="W55" i="11"/>
  <c r="W54" i="11" s="1"/>
  <c r="X55" i="11"/>
  <c r="X54" i="11" s="1"/>
  <c r="Y55" i="11"/>
  <c r="Z55" i="11"/>
  <c r="Z54" i="11" s="1"/>
  <c r="AA55" i="11"/>
  <c r="AA54" i="11" s="1"/>
  <c r="AB55" i="11"/>
  <c r="AC55" i="11"/>
  <c r="AC54" i="11" s="1"/>
  <c r="AD55" i="11"/>
  <c r="AD54" i="11" s="1"/>
  <c r="AE55" i="11"/>
  <c r="AF55" i="11"/>
  <c r="AF54" i="11" s="1"/>
  <c r="AG55" i="11"/>
  <c r="AG54" i="11" s="1"/>
  <c r="AH55" i="11"/>
  <c r="AI55" i="11"/>
  <c r="AI54" i="11" s="1"/>
  <c r="AJ55" i="11"/>
  <c r="AJ54" i="11" s="1"/>
  <c r="AK55" i="11"/>
  <c r="AL55" i="11"/>
  <c r="AL54" i="11" s="1"/>
  <c r="AM55" i="11"/>
  <c r="AM54" i="11" s="1"/>
  <c r="AN55" i="11"/>
  <c r="AO55" i="11"/>
  <c r="AO54" i="11" s="1"/>
  <c r="AP55" i="11"/>
  <c r="AP54" i="11" s="1"/>
  <c r="AQ55" i="11"/>
  <c r="AR55" i="11"/>
  <c r="AR54" i="11" s="1"/>
  <c r="AS55" i="11"/>
  <c r="AS54" i="11" s="1"/>
  <c r="AT55" i="11"/>
  <c r="AU55" i="11"/>
  <c r="AU54" i="11" s="1"/>
  <c r="AV55" i="11"/>
  <c r="AV54" i="11" s="1"/>
  <c r="AW55" i="11"/>
  <c r="AX55" i="11"/>
  <c r="AX54" i="11" s="1"/>
  <c r="AY55" i="11"/>
  <c r="AY54" i="11" s="1"/>
  <c r="AZ55" i="11"/>
  <c r="BA55" i="11"/>
  <c r="BA54" i="11" s="1"/>
  <c r="BB55" i="11"/>
  <c r="BB54" i="11" s="1"/>
  <c r="BC55" i="11"/>
  <c r="BD55" i="11"/>
  <c r="BD54" i="11" s="1"/>
  <c r="BE55" i="11"/>
  <c r="BE54" i="11" s="1"/>
  <c r="BF55" i="11"/>
  <c r="BG55" i="11"/>
  <c r="BG54" i="11" s="1"/>
  <c r="BH55" i="11"/>
  <c r="BH54" i="11" s="1"/>
  <c r="BI55" i="11"/>
  <c r="BJ55" i="11"/>
  <c r="BJ54" i="11" s="1"/>
  <c r="BK55" i="11"/>
  <c r="BK54" i="11" s="1"/>
  <c r="BL55" i="11"/>
  <c r="BM55" i="11"/>
  <c r="BM54" i="11" s="1"/>
  <c r="BN55" i="11"/>
  <c r="BN54" i="11" s="1"/>
  <c r="BO55" i="11"/>
  <c r="BP55" i="11"/>
  <c r="BP54" i="11" s="1"/>
  <c r="BQ55" i="11"/>
  <c r="BQ54" i="11" s="1"/>
  <c r="BR55" i="11"/>
  <c r="BS55" i="11"/>
  <c r="BS54" i="11" s="1"/>
  <c r="BT55" i="11"/>
  <c r="BT54" i="11" s="1"/>
  <c r="BU55" i="11"/>
  <c r="BV55" i="11"/>
  <c r="BV54" i="11" s="1"/>
  <c r="BW55" i="11"/>
  <c r="BW54" i="11" s="1"/>
  <c r="BX55" i="11"/>
  <c r="BY55" i="11"/>
  <c r="BY54" i="11" s="1"/>
  <c r="BZ55" i="11"/>
  <c r="BZ54" i="11" s="1"/>
  <c r="CA55" i="11"/>
  <c r="CB55" i="11"/>
  <c r="CB54" i="11" s="1"/>
  <c r="CC55" i="11"/>
  <c r="CC54" i="11" s="1"/>
  <c r="CD55" i="11"/>
  <c r="CE55" i="11"/>
  <c r="CE54" i="11" s="1"/>
  <c r="CF55" i="11"/>
  <c r="CF54" i="11" s="1"/>
  <c r="CG55" i="11"/>
  <c r="CH55" i="11"/>
  <c r="CH54" i="11" s="1"/>
  <c r="CI55" i="11"/>
  <c r="CI54" i="11" s="1"/>
  <c r="CJ55" i="11"/>
  <c r="CK55" i="11"/>
  <c r="CK54" i="11" s="1"/>
  <c r="CL55" i="11"/>
  <c r="CL54" i="11" s="1"/>
  <c r="CM55" i="11"/>
  <c r="CN55" i="11"/>
  <c r="CN54" i="11" s="1"/>
  <c r="CO55" i="11"/>
  <c r="CO54" i="11" s="1"/>
  <c r="CP55" i="11"/>
  <c r="CQ55" i="11"/>
  <c r="CQ54" i="11" s="1"/>
  <c r="CR55" i="11"/>
  <c r="CR54" i="11" s="1"/>
  <c r="CS55" i="11"/>
  <c r="CT55" i="11"/>
  <c r="CT54" i="11" s="1"/>
  <c r="CU55" i="11"/>
  <c r="CU54" i="11" s="1"/>
  <c r="CV55" i="11"/>
  <c r="CW55" i="11"/>
  <c r="CW54" i="11" s="1"/>
  <c r="CX55" i="11"/>
  <c r="CX54" i="11" s="1"/>
  <c r="CY55" i="11"/>
  <c r="CZ55" i="11"/>
  <c r="CZ54" i="11" s="1"/>
  <c r="DA55" i="11"/>
  <c r="DA54" i="11" s="1"/>
  <c r="DB55" i="11"/>
  <c r="DC55" i="11"/>
  <c r="DC54" i="11" s="1"/>
  <c r="DD55" i="11"/>
  <c r="DD54" i="11" s="1"/>
  <c r="DE55" i="11"/>
  <c r="DF55" i="11"/>
  <c r="DF54" i="11" s="1"/>
  <c r="DG55" i="11"/>
  <c r="DG54" i="11" s="1"/>
  <c r="DH55" i="11"/>
  <c r="DI55" i="11"/>
  <c r="DI54" i="11" s="1"/>
  <c r="DJ55" i="11"/>
  <c r="DJ54" i="11" s="1"/>
  <c r="DK55" i="11"/>
  <c r="DL55" i="11"/>
  <c r="DL54" i="11" s="1"/>
  <c r="DM55" i="11"/>
  <c r="DM54" i="11" s="1"/>
  <c r="DN55" i="11"/>
  <c r="DO55" i="11"/>
  <c r="DO54" i="11" s="1"/>
  <c r="DP55" i="11"/>
  <c r="DP54" i="11" s="1"/>
  <c r="DQ55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Z56" i="11"/>
  <c r="CA56" i="11"/>
  <c r="CB56" i="11"/>
  <c r="CC56" i="11"/>
  <c r="CD56" i="11"/>
  <c r="CE56" i="11"/>
  <c r="CF56" i="11"/>
  <c r="CG56" i="11"/>
  <c r="CH56" i="11"/>
  <c r="CI56" i="11"/>
  <c r="CJ56" i="11"/>
  <c r="CK56" i="11"/>
  <c r="CL56" i="11"/>
  <c r="CM56" i="11"/>
  <c r="CN56" i="11"/>
  <c r="CO56" i="11"/>
  <c r="CP56" i="11"/>
  <c r="CQ56" i="11"/>
  <c r="CR56" i="11"/>
  <c r="CS56" i="11"/>
  <c r="CT56" i="11"/>
  <c r="CU56" i="11"/>
  <c r="CV56" i="11"/>
  <c r="CW56" i="11"/>
  <c r="CX56" i="11"/>
  <c r="CY56" i="11"/>
  <c r="CZ56" i="11"/>
  <c r="DA56" i="11"/>
  <c r="DB56" i="11"/>
  <c r="DC56" i="11"/>
  <c r="DD56" i="11"/>
  <c r="DE56" i="11"/>
  <c r="DF56" i="11"/>
  <c r="DG56" i="11"/>
  <c r="DH56" i="11"/>
  <c r="DI56" i="11"/>
  <c r="DJ56" i="11"/>
  <c r="DK56" i="11"/>
  <c r="DL56" i="11"/>
  <c r="DM56" i="11"/>
  <c r="DN56" i="11"/>
  <c r="DO56" i="11"/>
  <c r="DP56" i="11"/>
  <c r="DQ56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Z57" i="11"/>
  <c r="CA57" i="11"/>
  <c r="CB57" i="11"/>
  <c r="CC57" i="11"/>
  <c r="CD57" i="11"/>
  <c r="CE57" i="11"/>
  <c r="CF57" i="11"/>
  <c r="CG57" i="11"/>
  <c r="CH57" i="11"/>
  <c r="CI57" i="11"/>
  <c r="CJ57" i="11"/>
  <c r="CK57" i="11"/>
  <c r="CL57" i="11"/>
  <c r="CM57" i="11"/>
  <c r="CN57" i="11"/>
  <c r="CO57" i="11"/>
  <c r="CP57" i="11"/>
  <c r="CQ57" i="11"/>
  <c r="CR57" i="11"/>
  <c r="CS57" i="11"/>
  <c r="CT57" i="11"/>
  <c r="CU57" i="11"/>
  <c r="CV57" i="11"/>
  <c r="CW57" i="11"/>
  <c r="CX57" i="11"/>
  <c r="CY57" i="11"/>
  <c r="CZ57" i="11"/>
  <c r="DA57" i="11"/>
  <c r="DB57" i="11"/>
  <c r="DC57" i="11"/>
  <c r="DD57" i="11"/>
  <c r="DE57" i="11"/>
  <c r="DF57" i="11"/>
  <c r="DG57" i="11"/>
  <c r="DH57" i="11"/>
  <c r="DI57" i="11"/>
  <c r="DJ57" i="11"/>
  <c r="DK57" i="11"/>
  <c r="DL57" i="11"/>
  <c r="DM57" i="11"/>
  <c r="DN57" i="11"/>
  <c r="DO57" i="11"/>
  <c r="DP57" i="11"/>
  <c r="DQ57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J58" i="11" s="1"/>
  <c r="AK59" i="11"/>
  <c r="AK58" i="11" s="1"/>
  <c r="AL59" i="11"/>
  <c r="AL58" i="11" s="1"/>
  <c r="AM59" i="11"/>
  <c r="AM58" i="11" s="1"/>
  <c r="AN59" i="11"/>
  <c r="AN58" i="11" s="1"/>
  <c r="AO59" i="11"/>
  <c r="AO58" i="11" s="1"/>
  <c r="AP59" i="11"/>
  <c r="AP58" i="11" s="1"/>
  <c r="AQ59" i="11"/>
  <c r="AR59" i="11"/>
  <c r="AR58" i="11" s="1"/>
  <c r="AS59" i="11"/>
  <c r="AS58" i="11" s="1"/>
  <c r="AT59" i="11"/>
  <c r="AU59" i="11"/>
  <c r="AU58" i="11" s="1"/>
  <c r="AV59" i="11"/>
  <c r="AV58" i="11" s="1"/>
  <c r="AW59" i="11"/>
  <c r="AW58" i="11" s="1"/>
  <c r="AX59" i="11"/>
  <c r="AX58" i="11" s="1"/>
  <c r="AY59" i="11"/>
  <c r="AY58" i="11" s="1"/>
  <c r="AZ59" i="11"/>
  <c r="BA59" i="11"/>
  <c r="BA58" i="11" s="1"/>
  <c r="BB59" i="11"/>
  <c r="BB58" i="11" s="1"/>
  <c r="BC59" i="11"/>
  <c r="BD59" i="11"/>
  <c r="BD58" i="11" s="1"/>
  <c r="BE59" i="11"/>
  <c r="BE58" i="11" s="1"/>
  <c r="BF59" i="11"/>
  <c r="BG59" i="11"/>
  <c r="BG58" i="11" s="1"/>
  <c r="BH59" i="11"/>
  <c r="BH58" i="11" s="1"/>
  <c r="BI59" i="11"/>
  <c r="BI58" i="11" s="1"/>
  <c r="BJ59" i="11"/>
  <c r="BJ58" i="11" s="1"/>
  <c r="BK59" i="11"/>
  <c r="BK58" i="11" s="1"/>
  <c r="BL59" i="11"/>
  <c r="BL58" i="11" s="1"/>
  <c r="BM59" i="11"/>
  <c r="BM58" i="11" s="1"/>
  <c r="BN59" i="11"/>
  <c r="BN58" i="11" s="1"/>
  <c r="BO59" i="11"/>
  <c r="BP59" i="11"/>
  <c r="BP58" i="11" s="1"/>
  <c r="BQ59" i="11"/>
  <c r="BQ58" i="11" s="1"/>
  <c r="BR59" i="11"/>
  <c r="BS59" i="11"/>
  <c r="BS58" i="11" s="1"/>
  <c r="BT59" i="11"/>
  <c r="BT58" i="11" s="1"/>
  <c r="BU59" i="11"/>
  <c r="BV59" i="11"/>
  <c r="BV58" i="11" s="1"/>
  <c r="BW59" i="11"/>
  <c r="BW58" i="11" s="1"/>
  <c r="BX59" i="11"/>
  <c r="BX58" i="11" s="1"/>
  <c r="BY59" i="11"/>
  <c r="BY58" i="11" s="1"/>
  <c r="BZ59" i="11"/>
  <c r="BZ58" i="11" s="1"/>
  <c r="CA59" i="11"/>
  <c r="CB59" i="11"/>
  <c r="CB58" i="11" s="1"/>
  <c r="CC59" i="11"/>
  <c r="CC58" i="11" s="1"/>
  <c r="CD59" i="11"/>
  <c r="CE59" i="11"/>
  <c r="CE58" i="11" s="1"/>
  <c r="CF59" i="11"/>
  <c r="CF58" i="11" s="1"/>
  <c r="CG59" i="11"/>
  <c r="CG58" i="11" s="1"/>
  <c r="CH59" i="11"/>
  <c r="CH58" i="11" s="1"/>
  <c r="CI59" i="11"/>
  <c r="CI58" i="11" s="1"/>
  <c r="CJ59" i="11"/>
  <c r="CK59" i="11"/>
  <c r="CK58" i="11" s="1"/>
  <c r="CL59" i="11"/>
  <c r="CL58" i="11" s="1"/>
  <c r="CM59" i="11"/>
  <c r="CN59" i="11"/>
  <c r="CN58" i="11" s="1"/>
  <c r="CO59" i="11"/>
  <c r="CO58" i="11" s="1"/>
  <c r="CP59" i="11"/>
  <c r="CQ59" i="11"/>
  <c r="CQ58" i="11" s="1"/>
  <c r="CR59" i="11"/>
  <c r="CR58" i="11" s="1"/>
  <c r="CS59" i="11"/>
  <c r="CS58" i="11" s="1"/>
  <c r="CT59" i="11"/>
  <c r="CT58" i="11" s="1"/>
  <c r="CU59" i="11"/>
  <c r="CU58" i="11" s="1"/>
  <c r="CV59" i="11"/>
  <c r="CV58" i="11" s="1"/>
  <c r="CW59" i="11"/>
  <c r="CW58" i="11" s="1"/>
  <c r="CX59" i="11"/>
  <c r="CX58" i="11" s="1"/>
  <c r="CY59" i="11"/>
  <c r="CZ59" i="11"/>
  <c r="CZ58" i="11" s="1"/>
  <c r="DA59" i="11"/>
  <c r="DA58" i="11" s="1"/>
  <c r="DB59" i="11"/>
  <c r="DC59" i="11"/>
  <c r="DC58" i="11" s="1"/>
  <c r="DD59" i="11"/>
  <c r="DD58" i="11" s="1"/>
  <c r="DE59" i="11"/>
  <c r="DE58" i="11" s="1"/>
  <c r="DF59" i="11"/>
  <c r="DF58" i="11" s="1"/>
  <c r="DG59" i="11"/>
  <c r="DG58" i="11" s="1"/>
  <c r="DH59" i="11"/>
  <c r="DI59" i="11"/>
  <c r="DI58" i="11" s="1"/>
  <c r="DJ59" i="11"/>
  <c r="DJ58" i="11" s="1"/>
  <c r="DK59" i="11"/>
  <c r="DL59" i="11"/>
  <c r="DL58" i="11" s="1"/>
  <c r="DM59" i="11"/>
  <c r="DM58" i="11" s="1"/>
  <c r="DN59" i="11"/>
  <c r="DN58" i="11" s="1"/>
  <c r="DO59" i="11"/>
  <c r="DO58" i="11" s="1"/>
  <c r="DP59" i="11"/>
  <c r="DP58" i="11" s="1"/>
  <c r="DQ59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Z60" i="11"/>
  <c r="CA60" i="11"/>
  <c r="CB60" i="11"/>
  <c r="CC60" i="11"/>
  <c r="CD60" i="11"/>
  <c r="CE60" i="11"/>
  <c r="CF60" i="11"/>
  <c r="CG60" i="11"/>
  <c r="CH60" i="11"/>
  <c r="CI60" i="11"/>
  <c r="CJ60" i="11"/>
  <c r="CK60" i="11"/>
  <c r="CL60" i="11"/>
  <c r="CM60" i="11"/>
  <c r="CN60" i="11"/>
  <c r="CO60" i="11"/>
  <c r="CP60" i="11"/>
  <c r="CQ60" i="11"/>
  <c r="CR60" i="11"/>
  <c r="CS60" i="11"/>
  <c r="CT60" i="11"/>
  <c r="CU60" i="11"/>
  <c r="CV60" i="11"/>
  <c r="CW60" i="11"/>
  <c r="CX60" i="11"/>
  <c r="CY60" i="11"/>
  <c r="CZ60" i="11"/>
  <c r="DA60" i="11"/>
  <c r="DB60" i="11"/>
  <c r="DC60" i="11"/>
  <c r="DD60" i="11"/>
  <c r="DE60" i="11"/>
  <c r="DF60" i="11"/>
  <c r="DG60" i="11"/>
  <c r="DH60" i="11"/>
  <c r="DI60" i="11"/>
  <c r="DJ60" i="11"/>
  <c r="DK60" i="11"/>
  <c r="DL60" i="11"/>
  <c r="DM60" i="11"/>
  <c r="DN60" i="11"/>
  <c r="DO60" i="11"/>
  <c r="DP60" i="11"/>
  <c r="DQ60" i="11"/>
  <c r="K63" i="11"/>
  <c r="K62" i="11" s="1"/>
  <c r="L63" i="11"/>
  <c r="L62" i="11" s="1"/>
  <c r="M63" i="11"/>
  <c r="N63" i="11"/>
  <c r="N62" i="11" s="1"/>
  <c r="O63" i="11"/>
  <c r="O62" i="11" s="1"/>
  <c r="P63" i="11"/>
  <c r="Q63" i="11"/>
  <c r="Q62" i="11" s="1"/>
  <c r="R63" i="11"/>
  <c r="R62" i="11" s="1"/>
  <c r="S63" i="11"/>
  <c r="T63" i="11"/>
  <c r="T62" i="11" s="1"/>
  <c r="U63" i="11"/>
  <c r="U62" i="11" s="1"/>
  <c r="V63" i="11"/>
  <c r="W63" i="11"/>
  <c r="W62" i="11" s="1"/>
  <c r="X63" i="11"/>
  <c r="X62" i="11" s="1"/>
  <c r="Y63" i="11"/>
  <c r="Z63" i="11"/>
  <c r="Z62" i="11" s="1"/>
  <c r="AA63" i="11"/>
  <c r="AA62" i="11" s="1"/>
  <c r="AB63" i="11"/>
  <c r="AC63" i="11"/>
  <c r="AD63" i="11"/>
  <c r="AD62" i="11" s="1"/>
  <c r="AE63" i="11"/>
  <c r="AF63" i="11"/>
  <c r="AF62" i="11" s="1"/>
  <c r="AG63" i="11"/>
  <c r="AG62" i="11" s="1"/>
  <c r="AH63" i="11"/>
  <c r="AI63" i="11"/>
  <c r="AI62" i="11" s="1"/>
  <c r="AJ63" i="11"/>
  <c r="AJ62" i="11" s="1"/>
  <c r="AK63" i="11"/>
  <c r="AL63" i="11"/>
  <c r="AL62" i="11" s="1"/>
  <c r="AM63" i="11"/>
  <c r="AM62" i="11" s="1"/>
  <c r="AN63" i="11"/>
  <c r="AO63" i="11"/>
  <c r="AO62" i="11" s="1"/>
  <c r="AP63" i="11"/>
  <c r="AP62" i="11" s="1"/>
  <c r="AQ63" i="11"/>
  <c r="AR63" i="11"/>
  <c r="AR62" i="11" s="1"/>
  <c r="AS63" i="11"/>
  <c r="AS62" i="11" s="1"/>
  <c r="AT63" i="11"/>
  <c r="AU63" i="11"/>
  <c r="AU62" i="11" s="1"/>
  <c r="AV63" i="11"/>
  <c r="AV62" i="11" s="1"/>
  <c r="AW63" i="11"/>
  <c r="AX63" i="11"/>
  <c r="AX62" i="11" s="1"/>
  <c r="AY63" i="11"/>
  <c r="AY62" i="11" s="1"/>
  <c r="AZ63" i="11"/>
  <c r="BA63" i="11"/>
  <c r="BA62" i="11" s="1"/>
  <c r="BB63" i="11"/>
  <c r="BB62" i="11" s="1"/>
  <c r="BC63" i="11"/>
  <c r="BD63" i="11"/>
  <c r="BD62" i="11" s="1"/>
  <c r="BE63" i="11"/>
  <c r="BE62" i="11" s="1"/>
  <c r="BF63" i="11"/>
  <c r="BG63" i="11"/>
  <c r="BG62" i="11" s="1"/>
  <c r="BH63" i="11"/>
  <c r="BH62" i="11" s="1"/>
  <c r="BI63" i="11"/>
  <c r="BJ63" i="11"/>
  <c r="BJ62" i="11" s="1"/>
  <c r="BK63" i="11"/>
  <c r="BK62" i="11" s="1"/>
  <c r="BL63" i="11"/>
  <c r="BM63" i="11"/>
  <c r="BM62" i="11" s="1"/>
  <c r="BN63" i="11"/>
  <c r="BN62" i="11" s="1"/>
  <c r="BO63" i="11"/>
  <c r="BP63" i="11"/>
  <c r="BP62" i="11" s="1"/>
  <c r="BQ63" i="11"/>
  <c r="BQ62" i="11" s="1"/>
  <c r="BR63" i="11"/>
  <c r="BS63" i="11"/>
  <c r="BS62" i="11" s="1"/>
  <c r="BT63" i="11"/>
  <c r="BT62" i="11" s="1"/>
  <c r="BU63" i="11"/>
  <c r="BV63" i="11"/>
  <c r="BV62" i="11" s="1"/>
  <c r="BW63" i="11"/>
  <c r="BW62" i="11" s="1"/>
  <c r="BX63" i="11"/>
  <c r="BY63" i="11"/>
  <c r="BY62" i="11" s="1"/>
  <c r="BZ63" i="11"/>
  <c r="BZ62" i="11" s="1"/>
  <c r="CA63" i="11"/>
  <c r="CB63" i="11"/>
  <c r="CB62" i="11" s="1"/>
  <c r="CC63" i="11"/>
  <c r="CC62" i="11" s="1"/>
  <c r="CD63" i="11"/>
  <c r="CE63" i="11"/>
  <c r="CE62" i="11" s="1"/>
  <c r="CF63" i="11"/>
  <c r="CF62" i="11" s="1"/>
  <c r="CG63" i="11"/>
  <c r="CH63" i="11"/>
  <c r="CH62" i="11" s="1"/>
  <c r="CI63" i="11"/>
  <c r="CI62" i="11" s="1"/>
  <c r="CJ63" i="11"/>
  <c r="CK63" i="11"/>
  <c r="CK62" i="11" s="1"/>
  <c r="CL63" i="11"/>
  <c r="CL62" i="11" s="1"/>
  <c r="CM63" i="11"/>
  <c r="CN63" i="11"/>
  <c r="CN62" i="11" s="1"/>
  <c r="CO63" i="11"/>
  <c r="CO62" i="11" s="1"/>
  <c r="CP63" i="11"/>
  <c r="CQ63" i="11"/>
  <c r="CQ62" i="11" s="1"/>
  <c r="CR63" i="11"/>
  <c r="CR62" i="11" s="1"/>
  <c r="CS63" i="11"/>
  <c r="CT63" i="11"/>
  <c r="CT62" i="11" s="1"/>
  <c r="CU63" i="11"/>
  <c r="CU62" i="11" s="1"/>
  <c r="CV63" i="11"/>
  <c r="CW63" i="11"/>
  <c r="CW62" i="11" s="1"/>
  <c r="CX63" i="11"/>
  <c r="CX62" i="11" s="1"/>
  <c r="CY63" i="11"/>
  <c r="CZ63" i="11"/>
  <c r="CZ62" i="11" s="1"/>
  <c r="DA63" i="11"/>
  <c r="DA62" i="11" s="1"/>
  <c r="DB63" i="11"/>
  <c r="DC63" i="11"/>
  <c r="DC62" i="11" s="1"/>
  <c r="DD63" i="11"/>
  <c r="DD62" i="11" s="1"/>
  <c r="DE63" i="11"/>
  <c r="DF63" i="11"/>
  <c r="DF62" i="11" s="1"/>
  <c r="DG63" i="11"/>
  <c r="DG62" i="11" s="1"/>
  <c r="DH63" i="11"/>
  <c r="DI63" i="11"/>
  <c r="DI62" i="11" s="1"/>
  <c r="DJ63" i="11"/>
  <c r="DJ62" i="11" s="1"/>
  <c r="DK63" i="11"/>
  <c r="DL63" i="11"/>
  <c r="DL62" i="11" s="1"/>
  <c r="DM63" i="11"/>
  <c r="DM62" i="11" s="1"/>
  <c r="DN63" i="11"/>
  <c r="DO63" i="11"/>
  <c r="DO62" i="11" s="1"/>
  <c r="DP63" i="11"/>
  <c r="DP62" i="11" s="1"/>
  <c r="DQ63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Z64" i="11"/>
  <c r="CA64" i="11"/>
  <c r="CB64" i="11"/>
  <c r="CC64" i="11"/>
  <c r="CD64" i="11"/>
  <c r="CE64" i="11"/>
  <c r="CF64" i="11"/>
  <c r="CG64" i="11"/>
  <c r="CH64" i="11"/>
  <c r="CI64" i="11"/>
  <c r="CJ64" i="11"/>
  <c r="CK64" i="11"/>
  <c r="CL64" i="11"/>
  <c r="CM64" i="11"/>
  <c r="CN64" i="11"/>
  <c r="CO64" i="11"/>
  <c r="CP64" i="11"/>
  <c r="CQ64" i="11"/>
  <c r="CR64" i="11"/>
  <c r="CS64" i="11"/>
  <c r="CT64" i="11"/>
  <c r="CU64" i="11"/>
  <c r="CV64" i="11"/>
  <c r="CW64" i="11"/>
  <c r="CX64" i="11"/>
  <c r="CY64" i="11"/>
  <c r="CZ64" i="11"/>
  <c r="DA64" i="11"/>
  <c r="DB64" i="11"/>
  <c r="DC64" i="11"/>
  <c r="DD64" i="11"/>
  <c r="DE64" i="11"/>
  <c r="DF64" i="11"/>
  <c r="DG64" i="11"/>
  <c r="DH64" i="11"/>
  <c r="DI64" i="11"/>
  <c r="DJ64" i="11"/>
  <c r="DK64" i="11"/>
  <c r="DL64" i="11"/>
  <c r="DM64" i="11"/>
  <c r="DN64" i="11"/>
  <c r="DO64" i="11"/>
  <c r="DP64" i="11"/>
  <c r="DQ64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M65" i="11"/>
  <c r="BN65" i="11"/>
  <c r="BO65" i="11"/>
  <c r="BP65" i="11"/>
  <c r="BQ65" i="11"/>
  <c r="BR65" i="11"/>
  <c r="BS65" i="11"/>
  <c r="BT65" i="11"/>
  <c r="BU65" i="11"/>
  <c r="BV65" i="11"/>
  <c r="BW65" i="11"/>
  <c r="BX65" i="11"/>
  <c r="BY65" i="11"/>
  <c r="BZ65" i="11"/>
  <c r="CA65" i="11"/>
  <c r="CB65" i="11"/>
  <c r="CC65" i="11"/>
  <c r="CD65" i="11"/>
  <c r="CE65" i="11"/>
  <c r="CF65" i="11"/>
  <c r="CG65" i="11"/>
  <c r="CH65" i="11"/>
  <c r="CI65" i="11"/>
  <c r="CJ65" i="11"/>
  <c r="CK65" i="11"/>
  <c r="CL65" i="11"/>
  <c r="CM65" i="11"/>
  <c r="CN65" i="11"/>
  <c r="CO65" i="11"/>
  <c r="CP65" i="11"/>
  <c r="CQ65" i="11"/>
  <c r="CR65" i="11"/>
  <c r="CS65" i="11"/>
  <c r="CT65" i="11"/>
  <c r="CU65" i="11"/>
  <c r="CV65" i="11"/>
  <c r="CW65" i="11"/>
  <c r="CX65" i="11"/>
  <c r="CY65" i="11"/>
  <c r="CZ65" i="11"/>
  <c r="DA65" i="11"/>
  <c r="DB65" i="11"/>
  <c r="DC65" i="11"/>
  <c r="DD65" i="11"/>
  <c r="DE65" i="11"/>
  <c r="DF65" i="11"/>
  <c r="DG65" i="11"/>
  <c r="DH65" i="11"/>
  <c r="DI65" i="11"/>
  <c r="DJ65" i="11"/>
  <c r="DK65" i="11"/>
  <c r="DL65" i="11"/>
  <c r="DM65" i="11"/>
  <c r="DN65" i="11"/>
  <c r="DO65" i="11"/>
  <c r="DP65" i="11"/>
  <c r="DQ65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M66" i="11"/>
  <c r="BN66" i="11"/>
  <c r="BO66" i="11"/>
  <c r="BP66" i="11"/>
  <c r="BQ66" i="11"/>
  <c r="BR66" i="11"/>
  <c r="BS66" i="11"/>
  <c r="BT66" i="11"/>
  <c r="BU66" i="11"/>
  <c r="BV66" i="11"/>
  <c r="BW66" i="11"/>
  <c r="BX66" i="11"/>
  <c r="BY66" i="11"/>
  <c r="BZ66" i="11"/>
  <c r="CA66" i="11"/>
  <c r="CB66" i="11"/>
  <c r="CC66" i="11"/>
  <c r="CD66" i="11"/>
  <c r="CE66" i="11"/>
  <c r="CF66" i="11"/>
  <c r="CG66" i="11"/>
  <c r="CH66" i="11"/>
  <c r="CI66" i="11"/>
  <c r="CJ66" i="11"/>
  <c r="CK66" i="11"/>
  <c r="CL66" i="11"/>
  <c r="CM66" i="11"/>
  <c r="CN66" i="11"/>
  <c r="CO66" i="11"/>
  <c r="CP66" i="11"/>
  <c r="CQ66" i="11"/>
  <c r="CR66" i="11"/>
  <c r="CS66" i="11"/>
  <c r="CT66" i="11"/>
  <c r="CU66" i="11"/>
  <c r="CV66" i="11"/>
  <c r="CW66" i="11"/>
  <c r="CX66" i="11"/>
  <c r="CY66" i="11"/>
  <c r="CZ66" i="11"/>
  <c r="DA66" i="11"/>
  <c r="DB66" i="11"/>
  <c r="DC66" i="11"/>
  <c r="DD66" i="11"/>
  <c r="DE66" i="11"/>
  <c r="DF66" i="11"/>
  <c r="DG66" i="11"/>
  <c r="DH66" i="11"/>
  <c r="DI66" i="11"/>
  <c r="DJ66" i="11"/>
  <c r="DK66" i="11"/>
  <c r="DL66" i="11"/>
  <c r="DM66" i="11"/>
  <c r="DN66" i="11"/>
  <c r="DO66" i="11"/>
  <c r="DP66" i="11"/>
  <c r="DQ66" i="11"/>
  <c r="K68" i="11"/>
  <c r="K67" i="11" s="1"/>
  <c r="L68" i="11"/>
  <c r="L67" i="11" s="1"/>
  <c r="M68" i="11"/>
  <c r="N68" i="11"/>
  <c r="N67" i="11" s="1"/>
  <c r="O68" i="11"/>
  <c r="O67" i="11" s="1"/>
  <c r="P68" i="11"/>
  <c r="Q68" i="11"/>
  <c r="Q67" i="11" s="1"/>
  <c r="R68" i="11"/>
  <c r="R67" i="11" s="1"/>
  <c r="S68" i="11"/>
  <c r="T68" i="11"/>
  <c r="T67" i="11" s="1"/>
  <c r="U68" i="11"/>
  <c r="U67" i="11" s="1"/>
  <c r="V68" i="11"/>
  <c r="W68" i="11"/>
  <c r="W67" i="11" s="1"/>
  <c r="X68" i="11"/>
  <c r="X67" i="11" s="1"/>
  <c r="Y68" i="11"/>
  <c r="Z68" i="11"/>
  <c r="Z67" i="11" s="1"/>
  <c r="AA68" i="11"/>
  <c r="AA67" i="11" s="1"/>
  <c r="AB68" i="11"/>
  <c r="AB67" i="11" s="1"/>
  <c r="AC68" i="11"/>
  <c r="AD68" i="11"/>
  <c r="AD67" i="11" s="1"/>
  <c r="AE68" i="11"/>
  <c r="AF68" i="11"/>
  <c r="AF67" i="11" s="1"/>
  <c r="AG68" i="11"/>
  <c r="AG67" i="11" s="1"/>
  <c r="AH68" i="11"/>
  <c r="AI68" i="11"/>
  <c r="AI67" i="11" s="1"/>
  <c r="AJ68" i="11"/>
  <c r="AJ67" i="11" s="1"/>
  <c r="AK68" i="11"/>
  <c r="AK67" i="11" s="1"/>
  <c r="AL68" i="11"/>
  <c r="AL67" i="11" s="1"/>
  <c r="AM68" i="11"/>
  <c r="AM67" i="11" s="1"/>
  <c r="AN68" i="11"/>
  <c r="AN67" i="11" s="1"/>
  <c r="AO68" i="11"/>
  <c r="AO67" i="11" s="1"/>
  <c r="AP68" i="11"/>
  <c r="AP67" i="11" s="1"/>
  <c r="AQ68" i="11"/>
  <c r="AR68" i="11"/>
  <c r="AR67" i="11" s="1"/>
  <c r="AS68" i="11"/>
  <c r="AS67" i="11" s="1"/>
  <c r="AT68" i="11"/>
  <c r="AU68" i="11"/>
  <c r="AU67" i="11" s="1"/>
  <c r="AV68" i="11"/>
  <c r="AV67" i="11" s="1"/>
  <c r="AW68" i="11"/>
  <c r="AW67" i="11" s="1"/>
  <c r="AX68" i="11"/>
  <c r="AX67" i="11" s="1"/>
  <c r="AY68" i="11"/>
  <c r="AY67" i="11" s="1"/>
  <c r="AZ68" i="11"/>
  <c r="BA68" i="11"/>
  <c r="BA67" i="11" s="1"/>
  <c r="BB68" i="11"/>
  <c r="BB67" i="11" s="1"/>
  <c r="BC68" i="11"/>
  <c r="BD68" i="11"/>
  <c r="BD67" i="11" s="1"/>
  <c r="BE68" i="11"/>
  <c r="BE67" i="11" s="1"/>
  <c r="BF68" i="11"/>
  <c r="BG68" i="11"/>
  <c r="BG67" i="11" s="1"/>
  <c r="BH68" i="11"/>
  <c r="BH67" i="11" s="1"/>
  <c r="BI68" i="11"/>
  <c r="BI67" i="11" s="1"/>
  <c r="BJ68" i="11"/>
  <c r="BJ67" i="11" s="1"/>
  <c r="BK68" i="11"/>
  <c r="BK67" i="11" s="1"/>
  <c r="BL68" i="11"/>
  <c r="BL67" i="11" s="1"/>
  <c r="BM68" i="11"/>
  <c r="BM67" i="11" s="1"/>
  <c r="BN68" i="11"/>
  <c r="BN67" i="11" s="1"/>
  <c r="BO68" i="11"/>
  <c r="BP68" i="11"/>
  <c r="BP67" i="11" s="1"/>
  <c r="BQ68" i="11"/>
  <c r="BQ67" i="11" s="1"/>
  <c r="BR68" i="11"/>
  <c r="BS68" i="11"/>
  <c r="BS67" i="11" s="1"/>
  <c r="BT68" i="11"/>
  <c r="BT67" i="11" s="1"/>
  <c r="BU68" i="11"/>
  <c r="BV68" i="11"/>
  <c r="BV67" i="11" s="1"/>
  <c r="BW68" i="11"/>
  <c r="BW67" i="11" s="1"/>
  <c r="BX68" i="11"/>
  <c r="BX67" i="11" s="1"/>
  <c r="BY68" i="11"/>
  <c r="BY67" i="11" s="1"/>
  <c r="BZ68" i="11"/>
  <c r="BZ67" i="11" s="1"/>
  <c r="CA68" i="11"/>
  <c r="CB68" i="11"/>
  <c r="CB67" i="11" s="1"/>
  <c r="CC68" i="11"/>
  <c r="CC67" i="11" s="1"/>
  <c r="CD68" i="11"/>
  <c r="CE68" i="11"/>
  <c r="CE67" i="11" s="1"/>
  <c r="CF68" i="11"/>
  <c r="CF67" i="11" s="1"/>
  <c r="CG68" i="11"/>
  <c r="CG67" i="11" s="1"/>
  <c r="CH68" i="11"/>
  <c r="CH67" i="11" s="1"/>
  <c r="CI68" i="11"/>
  <c r="CI67" i="11" s="1"/>
  <c r="CJ68" i="11"/>
  <c r="CK68" i="11"/>
  <c r="CK67" i="11" s="1"/>
  <c r="CL68" i="11"/>
  <c r="CL67" i="11" s="1"/>
  <c r="CM68" i="11"/>
  <c r="CN68" i="11"/>
  <c r="CN67" i="11" s="1"/>
  <c r="CO68" i="11"/>
  <c r="CO67" i="11" s="1"/>
  <c r="CP68" i="11"/>
  <c r="CQ68" i="11"/>
  <c r="CQ67" i="11" s="1"/>
  <c r="CR68" i="11"/>
  <c r="CR67" i="11" s="1"/>
  <c r="CS68" i="11"/>
  <c r="CS67" i="11" s="1"/>
  <c r="CT68" i="11"/>
  <c r="CT67" i="11" s="1"/>
  <c r="CU68" i="11"/>
  <c r="CU67" i="11" s="1"/>
  <c r="CV68" i="11"/>
  <c r="CV67" i="11" s="1"/>
  <c r="CW68" i="11"/>
  <c r="CW67" i="11" s="1"/>
  <c r="CX68" i="11"/>
  <c r="CX67" i="11" s="1"/>
  <c r="CY68" i="11"/>
  <c r="CZ68" i="11"/>
  <c r="CZ67" i="11" s="1"/>
  <c r="DA68" i="11"/>
  <c r="DA67" i="11" s="1"/>
  <c r="DB68" i="11"/>
  <c r="DC68" i="11"/>
  <c r="DC67" i="11" s="1"/>
  <c r="DD68" i="11"/>
  <c r="DD67" i="11" s="1"/>
  <c r="DE68" i="11"/>
  <c r="DE67" i="11" s="1"/>
  <c r="DF68" i="11"/>
  <c r="DF67" i="11" s="1"/>
  <c r="DG68" i="11"/>
  <c r="DG67" i="11" s="1"/>
  <c r="DH68" i="11"/>
  <c r="DI68" i="11"/>
  <c r="DI67" i="11" s="1"/>
  <c r="DJ68" i="11"/>
  <c r="DJ67" i="11" s="1"/>
  <c r="DK68" i="11"/>
  <c r="DL68" i="11"/>
  <c r="DL67" i="11" s="1"/>
  <c r="DM68" i="11"/>
  <c r="DM67" i="11" s="1"/>
  <c r="DN68" i="11"/>
  <c r="DN67" i="11" s="1"/>
  <c r="DO68" i="11"/>
  <c r="DO67" i="11" s="1"/>
  <c r="DP68" i="11"/>
  <c r="DP67" i="11" s="1"/>
  <c r="DQ68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M69" i="11"/>
  <c r="BN69" i="11"/>
  <c r="BO69" i="11"/>
  <c r="BP69" i="11"/>
  <c r="BQ69" i="11"/>
  <c r="BR69" i="11"/>
  <c r="BS69" i="11"/>
  <c r="BT69" i="11"/>
  <c r="BU69" i="11"/>
  <c r="BV69" i="11"/>
  <c r="BW69" i="11"/>
  <c r="BX69" i="11"/>
  <c r="BY69" i="11"/>
  <c r="BZ69" i="11"/>
  <c r="CA69" i="11"/>
  <c r="CB69" i="11"/>
  <c r="CC69" i="11"/>
  <c r="CD69" i="11"/>
  <c r="CE69" i="11"/>
  <c r="CF69" i="11"/>
  <c r="CG69" i="11"/>
  <c r="CH69" i="11"/>
  <c r="CI69" i="11"/>
  <c r="CJ69" i="11"/>
  <c r="CK69" i="11"/>
  <c r="CL69" i="11"/>
  <c r="CM69" i="11"/>
  <c r="CN69" i="11"/>
  <c r="CO69" i="11"/>
  <c r="CP69" i="11"/>
  <c r="CQ69" i="11"/>
  <c r="CR69" i="11"/>
  <c r="CS69" i="11"/>
  <c r="CT69" i="11"/>
  <c r="CU69" i="11"/>
  <c r="CV69" i="11"/>
  <c r="CW69" i="11"/>
  <c r="CX69" i="11"/>
  <c r="CY69" i="11"/>
  <c r="CZ69" i="11"/>
  <c r="DA69" i="11"/>
  <c r="DB69" i="11"/>
  <c r="DC69" i="11"/>
  <c r="DD69" i="11"/>
  <c r="DE69" i="11"/>
  <c r="DF69" i="11"/>
  <c r="DG69" i="11"/>
  <c r="DH69" i="11"/>
  <c r="DI69" i="11"/>
  <c r="DJ69" i="11"/>
  <c r="DK69" i="11"/>
  <c r="DL69" i="11"/>
  <c r="DM69" i="11"/>
  <c r="DN69" i="11"/>
  <c r="DO69" i="11"/>
  <c r="DP69" i="11"/>
  <c r="DQ69" i="11"/>
  <c r="H8" i="11"/>
  <c r="I8" i="11"/>
  <c r="J8" i="11"/>
  <c r="H9" i="11"/>
  <c r="I9" i="11"/>
  <c r="J9" i="11"/>
  <c r="H10" i="11"/>
  <c r="I10" i="11"/>
  <c r="J10" i="11"/>
  <c r="H11" i="11"/>
  <c r="I11" i="11"/>
  <c r="J11" i="11"/>
  <c r="H13" i="11"/>
  <c r="H12" i="11" s="1"/>
  <c r="I13" i="11"/>
  <c r="I12" i="11" s="1"/>
  <c r="J13" i="11"/>
  <c r="H14" i="11"/>
  <c r="I14" i="11"/>
  <c r="J14" i="11"/>
  <c r="H15" i="11"/>
  <c r="I15" i="11"/>
  <c r="J15" i="11"/>
  <c r="H16" i="11"/>
  <c r="I16" i="11"/>
  <c r="J16" i="11"/>
  <c r="H17" i="11"/>
  <c r="I17" i="11"/>
  <c r="J17" i="11"/>
  <c r="H19" i="11"/>
  <c r="I19" i="11"/>
  <c r="J19" i="11"/>
  <c r="H20" i="11"/>
  <c r="I20" i="11"/>
  <c r="J20" i="11"/>
  <c r="H22" i="11"/>
  <c r="H21" i="11" s="1"/>
  <c r="I22" i="11"/>
  <c r="I21" i="11" s="1"/>
  <c r="J22" i="11"/>
  <c r="H23" i="11"/>
  <c r="I23" i="11"/>
  <c r="J23" i="11"/>
  <c r="H24" i="11"/>
  <c r="I24" i="11"/>
  <c r="J24" i="11"/>
  <c r="H25" i="11"/>
  <c r="I25" i="11"/>
  <c r="J25" i="11"/>
  <c r="H30" i="11"/>
  <c r="H29" i="11" s="1"/>
  <c r="H28" i="11" s="1"/>
  <c r="I30" i="11"/>
  <c r="I29" i="11" s="1"/>
  <c r="J30" i="11"/>
  <c r="H31" i="11"/>
  <c r="I31" i="11"/>
  <c r="J31" i="11"/>
  <c r="H32" i="11"/>
  <c r="I32" i="11"/>
  <c r="J32" i="11"/>
  <c r="H33" i="11"/>
  <c r="I33" i="11"/>
  <c r="J33" i="11"/>
  <c r="H34" i="11"/>
  <c r="I34" i="11"/>
  <c r="J34" i="11"/>
  <c r="H35" i="11"/>
  <c r="I35" i="11"/>
  <c r="J35" i="11"/>
  <c r="H36" i="11"/>
  <c r="I36" i="11"/>
  <c r="J36" i="11"/>
  <c r="H38" i="11"/>
  <c r="H37" i="11" s="1"/>
  <c r="I38" i="11"/>
  <c r="I37" i="11" s="1"/>
  <c r="J38" i="11"/>
  <c r="H39" i="11"/>
  <c r="I39" i="11"/>
  <c r="J39" i="11"/>
  <c r="H42" i="11"/>
  <c r="H41" i="11" s="1"/>
  <c r="I42" i="11"/>
  <c r="I41" i="11" s="1"/>
  <c r="I40" i="11" s="1"/>
  <c r="J42" i="11"/>
  <c r="H43" i="11"/>
  <c r="I43" i="11"/>
  <c r="J43" i="11"/>
  <c r="H44" i="11"/>
  <c r="I44" i="11"/>
  <c r="J44" i="11"/>
  <c r="H45" i="11"/>
  <c r="I45" i="11"/>
  <c r="J45" i="11"/>
  <c r="H46" i="11"/>
  <c r="I46" i="11"/>
  <c r="J46" i="11"/>
  <c r="H47" i="11"/>
  <c r="I47" i="11"/>
  <c r="J47" i="11"/>
  <c r="H48" i="11"/>
  <c r="I48" i="11"/>
  <c r="J48" i="11"/>
  <c r="H50" i="11"/>
  <c r="H49" i="11" s="1"/>
  <c r="I50" i="11"/>
  <c r="I49" i="11" s="1"/>
  <c r="J50" i="11"/>
  <c r="J49" i="11" s="1"/>
  <c r="H51" i="11"/>
  <c r="I51" i="11"/>
  <c r="J51" i="11"/>
  <c r="H55" i="11"/>
  <c r="H54" i="11" s="1"/>
  <c r="H53" i="11" s="1"/>
  <c r="I55" i="11"/>
  <c r="I54" i="11" s="1"/>
  <c r="J55" i="11"/>
  <c r="H56" i="11"/>
  <c r="I56" i="11"/>
  <c r="J56" i="11"/>
  <c r="H57" i="11"/>
  <c r="I57" i="11"/>
  <c r="J57" i="11"/>
  <c r="H59" i="11"/>
  <c r="H58" i="11" s="1"/>
  <c r="I59" i="11"/>
  <c r="I58" i="11" s="1"/>
  <c r="J59" i="11"/>
  <c r="H60" i="11"/>
  <c r="I60" i="11"/>
  <c r="J60" i="11"/>
  <c r="H63" i="11"/>
  <c r="H62" i="11" s="1"/>
  <c r="I63" i="11"/>
  <c r="I62" i="11" s="1"/>
  <c r="J63" i="11"/>
  <c r="H64" i="11"/>
  <c r="I64" i="11"/>
  <c r="J64" i="11"/>
  <c r="H65" i="11"/>
  <c r="I65" i="11"/>
  <c r="J65" i="11"/>
  <c r="H66" i="11"/>
  <c r="I66" i="11"/>
  <c r="J66" i="11"/>
  <c r="H68" i="11"/>
  <c r="H67" i="11" s="1"/>
  <c r="I68" i="11"/>
  <c r="I67" i="11" s="1"/>
  <c r="J68" i="11"/>
  <c r="H69" i="11"/>
  <c r="I69" i="11"/>
  <c r="J69" i="11"/>
  <c r="E8" i="11"/>
  <c r="F8" i="11"/>
  <c r="G8" i="11"/>
  <c r="E9" i="11"/>
  <c r="F9" i="11"/>
  <c r="G9" i="11"/>
  <c r="E10" i="11"/>
  <c r="F10" i="11"/>
  <c r="G10" i="11"/>
  <c r="E11" i="11"/>
  <c r="F11" i="11"/>
  <c r="G11" i="11"/>
  <c r="E13" i="11"/>
  <c r="E12" i="11" s="1"/>
  <c r="F13" i="11"/>
  <c r="F12" i="11" s="1"/>
  <c r="G13" i="11"/>
  <c r="E14" i="11"/>
  <c r="F14" i="11"/>
  <c r="G14" i="11"/>
  <c r="E15" i="11"/>
  <c r="F15" i="11"/>
  <c r="G15" i="11"/>
  <c r="E16" i="11"/>
  <c r="F16" i="11"/>
  <c r="G16" i="11"/>
  <c r="E17" i="11"/>
  <c r="F17" i="11"/>
  <c r="G17" i="11"/>
  <c r="E19" i="11"/>
  <c r="F19" i="11"/>
  <c r="G19" i="11"/>
  <c r="E20" i="11"/>
  <c r="F20" i="11"/>
  <c r="G20" i="11"/>
  <c r="E22" i="11"/>
  <c r="E21" i="11" s="1"/>
  <c r="F22" i="11"/>
  <c r="F21" i="11" s="1"/>
  <c r="G22" i="11"/>
  <c r="E23" i="11"/>
  <c r="F23" i="11"/>
  <c r="G23" i="11"/>
  <c r="E24" i="11"/>
  <c r="F24" i="11"/>
  <c r="G24" i="11"/>
  <c r="E25" i="11"/>
  <c r="F25" i="11"/>
  <c r="G25" i="11"/>
  <c r="E30" i="11"/>
  <c r="E29" i="11" s="1"/>
  <c r="F30" i="11"/>
  <c r="F29" i="11" s="1"/>
  <c r="F28" i="11" s="1"/>
  <c r="G30" i="11"/>
  <c r="E31" i="11"/>
  <c r="F31" i="11"/>
  <c r="G31" i="11"/>
  <c r="E32" i="11"/>
  <c r="F32" i="11"/>
  <c r="G32" i="11"/>
  <c r="E33" i="11"/>
  <c r="F33" i="11"/>
  <c r="G33" i="11"/>
  <c r="E34" i="11"/>
  <c r="F34" i="11"/>
  <c r="G34" i="11"/>
  <c r="E35" i="11"/>
  <c r="F35" i="11"/>
  <c r="G35" i="11"/>
  <c r="E36" i="11"/>
  <c r="F36" i="11"/>
  <c r="G36" i="11"/>
  <c r="E38" i="11"/>
  <c r="E37" i="11" s="1"/>
  <c r="F38" i="11"/>
  <c r="F37" i="11" s="1"/>
  <c r="G38" i="11"/>
  <c r="E39" i="11"/>
  <c r="F39" i="11"/>
  <c r="G39" i="11"/>
  <c r="E42" i="11"/>
  <c r="E41" i="11" s="1"/>
  <c r="E40" i="11" s="1"/>
  <c r="F42" i="11"/>
  <c r="F41" i="11" s="1"/>
  <c r="G42" i="11"/>
  <c r="E43" i="11"/>
  <c r="F43" i="11"/>
  <c r="G43" i="11"/>
  <c r="E44" i="11"/>
  <c r="F44" i="11"/>
  <c r="G44" i="11"/>
  <c r="E45" i="11"/>
  <c r="F45" i="11"/>
  <c r="G45" i="11"/>
  <c r="E46" i="11"/>
  <c r="F46" i="11"/>
  <c r="G46" i="11"/>
  <c r="E47" i="11"/>
  <c r="F47" i="11"/>
  <c r="G47" i="11"/>
  <c r="E48" i="11"/>
  <c r="F48" i="11"/>
  <c r="G48" i="11"/>
  <c r="E50" i="11"/>
  <c r="E49" i="11" s="1"/>
  <c r="F50" i="11"/>
  <c r="F49" i="11" s="1"/>
  <c r="G50" i="11"/>
  <c r="G49" i="11" s="1"/>
  <c r="E51" i="11"/>
  <c r="F51" i="11"/>
  <c r="G51" i="11"/>
  <c r="E55" i="11"/>
  <c r="E54" i="11" s="1"/>
  <c r="F55" i="11"/>
  <c r="F54" i="11" s="1"/>
  <c r="F53" i="11" s="1"/>
  <c r="G55" i="11"/>
  <c r="E56" i="11"/>
  <c r="F56" i="11"/>
  <c r="G56" i="11"/>
  <c r="E57" i="11"/>
  <c r="F57" i="11"/>
  <c r="G57" i="11"/>
  <c r="E59" i="11"/>
  <c r="E58" i="11" s="1"/>
  <c r="F59" i="11"/>
  <c r="F58" i="11" s="1"/>
  <c r="G59" i="11"/>
  <c r="E60" i="11"/>
  <c r="F60" i="11"/>
  <c r="G60" i="11"/>
  <c r="E63" i="11"/>
  <c r="E62" i="11" s="1"/>
  <c r="F63" i="11"/>
  <c r="F62" i="11" s="1"/>
  <c r="G63" i="11"/>
  <c r="E64" i="11"/>
  <c r="F64" i="11"/>
  <c r="G64" i="11"/>
  <c r="E65" i="11"/>
  <c r="F65" i="11"/>
  <c r="G65" i="11"/>
  <c r="E66" i="11"/>
  <c r="F66" i="11"/>
  <c r="G66" i="11"/>
  <c r="E68" i="11"/>
  <c r="E67" i="11" s="1"/>
  <c r="F68" i="11"/>
  <c r="F67" i="11" s="1"/>
  <c r="G68" i="11"/>
  <c r="E69" i="11"/>
  <c r="F69" i="11"/>
  <c r="G69" i="11"/>
  <c r="D8" i="11"/>
  <c r="D9" i="11"/>
  <c r="D10" i="11"/>
  <c r="D11" i="11"/>
  <c r="D13" i="11"/>
  <c r="D14" i="11"/>
  <c r="D15" i="11"/>
  <c r="D16" i="11"/>
  <c r="D17" i="11"/>
  <c r="D19" i="11"/>
  <c r="D20" i="11"/>
  <c r="D22" i="11"/>
  <c r="D23" i="11"/>
  <c r="D24" i="11"/>
  <c r="D25" i="11"/>
  <c r="D30" i="11"/>
  <c r="D31" i="11"/>
  <c r="D32" i="11"/>
  <c r="D33" i="11"/>
  <c r="D34" i="11"/>
  <c r="D35" i="11"/>
  <c r="D36" i="11"/>
  <c r="D38" i="11"/>
  <c r="D39" i="11"/>
  <c r="D37" i="11" s="1"/>
  <c r="D42" i="11"/>
  <c r="D43" i="11"/>
  <c r="D44" i="11"/>
  <c r="D45" i="11"/>
  <c r="D46" i="11"/>
  <c r="D47" i="11"/>
  <c r="D48" i="11"/>
  <c r="D50" i="11"/>
  <c r="D51" i="11"/>
  <c r="D49" i="11" s="1"/>
  <c r="D55" i="11"/>
  <c r="D56" i="11"/>
  <c r="D57" i="11"/>
  <c r="D59" i="11"/>
  <c r="D58" i="11" s="1"/>
  <c r="D60" i="11"/>
  <c r="D63" i="11"/>
  <c r="D64" i="11"/>
  <c r="D65" i="11"/>
  <c r="D66" i="11"/>
  <c r="D68" i="11"/>
  <c r="D69" i="11"/>
  <c r="D67" i="11" s="1"/>
  <c r="C8" i="11"/>
  <c r="C9" i="11"/>
  <c r="C10" i="11"/>
  <c r="C11" i="11"/>
  <c r="C13" i="11"/>
  <c r="C12" i="11" s="1"/>
  <c r="C14" i="11"/>
  <c r="C15" i="11"/>
  <c r="C16" i="11"/>
  <c r="C17" i="11"/>
  <c r="C19" i="11"/>
  <c r="C20" i="11"/>
  <c r="C22" i="11"/>
  <c r="C21" i="11" s="1"/>
  <c r="C23" i="11"/>
  <c r="C24" i="11"/>
  <c r="C25" i="11"/>
  <c r="C30" i="11"/>
  <c r="C29" i="11" s="1"/>
  <c r="C28" i="11" s="1"/>
  <c r="C31" i="11"/>
  <c r="C32" i="11"/>
  <c r="C33" i="11"/>
  <c r="C34" i="11"/>
  <c r="C35" i="11"/>
  <c r="C36" i="11"/>
  <c r="C38" i="11"/>
  <c r="C37" i="11" s="1"/>
  <c r="C39" i="11"/>
  <c r="C42" i="11"/>
  <c r="C41" i="11" s="1"/>
  <c r="C43" i="11"/>
  <c r="C44" i="11"/>
  <c r="C45" i="11"/>
  <c r="C46" i="11"/>
  <c r="C47" i="11"/>
  <c r="C48" i="11"/>
  <c r="C50" i="11"/>
  <c r="C49" i="11" s="1"/>
  <c r="C51" i="11"/>
  <c r="C55" i="11"/>
  <c r="C54" i="11" s="1"/>
  <c r="C53" i="11" s="1"/>
  <c r="C56" i="11"/>
  <c r="C57" i="11"/>
  <c r="C59" i="11"/>
  <c r="C58" i="11" s="1"/>
  <c r="C60" i="11"/>
  <c r="C63" i="11"/>
  <c r="C62" i="11" s="1"/>
  <c r="C64" i="11"/>
  <c r="C65" i="11"/>
  <c r="C66" i="11"/>
  <c r="C68" i="11"/>
  <c r="C67" i="11" s="1"/>
  <c r="C69" i="11"/>
  <c r="EE62" i="11" l="1"/>
  <c r="EF61" i="10"/>
  <c r="EF27" i="10" s="1"/>
  <c r="EE67" i="11"/>
  <c r="AB53" i="10"/>
  <c r="DQ28" i="10"/>
  <c r="DQ52" i="10" s="1"/>
  <c r="DQ27" i="10" s="1"/>
  <c r="BO49" i="11"/>
  <c r="AE61" i="10"/>
  <c r="AE27" i="10" s="1"/>
  <c r="AE67" i="11"/>
  <c r="GT67" i="11"/>
  <c r="GT62" i="11"/>
  <c r="GT58" i="11"/>
  <c r="GT54" i="11"/>
  <c r="GT49" i="11"/>
  <c r="GT41" i="11"/>
  <c r="GT37" i="11"/>
  <c r="GT29" i="11"/>
  <c r="GT21" i="11"/>
  <c r="GT12" i="11"/>
  <c r="CO41" i="11"/>
  <c r="CO29" i="11"/>
  <c r="CL21" i="11"/>
  <c r="CL12" i="11"/>
  <c r="CL41" i="11"/>
  <c r="CL29" i="11"/>
  <c r="BQ21" i="11"/>
  <c r="CF21" i="11"/>
  <c r="CF41" i="11"/>
  <c r="DK26" i="10"/>
  <c r="DK6" i="10" s="1"/>
  <c r="BI26" i="10"/>
  <c r="BI6" i="10" s="1"/>
  <c r="AW26" i="10"/>
  <c r="AW6" i="10" s="1"/>
  <c r="CA26" i="10"/>
  <c r="CG26" i="10"/>
  <c r="GW49" i="11"/>
  <c r="GW37" i="11"/>
  <c r="GQ28" i="11"/>
  <c r="GQ52" i="11" s="1"/>
  <c r="GQ18" i="11"/>
  <c r="GB67" i="11"/>
  <c r="GB62" i="11"/>
  <c r="FY67" i="11"/>
  <c r="FJ41" i="11"/>
  <c r="FJ37" i="11"/>
  <c r="FJ29" i="11"/>
  <c r="FA67" i="11"/>
  <c r="FA61" i="11" s="1"/>
  <c r="FA28" i="11"/>
  <c r="FA7" i="11"/>
  <c r="FA26" i="11" s="1"/>
  <c r="FA6" i="11" s="1"/>
  <c r="GW67" i="11"/>
  <c r="GW62" i="11"/>
  <c r="GW29" i="11"/>
  <c r="GQ67" i="11"/>
  <c r="GQ62" i="11"/>
  <c r="GQ61" i="11" s="1"/>
  <c r="GQ7" i="11"/>
  <c r="GK67" i="11"/>
  <c r="GK62" i="11"/>
  <c r="GK29" i="11"/>
  <c r="GH67" i="11"/>
  <c r="GH29" i="11"/>
  <c r="GE67" i="11"/>
  <c r="GE62" i="11"/>
  <c r="FY62" i="11"/>
  <c r="FV67" i="11"/>
  <c r="FV62" i="11"/>
  <c r="FV37" i="11"/>
  <c r="FS62" i="11"/>
  <c r="FP67" i="11"/>
  <c r="FP62" i="11"/>
  <c r="FM67" i="11"/>
  <c r="FM62" i="11"/>
  <c r="FJ67" i="11"/>
  <c r="FJ62" i="11"/>
  <c r="FG67" i="11"/>
  <c r="FG62" i="11"/>
  <c r="FD67" i="11"/>
  <c r="FD62" i="11"/>
  <c r="FD29" i="11"/>
  <c r="FD12" i="11"/>
  <c r="DZ27" i="8"/>
  <c r="DW62" i="11"/>
  <c r="DW61" i="11" s="1"/>
  <c r="DW27" i="8"/>
  <c r="DW28" i="11"/>
  <c r="EU61" i="10"/>
  <c r="EU27" i="10" s="1"/>
  <c r="EO61" i="10"/>
  <c r="EL61" i="10"/>
  <c r="EL26" i="10"/>
  <c r="EI61" i="10"/>
  <c r="EI27" i="10"/>
  <c r="EI26" i="10"/>
  <c r="EI6" i="10" s="1"/>
  <c r="EF26" i="10"/>
  <c r="EF6" i="10" s="1"/>
  <c r="EU26" i="8"/>
  <c r="EU6" i="8" s="1"/>
  <c r="ER26" i="8"/>
  <c r="ER6" i="8" s="1"/>
  <c r="EL6" i="8"/>
  <c r="EL52" i="8"/>
  <c r="EL27" i="8" s="1"/>
  <c r="EI26" i="8"/>
  <c r="EI6" i="8" s="1"/>
  <c r="EC52" i="8"/>
  <c r="EC27" i="8" s="1"/>
  <c r="DW12" i="11"/>
  <c r="DW7" i="11" s="1"/>
  <c r="AB26" i="8"/>
  <c r="AB6" i="8" s="1"/>
  <c r="FA52" i="11"/>
  <c r="FA26" i="10"/>
  <c r="FA6" i="10" s="1"/>
  <c r="EU26" i="10"/>
  <c r="EU6" i="10" s="1"/>
  <c r="EU67" i="11"/>
  <c r="EU62" i="11"/>
  <c r="EU58" i="11"/>
  <c r="EU54" i="11"/>
  <c r="EU49" i="11"/>
  <c r="EU40" i="11" s="1"/>
  <c r="EU41" i="11"/>
  <c r="EU37" i="11"/>
  <c r="EU29" i="11"/>
  <c r="EU21" i="11"/>
  <c r="EU18" i="11" s="1"/>
  <c r="EU12" i="11"/>
  <c r="ER26" i="10"/>
  <c r="ER6" i="10" s="1"/>
  <c r="ER67" i="11"/>
  <c r="ER62" i="11"/>
  <c r="ER58" i="11"/>
  <c r="ER54" i="11"/>
  <c r="ER49" i="11"/>
  <c r="ER41" i="11"/>
  <c r="ER37" i="11"/>
  <c r="ER29" i="11"/>
  <c r="ER21" i="11"/>
  <c r="ER12" i="11"/>
  <c r="EO6" i="10"/>
  <c r="EO52" i="10"/>
  <c r="EO27" i="10" s="1"/>
  <c r="EO67" i="11"/>
  <c r="EO62" i="11"/>
  <c r="EO58" i="11"/>
  <c r="EO53" i="11" s="1"/>
  <c r="EO54" i="11"/>
  <c r="EO49" i="11"/>
  <c r="EO40" i="11" s="1"/>
  <c r="EO41" i="11"/>
  <c r="EO37" i="11"/>
  <c r="EO29" i="11"/>
  <c r="EO21" i="11"/>
  <c r="EO12" i="11"/>
  <c r="EL6" i="10"/>
  <c r="EL52" i="10"/>
  <c r="EL27" i="10" s="1"/>
  <c r="EL67" i="11"/>
  <c r="EL62" i="11"/>
  <c r="EL58" i="11"/>
  <c r="EL54" i="11"/>
  <c r="EL49" i="11"/>
  <c r="EL41" i="11"/>
  <c r="EL37" i="11"/>
  <c r="EL29" i="11"/>
  <c r="EL21" i="11"/>
  <c r="EL18" i="11" s="1"/>
  <c r="EL12" i="11"/>
  <c r="EI67" i="11"/>
  <c r="EI62" i="11"/>
  <c r="EI58" i="11"/>
  <c r="EI54" i="11"/>
  <c r="EI49" i="11"/>
  <c r="EI41" i="11"/>
  <c r="EI37" i="11"/>
  <c r="EI29" i="11"/>
  <c r="EI28" i="11" s="1"/>
  <c r="EI52" i="11" s="1"/>
  <c r="EI21" i="11"/>
  <c r="EI12" i="11"/>
  <c r="EI7" i="11" s="1"/>
  <c r="EF67" i="11"/>
  <c r="EF62" i="11"/>
  <c r="EF58" i="11"/>
  <c r="EF53" i="11" s="1"/>
  <c r="EF54" i="11"/>
  <c r="EF49" i="11"/>
  <c r="EF41" i="11"/>
  <c r="EF37" i="11"/>
  <c r="EF29" i="11"/>
  <c r="EF21" i="11"/>
  <c r="EF18" i="11" s="1"/>
  <c r="EF12" i="11"/>
  <c r="EC62" i="11"/>
  <c r="EC58" i="11"/>
  <c r="EC54" i="11"/>
  <c r="EC49" i="11"/>
  <c r="EC41" i="11"/>
  <c r="EC37" i="11"/>
  <c r="EC29" i="11"/>
  <c r="EC21" i="11"/>
  <c r="EC18" i="11" s="1"/>
  <c r="EC12" i="11"/>
  <c r="DZ26" i="10"/>
  <c r="DZ6" i="10" s="1"/>
  <c r="DZ62" i="11"/>
  <c r="DZ58" i="11"/>
  <c r="DZ54" i="11"/>
  <c r="DZ53" i="11" s="1"/>
  <c r="DZ49" i="11"/>
  <c r="DZ41" i="11"/>
  <c r="DZ40" i="11" s="1"/>
  <c r="DZ37" i="11"/>
  <c r="DZ29" i="11"/>
  <c r="DZ28" i="11" s="1"/>
  <c r="DZ52" i="11" s="1"/>
  <c r="DZ21" i="11"/>
  <c r="DZ12" i="11"/>
  <c r="DZ7" i="11" s="1"/>
  <c r="DW26" i="11"/>
  <c r="DW6" i="11" s="1"/>
  <c r="DW52" i="11"/>
  <c r="DW27" i="11" s="1"/>
  <c r="DW26" i="10"/>
  <c r="DW6" i="10" s="1"/>
  <c r="DQ54" i="11"/>
  <c r="DQ29" i="11"/>
  <c r="DQ21" i="11"/>
  <c r="DQ67" i="11"/>
  <c r="DQ61" i="11" s="1"/>
  <c r="DQ62" i="11"/>
  <c r="DQ58" i="11"/>
  <c r="DQ53" i="11" s="1"/>
  <c r="DQ41" i="11"/>
  <c r="DQ37" i="11"/>
  <c r="DQ12" i="11"/>
  <c r="DN62" i="11"/>
  <c r="DN41" i="11"/>
  <c r="DN12" i="11"/>
  <c r="DN54" i="11"/>
  <c r="DN53" i="11" s="1"/>
  <c r="DN49" i="11"/>
  <c r="DN29" i="11"/>
  <c r="DN28" i="11" s="1"/>
  <c r="DN52" i="11" s="1"/>
  <c r="DN27" i="11" s="1"/>
  <c r="DN21" i="11"/>
  <c r="DK54" i="11"/>
  <c r="DK29" i="11"/>
  <c r="DK28" i="11" s="1"/>
  <c r="DK21" i="11"/>
  <c r="DK67" i="11"/>
  <c r="DK62" i="11"/>
  <c r="DK58" i="11"/>
  <c r="DK41" i="11"/>
  <c r="DK37" i="11"/>
  <c r="DK12" i="11"/>
  <c r="DH52" i="10"/>
  <c r="DH27" i="10" s="1"/>
  <c r="DH54" i="11"/>
  <c r="DH29" i="11"/>
  <c r="DH21" i="11"/>
  <c r="DH67" i="11"/>
  <c r="DH62" i="11"/>
  <c r="DH58" i="11"/>
  <c r="DH41" i="11"/>
  <c r="DH37" i="11"/>
  <c r="DH12" i="11"/>
  <c r="DE6" i="10"/>
  <c r="DE52" i="10"/>
  <c r="DE27" i="10" s="1"/>
  <c r="DE62" i="11"/>
  <c r="DE61" i="11" s="1"/>
  <c r="DE41" i="11"/>
  <c r="DE12" i="11"/>
  <c r="DE54" i="11"/>
  <c r="DE49" i="11"/>
  <c r="DE40" i="11" s="1"/>
  <c r="DE29" i="11"/>
  <c r="DE21" i="11"/>
  <c r="DE18" i="11" s="1"/>
  <c r="DB6" i="10"/>
  <c r="DB52" i="10"/>
  <c r="DB27" i="10" s="1"/>
  <c r="DB54" i="11"/>
  <c r="DB29" i="11"/>
  <c r="DB21" i="11"/>
  <c r="DB18" i="11" s="1"/>
  <c r="DB67" i="11"/>
  <c r="DB62" i="11"/>
  <c r="DB58" i="11"/>
  <c r="DB41" i="11"/>
  <c r="DB37" i="11"/>
  <c r="DB12" i="11"/>
  <c r="CY54" i="11"/>
  <c r="CY49" i="11"/>
  <c r="CY29" i="11"/>
  <c r="CY21" i="11"/>
  <c r="CY67" i="11"/>
  <c r="CY62" i="11"/>
  <c r="CY61" i="11" s="1"/>
  <c r="CY58" i="11"/>
  <c r="CY41" i="11"/>
  <c r="CY37" i="11"/>
  <c r="CY12" i="11"/>
  <c r="CY7" i="11" s="1"/>
  <c r="CY26" i="11" s="1"/>
  <c r="CY6" i="11" s="1"/>
  <c r="CV26" i="10"/>
  <c r="CV6" i="10" s="1"/>
  <c r="CV62" i="11"/>
  <c r="CV61" i="11" s="1"/>
  <c r="CV41" i="11"/>
  <c r="CV12" i="11"/>
  <c r="CV54" i="11"/>
  <c r="CV49" i="11"/>
  <c r="CV29" i="11"/>
  <c r="CV21" i="11"/>
  <c r="CV18" i="11" s="1"/>
  <c r="CS6" i="10"/>
  <c r="CS52" i="10"/>
  <c r="CS27" i="10" s="1"/>
  <c r="CS62" i="11"/>
  <c r="CS41" i="11"/>
  <c r="CS12" i="11"/>
  <c r="CS54" i="11"/>
  <c r="CS49" i="11"/>
  <c r="CS40" i="11" s="1"/>
  <c r="CS29" i="11"/>
  <c r="CS21" i="11"/>
  <c r="CP67" i="11"/>
  <c r="CP62" i="11"/>
  <c r="CP58" i="11"/>
  <c r="CP41" i="11"/>
  <c r="CP37" i="11"/>
  <c r="CP54" i="11"/>
  <c r="CP49" i="11"/>
  <c r="CP29" i="11"/>
  <c r="CP28" i="11" s="1"/>
  <c r="CM67" i="11"/>
  <c r="CM62" i="11"/>
  <c r="CM61" i="11" s="1"/>
  <c r="CM58" i="11"/>
  <c r="CM41" i="11"/>
  <c r="CM40" i="11" s="1"/>
  <c r="CM37" i="11"/>
  <c r="CM12" i="11"/>
  <c r="CM54" i="11"/>
  <c r="CM49" i="11"/>
  <c r="CM29" i="11"/>
  <c r="CM21" i="11"/>
  <c r="CM18" i="11" s="1"/>
  <c r="CJ54" i="11"/>
  <c r="CJ49" i="11"/>
  <c r="CJ29" i="11"/>
  <c r="CJ21" i="11"/>
  <c r="CJ67" i="11"/>
  <c r="CJ62" i="11"/>
  <c r="CJ58" i="11"/>
  <c r="CJ41" i="11"/>
  <c r="CJ37" i="11"/>
  <c r="CJ12" i="11"/>
  <c r="CG6" i="10"/>
  <c r="CG52" i="10"/>
  <c r="CG27" i="10" s="1"/>
  <c r="CG12" i="11"/>
  <c r="CG62" i="11"/>
  <c r="CG41" i="11"/>
  <c r="CG54" i="11"/>
  <c r="CG53" i="11" s="1"/>
  <c r="CG49" i="11"/>
  <c r="CG29" i="11"/>
  <c r="CG28" i="11" s="1"/>
  <c r="CG21" i="11"/>
  <c r="CG18" i="11" s="1"/>
  <c r="CD26" i="10"/>
  <c r="CD6" i="10" s="1"/>
  <c r="CD54" i="11"/>
  <c r="CD29" i="11"/>
  <c r="CD21" i="11"/>
  <c r="CD18" i="11" s="1"/>
  <c r="CD67" i="11"/>
  <c r="CD62" i="11"/>
  <c r="CD58" i="11"/>
  <c r="CD41" i="11"/>
  <c r="CD40" i="11" s="1"/>
  <c r="CD37" i="11"/>
  <c r="CD12" i="11"/>
  <c r="CD7" i="11" s="1"/>
  <c r="CD26" i="11" s="1"/>
  <c r="CD6" i="11" s="1"/>
  <c r="CA6" i="10"/>
  <c r="CA52" i="10"/>
  <c r="CA27" i="10" s="1"/>
  <c r="CA54" i="11"/>
  <c r="CA53" i="11" s="1"/>
  <c r="CA29" i="11"/>
  <c r="CA21" i="11"/>
  <c r="CA67" i="11"/>
  <c r="CA62" i="11"/>
  <c r="CA61" i="11" s="1"/>
  <c r="CA58" i="11"/>
  <c r="CA41" i="11"/>
  <c r="CA37" i="11"/>
  <c r="CA12" i="11"/>
  <c r="CA7" i="11" s="1"/>
  <c r="BX6" i="10"/>
  <c r="BX52" i="10"/>
  <c r="BX27" i="10" s="1"/>
  <c r="BX62" i="11"/>
  <c r="BX61" i="11" s="1"/>
  <c r="BX41" i="11"/>
  <c r="BX54" i="11"/>
  <c r="BX49" i="11"/>
  <c r="BX29" i="11"/>
  <c r="BX21" i="11"/>
  <c r="BU67" i="11"/>
  <c r="BU62" i="11"/>
  <c r="BU58" i="11"/>
  <c r="BU41" i="11"/>
  <c r="BU37" i="11"/>
  <c r="BU54" i="11"/>
  <c r="BU49" i="11"/>
  <c r="BU40" i="11" s="1"/>
  <c r="BU29" i="11"/>
  <c r="BU21" i="11"/>
  <c r="BR26" i="10"/>
  <c r="BR6" i="10" s="1"/>
  <c r="BR54" i="11"/>
  <c r="BR29" i="11"/>
  <c r="BR21" i="11"/>
  <c r="BR67" i="11"/>
  <c r="BR62" i="11"/>
  <c r="BR58" i="11"/>
  <c r="BR41" i="11"/>
  <c r="BR37" i="11"/>
  <c r="BO6" i="10"/>
  <c r="BO52" i="10"/>
  <c r="BO27" i="10" s="1"/>
  <c r="BO54" i="11"/>
  <c r="BO29" i="11"/>
  <c r="BO67" i="11"/>
  <c r="BO61" i="11" s="1"/>
  <c r="BO62" i="11"/>
  <c r="BO58" i="11"/>
  <c r="BO41" i="11"/>
  <c r="BO37" i="11"/>
  <c r="BL52" i="10"/>
  <c r="BL27" i="10" s="1"/>
  <c r="BL62" i="11"/>
  <c r="BL41" i="11"/>
  <c r="BL54" i="11"/>
  <c r="BL49" i="11"/>
  <c r="BL29" i="11"/>
  <c r="BL21" i="11"/>
  <c r="BI62" i="11"/>
  <c r="BI41" i="11"/>
  <c r="BI54" i="11"/>
  <c r="BI49" i="11"/>
  <c r="BI29" i="11"/>
  <c r="BF54" i="11"/>
  <c r="BF49" i="11"/>
  <c r="BF29" i="11"/>
  <c r="BF67" i="11"/>
  <c r="BF62" i="11"/>
  <c r="BF58" i="11"/>
  <c r="BF41" i="11"/>
  <c r="BF37" i="11"/>
  <c r="BC52" i="10"/>
  <c r="BC27" i="10" s="1"/>
  <c r="BC67" i="11"/>
  <c r="BC62" i="11"/>
  <c r="BC58" i="11"/>
  <c r="BC41" i="11"/>
  <c r="BC37" i="11"/>
  <c r="BC54" i="11"/>
  <c r="BC49" i="11"/>
  <c r="BC29" i="11"/>
  <c r="AZ54" i="11"/>
  <c r="AZ49" i="11"/>
  <c r="AZ29" i="11"/>
  <c r="AZ67" i="11"/>
  <c r="AZ62" i="11"/>
  <c r="AZ61" i="11" s="1"/>
  <c r="AZ58" i="11"/>
  <c r="AZ41" i="11"/>
  <c r="AZ40" i="11" s="1"/>
  <c r="AZ37" i="11"/>
  <c r="AW62" i="11"/>
  <c r="AW41" i="11"/>
  <c r="AW40" i="11" s="1"/>
  <c r="AW54" i="11"/>
  <c r="AW49" i="11"/>
  <c r="AW29" i="11"/>
  <c r="AT26" i="10"/>
  <c r="AT6" i="10" s="1"/>
  <c r="AT54" i="11"/>
  <c r="AT29" i="11"/>
  <c r="AT67" i="11"/>
  <c r="AT62" i="11"/>
  <c r="AT58" i="11"/>
  <c r="AT41" i="11"/>
  <c r="AT37" i="11"/>
  <c r="AQ54" i="11"/>
  <c r="AQ49" i="11"/>
  <c r="AQ29" i="11"/>
  <c r="AQ67" i="11"/>
  <c r="AQ62" i="11"/>
  <c r="AQ58" i="11"/>
  <c r="AQ41" i="11"/>
  <c r="AQ37" i="11"/>
  <c r="AN26" i="10"/>
  <c r="AN6" i="10" s="1"/>
  <c r="AN62" i="11"/>
  <c r="AN61" i="11" s="1"/>
  <c r="AN41" i="11"/>
  <c r="AN54" i="11"/>
  <c r="AN53" i="11" s="1"/>
  <c r="AN49" i="11"/>
  <c r="AN29" i="11"/>
  <c r="AN28" i="11" s="1"/>
  <c r="AN52" i="11" s="1"/>
  <c r="AN27" i="11" s="1"/>
  <c r="AK6" i="10"/>
  <c r="AK52" i="10"/>
  <c r="AK27" i="10" s="1"/>
  <c r="AK62" i="11"/>
  <c r="AK61" i="11" s="1"/>
  <c r="AK41" i="11"/>
  <c r="AK54" i="11"/>
  <c r="AK53" i="11" s="1"/>
  <c r="AK49" i="11"/>
  <c r="AK29" i="11"/>
  <c r="AH6" i="10"/>
  <c r="AH52" i="10"/>
  <c r="AH27" i="10" s="1"/>
  <c r="AH54" i="11"/>
  <c r="AH49" i="11"/>
  <c r="AH29" i="11"/>
  <c r="AH67" i="11"/>
  <c r="AH62" i="11"/>
  <c r="AH58" i="11"/>
  <c r="AH41" i="11"/>
  <c r="AH37" i="11"/>
  <c r="AE26" i="10"/>
  <c r="AE6" i="10" s="1"/>
  <c r="AE62" i="11"/>
  <c r="AE41" i="11"/>
  <c r="AE54" i="11"/>
  <c r="AE49" i="11"/>
  <c r="AE29" i="11"/>
  <c r="AE28" i="11" s="1"/>
  <c r="AB6" i="10"/>
  <c r="AB52" i="10"/>
  <c r="AB27" i="10" s="1"/>
  <c r="AB62" i="11"/>
  <c r="AB61" i="11" s="1"/>
  <c r="AB41" i="11"/>
  <c r="AB54" i="11"/>
  <c r="AB49" i="11"/>
  <c r="AB29" i="11"/>
  <c r="Y6" i="10"/>
  <c r="Y52" i="10"/>
  <c r="Y27" i="10" s="1"/>
  <c r="Y54" i="11"/>
  <c r="Y29" i="11"/>
  <c r="Y67" i="11"/>
  <c r="Y62" i="11"/>
  <c r="Y41" i="11"/>
  <c r="Y37" i="11"/>
  <c r="V26" i="10"/>
  <c r="V6" i="10" s="1"/>
  <c r="V54" i="11"/>
  <c r="V53" i="11" s="1"/>
  <c r="V29" i="11"/>
  <c r="V67" i="11"/>
  <c r="V62" i="11"/>
  <c r="V41" i="11"/>
  <c r="V37" i="11"/>
  <c r="S67" i="11"/>
  <c r="S62" i="11"/>
  <c r="S41" i="11"/>
  <c r="S37" i="11"/>
  <c r="S54" i="11"/>
  <c r="S29" i="11"/>
  <c r="P67" i="11"/>
  <c r="P61" i="11" s="1"/>
  <c r="P62" i="11"/>
  <c r="P41" i="11"/>
  <c r="P40" i="11" s="1"/>
  <c r="P37" i="11"/>
  <c r="P54" i="11"/>
  <c r="P53" i="11" s="1"/>
  <c r="P29" i="11"/>
  <c r="M26" i="10"/>
  <c r="M6" i="10" s="1"/>
  <c r="M54" i="11"/>
  <c r="M29" i="11"/>
  <c r="M67" i="11"/>
  <c r="M61" i="11" s="1"/>
  <c r="M62" i="11"/>
  <c r="M41" i="11"/>
  <c r="M37" i="11"/>
  <c r="J26" i="10"/>
  <c r="J6" i="10" s="1"/>
  <c r="J54" i="11"/>
  <c r="J29" i="11"/>
  <c r="J21" i="11"/>
  <c r="J67" i="11"/>
  <c r="J62" i="11"/>
  <c r="J58" i="11"/>
  <c r="J41" i="11"/>
  <c r="J37" i="11"/>
  <c r="J12" i="11"/>
  <c r="G26" i="10"/>
  <c r="G6" i="10" s="1"/>
  <c r="G54" i="11"/>
  <c r="G29" i="11"/>
  <c r="G28" i="11" s="1"/>
  <c r="G52" i="11" s="1"/>
  <c r="G21" i="11"/>
  <c r="G67" i="11"/>
  <c r="G61" i="11" s="1"/>
  <c r="G62" i="11"/>
  <c r="G58" i="11"/>
  <c r="G41" i="11"/>
  <c r="G40" i="11" s="1"/>
  <c r="G37" i="11"/>
  <c r="G12" i="11"/>
  <c r="D62" i="11"/>
  <c r="D61" i="11" s="1"/>
  <c r="D54" i="11"/>
  <c r="D41" i="11"/>
  <c r="D29" i="11"/>
  <c r="D28" i="11" s="1"/>
  <c r="D21" i="11"/>
  <c r="D12" i="11"/>
  <c r="GW61" i="11"/>
  <c r="GU61" i="11"/>
  <c r="GS61" i="11"/>
  <c r="GW53" i="11"/>
  <c r="GU53" i="11"/>
  <c r="GS53" i="11"/>
  <c r="GW40" i="11"/>
  <c r="GU40" i="11"/>
  <c r="GS40" i="11"/>
  <c r="GW28" i="11"/>
  <c r="GU28" i="11"/>
  <c r="GS28" i="11"/>
  <c r="GS52" i="11" s="1"/>
  <c r="GS27" i="11" s="1"/>
  <c r="GW18" i="11"/>
  <c r="GU18" i="11"/>
  <c r="GS18" i="11"/>
  <c r="GW7" i="11"/>
  <c r="GU7" i="11"/>
  <c r="GS7" i="11"/>
  <c r="GS26" i="11" s="1"/>
  <c r="GS6" i="11" s="1"/>
  <c r="GV61" i="11"/>
  <c r="GT61" i="11"/>
  <c r="GR61" i="11"/>
  <c r="GV53" i="11"/>
  <c r="GT53" i="11"/>
  <c r="GR53" i="11"/>
  <c r="GV40" i="11"/>
  <c r="GT40" i="11"/>
  <c r="GR40" i="11"/>
  <c r="GV28" i="11"/>
  <c r="GV52" i="11" s="1"/>
  <c r="GV27" i="11" s="1"/>
  <c r="GT28" i="11"/>
  <c r="GR28" i="11"/>
  <c r="GR52" i="11" s="1"/>
  <c r="GR27" i="11" s="1"/>
  <c r="GV18" i="11"/>
  <c r="GT18" i="11"/>
  <c r="GR18" i="11"/>
  <c r="GV7" i="11"/>
  <c r="GV26" i="11" s="1"/>
  <c r="GV6" i="11" s="1"/>
  <c r="GT7" i="11"/>
  <c r="GR7" i="11"/>
  <c r="GR26" i="11" s="1"/>
  <c r="GR6" i="11" s="1"/>
  <c r="GK61" i="11"/>
  <c r="GI61" i="11"/>
  <c r="GG61" i="11"/>
  <c r="GE61" i="11"/>
  <c r="GC61" i="11"/>
  <c r="GA61" i="11"/>
  <c r="FY61" i="11"/>
  <c r="FW61" i="11"/>
  <c r="FU61" i="11"/>
  <c r="FS61" i="11"/>
  <c r="FQ61" i="11"/>
  <c r="FO61" i="11"/>
  <c r="FM61" i="11"/>
  <c r="FK61" i="11"/>
  <c r="FI61" i="11"/>
  <c r="FG61" i="11"/>
  <c r="FE61" i="11"/>
  <c r="FC61" i="11"/>
  <c r="GJ61" i="11"/>
  <c r="GH61" i="11"/>
  <c r="GF61" i="11"/>
  <c r="GD61" i="11"/>
  <c r="GB61" i="11"/>
  <c r="FZ61" i="11"/>
  <c r="FX61" i="11"/>
  <c r="FV61" i="11"/>
  <c r="FT61" i="11"/>
  <c r="FR61" i="11"/>
  <c r="FP61" i="11"/>
  <c r="FN61" i="11"/>
  <c r="FL61" i="11"/>
  <c r="FJ61" i="11"/>
  <c r="FH61" i="11"/>
  <c r="FF61" i="11"/>
  <c r="FD61" i="11"/>
  <c r="FB61" i="11"/>
  <c r="FI58" i="11"/>
  <c r="FG58" i="11"/>
  <c r="FE58" i="11"/>
  <c r="FC58" i="11"/>
  <c r="GK53" i="11"/>
  <c r="GI53" i="11"/>
  <c r="GG53" i="11"/>
  <c r="GE53" i="11"/>
  <c r="GC53" i="11"/>
  <c r="GA53" i="11"/>
  <c r="FY53" i="11"/>
  <c r="FW53" i="11"/>
  <c r="FU53" i="11"/>
  <c r="FS53" i="11"/>
  <c r="FQ53" i="11"/>
  <c r="FO53" i="11"/>
  <c r="FM53" i="11"/>
  <c r="FK53" i="11"/>
  <c r="FI53" i="11"/>
  <c r="FG53" i="11"/>
  <c r="FE53" i="11"/>
  <c r="FC53" i="11"/>
  <c r="GK40" i="11"/>
  <c r="GI40" i="11"/>
  <c r="GG40" i="11"/>
  <c r="GE40" i="11"/>
  <c r="GC40" i="11"/>
  <c r="GA40" i="11"/>
  <c r="FY40" i="11"/>
  <c r="FW40" i="11"/>
  <c r="FU40" i="11"/>
  <c r="FS40" i="11"/>
  <c r="FQ40" i="11"/>
  <c r="FO40" i="11"/>
  <c r="FM40" i="11"/>
  <c r="FK40" i="11"/>
  <c r="FI40" i="11"/>
  <c r="FG40" i="11"/>
  <c r="FE40" i="11"/>
  <c r="FC40" i="11"/>
  <c r="GK28" i="11"/>
  <c r="GK52" i="11" s="1"/>
  <c r="GK27" i="11" s="1"/>
  <c r="GI28" i="11"/>
  <c r="GI52" i="11" s="1"/>
  <c r="GI27" i="11" s="1"/>
  <c r="GG28" i="11"/>
  <c r="GG52" i="11" s="1"/>
  <c r="GG27" i="11" s="1"/>
  <c r="GE28" i="11"/>
  <c r="GE52" i="11" s="1"/>
  <c r="GE27" i="11" s="1"/>
  <c r="GC28" i="11"/>
  <c r="GC52" i="11" s="1"/>
  <c r="GC27" i="11" s="1"/>
  <c r="GA28" i="11"/>
  <c r="GA52" i="11" s="1"/>
  <c r="GA27" i="11" s="1"/>
  <c r="FY28" i="11"/>
  <c r="FY52" i="11" s="1"/>
  <c r="FY27" i="11" s="1"/>
  <c r="FW28" i="11"/>
  <c r="FW52" i="11" s="1"/>
  <c r="FW27" i="11" s="1"/>
  <c r="FU28" i="11"/>
  <c r="FU52" i="11" s="1"/>
  <c r="FU27" i="11" s="1"/>
  <c r="FS28" i="11"/>
  <c r="FS52" i="11" s="1"/>
  <c r="FS27" i="11" s="1"/>
  <c r="FQ28" i="11"/>
  <c r="FQ52" i="11" s="1"/>
  <c r="FQ27" i="11" s="1"/>
  <c r="FO28" i="11"/>
  <c r="FO52" i="11" s="1"/>
  <c r="FO27" i="11" s="1"/>
  <c r="FM28" i="11"/>
  <c r="FM52" i="11" s="1"/>
  <c r="FM27" i="11" s="1"/>
  <c r="FK28" i="11"/>
  <c r="FK52" i="11" s="1"/>
  <c r="FK27" i="11" s="1"/>
  <c r="FI28" i="11"/>
  <c r="FI52" i="11" s="1"/>
  <c r="FI27" i="11" s="1"/>
  <c r="FG28" i="11"/>
  <c r="FG52" i="11" s="1"/>
  <c r="FG27" i="11" s="1"/>
  <c r="FE28" i="11"/>
  <c r="FE52" i="11" s="1"/>
  <c r="FE27" i="11" s="1"/>
  <c r="FC28" i="11"/>
  <c r="FC52" i="11" s="1"/>
  <c r="FC27" i="11" s="1"/>
  <c r="FD58" i="11"/>
  <c r="FB58" i="11"/>
  <c r="GJ53" i="11"/>
  <c r="GH53" i="11"/>
  <c r="GF53" i="11"/>
  <c r="GD53" i="11"/>
  <c r="GB53" i="11"/>
  <c r="FZ53" i="11"/>
  <c r="FX53" i="11"/>
  <c r="FV53" i="11"/>
  <c r="FT53" i="11"/>
  <c r="FR53" i="11"/>
  <c r="FP53" i="11"/>
  <c r="FN53" i="11"/>
  <c r="FL53" i="11"/>
  <c r="FJ53" i="11"/>
  <c r="FH53" i="11"/>
  <c r="FF53" i="11"/>
  <c r="FD53" i="11"/>
  <c r="FB53" i="11"/>
  <c r="GJ40" i="11"/>
  <c r="GH40" i="11"/>
  <c r="GF40" i="11"/>
  <c r="GD40" i="11"/>
  <c r="GB40" i="11"/>
  <c r="FZ40" i="11"/>
  <c r="FX40" i="11"/>
  <c r="FV40" i="11"/>
  <c r="FT40" i="11"/>
  <c r="FR40" i="11"/>
  <c r="FP40" i="11"/>
  <c r="FN40" i="11"/>
  <c r="FL40" i="11"/>
  <c r="FJ40" i="11"/>
  <c r="FH40" i="11"/>
  <c r="FF40" i="11"/>
  <c r="FD40" i="11"/>
  <c r="FB40" i="11"/>
  <c r="GJ28" i="11"/>
  <c r="GJ52" i="11" s="1"/>
  <c r="GJ27" i="11" s="1"/>
  <c r="GH28" i="11"/>
  <c r="GH52" i="11" s="1"/>
  <c r="GH27" i="11" s="1"/>
  <c r="GF28" i="11"/>
  <c r="GF52" i="11" s="1"/>
  <c r="GF27" i="11" s="1"/>
  <c r="GD28" i="11"/>
  <c r="GD52" i="11" s="1"/>
  <c r="GD27" i="11" s="1"/>
  <c r="GB28" i="11"/>
  <c r="GB52" i="11" s="1"/>
  <c r="GB27" i="11" s="1"/>
  <c r="FZ28" i="11"/>
  <c r="FZ52" i="11" s="1"/>
  <c r="FZ27" i="11" s="1"/>
  <c r="FX28" i="11"/>
  <c r="FX52" i="11" s="1"/>
  <c r="FX27" i="11" s="1"/>
  <c r="FV28" i="11"/>
  <c r="FV52" i="11" s="1"/>
  <c r="FV27" i="11" s="1"/>
  <c r="FT28" i="11"/>
  <c r="FT52" i="11" s="1"/>
  <c r="FT27" i="11" s="1"/>
  <c r="FR28" i="11"/>
  <c r="FR52" i="11" s="1"/>
  <c r="FR27" i="11" s="1"/>
  <c r="FP28" i="11"/>
  <c r="FP52" i="11" s="1"/>
  <c r="FP27" i="11" s="1"/>
  <c r="FN28" i="11"/>
  <c r="FN52" i="11" s="1"/>
  <c r="FN27" i="11" s="1"/>
  <c r="FL28" i="11"/>
  <c r="FL52" i="11" s="1"/>
  <c r="FL27" i="11" s="1"/>
  <c r="FJ28" i="11"/>
  <c r="FJ52" i="11" s="1"/>
  <c r="FJ27" i="11" s="1"/>
  <c r="FH28" i="11"/>
  <c r="FH52" i="11" s="1"/>
  <c r="FH27" i="11" s="1"/>
  <c r="FF28" i="11"/>
  <c r="FF52" i="11" s="1"/>
  <c r="FF27" i="11" s="1"/>
  <c r="FD28" i="11"/>
  <c r="FD52" i="11" s="1"/>
  <c r="FD27" i="11" s="1"/>
  <c r="FB28" i="11"/>
  <c r="FB52" i="11" s="1"/>
  <c r="FB27" i="11" s="1"/>
  <c r="GA21" i="11"/>
  <c r="FY21" i="11"/>
  <c r="FW21" i="11"/>
  <c r="FU21" i="11"/>
  <c r="FS21" i="11"/>
  <c r="FQ21" i="11"/>
  <c r="FO21" i="11"/>
  <c r="FM21" i="11"/>
  <c r="FK21" i="11"/>
  <c r="FI21" i="11"/>
  <c r="FG21" i="11"/>
  <c r="FE21" i="11"/>
  <c r="FC21" i="11"/>
  <c r="GK18" i="11"/>
  <c r="GI18" i="11"/>
  <c r="GG18" i="11"/>
  <c r="GE18" i="11"/>
  <c r="GC18" i="11"/>
  <c r="GA18" i="11"/>
  <c r="FY18" i="11"/>
  <c r="FW18" i="11"/>
  <c r="FU18" i="11"/>
  <c r="FS18" i="11"/>
  <c r="FQ18" i="11"/>
  <c r="FO18" i="11"/>
  <c r="FM18" i="11"/>
  <c r="FK18" i="11"/>
  <c r="FI18" i="11"/>
  <c r="FG18" i="11"/>
  <c r="FE18" i="11"/>
  <c r="FC18" i="11"/>
  <c r="GK7" i="11"/>
  <c r="GK26" i="11" s="1"/>
  <c r="GK6" i="11" s="1"/>
  <c r="GI7" i="11"/>
  <c r="GI26" i="11" s="1"/>
  <c r="GI6" i="11" s="1"/>
  <c r="GG7" i="11"/>
  <c r="GG26" i="11" s="1"/>
  <c r="GG6" i="11" s="1"/>
  <c r="GE7" i="11"/>
  <c r="GE26" i="11" s="1"/>
  <c r="GE6" i="11" s="1"/>
  <c r="GC7" i="11"/>
  <c r="GC26" i="11" s="1"/>
  <c r="GC6" i="11" s="1"/>
  <c r="GA7" i="11"/>
  <c r="GA26" i="11" s="1"/>
  <c r="GA6" i="11" s="1"/>
  <c r="FY7" i="11"/>
  <c r="FY26" i="11" s="1"/>
  <c r="FY6" i="11" s="1"/>
  <c r="FW7" i="11"/>
  <c r="FW26" i="11" s="1"/>
  <c r="FW6" i="11" s="1"/>
  <c r="FU7" i="11"/>
  <c r="FU26" i="11" s="1"/>
  <c r="FU6" i="11" s="1"/>
  <c r="FS7" i="11"/>
  <c r="FS26" i="11" s="1"/>
  <c r="FS6" i="11" s="1"/>
  <c r="FQ7" i="11"/>
  <c r="FQ26" i="11" s="1"/>
  <c r="FQ6" i="11" s="1"/>
  <c r="FO7" i="11"/>
  <c r="FO26" i="11" s="1"/>
  <c r="FO6" i="11" s="1"/>
  <c r="FM7" i="11"/>
  <c r="FM26" i="11" s="1"/>
  <c r="FM6" i="11" s="1"/>
  <c r="FK7" i="11"/>
  <c r="FK26" i="11" s="1"/>
  <c r="FK6" i="11" s="1"/>
  <c r="FI7" i="11"/>
  <c r="FI26" i="11" s="1"/>
  <c r="FI6" i="11" s="1"/>
  <c r="FG7" i="11"/>
  <c r="FG26" i="11" s="1"/>
  <c r="FG6" i="11" s="1"/>
  <c r="FE7" i="11"/>
  <c r="FE26" i="11" s="1"/>
  <c r="FE6" i="11" s="1"/>
  <c r="FC7" i="11"/>
  <c r="FC26" i="11" s="1"/>
  <c r="FC6" i="11" s="1"/>
  <c r="FZ21" i="11"/>
  <c r="FX21" i="11"/>
  <c r="FV21" i="11"/>
  <c r="FT21" i="11"/>
  <c r="FR21" i="11"/>
  <c r="FP21" i="11"/>
  <c r="FN21" i="11"/>
  <c r="FL21" i="11"/>
  <c r="FJ21" i="11"/>
  <c r="FH21" i="11"/>
  <c r="FF21" i="11"/>
  <c r="FD21" i="11"/>
  <c r="FB21" i="11"/>
  <c r="GJ18" i="11"/>
  <c r="GH18" i="11"/>
  <c r="GF18" i="11"/>
  <c r="GD18" i="11"/>
  <c r="GB18" i="11"/>
  <c r="FZ18" i="11"/>
  <c r="FX18" i="11"/>
  <c r="FV18" i="11"/>
  <c r="FT18" i="11"/>
  <c r="FR18" i="11"/>
  <c r="FP18" i="11"/>
  <c r="FN18" i="11"/>
  <c r="FL18" i="11"/>
  <c r="FJ18" i="11"/>
  <c r="FH18" i="11"/>
  <c r="FF18" i="11"/>
  <c r="FD18" i="11"/>
  <c r="FB18" i="11"/>
  <c r="GJ7" i="11"/>
  <c r="GJ26" i="11" s="1"/>
  <c r="GJ6" i="11" s="1"/>
  <c r="GH7" i="11"/>
  <c r="GH26" i="11" s="1"/>
  <c r="GH6" i="11" s="1"/>
  <c r="GF7" i="11"/>
  <c r="GF26" i="11" s="1"/>
  <c r="GF6" i="11" s="1"/>
  <c r="GD7" i="11"/>
  <c r="GD26" i="11" s="1"/>
  <c r="GD6" i="11" s="1"/>
  <c r="GB7" i="11"/>
  <c r="GB26" i="11" s="1"/>
  <c r="GB6" i="11" s="1"/>
  <c r="FZ7" i="11"/>
  <c r="FZ26" i="11" s="1"/>
  <c r="FZ6" i="11" s="1"/>
  <c r="FX7" i="11"/>
  <c r="FX26" i="11" s="1"/>
  <c r="FX6" i="11" s="1"/>
  <c r="FV7" i="11"/>
  <c r="FV26" i="11" s="1"/>
  <c r="FV6" i="11" s="1"/>
  <c r="FT7" i="11"/>
  <c r="FT26" i="11" s="1"/>
  <c r="FT6" i="11" s="1"/>
  <c r="FR7" i="11"/>
  <c r="FR26" i="11" s="1"/>
  <c r="FR6" i="11" s="1"/>
  <c r="FP7" i="11"/>
  <c r="FP26" i="11" s="1"/>
  <c r="FP6" i="11" s="1"/>
  <c r="FN7" i="11"/>
  <c r="FN26" i="11" s="1"/>
  <c r="FN6" i="11" s="1"/>
  <c r="FL7" i="11"/>
  <c r="FL26" i="11" s="1"/>
  <c r="FL6" i="11" s="1"/>
  <c r="FJ7" i="11"/>
  <c r="FJ26" i="11" s="1"/>
  <c r="FJ6" i="11" s="1"/>
  <c r="FH7" i="11"/>
  <c r="FH26" i="11" s="1"/>
  <c r="FH6" i="11" s="1"/>
  <c r="FF7" i="11"/>
  <c r="FF26" i="11" s="1"/>
  <c r="FF6" i="11" s="1"/>
  <c r="FD7" i="11"/>
  <c r="FD26" i="11" s="1"/>
  <c r="FD6" i="11" s="1"/>
  <c r="FB7" i="11"/>
  <c r="FB26" i="11" s="1"/>
  <c r="FB6" i="11" s="1"/>
  <c r="EC67" i="11"/>
  <c r="EA67" i="11"/>
  <c r="DY67" i="11"/>
  <c r="ES61" i="11"/>
  <c r="EQ61" i="11"/>
  <c r="EM61" i="11"/>
  <c r="EK61" i="11"/>
  <c r="EG61" i="11"/>
  <c r="EE61" i="11"/>
  <c r="EC61" i="11"/>
  <c r="EA61" i="11"/>
  <c r="DY61" i="11"/>
  <c r="EU53" i="11"/>
  <c r="ES53" i="11"/>
  <c r="EQ53" i="11"/>
  <c r="EM53" i="11"/>
  <c r="EK53" i="11"/>
  <c r="EI53" i="11"/>
  <c r="EG53" i="11"/>
  <c r="EE53" i="11"/>
  <c r="EC53" i="11"/>
  <c r="EA53" i="11"/>
  <c r="DY53" i="11"/>
  <c r="ES40" i="11"/>
  <c r="EQ40" i="11"/>
  <c r="EM40" i="11"/>
  <c r="EK40" i="11"/>
  <c r="EI40" i="11"/>
  <c r="EG40" i="11"/>
  <c r="EE40" i="11"/>
  <c r="EC40" i="11"/>
  <c r="EA40" i="11"/>
  <c r="DY40" i="11"/>
  <c r="ES28" i="11"/>
  <c r="ES52" i="11" s="1"/>
  <c r="ES27" i="11" s="1"/>
  <c r="EQ28" i="11"/>
  <c r="EQ52" i="11" s="1"/>
  <c r="EQ27" i="11" s="1"/>
  <c r="EM28" i="11"/>
  <c r="EM52" i="11" s="1"/>
  <c r="EM27" i="11" s="1"/>
  <c r="EK28" i="11"/>
  <c r="EK52" i="11" s="1"/>
  <c r="EK27" i="11" s="1"/>
  <c r="EG28" i="11"/>
  <c r="EG52" i="11" s="1"/>
  <c r="EG27" i="11" s="1"/>
  <c r="EE28" i="11"/>
  <c r="EE52" i="11" s="1"/>
  <c r="EE27" i="11" s="1"/>
  <c r="EC28" i="11"/>
  <c r="EC52" i="11" s="1"/>
  <c r="EC27" i="11" s="1"/>
  <c r="EA28" i="11"/>
  <c r="EA52" i="11" s="1"/>
  <c r="EA27" i="11" s="1"/>
  <c r="DY28" i="11"/>
  <c r="DY52" i="11" s="1"/>
  <c r="DY27" i="11" s="1"/>
  <c r="EB67" i="11"/>
  <c r="DZ67" i="11"/>
  <c r="DX67" i="11"/>
  <c r="ET61" i="11"/>
  <c r="ER61" i="11"/>
  <c r="EP61" i="11"/>
  <c r="EN61" i="11"/>
  <c r="EJ61" i="11"/>
  <c r="EH61" i="11"/>
  <c r="ED61" i="11"/>
  <c r="EB61" i="11"/>
  <c r="DX61" i="11"/>
  <c r="ET53" i="11"/>
  <c r="ER53" i="11"/>
  <c r="EP53" i="11"/>
  <c r="EN53" i="11"/>
  <c r="EL53" i="11"/>
  <c r="EJ53" i="11"/>
  <c r="EH53" i="11"/>
  <c r="ED53" i="11"/>
  <c r="EB53" i="11"/>
  <c r="DX53" i="11"/>
  <c r="ET40" i="11"/>
  <c r="ER40" i="11"/>
  <c r="EP40" i="11"/>
  <c r="EN40" i="11"/>
  <c r="EL40" i="11"/>
  <c r="EJ40" i="11"/>
  <c r="EH40" i="11"/>
  <c r="EF40" i="11"/>
  <c r="ED40" i="11"/>
  <c r="EB40" i="11"/>
  <c r="DX40" i="11"/>
  <c r="ET28" i="11"/>
  <c r="ET52" i="11" s="1"/>
  <c r="ET27" i="11" s="1"/>
  <c r="EP28" i="11"/>
  <c r="EP52" i="11" s="1"/>
  <c r="EP27" i="11" s="1"/>
  <c r="EN28" i="11"/>
  <c r="EN52" i="11" s="1"/>
  <c r="EN27" i="11" s="1"/>
  <c r="EJ28" i="11"/>
  <c r="EJ52" i="11" s="1"/>
  <c r="EJ27" i="11" s="1"/>
  <c r="EH28" i="11"/>
  <c r="EH52" i="11" s="1"/>
  <c r="EH27" i="11" s="1"/>
  <c r="ED28" i="11"/>
  <c r="ED52" i="11" s="1"/>
  <c r="ED27" i="11" s="1"/>
  <c r="EB28" i="11"/>
  <c r="EB52" i="11" s="1"/>
  <c r="EB27" i="11" s="1"/>
  <c r="DX28" i="11"/>
  <c r="DX52" i="11" s="1"/>
  <c r="DX27" i="11" s="1"/>
  <c r="ES18" i="11"/>
  <c r="EQ18" i="11"/>
  <c r="EO18" i="11"/>
  <c r="EM18" i="11"/>
  <c r="EK18" i="11"/>
  <c r="EI18" i="11"/>
  <c r="EG18" i="11"/>
  <c r="EE18" i="11"/>
  <c r="EA18" i="11"/>
  <c r="DY18" i="11"/>
  <c r="EU7" i="11"/>
  <c r="ES7" i="11"/>
  <c r="ES26" i="11" s="1"/>
  <c r="ES6" i="11" s="1"/>
  <c r="EQ7" i="11"/>
  <c r="EQ26" i="11" s="1"/>
  <c r="EQ6" i="11" s="1"/>
  <c r="EO7" i="11"/>
  <c r="EM7" i="11"/>
  <c r="EM26" i="11" s="1"/>
  <c r="EM6" i="11" s="1"/>
  <c r="EK7" i="11"/>
  <c r="EK26" i="11" s="1"/>
  <c r="EK6" i="11" s="1"/>
  <c r="EG7" i="11"/>
  <c r="EG26" i="11" s="1"/>
  <c r="EG6" i="11" s="1"/>
  <c r="EE7" i="11"/>
  <c r="EE26" i="11" s="1"/>
  <c r="EE6" i="11" s="1"/>
  <c r="EC7" i="11"/>
  <c r="EA7" i="11"/>
  <c r="EA26" i="11" s="1"/>
  <c r="EA6" i="11" s="1"/>
  <c r="DY7" i="11"/>
  <c r="DY26" i="11" s="1"/>
  <c r="DY6" i="11" s="1"/>
  <c r="ET18" i="11"/>
  <c r="ER18" i="11"/>
  <c r="EP18" i="11"/>
  <c r="EN18" i="11"/>
  <c r="EJ18" i="11"/>
  <c r="EH18" i="11"/>
  <c r="ED18" i="11"/>
  <c r="EB18" i="11"/>
  <c r="DZ18" i="11"/>
  <c r="DX18" i="11"/>
  <c r="ET7" i="11"/>
  <c r="ET26" i="11" s="1"/>
  <c r="ET6" i="11" s="1"/>
  <c r="ER7" i="11"/>
  <c r="ER26" i="11" s="1"/>
  <c r="ER6" i="11" s="1"/>
  <c r="EP7" i="11"/>
  <c r="EP26" i="11" s="1"/>
  <c r="EP6" i="11" s="1"/>
  <c r="EN7" i="11"/>
  <c r="EN26" i="11" s="1"/>
  <c r="EN6" i="11" s="1"/>
  <c r="EL7" i="11"/>
  <c r="EJ7" i="11"/>
  <c r="EJ26" i="11" s="1"/>
  <c r="EJ6" i="11" s="1"/>
  <c r="EH7" i="11"/>
  <c r="EH26" i="11" s="1"/>
  <c r="EH6" i="11" s="1"/>
  <c r="EF7" i="11"/>
  <c r="ED7" i="11"/>
  <c r="ED26" i="11" s="1"/>
  <c r="ED6" i="11" s="1"/>
  <c r="EB7" i="11"/>
  <c r="EB26" i="11" s="1"/>
  <c r="EB6" i="11" s="1"/>
  <c r="DX7" i="11"/>
  <c r="DX26" i="11" s="1"/>
  <c r="DX6" i="11" s="1"/>
  <c r="DP61" i="11"/>
  <c r="DN61" i="11"/>
  <c r="DL61" i="11"/>
  <c r="DJ61" i="11"/>
  <c r="DH61" i="11"/>
  <c r="DF61" i="11"/>
  <c r="DD61" i="11"/>
  <c r="DB61" i="11"/>
  <c r="CZ61" i="11"/>
  <c r="CX61" i="11"/>
  <c r="CT61" i="11"/>
  <c r="CR61" i="11"/>
  <c r="CP61" i="11"/>
  <c r="CN61" i="11"/>
  <c r="CL61" i="11"/>
  <c r="CJ61" i="11"/>
  <c r="CH61" i="11"/>
  <c r="CF61" i="11"/>
  <c r="CD61" i="11"/>
  <c r="CB61" i="11"/>
  <c r="BZ61" i="11"/>
  <c r="BV61" i="11"/>
  <c r="BT61" i="11"/>
  <c r="BR61" i="11"/>
  <c r="BP61" i="11"/>
  <c r="BN61" i="11"/>
  <c r="BL61" i="11"/>
  <c r="BJ61" i="11"/>
  <c r="BH61" i="11"/>
  <c r="BF61" i="11"/>
  <c r="BD61" i="11"/>
  <c r="BB61" i="11"/>
  <c r="AX61" i="11"/>
  <c r="AV61" i="11"/>
  <c r="AT61" i="11"/>
  <c r="AR61" i="11"/>
  <c r="AP61" i="11"/>
  <c r="AL61" i="11"/>
  <c r="AJ61" i="11"/>
  <c r="AH61" i="11"/>
  <c r="AF61" i="11"/>
  <c r="AD61" i="11"/>
  <c r="Z61" i="11"/>
  <c r="X61" i="11"/>
  <c r="V61" i="11"/>
  <c r="T61" i="11"/>
  <c r="R61" i="11"/>
  <c r="N61" i="11"/>
  <c r="L61" i="11"/>
  <c r="DO61" i="11"/>
  <c r="DM61" i="11"/>
  <c r="DK61" i="11"/>
  <c r="DI61" i="11"/>
  <c r="DG61" i="11"/>
  <c r="DC61" i="11"/>
  <c r="DA61" i="11"/>
  <c r="CW61" i="11"/>
  <c r="CU61" i="11"/>
  <c r="CS61" i="11"/>
  <c r="CQ61" i="11"/>
  <c r="CO61" i="11"/>
  <c r="CK61" i="11"/>
  <c r="CI61" i="11"/>
  <c r="CG61" i="11"/>
  <c r="CE61" i="11"/>
  <c r="CC61" i="11"/>
  <c r="BY61" i="11"/>
  <c r="BW61" i="11"/>
  <c r="BU61" i="11"/>
  <c r="BS61" i="11"/>
  <c r="BQ61" i="11"/>
  <c r="BM61" i="11"/>
  <c r="BK61" i="11"/>
  <c r="BI61" i="11"/>
  <c r="BG61" i="11"/>
  <c r="BE61" i="11"/>
  <c r="BC61" i="11"/>
  <c r="BA61" i="11"/>
  <c r="AY61" i="11"/>
  <c r="AW61" i="11"/>
  <c r="AU61" i="11"/>
  <c r="AS61" i="11"/>
  <c r="AQ61" i="11"/>
  <c r="AO61" i="11"/>
  <c r="AM61" i="11"/>
  <c r="AI61" i="11"/>
  <c r="AG61" i="11"/>
  <c r="AE61" i="11"/>
  <c r="AA61" i="11"/>
  <c r="Y61" i="11"/>
  <c r="W61" i="11"/>
  <c r="U61" i="11"/>
  <c r="S61" i="11"/>
  <c r="Q61" i="11"/>
  <c r="O61" i="11"/>
  <c r="K61" i="11"/>
  <c r="AI58" i="11"/>
  <c r="AG58" i="11"/>
  <c r="AE58" i="11"/>
  <c r="AC58" i="11"/>
  <c r="AA58" i="11"/>
  <c r="Y58" i="11"/>
  <c r="W58" i="11"/>
  <c r="U58" i="11"/>
  <c r="S58" i="11"/>
  <c r="Q58" i="11"/>
  <c r="O58" i="11"/>
  <c r="M58" i="11"/>
  <c r="K58" i="11"/>
  <c r="DO53" i="11"/>
  <c r="DM53" i="11"/>
  <c r="DK53" i="11"/>
  <c r="DI53" i="11"/>
  <c r="DG53" i="11"/>
  <c r="DE53" i="11"/>
  <c r="DC53" i="11"/>
  <c r="DA53" i="11"/>
  <c r="CY53" i="11"/>
  <c r="CW53" i="11"/>
  <c r="CU53" i="11"/>
  <c r="CS53" i="11"/>
  <c r="CQ53" i="11"/>
  <c r="CO53" i="11"/>
  <c r="CM53" i="11"/>
  <c r="CK53" i="11"/>
  <c r="CI53" i="11"/>
  <c r="CE53" i="11"/>
  <c r="CC53" i="11"/>
  <c r="BY53" i="11"/>
  <c r="BW53" i="11"/>
  <c r="BU53" i="11"/>
  <c r="BS53" i="11"/>
  <c r="BQ53" i="11"/>
  <c r="BO53" i="11"/>
  <c r="BM53" i="11"/>
  <c r="BK53" i="11"/>
  <c r="BI53" i="11"/>
  <c r="BG53" i="11"/>
  <c r="BE53" i="11"/>
  <c r="BC53" i="11"/>
  <c r="BA53" i="11"/>
  <c r="AY53" i="11"/>
  <c r="AW53" i="11"/>
  <c r="AU53" i="11"/>
  <c r="AS53" i="11"/>
  <c r="AQ53" i="11"/>
  <c r="AO53" i="11"/>
  <c r="AM53" i="11"/>
  <c r="AI53" i="11"/>
  <c r="AG53" i="11"/>
  <c r="AE53" i="11"/>
  <c r="AC53" i="11"/>
  <c r="AA53" i="11"/>
  <c r="Y53" i="11"/>
  <c r="W53" i="11"/>
  <c r="U53" i="11"/>
  <c r="S53" i="11"/>
  <c r="Q53" i="11"/>
  <c r="O53" i="11"/>
  <c r="M53" i="11"/>
  <c r="K53" i="11"/>
  <c r="AF58" i="11"/>
  <c r="AD58" i="11"/>
  <c r="AB58" i="11"/>
  <c r="AB53" i="11" s="1"/>
  <c r="Z58" i="11"/>
  <c r="X58" i="11"/>
  <c r="V58" i="11"/>
  <c r="T58" i="11"/>
  <c r="R58" i="11"/>
  <c r="P58" i="11"/>
  <c r="N58" i="11"/>
  <c r="L58" i="11"/>
  <c r="DP53" i="11"/>
  <c r="DL53" i="11"/>
  <c r="DJ53" i="11"/>
  <c r="DH53" i="11"/>
  <c r="DF53" i="11"/>
  <c r="DD53" i="11"/>
  <c r="DB53" i="11"/>
  <c r="CZ53" i="11"/>
  <c r="CX53" i="11"/>
  <c r="CV53" i="11"/>
  <c r="CT53" i="11"/>
  <c r="CR53" i="11"/>
  <c r="CP53" i="11"/>
  <c r="CN53" i="11"/>
  <c r="CL53" i="11"/>
  <c r="CJ53" i="11"/>
  <c r="CH53" i="11"/>
  <c r="CF53" i="11"/>
  <c r="CD53" i="11"/>
  <c r="CB53" i="11"/>
  <c r="BZ53" i="11"/>
  <c r="BX53" i="11"/>
  <c r="BV53" i="11"/>
  <c r="BT53" i="11"/>
  <c r="BR53" i="11"/>
  <c r="BP53" i="11"/>
  <c r="BN53" i="11"/>
  <c r="BL53" i="11"/>
  <c r="BJ53" i="11"/>
  <c r="BH53" i="11"/>
  <c r="BF53" i="11"/>
  <c r="BD53" i="11"/>
  <c r="BB53" i="11"/>
  <c r="AZ53" i="11"/>
  <c r="AX53" i="11"/>
  <c r="AV53" i="11"/>
  <c r="AT53" i="11"/>
  <c r="AR53" i="11"/>
  <c r="AP53" i="11"/>
  <c r="AL53" i="11"/>
  <c r="AJ53" i="11"/>
  <c r="AH53" i="11"/>
  <c r="AF53" i="11"/>
  <c r="AD53" i="11"/>
  <c r="Z53" i="11"/>
  <c r="X53" i="11"/>
  <c r="T53" i="11"/>
  <c r="R53" i="11"/>
  <c r="N53" i="11"/>
  <c r="L53" i="11"/>
  <c r="P49" i="11"/>
  <c r="N49" i="11"/>
  <c r="L49" i="11"/>
  <c r="DP40" i="11"/>
  <c r="DN40" i="11"/>
  <c r="DL40" i="11"/>
  <c r="DJ40" i="11"/>
  <c r="DH40" i="11"/>
  <c r="DF40" i="11"/>
  <c r="DD40" i="11"/>
  <c r="DB40" i="11"/>
  <c r="CZ40" i="11"/>
  <c r="CX40" i="11"/>
  <c r="CV40" i="11"/>
  <c r="CT40" i="11"/>
  <c r="CR40" i="11"/>
  <c r="CP40" i="11"/>
  <c r="CL40" i="11"/>
  <c r="CJ40" i="11"/>
  <c r="CH40" i="11"/>
  <c r="CF40" i="11"/>
  <c r="CB40" i="11"/>
  <c r="BZ40" i="11"/>
  <c r="BX40" i="11"/>
  <c r="BV40" i="11"/>
  <c r="BT40" i="11"/>
  <c r="BR40" i="11"/>
  <c r="BN40" i="11"/>
  <c r="BL40" i="11"/>
  <c r="BJ40" i="11"/>
  <c r="BH40" i="11"/>
  <c r="BF40" i="11"/>
  <c r="BD40" i="11"/>
  <c r="BB40" i="11"/>
  <c r="AX40" i="11"/>
  <c r="AV40" i="11"/>
  <c r="AT40" i="11"/>
  <c r="AR40" i="11"/>
  <c r="AP40" i="11"/>
  <c r="AN40" i="11"/>
  <c r="AL40" i="11"/>
  <c r="AJ40" i="11"/>
  <c r="AH40" i="11"/>
  <c r="AF40" i="11"/>
  <c r="AD40" i="11"/>
  <c r="AB40" i="11"/>
  <c r="Z40" i="11"/>
  <c r="X40" i="11"/>
  <c r="V40" i="11"/>
  <c r="T40" i="11"/>
  <c r="R40" i="11"/>
  <c r="N40" i="11"/>
  <c r="L40" i="11"/>
  <c r="DO28" i="11"/>
  <c r="DM28" i="11"/>
  <c r="DI28" i="11"/>
  <c r="DG28" i="11"/>
  <c r="DE28" i="11"/>
  <c r="DC28" i="11"/>
  <c r="DA28" i="11"/>
  <c r="CY28" i="11"/>
  <c r="CW28" i="11"/>
  <c r="CU28" i="11"/>
  <c r="CS28" i="11"/>
  <c r="CQ28" i="11"/>
  <c r="CO28" i="11"/>
  <c r="CM28" i="11"/>
  <c r="CI28" i="11"/>
  <c r="CC28" i="11"/>
  <c r="CA28" i="11"/>
  <c r="BY28" i="11"/>
  <c r="BW28" i="11"/>
  <c r="BU28" i="11"/>
  <c r="BS28" i="11"/>
  <c r="BQ28" i="11"/>
  <c r="BO28" i="11"/>
  <c r="BM28" i="11"/>
  <c r="BK28" i="11"/>
  <c r="BI28" i="11"/>
  <c r="BG28" i="11"/>
  <c r="BE28" i="11"/>
  <c r="BC28" i="11"/>
  <c r="BA28" i="11"/>
  <c r="AY28" i="11"/>
  <c r="AW28" i="11"/>
  <c r="AU28" i="11"/>
  <c r="AS28" i="11"/>
  <c r="AQ28" i="11"/>
  <c r="AO28" i="11"/>
  <c r="AM28" i="11"/>
  <c r="AK28" i="11"/>
  <c r="AI28" i="11"/>
  <c r="AG28" i="11"/>
  <c r="AC28" i="11"/>
  <c r="AA28" i="11"/>
  <c r="Y28" i="11"/>
  <c r="W28" i="11"/>
  <c r="U28" i="11"/>
  <c r="S28" i="11"/>
  <c r="Q28" i="11"/>
  <c r="O28" i="11"/>
  <c r="M28" i="11"/>
  <c r="K28" i="11"/>
  <c r="AA49" i="11"/>
  <c r="Y49" i="11"/>
  <c r="W49" i="11"/>
  <c r="U49" i="11"/>
  <c r="S49" i="11"/>
  <c r="Q49" i="11"/>
  <c r="O49" i="11"/>
  <c r="M49" i="11"/>
  <c r="K49" i="11"/>
  <c r="DQ40" i="11"/>
  <c r="DO40" i="11"/>
  <c r="DM40" i="11"/>
  <c r="DK40" i="11"/>
  <c r="DI40" i="11"/>
  <c r="DG40" i="11"/>
  <c r="DC40" i="11"/>
  <c r="DA40" i="11"/>
  <c r="CY40" i="11"/>
  <c r="CW40" i="11"/>
  <c r="CU40" i="11"/>
  <c r="CQ40" i="11"/>
  <c r="CO40" i="11"/>
  <c r="CI40" i="11"/>
  <c r="CG40" i="11"/>
  <c r="CC40" i="11"/>
  <c r="CA40" i="11"/>
  <c r="BY40" i="11"/>
  <c r="BW40" i="11"/>
  <c r="BS40" i="11"/>
  <c r="BQ40" i="11"/>
  <c r="BO40" i="11"/>
  <c r="BM40" i="11"/>
  <c r="BK40" i="11"/>
  <c r="BI40" i="11"/>
  <c r="BG40" i="11"/>
  <c r="BE40" i="11"/>
  <c r="BC40" i="11"/>
  <c r="BA40" i="11"/>
  <c r="AY40" i="11"/>
  <c r="AU40" i="11"/>
  <c r="AS40" i="11"/>
  <c r="AQ40" i="11"/>
  <c r="AO40" i="11"/>
  <c r="AM40" i="11"/>
  <c r="AK40" i="11"/>
  <c r="AI40" i="11"/>
  <c r="AG40" i="11"/>
  <c r="AE40" i="11"/>
  <c r="AC40" i="11"/>
  <c r="AA40" i="11"/>
  <c r="Y40" i="11"/>
  <c r="W40" i="11"/>
  <c r="U40" i="11"/>
  <c r="S40" i="11"/>
  <c r="Q40" i="11"/>
  <c r="O40" i="11"/>
  <c r="K40" i="11"/>
  <c r="DP28" i="11"/>
  <c r="DP52" i="11" s="1"/>
  <c r="DP27" i="11" s="1"/>
  <c r="DL28" i="11"/>
  <c r="DL52" i="11" s="1"/>
  <c r="DL27" i="11" s="1"/>
  <c r="DJ28" i="11"/>
  <c r="DJ52" i="11" s="1"/>
  <c r="DJ27" i="11" s="1"/>
  <c r="DH28" i="11"/>
  <c r="DH52" i="11" s="1"/>
  <c r="DH27" i="11" s="1"/>
  <c r="DF28" i="11"/>
  <c r="DF52" i="11" s="1"/>
  <c r="DF27" i="11" s="1"/>
  <c r="DD28" i="11"/>
  <c r="DD52" i="11" s="1"/>
  <c r="DD27" i="11" s="1"/>
  <c r="DB28" i="11"/>
  <c r="DB52" i="11" s="1"/>
  <c r="DB27" i="11" s="1"/>
  <c r="CZ28" i="11"/>
  <c r="CZ52" i="11" s="1"/>
  <c r="CZ27" i="11" s="1"/>
  <c r="CX28" i="11"/>
  <c r="CX52" i="11" s="1"/>
  <c r="CX27" i="11" s="1"/>
  <c r="CV28" i="11"/>
  <c r="CT28" i="11"/>
  <c r="CT52" i="11" s="1"/>
  <c r="CT27" i="11" s="1"/>
  <c r="CR28" i="11"/>
  <c r="CR52" i="11" s="1"/>
  <c r="CR27" i="11" s="1"/>
  <c r="CL28" i="11"/>
  <c r="CL52" i="11" s="1"/>
  <c r="CL27" i="11" s="1"/>
  <c r="CJ28" i="11"/>
  <c r="CJ52" i="11" s="1"/>
  <c r="CJ27" i="11" s="1"/>
  <c r="CH28" i="11"/>
  <c r="CH52" i="11" s="1"/>
  <c r="CH27" i="11" s="1"/>
  <c r="CF28" i="11"/>
  <c r="CF52" i="11" s="1"/>
  <c r="CF27" i="11" s="1"/>
  <c r="CD28" i="11"/>
  <c r="CB28" i="11"/>
  <c r="CB52" i="11" s="1"/>
  <c r="CB27" i="11" s="1"/>
  <c r="BZ28" i="11"/>
  <c r="BZ52" i="11" s="1"/>
  <c r="BZ27" i="11" s="1"/>
  <c r="BX28" i="11"/>
  <c r="BX52" i="11" s="1"/>
  <c r="BV28" i="11"/>
  <c r="BV52" i="11" s="1"/>
  <c r="BV27" i="11" s="1"/>
  <c r="BT28" i="11"/>
  <c r="BT52" i="11" s="1"/>
  <c r="BT27" i="11" s="1"/>
  <c r="BR28" i="11"/>
  <c r="BN28" i="11"/>
  <c r="BN52" i="11" s="1"/>
  <c r="BN27" i="11" s="1"/>
  <c r="BL28" i="11"/>
  <c r="BL52" i="11" s="1"/>
  <c r="BL27" i="11" s="1"/>
  <c r="BJ28" i="11"/>
  <c r="BJ52" i="11" s="1"/>
  <c r="BJ27" i="11" s="1"/>
  <c r="BH28" i="11"/>
  <c r="BH52" i="11" s="1"/>
  <c r="BH27" i="11" s="1"/>
  <c r="BF28" i="11"/>
  <c r="BF52" i="11" s="1"/>
  <c r="BF27" i="11" s="1"/>
  <c r="BD28" i="11"/>
  <c r="BD52" i="11" s="1"/>
  <c r="BD27" i="11" s="1"/>
  <c r="BB28" i="11"/>
  <c r="BB52" i="11" s="1"/>
  <c r="BB27" i="11" s="1"/>
  <c r="AZ28" i="11"/>
  <c r="AX28" i="11"/>
  <c r="AX52" i="11" s="1"/>
  <c r="AX27" i="11" s="1"/>
  <c r="AV28" i="11"/>
  <c r="AV52" i="11" s="1"/>
  <c r="AV27" i="11" s="1"/>
  <c r="AT28" i="11"/>
  <c r="AT52" i="11" s="1"/>
  <c r="AT27" i="11" s="1"/>
  <c r="AR28" i="11"/>
  <c r="AR52" i="11" s="1"/>
  <c r="AR27" i="11" s="1"/>
  <c r="AP28" i="11"/>
  <c r="AP52" i="11" s="1"/>
  <c r="AP27" i="11" s="1"/>
  <c r="AL28" i="11"/>
  <c r="AL52" i="11" s="1"/>
  <c r="AL27" i="11" s="1"/>
  <c r="AJ28" i="11"/>
  <c r="AJ52" i="11" s="1"/>
  <c r="AJ27" i="11" s="1"/>
  <c r="AH28" i="11"/>
  <c r="AH52" i="11" s="1"/>
  <c r="AH27" i="11" s="1"/>
  <c r="AF28" i="11"/>
  <c r="AF52" i="11" s="1"/>
  <c r="AF27" i="11" s="1"/>
  <c r="AD28" i="11"/>
  <c r="AD52" i="11" s="1"/>
  <c r="AD27" i="11" s="1"/>
  <c r="AB28" i="11"/>
  <c r="AB52" i="11" s="1"/>
  <c r="X28" i="11"/>
  <c r="X52" i="11" s="1"/>
  <c r="X27" i="11" s="1"/>
  <c r="V28" i="11"/>
  <c r="V52" i="11" s="1"/>
  <c r="V27" i="11" s="1"/>
  <c r="T28" i="11"/>
  <c r="T52" i="11" s="1"/>
  <c r="T27" i="11" s="1"/>
  <c r="R28" i="11"/>
  <c r="R52" i="11" s="1"/>
  <c r="R27" i="11" s="1"/>
  <c r="P28" i="11"/>
  <c r="N28" i="11"/>
  <c r="N52" i="11" s="1"/>
  <c r="N27" i="11" s="1"/>
  <c r="L28" i="11"/>
  <c r="L52" i="11" s="1"/>
  <c r="L27" i="11" s="1"/>
  <c r="BO21" i="11"/>
  <c r="BM21" i="11"/>
  <c r="BK21" i="11"/>
  <c r="BI21" i="11"/>
  <c r="BG21" i="11"/>
  <c r="BE21" i="11"/>
  <c r="BC21" i="11"/>
  <c r="BA21" i="11"/>
  <c r="AY21" i="11"/>
  <c r="AW21" i="11"/>
  <c r="AU21" i="11"/>
  <c r="AS21" i="11"/>
  <c r="AQ21" i="11"/>
  <c r="AO21" i="11"/>
  <c r="AM21" i="11"/>
  <c r="AK21" i="11"/>
  <c r="AI21" i="11"/>
  <c r="AG21" i="11"/>
  <c r="AE21" i="11"/>
  <c r="AC21" i="11"/>
  <c r="AA21" i="11"/>
  <c r="Y21" i="11"/>
  <c r="W21" i="11"/>
  <c r="U21" i="11"/>
  <c r="S21" i="11"/>
  <c r="Q21" i="11"/>
  <c r="O21" i="11"/>
  <c r="M21" i="11"/>
  <c r="K21" i="11"/>
  <c r="DQ18" i="11"/>
  <c r="DO18" i="11"/>
  <c r="DM18" i="11"/>
  <c r="DK18" i="11"/>
  <c r="DI18" i="11"/>
  <c r="DG18" i="11"/>
  <c r="DC18" i="11"/>
  <c r="DA18" i="11"/>
  <c r="CY18" i="11"/>
  <c r="CW18" i="11"/>
  <c r="CU18" i="11"/>
  <c r="CS18" i="11"/>
  <c r="CQ18" i="11"/>
  <c r="CC18" i="11"/>
  <c r="CA18" i="11"/>
  <c r="BY18" i="11"/>
  <c r="BW18" i="11"/>
  <c r="BU18" i="11"/>
  <c r="BS18" i="11"/>
  <c r="BQ18" i="11"/>
  <c r="BO18" i="11"/>
  <c r="BM18" i="11"/>
  <c r="BK18" i="11"/>
  <c r="BI18" i="11"/>
  <c r="BG18" i="11"/>
  <c r="BE18" i="11"/>
  <c r="BC18" i="11"/>
  <c r="BA18" i="11"/>
  <c r="AY18" i="11"/>
  <c r="AW18" i="11"/>
  <c r="AU18" i="11"/>
  <c r="AS18" i="11"/>
  <c r="AQ18" i="11"/>
  <c r="AO18" i="11"/>
  <c r="AM18" i="11"/>
  <c r="AK18" i="11"/>
  <c r="AI18" i="11"/>
  <c r="AG18" i="11"/>
  <c r="AE18" i="11"/>
  <c r="AC18" i="11"/>
  <c r="AA18" i="11"/>
  <c r="Y18" i="11"/>
  <c r="W18" i="11"/>
  <c r="U18" i="11"/>
  <c r="S18" i="11"/>
  <c r="Q18" i="11"/>
  <c r="O18" i="11"/>
  <c r="M18" i="11"/>
  <c r="K18" i="11"/>
  <c r="BJ21" i="11"/>
  <c r="BH21" i="11"/>
  <c r="BF21" i="11"/>
  <c r="BD21" i="11"/>
  <c r="BB21" i="11"/>
  <c r="AZ21" i="11"/>
  <c r="AZ18" i="11" s="1"/>
  <c r="AX21" i="11"/>
  <c r="AV21" i="11"/>
  <c r="AT21" i="11"/>
  <c r="AR21" i="11"/>
  <c r="AP21" i="11"/>
  <c r="AN21" i="11"/>
  <c r="AN18" i="11" s="1"/>
  <c r="AL21" i="11"/>
  <c r="AJ21" i="11"/>
  <c r="AH21" i="11"/>
  <c r="AF21" i="11"/>
  <c r="AD21" i="11"/>
  <c r="AB21" i="11"/>
  <c r="Z21" i="11"/>
  <c r="X21" i="11"/>
  <c r="V21" i="11"/>
  <c r="R21" i="11"/>
  <c r="P21" i="11"/>
  <c r="N21" i="11"/>
  <c r="L21" i="11"/>
  <c r="DP18" i="11"/>
  <c r="DN18" i="11"/>
  <c r="DL18" i="11"/>
  <c r="DJ18" i="11"/>
  <c r="DH18" i="11"/>
  <c r="DF18" i="11"/>
  <c r="DD18" i="11"/>
  <c r="CZ18" i="11"/>
  <c r="CX18" i="11"/>
  <c r="CT18" i="11"/>
  <c r="CR18" i="11"/>
  <c r="CL18" i="11"/>
  <c r="CJ18" i="11"/>
  <c r="CB18" i="11"/>
  <c r="BZ18" i="11"/>
  <c r="BX18" i="11"/>
  <c r="BV18" i="11"/>
  <c r="BT18" i="11"/>
  <c r="BR18" i="11"/>
  <c r="BN18" i="11"/>
  <c r="BL18" i="11"/>
  <c r="BJ18" i="11"/>
  <c r="BH18" i="11"/>
  <c r="BF18" i="11"/>
  <c r="BD18" i="11"/>
  <c r="BB18" i="11"/>
  <c r="AX18" i="11"/>
  <c r="AV18" i="11"/>
  <c r="AT18" i="11"/>
  <c r="AR18" i="11"/>
  <c r="AP18" i="11"/>
  <c r="AL18" i="11"/>
  <c r="AJ18" i="11"/>
  <c r="AH18" i="11"/>
  <c r="AF18" i="11"/>
  <c r="AD18" i="11"/>
  <c r="AB18" i="11"/>
  <c r="Z18" i="11"/>
  <c r="X18" i="11"/>
  <c r="V18" i="11"/>
  <c r="R18" i="11"/>
  <c r="P18" i="11"/>
  <c r="N18" i="11"/>
  <c r="L18" i="11"/>
  <c r="BX12" i="11"/>
  <c r="BX7" i="11" s="1"/>
  <c r="BX26" i="11" s="1"/>
  <c r="BX6" i="11" s="1"/>
  <c r="BV12" i="11"/>
  <c r="BT12" i="11"/>
  <c r="BR12" i="11"/>
  <c r="BN12" i="11"/>
  <c r="BL12" i="11"/>
  <c r="BJ12" i="11"/>
  <c r="BH12" i="11"/>
  <c r="BF12" i="11"/>
  <c r="BD12" i="11"/>
  <c r="BB12" i="11"/>
  <c r="AZ12" i="11"/>
  <c r="AX12" i="11"/>
  <c r="AV12" i="11"/>
  <c r="AT12" i="11"/>
  <c r="AR12" i="11"/>
  <c r="AP12" i="11"/>
  <c r="AN12" i="11"/>
  <c r="AN7" i="11" s="1"/>
  <c r="AL12" i="11"/>
  <c r="AJ12" i="11"/>
  <c r="AH12" i="11"/>
  <c r="AF12" i="11"/>
  <c r="AD12" i="11"/>
  <c r="AB12" i="11"/>
  <c r="Z12" i="11"/>
  <c r="X12" i="11"/>
  <c r="V12" i="11"/>
  <c r="R12" i="11"/>
  <c r="P12" i="11"/>
  <c r="N12" i="11"/>
  <c r="L12" i="11"/>
  <c r="DP7" i="11"/>
  <c r="DP26" i="11" s="1"/>
  <c r="DP6" i="11" s="1"/>
  <c r="DN7" i="11"/>
  <c r="DN26" i="11" s="1"/>
  <c r="DL7" i="11"/>
  <c r="DL26" i="11" s="1"/>
  <c r="DL6" i="11" s="1"/>
  <c r="DJ7" i="11"/>
  <c r="DJ26" i="11" s="1"/>
  <c r="DJ6" i="11" s="1"/>
  <c r="DH7" i="11"/>
  <c r="DH26" i="11" s="1"/>
  <c r="DH6" i="11" s="1"/>
  <c r="DF7" i="11"/>
  <c r="DF26" i="11" s="1"/>
  <c r="DF6" i="11" s="1"/>
  <c r="DD7" i="11"/>
  <c r="DD26" i="11" s="1"/>
  <c r="DD6" i="11" s="1"/>
  <c r="DB7" i="11"/>
  <c r="CZ7" i="11"/>
  <c r="CZ26" i="11" s="1"/>
  <c r="CZ6" i="11" s="1"/>
  <c r="CX7" i="11"/>
  <c r="CX26" i="11" s="1"/>
  <c r="CX6" i="11" s="1"/>
  <c r="CV7" i="11"/>
  <c r="CT7" i="11"/>
  <c r="CT26" i="11" s="1"/>
  <c r="CT6" i="11" s="1"/>
  <c r="CR7" i="11"/>
  <c r="CR26" i="11" s="1"/>
  <c r="CR6" i="11" s="1"/>
  <c r="CL7" i="11"/>
  <c r="CL26" i="11" s="1"/>
  <c r="CL6" i="11" s="1"/>
  <c r="CJ7" i="11"/>
  <c r="CJ26" i="11" s="1"/>
  <c r="CJ6" i="11" s="1"/>
  <c r="CB7" i="11"/>
  <c r="CB26" i="11" s="1"/>
  <c r="CB6" i="11" s="1"/>
  <c r="BZ7" i="11"/>
  <c r="BZ26" i="11" s="1"/>
  <c r="BZ6" i="11" s="1"/>
  <c r="BV7" i="11"/>
  <c r="BV26" i="11" s="1"/>
  <c r="BV6" i="11" s="1"/>
  <c r="BT7" i="11"/>
  <c r="BT26" i="11" s="1"/>
  <c r="BT6" i="11" s="1"/>
  <c r="BR7" i="11"/>
  <c r="BU12" i="11"/>
  <c r="BS12" i="11"/>
  <c r="BO12" i="11"/>
  <c r="BM12" i="11"/>
  <c r="BK12" i="11"/>
  <c r="BI12" i="11"/>
  <c r="BG12" i="11"/>
  <c r="BE12" i="11"/>
  <c r="BC12" i="11"/>
  <c r="BA12" i="11"/>
  <c r="AY12" i="11"/>
  <c r="AW12" i="11"/>
  <c r="AU12" i="11"/>
  <c r="AS12" i="11"/>
  <c r="AQ12" i="11"/>
  <c r="AO12" i="11"/>
  <c r="AM12" i="11"/>
  <c r="AK12" i="11"/>
  <c r="AI12" i="11"/>
  <c r="AG12" i="11"/>
  <c r="AE12" i="11"/>
  <c r="AE7" i="11" s="1"/>
  <c r="AE26" i="11" s="1"/>
  <c r="AE6" i="11" s="1"/>
  <c r="AC12" i="11"/>
  <c r="AA12" i="11"/>
  <c r="Y12" i="11"/>
  <c r="W12" i="11"/>
  <c r="U12" i="11"/>
  <c r="S12" i="11"/>
  <c r="O12" i="11"/>
  <c r="M12" i="11"/>
  <c r="K12" i="11"/>
  <c r="DQ7" i="11"/>
  <c r="DQ26" i="11" s="1"/>
  <c r="DO7" i="11"/>
  <c r="DO26" i="11" s="1"/>
  <c r="DO6" i="11" s="1"/>
  <c r="DM7" i="11"/>
  <c r="DM26" i="11" s="1"/>
  <c r="DM6" i="11" s="1"/>
  <c r="DK7" i="11"/>
  <c r="DK26" i="11" s="1"/>
  <c r="DK6" i="11" s="1"/>
  <c r="DI7" i="11"/>
  <c r="DI26" i="11" s="1"/>
  <c r="DI6" i="11" s="1"/>
  <c r="DG7" i="11"/>
  <c r="DG26" i="11" s="1"/>
  <c r="DG6" i="11" s="1"/>
  <c r="DE7" i="11"/>
  <c r="DC7" i="11"/>
  <c r="DC26" i="11" s="1"/>
  <c r="DC6" i="11" s="1"/>
  <c r="DA7" i="11"/>
  <c r="DA26" i="11" s="1"/>
  <c r="DA6" i="11" s="1"/>
  <c r="CW7" i="11"/>
  <c r="CW26" i="11" s="1"/>
  <c r="CW6" i="11" s="1"/>
  <c r="CU7" i="11"/>
  <c r="CU26" i="11" s="1"/>
  <c r="CU6" i="11" s="1"/>
  <c r="CS7" i="11"/>
  <c r="CS26" i="11" s="1"/>
  <c r="CS6" i="11" s="1"/>
  <c r="CQ7" i="11"/>
  <c r="CQ26" i="11" s="1"/>
  <c r="CQ6" i="11" s="1"/>
  <c r="CM7" i="11"/>
  <c r="CG7" i="11"/>
  <c r="CC7" i="11"/>
  <c r="CC26" i="11" s="1"/>
  <c r="CC6" i="11" s="1"/>
  <c r="BY7" i="11"/>
  <c r="BY26" i="11" s="1"/>
  <c r="BY6" i="11" s="1"/>
  <c r="BW7" i="11"/>
  <c r="BW26" i="11" s="1"/>
  <c r="BW6" i="11" s="1"/>
  <c r="BU7" i="11"/>
  <c r="BU26" i="11" s="1"/>
  <c r="BU6" i="11" s="1"/>
  <c r="BS7" i="11"/>
  <c r="BS26" i="11" s="1"/>
  <c r="BS6" i="11" s="1"/>
  <c r="BO7" i="11"/>
  <c r="BO26" i="11" s="1"/>
  <c r="BO6" i="11" s="1"/>
  <c r="BM7" i="11"/>
  <c r="BM26" i="11" s="1"/>
  <c r="BM6" i="11" s="1"/>
  <c r="BK7" i="11"/>
  <c r="BK26" i="11" s="1"/>
  <c r="BK6" i="11" s="1"/>
  <c r="BI7" i="11"/>
  <c r="BI26" i="11" s="1"/>
  <c r="BI6" i="11" s="1"/>
  <c r="BG7" i="11"/>
  <c r="BG26" i="11" s="1"/>
  <c r="BG6" i="11" s="1"/>
  <c r="BE7" i="11"/>
  <c r="BE26" i="11" s="1"/>
  <c r="BE6" i="11" s="1"/>
  <c r="BC7" i="11"/>
  <c r="BC26" i="11" s="1"/>
  <c r="BC6" i="11" s="1"/>
  <c r="BA7" i="11"/>
  <c r="BA26" i="11" s="1"/>
  <c r="BA6" i="11" s="1"/>
  <c r="AY7" i="11"/>
  <c r="AY26" i="11" s="1"/>
  <c r="AY6" i="11" s="1"/>
  <c r="AW7" i="11"/>
  <c r="AW26" i="11" s="1"/>
  <c r="AW6" i="11" s="1"/>
  <c r="AU7" i="11"/>
  <c r="AU26" i="11" s="1"/>
  <c r="AU6" i="11" s="1"/>
  <c r="AS7" i="11"/>
  <c r="AS26" i="11" s="1"/>
  <c r="AS6" i="11" s="1"/>
  <c r="AQ7" i="11"/>
  <c r="AQ26" i="11" s="1"/>
  <c r="AQ6" i="11" s="1"/>
  <c r="AO7" i="11"/>
  <c r="AO26" i="11" s="1"/>
  <c r="AO6" i="11" s="1"/>
  <c r="AM7" i="11"/>
  <c r="AM26" i="11" s="1"/>
  <c r="AM6" i="11" s="1"/>
  <c r="AK7" i="11"/>
  <c r="AK26" i="11" s="1"/>
  <c r="AI7" i="11"/>
  <c r="AI26" i="11" s="1"/>
  <c r="AI6" i="11" s="1"/>
  <c r="AG7" i="11"/>
  <c r="AG26" i="11" s="1"/>
  <c r="AG6" i="11" s="1"/>
  <c r="AC7" i="11"/>
  <c r="AC26" i="11" s="1"/>
  <c r="AC6" i="11" s="1"/>
  <c r="AA7" i="11"/>
  <c r="AA26" i="11" s="1"/>
  <c r="AA6" i="11" s="1"/>
  <c r="Y7" i="11"/>
  <c r="Y26" i="11" s="1"/>
  <c r="W7" i="11"/>
  <c r="W26" i="11" s="1"/>
  <c r="W6" i="11" s="1"/>
  <c r="U7" i="11"/>
  <c r="U26" i="11" s="1"/>
  <c r="U6" i="11" s="1"/>
  <c r="S7" i="11"/>
  <c r="S26" i="11" s="1"/>
  <c r="S6" i="11" s="1"/>
  <c r="O7" i="11"/>
  <c r="O26" i="11" s="1"/>
  <c r="O6" i="11" s="1"/>
  <c r="M7" i="11"/>
  <c r="M26" i="11" s="1"/>
  <c r="K7" i="11"/>
  <c r="K26" i="11" s="1"/>
  <c r="K6" i="11" s="1"/>
  <c r="BN7" i="11"/>
  <c r="BN26" i="11" s="1"/>
  <c r="BN6" i="11" s="1"/>
  <c r="BL7" i="11"/>
  <c r="BL26" i="11" s="1"/>
  <c r="BL6" i="11" s="1"/>
  <c r="BJ7" i="11"/>
  <c r="BJ26" i="11" s="1"/>
  <c r="BJ6" i="11" s="1"/>
  <c r="BH7" i="11"/>
  <c r="BH26" i="11" s="1"/>
  <c r="BH6" i="11" s="1"/>
  <c r="BF7" i="11"/>
  <c r="BF26" i="11" s="1"/>
  <c r="BF6" i="11" s="1"/>
  <c r="BD7" i="11"/>
  <c r="BD26" i="11" s="1"/>
  <c r="BD6" i="11" s="1"/>
  <c r="BB7" i="11"/>
  <c r="BB26" i="11" s="1"/>
  <c r="BB6" i="11" s="1"/>
  <c r="AZ7" i="11"/>
  <c r="AX7" i="11"/>
  <c r="AX26" i="11" s="1"/>
  <c r="AX6" i="11" s="1"/>
  <c r="AV7" i="11"/>
  <c r="AV26" i="11" s="1"/>
  <c r="AV6" i="11" s="1"/>
  <c r="AT7" i="11"/>
  <c r="AT26" i="11" s="1"/>
  <c r="AT6" i="11" s="1"/>
  <c r="AR7" i="11"/>
  <c r="AR26" i="11" s="1"/>
  <c r="AR6" i="11" s="1"/>
  <c r="AP7" i="11"/>
  <c r="AP26" i="11" s="1"/>
  <c r="AP6" i="11" s="1"/>
  <c r="AL7" i="11"/>
  <c r="AL26" i="11" s="1"/>
  <c r="AL6" i="11" s="1"/>
  <c r="AJ7" i="11"/>
  <c r="AJ26" i="11" s="1"/>
  <c r="AJ6" i="11" s="1"/>
  <c r="AH7" i="11"/>
  <c r="AH26" i="11" s="1"/>
  <c r="AH6" i="11" s="1"/>
  <c r="AF7" i="11"/>
  <c r="AF26" i="11" s="1"/>
  <c r="AF6" i="11" s="1"/>
  <c r="AD7" i="11"/>
  <c r="AD26" i="11" s="1"/>
  <c r="AD6" i="11" s="1"/>
  <c r="AB7" i="11"/>
  <c r="Z7" i="11"/>
  <c r="Z26" i="11" s="1"/>
  <c r="Z6" i="11" s="1"/>
  <c r="X7" i="11"/>
  <c r="X26" i="11" s="1"/>
  <c r="X6" i="11" s="1"/>
  <c r="V7" i="11"/>
  <c r="V26" i="11" s="1"/>
  <c r="R7" i="11"/>
  <c r="R26" i="11" s="1"/>
  <c r="R6" i="11" s="1"/>
  <c r="P7" i="11"/>
  <c r="N7" i="11"/>
  <c r="N26" i="11" s="1"/>
  <c r="N6" i="11" s="1"/>
  <c r="L7" i="11"/>
  <c r="L26" i="11" s="1"/>
  <c r="L6" i="11" s="1"/>
  <c r="I61" i="11"/>
  <c r="J18" i="11"/>
  <c r="H18" i="11"/>
  <c r="I7" i="11"/>
  <c r="J61" i="11"/>
  <c r="H61" i="11"/>
  <c r="I53" i="11"/>
  <c r="J40" i="11"/>
  <c r="H40" i="11"/>
  <c r="H52" i="11" s="1"/>
  <c r="H27" i="11" s="1"/>
  <c r="I28" i="11"/>
  <c r="I52" i="11" s="1"/>
  <c r="I18" i="11"/>
  <c r="J7" i="11"/>
  <c r="J26" i="11" s="1"/>
  <c r="H7" i="11"/>
  <c r="H26" i="11" s="1"/>
  <c r="H6" i="11" s="1"/>
  <c r="E61" i="11"/>
  <c r="F52" i="11"/>
  <c r="F18" i="11"/>
  <c r="G7" i="11"/>
  <c r="E7" i="11"/>
  <c r="F61" i="11"/>
  <c r="G53" i="11"/>
  <c r="E53" i="11"/>
  <c r="F40" i="11"/>
  <c r="E28" i="11"/>
  <c r="E52" i="11" s="1"/>
  <c r="E27" i="11" s="1"/>
  <c r="G18" i="11"/>
  <c r="E18" i="11"/>
  <c r="F7" i="11"/>
  <c r="F26" i="11" s="1"/>
  <c r="F6" i="11" s="1"/>
  <c r="D53" i="11"/>
  <c r="D40" i="11"/>
  <c r="D52" i="11" s="1"/>
  <c r="D27" i="11" s="1"/>
  <c r="D18" i="11"/>
  <c r="D7" i="11"/>
  <c r="C52" i="11"/>
  <c r="C18" i="11"/>
  <c r="C61" i="11"/>
  <c r="C40" i="11"/>
  <c r="C7" i="11"/>
  <c r="C26" i="11" s="1"/>
  <c r="C6" i="11" s="1"/>
  <c r="GQ26" i="11" l="1"/>
  <c r="GQ6" i="11" s="1"/>
  <c r="EF61" i="11"/>
  <c r="DQ28" i="11"/>
  <c r="M40" i="11"/>
  <c r="CP52" i="11"/>
  <c r="CP27" i="11" s="1"/>
  <c r="BR52" i="11"/>
  <c r="BR27" i="11" s="1"/>
  <c r="BR26" i="11"/>
  <c r="BR6" i="11" s="1"/>
  <c r="DB26" i="11"/>
  <c r="DB6" i="11" s="1"/>
  <c r="P26" i="11"/>
  <c r="P6" i="11" s="1"/>
  <c r="CA26" i="11"/>
  <c r="CA6" i="11" s="1"/>
  <c r="GW52" i="11"/>
  <c r="GQ27" i="11"/>
  <c r="FA27" i="11"/>
  <c r="GW27" i="11"/>
  <c r="GW26" i="11"/>
  <c r="GW6" i="11" s="1"/>
  <c r="ER28" i="11"/>
  <c r="ER52" i="11" s="1"/>
  <c r="EF28" i="11"/>
  <c r="EF52" i="11" s="1"/>
  <c r="EF27" i="11" s="1"/>
  <c r="EU61" i="11"/>
  <c r="EU28" i="11"/>
  <c r="EU52" i="11" s="1"/>
  <c r="ER27" i="11"/>
  <c r="EO28" i="11"/>
  <c r="EO52" i="11" s="1"/>
  <c r="EL61" i="11"/>
  <c r="EL28" i="11"/>
  <c r="EL52" i="11" s="1"/>
  <c r="EI61" i="11"/>
  <c r="EI27" i="11" s="1"/>
  <c r="EI26" i="11"/>
  <c r="EI6" i="11" s="1"/>
  <c r="EO61" i="11"/>
  <c r="EO27" i="11" s="1"/>
  <c r="EL26" i="11"/>
  <c r="EL6" i="11" s="1"/>
  <c r="EF26" i="11"/>
  <c r="EF6" i="11" s="1"/>
  <c r="DZ26" i="11"/>
  <c r="DZ6" i="11" s="1"/>
  <c r="DZ27" i="11"/>
  <c r="DZ61" i="11"/>
  <c r="AB26" i="11"/>
  <c r="AB6" i="11" s="1"/>
  <c r="EU26" i="11"/>
  <c r="EU6" i="11" s="1"/>
  <c r="EO26" i="11"/>
  <c r="EO6" i="11" s="1"/>
  <c r="EC26" i="11"/>
  <c r="EC6" i="11" s="1"/>
  <c r="DQ6" i="11"/>
  <c r="DN6" i="11"/>
  <c r="DE26" i="11"/>
  <c r="DE6" i="11" s="1"/>
  <c r="CV26" i="11"/>
  <c r="CV6" i="11" s="1"/>
  <c r="CV52" i="11"/>
  <c r="CV27" i="11" s="1"/>
  <c r="CM26" i="11"/>
  <c r="CM6" i="11" s="1"/>
  <c r="CG26" i="11"/>
  <c r="CG6" i="11" s="1"/>
  <c r="CD52" i="11"/>
  <c r="CD27" i="11" s="1"/>
  <c r="BX27" i="11"/>
  <c r="AZ26" i="11"/>
  <c r="AZ6" i="11" s="1"/>
  <c r="AZ52" i="11"/>
  <c r="AZ27" i="11" s="1"/>
  <c r="AN26" i="11"/>
  <c r="AN6" i="11" s="1"/>
  <c r="AK6" i="11"/>
  <c r="AB27" i="11"/>
  <c r="Y6" i="11"/>
  <c r="V6" i="11"/>
  <c r="P52" i="11"/>
  <c r="P27" i="11" s="1"/>
  <c r="M6" i="11"/>
  <c r="J28" i="11"/>
  <c r="J52" i="11"/>
  <c r="J27" i="11" s="1"/>
  <c r="J53" i="11"/>
  <c r="J6" i="11" s="1"/>
  <c r="G27" i="11"/>
  <c r="D26" i="11"/>
  <c r="D6" i="11" s="1"/>
  <c r="GT26" i="11"/>
  <c r="GT6" i="11" s="1"/>
  <c r="GT52" i="11"/>
  <c r="GT27" i="11" s="1"/>
  <c r="GU26" i="11"/>
  <c r="GU6" i="11" s="1"/>
  <c r="GU52" i="11"/>
  <c r="GU27" i="11" s="1"/>
  <c r="K52" i="11"/>
  <c r="K27" i="11" s="1"/>
  <c r="O52" i="11"/>
  <c r="O27" i="11" s="1"/>
  <c r="S52" i="11"/>
  <c r="S27" i="11" s="1"/>
  <c r="W52" i="11"/>
  <c r="W27" i="11" s="1"/>
  <c r="AA52" i="11"/>
  <c r="AA27" i="11" s="1"/>
  <c r="AE52" i="11"/>
  <c r="AE27" i="11" s="1"/>
  <c r="AI52" i="11"/>
  <c r="AI27" i="11" s="1"/>
  <c r="AM52" i="11"/>
  <c r="AM27" i="11" s="1"/>
  <c r="AQ52" i="11"/>
  <c r="AQ27" i="11" s="1"/>
  <c r="AU52" i="11"/>
  <c r="AU27" i="11" s="1"/>
  <c r="AY52" i="11"/>
  <c r="AY27" i="11" s="1"/>
  <c r="BC52" i="11"/>
  <c r="BC27" i="11" s="1"/>
  <c r="BG52" i="11"/>
  <c r="BG27" i="11" s="1"/>
  <c r="BK52" i="11"/>
  <c r="BK27" i="11" s="1"/>
  <c r="BO52" i="11"/>
  <c r="BO27" i="11" s="1"/>
  <c r="BS52" i="11"/>
  <c r="BS27" i="11" s="1"/>
  <c r="BW52" i="11"/>
  <c r="BW27" i="11" s="1"/>
  <c r="CA52" i="11"/>
  <c r="CA27" i="11" s="1"/>
  <c r="CI52" i="11"/>
  <c r="CI27" i="11" s="1"/>
  <c r="CM52" i="11"/>
  <c r="CM27" i="11" s="1"/>
  <c r="CQ52" i="11"/>
  <c r="CQ27" i="11" s="1"/>
  <c r="CU52" i="11"/>
  <c r="CU27" i="11" s="1"/>
  <c r="CY52" i="11"/>
  <c r="CY27" i="11" s="1"/>
  <c r="DC52" i="11"/>
  <c r="DC27" i="11" s="1"/>
  <c r="DG52" i="11"/>
  <c r="DG27" i="11" s="1"/>
  <c r="DK52" i="11"/>
  <c r="DK27" i="11" s="1"/>
  <c r="DO52" i="11"/>
  <c r="DO27" i="11" s="1"/>
  <c r="M52" i="11"/>
  <c r="M27" i="11" s="1"/>
  <c r="Q52" i="11"/>
  <c r="Q27" i="11" s="1"/>
  <c r="U52" i="11"/>
  <c r="U27" i="11" s="1"/>
  <c r="Y52" i="11"/>
  <c r="Y27" i="11" s="1"/>
  <c r="AC52" i="11"/>
  <c r="AG52" i="11"/>
  <c r="AG27" i="11" s="1"/>
  <c r="AK52" i="11"/>
  <c r="AK27" i="11" s="1"/>
  <c r="AO52" i="11"/>
  <c r="AO27" i="11" s="1"/>
  <c r="AS52" i="11"/>
  <c r="AS27" i="11" s="1"/>
  <c r="AW52" i="11"/>
  <c r="AW27" i="11" s="1"/>
  <c r="BA52" i="11"/>
  <c r="BA27" i="11" s="1"/>
  <c r="BE52" i="11"/>
  <c r="BE27" i="11" s="1"/>
  <c r="BI52" i="11"/>
  <c r="BI27" i="11" s="1"/>
  <c r="BM52" i="11"/>
  <c r="BM27" i="11" s="1"/>
  <c r="BQ52" i="11"/>
  <c r="BQ27" i="11" s="1"/>
  <c r="BU52" i="11"/>
  <c r="BU27" i="11" s="1"/>
  <c r="BY52" i="11"/>
  <c r="BY27" i="11" s="1"/>
  <c r="CC52" i="11"/>
  <c r="CC27" i="11" s="1"/>
  <c r="CG52" i="11"/>
  <c r="CG27" i="11" s="1"/>
  <c r="CO52" i="11"/>
  <c r="CO27" i="11" s="1"/>
  <c r="CS52" i="11"/>
  <c r="CS27" i="11" s="1"/>
  <c r="CW52" i="11"/>
  <c r="CW27" i="11" s="1"/>
  <c r="DA52" i="11"/>
  <c r="DA27" i="11" s="1"/>
  <c r="DE52" i="11"/>
  <c r="DE27" i="11" s="1"/>
  <c r="DI52" i="11"/>
  <c r="DI27" i="11" s="1"/>
  <c r="DM52" i="11"/>
  <c r="DM27" i="11" s="1"/>
  <c r="DQ52" i="11"/>
  <c r="DQ27" i="11" s="1"/>
  <c r="I27" i="11"/>
  <c r="I26" i="11"/>
  <c r="I6" i="11" s="1"/>
  <c r="G26" i="11"/>
  <c r="G6" i="11" s="1"/>
  <c r="F27" i="11"/>
  <c r="E26" i="11"/>
  <c r="E6" i="11" s="1"/>
  <c r="C27" i="11"/>
  <c r="EU27" i="11" l="1"/>
  <c r="EL27" i="11"/>
  <c r="GW67" i="9"/>
  <c r="GW62" i="9"/>
  <c r="GW58" i="9"/>
  <c r="GW54" i="9"/>
  <c r="GW53" i="9" s="1"/>
  <c r="GW49" i="9"/>
  <c r="GW41" i="9"/>
  <c r="GW40" i="9" s="1"/>
  <c r="GW37" i="9"/>
  <c r="GW29" i="9"/>
  <c r="GW28" i="9" s="1"/>
  <c r="GW21" i="9"/>
  <c r="GW18" i="9"/>
  <c r="GW12" i="9"/>
  <c r="GW7" i="9" s="1"/>
  <c r="GQ67" i="9"/>
  <c r="GQ62" i="9"/>
  <c r="GQ58" i="9"/>
  <c r="GQ54" i="9"/>
  <c r="GQ53" i="9"/>
  <c r="GQ49" i="9"/>
  <c r="GQ41" i="9"/>
  <c r="GQ37" i="9"/>
  <c r="GQ29" i="9"/>
  <c r="GQ21" i="9"/>
  <c r="GQ18" i="9" s="1"/>
  <c r="GQ12" i="9"/>
  <c r="GQ7" i="9" s="1"/>
  <c r="GK67" i="9"/>
  <c r="GK62" i="9"/>
  <c r="GK61" i="9" s="1"/>
  <c r="GK58" i="9"/>
  <c r="GK54" i="9"/>
  <c r="GK53" i="9"/>
  <c r="GK49" i="9"/>
  <c r="GK41" i="9"/>
  <c r="GK40" i="9"/>
  <c r="GK37" i="9"/>
  <c r="GK29" i="9"/>
  <c r="GK28" i="9" s="1"/>
  <c r="GK52" i="9" s="1"/>
  <c r="GK27" i="9" s="1"/>
  <c r="GK21" i="9"/>
  <c r="GK18" i="9" s="1"/>
  <c r="GK12" i="9"/>
  <c r="GK7" i="9" s="1"/>
  <c r="GK26" i="9" s="1"/>
  <c r="GK6" i="9" s="1"/>
  <c r="GH67" i="9"/>
  <c r="GH62" i="9"/>
  <c r="GH61" i="9" s="1"/>
  <c r="GH58" i="9"/>
  <c r="GH54" i="9"/>
  <c r="GH53" i="9"/>
  <c r="GH49" i="9"/>
  <c r="GH41" i="9"/>
  <c r="GH40" i="9"/>
  <c r="GH37" i="9"/>
  <c r="GH29" i="9"/>
  <c r="GH28" i="9" s="1"/>
  <c r="GH52" i="9" s="1"/>
  <c r="GH27" i="9" s="1"/>
  <c r="GH21" i="9"/>
  <c r="GH18" i="9" s="1"/>
  <c r="GH12" i="9"/>
  <c r="GH7" i="9" s="1"/>
  <c r="GH26" i="9" s="1"/>
  <c r="GH6" i="9" s="1"/>
  <c r="GE67" i="9"/>
  <c r="GE62" i="9"/>
  <c r="GE58" i="9"/>
  <c r="GE54" i="9"/>
  <c r="GE53" i="9" s="1"/>
  <c r="GE49" i="9"/>
  <c r="GE41" i="9"/>
  <c r="GE40" i="9" s="1"/>
  <c r="GE37" i="9"/>
  <c r="GE29" i="9"/>
  <c r="GE28" i="9"/>
  <c r="GE21" i="9"/>
  <c r="GE18" i="9"/>
  <c r="GE12" i="9"/>
  <c r="GE7" i="9" s="1"/>
  <c r="GE26" i="9" s="1"/>
  <c r="GB67" i="9"/>
  <c r="GB62" i="9"/>
  <c r="GB58" i="9"/>
  <c r="GB54" i="9"/>
  <c r="GB53" i="9"/>
  <c r="GB49" i="9"/>
  <c r="GB41" i="9"/>
  <c r="GB40" i="9"/>
  <c r="GB37" i="9"/>
  <c r="GB29" i="9"/>
  <c r="GB28" i="9" s="1"/>
  <c r="GB52" i="9" s="1"/>
  <c r="GB21" i="9"/>
  <c r="GB18" i="9" s="1"/>
  <c r="GB12" i="9"/>
  <c r="GB7" i="9" s="1"/>
  <c r="FY67" i="9"/>
  <c r="FY62" i="9"/>
  <c r="FY58" i="9"/>
  <c r="FY54" i="9"/>
  <c r="FY53" i="9"/>
  <c r="FY49" i="9"/>
  <c r="FY41" i="9"/>
  <c r="FY40" i="9"/>
  <c r="FY37" i="9"/>
  <c r="FY29" i="9"/>
  <c r="FY28" i="9" s="1"/>
  <c r="FY52" i="9" s="1"/>
  <c r="FY21" i="9"/>
  <c r="FY18" i="9" s="1"/>
  <c r="FY12" i="9"/>
  <c r="FY7" i="9" s="1"/>
  <c r="FV67" i="9"/>
  <c r="FV62" i="9"/>
  <c r="FV58" i="9"/>
  <c r="FV54" i="9"/>
  <c r="FV53" i="9"/>
  <c r="FV49" i="9"/>
  <c r="FV41" i="9"/>
  <c r="FV40" i="9"/>
  <c r="FV37" i="9"/>
  <c r="FV29" i="9"/>
  <c r="FV28" i="9" s="1"/>
  <c r="FV52" i="9" s="1"/>
  <c r="FV21" i="9"/>
  <c r="FV18" i="9" s="1"/>
  <c r="FV12" i="9"/>
  <c r="FV7" i="9" s="1"/>
  <c r="FS67" i="9"/>
  <c r="FS62" i="9"/>
  <c r="FS61" i="9" s="1"/>
  <c r="FS58" i="9"/>
  <c r="FS54" i="9"/>
  <c r="FS53" i="9" s="1"/>
  <c r="FS49" i="9"/>
  <c r="FS41" i="9"/>
  <c r="FS40" i="9" s="1"/>
  <c r="FS37" i="9"/>
  <c r="FS29" i="9"/>
  <c r="FS28" i="9"/>
  <c r="FS21" i="9"/>
  <c r="FS18" i="9"/>
  <c r="FS12" i="9"/>
  <c r="FS7" i="9" s="1"/>
  <c r="FS26" i="9" s="1"/>
  <c r="FP67" i="9"/>
  <c r="FP62" i="9"/>
  <c r="FP61" i="9" s="1"/>
  <c r="FP58" i="9"/>
  <c r="FP54" i="9"/>
  <c r="FP53" i="9" s="1"/>
  <c r="FP49" i="9"/>
  <c r="FP41" i="9"/>
  <c r="FP40" i="9" s="1"/>
  <c r="FP37" i="9"/>
  <c r="FP29" i="9"/>
  <c r="FP28" i="9"/>
  <c r="FP21" i="9"/>
  <c r="FP18" i="9"/>
  <c r="FP12" i="9"/>
  <c r="FP7" i="9" s="1"/>
  <c r="FP26" i="9" s="1"/>
  <c r="FP6" i="9" s="1"/>
  <c r="FM67" i="9"/>
  <c r="FM62" i="9"/>
  <c r="FM61" i="9" s="1"/>
  <c r="FM58" i="9"/>
  <c r="FM54" i="9"/>
  <c r="FM53" i="9"/>
  <c r="FM49" i="9"/>
  <c r="FM41" i="9"/>
  <c r="FM40" i="9"/>
  <c r="FM37" i="9"/>
  <c r="FM29" i="9"/>
  <c r="FM28" i="9" s="1"/>
  <c r="FM52" i="9" s="1"/>
  <c r="FM27" i="9" s="1"/>
  <c r="FM21" i="9"/>
  <c r="FM18" i="9" s="1"/>
  <c r="FM12" i="9"/>
  <c r="FM7" i="9" s="1"/>
  <c r="FM26" i="9" s="1"/>
  <c r="FM6" i="9" s="1"/>
  <c r="FJ67" i="9"/>
  <c r="FJ62" i="9"/>
  <c r="FJ58" i="9"/>
  <c r="FJ54" i="9"/>
  <c r="FJ53" i="9" s="1"/>
  <c r="FJ49" i="9"/>
  <c r="FJ41" i="9"/>
  <c r="FJ40" i="9" s="1"/>
  <c r="FJ37" i="9"/>
  <c r="FJ29" i="9"/>
  <c r="FJ28" i="9" s="1"/>
  <c r="FJ52" i="9" s="1"/>
  <c r="FJ21" i="9"/>
  <c r="FJ18" i="9"/>
  <c r="FJ12" i="9"/>
  <c r="FJ7" i="9" s="1"/>
  <c r="FG67" i="9"/>
  <c r="FG62" i="9"/>
  <c r="FG61" i="9" s="1"/>
  <c r="FG58" i="9"/>
  <c r="FG54" i="9"/>
  <c r="FG53" i="9" s="1"/>
  <c r="FG49" i="9"/>
  <c r="FG41" i="9"/>
  <c r="FG40" i="9" s="1"/>
  <c r="FG37" i="9"/>
  <c r="FG29" i="9"/>
  <c r="FG28" i="9"/>
  <c r="FG52" i="9" s="1"/>
  <c r="FG21" i="9"/>
  <c r="FG18" i="9"/>
  <c r="FG12" i="9"/>
  <c r="FG7" i="9" s="1"/>
  <c r="FG26" i="9" s="1"/>
  <c r="FG6" i="9" s="1"/>
  <c r="FD67" i="9"/>
  <c r="FD62" i="9"/>
  <c r="FD61" i="9" s="1"/>
  <c r="FD58" i="9"/>
  <c r="FD54" i="9"/>
  <c r="FD53" i="9"/>
  <c r="FD49" i="9"/>
  <c r="FD41" i="9"/>
  <c r="FD40" i="9"/>
  <c r="FD37" i="9"/>
  <c r="FD29" i="9"/>
  <c r="FD28" i="9" s="1"/>
  <c r="FD52" i="9" s="1"/>
  <c r="FD27" i="9" s="1"/>
  <c r="FD21" i="9"/>
  <c r="FD18" i="9" s="1"/>
  <c r="FD12" i="9"/>
  <c r="FD7" i="9" s="1"/>
  <c r="FA67" i="9"/>
  <c r="FA62" i="9"/>
  <c r="FA61" i="9" s="1"/>
  <c r="FA58" i="9"/>
  <c r="FA54" i="9"/>
  <c r="FA53" i="9" s="1"/>
  <c r="FA49" i="9"/>
  <c r="FA41" i="9"/>
  <c r="FA40" i="9" s="1"/>
  <c r="FA37" i="9"/>
  <c r="FA29" i="9"/>
  <c r="FA28" i="9" s="1"/>
  <c r="FA21" i="9"/>
  <c r="FA18" i="9"/>
  <c r="FA12" i="9"/>
  <c r="FA7" i="9" s="1"/>
  <c r="EU67" i="9"/>
  <c r="EU62" i="9"/>
  <c r="EU61" i="9" s="1"/>
  <c r="EU58" i="9"/>
  <c r="EU54" i="9"/>
  <c r="EU53" i="9"/>
  <c r="EU49" i="9"/>
  <c r="EU41" i="9"/>
  <c r="EU40" i="9"/>
  <c r="EU37" i="9"/>
  <c r="EU29" i="9"/>
  <c r="EU28" i="9" s="1"/>
  <c r="EU52" i="9" s="1"/>
  <c r="EU27" i="9" s="1"/>
  <c r="EU21" i="9"/>
  <c r="EU18" i="9" s="1"/>
  <c r="EU12" i="9"/>
  <c r="EU7" i="9" s="1"/>
  <c r="EU26" i="9" s="1"/>
  <c r="EU6" i="9" s="1"/>
  <c r="ER67" i="9"/>
  <c r="ER62" i="9"/>
  <c r="ER61" i="9" s="1"/>
  <c r="ER58" i="9"/>
  <c r="ER54" i="9"/>
  <c r="ER53" i="9" s="1"/>
  <c r="ER49" i="9"/>
  <c r="ER41" i="9"/>
  <c r="ER40" i="9" s="1"/>
  <c r="ER37" i="9"/>
  <c r="ER29" i="9"/>
  <c r="ER28" i="9" s="1"/>
  <c r="ER52" i="9" s="1"/>
  <c r="ER21" i="9"/>
  <c r="ER18" i="9"/>
  <c r="ER12" i="9"/>
  <c r="ER7" i="9" s="1"/>
  <c r="ER26" i="9" s="1"/>
  <c r="ER6" i="9" s="1"/>
  <c r="EO67" i="9"/>
  <c r="EO62" i="9"/>
  <c r="EO61" i="9"/>
  <c r="EO58" i="9"/>
  <c r="EO54" i="9"/>
  <c r="EO53" i="9" s="1"/>
  <c r="EO49" i="9"/>
  <c r="EO41" i="9"/>
  <c r="EO40" i="9" s="1"/>
  <c r="EO37" i="9"/>
  <c r="EO29" i="9"/>
  <c r="EO28" i="9"/>
  <c r="EO52" i="9" s="1"/>
  <c r="EO27" i="9" s="1"/>
  <c r="EO21" i="9"/>
  <c r="EO18" i="9"/>
  <c r="EO12" i="9"/>
  <c r="EO7" i="9"/>
  <c r="EO26" i="9" s="1"/>
  <c r="EO6" i="9" s="1"/>
  <c r="EL67" i="9"/>
  <c r="EL62" i="9"/>
  <c r="EL61" i="9" s="1"/>
  <c r="EL58" i="9"/>
  <c r="EL54" i="9"/>
  <c r="EL53" i="9" s="1"/>
  <c r="EL49" i="9"/>
  <c r="EL41" i="9"/>
  <c r="EL40" i="9" s="1"/>
  <c r="EL37" i="9"/>
  <c r="EL29" i="9"/>
  <c r="EL28" i="9" s="1"/>
  <c r="EL52" i="9" s="1"/>
  <c r="EL21" i="9"/>
  <c r="EL18" i="9"/>
  <c r="EL12" i="9"/>
  <c r="EL7" i="9" s="1"/>
  <c r="EL26" i="9" s="1"/>
  <c r="EL6" i="9" s="1"/>
  <c r="EI67" i="9"/>
  <c r="EI62" i="9"/>
  <c r="EI61" i="9"/>
  <c r="EI58" i="9"/>
  <c r="EI54" i="9"/>
  <c r="EI53" i="9" s="1"/>
  <c r="EI49" i="9"/>
  <c r="EI41" i="9"/>
  <c r="EI40" i="9" s="1"/>
  <c r="EI37" i="9"/>
  <c r="EI29" i="9"/>
  <c r="EI28" i="9"/>
  <c r="EI21" i="9"/>
  <c r="EI18" i="9"/>
  <c r="EI12" i="9"/>
  <c r="EI7" i="9"/>
  <c r="EI26" i="9" s="1"/>
  <c r="EI6" i="9" s="1"/>
  <c r="EF67" i="9"/>
  <c r="EF62" i="9"/>
  <c r="EF61" i="9" s="1"/>
  <c r="EF58" i="9"/>
  <c r="EF54" i="9"/>
  <c r="EF53" i="9"/>
  <c r="EF49" i="9"/>
  <c r="EF41" i="9"/>
  <c r="EF40" i="9"/>
  <c r="EF37" i="9"/>
  <c r="EF29" i="9"/>
  <c r="EF28" i="9" s="1"/>
  <c r="EF52" i="9" s="1"/>
  <c r="EF27" i="9" s="1"/>
  <c r="EF21" i="9"/>
  <c r="EF18" i="9" s="1"/>
  <c r="EF12" i="9"/>
  <c r="EF7" i="9" s="1"/>
  <c r="EC67" i="9"/>
  <c r="EC62" i="9"/>
  <c r="EC61" i="9" s="1"/>
  <c r="EC58" i="9"/>
  <c r="EC54" i="9"/>
  <c r="EC53" i="9"/>
  <c r="EC49" i="9"/>
  <c r="EC41" i="9"/>
  <c r="EC40" i="9"/>
  <c r="EC37" i="9"/>
  <c r="EC29" i="9"/>
  <c r="EC28" i="9" s="1"/>
  <c r="EC52" i="9" s="1"/>
  <c r="EC27" i="9" s="1"/>
  <c r="EC21" i="9"/>
  <c r="EC18" i="9" s="1"/>
  <c r="EC12" i="9"/>
  <c r="EC7" i="9" s="1"/>
  <c r="EC26" i="9" s="1"/>
  <c r="EC6" i="9" s="1"/>
  <c r="DZ67" i="9"/>
  <c r="DZ62" i="9"/>
  <c r="DZ61" i="9" s="1"/>
  <c r="DZ58" i="9"/>
  <c r="DZ54" i="9"/>
  <c r="DZ53" i="9"/>
  <c r="DZ49" i="9"/>
  <c r="DZ41" i="9"/>
  <c r="DZ40" i="9"/>
  <c r="DZ37" i="9"/>
  <c r="DZ29" i="9"/>
  <c r="DZ28" i="9" s="1"/>
  <c r="DZ52" i="9" s="1"/>
  <c r="DZ27" i="9" s="1"/>
  <c r="DZ21" i="9"/>
  <c r="DZ18" i="9" s="1"/>
  <c r="DZ12" i="9"/>
  <c r="DZ7" i="9" s="1"/>
  <c r="DZ26" i="9" s="1"/>
  <c r="DZ6" i="9" s="1"/>
  <c r="DW67" i="9"/>
  <c r="DW62" i="9"/>
  <c r="DW61" i="9"/>
  <c r="DW58" i="9"/>
  <c r="DW54" i="9"/>
  <c r="DW53" i="9" s="1"/>
  <c r="DW49" i="9"/>
  <c r="DW41" i="9"/>
  <c r="DW40" i="9" s="1"/>
  <c r="DW37" i="9"/>
  <c r="DW29" i="9"/>
  <c r="DW28" i="9"/>
  <c r="DW21" i="9"/>
  <c r="DW18" i="9"/>
  <c r="DW12" i="9"/>
  <c r="DW7" i="9"/>
  <c r="DW26" i="9" s="1"/>
  <c r="DW6" i="9" s="1"/>
  <c r="DQ67" i="9"/>
  <c r="DQ62" i="9"/>
  <c r="DQ61" i="9"/>
  <c r="DQ58" i="9"/>
  <c r="DQ54" i="9"/>
  <c r="DQ53" i="9" s="1"/>
  <c r="DQ49" i="9"/>
  <c r="DQ41" i="9"/>
  <c r="DQ40" i="9" s="1"/>
  <c r="DQ37" i="9"/>
  <c r="DQ29" i="9"/>
  <c r="DQ28" i="9"/>
  <c r="DQ21" i="9"/>
  <c r="DQ18" i="9"/>
  <c r="DQ12" i="9"/>
  <c r="DQ7" i="9" s="1"/>
  <c r="DQ26" i="9" s="1"/>
  <c r="DQ6" i="9" s="1"/>
  <c r="DN67" i="9"/>
  <c r="DN62" i="9"/>
  <c r="DN61" i="9"/>
  <c r="DN58" i="9"/>
  <c r="DN54" i="9"/>
  <c r="DN53" i="9" s="1"/>
  <c r="DN49" i="9"/>
  <c r="DN41" i="9"/>
  <c r="DN40" i="9" s="1"/>
  <c r="DN37" i="9"/>
  <c r="DN29" i="9"/>
  <c r="DN28" i="9"/>
  <c r="DN21" i="9"/>
  <c r="DN18" i="9"/>
  <c r="DN12" i="9"/>
  <c r="DN7" i="9"/>
  <c r="DN26" i="9" s="1"/>
  <c r="DK67" i="9"/>
  <c r="DK62" i="9"/>
  <c r="DK61" i="9"/>
  <c r="DK58" i="9"/>
  <c r="DK54" i="9"/>
  <c r="DK53" i="9" s="1"/>
  <c r="DK49" i="9"/>
  <c r="DK41" i="9"/>
  <c r="DK40" i="9" s="1"/>
  <c r="DK37" i="9"/>
  <c r="DK29" i="9"/>
  <c r="DK28" i="9"/>
  <c r="DK52" i="9" s="1"/>
  <c r="DK27" i="9" s="1"/>
  <c r="DK21" i="9"/>
  <c r="DK18" i="9"/>
  <c r="DK12" i="9"/>
  <c r="DK7" i="9"/>
  <c r="DK26" i="9" s="1"/>
  <c r="DK6" i="9" s="1"/>
  <c r="DH67" i="9"/>
  <c r="DH62" i="9"/>
  <c r="DH61" i="9" s="1"/>
  <c r="DH58" i="9"/>
  <c r="DH54" i="9"/>
  <c r="DH53" i="9"/>
  <c r="DH49" i="9"/>
  <c r="DH41" i="9"/>
  <c r="DH40" i="9"/>
  <c r="DH37" i="9"/>
  <c r="DH29" i="9"/>
  <c r="DH28" i="9" s="1"/>
  <c r="DH52" i="9" s="1"/>
  <c r="DH27" i="9" s="1"/>
  <c r="DH21" i="9"/>
  <c r="DH18" i="9" s="1"/>
  <c r="DH12" i="9"/>
  <c r="DH7" i="9" s="1"/>
  <c r="DE67" i="9"/>
  <c r="DE62" i="9"/>
  <c r="DE61" i="9" s="1"/>
  <c r="DE58" i="9"/>
  <c r="DE54" i="9"/>
  <c r="DE53" i="9"/>
  <c r="DE49" i="9"/>
  <c r="DE41" i="9"/>
  <c r="DE40" i="9"/>
  <c r="DE37" i="9"/>
  <c r="DE29" i="9"/>
  <c r="DE28" i="9" s="1"/>
  <c r="DE52" i="9" s="1"/>
  <c r="DE27" i="9" s="1"/>
  <c r="DE21" i="9"/>
  <c r="DE18" i="9" s="1"/>
  <c r="DE12" i="9"/>
  <c r="DE7" i="9" s="1"/>
  <c r="DB67" i="9"/>
  <c r="DB62" i="9"/>
  <c r="DB61" i="9" s="1"/>
  <c r="DB58" i="9"/>
  <c r="DB54" i="9"/>
  <c r="DB53" i="9"/>
  <c r="DB49" i="9"/>
  <c r="DB41" i="9"/>
  <c r="DB40" i="9"/>
  <c r="DB37" i="9"/>
  <c r="DB29" i="9"/>
  <c r="DB28" i="9" s="1"/>
  <c r="DB52" i="9" s="1"/>
  <c r="DB27" i="9" s="1"/>
  <c r="DB21" i="9"/>
  <c r="DB18" i="9" s="1"/>
  <c r="DB12" i="9"/>
  <c r="DB7" i="9" s="1"/>
  <c r="CY67" i="9"/>
  <c r="CY62" i="9"/>
  <c r="CY61" i="9"/>
  <c r="CY58" i="9"/>
  <c r="CY54" i="9"/>
  <c r="CY53" i="9" s="1"/>
  <c r="CY49" i="9"/>
  <c r="CY41" i="9"/>
  <c r="CY40" i="9" s="1"/>
  <c r="CY37" i="9"/>
  <c r="CY29" i="9"/>
  <c r="CY28" i="9"/>
  <c r="CY21" i="9"/>
  <c r="CY18" i="9"/>
  <c r="CY12" i="9"/>
  <c r="CY7" i="9"/>
  <c r="CY26" i="9" s="1"/>
  <c r="CY6" i="9" s="1"/>
  <c r="CV67" i="9"/>
  <c r="CV62" i="9"/>
  <c r="CV61" i="9"/>
  <c r="CV58" i="9"/>
  <c r="CV54" i="9"/>
  <c r="CV53" i="9" s="1"/>
  <c r="CV49" i="9"/>
  <c r="CV41" i="9"/>
  <c r="CV40" i="9" s="1"/>
  <c r="CV37" i="9"/>
  <c r="CV29" i="9"/>
  <c r="CV28" i="9"/>
  <c r="CV52" i="9" s="1"/>
  <c r="CV27" i="9" s="1"/>
  <c r="CV21" i="9"/>
  <c r="CV18" i="9"/>
  <c r="CV12" i="9"/>
  <c r="CV7" i="9"/>
  <c r="CV26" i="9" s="1"/>
  <c r="CV6" i="9" s="1"/>
  <c r="CS67" i="9"/>
  <c r="CS62" i="9"/>
  <c r="CS61" i="9"/>
  <c r="CS58" i="9"/>
  <c r="CS54" i="9"/>
  <c r="CS53" i="9" s="1"/>
  <c r="CS49" i="9"/>
  <c r="CS41" i="9"/>
  <c r="CS40" i="9" s="1"/>
  <c r="CS37" i="9"/>
  <c r="CS29" i="9"/>
  <c r="CS28" i="9"/>
  <c r="CS52" i="9" s="1"/>
  <c r="CS27" i="9" s="1"/>
  <c r="CS21" i="9"/>
  <c r="CS18" i="9"/>
  <c r="CS12" i="9"/>
  <c r="CS7" i="9"/>
  <c r="CS26" i="9" s="1"/>
  <c r="CS6" i="9" s="1"/>
  <c r="CP67" i="9"/>
  <c r="CP62" i="9"/>
  <c r="CP61" i="9" s="1"/>
  <c r="CP58" i="9"/>
  <c r="CP54" i="9"/>
  <c r="CP53" i="9"/>
  <c r="CP49" i="9"/>
  <c r="CP41" i="9"/>
  <c r="CP40" i="9" s="1"/>
  <c r="CP37" i="9"/>
  <c r="CP29" i="9"/>
  <c r="CP28" i="9" s="1"/>
  <c r="CM67" i="9"/>
  <c r="CM62" i="9"/>
  <c r="CM61" i="9"/>
  <c r="CM58" i="9"/>
  <c r="CM54" i="9"/>
  <c r="CM53" i="9" s="1"/>
  <c r="CM49" i="9"/>
  <c r="CM41" i="9"/>
  <c r="CM40" i="9" s="1"/>
  <c r="CM37" i="9"/>
  <c r="CM29" i="9"/>
  <c r="CM28" i="9" s="1"/>
  <c r="CM21" i="9"/>
  <c r="CM18" i="9" s="1"/>
  <c r="CM12" i="9"/>
  <c r="CM7" i="9" s="1"/>
  <c r="CJ67" i="9"/>
  <c r="CJ62" i="9"/>
  <c r="CJ61" i="9" s="1"/>
  <c r="CJ58" i="9"/>
  <c r="CJ54" i="9"/>
  <c r="CJ53" i="9"/>
  <c r="CJ49" i="9"/>
  <c r="CJ41" i="9"/>
  <c r="CJ40" i="9"/>
  <c r="CJ37" i="9"/>
  <c r="CJ29" i="9"/>
  <c r="CJ28" i="9" s="1"/>
  <c r="CJ52" i="9" s="1"/>
  <c r="CJ27" i="9" s="1"/>
  <c r="CJ21" i="9"/>
  <c r="CJ18" i="9" s="1"/>
  <c r="CJ12" i="9"/>
  <c r="CJ7" i="9" s="1"/>
  <c r="CG67" i="9"/>
  <c r="CG62" i="9"/>
  <c r="CG61" i="9"/>
  <c r="CG58" i="9"/>
  <c r="CG54" i="9"/>
  <c r="CG53" i="9" s="1"/>
  <c r="CG49" i="9"/>
  <c r="CG41" i="9"/>
  <c r="CG40" i="9" s="1"/>
  <c r="CG37" i="9"/>
  <c r="CG29" i="9"/>
  <c r="CG28" i="9"/>
  <c r="CG21" i="9"/>
  <c r="CG18" i="9" s="1"/>
  <c r="CG12" i="9"/>
  <c r="CG7" i="9"/>
  <c r="CD67" i="9"/>
  <c r="CD62" i="9"/>
  <c r="CD61" i="9"/>
  <c r="CD58" i="9"/>
  <c r="CD54" i="9"/>
  <c r="CD53" i="9" s="1"/>
  <c r="CD49" i="9"/>
  <c r="CD41" i="9"/>
  <c r="CD40" i="9" s="1"/>
  <c r="CD37" i="9"/>
  <c r="CD29" i="9"/>
  <c r="CD28" i="9"/>
  <c r="CD52" i="9" s="1"/>
  <c r="CD27" i="9" s="1"/>
  <c r="CD21" i="9"/>
  <c r="CD18" i="9"/>
  <c r="CD12" i="9"/>
  <c r="CD7" i="9"/>
  <c r="CD26" i="9" s="1"/>
  <c r="CD6" i="9" s="1"/>
  <c r="CA67" i="9"/>
  <c r="CA62" i="9"/>
  <c r="CA61" i="9" s="1"/>
  <c r="CA58" i="9"/>
  <c r="CA54" i="9"/>
  <c r="CA53" i="9"/>
  <c r="CA49" i="9"/>
  <c r="CA41" i="9"/>
  <c r="CA40" i="9"/>
  <c r="CA37" i="9"/>
  <c r="CA29" i="9"/>
  <c r="CA28" i="9" s="1"/>
  <c r="CA52" i="9" s="1"/>
  <c r="CA27" i="9" s="1"/>
  <c r="CA21" i="9"/>
  <c r="CA18" i="9" s="1"/>
  <c r="CA12" i="9"/>
  <c r="CA7" i="9" s="1"/>
  <c r="BX67" i="9"/>
  <c r="BX62" i="9"/>
  <c r="BX61" i="9"/>
  <c r="BX58" i="9"/>
  <c r="BX54" i="9"/>
  <c r="BX53" i="9" s="1"/>
  <c r="BX49" i="9"/>
  <c r="BX41" i="9"/>
  <c r="BX40" i="9" s="1"/>
  <c r="BX37" i="9"/>
  <c r="BX29" i="9"/>
  <c r="BX28" i="9"/>
  <c r="BX21" i="9"/>
  <c r="BX18" i="9"/>
  <c r="BX12" i="9"/>
  <c r="BX7" i="9"/>
  <c r="BX26" i="9" s="1"/>
  <c r="BU67" i="9"/>
  <c r="BU62" i="9"/>
  <c r="BU61" i="9"/>
  <c r="BU58" i="9"/>
  <c r="BU54" i="9"/>
  <c r="BU53" i="9" s="1"/>
  <c r="BU49" i="9"/>
  <c r="BU41" i="9"/>
  <c r="BU40" i="9" s="1"/>
  <c r="BU37" i="9"/>
  <c r="BU29" i="9"/>
  <c r="BU28" i="9"/>
  <c r="BU21" i="9"/>
  <c r="BU18" i="9"/>
  <c r="BU12" i="9"/>
  <c r="BU7" i="9"/>
  <c r="BU26" i="9" s="1"/>
  <c r="BR67" i="9"/>
  <c r="BR62" i="9"/>
  <c r="BR61" i="9" s="1"/>
  <c r="BR58" i="9"/>
  <c r="BR54" i="9"/>
  <c r="BR53" i="9"/>
  <c r="BR49" i="9"/>
  <c r="BR41" i="9"/>
  <c r="BR40" i="9"/>
  <c r="BR37" i="9"/>
  <c r="BR29" i="9"/>
  <c r="BR28" i="9" s="1"/>
  <c r="BR52" i="9" s="1"/>
  <c r="BR27" i="9" s="1"/>
  <c r="BR21" i="9"/>
  <c r="BR18" i="9" s="1"/>
  <c r="BR12" i="9"/>
  <c r="BR7" i="9" s="1"/>
  <c r="BO67" i="9"/>
  <c r="BO62" i="9"/>
  <c r="BO61" i="9" s="1"/>
  <c r="BO58" i="9"/>
  <c r="BO54" i="9"/>
  <c r="BO53" i="9"/>
  <c r="BO49" i="9"/>
  <c r="BO41" i="9"/>
  <c r="BO40" i="9"/>
  <c r="BO37" i="9"/>
  <c r="BO29" i="9"/>
  <c r="BO28" i="9" s="1"/>
  <c r="BO52" i="9" s="1"/>
  <c r="BO27" i="9" s="1"/>
  <c r="BO21" i="9"/>
  <c r="BO18" i="9" s="1"/>
  <c r="BO12" i="9"/>
  <c r="BO7" i="9" s="1"/>
  <c r="BL67" i="9"/>
  <c r="BL62" i="9"/>
  <c r="BL61" i="9"/>
  <c r="BL58" i="9"/>
  <c r="BL54" i="9"/>
  <c r="BL53" i="9" s="1"/>
  <c r="BL49" i="9"/>
  <c r="BL41" i="9"/>
  <c r="BL40" i="9" s="1"/>
  <c r="BL37" i="9"/>
  <c r="BL29" i="9"/>
  <c r="BL28" i="9"/>
  <c r="BL52" i="9" s="1"/>
  <c r="BL27" i="9" s="1"/>
  <c r="BL21" i="9"/>
  <c r="BL18" i="9"/>
  <c r="BL12" i="9"/>
  <c r="BL7" i="9"/>
  <c r="BL26" i="9" s="1"/>
  <c r="BL6" i="9" s="1"/>
  <c r="BI67" i="9"/>
  <c r="BI62" i="9"/>
  <c r="BI61" i="9"/>
  <c r="BI58" i="9"/>
  <c r="BI54" i="9"/>
  <c r="BI53" i="9" s="1"/>
  <c r="BI49" i="9"/>
  <c r="BI41" i="9"/>
  <c r="BI40" i="9" s="1"/>
  <c r="BI37" i="9"/>
  <c r="BI29" i="9"/>
  <c r="BI28" i="9"/>
  <c r="BI52" i="9" s="1"/>
  <c r="BI27" i="9" s="1"/>
  <c r="BI21" i="9"/>
  <c r="BI18" i="9"/>
  <c r="BI12" i="9"/>
  <c r="BI7" i="9"/>
  <c r="BI26" i="9" s="1"/>
  <c r="BI6" i="9" s="1"/>
  <c r="BF67" i="9"/>
  <c r="BF62" i="9"/>
  <c r="BF61" i="9"/>
  <c r="BF58" i="9"/>
  <c r="BF54" i="9"/>
  <c r="BF53" i="9" s="1"/>
  <c r="BF49" i="9"/>
  <c r="BF41" i="9"/>
  <c r="BF40" i="9" s="1"/>
  <c r="BF37" i="9"/>
  <c r="BF29" i="9"/>
  <c r="BF28" i="9"/>
  <c r="BF52" i="9" s="1"/>
  <c r="BF27" i="9" s="1"/>
  <c r="BF21" i="9"/>
  <c r="BF18" i="9"/>
  <c r="BF12" i="9"/>
  <c r="BF7" i="9"/>
  <c r="BF26" i="9" s="1"/>
  <c r="BF6" i="9" s="1"/>
  <c r="BC67" i="9"/>
  <c r="BC62" i="9"/>
  <c r="BC61" i="9"/>
  <c r="BC58" i="9"/>
  <c r="BC54" i="9"/>
  <c r="BC53" i="9" s="1"/>
  <c r="BC49" i="9"/>
  <c r="BC41" i="9"/>
  <c r="BC40" i="9" s="1"/>
  <c r="BC37" i="9"/>
  <c r="BC29" i="9"/>
  <c r="BC28" i="9"/>
  <c r="BC52" i="9" s="1"/>
  <c r="BC27" i="9" s="1"/>
  <c r="BC21" i="9"/>
  <c r="BC18" i="9"/>
  <c r="BC12" i="9"/>
  <c r="BC7" i="9"/>
  <c r="BC26" i="9" s="1"/>
  <c r="BC6" i="9" s="1"/>
  <c r="AZ67" i="9"/>
  <c r="AZ62" i="9"/>
  <c r="AZ61" i="9"/>
  <c r="AZ58" i="9"/>
  <c r="AZ54" i="9"/>
  <c r="AZ53" i="9" s="1"/>
  <c r="AZ49" i="9"/>
  <c r="AZ41" i="9"/>
  <c r="AZ40" i="9"/>
  <c r="AZ37" i="9"/>
  <c r="AZ29" i="9"/>
  <c r="AZ28" i="9" s="1"/>
  <c r="AZ52" i="9" s="1"/>
  <c r="AZ27" i="9" s="1"/>
  <c r="AZ21" i="9"/>
  <c r="AZ18" i="9" s="1"/>
  <c r="AZ12" i="9"/>
  <c r="AZ7" i="9" s="1"/>
  <c r="AW67" i="9"/>
  <c r="AW62" i="9"/>
  <c r="AW61" i="9"/>
  <c r="AW58" i="9"/>
  <c r="AW54" i="9"/>
  <c r="AW53" i="9" s="1"/>
  <c r="AW49" i="9"/>
  <c r="AW41" i="9"/>
  <c r="AW40" i="9" s="1"/>
  <c r="AW37" i="9"/>
  <c r="AW29" i="9"/>
  <c r="AW28" i="9"/>
  <c r="AW21" i="9"/>
  <c r="AW18" i="9"/>
  <c r="AW12" i="9"/>
  <c r="AW7" i="9"/>
  <c r="AW26" i="9" s="1"/>
  <c r="AW6" i="9" s="1"/>
  <c r="AT67" i="9"/>
  <c r="AT62" i="9"/>
  <c r="AT61" i="9" s="1"/>
  <c r="AT58" i="9"/>
  <c r="AT54" i="9"/>
  <c r="AT53" i="9"/>
  <c r="AT49" i="9"/>
  <c r="AT41" i="9"/>
  <c r="AT40" i="9"/>
  <c r="AT37" i="9"/>
  <c r="AT29" i="9"/>
  <c r="AT28" i="9" s="1"/>
  <c r="AT52" i="9" s="1"/>
  <c r="AT27" i="9" s="1"/>
  <c r="AT21" i="9"/>
  <c r="AT18" i="9" s="1"/>
  <c r="AT12" i="9"/>
  <c r="AT7" i="9" s="1"/>
  <c r="AT26" i="9" s="1"/>
  <c r="AT6" i="9" s="1"/>
  <c r="AQ67" i="9"/>
  <c r="AQ62" i="9"/>
  <c r="AQ61" i="9"/>
  <c r="AQ58" i="9"/>
  <c r="AQ54" i="9"/>
  <c r="AQ53" i="9" s="1"/>
  <c r="AQ49" i="9"/>
  <c r="AQ41" i="9"/>
  <c r="AQ40" i="9" s="1"/>
  <c r="AQ37" i="9"/>
  <c r="AQ29" i="9"/>
  <c r="AQ28" i="9"/>
  <c r="AQ21" i="9"/>
  <c r="AQ18" i="9"/>
  <c r="AQ12" i="9"/>
  <c r="AQ7" i="9"/>
  <c r="AQ26" i="9" s="1"/>
  <c r="AN67" i="9"/>
  <c r="AN62" i="9"/>
  <c r="AN61" i="9"/>
  <c r="AN58" i="9"/>
  <c r="AN54" i="9"/>
  <c r="AN53" i="9" s="1"/>
  <c r="AN49" i="9"/>
  <c r="AN41" i="9"/>
  <c r="AN40" i="9" s="1"/>
  <c r="AN37" i="9"/>
  <c r="AN29" i="9"/>
  <c r="AN28" i="9" s="1"/>
  <c r="AN21" i="9"/>
  <c r="AN18" i="9"/>
  <c r="AN12" i="9"/>
  <c r="AN7" i="9"/>
  <c r="AN26" i="9" s="1"/>
  <c r="AN6" i="9" s="1"/>
  <c r="AK67" i="9"/>
  <c r="AK62" i="9"/>
  <c r="AK61" i="9"/>
  <c r="AK58" i="9"/>
  <c r="AK54" i="9"/>
  <c r="AK53" i="9" s="1"/>
  <c r="AK49" i="9"/>
  <c r="AK41" i="9"/>
  <c r="AK40" i="9" s="1"/>
  <c r="AK37" i="9"/>
  <c r="AK29" i="9"/>
  <c r="AK28" i="9" s="1"/>
  <c r="AK21" i="9"/>
  <c r="AK18" i="9"/>
  <c r="AK12" i="9"/>
  <c r="AK7" i="9"/>
  <c r="AK26" i="9" s="1"/>
  <c r="AK6" i="9" s="1"/>
  <c r="AH67" i="9"/>
  <c r="AH62" i="9"/>
  <c r="AH61" i="9" s="1"/>
  <c r="AH58" i="9"/>
  <c r="AH54" i="9"/>
  <c r="AH53" i="9"/>
  <c r="AH49" i="9"/>
  <c r="AH41" i="9"/>
  <c r="AH40" i="9"/>
  <c r="AH37" i="9"/>
  <c r="AH29" i="9"/>
  <c r="AH28" i="9" s="1"/>
  <c r="AH52" i="9" s="1"/>
  <c r="AH27" i="9" s="1"/>
  <c r="AH21" i="9"/>
  <c r="AH18" i="9" s="1"/>
  <c r="AH12" i="9"/>
  <c r="AH7" i="9" s="1"/>
  <c r="AE67" i="9"/>
  <c r="AE62" i="9"/>
  <c r="AE58" i="9"/>
  <c r="AE54" i="9"/>
  <c r="AE53" i="9"/>
  <c r="AE49" i="9"/>
  <c r="AE41" i="9"/>
  <c r="AE40" i="9"/>
  <c r="AE37" i="9"/>
  <c r="AE29" i="9"/>
  <c r="AE28" i="9" s="1"/>
  <c r="AE52" i="9" s="1"/>
  <c r="AE21" i="9"/>
  <c r="AE18" i="9" s="1"/>
  <c r="AE12" i="9"/>
  <c r="AE7" i="9" s="1"/>
  <c r="AE26" i="9" s="1"/>
  <c r="AE6" i="9" s="1"/>
  <c r="AB67" i="9"/>
  <c r="AB62" i="9"/>
  <c r="AB61" i="9" s="1"/>
  <c r="AB58" i="9"/>
  <c r="AB54" i="9"/>
  <c r="AB49" i="9"/>
  <c r="AB41" i="9"/>
  <c r="AB40" i="9" s="1"/>
  <c r="AB37" i="9"/>
  <c r="AB29" i="9"/>
  <c r="AB28" i="9" s="1"/>
  <c r="AB21" i="9"/>
  <c r="AB18" i="9" s="1"/>
  <c r="AB12" i="9"/>
  <c r="AB7" i="9" s="1"/>
  <c r="AB26" i="9" s="1"/>
  <c r="Y67" i="9"/>
  <c r="Y62" i="9"/>
  <c r="Y61" i="9" s="1"/>
  <c r="Y58" i="9"/>
  <c r="Y54" i="9"/>
  <c r="Y53" i="9" s="1"/>
  <c r="Y49" i="9"/>
  <c r="Y41" i="9"/>
  <c r="Y40" i="9"/>
  <c r="Y37" i="9"/>
  <c r="Y29" i="9"/>
  <c r="Y28" i="9" s="1"/>
  <c r="Y52" i="9" s="1"/>
  <c r="Y27" i="9" s="1"/>
  <c r="Y21" i="9"/>
  <c r="Y18" i="9" s="1"/>
  <c r="Y12" i="9"/>
  <c r="Y7" i="9" s="1"/>
  <c r="V67" i="9"/>
  <c r="V62" i="9"/>
  <c r="V61" i="9" s="1"/>
  <c r="V58" i="9"/>
  <c r="V54" i="9"/>
  <c r="V53" i="9" s="1"/>
  <c r="V49" i="9"/>
  <c r="V41" i="9"/>
  <c r="V40" i="9" s="1"/>
  <c r="V37" i="9"/>
  <c r="V29" i="9"/>
  <c r="V28" i="9"/>
  <c r="V21" i="9"/>
  <c r="V18" i="9"/>
  <c r="V12" i="9"/>
  <c r="V7" i="9"/>
  <c r="V26" i="9" s="1"/>
  <c r="S67" i="9"/>
  <c r="S62" i="9"/>
  <c r="S61" i="9"/>
  <c r="S58" i="9"/>
  <c r="S54" i="9"/>
  <c r="S53" i="9" s="1"/>
  <c r="S49" i="9"/>
  <c r="S41" i="9"/>
  <c r="S40" i="9" s="1"/>
  <c r="S37" i="9"/>
  <c r="S29" i="9"/>
  <c r="S28" i="9"/>
  <c r="S21" i="9"/>
  <c r="S18" i="9"/>
  <c r="S12" i="9"/>
  <c r="S7" i="9" s="1"/>
  <c r="S26" i="9" s="1"/>
  <c r="P67" i="9"/>
  <c r="P62" i="9"/>
  <c r="P61" i="9"/>
  <c r="P58" i="9"/>
  <c r="P54" i="9"/>
  <c r="P53" i="9" s="1"/>
  <c r="P49" i="9"/>
  <c r="P41" i="9"/>
  <c r="P40" i="9" s="1"/>
  <c r="P37" i="9"/>
  <c r="P29" i="9"/>
  <c r="P28" i="9" s="1"/>
  <c r="P21" i="9"/>
  <c r="P18" i="9" s="1"/>
  <c r="P12" i="9"/>
  <c r="P7" i="9" s="1"/>
  <c r="M67" i="9"/>
  <c r="M62" i="9"/>
  <c r="M61" i="9" s="1"/>
  <c r="M58" i="9"/>
  <c r="M54" i="9"/>
  <c r="M53" i="9"/>
  <c r="M49" i="9"/>
  <c r="M41" i="9"/>
  <c r="M40" i="9"/>
  <c r="M37" i="9"/>
  <c r="M29" i="9"/>
  <c r="M28" i="9" s="1"/>
  <c r="M52" i="9" s="1"/>
  <c r="M27" i="9" s="1"/>
  <c r="M21" i="9"/>
  <c r="M18" i="9" s="1"/>
  <c r="M12" i="9"/>
  <c r="M7" i="9" s="1"/>
  <c r="J67" i="9"/>
  <c r="J62" i="9"/>
  <c r="J61" i="9" s="1"/>
  <c r="J58" i="9"/>
  <c r="J54" i="9"/>
  <c r="J53" i="9"/>
  <c r="J49" i="9"/>
  <c r="J41" i="9"/>
  <c r="J40" i="9"/>
  <c r="J37" i="9"/>
  <c r="J29" i="9"/>
  <c r="J28" i="9" s="1"/>
  <c r="J52" i="9" s="1"/>
  <c r="J27" i="9" s="1"/>
  <c r="J21" i="9"/>
  <c r="J18" i="9" s="1"/>
  <c r="J12" i="9"/>
  <c r="J7" i="9" s="1"/>
  <c r="J26" i="9" s="1"/>
  <c r="J6" i="9" s="1"/>
  <c r="G67" i="9"/>
  <c r="G62" i="9"/>
  <c r="G61" i="9" s="1"/>
  <c r="G58" i="9"/>
  <c r="G54" i="9"/>
  <c r="G53" i="9"/>
  <c r="G49" i="9"/>
  <c r="G41" i="9"/>
  <c r="G40" i="9"/>
  <c r="G37" i="9"/>
  <c r="G29" i="9"/>
  <c r="G28" i="9" s="1"/>
  <c r="G52" i="9" s="1"/>
  <c r="G27" i="9" s="1"/>
  <c r="G21" i="9"/>
  <c r="G18" i="9" s="1"/>
  <c r="G12" i="9"/>
  <c r="G7" i="9" s="1"/>
  <c r="G26" i="9" s="1"/>
  <c r="G6" i="9" s="1"/>
  <c r="GW67" i="10"/>
  <c r="GW62" i="10"/>
  <c r="GW61" i="10" s="1"/>
  <c r="GW58" i="10"/>
  <c r="GW54" i="10"/>
  <c r="GW53" i="10" s="1"/>
  <c r="GW49" i="10"/>
  <c r="GW41" i="10"/>
  <c r="GW40" i="10" s="1"/>
  <c r="GW37" i="10"/>
  <c r="GW29" i="10"/>
  <c r="GW28" i="10" s="1"/>
  <c r="GW52" i="10" s="1"/>
  <c r="GW21" i="10"/>
  <c r="GW18" i="10" s="1"/>
  <c r="GW12" i="10"/>
  <c r="GW7" i="10" s="1"/>
  <c r="GQ67" i="10"/>
  <c r="GQ62" i="10"/>
  <c r="GQ58" i="10"/>
  <c r="GQ54" i="10"/>
  <c r="GQ53" i="10" s="1"/>
  <c r="GQ49" i="10"/>
  <c r="GQ41" i="10"/>
  <c r="GQ40" i="10" s="1"/>
  <c r="GQ37" i="10"/>
  <c r="GQ29" i="10"/>
  <c r="GQ28" i="10" s="1"/>
  <c r="GQ52" i="10" s="1"/>
  <c r="GQ21" i="10"/>
  <c r="GQ18" i="10" s="1"/>
  <c r="GQ12" i="10"/>
  <c r="GQ7" i="10" s="1"/>
  <c r="GK67" i="10"/>
  <c r="GK62" i="10"/>
  <c r="GK61" i="10" s="1"/>
  <c r="GK58" i="10"/>
  <c r="GK54" i="10"/>
  <c r="GK53" i="10"/>
  <c r="GK49" i="10"/>
  <c r="GK41" i="10"/>
  <c r="GK40" i="10"/>
  <c r="GK37" i="10"/>
  <c r="GK29" i="10"/>
  <c r="GK28" i="10" s="1"/>
  <c r="GK52" i="10" s="1"/>
  <c r="GK27" i="10" s="1"/>
  <c r="GK21" i="10"/>
  <c r="GK18" i="10" s="1"/>
  <c r="GK12" i="10"/>
  <c r="GK7" i="10" s="1"/>
  <c r="GH67" i="10"/>
  <c r="GH62" i="10"/>
  <c r="GH61" i="10"/>
  <c r="GH58" i="10"/>
  <c r="GH54" i="10"/>
  <c r="GH53" i="10" s="1"/>
  <c r="GH49" i="10"/>
  <c r="GH41" i="10"/>
  <c r="GH40" i="10" s="1"/>
  <c r="GH37" i="10"/>
  <c r="GH29" i="10"/>
  <c r="GH28" i="10" s="1"/>
  <c r="GH21" i="10"/>
  <c r="GH18" i="10"/>
  <c r="GH12" i="10"/>
  <c r="GH7" i="10" s="1"/>
  <c r="GE67" i="10"/>
  <c r="GE62" i="10"/>
  <c r="GE58" i="10"/>
  <c r="GE54" i="10"/>
  <c r="GE53" i="10" s="1"/>
  <c r="GE49" i="10"/>
  <c r="GE41" i="10"/>
  <c r="GE40" i="10" s="1"/>
  <c r="GE37" i="10"/>
  <c r="GE29" i="10"/>
  <c r="GE28" i="10"/>
  <c r="GE21" i="10"/>
  <c r="GE18" i="10"/>
  <c r="GE12" i="10"/>
  <c r="GE7" i="10" s="1"/>
  <c r="GE26" i="10" s="1"/>
  <c r="GE6" i="10" s="1"/>
  <c r="GB67" i="10"/>
  <c r="GB62" i="10"/>
  <c r="GB61" i="10"/>
  <c r="GB58" i="10"/>
  <c r="GB54" i="10"/>
  <c r="GB53" i="10" s="1"/>
  <c r="GB49" i="10"/>
  <c r="GB41" i="10"/>
  <c r="GB40" i="10" s="1"/>
  <c r="GB37" i="10"/>
  <c r="GB29" i="10"/>
  <c r="GB28" i="10"/>
  <c r="GB21" i="10"/>
  <c r="GB18" i="10"/>
  <c r="GB12" i="10"/>
  <c r="GB7" i="10"/>
  <c r="GB26" i="10" s="1"/>
  <c r="FY67" i="10"/>
  <c r="FY62" i="10"/>
  <c r="FY58" i="10"/>
  <c r="FY54" i="10"/>
  <c r="FY53" i="10" s="1"/>
  <c r="FY49" i="10"/>
  <c r="FY41" i="10"/>
  <c r="FY40" i="10" s="1"/>
  <c r="FY37" i="10"/>
  <c r="FY29" i="10"/>
  <c r="FY28" i="10"/>
  <c r="FY21" i="10"/>
  <c r="FY18" i="10"/>
  <c r="FY12" i="10"/>
  <c r="FY7" i="10" s="1"/>
  <c r="FV67" i="10"/>
  <c r="FV62" i="10"/>
  <c r="FV58" i="10"/>
  <c r="FV54" i="10"/>
  <c r="FV53" i="10"/>
  <c r="FV49" i="10"/>
  <c r="FV41" i="10"/>
  <c r="FV40" i="10"/>
  <c r="FV37" i="10"/>
  <c r="FV29" i="10"/>
  <c r="FV28" i="10" s="1"/>
  <c r="FV52" i="10" s="1"/>
  <c r="FV21" i="10"/>
  <c r="FV18" i="10" s="1"/>
  <c r="FV12" i="10"/>
  <c r="FV7" i="10" s="1"/>
  <c r="FS67" i="10"/>
  <c r="FS62" i="10"/>
  <c r="FS58" i="10"/>
  <c r="FS54" i="10"/>
  <c r="FS53" i="10"/>
  <c r="FS49" i="10"/>
  <c r="FS41" i="10"/>
  <c r="FS40" i="10"/>
  <c r="FS37" i="10"/>
  <c r="FS29" i="10"/>
  <c r="FS28" i="10" s="1"/>
  <c r="FS52" i="10" s="1"/>
  <c r="FS21" i="10"/>
  <c r="FS18" i="10" s="1"/>
  <c r="FS12" i="10"/>
  <c r="FS7" i="10" s="1"/>
  <c r="FP67" i="10"/>
  <c r="FP62" i="10"/>
  <c r="FP58" i="10"/>
  <c r="FP54" i="10"/>
  <c r="FP53" i="10"/>
  <c r="FP49" i="10"/>
  <c r="FP41" i="10"/>
  <c r="FP40" i="10"/>
  <c r="FP37" i="10"/>
  <c r="FP29" i="10"/>
  <c r="FP28" i="10" s="1"/>
  <c r="FP52" i="10" s="1"/>
  <c r="FP21" i="10"/>
  <c r="FP18" i="10" s="1"/>
  <c r="FP12" i="10"/>
  <c r="FP7" i="10" s="1"/>
  <c r="FM67" i="10"/>
  <c r="FM62" i="10"/>
  <c r="FM58" i="10"/>
  <c r="FM54" i="10"/>
  <c r="FM53" i="10" s="1"/>
  <c r="FM49" i="10"/>
  <c r="FM41" i="10"/>
  <c r="FM40" i="10" s="1"/>
  <c r="FM37" i="10"/>
  <c r="FM29" i="10"/>
  <c r="FM28" i="10"/>
  <c r="FM21" i="10"/>
  <c r="FM18" i="10"/>
  <c r="FM12" i="10"/>
  <c r="FM7" i="10" s="1"/>
  <c r="FJ67" i="10"/>
  <c r="FJ62" i="10"/>
  <c r="FJ58" i="10"/>
  <c r="FJ54" i="10"/>
  <c r="FJ53" i="10"/>
  <c r="FJ49" i="10"/>
  <c r="FJ41" i="10"/>
  <c r="FJ40" i="10"/>
  <c r="FJ37" i="10"/>
  <c r="FJ29" i="10"/>
  <c r="FJ28" i="10" s="1"/>
  <c r="FJ52" i="10" s="1"/>
  <c r="FJ21" i="10"/>
  <c r="FJ18" i="10" s="1"/>
  <c r="FJ12" i="10"/>
  <c r="FJ7" i="10" s="1"/>
  <c r="FG67" i="10"/>
  <c r="FG62" i="10"/>
  <c r="FG58" i="10"/>
  <c r="FG54" i="10"/>
  <c r="FG53" i="10" s="1"/>
  <c r="FG49" i="10"/>
  <c r="FG41" i="10"/>
  <c r="FG40" i="10" s="1"/>
  <c r="FG37" i="10"/>
  <c r="FG29" i="10"/>
  <c r="FG28" i="10"/>
  <c r="FG21" i="10"/>
  <c r="FG18" i="10"/>
  <c r="FG12" i="10"/>
  <c r="FG7" i="10" s="1"/>
  <c r="AE61" i="9" l="1"/>
  <c r="AE27" i="9" s="1"/>
  <c r="AB53" i="9"/>
  <c r="AB6" i="9" s="1"/>
  <c r="CM26" i="9"/>
  <c r="CM6" i="9" s="1"/>
  <c r="CY52" i="9"/>
  <c r="CY27" i="9" s="1"/>
  <c r="CG52" i="9"/>
  <c r="CG27" i="9" s="1"/>
  <c r="AB52" i="9"/>
  <c r="AB27" i="9" s="1"/>
  <c r="CG26" i="9"/>
  <c r="CG6" i="9" s="1"/>
  <c r="BR26" i="9"/>
  <c r="BR6" i="9" s="1"/>
  <c r="AZ26" i="9"/>
  <c r="AZ6" i="9" s="1"/>
  <c r="P26" i="9"/>
  <c r="DB26" i="9"/>
  <c r="DB6" i="9" s="1"/>
  <c r="GW61" i="9"/>
  <c r="GW26" i="9"/>
  <c r="GW6" i="9" s="1"/>
  <c r="GQ61" i="9"/>
  <c r="GQ40" i="9"/>
  <c r="GQ28" i="9"/>
  <c r="GQ52" i="9" s="1"/>
  <c r="GQ27" i="9" s="1"/>
  <c r="GE61" i="9"/>
  <c r="GB61" i="9"/>
  <c r="GB27" i="9" s="1"/>
  <c r="GB26" i="9"/>
  <c r="GB6" i="9" s="1"/>
  <c r="FY61" i="9"/>
  <c r="FY27" i="9" s="1"/>
  <c r="FV61" i="9"/>
  <c r="FV27" i="9" s="1"/>
  <c r="FJ61" i="9"/>
  <c r="FJ27" i="9" s="1"/>
  <c r="FJ26" i="9"/>
  <c r="FJ6" i="9" s="1"/>
  <c r="FG27" i="9"/>
  <c r="FA26" i="9"/>
  <c r="GW27" i="10"/>
  <c r="GW26" i="10"/>
  <c r="GW6" i="10" s="1"/>
  <c r="GQ61" i="10"/>
  <c r="GQ27" i="10" s="1"/>
  <c r="GH26" i="10"/>
  <c r="GE61" i="10"/>
  <c r="FY61" i="10"/>
  <c r="FY26" i="10"/>
  <c r="FV61" i="10"/>
  <c r="FV27" i="10" s="1"/>
  <c r="FS61" i="10"/>
  <c r="FS27" i="10" s="1"/>
  <c r="FP61" i="10"/>
  <c r="FP27" i="10" s="1"/>
  <c r="FM61" i="10"/>
  <c r="FM26" i="10"/>
  <c r="FJ61" i="10"/>
  <c r="FJ27" i="10" s="1"/>
  <c r="FJ26" i="10"/>
  <c r="FJ6" i="10" s="1"/>
  <c r="FG61" i="10"/>
  <c r="FG26" i="10"/>
  <c r="ER27" i="9"/>
  <c r="EL27" i="9"/>
  <c r="CP52" i="9"/>
  <c r="CP27" i="9" s="1"/>
  <c r="GW52" i="9"/>
  <c r="GW27" i="9" s="1"/>
  <c r="GQ26" i="9"/>
  <c r="GQ6" i="9" s="1"/>
  <c r="GE6" i="9"/>
  <c r="GE52" i="9"/>
  <c r="GE27" i="9" s="1"/>
  <c r="FY26" i="9"/>
  <c r="FY6" i="9" s="1"/>
  <c r="FV26" i="9"/>
  <c r="FV6" i="9" s="1"/>
  <c r="FS6" i="9"/>
  <c r="FS52" i="9"/>
  <c r="FS27" i="9" s="1"/>
  <c r="FP52" i="9"/>
  <c r="FP27" i="9" s="1"/>
  <c r="FD26" i="9"/>
  <c r="FD6" i="9" s="1"/>
  <c r="FA6" i="9"/>
  <c r="FA52" i="9"/>
  <c r="FA27" i="9" s="1"/>
  <c r="EI52" i="9"/>
  <c r="EI27" i="9" s="1"/>
  <c r="EF26" i="9"/>
  <c r="EF6" i="9" s="1"/>
  <c r="DW52" i="9"/>
  <c r="DW27" i="9" s="1"/>
  <c r="DQ52" i="9"/>
  <c r="DQ27" i="9" s="1"/>
  <c r="DN6" i="9"/>
  <c r="DN52" i="9"/>
  <c r="DN27" i="9" s="1"/>
  <c r="DH26" i="9"/>
  <c r="DH6" i="9" s="1"/>
  <c r="DE26" i="9"/>
  <c r="DE6" i="9" s="1"/>
  <c r="CM52" i="9"/>
  <c r="CM27" i="9" s="1"/>
  <c r="CJ26" i="9"/>
  <c r="CJ6" i="9" s="1"/>
  <c r="CA26" i="9"/>
  <c r="CA6" i="9" s="1"/>
  <c r="BX6" i="9"/>
  <c r="BX52" i="9"/>
  <c r="BX27" i="9" s="1"/>
  <c r="BU6" i="9"/>
  <c r="BU52" i="9"/>
  <c r="BU27" i="9" s="1"/>
  <c r="BO26" i="9"/>
  <c r="BO6" i="9" s="1"/>
  <c r="AW52" i="9"/>
  <c r="AW27" i="9" s="1"/>
  <c r="AQ6" i="9"/>
  <c r="AQ52" i="9"/>
  <c r="AQ27" i="9" s="1"/>
  <c r="AN52" i="9"/>
  <c r="AN27" i="9" s="1"/>
  <c r="AK52" i="9"/>
  <c r="AK27" i="9" s="1"/>
  <c r="AH26" i="9"/>
  <c r="AH6" i="9" s="1"/>
  <c r="Y26" i="9"/>
  <c r="Y6" i="9" s="1"/>
  <c r="V6" i="9"/>
  <c r="V52" i="9"/>
  <c r="V27" i="9" s="1"/>
  <c r="S6" i="9"/>
  <c r="S52" i="9"/>
  <c r="S27" i="9" s="1"/>
  <c r="P6" i="9"/>
  <c r="P52" i="9"/>
  <c r="P27" i="9" s="1"/>
  <c r="M26" i="9"/>
  <c r="M6" i="9" s="1"/>
  <c r="GQ26" i="10"/>
  <c r="GQ6" i="10" s="1"/>
  <c r="GK26" i="10"/>
  <c r="GK6" i="10" s="1"/>
  <c r="GH6" i="10"/>
  <c r="GH52" i="10"/>
  <c r="GH27" i="10" s="1"/>
  <c r="GE52" i="10"/>
  <c r="GE27" i="10" s="1"/>
  <c r="GB6" i="10"/>
  <c r="GB52" i="10"/>
  <c r="GB27" i="10" s="1"/>
  <c r="FY6" i="10"/>
  <c r="FY52" i="10"/>
  <c r="FY27" i="10" s="1"/>
  <c r="FV26" i="10"/>
  <c r="FV6" i="10" s="1"/>
  <c r="FS26" i="10"/>
  <c r="FS6" i="10" s="1"/>
  <c r="FP26" i="10"/>
  <c r="FP6" i="10" s="1"/>
  <c r="FM6" i="10"/>
  <c r="FM52" i="10"/>
  <c r="FM27" i="10" s="1"/>
  <c r="FG6" i="10"/>
  <c r="FG52" i="10"/>
  <c r="FG27" i="10" s="1"/>
  <c r="B21" i="11" l="1"/>
  <c r="B69" i="11"/>
  <c r="B68" i="11"/>
  <c r="B66" i="11"/>
  <c r="B65" i="11"/>
  <c r="B64" i="11"/>
  <c r="B63" i="11"/>
  <c r="B60" i="11"/>
  <c r="B59" i="11"/>
  <c r="B57" i="11"/>
  <c r="B56" i="11"/>
  <c r="B55" i="11"/>
  <c r="B51" i="11"/>
  <c r="B50" i="11"/>
  <c r="B48" i="11"/>
  <c r="B47" i="11"/>
  <c r="B46" i="11"/>
  <c r="B45" i="11"/>
  <c r="B44" i="11"/>
  <c r="B43" i="11"/>
  <c r="B42" i="11"/>
  <c r="B39" i="11"/>
  <c r="B38" i="11"/>
  <c r="B36" i="11"/>
  <c r="B35" i="11"/>
  <c r="B34" i="11"/>
  <c r="B33" i="11"/>
  <c r="B32" i="11"/>
  <c r="B31" i="11"/>
  <c r="B30" i="11"/>
  <c r="B25" i="11"/>
  <c r="B24" i="11"/>
  <c r="B23" i="11"/>
  <c r="B22" i="11"/>
  <c r="B20" i="11"/>
  <c r="B19" i="11"/>
  <c r="B17" i="11"/>
  <c r="B16" i="11"/>
  <c r="B15" i="11"/>
  <c r="B14" i="11"/>
  <c r="B13" i="11"/>
  <c r="B9" i="11"/>
  <c r="B10" i="11"/>
  <c r="B11" i="11"/>
  <c r="B8" i="11"/>
  <c r="Z57" i="8"/>
  <c r="Z59" i="9"/>
  <c r="Z57" i="9"/>
  <c r="Z59" i="10"/>
  <c r="Z57" i="10"/>
  <c r="EP67" i="8"/>
  <c r="EP62" i="8"/>
  <c r="EP61" i="8"/>
  <c r="EP58" i="8"/>
  <c r="EP54" i="8"/>
  <c r="EP53" i="8" s="1"/>
  <c r="EP49" i="8"/>
  <c r="EP41" i="8"/>
  <c r="EP40" i="8" s="1"/>
  <c r="EP37" i="8"/>
  <c r="EP29" i="8"/>
  <c r="EP28" i="8"/>
  <c r="EP52" i="8" s="1"/>
  <c r="EP27" i="8" s="1"/>
  <c r="EP21" i="8"/>
  <c r="EP18" i="8"/>
  <c r="EP12" i="8"/>
  <c r="EP7" i="8"/>
  <c r="EP26" i="8" s="1"/>
  <c r="EP6" i="8" s="1"/>
  <c r="EG67" i="8"/>
  <c r="EG62" i="8"/>
  <c r="EG61" i="8"/>
  <c r="EG58" i="8"/>
  <c r="EG54" i="8"/>
  <c r="EG53" i="8" s="1"/>
  <c r="EG49" i="8"/>
  <c r="EG41" i="8"/>
  <c r="EG40" i="8" s="1"/>
  <c r="EG37" i="8"/>
  <c r="EG29" i="8"/>
  <c r="EG28" i="8"/>
  <c r="EG52" i="8" s="1"/>
  <c r="EG27" i="8" s="1"/>
  <c r="EG21" i="8"/>
  <c r="EG18" i="8"/>
  <c r="EG12" i="8"/>
  <c r="EG7" i="8"/>
  <c r="EG26" i="8" s="1"/>
  <c r="EG6" i="8" s="1"/>
  <c r="ED67" i="8"/>
  <c r="ED62" i="8"/>
  <c r="ED61" i="8"/>
  <c r="ED58" i="8"/>
  <c r="ED54" i="8"/>
  <c r="ED53" i="8" s="1"/>
  <c r="ED49" i="8"/>
  <c r="ED41" i="8"/>
  <c r="ED40" i="8" s="1"/>
  <c r="ED37" i="8"/>
  <c r="ED29" i="8"/>
  <c r="ED28" i="8"/>
  <c r="ED52" i="8" s="1"/>
  <c r="ED27" i="8" s="1"/>
  <c r="ED21" i="8"/>
  <c r="ED18" i="8"/>
  <c r="ED12" i="8"/>
  <c r="ED7" i="8"/>
  <c r="ED26" i="8" s="1"/>
  <c r="ED6" i="8" s="1"/>
  <c r="EA67" i="8"/>
  <c r="EA62" i="8"/>
  <c r="EA61" i="8" s="1"/>
  <c r="EA58" i="8"/>
  <c r="EA54" i="8"/>
  <c r="EA53" i="8" s="1"/>
  <c r="EA49" i="8"/>
  <c r="EA41" i="8"/>
  <c r="EA40" i="8" s="1"/>
  <c r="EA37" i="8"/>
  <c r="EA29" i="8"/>
  <c r="EA28" i="8"/>
  <c r="EA21" i="8"/>
  <c r="EA18" i="8"/>
  <c r="EA12" i="8"/>
  <c r="EA7" i="8"/>
  <c r="EA26" i="8" s="1"/>
  <c r="DX67" i="8"/>
  <c r="DX62" i="8"/>
  <c r="DX61" i="8" s="1"/>
  <c r="DX58" i="8"/>
  <c r="DX54" i="8"/>
  <c r="DX53" i="8"/>
  <c r="DX49" i="8"/>
  <c r="DX41" i="8"/>
  <c r="DX40" i="8"/>
  <c r="DX37" i="8"/>
  <c r="DX29" i="8"/>
  <c r="DX28" i="8" s="1"/>
  <c r="DX52" i="8" s="1"/>
  <c r="DX27" i="8" s="1"/>
  <c r="DX21" i="8"/>
  <c r="DX18" i="8" s="1"/>
  <c r="DX12" i="8"/>
  <c r="DX7" i="8" s="1"/>
  <c r="DX26" i="8" s="1"/>
  <c r="DX6" i="8" s="1"/>
  <c r="DU67" i="8"/>
  <c r="DU62" i="8"/>
  <c r="DU61" i="8" s="1"/>
  <c r="DU58" i="8"/>
  <c r="DU54" i="8"/>
  <c r="DU53" i="8" s="1"/>
  <c r="DU49" i="8"/>
  <c r="DU41" i="8"/>
  <c r="DU40" i="8" s="1"/>
  <c r="DU37" i="8"/>
  <c r="DU29" i="8"/>
  <c r="DU28" i="8"/>
  <c r="DU21" i="8"/>
  <c r="DU18" i="8"/>
  <c r="DU12" i="8"/>
  <c r="DU7" i="8"/>
  <c r="DU26" i="8" s="1"/>
  <c r="Z67" i="8"/>
  <c r="Z62" i="8"/>
  <c r="Z61" i="8" s="1"/>
  <c r="Z58" i="8"/>
  <c r="Z49" i="8"/>
  <c r="Z41" i="8"/>
  <c r="Z40" i="8" s="1"/>
  <c r="Z37" i="8"/>
  <c r="Z29" i="8"/>
  <c r="Z28" i="8"/>
  <c r="Z21" i="8"/>
  <c r="Z18" i="8"/>
  <c r="Z12" i="8"/>
  <c r="Z7" i="8"/>
  <c r="Z26" i="8" s="1"/>
  <c r="GU67" i="9"/>
  <c r="GU62" i="9"/>
  <c r="GU61" i="9"/>
  <c r="GU58" i="9"/>
  <c r="GU54" i="9"/>
  <c r="GU53" i="9" s="1"/>
  <c r="GU49" i="9"/>
  <c r="GU41" i="9"/>
  <c r="GU40" i="9" s="1"/>
  <c r="GU37" i="9"/>
  <c r="GU29" i="9"/>
  <c r="GU28" i="9"/>
  <c r="GU52" i="9" s="1"/>
  <c r="GU27" i="9" s="1"/>
  <c r="GU21" i="9"/>
  <c r="GU18" i="9"/>
  <c r="GU12" i="9"/>
  <c r="GU10" i="9"/>
  <c r="GU7" i="9" s="1"/>
  <c r="GU26" i="9" s="1"/>
  <c r="GU6" i="9" s="1"/>
  <c r="GR67" i="9"/>
  <c r="GR62" i="9"/>
  <c r="GR61" i="9" s="1"/>
  <c r="GR58" i="9"/>
  <c r="GR54" i="9"/>
  <c r="GR53" i="9"/>
  <c r="GR49" i="9"/>
  <c r="GR41" i="9"/>
  <c r="GR40" i="9"/>
  <c r="GR37" i="9"/>
  <c r="GR29" i="9"/>
  <c r="GR28" i="9" s="1"/>
  <c r="GR52" i="9" s="1"/>
  <c r="GR27" i="9" s="1"/>
  <c r="GR21" i="9"/>
  <c r="GR18" i="9" s="1"/>
  <c r="GR12" i="9"/>
  <c r="GR7" i="9" s="1"/>
  <c r="GR26" i="9" s="1"/>
  <c r="GR6" i="9" s="1"/>
  <c r="GO67" i="9"/>
  <c r="GO63" i="9"/>
  <c r="GO62" i="9" s="1"/>
  <c r="GO61" i="9" s="1"/>
  <c r="GO58" i="9"/>
  <c r="GO54" i="9"/>
  <c r="GO53" i="9" s="1"/>
  <c r="GO49" i="9"/>
  <c r="GO41" i="9"/>
  <c r="GO40" i="9" s="1"/>
  <c r="GO37" i="9"/>
  <c r="GO29" i="9"/>
  <c r="GO28" i="9"/>
  <c r="GO21" i="9"/>
  <c r="GO18" i="9"/>
  <c r="GO12" i="9"/>
  <c r="GO10" i="9"/>
  <c r="GO7" i="9" s="1"/>
  <c r="GO26" i="9" s="1"/>
  <c r="GI67" i="9"/>
  <c r="GI62" i="9"/>
  <c r="GI61" i="9"/>
  <c r="GI58" i="9"/>
  <c r="GI54" i="9"/>
  <c r="GI53" i="9" s="1"/>
  <c r="GI49" i="9"/>
  <c r="GI41" i="9"/>
  <c r="GI40" i="9" s="1"/>
  <c r="GI37" i="9"/>
  <c r="GI29" i="9"/>
  <c r="GI28" i="9"/>
  <c r="GI21" i="9"/>
  <c r="GI18" i="9"/>
  <c r="GI12" i="9"/>
  <c r="GI7" i="9"/>
  <c r="GI26" i="9" s="1"/>
  <c r="GI6" i="9" s="1"/>
  <c r="GF67" i="9"/>
  <c r="GF62" i="9"/>
  <c r="GF61" i="9"/>
  <c r="GF58" i="9"/>
  <c r="GF54" i="9"/>
  <c r="GF53" i="9" s="1"/>
  <c r="GF49" i="9"/>
  <c r="GF41" i="9"/>
  <c r="GF40" i="9" s="1"/>
  <c r="GF37" i="9"/>
  <c r="GF29" i="9"/>
  <c r="GF28" i="9"/>
  <c r="GF52" i="9" s="1"/>
  <c r="GF27" i="9" s="1"/>
  <c r="GF21" i="9"/>
  <c r="GF18" i="9"/>
  <c r="GF12" i="9"/>
  <c r="GF7" i="9"/>
  <c r="GF26" i="9" s="1"/>
  <c r="GF6" i="9" s="1"/>
  <c r="GC67" i="9"/>
  <c r="GC62" i="9"/>
  <c r="GC61" i="9"/>
  <c r="GC58" i="9"/>
  <c r="GC54" i="9"/>
  <c r="GC53" i="9" s="1"/>
  <c r="GC49" i="9"/>
  <c r="GC41" i="9"/>
  <c r="GC40" i="9" s="1"/>
  <c r="GC37" i="9"/>
  <c r="GC29" i="9"/>
  <c r="GC28" i="9"/>
  <c r="GC52" i="9" s="1"/>
  <c r="GC27" i="9" s="1"/>
  <c r="GC21" i="9"/>
  <c r="GC18" i="9"/>
  <c r="GC12" i="9"/>
  <c r="GC7" i="9"/>
  <c r="GC26" i="9" s="1"/>
  <c r="GC6" i="9" s="1"/>
  <c r="FZ67" i="9"/>
  <c r="FZ63" i="9"/>
  <c r="FZ62" i="9"/>
  <c r="FZ61" i="9" s="1"/>
  <c r="FZ58" i="9"/>
  <c r="FZ54" i="9"/>
  <c r="FZ53" i="9"/>
  <c r="FZ49" i="9"/>
  <c r="FZ41" i="9"/>
  <c r="FZ40" i="9" s="1"/>
  <c r="FZ37" i="9"/>
  <c r="FZ29" i="9"/>
  <c r="FZ28" i="9" s="1"/>
  <c r="FZ52" i="9" s="1"/>
  <c r="FZ27" i="9" s="1"/>
  <c r="FZ21" i="9"/>
  <c r="FZ18" i="9" s="1"/>
  <c r="FZ12" i="9"/>
  <c r="FZ10" i="9"/>
  <c r="FZ7" i="9"/>
  <c r="FZ26" i="9" s="1"/>
  <c r="FZ6" i="9" s="1"/>
  <c r="FW68" i="9"/>
  <c r="FW67" i="9"/>
  <c r="FW63" i="9"/>
  <c r="FW62" i="9"/>
  <c r="FW61" i="9" s="1"/>
  <c r="FW58" i="9"/>
  <c r="FW54" i="9"/>
  <c r="FW53" i="9"/>
  <c r="FW49" i="9"/>
  <c r="FW41" i="9"/>
  <c r="FW40" i="9"/>
  <c r="FW37" i="9"/>
  <c r="FW29" i="9"/>
  <c r="FW28" i="9" s="1"/>
  <c r="FW52" i="9" s="1"/>
  <c r="FW27" i="9" s="1"/>
  <c r="FW21" i="9"/>
  <c r="FW18" i="9" s="1"/>
  <c r="FW12" i="9"/>
  <c r="FW9" i="9"/>
  <c r="FW7" i="9"/>
  <c r="FW26" i="9" s="1"/>
  <c r="FW6" i="9" s="1"/>
  <c r="FT67" i="9"/>
  <c r="FT62" i="9"/>
  <c r="FT61" i="9"/>
  <c r="FT58" i="9"/>
  <c r="FT54" i="9"/>
  <c r="FT53" i="9" s="1"/>
  <c r="FT49" i="9"/>
  <c r="FT41" i="9"/>
  <c r="FT40" i="9" s="1"/>
  <c r="FT37" i="9"/>
  <c r="FT28" i="9" s="1"/>
  <c r="FT52" i="9" s="1"/>
  <c r="FT27" i="9" s="1"/>
  <c r="FT29" i="9"/>
  <c r="FT21" i="9"/>
  <c r="FT18" i="9"/>
  <c r="FT12" i="9"/>
  <c r="FT10" i="9"/>
  <c r="FT7" i="9" s="1"/>
  <c r="FT26" i="9" s="1"/>
  <c r="FT6" i="9" s="1"/>
  <c r="FQ67" i="9"/>
  <c r="FQ62" i="9"/>
  <c r="FQ61" i="9" s="1"/>
  <c r="FQ58" i="9"/>
  <c r="FQ54" i="9"/>
  <c r="FQ53" i="9"/>
  <c r="FQ49" i="9"/>
  <c r="FQ41" i="9"/>
  <c r="FQ40" i="9"/>
  <c r="FQ37" i="9"/>
  <c r="FQ29" i="9"/>
  <c r="FQ28" i="9" s="1"/>
  <c r="FQ52" i="9" s="1"/>
  <c r="FQ27" i="9" s="1"/>
  <c r="FQ21" i="9"/>
  <c r="FQ18" i="9" s="1"/>
  <c r="FQ12" i="9"/>
  <c r="FQ7" i="9" s="1"/>
  <c r="FN67" i="9"/>
  <c r="FN62" i="9"/>
  <c r="FN61" i="9"/>
  <c r="FN58" i="9"/>
  <c r="FN54" i="9"/>
  <c r="FN53" i="9" s="1"/>
  <c r="FN49" i="9"/>
  <c r="FN41" i="9"/>
  <c r="FN40" i="9" s="1"/>
  <c r="FN37" i="9"/>
  <c r="FN29" i="9"/>
  <c r="FN28" i="9"/>
  <c r="FN52" i="9" s="1"/>
  <c r="FN27" i="9" s="1"/>
  <c r="FN21" i="9"/>
  <c r="FN18" i="9"/>
  <c r="FN12" i="9"/>
  <c r="FN10" i="9"/>
  <c r="FN7" i="9"/>
  <c r="FN26" i="9" s="1"/>
  <c r="FN6" i="9" s="1"/>
  <c r="FK67" i="9"/>
  <c r="FK62" i="9"/>
  <c r="FK61" i="9"/>
  <c r="FK58" i="9"/>
  <c r="FK54" i="9"/>
  <c r="FK53" i="9" s="1"/>
  <c r="FK49" i="9"/>
  <c r="FK41" i="9"/>
  <c r="FK40" i="9" s="1"/>
  <c r="FK37" i="9"/>
  <c r="FK29" i="9"/>
  <c r="FK28" i="9"/>
  <c r="FK21" i="9"/>
  <c r="FK18" i="9"/>
  <c r="FK12" i="9"/>
  <c r="FK7" i="9"/>
  <c r="FK26" i="9" s="1"/>
  <c r="FK6" i="9" s="1"/>
  <c r="FH67" i="9"/>
  <c r="FH62" i="9"/>
  <c r="FH61" i="9"/>
  <c r="FH58" i="9"/>
  <c r="FH54" i="9"/>
  <c r="FH53" i="9" s="1"/>
  <c r="FH49" i="9"/>
  <c r="FH41" i="9"/>
  <c r="FH40" i="9" s="1"/>
  <c r="FH37" i="9"/>
  <c r="FH29" i="9"/>
  <c r="FH28" i="9"/>
  <c r="FH21" i="9"/>
  <c r="FH19" i="9"/>
  <c r="FH18" i="9" s="1"/>
  <c r="FH12" i="9"/>
  <c r="FH10" i="9"/>
  <c r="FH9" i="9"/>
  <c r="FH8" i="9"/>
  <c r="FH7" i="9"/>
  <c r="FH26" i="9" s="1"/>
  <c r="FH6" i="9" s="1"/>
  <c r="FE67" i="9"/>
  <c r="FE62" i="9"/>
  <c r="FE61" i="9"/>
  <c r="FE58" i="9"/>
  <c r="FE54" i="9"/>
  <c r="FE53" i="9" s="1"/>
  <c r="FE49" i="9"/>
  <c r="FE41" i="9"/>
  <c r="FE40" i="9" s="1"/>
  <c r="FE37" i="9"/>
  <c r="FE29" i="9"/>
  <c r="FE28" i="9"/>
  <c r="FE52" i="9" s="1"/>
  <c r="FE27" i="9" s="1"/>
  <c r="FE21" i="9"/>
  <c r="FE18" i="9"/>
  <c r="FE12" i="9"/>
  <c r="FE7" i="9"/>
  <c r="FE26" i="9" s="1"/>
  <c r="FE6" i="9" s="1"/>
  <c r="FB67" i="9"/>
  <c r="FB62" i="9"/>
  <c r="FB61" i="9"/>
  <c r="FB58" i="9"/>
  <c r="FB54" i="9"/>
  <c r="FB53" i="9" s="1"/>
  <c r="FB49" i="9"/>
  <c r="FB41" i="9"/>
  <c r="FB40" i="9" s="1"/>
  <c r="FB37" i="9"/>
  <c r="FB29" i="9"/>
  <c r="FB28" i="9"/>
  <c r="FB21" i="9"/>
  <c r="FB18" i="9"/>
  <c r="FB12" i="9"/>
  <c r="FB7" i="9"/>
  <c r="FB26" i="9" s="1"/>
  <c r="FB6" i="9" s="1"/>
  <c r="EY67" i="9"/>
  <c r="EY62" i="9"/>
  <c r="EY61" i="9"/>
  <c r="EY58" i="9"/>
  <c r="EY54" i="9"/>
  <c r="EY53" i="9" s="1"/>
  <c r="EY49" i="9"/>
  <c r="EY41" i="9"/>
  <c r="EY40" i="9" s="1"/>
  <c r="EY37" i="9"/>
  <c r="EY29" i="9"/>
  <c r="EY28" i="9"/>
  <c r="EY52" i="9" s="1"/>
  <c r="EY27" i="9" s="1"/>
  <c r="EY21" i="9"/>
  <c r="EY18" i="9"/>
  <c r="EY12" i="9"/>
  <c r="EY7" i="9"/>
  <c r="EY26" i="9" s="1"/>
  <c r="EY6" i="9" s="1"/>
  <c r="ES67" i="9"/>
  <c r="ES62" i="9"/>
  <c r="ES61" i="9" s="1"/>
  <c r="ES58" i="9"/>
  <c r="ES54" i="9"/>
  <c r="ES53" i="9" s="1"/>
  <c r="ES49" i="9"/>
  <c r="ES41" i="9"/>
  <c r="ES40" i="9" s="1"/>
  <c r="ES37" i="9"/>
  <c r="ES29" i="9"/>
  <c r="ES28" i="9"/>
  <c r="ES21" i="9"/>
  <c r="ES18" i="9"/>
  <c r="ES12" i="9"/>
  <c r="ES7" i="9"/>
  <c r="ES26" i="9" s="1"/>
  <c r="EP67" i="9"/>
  <c r="EP62" i="9"/>
  <c r="EP61" i="9" s="1"/>
  <c r="EP58" i="9"/>
  <c r="EP54" i="9"/>
  <c r="EP53" i="9" s="1"/>
  <c r="EP49" i="9"/>
  <c r="EP41" i="9"/>
  <c r="EP40" i="9" s="1"/>
  <c r="EP37" i="9"/>
  <c r="EP29" i="9"/>
  <c r="EP28" i="9"/>
  <c r="EP21" i="9"/>
  <c r="EP18" i="9"/>
  <c r="EP12" i="9"/>
  <c r="EP7" i="9"/>
  <c r="EP26" i="9" s="1"/>
  <c r="EJ67" i="9"/>
  <c r="EJ62" i="9"/>
  <c r="EJ61" i="9"/>
  <c r="EJ58" i="9"/>
  <c r="EJ54" i="9"/>
  <c r="EJ53" i="9" s="1"/>
  <c r="EJ49" i="9"/>
  <c r="EJ41" i="9"/>
  <c r="EJ40" i="9" s="1"/>
  <c r="EJ37" i="9"/>
  <c r="EJ29" i="9"/>
  <c r="EJ28" i="9"/>
  <c r="EJ21" i="9"/>
  <c r="EJ18" i="9"/>
  <c r="EJ12" i="9"/>
  <c r="EJ7" i="9"/>
  <c r="EJ26" i="9" s="1"/>
  <c r="EJ6" i="9" s="1"/>
  <c r="ED67" i="9"/>
  <c r="ED62" i="9"/>
  <c r="ED61" i="9" s="1"/>
  <c r="ED58" i="9"/>
  <c r="ED54" i="9"/>
  <c r="ED53" i="9"/>
  <c r="ED49" i="9"/>
  <c r="ED41" i="9"/>
  <c r="ED40" i="9"/>
  <c r="ED37" i="9"/>
  <c r="ED29" i="9"/>
  <c r="ED28" i="9" s="1"/>
  <c r="ED52" i="9" s="1"/>
  <c r="ED27" i="9" s="1"/>
  <c r="ED21" i="9"/>
  <c r="ED18" i="9" s="1"/>
  <c r="ED12" i="9"/>
  <c r="ED7" i="9" s="1"/>
  <c r="ED26" i="9" s="1"/>
  <c r="ED6" i="9" s="1"/>
  <c r="DO67" i="9"/>
  <c r="DO62" i="9"/>
  <c r="DO61" i="9"/>
  <c r="DO58" i="9"/>
  <c r="DO54" i="9"/>
  <c r="DO53" i="9" s="1"/>
  <c r="DO49" i="9"/>
  <c r="DO41" i="9"/>
  <c r="DO40" i="9" s="1"/>
  <c r="DO37" i="9"/>
  <c r="DO29" i="9"/>
  <c r="DO28" i="9"/>
  <c r="DO21" i="9"/>
  <c r="DO18" i="9"/>
  <c r="DO12" i="9"/>
  <c r="DO7" i="9"/>
  <c r="DO26" i="9" s="1"/>
  <c r="DO6" i="9" s="1"/>
  <c r="DL67" i="9"/>
  <c r="DL62" i="9"/>
  <c r="DL61" i="9"/>
  <c r="DL58" i="9"/>
  <c r="DL54" i="9"/>
  <c r="DL53" i="9" s="1"/>
  <c r="DL49" i="9"/>
  <c r="DL41" i="9"/>
  <c r="DL40" i="9" s="1"/>
  <c r="DL37" i="9"/>
  <c r="DL29" i="9"/>
  <c r="DL28" i="9"/>
  <c r="DL21" i="9"/>
  <c r="DL18" i="9"/>
  <c r="DL12" i="9"/>
  <c r="DL7" i="9"/>
  <c r="DL26" i="9" s="1"/>
  <c r="DI67" i="9"/>
  <c r="DI62" i="9"/>
  <c r="DI61" i="9"/>
  <c r="DI58" i="9"/>
  <c r="DI54" i="9"/>
  <c r="DI53" i="9" s="1"/>
  <c r="DI49" i="9"/>
  <c r="DI41" i="9"/>
  <c r="DI40" i="9" s="1"/>
  <c r="DI37" i="9"/>
  <c r="DI29" i="9"/>
  <c r="DI28" i="9"/>
  <c r="DI52" i="9" s="1"/>
  <c r="DI27" i="9" s="1"/>
  <c r="DI21" i="9"/>
  <c r="DI18" i="9"/>
  <c r="DI12" i="9"/>
  <c r="DI7" i="9"/>
  <c r="DI26" i="9" s="1"/>
  <c r="DI6" i="9" s="1"/>
  <c r="DF67" i="9"/>
  <c r="DF62" i="9"/>
  <c r="DF61" i="9"/>
  <c r="DF58" i="9"/>
  <c r="DF54" i="9"/>
  <c r="DF53" i="9" s="1"/>
  <c r="DF49" i="9"/>
  <c r="DF41" i="9"/>
  <c r="DF40" i="9" s="1"/>
  <c r="DF37" i="9"/>
  <c r="DF29" i="9"/>
  <c r="DF28" i="9"/>
  <c r="DF52" i="9" s="1"/>
  <c r="DF27" i="9" s="1"/>
  <c r="DF21" i="9"/>
  <c r="DF18" i="9"/>
  <c r="DF12" i="9"/>
  <c r="DF7" i="9"/>
  <c r="DF26" i="9" s="1"/>
  <c r="DF6" i="9" s="1"/>
  <c r="DC67" i="9"/>
  <c r="DC62" i="9"/>
  <c r="DC61" i="9"/>
  <c r="DC58" i="9"/>
  <c r="DC54" i="9"/>
  <c r="DC53" i="9" s="1"/>
  <c r="DC49" i="9"/>
  <c r="DC41" i="9"/>
  <c r="DC40" i="9" s="1"/>
  <c r="DC37" i="9"/>
  <c r="DC29" i="9"/>
  <c r="DC28" i="9"/>
  <c r="DC21" i="9"/>
  <c r="DC18" i="9"/>
  <c r="DC12" i="9"/>
  <c r="DC7" i="9"/>
  <c r="DC26" i="9" s="1"/>
  <c r="CZ67" i="9"/>
  <c r="CZ62" i="9"/>
  <c r="CZ61" i="9"/>
  <c r="CZ58" i="9"/>
  <c r="CZ54" i="9"/>
  <c r="CZ53" i="9" s="1"/>
  <c r="CZ49" i="9"/>
  <c r="CZ41" i="9"/>
  <c r="CZ40" i="9" s="1"/>
  <c r="CZ37" i="9"/>
  <c r="CZ29" i="9"/>
  <c r="CZ28" i="9"/>
  <c r="CZ21" i="9"/>
  <c r="CZ18" i="9"/>
  <c r="CZ12" i="9"/>
  <c r="CZ7" i="9"/>
  <c r="CZ26" i="9" s="1"/>
  <c r="CZ6" i="9" s="1"/>
  <c r="CW67" i="9"/>
  <c r="CW62" i="9"/>
  <c r="CW61" i="9"/>
  <c r="CW58" i="9"/>
  <c r="CW54" i="9"/>
  <c r="CW53" i="9" s="1"/>
  <c r="CW49" i="9"/>
  <c r="CW41" i="9"/>
  <c r="CW40" i="9" s="1"/>
  <c r="CW37" i="9"/>
  <c r="CW29" i="9"/>
  <c r="CW28" i="9"/>
  <c r="CW21" i="9"/>
  <c r="CW18" i="9"/>
  <c r="CW12" i="9"/>
  <c r="CW7" i="9"/>
  <c r="CW26" i="9" s="1"/>
  <c r="CW6" i="9" s="1"/>
  <c r="CT67" i="9"/>
  <c r="CT62" i="9"/>
  <c r="CT61" i="9" s="1"/>
  <c r="CT58" i="9"/>
  <c r="CT54" i="9"/>
  <c r="CT53" i="9" s="1"/>
  <c r="CT49" i="9"/>
  <c r="CT41" i="9"/>
  <c r="CT40" i="9" s="1"/>
  <c r="CT37" i="9"/>
  <c r="CT29" i="9"/>
  <c r="CT28" i="9"/>
  <c r="CT21" i="9"/>
  <c r="CT18" i="9"/>
  <c r="CT12" i="9"/>
  <c r="CT7" i="9"/>
  <c r="CT26" i="9" s="1"/>
  <c r="CN67" i="9"/>
  <c r="CN62" i="9"/>
  <c r="CN61" i="9"/>
  <c r="CN58" i="9"/>
  <c r="CN54" i="9"/>
  <c r="CN53" i="9" s="1"/>
  <c r="CN49" i="9"/>
  <c r="CN37" i="9"/>
  <c r="CK67" i="9"/>
  <c r="CK62" i="9"/>
  <c r="CK61" i="9"/>
  <c r="CK58" i="9"/>
  <c r="CK54" i="9"/>
  <c r="CK53" i="9" s="1"/>
  <c r="CK49" i="9"/>
  <c r="CK46" i="11"/>
  <c r="CK45" i="11"/>
  <c r="CK41" i="11" s="1"/>
  <c r="CK41" i="9"/>
  <c r="CK40" i="9" s="1"/>
  <c r="CK37" i="9"/>
  <c r="CK34" i="11"/>
  <c r="CK29" i="11" s="1"/>
  <c r="CK28" i="11" s="1"/>
  <c r="CK24" i="11"/>
  <c r="CK23" i="11"/>
  <c r="CK21" i="9"/>
  <c r="CK20" i="11"/>
  <c r="CK10" i="11"/>
  <c r="CK9" i="11"/>
  <c r="CK8" i="11"/>
  <c r="CH67" i="9"/>
  <c r="CH62" i="9"/>
  <c r="CH61" i="9"/>
  <c r="CH58" i="9"/>
  <c r="CH54" i="9"/>
  <c r="CH53" i="9" s="1"/>
  <c r="CH49" i="9"/>
  <c r="CH41" i="9"/>
  <c r="CH40" i="9" s="1"/>
  <c r="CH37" i="9"/>
  <c r="CH29" i="9"/>
  <c r="CH28" i="9"/>
  <c r="CH24" i="11"/>
  <c r="CH20" i="11"/>
  <c r="CH19" i="11"/>
  <c r="CH12" i="9"/>
  <c r="CE67" i="9"/>
  <c r="CE62" i="9"/>
  <c r="CE61" i="9"/>
  <c r="CE58" i="9"/>
  <c r="CE54" i="9"/>
  <c r="CE53" i="9" s="1"/>
  <c r="CE49" i="9"/>
  <c r="CE41" i="9"/>
  <c r="CE40" i="9" s="1"/>
  <c r="CE37" i="9"/>
  <c r="CE36" i="11"/>
  <c r="CE29" i="9"/>
  <c r="CE28" i="9" s="1"/>
  <c r="CE24" i="11"/>
  <c r="CE21" i="9"/>
  <c r="CE20" i="11"/>
  <c r="CE16" i="9"/>
  <c r="CE12" i="9" s="1"/>
  <c r="CE10" i="11"/>
  <c r="CE9" i="11"/>
  <c r="BY67" i="9"/>
  <c r="BY62" i="9"/>
  <c r="BY61" i="9"/>
  <c r="BY58" i="9"/>
  <c r="BY54" i="9"/>
  <c r="BY53" i="9" s="1"/>
  <c r="BY49" i="9"/>
  <c r="BY41" i="9"/>
  <c r="BY40" i="9" s="1"/>
  <c r="BY37" i="9"/>
  <c r="BY29" i="9"/>
  <c r="BY28" i="9"/>
  <c r="BY52" i="9" s="1"/>
  <c r="BY27" i="9" s="1"/>
  <c r="BY21" i="9"/>
  <c r="BY18" i="9"/>
  <c r="BY12" i="9"/>
  <c r="BY7" i="9"/>
  <c r="BY26" i="9" s="1"/>
  <c r="BY6" i="9" s="1"/>
  <c r="BS67" i="9"/>
  <c r="BS62" i="9"/>
  <c r="BS61" i="9"/>
  <c r="BS58" i="9"/>
  <c r="BS54" i="9"/>
  <c r="BS53" i="9" s="1"/>
  <c r="BS49" i="9"/>
  <c r="BS41" i="9"/>
  <c r="BS40" i="9" s="1"/>
  <c r="BS37" i="9"/>
  <c r="BS29" i="9"/>
  <c r="BS28" i="9"/>
  <c r="BS52" i="9" s="1"/>
  <c r="BS27" i="9" s="1"/>
  <c r="BS21" i="9"/>
  <c r="BS18" i="9"/>
  <c r="BS12" i="9"/>
  <c r="BS7" i="9"/>
  <c r="BS26" i="9" s="1"/>
  <c r="BS6" i="9" s="1"/>
  <c r="BP67" i="9"/>
  <c r="BP62" i="9"/>
  <c r="BP61" i="9"/>
  <c r="BP58" i="9"/>
  <c r="BP54" i="9"/>
  <c r="BP53" i="9" s="1"/>
  <c r="BP49" i="9"/>
  <c r="BP46" i="11"/>
  <c r="BP40" i="11" s="1"/>
  <c r="BP41" i="9"/>
  <c r="BP40" i="9"/>
  <c r="BP37" i="9"/>
  <c r="BP29" i="9"/>
  <c r="BP28" i="9"/>
  <c r="BP21" i="9"/>
  <c r="BP20" i="11"/>
  <c r="BP19" i="11"/>
  <c r="BP12" i="9"/>
  <c r="BP10" i="11"/>
  <c r="BP7" i="9"/>
  <c r="BM67" i="9"/>
  <c r="BM62" i="9"/>
  <c r="BM61" i="9"/>
  <c r="BM58" i="9"/>
  <c r="BM54" i="9"/>
  <c r="BM53" i="9" s="1"/>
  <c r="BM49" i="9"/>
  <c r="BM41" i="9"/>
  <c r="BM40" i="9" s="1"/>
  <c r="BM37" i="9"/>
  <c r="BM29" i="9"/>
  <c r="BM28" i="9"/>
  <c r="BM21" i="9"/>
  <c r="BM18" i="9"/>
  <c r="BM12" i="9"/>
  <c r="BM7" i="9"/>
  <c r="BM26" i="9" s="1"/>
  <c r="BM6" i="9" s="1"/>
  <c r="BG67" i="9"/>
  <c r="BG62" i="9"/>
  <c r="BG61" i="9" s="1"/>
  <c r="BG58" i="9"/>
  <c r="BG54" i="9"/>
  <c r="BG53" i="9" s="1"/>
  <c r="BG49" i="9"/>
  <c r="BG41" i="9"/>
  <c r="BG40" i="9" s="1"/>
  <c r="BG37" i="9"/>
  <c r="BG29" i="9"/>
  <c r="BG28" i="9"/>
  <c r="BG21" i="9"/>
  <c r="BG18" i="9"/>
  <c r="BG12" i="9"/>
  <c r="BG7" i="9"/>
  <c r="BG26" i="9" s="1"/>
  <c r="BA67" i="9"/>
  <c r="BA62" i="9"/>
  <c r="BA61" i="9"/>
  <c r="BA58" i="9"/>
  <c r="BA54" i="9"/>
  <c r="BA53" i="9" s="1"/>
  <c r="BA49" i="9"/>
  <c r="BA41" i="9"/>
  <c r="BA40" i="9" s="1"/>
  <c r="BA37" i="9"/>
  <c r="BA29" i="9"/>
  <c r="BA28" i="9"/>
  <c r="BA52" i="9" s="1"/>
  <c r="BA27" i="9" s="1"/>
  <c r="BA21" i="9"/>
  <c r="BA18" i="9"/>
  <c r="BA12" i="9"/>
  <c r="BA7" i="9"/>
  <c r="BA26" i="9" s="1"/>
  <c r="BA6" i="9" s="1"/>
  <c r="AX67" i="9"/>
  <c r="AX62" i="9"/>
  <c r="AX61" i="9"/>
  <c r="AX58" i="9"/>
  <c r="AX54" i="9"/>
  <c r="AX53" i="9" s="1"/>
  <c r="AX49" i="9"/>
  <c r="AX41" i="9"/>
  <c r="AX40" i="9" s="1"/>
  <c r="AX37" i="9"/>
  <c r="AX29" i="9"/>
  <c r="AX28" i="9"/>
  <c r="AX21" i="9"/>
  <c r="AX18" i="9"/>
  <c r="AX12" i="9"/>
  <c r="AX7" i="9"/>
  <c r="AX26" i="9" s="1"/>
  <c r="AX6" i="9" s="1"/>
  <c r="AU67" i="9"/>
  <c r="AU62" i="9"/>
  <c r="AU61" i="9"/>
  <c r="AU58" i="9"/>
  <c r="AU54" i="9"/>
  <c r="AU53" i="9" s="1"/>
  <c r="AU49" i="9"/>
  <c r="AU41" i="9"/>
  <c r="AU40" i="9" s="1"/>
  <c r="AU37" i="9"/>
  <c r="AU29" i="9"/>
  <c r="AU28" i="9"/>
  <c r="AU52" i="9" s="1"/>
  <c r="AU27" i="9" s="1"/>
  <c r="AU21" i="9"/>
  <c r="AU18" i="9"/>
  <c r="AU12" i="9"/>
  <c r="AU7" i="9"/>
  <c r="AU26" i="9" s="1"/>
  <c r="AU6" i="9" s="1"/>
  <c r="AR67" i="9"/>
  <c r="AR62" i="9"/>
  <c r="AR61" i="9"/>
  <c r="AR58" i="9"/>
  <c r="AR54" i="9"/>
  <c r="AR53" i="9" s="1"/>
  <c r="AR49" i="9"/>
  <c r="AR41" i="9"/>
  <c r="AR40" i="9" s="1"/>
  <c r="AR37" i="9"/>
  <c r="AR29" i="9"/>
  <c r="AR28" i="9"/>
  <c r="AR21" i="9"/>
  <c r="AR18" i="9"/>
  <c r="AR12" i="9"/>
  <c r="AR7" i="9"/>
  <c r="AR26" i="9" s="1"/>
  <c r="AR6" i="9" s="1"/>
  <c r="AO67" i="9"/>
  <c r="AO62" i="9"/>
  <c r="AO61" i="9" s="1"/>
  <c r="AO58" i="9"/>
  <c r="AO54" i="9"/>
  <c r="AO53" i="9" s="1"/>
  <c r="AO49" i="9"/>
  <c r="AO41" i="9"/>
  <c r="AO40" i="9" s="1"/>
  <c r="AO37" i="9"/>
  <c r="AO29" i="9"/>
  <c r="AO28" i="9"/>
  <c r="AO21" i="9"/>
  <c r="AO18" i="9"/>
  <c r="AO12" i="9"/>
  <c r="AO7" i="9"/>
  <c r="AO26" i="9" s="1"/>
  <c r="AL67" i="9"/>
  <c r="AL62" i="9"/>
  <c r="AL61" i="9"/>
  <c r="AL58" i="9"/>
  <c r="AL54" i="9"/>
  <c r="AL53" i="9" s="1"/>
  <c r="AL49" i="9"/>
  <c r="AL41" i="9"/>
  <c r="AL40" i="9" s="1"/>
  <c r="AL37" i="9"/>
  <c r="AL29" i="9"/>
  <c r="AL28" i="9"/>
  <c r="AL21" i="9"/>
  <c r="AL18" i="9"/>
  <c r="AL12" i="9"/>
  <c r="AL7" i="9"/>
  <c r="AL26" i="9" s="1"/>
  <c r="AI67" i="9"/>
  <c r="AI62" i="9"/>
  <c r="AI61" i="9"/>
  <c r="AI58" i="9"/>
  <c r="AI54" i="9"/>
  <c r="AI53" i="9" s="1"/>
  <c r="AI49" i="9"/>
  <c r="AI41" i="9"/>
  <c r="AI40" i="9" s="1"/>
  <c r="AI37" i="9"/>
  <c r="AI29" i="9"/>
  <c r="AI28" i="9"/>
  <c r="AI52" i="9" s="1"/>
  <c r="AI27" i="9" s="1"/>
  <c r="AI21" i="9"/>
  <c r="AI18" i="9"/>
  <c r="AI12" i="9"/>
  <c r="AI7" i="9"/>
  <c r="AI26" i="9" s="1"/>
  <c r="AI6" i="9" s="1"/>
  <c r="AF67" i="9"/>
  <c r="AF62" i="9"/>
  <c r="AF61" i="9"/>
  <c r="AF58" i="9"/>
  <c r="AF54" i="9"/>
  <c r="AF53" i="9" s="1"/>
  <c r="AF49" i="9"/>
  <c r="AF41" i="9"/>
  <c r="AF40" i="9" s="1"/>
  <c r="AF37" i="9"/>
  <c r="AF29" i="9"/>
  <c r="AF28" i="9"/>
  <c r="AF21" i="9"/>
  <c r="AF18" i="9"/>
  <c r="AF12" i="9"/>
  <c r="AF7" i="9"/>
  <c r="AF26" i="9" s="1"/>
  <c r="AF6" i="9" s="1"/>
  <c r="AC69" i="9"/>
  <c r="AC67" i="9" s="1"/>
  <c r="AC66" i="9"/>
  <c r="AC62" i="9" s="1"/>
  <c r="AC58" i="9"/>
  <c r="AC54" i="9"/>
  <c r="AC53" i="9" s="1"/>
  <c r="AC49" i="9"/>
  <c r="AC41" i="9"/>
  <c r="AC40" i="9" s="1"/>
  <c r="AC37" i="9"/>
  <c r="AC29" i="9"/>
  <c r="AC28" i="9"/>
  <c r="AC21" i="9"/>
  <c r="AC18" i="9"/>
  <c r="AC12" i="9"/>
  <c r="AC7" i="9"/>
  <c r="AC26" i="9" s="1"/>
  <c r="Z67" i="9"/>
  <c r="Z62" i="9"/>
  <c r="Z61" i="9"/>
  <c r="Z58" i="9"/>
  <c r="Z54" i="9"/>
  <c r="Z49" i="9"/>
  <c r="Z41" i="9"/>
  <c r="Z40" i="9" s="1"/>
  <c r="Z37" i="9"/>
  <c r="Z29" i="9"/>
  <c r="Z28" i="9"/>
  <c r="Z21" i="9"/>
  <c r="Z18" i="9"/>
  <c r="Z12" i="9"/>
  <c r="Z7" i="9"/>
  <c r="Z26" i="9" s="1"/>
  <c r="W67" i="9"/>
  <c r="W62" i="9"/>
  <c r="W61" i="9"/>
  <c r="W58" i="9"/>
  <c r="W54" i="9"/>
  <c r="W53" i="9" s="1"/>
  <c r="W49" i="9"/>
  <c r="W41" i="9"/>
  <c r="W40" i="9" s="1"/>
  <c r="W37" i="9"/>
  <c r="W29" i="9"/>
  <c r="W28" i="9"/>
  <c r="W21" i="9"/>
  <c r="W18" i="9"/>
  <c r="W12" i="9"/>
  <c r="W7" i="9"/>
  <c r="W26" i="9" s="1"/>
  <c r="W6" i="9" s="1"/>
  <c r="T67" i="9"/>
  <c r="T62" i="9"/>
  <c r="T61" i="9"/>
  <c r="T58" i="9"/>
  <c r="T54" i="9"/>
  <c r="T53" i="9" s="1"/>
  <c r="T49" i="9"/>
  <c r="T41" i="9"/>
  <c r="T40" i="9" s="1"/>
  <c r="T37" i="9"/>
  <c r="T29" i="9"/>
  <c r="T28" i="9"/>
  <c r="T25" i="9"/>
  <c r="T17" i="9"/>
  <c r="T17" i="11" s="1"/>
  <c r="T16" i="9"/>
  <c r="T16" i="11" s="1"/>
  <c r="T15" i="9"/>
  <c r="T11" i="9"/>
  <c r="T11" i="11" s="1"/>
  <c r="T10" i="9"/>
  <c r="T10" i="11" s="1"/>
  <c r="T9" i="9"/>
  <c r="T9" i="11" s="1"/>
  <c r="T8" i="9"/>
  <c r="T8" i="11" s="1"/>
  <c r="Q67" i="9"/>
  <c r="Q62" i="9"/>
  <c r="Q61" i="9"/>
  <c r="Q58" i="9"/>
  <c r="Q54" i="9"/>
  <c r="Q53" i="9" s="1"/>
  <c r="Q49" i="9"/>
  <c r="Q41" i="9"/>
  <c r="Q40" i="9" s="1"/>
  <c r="Q37" i="9"/>
  <c r="Q29" i="9"/>
  <c r="Q28" i="9"/>
  <c r="Q21" i="9"/>
  <c r="Q18" i="9"/>
  <c r="Q17" i="9"/>
  <c r="Q12" i="9" s="1"/>
  <c r="Q7" i="9" s="1"/>
  <c r="Q26" i="9" s="1"/>
  <c r="Q6" i="9" s="1"/>
  <c r="N67" i="9"/>
  <c r="N62" i="9"/>
  <c r="N61" i="9"/>
  <c r="N58" i="9"/>
  <c r="N54" i="9"/>
  <c r="N53" i="9" s="1"/>
  <c r="N49" i="9"/>
  <c r="N41" i="9"/>
  <c r="N40" i="9" s="1"/>
  <c r="N37" i="9"/>
  <c r="N29" i="9"/>
  <c r="N28" i="9" s="1"/>
  <c r="N52" i="9" s="1"/>
  <c r="N27" i="9" s="1"/>
  <c r="N21" i="9"/>
  <c r="N18" i="9" s="1"/>
  <c r="N12" i="9"/>
  <c r="N7" i="9" s="1"/>
  <c r="N26" i="9" s="1"/>
  <c r="N6" i="9" s="1"/>
  <c r="K67" i="9"/>
  <c r="K62" i="9"/>
  <c r="K61" i="9"/>
  <c r="K58" i="9"/>
  <c r="K54" i="9"/>
  <c r="K53" i="9" s="1"/>
  <c r="K49" i="9"/>
  <c r="K41" i="9"/>
  <c r="K40" i="9" s="1"/>
  <c r="K37" i="9"/>
  <c r="K29" i="9"/>
  <c r="K28" i="9"/>
  <c r="K52" i="9" s="1"/>
  <c r="K27" i="9" s="1"/>
  <c r="K21" i="9"/>
  <c r="K18" i="9"/>
  <c r="K12" i="9"/>
  <c r="K7" i="9"/>
  <c r="K26" i="9" s="1"/>
  <c r="K6" i="9" s="1"/>
  <c r="H67" i="9"/>
  <c r="H62" i="9"/>
  <c r="H61" i="9"/>
  <c r="H58" i="9"/>
  <c r="H54" i="9"/>
  <c r="H53" i="9" s="1"/>
  <c r="H49" i="9"/>
  <c r="H41" i="9"/>
  <c r="H40" i="9" s="1"/>
  <c r="H37" i="9"/>
  <c r="H29" i="9"/>
  <c r="H28" i="9"/>
  <c r="H52" i="9" s="1"/>
  <c r="H27" i="9" s="1"/>
  <c r="H21" i="9"/>
  <c r="H18" i="9"/>
  <c r="H12" i="9"/>
  <c r="H7" i="9"/>
  <c r="H26" i="9" s="1"/>
  <c r="H6" i="9" s="1"/>
  <c r="E67" i="9"/>
  <c r="E62" i="9"/>
  <c r="E61" i="9" s="1"/>
  <c r="E58" i="9"/>
  <c r="E54" i="9"/>
  <c r="E53" i="9" s="1"/>
  <c r="E49" i="9"/>
  <c r="E41" i="9"/>
  <c r="E40" i="9" s="1"/>
  <c r="E37" i="9"/>
  <c r="E29" i="9"/>
  <c r="E28" i="9"/>
  <c r="E21" i="9"/>
  <c r="E18" i="9"/>
  <c r="E12" i="9"/>
  <c r="E7" i="9"/>
  <c r="E26" i="9" s="1"/>
  <c r="B67" i="9"/>
  <c r="B62" i="9"/>
  <c r="B61" i="9"/>
  <c r="B58" i="9"/>
  <c r="B54" i="9"/>
  <c r="B53" i="9" s="1"/>
  <c r="B49" i="9"/>
  <c r="B41" i="9"/>
  <c r="B40" i="9" s="1"/>
  <c r="B37" i="9"/>
  <c r="B29" i="9"/>
  <c r="B28" i="9"/>
  <c r="B21" i="9"/>
  <c r="B18" i="9"/>
  <c r="B12" i="9"/>
  <c r="B7" i="9"/>
  <c r="B26" i="9" s="1"/>
  <c r="B6" i="9" s="1"/>
  <c r="GU68" i="10"/>
  <c r="GU67" i="10"/>
  <c r="GU62" i="10"/>
  <c r="GU61" i="10"/>
  <c r="GU58" i="10"/>
  <c r="GU54" i="10"/>
  <c r="GU53" i="10" s="1"/>
  <c r="GU49" i="10"/>
  <c r="GU41" i="10"/>
  <c r="GU40" i="10" s="1"/>
  <c r="GU37" i="10"/>
  <c r="GU29" i="10"/>
  <c r="GU28" i="10"/>
  <c r="GU21" i="10"/>
  <c r="GU19" i="10"/>
  <c r="GU18" i="10" s="1"/>
  <c r="GU12" i="10"/>
  <c r="GU10" i="10"/>
  <c r="GU7" i="10"/>
  <c r="GU26" i="10" s="1"/>
  <c r="GU6" i="10" s="1"/>
  <c r="GR67" i="10"/>
  <c r="GR62" i="10"/>
  <c r="GR61" i="10"/>
  <c r="GR58" i="10"/>
  <c r="GR54" i="10"/>
  <c r="GR53" i="10" s="1"/>
  <c r="GR49" i="10"/>
  <c r="GR41" i="10"/>
  <c r="GR40" i="10" s="1"/>
  <c r="GR37" i="10"/>
  <c r="GR29" i="10"/>
  <c r="GR28" i="10" s="1"/>
  <c r="GR52" i="10" s="1"/>
  <c r="GR27" i="10" s="1"/>
  <c r="GR21" i="10"/>
  <c r="GR18" i="10" s="1"/>
  <c r="GR12" i="10"/>
  <c r="GR7" i="10" s="1"/>
  <c r="GR26" i="10" s="1"/>
  <c r="GR6" i="10" s="1"/>
  <c r="GO68" i="10"/>
  <c r="GO67" i="10" s="1"/>
  <c r="GO63" i="10"/>
  <c r="GO62" i="10" s="1"/>
  <c r="GO61" i="10" s="1"/>
  <c r="GO58" i="10"/>
  <c r="GO54" i="10"/>
  <c r="GO53" i="10"/>
  <c r="GO49" i="10"/>
  <c r="GO41" i="10"/>
  <c r="GO40" i="10" s="1"/>
  <c r="GO37" i="10"/>
  <c r="GO29" i="10"/>
  <c r="GO28" i="10" s="1"/>
  <c r="GO52" i="10" s="1"/>
  <c r="GO21" i="10"/>
  <c r="GO19" i="10"/>
  <c r="GO18" i="10"/>
  <c r="GO12" i="10"/>
  <c r="GO10" i="10"/>
  <c r="GO7" i="10" s="1"/>
  <c r="GO26" i="10" s="1"/>
  <c r="GO6" i="10" s="1"/>
  <c r="GI67" i="10"/>
  <c r="GI62" i="10"/>
  <c r="GI61" i="10"/>
  <c r="GI58" i="10"/>
  <c r="GI54" i="10"/>
  <c r="GI53" i="10" s="1"/>
  <c r="GI49" i="10"/>
  <c r="GI41" i="10"/>
  <c r="GI40" i="10" s="1"/>
  <c r="GI37" i="10"/>
  <c r="GI29" i="10"/>
  <c r="GI28" i="10"/>
  <c r="GI52" i="10" s="1"/>
  <c r="GI27" i="10" s="1"/>
  <c r="GI21" i="10"/>
  <c r="GI18" i="10"/>
  <c r="GI12" i="10"/>
  <c r="GI7" i="10"/>
  <c r="GI26" i="10" s="1"/>
  <c r="GI6" i="10" s="1"/>
  <c r="GF67" i="10"/>
  <c r="GF63" i="10"/>
  <c r="GF62" i="10"/>
  <c r="GF61" i="10" s="1"/>
  <c r="GF58" i="10"/>
  <c r="GF54" i="10"/>
  <c r="GF53" i="10"/>
  <c r="GF49" i="10"/>
  <c r="GF41" i="10"/>
  <c r="GF40" i="10"/>
  <c r="GF37" i="10"/>
  <c r="GF36" i="10"/>
  <c r="GF29" i="10"/>
  <c r="GF28" i="10"/>
  <c r="GF52" i="10" s="1"/>
  <c r="GF27" i="10" s="1"/>
  <c r="GF21" i="10"/>
  <c r="GF18" i="10"/>
  <c r="GF12" i="10"/>
  <c r="GF10" i="10"/>
  <c r="GF7" i="10" s="1"/>
  <c r="GF26" i="10" s="1"/>
  <c r="GF6" i="10" s="1"/>
  <c r="GC67" i="10"/>
  <c r="GC63" i="10"/>
  <c r="GC62" i="10"/>
  <c r="GC61" i="10" s="1"/>
  <c r="GC58" i="10"/>
  <c r="GC54" i="10"/>
  <c r="GC53" i="10"/>
  <c r="GC49" i="10"/>
  <c r="GC41" i="10"/>
  <c r="GC40" i="10" s="1"/>
  <c r="GC37" i="10"/>
  <c r="GC29" i="10"/>
  <c r="GC28" i="10" s="1"/>
  <c r="GC52" i="10" s="1"/>
  <c r="GC27" i="10" s="1"/>
  <c r="GC21" i="10"/>
  <c r="GC18" i="10" s="1"/>
  <c r="GC12" i="10"/>
  <c r="GC10" i="10"/>
  <c r="GC7" i="10"/>
  <c r="GC26" i="10" s="1"/>
  <c r="GC6" i="10" s="1"/>
  <c r="FW67" i="10"/>
  <c r="FW63" i="10"/>
  <c r="FW62" i="10" s="1"/>
  <c r="FW61" i="10" s="1"/>
  <c r="FW58" i="10"/>
  <c r="FW54" i="10"/>
  <c r="FW53" i="10" s="1"/>
  <c r="FW49" i="10"/>
  <c r="FW41" i="10"/>
  <c r="FW40" i="10" s="1"/>
  <c r="FW37" i="10"/>
  <c r="FW29" i="10"/>
  <c r="FW28" i="10"/>
  <c r="FW21" i="10"/>
  <c r="FW18" i="10"/>
  <c r="FW12" i="10"/>
  <c r="FW10" i="10"/>
  <c r="FW7" i="10" s="1"/>
  <c r="FW26" i="10" s="1"/>
  <c r="FT68" i="10"/>
  <c r="FT67" i="10" s="1"/>
  <c r="FT63" i="10"/>
  <c r="FT62" i="10"/>
  <c r="FT61" i="10" s="1"/>
  <c r="FT58" i="10"/>
  <c r="FT54" i="10"/>
  <c r="FT53" i="10"/>
  <c r="FT49" i="10"/>
  <c r="FT41" i="10"/>
  <c r="FT40" i="10"/>
  <c r="FT37" i="10"/>
  <c r="FT29" i="10"/>
  <c r="FT28" i="10" s="1"/>
  <c r="FT52" i="10" s="1"/>
  <c r="FT27" i="10" s="1"/>
  <c r="FT21" i="10"/>
  <c r="FT19" i="10"/>
  <c r="FT18" i="10"/>
  <c r="FT12" i="10"/>
  <c r="FT10" i="10"/>
  <c r="FT7" i="10" s="1"/>
  <c r="FT26" i="10" s="1"/>
  <c r="FT6" i="10" s="1"/>
  <c r="FQ67" i="10"/>
  <c r="FQ62" i="10"/>
  <c r="FQ61" i="10"/>
  <c r="FQ58" i="10"/>
  <c r="FQ54" i="10"/>
  <c r="FQ53" i="10" s="1"/>
  <c r="FQ49" i="10"/>
  <c r="FQ41" i="10"/>
  <c r="FQ40" i="10" s="1"/>
  <c r="FQ37" i="10"/>
  <c r="FQ29" i="10"/>
  <c r="FQ28" i="10"/>
  <c r="FQ21" i="10"/>
  <c r="FQ18" i="10"/>
  <c r="FQ12" i="10"/>
  <c r="FQ7" i="10"/>
  <c r="FQ26" i="10" s="1"/>
  <c r="FQ6" i="10" s="1"/>
  <c r="FN67" i="10"/>
  <c r="FN62" i="10"/>
  <c r="FN61" i="10"/>
  <c r="FN58" i="10"/>
  <c r="FN54" i="10"/>
  <c r="FN53" i="10" s="1"/>
  <c r="FN49" i="10"/>
  <c r="FN41" i="10"/>
  <c r="FN40" i="10" s="1"/>
  <c r="FN37" i="10"/>
  <c r="FN29" i="10"/>
  <c r="FN28" i="10"/>
  <c r="FN52" i="10" s="1"/>
  <c r="FN27" i="10" s="1"/>
  <c r="FN21" i="10"/>
  <c r="FN18" i="10"/>
  <c r="FN12" i="10"/>
  <c r="FN7" i="10"/>
  <c r="FN26" i="10" s="1"/>
  <c r="FN6" i="10" s="1"/>
  <c r="FK67" i="10"/>
  <c r="FK62" i="10"/>
  <c r="FK61" i="10"/>
  <c r="FK58" i="10"/>
  <c r="FK54" i="10"/>
  <c r="FK53" i="10" s="1"/>
  <c r="FK49" i="10"/>
  <c r="FK41" i="10"/>
  <c r="FK40" i="10" s="1"/>
  <c r="FK37" i="10"/>
  <c r="FK29" i="10"/>
  <c r="FK28" i="10"/>
  <c r="FK52" i="10" s="1"/>
  <c r="FK27" i="10" s="1"/>
  <c r="FK21" i="10"/>
  <c r="FK18" i="10"/>
  <c r="FK12" i="10"/>
  <c r="FK7" i="10"/>
  <c r="FK26" i="10" s="1"/>
  <c r="FK6" i="10" s="1"/>
  <c r="FH67" i="10"/>
  <c r="FH62" i="10"/>
  <c r="FH61" i="10"/>
  <c r="FH58" i="10"/>
  <c r="FH54" i="10"/>
  <c r="FH53" i="10" s="1"/>
  <c r="FH49" i="10"/>
  <c r="FH41" i="10"/>
  <c r="FH40" i="10" s="1"/>
  <c r="FH37" i="10"/>
  <c r="FH29" i="10"/>
  <c r="FH28" i="10"/>
  <c r="FH52" i="10" s="1"/>
  <c r="FH27" i="10" s="1"/>
  <c r="FH21" i="10"/>
  <c r="FH18" i="10"/>
  <c r="FH12" i="10"/>
  <c r="FH7" i="10"/>
  <c r="FH26" i="10" s="1"/>
  <c r="FH6" i="10" s="1"/>
  <c r="FE67" i="10"/>
  <c r="FE62" i="10"/>
  <c r="FE61" i="10"/>
  <c r="FE58" i="10"/>
  <c r="FE54" i="10"/>
  <c r="FE53" i="10" s="1"/>
  <c r="FE49" i="10"/>
  <c r="FE41" i="10"/>
  <c r="FE40" i="10" s="1"/>
  <c r="FE37" i="10"/>
  <c r="FE29" i="10"/>
  <c r="FE28" i="10"/>
  <c r="FE21" i="10"/>
  <c r="FE18" i="10"/>
  <c r="FE12" i="10"/>
  <c r="FE7" i="10"/>
  <c r="FE26" i="10" s="1"/>
  <c r="FE6" i="10" s="1"/>
  <c r="FB67" i="10"/>
  <c r="FB62" i="10"/>
  <c r="FB61" i="10"/>
  <c r="FB58" i="10"/>
  <c r="FB54" i="10"/>
  <c r="FB53" i="10" s="1"/>
  <c r="FB49" i="10"/>
  <c r="FB41" i="10"/>
  <c r="FB40" i="10" s="1"/>
  <c r="FB37" i="10"/>
  <c r="FB29" i="10"/>
  <c r="FB28" i="10"/>
  <c r="FB21" i="10"/>
  <c r="FB18" i="10"/>
  <c r="FB12" i="10"/>
  <c r="FB7" i="10"/>
  <c r="FB26" i="10" s="1"/>
  <c r="AF67" i="10"/>
  <c r="AF62" i="10"/>
  <c r="AF61" i="10"/>
  <c r="AF58" i="10"/>
  <c r="AF54" i="10"/>
  <c r="AF53" i="10" s="1"/>
  <c r="AF49" i="10"/>
  <c r="AF41" i="10"/>
  <c r="AF40" i="10" s="1"/>
  <c r="AF37" i="10"/>
  <c r="AF29" i="10"/>
  <c r="AF28" i="10"/>
  <c r="AF21" i="10"/>
  <c r="AF18" i="10"/>
  <c r="AF12" i="10"/>
  <c r="AF7" i="10"/>
  <c r="AF26" i="10" s="1"/>
  <c r="AC69" i="10"/>
  <c r="AC66" i="10"/>
  <c r="AC58" i="10"/>
  <c r="AC54" i="10"/>
  <c r="AC53" i="10" s="1"/>
  <c r="AC49" i="10"/>
  <c r="AC41" i="10"/>
  <c r="AC40" i="10" s="1"/>
  <c r="AC37" i="10"/>
  <c r="AC29" i="10"/>
  <c r="AC28" i="10"/>
  <c r="AC21" i="10"/>
  <c r="AC18" i="10"/>
  <c r="AC12" i="10"/>
  <c r="AC7" i="10"/>
  <c r="AC26" i="10" s="1"/>
  <c r="AC6" i="10" s="1"/>
  <c r="Z67" i="10"/>
  <c r="Z62" i="10"/>
  <c r="Z61" i="10"/>
  <c r="Z58" i="10"/>
  <c r="Z54" i="10"/>
  <c r="Z49" i="10"/>
  <c r="Z41" i="10"/>
  <c r="Z40" i="10" s="1"/>
  <c r="Z37" i="10"/>
  <c r="Z30" i="10"/>
  <c r="Z21" i="10"/>
  <c r="Z18" i="10"/>
  <c r="Z12" i="10"/>
  <c r="Z7" i="10"/>
  <c r="Z26" i="10" s="1"/>
  <c r="W67" i="10"/>
  <c r="W62" i="10"/>
  <c r="W61" i="10"/>
  <c r="W58" i="10"/>
  <c r="W54" i="10"/>
  <c r="W53" i="10" s="1"/>
  <c r="W49" i="10"/>
  <c r="W41" i="10"/>
  <c r="W40" i="10" s="1"/>
  <c r="W37" i="10"/>
  <c r="W29" i="10"/>
  <c r="W28" i="10" s="1"/>
  <c r="W52" i="10" s="1"/>
  <c r="W27" i="10" s="1"/>
  <c r="W21" i="10"/>
  <c r="W18" i="10" s="1"/>
  <c r="W12" i="10"/>
  <c r="W7" i="10" s="1"/>
  <c r="W26" i="10" s="1"/>
  <c r="W6" i="10" s="1"/>
  <c r="Q67" i="10"/>
  <c r="Q62" i="10"/>
  <c r="Q61" i="10"/>
  <c r="Q58" i="10"/>
  <c r="Q54" i="10"/>
  <c r="Q53" i="10" s="1"/>
  <c r="Q49" i="10"/>
  <c r="Q41" i="10"/>
  <c r="Q40" i="10" s="1"/>
  <c r="Q37" i="10"/>
  <c r="Q29" i="10"/>
  <c r="Q28" i="10" s="1"/>
  <c r="Q52" i="10" s="1"/>
  <c r="Q27" i="10" s="1"/>
  <c r="Q21" i="10"/>
  <c r="Q18" i="10" s="1"/>
  <c r="Q17" i="10"/>
  <c r="B67" i="10"/>
  <c r="B62" i="10"/>
  <c r="B61" i="10" s="1"/>
  <c r="B58" i="10"/>
  <c r="B54" i="10"/>
  <c r="B53" i="10"/>
  <c r="B49" i="10"/>
  <c r="B41" i="10"/>
  <c r="B40" i="10"/>
  <c r="B37" i="10"/>
  <c r="B29" i="10"/>
  <c r="B28" i="10" s="1"/>
  <c r="B52" i="10" s="1"/>
  <c r="B27" i="10" s="1"/>
  <c r="B21" i="10"/>
  <c r="B18" i="10" s="1"/>
  <c r="B12" i="10"/>
  <c r="B7" i="10" s="1"/>
  <c r="B26" i="10" s="1"/>
  <c r="B6" i="10" s="1"/>
  <c r="AC61" i="9" l="1"/>
  <c r="CK40" i="11"/>
  <c r="CK52" i="11" s="1"/>
  <c r="CK27" i="11" s="1"/>
  <c r="BP52" i="9"/>
  <c r="BP27" i="9" s="1"/>
  <c r="T21" i="9"/>
  <c r="T18" i="9" s="1"/>
  <c r="T25" i="11"/>
  <c r="T21" i="11" s="1"/>
  <c r="T18" i="11" s="1"/>
  <c r="BP18" i="9"/>
  <c r="BP26" i="9" s="1"/>
  <c r="BP6" i="9" s="1"/>
  <c r="CE18" i="9"/>
  <c r="CK12" i="9"/>
  <c r="CK16" i="11"/>
  <c r="CK12" i="11" s="1"/>
  <c r="CK7" i="11" s="1"/>
  <c r="CK21" i="11"/>
  <c r="CK29" i="9"/>
  <c r="CK28" i="9" s="1"/>
  <c r="CK52" i="9" s="1"/>
  <c r="CK27" i="9" s="1"/>
  <c r="CN29" i="9"/>
  <c r="CN28" i="9" s="1"/>
  <c r="CN34" i="11"/>
  <c r="CN29" i="11" s="1"/>
  <c r="CN28" i="11" s="1"/>
  <c r="CN41" i="9"/>
  <c r="CN40" i="9" s="1"/>
  <c r="CN45" i="11"/>
  <c r="CN41" i="11" s="1"/>
  <c r="CN40" i="11" s="1"/>
  <c r="AC67" i="10"/>
  <c r="AC69" i="11"/>
  <c r="AC67" i="11" s="1"/>
  <c r="Q12" i="10"/>
  <c r="Q7" i="10" s="1"/>
  <c r="Q26" i="10" s="1"/>
  <c r="Q6" i="10" s="1"/>
  <c r="Q17" i="11"/>
  <c r="Q12" i="11" s="1"/>
  <c r="Q7" i="11" s="1"/>
  <c r="Q26" i="11" s="1"/>
  <c r="Q6" i="11" s="1"/>
  <c r="Z29" i="10"/>
  <c r="Z28" i="10" s="1"/>
  <c r="Z52" i="10" s="1"/>
  <c r="Z27" i="10" s="1"/>
  <c r="Z30" i="11"/>
  <c r="Z29" i="11" s="1"/>
  <c r="Z28" i="11" s="1"/>
  <c r="Z52" i="11" s="1"/>
  <c r="Z27" i="11" s="1"/>
  <c r="AC62" i="10"/>
  <c r="AC66" i="11"/>
  <c r="AC62" i="11" s="1"/>
  <c r="CE7" i="9"/>
  <c r="CH7" i="9"/>
  <c r="CH10" i="11"/>
  <c r="CH7" i="11" s="1"/>
  <c r="CH21" i="9"/>
  <c r="CH18" i="9" s="1"/>
  <c r="CH23" i="11"/>
  <c r="CH21" i="11" s="1"/>
  <c r="CH18" i="11" s="1"/>
  <c r="CK18" i="9"/>
  <c r="CK19" i="11"/>
  <c r="T12" i="9"/>
  <c r="T7" i="9" s="1"/>
  <c r="T15" i="11"/>
  <c r="T12" i="11" s="1"/>
  <c r="T7" i="11" s="1"/>
  <c r="Z53" i="10"/>
  <c r="Z6" i="10" s="1"/>
  <c r="EA6" i="8"/>
  <c r="EA52" i="8"/>
  <c r="EA27" i="8" s="1"/>
  <c r="DU6" i="8"/>
  <c r="DU52" i="8"/>
  <c r="DU27" i="8" s="1"/>
  <c r="Z52" i="8"/>
  <c r="Z27" i="8" s="1"/>
  <c r="GO6" i="9"/>
  <c r="GO52" i="9"/>
  <c r="GO27" i="9" s="1"/>
  <c r="GI52" i="9"/>
  <c r="GI27" i="9" s="1"/>
  <c r="FQ26" i="9"/>
  <c r="FQ6" i="9" s="1"/>
  <c r="FK52" i="9"/>
  <c r="FK27" i="9" s="1"/>
  <c r="FH52" i="9"/>
  <c r="FH27" i="9" s="1"/>
  <c r="FB52" i="9"/>
  <c r="FB27" i="9" s="1"/>
  <c r="ES6" i="9"/>
  <c r="ES52" i="9"/>
  <c r="ES27" i="9" s="1"/>
  <c r="EP6" i="9"/>
  <c r="EP52" i="9"/>
  <c r="EP27" i="9" s="1"/>
  <c r="EJ52" i="9"/>
  <c r="EJ27" i="9" s="1"/>
  <c r="DO52" i="9"/>
  <c r="DO27" i="9" s="1"/>
  <c r="DL6" i="9"/>
  <c r="DL52" i="9"/>
  <c r="DL27" i="9" s="1"/>
  <c r="DC6" i="9"/>
  <c r="DC52" i="9"/>
  <c r="DC27" i="9" s="1"/>
  <c r="CZ52" i="9"/>
  <c r="CZ27" i="9" s="1"/>
  <c r="CW52" i="9"/>
  <c r="CW27" i="9" s="1"/>
  <c r="CT6" i="9"/>
  <c r="CT52" i="9"/>
  <c r="CT27" i="9" s="1"/>
  <c r="CK7" i="9"/>
  <c r="CH52" i="9"/>
  <c r="CH27" i="9" s="1"/>
  <c r="CE52" i="9"/>
  <c r="CE27" i="9" s="1"/>
  <c r="BM52" i="9"/>
  <c r="BM27" i="9" s="1"/>
  <c r="BG6" i="9"/>
  <c r="BG52" i="9"/>
  <c r="BG27" i="9" s="1"/>
  <c r="AX52" i="9"/>
  <c r="AX27" i="9" s="1"/>
  <c r="AR52" i="9"/>
  <c r="AR27" i="9" s="1"/>
  <c r="AO6" i="9"/>
  <c r="AO52" i="9"/>
  <c r="AO27" i="9" s="1"/>
  <c r="AL6" i="9"/>
  <c r="AL52" i="9"/>
  <c r="AL27" i="9" s="1"/>
  <c r="AF52" i="9"/>
  <c r="AF27" i="9" s="1"/>
  <c r="AC6" i="9"/>
  <c r="AC52" i="9"/>
  <c r="Z53" i="9"/>
  <c r="Z6" i="9" s="1"/>
  <c r="Z52" i="9"/>
  <c r="Z27" i="9" s="1"/>
  <c r="W52" i="9"/>
  <c r="W27" i="9" s="1"/>
  <c r="T52" i="9"/>
  <c r="T27" i="9" s="1"/>
  <c r="Q52" i="9"/>
  <c r="Q27" i="9" s="1"/>
  <c r="E6" i="9"/>
  <c r="E52" i="9"/>
  <c r="E27" i="9" s="1"/>
  <c r="B52" i="9"/>
  <c r="B27" i="9" s="1"/>
  <c r="GU52" i="10"/>
  <c r="GU27" i="10" s="1"/>
  <c r="GO27" i="10"/>
  <c r="FW6" i="10"/>
  <c r="FW52" i="10"/>
  <c r="FW27" i="10" s="1"/>
  <c r="FQ52" i="10"/>
  <c r="FQ27" i="10" s="1"/>
  <c r="FE52" i="10"/>
  <c r="FE27" i="10" s="1"/>
  <c r="FB6" i="10"/>
  <c r="FB52" i="10"/>
  <c r="FB27" i="10" s="1"/>
  <c r="AF6" i="10"/>
  <c r="AF52" i="10"/>
  <c r="AF27" i="10" s="1"/>
  <c r="AC52" i="10"/>
  <c r="T26" i="9" l="1"/>
  <c r="T6" i="9" s="1"/>
  <c r="AC27" i="9"/>
  <c r="T26" i="11"/>
  <c r="T6" i="11" s="1"/>
  <c r="AC61" i="10"/>
  <c r="AC27" i="10" s="1"/>
  <c r="AC61" i="11"/>
  <c r="AC27" i="11" s="1"/>
  <c r="CK26" i="9"/>
  <c r="CK6" i="9" s="1"/>
  <c r="CK18" i="11"/>
  <c r="CK26" i="11" s="1"/>
  <c r="CK6" i="11" s="1"/>
  <c r="CH26" i="9"/>
  <c r="CH6" i="9" s="1"/>
  <c r="CE26" i="9"/>
  <c r="CE6" i="9" s="1"/>
  <c r="CH26" i="11"/>
  <c r="CH6" i="11" s="1"/>
  <c r="CN52" i="9"/>
  <c r="CN27" i="9" s="1"/>
  <c r="CN52" i="11"/>
  <c r="CN27" i="11" s="1"/>
  <c r="F55" i="6"/>
  <c r="F61" i="6" s="1"/>
  <c r="G55" i="6"/>
  <c r="G61" i="6" s="1"/>
  <c r="H55" i="6"/>
  <c r="H61" i="6" s="1"/>
  <c r="I55" i="6"/>
  <c r="J55" i="6"/>
  <c r="K55" i="6"/>
  <c r="L55" i="6"/>
  <c r="M55" i="6"/>
  <c r="N55" i="6"/>
  <c r="E50" i="6"/>
  <c r="D50" i="6"/>
  <c r="C50" i="6"/>
  <c r="E49" i="6"/>
  <c r="D49" i="6"/>
  <c r="C49" i="6"/>
  <c r="E48" i="6"/>
  <c r="D48" i="6"/>
  <c r="C48" i="6"/>
  <c r="C122" i="7" l="1"/>
  <c r="D122" i="7"/>
  <c r="E122" i="7"/>
  <c r="K188" i="7" l="1"/>
  <c r="K186" i="7"/>
  <c r="E192" i="7" l="1"/>
  <c r="C192" i="7"/>
  <c r="D192" i="7"/>
  <c r="C194" i="7"/>
  <c r="D194" i="7"/>
  <c r="E194" i="7"/>
  <c r="C34" i="7"/>
  <c r="D34" i="7"/>
  <c r="E34" i="7"/>
  <c r="C20" i="7" l="1"/>
  <c r="D20" i="7"/>
  <c r="E20" i="7"/>
  <c r="C21" i="7"/>
  <c r="D21" i="7"/>
  <c r="E21" i="7"/>
  <c r="C22" i="7"/>
  <c r="D22" i="7"/>
  <c r="E22" i="7"/>
  <c r="E7" i="6" l="1"/>
  <c r="D7" i="6"/>
  <c r="D8" i="6"/>
  <c r="E12" i="6" l="1"/>
  <c r="Z9" i="6" l="1"/>
  <c r="Y9" i="6"/>
  <c r="W9" i="6"/>
  <c r="V9" i="6"/>
  <c r="U9" i="6"/>
  <c r="E9" i="6"/>
  <c r="C9" i="6"/>
  <c r="AD52" i="10" l="1"/>
  <c r="GY69" i="8" l="1"/>
  <c r="HB69" i="8" s="1"/>
  <c r="HB67" i="8" s="1"/>
  <c r="GM69" i="8"/>
  <c r="GL69" i="8"/>
  <c r="GK69" i="8"/>
  <c r="GK67" i="8" s="1"/>
  <c r="GH69" i="8"/>
  <c r="GE69" i="8"/>
  <c r="GB69" i="8"/>
  <c r="FY69" i="8"/>
  <c r="FV69" i="8"/>
  <c r="FS69" i="8"/>
  <c r="FP69" i="8"/>
  <c r="FM69" i="8"/>
  <c r="FJ69" i="8"/>
  <c r="FJ67" i="8" s="1"/>
  <c r="FG69" i="8"/>
  <c r="FD69" i="8"/>
  <c r="FA69" i="8"/>
  <c r="FA67" i="8" s="1"/>
  <c r="EW69" i="8"/>
  <c r="EV69" i="8"/>
  <c r="DS69" i="8"/>
  <c r="DR69" i="8"/>
  <c r="DQ69" i="8"/>
  <c r="DQ67" i="8" s="1"/>
  <c r="DN69" i="8"/>
  <c r="DN67" i="8" s="1"/>
  <c r="DK69" i="8"/>
  <c r="DH69" i="8"/>
  <c r="DE69" i="8"/>
  <c r="DE67" i="8" s="1"/>
  <c r="DB69" i="8"/>
  <c r="DB67" i="8" s="1"/>
  <c r="CY69" i="8"/>
  <c r="CV69" i="8"/>
  <c r="CS69" i="8"/>
  <c r="CS67" i="8" s="1"/>
  <c r="CP69" i="8"/>
  <c r="CP67" i="8" s="1"/>
  <c r="CM69" i="8"/>
  <c r="CJ69" i="8"/>
  <c r="CG69" i="8"/>
  <c r="CG67" i="8" s="1"/>
  <c r="CD69" i="8"/>
  <c r="CD67" i="8" s="1"/>
  <c r="CA69" i="8"/>
  <c r="BX69" i="8"/>
  <c r="BU69" i="8"/>
  <c r="BU67" i="8" s="1"/>
  <c r="BR69" i="8"/>
  <c r="BR67" i="8" s="1"/>
  <c r="BO69" i="8"/>
  <c r="BL69" i="8"/>
  <c r="BI69" i="8"/>
  <c r="BI67" i="8" s="1"/>
  <c r="BF69" i="8"/>
  <c r="BF67" i="8" s="1"/>
  <c r="BC69" i="8"/>
  <c r="AZ69" i="8"/>
  <c r="AW69" i="8"/>
  <c r="AW67" i="8" s="1"/>
  <c r="AT69" i="8"/>
  <c r="AT67" i="8" s="1"/>
  <c r="AQ69" i="8"/>
  <c r="AN69" i="8"/>
  <c r="AK69" i="8"/>
  <c r="AK67" i="8" s="1"/>
  <c r="AH69" i="8"/>
  <c r="AH67" i="8" s="1"/>
  <c r="Y69" i="8"/>
  <c r="Y67" i="8" s="1"/>
  <c r="V69" i="8"/>
  <c r="V67" i="8" s="1"/>
  <c r="S69" i="8"/>
  <c r="P69" i="8"/>
  <c r="M69" i="8"/>
  <c r="M67" i="8" s="1"/>
  <c r="J69" i="8"/>
  <c r="J67" i="8" s="1"/>
  <c r="G69" i="8"/>
  <c r="D69" i="8"/>
  <c r="HB68" i="8"/>
  <c r="GY68" i="8"/>
  <c r="GM68" i="8"/>
  <c r="GM67" i="8" s="1"/>
  <c r="GL68" i="8"/>
  <c r="GK68" i="8"/>
  <c r="GH68" i="8"/>
  <c r="GE68" i="8"/>
  <c r="GE67" i="8" s="1"/>
  <c r="GB68" i="8"/>
  <c r="GO68" i="8" s="1"/>
  <c r="FY68" i="8"/>
  <c r="FV68" i="8"/>
  <c r="FS68" i="8"/>
  <c r="FS67" i="8" s="1"/>
  <c r="FP68" i="8"/>
  <c r="FM68" i="8"/>
  <c r="FJ68" i="8"/>
  <c r="GN68" i="8" s="1"/>
  <c r="FG68" i="8"/>
  <c r="FG67" i="8" s="1"/>
  <c r="FD68" i="8"/>
  <c r="FA68" i="8"/>
  <c r="EW68" i="8"/>
  <c r="EV68" i="8"/>
  <c r="DS68" i="8"/>
  <c r="DR68" i="8"/>
  <c r="DQ68" i="8"/>
  <c r="DN68" i="8"/>
  <c r="DK68" i="8"/>
  <c r="DH68" i="8"/>
  <c r="DE68" i="8"/>
  <c r="DB68" i="8"/>
  <c r="CY68" i="8"/>
  <c r="CV68" i="8"/>
  <c r="CS68" i="8"/>
  <c r="CP68" i="8"/>
  <c r="CM68" i="8"/>
  <c r="CJ68" i="8"/>
  <c r="CG68" i="8"/>
  <c r="CD68" i="8"/>
  <c r="CA68" i="8"/>
  <c r="BX68" i="8"/>
  <c r="BU68" i="8"/>
  <c r="BR68" i="8"/>
  <c r="BO68" i="8"/>
  <c r="BL68" i="8"/>
  <c r="BI68" i="8"/>
  <c r="BF68" i="8"/>
  <c r="BC68" i="8"/>
  <c r="AZ68" i="8"/>
  <c r="AW68" i="8"/>
  <c r="AT68" i="8"/>
  <c r="AQ68" i="8"/>
  <c r="AN68" i="8"/>
  <c r="AK68" i="8"/>
  <c r="AH68" i="8"/>
  <c r="Y68" i="8"/>
  <c r="V68" i="8"/>
  <c r="S68" i="8"/>
  <c r="P68" i="8"/>
  <c r="M68" i="8"/>
  <c r="J68" i="8"/>
  <c r="G68" i="8"/>
  <c r="D68" i="8"/>
  <c r="DT68" i="8" s="1"/>
  <c r="GV67" i="8"/>
  <c r="GS67" i="8"/>
  <c r="GP67" i="8"/>
  <c r="GL67" i="8"/>
  <c r="GJ67" i="8"/>
  <c r="GI67" i="8"/>
  <c r="GH67" i="8"/>
  <c r="GG67" i="8"/>
  <c r="GF67" i="8"/>
  <c r="GD67" i="8"/>
  <c r="GC67" i="8"/>
  <c r="GB67" i="8"/>
  <c r="GA67" i="8"/>
  <c r="FZ67" i="8"/>
  <c r="FY67" i="8"/>
  <c r="FX67" i="8"/>
  <c r="FW67" i="8"/>
  <c r="FV67" i="8"/>
  <c r="FU67" i="8"/>
  <c r="FT67" i="8"/>
  <c r="FR67" i="8"/>
  <c r="FQ67" i="8"/>
  <c r="FP67" i="8"/>
  <c r="FO67" i="8"/>
  <c r="FN67" i="8"/>
  <c r="FM67" i="8"/>
  <c r="FL67" i="8"/>
  <c r="FK67" i="8"/>
  <c r="FI67" i="8"/>
  <c r="FH67" i="8"/>
  <c r="FH61" i="8" s="1"/>
  <c r="FF67" i="8"/>
  <c r="FE67" i="8"/>
  <c r="FD67" i="8"/>
  <c r="FC67" i="8"/>
  <c r="FC61" i="8" s="1"/>
  <c r="FB67" i="8"/>
  <c r="EZ67" i="8"/>
  <c r="EY67" i="8"/>
  <c r="EY61" i="8" s="1"/>
  <c r="EW67" i="8"/>
  <c r="EV67" i="8"/>
  <c r="ET67" i="8"/>
  <c r="ES67" i="8"/>
  <c r="EQ67" i="8"/>
  <c r="EN67" i="8"/>
  <c r="EM67" i="8"/>
  <c r="EK67" i="8"/>
  <c r="EJ67" i="8"/>
  <c r="EH67" i="8"/>
  <c r="EE67" i="8"/>
  <c r="EB67" i="8"/>
  <c r="DY67" i="8"/>
  <c r="DV67" i="8"/>
  <c r="DS67" i="8"/>
  <c r="DR67" i="8"/>
  <c r="DP67" i="8"/>
  <c r="DP61" i="8" s="1"/>
  <c r="DO67" i="8"/>
  <c r="DM67" i="8"/>
  <c r="DL67" i="8"/>
  <c r="DL61" i="8" s="1"/>
  <c r="DK67" i="8"/>
  <c r="DJ67" i="8"/>
  <c r="DI67" i="8"/>
  <c r="DH67" i="8"/>
  <c r="DG67" i="8"/>
  <c r="DG61" i="8" s="1"/>
  <c r="DF67" i="8"/>
  <c r="DD67" i="8"/>
  <c r="DC67" i="8"/>
  <c r="DA67" i="8"/>
  <c r="CZ67" i="8"/>
  <c r="CY67" i="8"/>
  <c r="CX67" i="8"/>
  <c r="CW67" i="8"/>
  <c r="CV67" i="8"/>
  <c r="CU67" i="8"/>
  <c r="CT67" i="8"/>
  <c r="CR67" i="8"/>
  <c r="CR61" i="8" s="1"/>
  <c r="CQ67" i="8"/>
  <c r="CO67" i="8"/>
  <c r="CN67" i="8"/>
  <c r="CN61" i="8" s="1"/>
  <c r="CM67" i="8"/>
  <c r="CL67" i="8"/>
  <c r="CK67" i="8"/>
  <c r="CJ67" i="8"/>
  <c r="CI67" i="8"/>
  <c r="CI61" i="8" s="1"/>
  <c r="CH67" i="8"/>
  <c r="CF67" i="8"/>
  <c r="CE67" i="8"/>
  <c r="CC67" i="8"/>
  <c r="CB67" i="8"/>
  <c r="CA67" i="8"/>
  <c r="BZ67" i="8"/>
  <c r="BY67" i="8"/>
  <c r="BX67" i="8"/>
  <c r="BW67" i="8"/>
  <c r="BV67" i="8"/>
  <c r="BT67" i="8"/>
  <c r="BT61" i="8" s="1"/>
  <c r="BS67" i="8"/>
  <c r="BQ67" i="8"/>
  <c r="BP67" i="8"/>
  <c r="BP61" i="8" s="1"/>
  <c r="BO67" i="8"/>
  <c r="BN67" i="8"/>
  <c r="BM67" i="8"/>
  <c r="BL67" i="8"/>
  <c r="BK67" i="8"/>
  <c r="BK61" i="8" s="1"/>
  <c r="BJ67" i="8"/>
  <c r="BH67" i="8"/>
  <c r="BG67" i="8"/>
  <c r="BE67" i="8"/>
  <c r="BD67" i="8"/>
  <c r="BC67" i="8"/>
  <c r="BB67" i="8"/>
  <c r="BA67" i="8"/>
  <c r="AZ67" i="8"/>
  <c r="AY67" i="8"/>
  <c r="AX67" i="8"/>
  <c r="AV67" i="8"/>
  <c r="AV61" i="8" s="1"/>
  <c r="AU67" i="8"/>
  <c r="AS67" i="8"/>
  <c r="AR67" i="8"/>
  <c r="AR61" i="8" s="1"/>
  <c r="AQ67" i="8"/>
  <c r="AP67" i="8"/>
  <c r="AO67" i="8"/>
  <c r="AN67" i="8"/>
  <c r="AM67" i="8"/>
  <c r="AM61" i="8" s="1"/>
  <c r="AL67" i="8"/>
  <c r="AJ67" i="8"/>
  <c r="AI67" i="8"/>
  <c r="AG67" i="8"/>
  <c r="AF67" i="8"/>
  <c r="AE67" i="8"/>
  <c r="AD67" i="8"/>
  <c r="AC67" i="8"/>
  <c r="AA67" i="8"/>
  <c r="X67" i="8"/>
  <c r="X61" i="8" s="1"/>
  <c r="W67" i="8"/>
  <c r="U67" i="8"/>
  <c r="T67" i="8"/>
  <c r="T61" i="8" s="1"/>
  <c r="S67" i="8"/>
  <c r="R67" i="8"/>
  <c r="Q67" i="8"/>
  <c r="P67" i="8"/>
  <c r="O67" i="8"/>
  <c r="O61" i="8" s="1"/>
  <c r="N67" i="8"/>
  <c r="L67" i="8"/>
  <c r="K67" i="8"/>
  <c r="I67" i="8"/>
  <c r="H67" i="8"/>
  <c r="G67" i="8"/>
  <c r="F67" i="8"/>
  <c r="E67" i="8"/>
  <c r="D67" i="8"/>
  <c r="C67" i="8"/>
  <c r="B67" i="8"/>
  <c r="GM66" i="8"/>
  <c r="GY66" i="8" s="1"/>
  <c r="GL66" i="8"/>
  <c r="GK66" i="8"/>
  <c r="GH66" i="8"/>
  <c r="GE66" i="8"/>
  <c r="GB66" i="8"/>
  <c r="FY66" i="8"/>
  <c r="FV66" i="8"/>
  <c r="FS66" i="8"/>
  <c r="FP66" i="8"/>
  <c r="FM66" i="8"/>
  <c r="FJ66" i="8"/>
  <c r="FG66" i="8"/>
  <c r="FD66" i="8"/>
  <c r="FA66" i="8"/>
  <c r="EW66" i="8"/>
  <c r="EV66" i="8"/>
  <c r="DS66" i="8"/>
  <c r="DR66" i="8"/>
  <c r="DQ66" i="8"/>
  <c r="DN66" i="8"/>
  <c r="DK66" i="8"/>
  <c r="DH66" i="8"/>
  <c r="DE66" i="8"/>
  <c r="DB66" i="8"/>
  <c r="CY66" i="8"/>
  <c r="CV66" i="8"/>
  <c r="CS66" i="8"/>
  <c r="CP66" i="8"/>
  <c r="CM66" i="8"/>
  <c r="CJ66" i="8"/>
  <c r="CG66" i="8"/>
  <c r="CD66" i="8"/>
  <c r="CA66" i="8"/>
  <c r="BX66" i="8"/>
  <c r="BU66" i="8"/>
  <c r="BR66" i="8"/>
  <c r="BO66" i="8"/>
  <c r="BL66" i="8"/>
  <c r="BI66" i="8"/>
  <c r="BF66" i="8"/>
  <c r="BC66" i="8"/>
  <c r="AZ66" i="8"/>
  <c r="AW66" i="8"/>
  <c r="AT66" i="8"/>
  <c r="AQ66" i="8"/>
  <c r="AN66" i="8"/>
  <c r="AK66" i="8"/>
  <c r="AH66" i="8"/>
  <c r="Y66" i="8"/>
  <c r="V66" i="8"/>
  <c r="S66" i="8"/>
  <c r="P66" i="8"/>
  <c r="M66" i="8"/>
  <c r="J66" i="8"/>
  <c r="G66" i="8"/>
  <c r="D66" i="8"/>
  <c r="GY65" i="8"/>
  <c r="HB65" i="8" s="1"/>
  <c r="GM65" i="8"/>
  <c r="GL65" i="8"/>
  <c r="GK65" i="8"/>
  <c r="GH65" i="8"/>
  <c r="GE65" i="8"/>
  <c r="GB65" i="8"/>
  <c r="FY65" i="8"/>
  <c r="FY62" i="8" s="1"/>
  <c r="FY61" i="8" s="1"/>
  <c r="FV65" i="8"/>
  <c r="FS65" i="8"/>
  <c r="FP65" i="8"/>
  <c r="FM65" i="8"/>
  <c r="FM62" i="8" s="1"/>
  <c r="FM61" i="8" s="1"/>
  <c r="FJ65" i="8"/>
  <c r="FG65" i="8"/>
  <c r="FD65" i="8"/>
  <c r="FA65" i="8"/>
  <c r="GN65" i="8" s="1"/>
  <c r="EW65" i="8"/>
  <c r="EV65" i="8"/>
  <c r="DS65" i="8"/>
  <c r="DR65" i="8"/>
  <c r="DQ65" i="8"/>
  <c r="DN65" i="8"/>
  <c r="DK65" i="8"/>
  <c r="DH65" i="8"/>
  <c r="DH62" i="8" s="1"/>
  <c r="DE65" i="8"/>
  <c r="DB65" i="8"/>
  <c r="CY65" i="8"/>
  <c r="CV65" i="8"/>
  <c r="CV62" i="8" s="1"/>
  <c r="CV61" i="8" s="1"/>
  <c r="CS65" i="8"/>
  <c r="CP65" i="8"/>
  <c r="CM65" i="8"/>
  <c r="CJ65" i="8"/>
  <c r="CJ62" i="8" s="1"/>
  <c r="CG65" i="8"/>
  <c r="CD65" i="8"/>
  <c r="CA65" i="8"/>
  <c r="BX65" i="8"/>
  <c r="BX62" i="8" s="1"/>
  <c r="BX61" i="8" s="1"/>
  <c r="BU65" i="8"/>
  <c r="BR65" i="8"/>
  <c r="BO65" i="8"/>
  <c r="BL65" i="8"/>
  <c r="BL62" i="8" s="1"/>
  <c r="BI65" i="8"/>
  <c r="BF65" i="8"/>
  <c r="BC65" i="8"/>
  <c r="AZ65" i="8"/>
  <c r="AZ62" i="8" s="1"/>
  <c r="AZ61" i="8" s="1"/>
  <c r="AW65" i="8"/>
  <c r="AT65" i="8"/>
  <c r="AQ65" i="8"/>
  <c r="AN65" i="8"/>
  <c r="AN62" i="8" s="1"/>
  <c r="AK65" i="8"/>
  <c r="AH65" i="8"/>
  <c r="Y65" i="8"/>
  <c r="V65" i="8"/>
  <c r="S65" i="8"/>
  <c r="P65" i="8"/>
  <c r="P62" i="8" s="1"/>
  <c r="M65" i="8"/>
  <c r="J65" i="8"/>
  <c r="G65" i="8"/>
  <c r="D65" i="8"/>
  <c r="GY64" i="8"/>
  <c r="HB64" i="8" s="1"/>
  <c r="GM64" i="8"/>
  <c r="GL64" i="8"/>
  <c r="GK64" i="8"/>
  <c r="GH64" i="8"/>
  <c r="GE64" i="8"/>
  <c r="GB64" i="8"/>
  <c r="FY64" i="8"/>
  <c r="FV64" i="8"/>
  <c r="FS64" i="8"/>
  <c r="FP64" i="8"/>
  <c r="FM64" i="8"/>
  <c r="FJ64" i="8"/>
  <c r="FJ62" i="8" s="1"/>
  <c r="FJ61" i="8" s="1"/>
  <c r="FG64" i="8"/>
  <c r="FD64" i="8"/>
  <c r="FA64" i="8"/>
  <c r="EW64" i="8"/>
  <c r="EV64" i="8"/>
  <c r="DS64" i="8"/>
  <c r="DR64" i="8"/>
  <c r="DQ64" i="8"/>
  <c r="DN64" i="8"/>
  <c r="DK64" i="8"/>
  <c r="DH64" i="8"/>
  <c r="DE64" i="8"/>
  <c r="DB64" i="8"/>
  <c r="DB62" i="8" s="1"/>
  <c r="DB61" i="8" s="1"/>
  <c r="CY64" i="8"/>
  <c r="CV64" i="8"/>
  <c r="CS64" i="8"/>
  <c r="CP64" i="8"/>
  <c r="CM64" i="8"/>
  <c r="CJ64" i="8"/>
  <c r="CG64" i="8"/>
  <c r="CD64" i="8"/>
  <c r="CD62" i="8" s="1"/>
  <c r="CD61" i="8" s="1"/>
  <c r="CA64" i="8"/>
  <c r="BX64" i="8"/>
  <c r="BU64" i="8"/>
  <c r="BR64" i="8"/>
  <c r="BO64" i="8"/>
  <c r="BL64" i="8"/>
  <c r="BI64" i="8"/>
  <c r="BF64" i="8"/>
  <c r="BC64" i="8"/>
  <c r="AZ64" i="8"/>
  <c r="AW64" i="8"/>
  <c r="AT64" i="8"/>
  <c r="AQ64" i="8"/>
  <c r="AN64" i="8"/>
  <c r="AK64" i="8"/>
  <c r="AH64" i="8"/>
  <c r="AH62" i="8" s="1"/>
  <c r="AH61" i="8" s="1"/>
  <c r="Y64" i="8"/>
  <c r="V64" i="8"/>
  <c r="S64" i="8"/>
  <c r="P64" i="8"/>
  <c r="M64" i="8"/>
  <c r="J64" i="8"/>
  <c r="J62" i="8" s="1"/>
  <c r="J61" i="8" s="1"/>
  <c r="G64" i="8"/>
  <c r="D64" i="8"/>
  <c r="GY63" i="8"/>
  <c r="GY62" i="8" s="1"/>
  <c r="GM63" i="8"/>
  <c r="GM62" i="8" s="1"/>
  <c r="GL63" i="8"/>
  <c r="GK63" i="8"/>
  <c r="GH63" i="8"/>
  <c r="GE63" i="8"/>
  <c r="GE62" i="8" s="1"/>
  <c r="GB63" i="8"/>
  <c r="FY63" i="8"/>
  <c r="FV63" i="8"/>
  <c r="FS63" i="8"/>
  <c r="FS62" i="8" s="1"/>
  <c r="FP63" i="8"/>
  <c r="FM63" i="8"/>
  <c r="FJ63" i="8"/>
  <c r="GN63" i="8" s="1"/>
  <c r="FG63" i="8"/>
  <c r="FG62" i="8" s="1"/>
  <c r="FD63" i="8"/>
  <c r="FA63" i="8"/>
  <c r="EW63" i="8"/>
  <c r="EW62" i="8" s="1"/>
  <c r="EW61" i="8" s="1"/>
  <c r="EV63" i="8"/>
  <c r="Z54" i="8" s="1"/>
  <c r="Z53" i="8" s="1"/>
  <c r="Z6" i="8" s="1"/>
  <c r="DS63" i="8"/>
  <c r="DR63" i="8"/>
  <c r="DQ63" i="8"/>
  <c r="DN63" i="8"/>
  <c r="DK63" i="8"/>
  <c r="DH63" i="8"/>
  <c r="DE63" i="8"/>
  <c r="DB63" i="8"/>
  <c r="CY63" i="8"/>
  <c r="CV63" i="8"/>
  <c r="CS63" i="8"/>
  <c r="CP63" i="8"/>
  <c r="CM63" i="8"/>
  <c r="CJ63" i="8"/>
  <c r="CG63" i="8"/>
  <c r="CD63" i="8"/>
  <c r="CA63" i="8"/>
  <c r="BX63" i="8"/>
  <c r="BU63" i="8"/>
  <c r="BR63" i="8"/>
  <c r="BO63" i="8"/>
  <c r="BL63" i="8"/>
  <c r="BI63" i="8"/>
  <c r="BF63" i="8"/>
  <c r="BC63" i="8"/>
  <c r="AZ63" i="8"/>
  <c r="AW63" i="8"/>
  <c r="AT63" i="8"/>
  <c r="AQ63" i="8"/>
  <c r="AN63" i="8"/>
  <c r="AK63" i="8"/>
  <c r="AH63" i="8"/>
  <c r="Y63" i="8"/>
  <c r="V63" i="8"/>
  <c r="S63" i="8"/>
  <c r="P63" i="8"/>
  <c r="M63" i="8"/>
  <c r="J63" i="8"/>
  <c r="DT63" i="8" s="1"/>
  <c r="G63" i="8"/>
  <c r="D63" i="8"/>
  <c r="GV62" i="8"/>
  <c r="GS62" i="8"/>
  <c r="GS61" i="8" s="1"/>
  <c r="GP62" i="8"/>
  <c r="GP61" i="8" s="1"/>
  <c r="GJ62" i="8"/>
  <c r="GI62" i="8"/>
  <c r="GH62" i="8"/>
  <c r="GH61" i="8" s="1"/>
  <c r="GG62" i="8"/>
  <c r="GG61" i="8" s="1"/>
  <c r="GF62" i="8"/>
  <c r="GD62" i="8"/>
  <c r="GC62" i="8"/>
  <c r="GC61" i="8" s="1"/>
  <c r="GA62" i="8"/>
  <c r="FZ62" i="8"/>
  <c r="FX62" i="8"/>
  <c r="FW62" i="8"/>
  <c r="FU62" i="8"/>
  <c r="FU61" i="8" s="1"/>
  <c r="FT62" i="8"/>
  <c r="FR62" i="8"/>
  <c r="FR61" i="8" s="1"/>
  <c r="FQ62" i="8"/>
  <c r="FO62" i="8"/>
  <c r="FN62" i="8"/>
  <c r="FN61" i="8" s="1"/>
  <c r="FL62" i="8"/>
  <c r="FK62" i="8"/>
  <c r="FI62" i="8"/>
  <c r="FH62" i="8"/>
  <c r="FF62" i="8"/>
  <c r="FF61" i="8" s="1"/>
  <c r="FE62" i="8"/>
  <c r="FE61" i="8" s="1"/>
  <c r="FC62" i="8"/>
  <c r="FB62" i="8"/>
  <c r="FB61" i="8" s="1"/>
  <c r="FA62" i="8"/>
  <c r="FA61" i="8" s="1"/>
  <c r="EZ62" i="8"/>
  <c r="EY62" i="8"/>
  <c r="ET62" i="8"/>
  <c r="ET61" i="8" s="1"/>
  <c r="ES62" i="8"/>
  <c r="ES61" i="8" s="1"/>
  <c r="EQ62" i="8"/>
  <c r="EQ61" i="8" s="1"/>
  <c r="EN62" i="8"/>
  <c r="EM62" i="8"/>
  <c r="EK62" i="8"/>
  <c r="EK61" i="8" s="1"/>
  <c r="EJ62" i="8"/>
  <c r="EH62" i="8"/>
  <c r="EH61" i="8" s="1"/>
  <c r="EE62" i="8"/>
  <c r="EE61" i="8" s="1"/>
  <c r="EB62" i="8"/>
  <c r="DY62" i="8"/>
  <c r="DY61" i="8" s="1"/>
  <c r="DV62" i="8"/>
  <c r="DV61" i="8" s="1"/>
  <c r="DQ62" i="8"/>
  <c r="DQ61" i="8" s="1"/>
  <c r="DP62" i="8"/>
  <c r="DO62" i="8"/>
  <c r="DM62" i="8"/>
  <c r="DM61" i="8" s="1"/>
  <c r="DL62" i="8"/>
  <c r="DJ62" i="8"/>
  <c r="DJ61" i="8" s="1"/>
  <c r="DI62" i="8"/>
  <c r="DI61" i="8" s="1"/>
  <c r="DG62" i="8"/>
  <c r="DF62" i="8"/>
  <c r="DF61" i="8" s="1"/>
  <c r="DE62" i="8"/>
  <c r="DE61" i="8" s="1"/>
  <c r="DD62" i="8"/>
  <c r="DC62" i="8"/>
  <c r="DA62" i="8"/>
  <c r="DA61" i="8" s="1"/>
  <c r="CZ62" i="8"/>
  <c r="CX62" i="8"/>
  <c r="CX61" i="8" s="1"/>
  <c r="CW62" i="8"/>
  <c r="CW61" i="8" s="1"/>
  <c r="CU62" i="8"/>
  <c r="CT62" i="8"/>
  <c r="CT61" i="8" s="1"/>
  <c r="CS62" i="8"/>
  <c r="CS61" i="8" s="1"/>
  <c r="CR62" i="8"/>
  <c r="CQ62" i="8"/>
  <c r="CO62" i="8"/>
  <c r="CO61" i="8" s="1"/>
  <c r="CN62" i="8"/>
  <c r="CL62" i="8"/>
  <c r="CL61" i="8" s="1"/>
  <c r="CK62" i="8"/>
  <c r="CK61" i="8" s="1"/>
  <c r="CI62" i="8"/>
  <c r="CH62" i="8"/>
  <c r="CH61" i="8" s="1"/>
  <c r="CG62" i="8"/>
  <c r="CG61" i="8" s="1"/>
  <c r="CF62" i="8"/>
  <c r="CE62" i="8"/>
  <c r="CC62" i="8"/>
  <c r="CC61" i="8" s="1"/>
  <c r="CB62" i="8"/>
  <c r="BZ62" i="8"/>
  <c r="BZ61" i="8" s="1"/>
  <c r="BY62" i="8"/>
  <c r="BY61" i="8" s="1"/>
  <c r="BW62" i="8"/>
  <c r="BV62" i="8"/>
  <c r="BV61" i="8" s="1"/>
  <c r="BU62" i="8"/>
  <c r="BU61" i="8" s="1"/>
  <c r="BT62" i="8"/>
  <c r="BS62" i="8"/>
  <c r="BQ62" i="8"/>
  <c r="BQ61" i="8" s="1"/>
  <c r="BP62" i="8"/>
  <c r="BN62" i="8"/>
  <c r="BN61" i="8" s="1"/>
  <c r="BM62" i="8"/>
  <c r="BM61" i="8" s="1"/>
  <c r="BK62" i="8"/>
  <c r="BJ62" i="8"/>
  <c r="BJ61" i="8" s="1"/>
  <c r="BI62" i="8"/>
  <c r="BI61" i="8" s="1"/>
  <c r="BH62" i="8"/>
  <c r="BG62" i="8"/>
  <c r="BF62" i="8"/>
  <c r="BF61" i="8" s="1"/>
  <c r="BE62" i="8"/>
  <c r="BE61" i="8" s="1"/>
  <c r="BD62" i="8"/>
  <c r="BB62" i="8"/>
  <c r="BB61" i="8" s="1"/>
  <c r="BA62" i="8"/>
  <c r="BA61" i="8" s="1"/>
  <c r="AY62" i="8"/>
  <c r="AX62" i="8"/>
  <c r="AX61" i="8" s="1"/>
  <c r="AW62" i="8"/>
  <c r="AW61" i="8" s="1"/>
  <c r="AV62" i="8"/>
  <c r="AU62" i="8"/>
  <c r="AS62" i="8"/>
  <c r="AS61" i="8" s="1"/>
  <c r="AR62" i="8"/>
  <c r="AP62" i="8"/>
  <c r="AP61" i="8" s="1"/>
  <c r="AO62" i="8"/>
  <c r="AO61" i="8" s="1"/>
  <c r="AM62" i="8"/>
  <c r="AL62" i="8"/>
  <c r="AL61" i="8" s="1"/>
  <c r="AK62" i="8"/>
  <c r="AK61" i="8" s="1"/>
  <c r="AJ62" i="8"/>
  <c r="AI62" i="8"/>
  <c r="AG62" i="8"/>
  <c r="AG61" i="8" s="1"/>
  <c r="AF62" i="8"/>
  <c r="AD62" i="8"/>
  <c r="AD61" i="8" s="1"/>
  <c r="AC62" i="8"/>
  <c r="AC61" i="8" s="1"/>
  <c r="AA62" i="8"/>
  <c r="Y62" i="8"/>
  <c r="Y61" i="8" s="1"/>
  <c r="X62" i="8"/>
  <c r="W62" i="8"/>
  <c r="U62" i="8"/>
  <c r="U61" i="8" s="1"/>
  <c r="T62" i="8"/>
  <c r="R62" i="8"/>
  <c r="R61" i="8" s="1"/>
  <c r="Q62" i="8"/>
  <c r="Q61" i="8" s="1"/>
  <c r="O62" i="8"/>
  <c r="N62" i="8"/>
  <c r="N61" i="8" s="1"/>
  <c r="M62" i="8"/>
  <c r="M61" i="8" s="1"/>
  <c r="L62" i="8"/>
  <c r="K62" i="8"/>
  <c r="I62" i="8"/>
  <c r="I61" i="8" s="1"/>
  <c r="H62" i="8"/>
  <c r="F62" i="8"/>
  <c r="F61" i="8" s="1"/>
  <c r="E62" i="8"/>
  <c r="E61" i="8" s="1"/>
  <c r="C62" i="8"/>
  <c r="B62" i="8"/>
  <c r="B61" i="8" s="1"/>
  <c r="GV61" i="8"/>
  <c r="GM61" i="8"/>
  <c r="GJ61" i="8"/>
  <c r="GI61" i="8"/>
  <c r="GF61" i="8"/>
  <c r="GE61" i="8"/>
  <c r="GA61" i="8"/>
  <c r="FX61" i="8"/>
  <c r="FW61" i="8"/>
  <c r="FT61" i="8"/>
  <c r="FS61" i="8"/>
  <c r="FO61" i="8"/>
  <c r="FL61" i="8"/>
  <c r="FK61" i="8"/>
  <c r="FG61" i="8"/>
  <c r="EZ61" i="8"/>
  <c r="EN61" i="8"/>
  <c r="EM61" i="8"/>
  <c r="EJ61" i="8"/>
  <c r="EB61" i="8"/>
  <c r="DO61" i="8"/>
  <c r="DH61" i="8"/>
  <c r="DD61" i="8"/>
  <c r="DC61" i="8"/>
  <c r="CZ61" i="8"/>
  <c r="CU61" i="8"/>
  <c r="CQ61" i="8"/>
  <c r="CJ61" i="8"/>
  <c r="CF61" i="8"/>
  <c r="CE61" i="8"/>
  <c r="CB61" i="8"/>
  <c r="BW61" i="8"/>
  <c r="BS61" i="8"/>
  <c r="BL61" i="8"/>
  <c r="BH61" i="8"/>
  <c r="BG61" i="8"/>
  <c r="BD61" i="8"/>
  <c r="AY61" i="8"/>
  <c r="AU61" i="8"/>
  <c r="AN61" i="8"/>
  <c r="AJ61" i="8"/>
  <c r="AI61" i="8"/>
  <c r="AF61" i="8"/>
  <c r="AA61" i="8"/>
  <c r="W61" i="8"/>
  <c r="P61" i="8"/>
  <c r="L61" i="8"/>
  <c r="K61" i="8"/>
  <c r="H61" i="8"/>
  <c r="C61" i="8"/>
  <c r="GM60" i="8"/>
  <c r="GY60" i="8" s="1"/>
  <c r="GL60" i="8"/>
  <c r="GK60" i="8"/>
  <c r="GH60" i="8"/>
  <c r="GE60" i="8"/>
  <c r="GB60" i="8"/>
  <c r="FY60" i="8"/>
  <c r="FV60" i="8"/>
  <c r="FS60" i="8"/>
  <c r="FP60" i="8"/>
  <c r="FM60" i="8"/>
  <c r="FJ60" i="8"/>
  <c r="FG60" i="8"/>
  <c r="FD60" i="8"/>
  <c r="FD58" i="8" s="1"/>
  <c r="FA60" i="8"/>
  <c r="EW60" i="8"/>
  <c r="EW58" i="8" s="1"/>
  <c r="EV60" i="8"/>
  <c r="DS60" i="8"/>
  <c r="HB60" i="8" s="1"/>
  <c r="DR60" i="8"/>
  <c r="DQ60" i="8"/>
  <c r="DN60" i="8"/>
  <c r="DK60" i="8"/>
  <c r="DK58" i="8" s="1"/>
  <c r="DH60" i="8"/>
  <c r="DE60" i="8"/>
  <c r="DB60" i="8"/>
  <c r="CY60" i="8"/>
  <c r="CV60" i="8"/>
  <c r="CS60" i="8"/>
  <c r="CP60" i="8"/>
  <c r="CM60" i="8"/>
  <c r="CJ60" i="8"/>
  <c r="CG60" i="8"/>
  <c r="CD60" i="8"/>
  <c r="CA60" i="8"/>
  <c r="CA58" i="8" s="1"/>
  <c r="BX60" i="8"/>
  <c r="BU60" i="8"/>
  <c r="BR60" i="8"/>
  <c r="BO60" i="8"/>
  <c r="BO58" i="8" s="1"/>
  <c r="BL60" i="8"/>
  <c r="BI60" i="8"/>
  <c r="BF60" i="8"/>
  <c r="BC60" i="8"/>
  <c r="AZ60" i="8"/>
  <c r="AW60" i="8"/>
  <c r="AT60" i="8"/>
  <c r="AQ60" i="8"/>
  <c r="AN60" i="8"/>
  <c r="AK60" i="8"/>
  <c r="AH60" i="8"/>
  <c r="AE58" i="8"/>
  <c r="Y60" i="8"/>
  <c r="V60" i="8"/>
  <c r="S60" i="8"/>
  <c r="S58" i="8" s="1"/>
  <c r="P60" i="8"/>
  <c r="M60" i="8"/>
  <c r="J60" i="8"/>
  <c r="G60" i="8"/>
  <c r="G58" i="8" s="1"/>
  <c r="D60" i="8"/>
  <c r="GM59" i="8"/>
  <c r="GY59" i="8" s="1"/>
  <c r="GL59" i="8"/>
  <c r="GK59" i="8"/>
  <c r="GK58" i="8" s="1"/>
  <c r="GH59" i="8"/>
  <c r="GE59" i="8"/>
  <c r="GB59" i="8"/>
  <c r="FY59" i="8"/>
  <c r="FY58" i="8" s="1"/>
  <c r="FV59" i="8"/>
  <c r="FS59" i="8"/>
  <c r="FP59" i="8"/>
  <c r="FP58" i="8" s="1"/>
  <c r="FM59" i="8"/>
  <c r="FM58" i="8" s="1"/>
  <c r="FJ59" i="8"/>
  <c r="FG59" i="8"/>
  <c r="FD59" i="8"/>
  <c r="FA59" i="8"/>
  <c r="EW59" i="8"/>
  <c r="EV59" i="8"/>
  <c r="EV58" i="8" s="1"/>
  <c r="DS59" i="8"/>
  <c r="DR59" i="8"/>
  <c r="DR58" i="8" s="1"/>
  <c r="DQ59" i="8"/>
  <c r="DQ58" i="8" s="1"/>
  <c r="DN59" i="8"/>
  <c r="DK59" i="8"/>
  <c r="DH59" i="8"/>
  <c r="DE59" i="8"/>
  <c r="DE58" i="8" s="1"/>
  <c r="DB59" i="8"/>
  <c r="CY59" i="8"/>
  <c r="CV59" i="8"/>
  <c r="CS59" i="8"/>
  <c r="CS58" i="8" s="1"/>
  <c r="CP59" i="8"/>
  <c r="CM59" i="8"/>
  <c r="CJ59" i="8"/>
  <c r="CJ58" i="8" s="1"/>
  <c r="CG59" i="8"/>
  <c r="CG58" i="8" s="1"/>
  <c r="CD59" i="8"/>
  <c r="CA59" i="8"/>
  <c r="BX59" i="8"/>
  <c r="BX58" i="8" s="1"/>
  <c r="BU59" i="8"/>
  <c r="BU58" i="8" s="1"/>
  <c r="BR59" i="8"/>
  <c r="BO59" i="8"/>
  <c r="BL59" i="8"/>
  <c r="BI59" i="8"/>
  <c r="BI58" i="8" s="1"/>
  <c r="BF59" i="8"/>
  <c r="BC59" i="8"/>
  <c r="AZ59" i="8"/>
  <c r="AW59" i="8"/>
  <c r="AW58" i="8" s="1"/>
  <c r="AT59" i="8"/>
  <c r="AQ59" i="8"/>
  <c r="AN59" i="8"/>
  <c r="AN58" i="8" s="1"/>
  <c r="AK59" i="8"/>
  <c r="AK58" i="8" s="1"/>
  <c r="AH59" i="8"/>
  <c r="Y59" i="8"/>
  <c r="V59" i="8"/>
  <c r="S59" i="8"/>
  <c r="P59" i="8"/>
  <c r="P58" i="8" s="1"/>
  <c r="M59" i="8"/>
  <c r="M58" i="8" s="1"/>
  <c r="J59" i="8"/>
  <c r="G59" i="8"/>
  <c r="D59" i="8"/>
  <c r="GV58" i="8"/>
  <c r="GS58" i="8"/>
  <c r="GP58" i="8"/>
  <c r="GM58" i="8"/>
  <c r="GJ58" i="8"/>
  <c r="GI58" i="8"/>
  <c r="GI53" i="8" s="1"/>
  <c r="GI6" i="8" s="1"/>
  <c r="GH58" i="8"/>
  <c r="GG58" i="8"/>
  <c r="GF58" i="8"/>
  <c r="GE58" i="8"/>
  <c r="GD58" i="8"/>
  <c r="GC58" i="8"/>
  <c r="GB58" i="8"/>
  <c r="GA58" i="8"/>
  <c r="GA53" i="8" s="1"/>
  <c r="GA6" i="8" s="1"/>
  <c r="FZ58" i="8"/>
  <c r="FX58" i="8"/>
  <c r="FW58" i="8"/>
  <c r="FV58" i="8"/>
  <c r="FU58" i="8"/>
  <c r="FT58" i="8"/>
  <c r="FS58" i="8"/>
  <c r="FR58" i="8"/>
  <c r="FQ58" i="8"/>
  <c r="FO58" i="8"/>
  <c r="FN58" i="8"/>
  <c r="FL58" i="8"/>
  <c r="FK58" i="8"/>
  <c r="FJ58" i="8"/>
  <c r="FI58" i="8"/>
  <c r="FH58" i="8"/>
  <c r="FG58" i="8"/>
  <c r="FF58" i="8"/>
  <c r="FE58" i="8"/>
  <c r="FC58" i="8"/>
  <c r="FB58" i="8"/>
  <c r="EZ58" i="8"/>
  <c r="EY58" i="8"/>
  <c r="ET58" i="8"/>
  <c r="ES58" i="8"/>
  <c r="EQ58" i="8"/>
  <c r="EQ53" i="8" s="1"/>
  <c r="EN58" i="8"/>
  <c r="EM58" i="8"/>
  <c r="EK58" i="8"/>
  <c r="EJ58" i="8"/>
  <c r="EH58" i="8"/>
  <c r="EE58" i="8"/>
  <c r="EB58" i="8"/>
  <c r="EB53" i="8" s="1"/>
  <c r="DY58" i="8"/>
  <c r="DV58" i="8"/>
  <c r="DS58" i="8"/>
  <c r="DP58" i="8"/>
  <c r="DP53" i="8" s="1"/>
  <c r="DO58" i="8"/>
  <c r="DN58" i="8"/>
  <c r="DM58" i="8"/>
  <c r="DL58" i="8"/>
  <c r="DL53" i="8" s="1"/>
  <c r="DJ58" i="8"/>
  <c r="DI58" i="8"/>
  <c r="DH58" i="8"/>
  <c r="DG58" i="8"/>
  <c r="DF58" i="8"/>
  <c r="DD58" i="8"/>
  <c r="DC58" i="8"/>
  <c r="DB58" i="8"/>
  <c r="DA58" i="8"/>
  <c r="CZ58" i="8"/>
  <c r="CY58" i="8"/>
  <c r="CX58" i="8"/>
  <c r="CW58" i="8"/>
  <c r="CV58" i="8"/>
  <c r="CU58" i="8"/>
  <c r="CT58" i="8"/>
  <c r="CR58" i="8"/>
  <c r="CQ58" i="8"/>
  <c r="CP58" i="8"/>
  <c r="CO58" i="8"/>
  <c r="CN58" i="8"/>
  <c r="CM58" i="8"/>
  <c r="CL58" i="8"/>
  <c r="CK58" i="8"/>
  <c r="CI58" i="8"/>
  <c r="CI53" i="8" s="1"/>
  <c r="CH58" i="8"/>
  <c r="CF58" i="8"/>
  <c r="CE58" i="8"/>
  <c r="CD58" i="8"/>
  <c r="CC58" i="8"/>
  <c r="CB58" i="8"/>
  <c r="BZ58" i="8"/>
  <c r="BY58" i="8"/>
  <c r="BW58" i="8"/>
  <c r="BV58" i="8"/>
  <c r="BT58" i="8"/>
  <c r="BT53" i="8" s="1"/>
  <c r="BS58" i="8"/>
  <c r="BR58" i="8"/>
  <c r="BQ58" i="8"/>
  <c r="BP58" i="8"/>
  <c r="BP53" i="8" s="1"/>
  <c r="BN58" i="8"/>
  <c r="BM58" i="8"/>
  <c r="BL58" i="8"/>
  <c r="BK58" i="8"/>
  <c r="BJ58" i="8"/>
  <c r="BH58" i="8"/>
  <c r="BG58" i="8"/>
  <c r="BF58" i="8"/>
  <c r="BE58" i="8"/>
  <c r="BD58" i="8"/>
  <c r="BC58" i="8"/>
  <c r="BB58" i="8"/>
  <c r="BA58" i="8"/>
  <c r="AZ58" i="8"/>
  <c r="AY58" i="8"/>
  <c r="AX58" i="8"/>
  <c r="AV58" i="8"/>
  <c r="AU58" i="8"/>
  <c r="AT58" i="8"/>
  <c r="AS58" i="8"/>
  <c r="AR58" i="8"/>
  <c r="AQ58" i="8"/>
  <c r="AP58" i="8"/>
  <c r="AO58" i="8"/>
  <c r="AM58" i="8"/>
  <c r="AM53" i="8" s="1"/>
  <c r="AL58" i="8"/>
  <c r="AJ58" i="8"/>
  <c r="AI58" i="8"/>
  <c r="AH58" i="8"/>
  <c r="AG58" i="8"/>
  <c r="AF58" i="8"/>
  <c r="AD58" i="8"/>
  <c r="AC58" i="8"/>
  <c r="AA58" i="8"/>
  <c r="Y58" i="8"/>
  <c r="X58" i="8"/>
  <c r="W58" i="8"/>
  <c r="V58" i="8"/>
  <c r="U58" i="8"/>
  <c r="T58" i="8"/>
  <c r="R58" i="8"/>
  <c r="Q58" i="8"/>
  <c r="O58" i="8"/>
  <c r="N58" i="8"/>
  <c r="L58" i="8"/>
  <c r="K58" i="8"/>
  <c r="J58" i="8"/>
  <c r="I58" i="8"/>
  <c r="H58" i="8"/>
  <c r="F58" i="8"/>
  <c r="E58" i="8"/>
  <c r="C58" i="8"/>
  <c r="B58" i="8"/>
  <c r="GY57" i="8"/>
  <c r="GM57" i="8"/>
  <c r="GL57" i="8"/>
  <c r="GK57" i="8"/>
  <c r="GH57" i="8"/>
  <c r="GE57" i="8"/>
  <c r="GB57" i="8"/>
  <c r="FY57" i="8"/>
  <c r="FV57" i="8"/>
  <c r="FV54" i="8" s="1"/>
  <c r="FV53" i="8" s="1"/>
  <c r="FS57" i="8"/>
  <c r="FP57" i="8"/>
  <c r="FM57" i="8"/>
  <c r="FJ57" i="8"/>
  <c r="GN57" i="8" s="1"/>
  <c r="FG57" i="8"/>
  <c r="FD57" i="8"/>
  <c r="FA57" i="8"/>
  <c r="EW57" i="8"/>
  <c r="EV57" i="8"/>
  <c r="DS57" i="8"/>
  <c r="DQ57" i="8"/>
  <c r="DN57" i="8"/>
  <c r="DK57" i="8"/>
  <c r="DH57" i="8"/>
  <c r="DE57" i="8"/>
  <c r="DB57" i="8"/>
  <c r="CY57" i="8"/>
  <c r="CV57" i="8"/>
  <c r="CS57" i="8"/>
  <c r="CP57" i="8"/>
  <c r="CP54" i="8" s="1"/>
  <c r="CP53" i="8" s="1"/>
  <c r="CM57" i="8"/>
  <c r="CJ57" i="8"/>
  <c r="CG57" i="8"/>
  <c r="CD57" i="8"/>
  <c r="CD54" i="8" s="1"/>
  <c r="CD53" i="8" s="1"/>
  <c r="CA57" i="8"/>
  <c r="BX57" i="8"/>
  <c r="BU57" i="8"/>
  <c r="BR57" i="8"/>
  <c r="BO57" i="8"/>
  <c r="BL57" i="8"/>
  <c r="BI57" i="8"/>
  <c r="BF57" i="8"/>
  <c r="BC57" i="8"/>
  <c r="AZ57" i="8"/>
  <c r="AW57" i="8"/>
  <c r="AT57" i="8"/>
  <c r="AT54" i="8" s="1"/>
  <c r="AT53" i="8" s="1"/>
  <c r="AQ57" i="8"/>
  <c r="AN57" i="8"/>
  <c r="AK57" i="8"/>
  <c r="AH57" i="8"/>
  <c r="AH54" i="8" s="1"/>
  <c r="AH53" i="8" s="1"/>
  <c r="Y57" i="8"/>
  <c r="V57" i="8"/>
  <c r="S57" i="8"/>
  <c r="P57" i="8"/>
  <c r="P54" i="8" s="1"/>
  <c r="M57" i="8"/>
  <c r="J57" i="8"/>
  <c r="G57" i="8"/>
  <c r="D57" i="8"/>
  <c r="D54" i="8" s="1"/>
  <c r="GY56" i="8"/>
  <c r="HB56" i="8" s="1"/>
  <c r="GM56" i="8"/>
  <c r="GL56" i="8"/>
  <c r="GK56" i="8"/>
  <c r="GH56" i="8"/>
  <c r="GE56" i="8"/>
  <c r="GB56" i="8"/>
  <c r="FY56" i="8"/>
  <c r="FY54" i="8" s="1"/>
  <c r="FY53" i="8" s="1"/>
  <c r="FV56" i="8"/>
  <c r="FS56" i="8"/>
  <c r="FP56" i="8"/>
  <c r="FM56" i="8"/>
  <c r="FM54" i="8" s="1"/>
  <c r="FM53" i="8" s="1"/>
  <c r="FJ56" i="8"/>
  <c r="FG56" i="8"/>
  <c r="FD56" i="8"/>
  <c r="FA56" i="8"/>
  <c r="GN56" i="8" s="1"/>
  <c r="EW56" i="8"/>
  <c r="EV56" i="8"/>
  <c r="DS56" i="8"/>
  <c r="DR56" i="8"/>
  <c r="DQ56" i="8"/>
  <c r="DQ54" i="8" s="1"/>
  <c r="DQ53" i="8" s="1"/>
  <c r="DN56" i="8"/>
  <c r="DK56" i="8"/>
  <c r="DH56" i="8"/>
  <c r="DE56" i="8"/>
  <c r="DB56" i="8"/>
  <c r="CY56" i="8"/>
  <c r="CV56" i="8"/>
  <c r="CS56" i="8"/>
  <c r="CP56" i="8"/>
  <c r="CM56" i="8"/>
  <c r="CJ56" i="8"/>
  <c r="CG56" i="8"/>
  <c r="CG54" i="8" s="1"/>
  <c r="CG53" i="8" s="1"/>
  <c r="CD56" i="8"/>
  <c r="CA56" i="8"/>
  <c r="BX56" i="8"/>
  <c r="BU56" i="8"/>
  <c r="BU54" i="8" s="1"/>
  <c r="BU53" i="8" s="1"/>
  <c r="BR56" i="8"/>
  <c r="BO56" i="8"/>
  <c r="BL56" i="8"/>
  <c r="BI56" i="8"/>
  <c r="BF56" i="8"/>
  <c r="BC56" i="8"/>
  <c r="AZ56" i="8"/>
  <c r="AW56" i="8"/>
  <c r="AT56" i="8"/>
  <c r="AQ56" i="8"/>
  <c r="AN56" i="8"/>
  <c r="AK56" i="8"/>
  <c r="AK54" i="8" s="1"/>
  <c r="AK53" i="8" s="1"/>
  <c r="AH56" i="8"/>
  <c r="Y56" i="8"/>
  <c r="V56" i="8"/>
  <c r="S56" i="8"/>
  <c r="P56" i="8"/>
  <c r="M56" i="8"/>
  <c r="M54" i="8" s="1"/>
  <c r="M53" i="8" s="1"/>
  <c r="J56" i="8"/>
  <c r="DT56" i="8" s="1"/>
  <c r="G56" i="8"/>
  <c r="D56" i="8"/>
  <c r="GM55" i="8"/>
  <c r="GL55" i="8"/>
  <c r="GK55" i="8"/>
  <c r="GH55" i="8"/>
  <c r="GE55" i="8"/>
  <c r="GB55" i="8"/>
  <c r="FY55" i="8"/>
  <c r="FV55" i="8"/>
  <c r="FS55" i="8"/>
  <c r="FS54" i="8" s="1"/>
  <c r="FS53" i="8" s="1"/>
  <c r="FP55" i="8"/>
  <c r="FM55" i="8"/>
  <c r="FJ55" i="8"/>
  <c r="FG55" i="8"/>
  <c r="FD55" i="8"/>
  <c r="FA55" i="8"/>
  <c r="EW55" i="8"/>
  <c r="EW54" i="8" s="1"/>
  <c r="EW53" i="8" s="1"/>
  <c r="EV55" i="8"/>
  <c r="DS55" i="8"/>
  <c r="DR55" i="8"/>
  <c r="DQ55" i="8"/>
  <c r="DN55" i="8"/>
  <c r="DK55" i="8"/>
  <c r="DK54" i="8" s="1"/>
  <c r="DK53" i="8" s="1"/>
  <c r="DH55" i="8"/>
  <c r="DE55" i="8"/>
  <c r="DB55" i="8"/>
  <c r="CY55" i="8"/>
  <c r="CY54" i="8" s="1"/>
  <c r="CY53" i="8" s="1"/>
  <c r="CV55" i="8"/>
  <c r="CS55" i="8"/>
  <c r="CP55" i="8"/>
  <c r="CM55" i="8"/>
  <c r="CM54" i="8" s="1"/>
  <c r="CM53" i="8" s="1"/>
  <c r="CJ55" i="8"/>
  <c r="CG55" i="8"/>
  <c r="CD55" i="8"/>
  <c r="CA55" i="8"/>
  <c r="CA54" i="8" s="1"/>
  <c r="CA53" i="8" s="1"/>
  <c r="BX55" i="8"/>
  <c r="BU55" i="8"/>
  <c r="BR55" i="8"/>
  <c r="BO55" i="8"/>
  <c r="BO54" i="8" s="1"/>
  <c r="BO53" i="8" s="1"/>
  <c r="BL55" i="8"/>
  <c r="BI55" i="8"/>
  <c r="BF55" i="8"/>
  <c r="BC55" i="8"/>
  <c r="BC54" i="8" s="1"/>
  <c r="BC53" i="8" s="1"/>
  <c r="AZ55" i="8"/>
  <c r="AW55" i="8"/>
  <c r="AT55" i="8"/>
  <c r="AQ55" i="8"/>
  <c r="AQ54" i="8" s="1"/>
  <c r="AQ53" i="8" s="1"/>
  <c r="AN55" i="8"/>
  <c r="AK55" i="8"/>
  <c r="AH55" i="8"/>
  <c r="AE54" i="8"/>
  <c r="AE53" i="8" s="1"/>
  <c r="Y55" i="8"/>
  <c r="V55" i="8"/>
  <c r="S55" i="8"/>
  <c r="S54" i="8" s="1"/>
  <c r="P55" i="8"/>
  <c r="M55" i="8"/>
  <c r="J55" i="8"/>
  <c r="G55" i="8"/>
  <c r="D55" i="8"/>
  <c r="GV54" i="8"/>
  <c r="GS54" i="8"/>
  <c r="GS53" i="8" s="1"/>
  <c r="GP54" i="8"/>
  <c r="GP53" i="8" s="1"/>
  <c r="GL54" i="8"/>
  <c r="GK54" i="8"/>
  <c r="GK53" i="8" s="1"/>
  <c r="GJ54" i="8"/>
  <c r="GI54" i="8"/>
  <c r="GG54" i="8"/>
  <c r="GG53" i="8" s="1"/>
  <c r="GF54" i="8"/>
  <c r="GD54" i="8"/>
  <c r="GD53" i="8" s="1"/>
  <c r="GC54" i="8"/>
  <c r="GC53" i="8" s="1"/>
  <c r="GB54" i="8"/>
  <c r="GA54" i="8"/>
  <c r="FZ54" i="8"/>
  <c r="FZ53" i="8" s="1"/>
  <c r="FX54" i="8"/>
  <c r="FW54" i="8"/>
  <c r="FU54" i="8"/>
  <c r="FU53" i="8" s="1"/>
  <c r="FT54" i="8"/>
  <c r="FR54" i="8"/>
  <c r="FR53" i="8" s="1"/>
  <c r="FQ54" i="8"/>
  <c r="FQ53" i="8" s="1"/>
  <c r="FP54" i="8"/>
  <c r="FO54" i="8"/>
  <c r="FN54" i="8"/>
  <c r="FN53" i="8" s="1"/>
  <c r="FL54" i="8"/>
  <c r="FK54" i="8"/>
  <c r="FJ54" i="8"/>
  <c r="FJ53" i="8" s="1"/>
  <c r="FI54" i="8"/>
  <c r="FI53" i="8" s="1"/>
  <c r="FH54" i="8"/>
  <c r="FF54" i="8"/>
  <c r="FF53" i="8" s="1"/>
  <c r="FE54" i="8"/>
  <c r="FE53" i="8" s="1"/>
  <c r="FD54" i="8"/>
  <c r="FC54" i="8"/>
  <c r="FB54" i="8"/>
  <c r="FB53" i="8" s="1"/>
  <c r="FA54" i="8"/>
  <c r="EZ54" i="8"/>
  <c r="EY54" i="8"/>
  <c r="EV54" i="8"/>
  <c r="ET54" i="8"/>
  <c r="ET53" i="8" s="1"/>
  <c r="ES54" i="8"/>
  <c r="ES53" i="8" s="1"/>
  <c r="EQ54" i="8"/>
  <c r="EN54" i="8"/>
  <c r="EM54" i="8"/>
  <c r="EK54" i="8"/>
  <c r="EK53" i="8" s="1"/>
  <c r="EJ54" i="8"/>
  <c r="EH54" i="8"/>
  <c r="EH53" i="8" s="1"/>
  <c r="EE54" i="8"/>
  <c r="EB54" i="8"/>
  <c r="DY54" i="8"/>
  <c r="DY53" i="8" s="1"/>
  <c r="DV54" i="8"/>
  <c r="DV53" i="8" s="1"/>
  <c r="DP54" i="8"/>
  <c r="DO54" i="8"/>
  <c r="DN54" i="8"/>
  <c r="DN53" i="8" s="1"/>
  <c r="DM54" i="8"/>
  <c r="DM53" i="8" s="1"/>
  <c r="DL54" i="8"/>
  <c r="DJ54" i="8"/>
  <c r="DJ53" i="8" s="1"/>
  <c r="DI54" i="8"/>
  <c r="DI53" i="8" s="1"/>
  <c r="DH54" i="8"/>
  <c r="DG54" i="8"/>
  <c r="DF54" i="8"/>
  <c r="DF53" i="8" s="1"/>
  <c r="DE54" i="8"/>
  <c r="DE53" i="8" s="1"/>
  <c r="DD54" i="8"/>
  <c r="DC54" i="8"/>
  <c r="DB54" i="8"/>
  <c r="DB53" i="8" s="1"/>
  <c r="DA54" i="8"/>
  <c r="DA53" i="8" s="1"/>
  <c r="CZ54" i="8"/>
  <c r="CX54" i="8"/>
  <c r="CX53" i="8" s="1"/>
  <c r="CW54" i="8"/>
  <c r="CW53" i="8" s="1"/>
  <c r="CV54" i="8"/>
  <c r="CU54" i="8"/>
  <c r="CT54" i="8"/>
  <c r="CT53" i="8" s="1"/>
  <c r="CS54" i="8"/>
  <c r="CS53" i="8" s="1"/>
  <c r="CR54" i="8"/>
  <c r="CQ54" i="8"/>
  <c r="CO54" i="8"/>
  <c r="CO53" i="8" s="1"/>
  <c r="CN54" i="8"/>
  <c r="CL54" i="8"/>
  <c r="CL53" i="8" s="1"/>
  <c r="CK54" i="8"/>
  <c r="CK53" i="8" s="1"/>
  <c r="CJ54" i="8"/>
  <c r="CI54" i="8"/>
  <c r="CH54" i="8"/>
  <c r="CH53" i="8" s="1"/>
  <c r="CF54" i="8"/>
  <c r="CE54" i="8"/>
  <c r="CC54" i="8"/>
  <c r="CC53" i="8" s="1"/>
  <c r="CB54" i="8"/>
  <c r="BZ54" i="8"/>
  <c r="BZ53" i="8" s="1"/>
  <c r="BY54" i="8"/>
  <c r="BY53" i="8" s="1"/>
  <c r="BX54" i="8"/>
  <c r="BW54" i="8"/>
  <c r="BV54" i="8"/>
  <c r="BV53" i="8" s="1"/>
  <c r="BT54" i="8"/>
  <c r="BS54" i="8"/>
  <c r="BR54" i="8"/>
  <c r="BR53" i="8" s="1"/>
  <c r="BQ54" i="8"/>
  <c r="BQ53" i="8" s="1"/>
  <c r="BP54" i="8"/>
  <c r="BN54" i="8"/>
  <c r="BN53" i="8" s="1"/>
  <c r="BM54" i="8"/>
  <c r="BM53" i="8" s="1"/>
  <c r="BL54" i="8"/>
  <c r="BK54" i="8"/>
  <c r="BJ54" i="8"/>
  <c r="BJ53" i="8" s="1"/>
  <c r="BI54" i="8"/>
  <c r="BI53" i="8" s="1"/>
  <c r="BH54" i="8"/>
  <c r="BG54" i="8"/>
  <c r="BF54" i="8"/>
  <c r="BF53" i="8" s="1"/>
  <c r="BE54" i="8"/>
  <c r="BE53" i="8" s="1"/>
  <c r="BD54" i="8"/>
  <c r="BB54" i="8"/>
  <c r="BB53" i="8" s="1"/>
  <c r="BA54" i="8"/>
  <c r="BA53" i="8" s="1"/>
  <c r="AZ54" i="8"/>
  <c r="AY54" i="8"/>
  <c r="AX54" i="8"/>
  <c r="AX53" i="8" s="1"/>
  <c r="AW54" i="8"/>
  <c r="AW53" i="8" s="1"/>
  <c r="AV54" i="8"/>
  <c r="AU54" i="8"/>
  <c r="AS54" i="8"/>
  <c r="AS53" i="8" s="1"/>
  <c r="AR54" i="8"/>
  <c r="AP54" i="8"/>
  <c r="AP53" i="8" s="1"/>
  <c r="AO54" i="8"/>
  <c r="AO53" i="8" s="1"/>
  <c r="AN54" i="8"/>
  <c r="AM54" i="8"/>
  <c r="AL54" i="8"/>
  <c r="AL53" i="8" s="1"/>
  <c r="AJ54" i="8"/>
  <c r="AI54" i="8"/>
  <c r="AG54" i="8"/>
  <c r="AG53" i="8" s="1"/>
  <c r="AF54" i="8"/>
  <c r="AD54" i="8"/>
  <c r="AD53" i="8" s="1"/>
  <c r="AC54" i="8"/>
  <c r="AA54" i="8"/>
  <c r="Z71" i="8"/>
  <c r="Y54" i="8"/>
  <c r="X54" i="8"/>
  <c r="W54" i="8"/>
  <c r="V54" i="8"/>
  <c r="V53" i="8" s="1"/>
  <c r="U54" i="8"/>
  <c r="T54" i="8"/>
  <c r="R54" i="8"/>
  <c r="R53" i="8" s="1"/>
  <c r="Q54" i="8"/>
  <c r="Q53" i="8" s="1"/>
  <c r="O54" i="8"/>
  <c r="N54" i="8"/>
  <c r="N53" i="8" s="1"/>
  <c r="L54" i="8"/>
  <c r="K54" i="8"/>
  <c r="J54" i="8"/>
  <c r="J53" i="8" s="1"/>
  <c r="I54" i="8"/>
  <c r="I53" i="8" s="1"/>
  <c r="H54" i="8"/>
  <c r="F54" i="8"/>
  <c r="F53" i="8" s="1"/>
  <c r="E54" i="8"/>
  <c r="C54" i="8"/>
  <c r="B54" i="8"/>
  <c r="B53" i="8" s="1"/>
  <c r="GV53" i="8"/>
  <c r="GJ53" i="8"/>
  <c r="GF53" i="8"/>
  <c r="GB53" i="8"/>
  <c r="FX53" i="8"/>
  <c r="FW53" i="8"/>
  <c r="FW6" i="8" s="1"/>
  <c r="FT53" i="8"/>
  <c r="FP53" i="8"/>
  <c r="FO53" i="8"/>
  <c r="FL53" i="8"/>
  <c r="FK53" i="8"/>
  <c r="FH53" i="8"/>
  <c r="FD53" i="8"/>
  <c r="FC53" i="8"/>
  <c r="EZ53" i="8"/>
  <c r="EY53" i="8"/>
  <c r="EN53" i="8"/>
  <c r="EM53" i="8"/>
  <c r="EJ53" i="8"/>
  <c r="EE53" i="8"/>
  <c r="DO53" i="8"/>
  <c r="DH53" i="8"/>
  <c r="DG53" i="8"/>
  <c r="DD53" i="8"/>
  <c r="DC53" i="8"/>
  <c r="CZ53" i="8"/>
  <c r="CV53" i="8"/>
  <c r="CU53" i="8"/>
  <c r="CR53" i="8"/>
  <c r="CQ53" i="8"/>
  <c r="CN53" i="8"/>
  <c r="CJ53" i="8"/>
  <c r="CF53" i="8"/>
  <c r="CE53" i="8"/>
  <c r="CB53" i="8"/>
  <c r="BX53" i="8"/>
  <c r="BW53" i="8"/>
  <c r="BS53" i="8"/>
  <c r="BL53" i="8"/>
  <c r="BK53" i="8"/>
  <c r="BH53" i="8"/>
  <c r="BG53" i="8"/>
  <c r="BD53" i="8"/>
  <c r="AZ53" i="8"/>
  <c r="AY53" i="8"/>
  <c r="AV53" i="8"/>
  <c r="AU53" i="8"/>
  <c r="AR53" i="8"/>
  <c r="AN53" i="8"/>
  <c r="AJ53" i="8"/>
  <c r="AI53" i="8"/>
  <c r="AF53" i="8"/>
  <c r="AA53" i="8"/>
  <c r="X53" i="8"/>
  <c r="W53" i="8"/>
  <c r="T53" i="8"/>
  <c r="S53" i="8"/>
  <c r="P53" i="8"/>
  <c r="O53" i="8"/>
  <c r="L53" i="8"/>
  <c r="K53" i="8"/>
  <c r="H53" i="8"/>
  <c r="C53" i="8"/>
  <c r="GG52" i="8"/>
  <c r="GG27" i="8" s="1"/>
  <c r="FR52" i="8"/>
  <c r="EK52" i="8"/>
  <c r="DJ52" i="8"/>
  <c r="DJ27" i="8" s="1"/>
  <c r="DJ72" i="8" s="1"/>
  <c r="CZ52" i="8"/>
  <c r="CZ27" i="8" s="1"/>
  <c r="CZ72" i="8" s="1"/>
  <c r="CO52" i="8"/>
  <c r="CO27" i="8" s="1"/>
  <c r="CO72" i="8" s="1"/>
  <c r="BT52" i="8"/>
  <c r="AL52" i="8"/>
  <c r="R52" i="8"/>
  <c r="H52" i="8"/>
  <c r="H27" i="8" s="1"/>
  <c r="H72" i="8" s="1"/>
  <c r="GY51" i="8"/>
  <c r="HB51" i="8" s="1"/>
  <c r="GM51" i="8"/>
  <c r="GL51" i="8"/>
  <c r="GK51" i="8"/>
  <c r="GK49" i="8" s="1"/>
  <c r="GH51" i="8"/>
  <c r="GE51" i="8"/>
  <c r="GB51" i="8"/>
  <c r="FY51" i="8"/>
  <c r="FV51" i="8"/>
  <c r="FS51" i="8"/>
  <c r="FP51" i="8"/>
  <c r="FM51" i="8"/>
  <c r="FJ51" i="8"/>
  <c r="FG51" i="8"/>
  <c r="FD51" i="8"/>
  <c r="FA51" i="8"/>
  <c r="EW51" i="8"/>
  <c r="EV51" i="8"/>
  <c r="DS51" i="8"/>
  <c r="DR51" i="8"/>
  <c r="DQ51" i="8"/>
  <c r="DQ49" i="8" s="1"/>
  <c r="DN51" i="8"/>
  <c r="DK51" i="8"/>
  <c r="DH51" i="8"/>
  <c r="DE51" i="8"/>
  <c r="DE49" i="8" s="1"/>
  <c r="DB51" i="8"/>
  <c r="CY51" i="8"/>
  <c r="CV51" i="8"/>
  <c r="CS51" i="8"/>
  <c r="CS49" i="8" s="1"/>
  <c r="CP51" i="8"/>
  <c r="CM51" i="8"/>
  <c r="CJ51" i="8"/>
  <c r="CG51" i="8"/>
  <c r="CG49" i="8" s="1"/>
  <c r="CD51" i="8"/>
  <c r="CA51" i="8"/>
  <c r="BX51" i="8"/>
  <c r="BU51" i="8"/>
  <c r="BU49" i="8" s="1"/>
  <c r="BR51" i="8"/>
  <c r="BO51" i="8"/>
  <c r="BL51" i="8"/>
  <c r="BI51" i="8"/>
  <c r="BI49" i="8" s="1"/>
  <c r="BF51" i="8"/>
  <c r="BC51" i="8"/>
  <c r="AZ51" i="8"/>
  <c r="AW51" i="8"/>
  <c r="AW49" i="8" s="1"/>
  <c r="AT51" i="8"/>
  <c r="AQ51" i="8"/>
  <c r="AN51" i="8"/>
  <c r="AK51" i="8"/>
  <c r="AK49" i="8" s="1"/>
  <c r="AH51" i="8"/>
  <c r="Y51" i="8"/>
  <c r="Y49" i="8" s="1"/>
  <c r="V51" i="8"/>
  <c r="S51" i="8"/>
  <c r="P51" i="8"/>
  <c r="M51" i="8"/>
  <c r="M49" i="8" s="1"/>
  <c r="J51" i="8"/>
  <c r="G51" i="8"/>
  <c r="D51" i="8"/>
  <c r="GY50" i="8"/>
  <c r="GM50" i="8"/>
  <c r="GM49" i="8" s="1"/>
  <c r="GL50" i="8"/>
  <c r="GK50" i="8"/>
  <c r="GH50" i="8"/>
  <c r="GE50" i="8"/>
  <c r="GE49" i="8" s="1"/>
  <c r="GB50" i="8"/>
  <c r="FY50" i="8"/>
  <c r="FV50" i="8"/>
  <c r="FS50" i="8"/>
  <c r="FS49" i="8" s="1"/>
  <c r="FP50" i="8"/>
  <c r="FM50" i="8"/>
  <c r="FJ50" i="8"/>
  <c r="FG50" i="8"/>
  <c r="FG49" i="8" s="1"/>
  <c r="FD50" i="8"/>
  <c r="GN50" i="8" s="1"/>
  <c r="FA50" i="8"/>
  <c r="EW50" i="8"/>
  <c r="EV50" i="8"/>
  <c r="DS50" i="8"/>
  <c r="DS49" i="8" s="1"/>
  <c r="DR50" i="8"/>
  <c r="DR49" i="8" s="1"/>
  <c r="DQ50" i="8"/>
  <c r="DN50" i="8"/>
  <c r="DK50" i="8"/>
  <c r="DK49" i="8" s="1"/>
  <c r="DH50" i="8"/>
  <c r="DH49" i="8" s="1"/>
  <c r="DE50" i="8"/>
  <c r="DB50" i="8"/>
  <c r="CY50" i="8"/>
  <c r="CY49" i="8" s="1"/>
  <c r="CV50" i="8"/>
  <c r="CV49" i="8" s="1"/>
  <c r="CS50" i="8"/>
  <c r="CP50" i="8"/>
  <c r="CM50" i="8"/>
  <c r="CM49" i="8" s="1"/>
  <c r="CJ50" i="8"/>
  <c r="CJ49" i="8" s="1"/>
  <c r="CG50" i="8"/>
  <c r="CD50" i="8"/>
  <c r="CA50" i="8"/>
  <c r="CA49" i="8" s="1"/>
  <c r="BX50" i="8"/>
  <c r="BX49" i="8" s="1"/>
  <c r="BU50" i="8"/>
  <c r="BR50" i="8"/>
  <c r="BO50" i="8"/>
  <c r="BO49" i="8" s="1"/>
  <c r="BL50" i="8"/>
  <c r="BL49" i="8" s="1"/>
  <c r="BI50" i="8"/>
  <c r="BF50" i="8"/>
  <c r="BC50" i="8"/>
  <c r="BC49" i="8" s="1"/>
  <c r="AZ50" i="8"/>
  <c r="AZ49" i="8" s="1"/>
  <c r="AW50" i="8"/>
  <c r="AT50" i="8"/>
  <c r="AQ50" i="8"/>
  <c r="AQ49" i="8" s="1"/>
  <c r="AN50" i="8"/>
  <c r="AN49" i="8" s="1"/>
  <c r="AK50" i="8"/>
  <c r="AH50" i="8"/>
  <c r="AE49" i="8"/>
  <c r="Y50" i="8"/>
  <c r="V50" i="8"/>
  <c r="S50" i="8"/>
  <c r="S49" i="8" s="1"/>
  <c r="P50" i="8"/>
  <c r="P49" i="8" s="1"/>
  <c r="M50" i="8"/>
  <c r="J50" i="8"/>
  <c r="G50" i="8"/>
  <c r="G49" i="8" s="1"/>
  <c r="D50" i="8"/>
  <c r="GV49" i="8"/>
  <c r="GS49" i="8"/>
  <c r="GP49" i="8"/>
  <c r="GL49" i="8"/>
  <c r="GJ49" i="8"/>
  <c r="GI49" i="8"/>
  <c r="GH49" i="8"/>
  <c r="GG49" i="8"/>
  <c r="GF49" i="8"/>
  <c r="GD49" i="8"/>
  <c r="GC49" i="8"/>
  <c r="GA49" i="8"/>
  <c r="FZ49" i="8"/>
  <c r="FY49" i="8"/>
  <c r="FX49" i="8"/>
  <c r="FW49" i="8"/>
  <c r="FV49" i="8"/>
  <c r="FU49" i="8"/>
  <c r="FT49" i="8"/>
  <c r="FR49" i="8"/>
  <c r="FQ49" i="8"/>
  <c r="FP49" i="8"/>
  <c r="FO49" i="8"/>
  <c r="FN49" i="8"/>
  <c r="FM49" i="8"/>
  <c r="FL49" i="8"/>
  <c r="FK49" i="8"/>
  <c r="FJ49" i="8"/>
  <c r="FI49" i="8"/>
  <c r="FH49" i="8"/>
  <c r="FF49" i="8"/>
  <c r="FE49" i="8"/>
  <c r="FD49" i="8"/>
  <c r="FC49" i="8"/>
  <c r="FB49" i="8"/>
  <c r="EZ49" i="8"/>
  <c r="EZ40" i="8" s="1"/>
  <c r="EY49" i="8"/>
  <c r="EW49" i="8"/>
  <c r="EV49" i="8"/>
  <c r="ET49" i="8"/>
  <c r="ES49" i="8"/>
  <c r="EQ49" i="8"/>
  <c r="EN49" i="8"/>
  <c r="EM49" i="8"/>
  <c r="EK49" i="8"/>
  <c r="EJ49" i="8"/>
  <c r="EH49" i="8"/>
  <c r="EE49" i="8"/>
  <c r="EB49" i="8"/>
  <c r="DY49" i="8"/>
  <c r="DV49" i="8"/>
  <c r="DP49" i="8"/>
  <c r="DO49" i="8"/>
  <c r="DN49" i="8"/>
  <c r="DM49" i="8"/>
  <c r="DL49" i="8"/>
  <c r="DJ49" i="8"/>
  <c r="DI49" i="8"/>
  <c r="DG49" i="8"/>
  <c r="DF49" i="8"/>
  <c r="DD49" i="8"/>
  <c r="DC49" i="8"/>
  <c r="DB49" i="8"/>
  <c r="DA49" i="8"/>
  <c r="CZ49" i="8"/>
  <c r="CX49" i="8"/>
  <c r="CW49" i="8"/>
  <c r="CU49" i="8"/>
  <c r="CT49" i="8"/>
  <c r="CR49" i="8"/>
  <c r="CQ49" i="8"/>
  <c r="CP49" i="8"/>
  <c r="CO49" i="8"/>
  <c r="CN49" i="8"/>
  <c r="CL49" i="8"/>
  <c r="CK49" i="8"/>
  <c r="CI49" i="8"/>
  <c r="CH49" i="8"/>
  <c r="CF49" i="8"/>
  <c r="CE49" i="8"/>
  <c r="CD49" i="8"/>
  <c r="CC49" i="8"/>
  <c r="CB49" i="8"/>
  <c r="CB40" i="8" s="1"/>
  <c r="BZ49" i="8"/>
  <c r="BY49" i="8"/>
  <c r="BW49" i="8"/>
  <c r="BV49" i="8"/>
  <c r="BT49" i="8"/>
  <c r="BS49" i="8"/>
  <c r="BR49" i="8"/>
  <c r="BQ49" i="8"/>
  <c r="BP49" i="8"/>
  <c r="BN49" i="8"/>
  <c r="BM49" i="8"/>
  <c r="BK49" i="8"/>
  <c r="BJ49" i="8"/>
  <c r="BH49" i="8"/>
  <c r="BG49" i="8"/>
  <c r="BF49" i="8"/>
  <c r="BE49" i="8"/>
  <c r="BD49" i="8"/>
  <c r="BB49" i="8"/>
  <c r="BA49" i="8"/>
  <c r="AY49" i="8"/>
  <c r="AX49" i="8"/>
  <c r="AV49" i="8"/>
  <c r="AU49" i="8"/>
  <c r="AT49" i="8"/>
  <c r="AS49" i="8"/>
  <c r="AR49" i="8"/>
  <c r="AP49" i="8"/>
  <c r="AO49" i="8"/>
  <c r="AM49" i="8"/>
  <c r="AL49" i="8"/>
  <c r="AJ49" i="8"/>
  <c r="AJ40" i="8" s="1"/>
  <c r="AI49" i="8"/>
  <c r="AH49" i="8"/>
  <c r="AG49" i="8"/>
  <c r="AF49" i="8"/>
  <c r="AF40" i="8" s="1"/>
  <c r="AD49" i="8"/>
  <c r="AC49" i="8"/>
  <c r="AA49" i="8"/>
  <c r="X49" i="8"/>
  <c r="W49" i="8"/>
  <c r="V49" i="8"/>
  <c r="U49" i="8"/>
  <c r="T49" i="8"/>
  <c r="R49" i="8"/>
  <c r="Q49" i="8"/>
  <c r="O49" i="8"/>
  <c r="N49" i="8"/>
  <c r="L49" i="8"/>
  <c r="K49" i="8"/>
  <c r="J49" i="8"/>
  <c r="I49" i="8"/>
  <c r="H49" i="8"/>
  <c r="F49" i="8"/>
  <c r="E49" i="8"/>
  <c r="C49" i="8"/>
  <c r="B49" i="8"/>
  <c r="GY48" i="8"/>
  <c r="HB48" i="8" s="1"/>
  <c r="GO48" i="8"/>
  <c r="GM48" i="8"/>
  <c r="GL48" i="8"/>
  <c r="GK48" i="8"/>
  <c r="GH48" i="8"/>
  <c r="GE48" i="8"/>
  <c r="GB48" i="8"/>
  <c r="FY48" i="8"/>
  <c r="FV48" i="8"/>
  <c r="FS48" i="8"/>
  <c r="FP48" i="8"/>
  <c r="FM48" i="8"/>
  <c r="FJ48" i="8"/>
  <c r="FG48" i="8"/>
  <c r="FD48" i="8"/>
  <c r="FA48" i="8"/>
  <c r="GN48" i="8" s="1"/>
  <c r="EW48" i="8"/>
  <c r="EV48" i="8"/>
  <c r="DS48" i="8"/>
  <c r="DR48" i="8"/>
  <c r="DQ48" i="8"/>
  <c r="DN48" i="8"/>
  <c r="DK48" i="8"/>
  <c r="DH48" i="8"/>
  <c r="DE48" i="8"/>
  <c r="DB48" i="8"/>
  <c r="CY48" i="8"/>
  <c r="CV48" i="8"/>
  <c r="CS48" i="8"/>
  <c r="CP48" i="8"/>
  <c r="CM48" i="8"/>
  <c r="CJ48" i="8"/>
  <c r="CG48" i="8"/>
  <c r="CD48" i="8"/>
  <c r="CA48" i="8"/>
  <c r="BX48" i="8"/>
  <c r="BU48" i="8"/>
  <c r="BR48" i="8"/>
  <c r="BO48" i="8"/>
  <c r="BL48" i="8"/>
  <c r="BI48" i="8"/>
  <c r="BF48" i="8"/>
  <c r="BC48" i="8"/>
  <c r="AZ48" i="8"/>
  <c r="AW48" i="8"/>
  <c r="AT48" i="8"/>
  <c r="AQ48" i="8"/>
  <c r="AN48" i="8"/>
  <c r="AK48" i="8"/>
  <c r="AH48" i="8"/>
  <c r="Y48" i="8"/>
  <c r="V48" i="8"/>
  <c r="S48" i="8"/>
  <c r="P48" i="8"/>
  <c r="M48" i="8"/>
  <c r="J48" i="8"/>
  <c r="G48" i="8"/>
  <c r="D48" i="8"/>
  <c r="GY47" i="8"/>
  <c r="HB47" i="8" s="1"/>
  <c r="GM47" i="8"/>
  <c r="GL47" i="8"/>
  <c r="GK47" i="8"/>
  <c r="GH47" i="8"/>
  <c r="GE47" i="8"/>
  <c r="GB47" i="8"/>
  <c r="FY47" i="8"/>
  <c r="FV47" i="8"/>
  <c r="FS47" i="8"/>
  <c r="FP47" i="8"/>
  <c r="FM47" i="8"/>
  <c r="FJ47" i="8"/>
  <c r="GN47" i="8" s="1"/>
  <c r="FG47" i="8"/>
  <c r="FD47" i="8"/>
  <c r="FA47" i="8"/>
  <c r="EW47" i="8"/>
  <c r="EV47" i="8"/>
  <c r="DS47" i="8"/>
  <c r="DR47" i="8"/>
  <c r="DQ47" i="8"/>
  <c r="DN47" i="8"/>
  <c r="DK47" i="8"/>
  <c r="DH47" i="8"/>
  <c r="DE47" i="8"/>
  <c r="DB47" i="8"/>
  <c r="CY47" i="8"/>
  <c r="CV47" i="8"/>
  <c r="CS47" i="8"/>
  <c r="CP47" i="8"/>
  <c r="CM47" i="8"/>
  <c r="CJ47" i="8"/>
  <c r="CG47" i="8"/>
  <c r="CD47" i="8"/>
  <c r="CA47" i="8"/>
  <c r="BX47" i="8"/>
  <c r="BU47" i="8"/>
  <c r="BR47" i="8"/>
  <c r="BO47" i="8"/>
  <c r="BL47" i="8"/>
  <c r="BI47" i="8"/>
  <c r="BF47" i="8"/>
  <c r="BC47" i="8"/>
  <c r="AZ47" i="8"/>
  <c r="AW47" i="8"/>
  <c r="AT47" i="8"/>
  <c r="AQ47" i="8"/>
  <c r="AN47" i="8"/>
  <c r="AK47" i="8"/>
  <c r="AH47" i="8"/>
  <c r="Y47" i="8"/>
  <c r="V47" i="8"/>
  <c r="S47" i="8"/>
  <c r="P47" i="8"/>
  <c r="M47" i="8"/>
  <c r="J47" i="8"/>
  <c r="DT47" i="8" s="1"/>
  <c r="G47" i="8"/>
  <c r="D47" i="8"/>
  <c r="GY46" i="8"/>
  <c r="HB46" i="8" s="1"/>
  <c r="GM46" i="8"/>
  <c r="GL46" i="8"/>
  <c r="GK46" i="8"/>
  <c r="GH46" i="8"/>
  <c r="GE46" i="8"/>
  <c r="GB46" i="8"/>
  <c r="FY46" i="8"/>
  <c r="FV46" i="8"/>
  <c r="FS46" i="8"/>
  <c r="FP46" i="8"/>
  <c r="FM46" i="8"/>
  <c r="FJ46" i="8"/>
  <c r="GN46" i="8" s="1"/>
  <c r="FG46" i="8"/>
  <c r="FD46" i="8"/>
  <c r="FA46" i="8"/>
  <c r="EW46" i="8"/>
  <c r="EV46" i="8"/>
  <c r="DS46" i="8"/>
  <c r="DR46" i="8"/>
  <c r="DQ46" i="8"/>
  <c r="DN46" i="8"/>
  <c r="DK46" i="8"/>
  <c r="DH46" i="8"/>
  <c r="DE46" i="8"/>
  <c r="DB46" i="8"/>
  <c r="CY46" i="8"/>
  <c r="CY40" i="8" s="1"/>
  <c r="CV46" i="8"/>
  <c r="CS46" i="8"/>
  <c r="CP46" i="8"/>
  <c r="CM46" i="8"/>
  <c r="CJ46" i="8"/>
  <c r="CG46" i="8"/>
  <c r="CD46" i="8"/>
  <c r="CA46" i="8"/>
  <c r="CA40" i="8" s="1"/>
  <c r="BX46" i="8"/>
  <c r="BU46" i="8"/>
  <c r="BR46" i="8"/>
  <c r="BO46" i="8"/>
  <c r="BL46" i="8"/>
  <c r="BI46" i="8"/>
  <c r="BF46" i="8"/>
  <c r="BC46" i="8"/>
  <c r="BC40" i="8" s="1"/>
  <c r="AZ46" i="8"/>
  <c r="AW46" i="8"/>
  <c r="AT46" i="8"/>
  <c r="AQ46" i="8"/>
  <c r="AN46" i="8"/>
  <c r="AK46" i="8"/>
  <c r="AH46" i="8"/>
  <c r="Y46" i="8"/>
  <c r="V46" i="8"/>
  <c r="S46" i="8"/>
  <c r="P46" i="8"/>
  <c r="M46" i="8"/>
  <c r="J46" i="8"/>
  <c r="DT46" i="8" s="1"/>
  <c r="G46" i="8"/>
  <c r="G40" i="8" s="1"/>
  <c r="D46" i="8"/>
  <c r="GM45" i="8"/>
  <c r="GY45" i="8" s="1"/>
  <c r="HB45" i="8" s="1"/>
  <c r="GL45" i="8"/>
  <c r="GK45" i="8"/>
  <c r="GH45" i="8"/>
  <c r="GE45" i="8"/>
  <c r="GB45" i="8"/>
  <c r="FY45" i="8"/>
  <c r="FV45" i="8"/>
  <c r="FS45" i="8"/>
  <c r="FP45" i="8"/>
  <c r="FM45" i="8"/>
  <c r="FJ45" i="8"/>
  <c r="FG45" i="8"/>
  <c r="FD45" i="8"/>
  <c r="FA45" i="8"/>
  <c r="EW45" i="8"/>
  <c r="EW41" i="8" s="1"/>
  <c r="EW40" i="8" s="1"/>
  <c r="EV45" i="8"/>
  <c r="DS45" i="8"/>
  <c r="DR45" i="8"/>
  <c r="DQ45" i="8"/>
  <c r="DN45" i="8"/>
  <c r="DK45" i="8"/>
  <c r="DH45" i="8"/>
  <c r="DE45" i="8"/>
  <c r="DB45" i="8"/>
  <c r="CY45" i="8"/>
  <c r="CV45" i="8"/>
  <c r="CS45" i="8"/>
  <c r="CP45" i="8"/>
  <c r="CM45" i="8"/>
  <c r="CJ45" i="8"/>
  <c r="CG45" i="8"/>
  <c r="CD45" i="8"/>
  <c r="CA45" i="8"/>
  <c r="BX45" i="8"/>
  <c r="BU45" i="8"/>
  <c r="BR45" i="8"/>
  <c r="BO45" i="8"/>
  <c r="BL45" i="8"/>
  <c r="BI45" i="8"/>
  <c r="BF45" i="8"/>
  <c r="BC45" i="8"/>
  <c r="AZ45" i="8"/>
  <c r="AW45" i="8"/>
  <c r="AT45" i="8"/>
  <c r="AQ45" i="8"/>
  <c r="AN45" i="8"/>
  <c r="AK45" i="8"/>
  <c r="AH45" i="8"/>
  <c r="Y45" i="8"/>
  <c r="V45" i="8"/>
  <c r="S45" i="8"/>
  <c r="P45" i="8"/>
  <c r="M45" i="8"/>
  <c r="J45" i="8"/>
  <c r="G45" i="8"/>
  <c r="D45" i="8"/>
  <c r="DT45" i="8" s="1"/>
  <c r="GM44" i="8"/>
  <c r="GY44" i="8" s="1"/>
  <c r="HB44" i="8" s="1"/>
  <c r="GL44" i="8"/>
  <c r="GK44" i="8"/>
  <c r="GH44" i="8"/>
  <c r="GE44" i="8"/>
  <c r="GB44" i="8"/>
  <c r="FY44" i="8"/>
  <c r="FV44" i="8"/>
  <c r="FS44" i="8"/>
  <c r="FP44" i="8"/>
  <c r="FP41" i="8" s="1"/>
  <c r="FM44" i="8"/>
  <c r="FJ44" i="8"/>
  <c r="FG44" i="8"/>
  <c r="FD44" i="8"/>
  <c r="FD41" i="8" s="1"/>
  <c r="FD40" i="8" s="1"/>
  <c r="FA44" i="8"/>
  <c r="EW44" i="8"/>
  <c r="EV44" i="8"/>
  <c r="DS44" i="8"/>
  <c r="DR44" i="8"/>
  <c r="DR41" i="8" s="1"/>
  <c r="DR40" i="8" s="1"/>
  <c r="DQ44" i="8"/>
  <c r="DN44" i="8"/>
  <c r="DK44" i="8"/>
  <c r="DH44" i="8"/>
  <c r="DE44" i="8"/>
  <c r="DB44" i="8"/>
  <c r="CY44" i="8"/>
  <c r="CV44" i="8"/>
  <c r="CS44" i="8"/>
  <c r="CP44" i="8"/>
  <c r="CM44" i="8"/>
  <c r="CJ44" i="8"/>
  <c r="CG44" i="8"/>
  <c r="CD44" i="8"/>
  <c r="CA44" i="8"/>
  <c r="BX44" i="8"/>
  <c r="BU44" i="8"/>
  <c r="BR44" i="8"/>
  <c r="BO44" i="8"/>
  <c r="BL44" i="8"/>
  <c r="BI44" i="8"/>
  <c r="BF44" i="8"/>
  <c r="BC44" i="8"/>
  <c r="AZ44" i="8"/>
  <c r="AW44" i="8"/>
  <c r="AT44" i="8"/>
  <c r="AQ44" i="8"/>
  <c r="AN44" i="8"/>
  <c r="AK44" i="8"/>
  <c r="AH44" i="8"/>
  <c r="Y44" i="8"/>
  <c r="V44" i="8"/>
  <c r="S44" i="8"/>
  <c r="P44" i="8"/>
  <c r="M44" i="8"/>
  <c r="J44" i="8"/>
  <c r="G44" i="8"/>
  <c r="D44" i="8"/>
  <c r="GY43" i="8"/>
  <c r="HB43" i="8" s="1"/>
  <c r="GM43" i="8"/>
  <c r="GL43" i="8"/>
  <c r="GK43" i="8"/>
  <c r="GK41" i="8" s="1"/>
  <c r="GK40" i="8" s="1"/>
  <c r="GH43" i="8"/>
  <c r="GE43" i="8"/>
  <c r="GB43" i="8"/>
  <c r="FY43" i="8"/>
  <c r="FV43" i="8"/>
  <c r="FS43" i="8"/>
  <c r="FP43" i="8"/>
  <c r="FM43" i="8"/>
  <c r="FM41" i="8" s="1"/>
  <c r="FM40" i="8" s="1"/>
  <c r="FJ43" i="8"/>
  <c r="FJ41" i="8" s="1"/>
  <c r="FG43" i="8"/>
  <c r="FD43" i="8"/>
  <c r="FA43" i="8"/>
  <c r="EW43" i="8"/>
  <c r="EV43" i="8"/>
  <c r="DS43" i="8"/>
  <c r="DR43" i="8"/>
  <c r="DQ43" i="8"/>
  <c r="DN43" i="8"/>
  <c r="DK43" i="8"/>
  <c r="DH43" i="8"/>
  <c r="DE43" i="8"/>
  <c r="DE41" i="8" s="1"/>
  <c r="DB43" i="8"/>
  <c r="DB41" i="8" s="1"/>
  <c r="CY43" i="8"/>
  <c r="CV43" i="8"/>
  <c r="CS43" i="8"/>
  <c r="CP43" i="8"/>
  <c r="CM43" i="8"/>
  <c r="CJ43" i="8"/>
  <c r="CG43" i="8"/>
  <c r="CG41" i="8" s="1"/>
  <c r="CD43" i="8"/>
  <c r="CD41" i="8" s="1"/>
  <c r="CA43" i="8"/>
  <c r="BX43" i="8"/>
  <c r="BU43" i="8"/>
  <c r="BR43" i="8"/>
  <c r="BO43" i="8"/>
  <c r="BL43" i="8"/>
  <c r="BI43" i="8"/>
  <c r="BI41" i="8" s="1"/>
  <c r="BF43" i="8"/>
  <c r="BF41" i="8" s="1"/>
  <c r="BC43" i="8"/>
  <c r="AZ43" i="8"/>
  <c r="AW43" i="8"/>
  <c r="AT43" i="8"/>
  <c r="AQ43" i="8"/>
  <c r="AN43" i="8"/>
  <c r="AK43" i="8"/>
  <c r="AK41" i="8" s="1"/>
  <c r="AH43" i="8"/>
  <c r="AH41" i="8" s="1"/>
  <c r="Y43" i="8"/>
  <c r="V43" i="8"/>
  <c r="S43" i="8"/>
  <c r="P43" i="8"/>
  <c r="M43" i="8"/>
  <c r="M41" i="8" s="1"/>
  <c r="J43" i="8"/>
  <c r="J41" i="8" s="1"/>
  <c r="G43" i="8"/>
  <c r="D43" i="8"/>
  <c r="GM42" i="8"/>
  <c r="GL42" i="8"/>
  <c r="GK42" i="8"/>
  <c r="GH42" i="8"/>
  <c r="GE42" i="8"/>
  <c r="GB42" i="8"/>
  <c r="FY42" i="8"/>
  <c r="FV42" i="8"/>
  <c r="FS42" i="8"/>
  <c r="FP42" i="8"/>
  <c r="FM42" i="8"/>
  <c r="FJ42" i="8"/>
  <c r="FG42" i="8"/>
  <c r="FD42" i="8"/>
  <c r="FA42" i="8"/>
  <c r="EW42" i="8"/>
  <c r="EV42" i="8"/>
  <c r="DS42" i="8"/>
  <c r="DS41" i="8" s="1"/>
  <c r="DR42" i="8"/>
  <c r="DQ42" i="8"/>
  <c r="DN42" i="8"/>
  <c r="DK42" i="8"/>
  <c r="DK41" i="8" s="1"/>
  <c r="DH42" i="8"/>
  <c r="DE42" i="8"/>
  <c r="DB42" i="8"/>
  <c r="CY42" i="8"/>
  <c r="CY41" i="8" s="1"/>
  <c r="CV42" i="8"/>
  <c r="CS42" i="8"/>
  <c r="CP42" i="8"/>
  <c r="CM42" i="8"/>
  <c r="CM41" i="8" s="1"/>
  <c r="CJ42" i="8"/>
  <c r="CG42" i="8"/>
  <c r="CD42" i="8"/>
  <c r="CA42" i="8"/>
  <c r="CA41" i="8" s="1"/>
  <c r="BX42" i="8"/>
  <c r="BU42" i="8"/>
  <c r="BR42" i="8"/>
  <c r="BO42" i="8"/>
  <c r="BO41" i="8" s="1"/>
  <c r="BL42" i="8"/>
  <c r="BI42" i="8"/>
  <c r="BF42" i="8"/>
  <c r="BC42" i="8"/>
  <c r="BC41" i="8" s="1"/>
  <c r="AZ42" i="8"/>
  <c r="AW42" i="8"/>
  <c r="AT42" i="8"/>
  <c r="AQ42" i="8"/>
  <c r="AQ41" i="8" s="1"/>
  <c r="AN42" i="8"/>
  <c r="AK42" i="8"/>
  <c r="AH42" i="8"/>
  <c r="AE41" i="8"/>
  <c r="AE40" i="8" s="1"/>
  <c r="Y42" i="8"/>
  <c r="V42" i="8"/>
  <c r="S42" i="8"/>
  <c r="S41" i="8" s="1"/>
  <c r="P42" i="8"/>
  <c r="M42" i="8"/>
  <c r="J42" i="8"/>
  <c r="G42" i="8"/>
  <c r="G41" i="8" s="1"/>
  <c r="D42" i="8"/>
  <c r="GV41" i="8"/>
  <c r="GS41" i="8"/>
  <c r="GP41" i="8"/>
  <c r="GP40" i="8" s="1"/>
  <c r="GJ41" i="8"/>
  <c r="GI41" i="8"/>
  <c r="GG41" i="8"/>
  <c r="GG40" i="8" s="1"/>
  <c r="GF41" i="8"/>
  <c r="GD41" i="8"/>
  <c r="GD40" i="8" s="1"/>
  <c r="GC41" i="8"/>
  <c r="GA41" i="8"/>
  <c r="FZ41" i="8"/>
  <c r="FZ40" i="8" s="1"/>
  <c r="FY41" i="8"/>
  <c r="FY40" i="8" s="1"/>
  <c r="FX41" i="8"/>
  <c r="FW41" i="8"/>
  <c r="FV41" i="8"/>
  <c r="FV40" i="8" s="1"/>
  <c r="FU41" i="8"/>
  <c r="FU40" i="8" s="1"/>
  <c r="FT41" i="8"/>
  <c r="FR41" i="8"/>
  <c r="FR40" i="8" s="1"/>
  <c r="FQ41" i="8"/>
  <c r="FQ40" i="8" s="1"/>
  <c r="FQ52" i="8" s="1"/>
  <c r="FO41" i="8"/>
  <c r="FN41" i="8"/>
  <c r="FN40" i="8" s="1"/>
  <c r="FL41" i="8"/>
  <c r="FK41" i="8"/>
  <c r="FI41" i="8"/>
  <c r="FI40" i="8" s="1"/>
  <c r="FH41" i="8"/>
  <c r="FF41" i="8"/>
  <c r="FF40" i="8" s="1"/>
  <c r="FE41" i="8"/>
  <c r="FE40" i="8" s="1"/>
  <c r="FC41" i="8"/>
  <c r="FB41" i="8"/>
  <c r="FB40" i="8" s="1"/>
  <c r="FB52" i="8" s="1"/>
  <c r="FB27" i="8" s="1"/>
  <c r="FA41" i="8"/>
  <c r="EZ41" i="8"/>
  <c r="EY41" i="8"/>
  <c r="ET41" i="8"/>
  <c r="ES41" i="8"/>
  <c r="ES40" i="8" s="1"/>
  <c r="EQ41" i="8"/>
  <c r="EN41" i="8"/>
  <c r="EM41" i="8"/>
  <c r="EK41" i="8"/>
  <c r="EK40" i="8" s="1"/>
  <c r="EJ41" i="8"/>
  <c r="EH41" i="8"/>
  <c r="EH40" i="8" s="1"/>
  <c r="EE41" i="8"/>
  <c r="EB41" i="8"/>
  <c r="DY41" i="8"/>
  <c r="DY40" i="8" s="1"/>
  <c r="DV41" i="8"/>
  <c r="DV40" i="8" s="1"/>
  <c r="DQ41" i="8"/>
  <c r="DP41" i="8"/>
  <c r="DO41" i="8"/>
  <c r="DN41" i="8"/>
  <c r="DM41" i="8"/>
  <c r="DM40" i="8" s="1"/>
  <c r="DL41" i="8"/>
  <c r="DJ41" i="8"/>
  <c r="DJ40" i="8" s="1"/>
  <c r="DI41" i="8"/>
  <c r="DI40" i="8" s="1"/>
  <c r="DG41" i="8"/>
  <c r="DF41" i="8"/>
  <c r="DF40" i="8" s="1"/>
  <c r="DD41" i="8"/>
  <c r="DC41" i="8"/>
  <c r="DA41" i="8"/>
  <c r="DA40" i="8" s="1"/>
  <c r="CZ41" i="8"/>
  <c r="CX41" i="8"/>
  <c r="CX40" i="8" s="1"/>
  <c r="CW41" i="8"/>
  <c r="CU41" i="8"/>
  <c r="CT41" i="8"/>
  <c r="CT40" i="8" s="1"/>
  <c r="CS41" i="8"/>
  <c r="CR41" i="8"/>
  <c r="CQ41" i="8"/>
  <c r="CP41" i="8"/>
  <c r="CO41" i="8"/>
  <c r="CO40" i="8" s="1"/>
  <c r="CN41" i="8"/>
  <c r="CL41" i="8"/>
  <c r="CL40" i="8" s="1"/>
  <c r="CK41" i="8"/>
  <c r="CK40" i="8" s="1"/>
  <c r="CI41" i="8"/>
  <c r="CH41" i="8"/>
  <c r="CH40" i="8" s="1"/>
  <c r="CF41" i="8"/>
  <c r="CE41" i="8"/>
  <c r="CC41" i="8"/>
  <c r="CC40" i="8" s="1"/>
  <c r="CB41" i="8"/>
  <c r="BZ41" i="8"/>
  <c r="BZ40" i="8" s="1"/>
  <c r="BY41" i="8"/>
  <c r="BY40" i="8" s="1"/>
  <c r="BW41" i="8"/>
  <c r="BV41" i="8"/>
  <c r="BV40" i="8" s="1"/>
  <c r="BU41" i="8"/>
  <c r="BT41" i="8"/>
  <c r="BS41" i="8"/>
  <c r="BR41" i="8"/>
  <c r="BQ41" i="8"/>
  <c r="BQ40" i="8" s="1"/>
  <c r="BP41" i="8"/>
  <c r="BN41" i="8"/>
  <c r="BN40" i="8" s="1"/>
  <c r="BM41" i="8"/>
  <c r="BM40" i="8" s="1"/>
  <c r="BK41" i="8"/>
  <c r="BJ41" i="8"/>
  <c r="BJ40" i="8" s="1"/>
  <c r="BH41" i="8"/>
  <c r="BG41" i="8"/>
  <c r="BE41" i="8"/>
  <c r="BE40" i="8" s="1"/>
  <c r="BD41" i="8"/>
  <c r="BB41" i="8"/>
  <c r="BB40" i="8" s="1"/>
  <c r="BA41" i="8"/>
  <c r="AY41" i="8"/>
  <c r="AX41" i="8"/>
  <c r="AX40" i="8" s="1"/>
  <c r="AW41" i="8"/>
  <c r="AV41" i="8"/>
  <c r="AU41" i="8"/>
  <c r="AT41" i="8"/>
  <c r="AS41" i="8"/>
  <c r="AS40" i="8" s="1"/>
  <c r="AR41" i="8"/>
  <c r="AP41" i="8"/>
  <c r="AP40" i="8" s="1"/>
  <c r="AO41" i="8"/>
  <c r="AO40" i="8" s="1"/>
  <c r="AM41" i="8"/>
  <c r="AL41" i="8"/>
  <c r="AL40" i="8" s="1"/>
  <c r="AJ41" i="8"/>
  <c r="AI41" i="8"/>
  <c r="AG41" i="8"/>
  <c r="AG40" i="8" s="1"/>
  <c r="AF41" i="8"/>
  <c r="AD41" i="8"/>
  <c r="AD40" i="8" s="1"/>
  <c r="AC41" i="8"/>
  <c r="AC40" i="8" s="1"/>
  <c r="AA41" i="8"/>
  <c r="Y41" i="8"/>
  <c r="X41" i="8"/>
  <c r="W41" i="8"/>
  <c r="V41" i="8"/>
  <c r="U41" i="8"/>
  <c r="U40" i="8" s="1"/>
  <c r="T41" i="8"/>
  <c r="R41" i="8"/>
  <c r="R40" i="8" s="1"/>
  <c r="Q41" i="8"/>
  <c r="Q40" i="8" s="1"/>
  <c r="O41" i="8"/>
  <c r="N41" i="8"/>
  <c r="N40" i="8" s="1"/>
  <c r="L41" i="8"/>
  <c r="K41" i="8"/>
  <c r="I41" i="8"/>
  <c r="I40" i="8" s="1"/>
  <c r="H41" i="8"/>
  <c r="F41" i="8"/>
  <c r="F40" i="8" s="1"/>
  <c r="E41" i="8"/>
  <c r="C41" i="8"/>
  <c r="B41" i="8"/>
  <c r="B40" i="8" s="1"/>
  <c r="GV40" i="8"/>
  <c r="GJ40" i="8"/>
  <c r="GI40" i="8"/>
  <c r="GF40" i="8"/>
  <c r="GA40" i="8"/>
  <c r="FX40" i="8"/>
  <c r="FW40" i="8"/>
  <c r="FT40" i="8"/>
  <c r="FP40" i="8"/>
  <c r="FO40" i="8"/>
  <c r="FL40" i="8"/>
  <c r="FK40" i="8"/>
  <c r="FH40" i="8"/>
  <c r="FC40" i="8"/>
  <c r="EY40" i="8"/>
  <c r="EQ40" i="8"/>
  <c r="EN40" i="8"/>
  <c r="EM40" i="8"/>
  <c r="EJ40" i="8"/>
  <c r="EE40" i="8"/>
  <c r="EB40" i="8"/>
  <c r="DS40" i="8"/>
  <c r="DP40" i="8"/>
  <c r="DO40" i="8"/>
  <c r="DL40" i="8"/>
  <c r="DK40" i="8"/>
  <c r="DG40" i="8"/>
  <c r="DD40" i="8"/>
  <c r="DC40" i="8"/>
  <c r="CZ40" i="8"/>
  <c r="CU40" i="8"/>
  <c r="CR40" i="8"/>
  <c r="CQ40" i="8"/>
  <c r="CN40" i="8"/>
  <c r="CM40" i="8"/>
  <c r="CI40" i="8"/>
  <c r="CF40" i="8"/>
  <c r="CE40" i="8"/>
  <c r="BW40" i="8"/>
  <c r="BT40" i="8"/>
  <c r="BS40" i="8"/>
  <c r="BP40" i="8"/>
  <c r="BO40" i="8"/>
  <c r="BK40" i="8"/>
  <c r="BH40" i="8"/>
  <c r="BG40" i="8"/>
  <c r="BD40" i="8"/>
  <c r="AY40" i="8"/>
  <c r="AV40" i="8"/>
  <c r="AU40" i="8"/>
  <c r="AR40" i="8"/>
  <c r="AQ40" i="8"/>
  <c r="AM40" i="8"/>
  <c r="AI40" i="8"/>
  <c r="AA40" i="8"/>
  <c r="X40" i="8"/>
  <c r="W40" i="8"/>
  <c r="T40" i="8"/>
  <c r="S40" i="8"/>
  <c r="O40" i="8"/>
  <c r="L40" i="8"/>
  <c r="K40" i="8"/>
  <c r="H40" i="8"/>
  <c r="C40" i="8"/>
  <c r="GM39" i="8"/>
  <c r="GY39" i="8" s="1"/>
  <c r="HB39" i="8" s="1"/>
  <c r="GL39" i="8"/>
  <c r="GK39" i="8"/>
  <c r="GH39" i="8"/>
  <c r="GE39" i="8"/>
  <c r="GB39" i="8"/>
  <c r="FY39" i="8"/>
  <c r="FV39" i="8"/>
  <c r="FS39" i="8"/>
  <c r="FP39" i="8"/>
  <c r="FP37" i="8" s="1"/>
  <c r="FM39" i="8"/>
  <c r="FJ39" i="8"/>
  <c r="FG39" i="8"/>
  <c r="FD39" i="8"/>
  <c r="FD37" i="8" s="1"/>
  <c r="FA39" i="8"/>
  <c r="EW39" i="8"/>
  <c r="EW37" i="8" s="1"/>
  <c r="EV39" i="8"/>
  <c r="DS39" i="8"/>
  <c r="DR39" i="8"/>
  <c r="DQ39" i="8"/>
  <c r="DN39" i="8"/>
  <c r="DK39" i="8"/>
  <c r="DH39" i="8"/>
  <c r="DE39" i="8"/>
  <c r="DB39" i="8"/>
  <c r="CY39" i="8"/>
  <c r="CV39" i="8"/>
  <c r="CS39" i="8"/>
  <c r="CP39" i="8"/>
  <c r="CM39" i="8"/>
  <c r="CJ39" i="8"/>
  <c r="CG39" i="8"/>
  <c r="CD39" i="8"/>
  <c r="CA39" i="8"/>
  <c r="BX39" i="8"/>
  <c r="BU39" i="8"/>
  <c r="BR39" i="8"/>
  <c r="BO39" i="8"/>
  <c r="BL39" i="8"/>
  <c r="BI39" i="8"/>
  <c r="BF39" i="8"/>
  <c r="BC39" i="8"/>
  <c r="AZ39" i="8"/>
  <c r="AW39" i="8"/>
  <c r="AT39" i="8"/>
  <c r="AQ39" i="8"/>
  <c r="AN39" i="8"/>
  <c r="AK39" i="8"/>
  <c r="AH39" i="8"/>
  <c r="Y39" i="8"/>
  <c r="V39" i="8"/>
  <c r="S39" i="8"/>
  <c r="P39" i="8"/>
  <c r="M39" i="8"/>
  <c r="J39" i="8"/>
  <c r="G39" i="8"/>
  <c r="D39" i="8"/>
  <c r="DT39" i="8" s="1"/>
  <c r="GM38" i="8"/>
  <c r="GY38" i="8" s="1"/>
  <c r="HB38" i="8" s="1"/>
  <c r="GL38" i="8"/>
  <c r="GK38" i="8"/>
  <c r="GH38" i="8"/>
  <c r="GE38" i="8"/>
  <c r="GB38" i="8"/>
  <c r="FY38" i="8"/>
  <c r="FY37" i="8" s="1"/>
  <c r="FV38" i="8"/>
  <c r="FS38" i="8"/>
  <c r="FP38" i="8"/>
  <c r="FM38" i="8"/>
  <c r="FM37" i="8" s="1"/>
  <c r="FJ38" i="8"/>
  <c r="FG38" i="8"/>
  <c r="FD38" i="8"/>
  <c r="FA38" i="8"/>
  <c r="EW38" i="8"/>
  <c r="EV38" i="8"/>
  <c r="DS38" i="8"/>
  <c r="DR38" i="8"/>
  <c r="DR37" i="8" s="1"/>
  <c r="DQ38" i="8"/>
  <c r="DQ37" i="8" s="1"/>
  <c r="DN38" i="8"/>
  <c r="DK38" i="8"/>
  <c r="DH38" i="8"/>
  <c r="DH37" i="8" s="1"/>
  <c r="DE38" i="8"/>
  <c r="DE37" i="8" s="1"/>
  <c r="DB38" i="8"/>
  <c r="CY38" i="8"/>
  <c r="CV38" i="8"/>
  <c r="CV37" i="8" s="1"/>
  <c r="CV28" i="8" s="1"/>
  <c r="CS38" i="8"/>
  <c r="CS37" i="8" s="1"/>
  <c r="CP38" i="8"/>
  <c r="CM38" i="8"/>
  <c r="CJ38" i="8"/>
  <c r="CG38" i="8"/>
  <c r="CG37" i="8" s="1"/>
  <c r="CD38" i="8"/>
  <c r="CA38" i="8"/>
  <c r="BX38" i="8"/>
  <c r="BX37" i="8" s="1"/>
  <c r="BU38" i="8"/>
  <c r="BU37" i="8" s="1"/>
  <c r="BR38" i="8"/>
  <c r="BO38" i="8"/>
  <c r="BL38" i="8"/>
  <c r="BL37" i="8" s="1"/>
  <c r="BI38" i="8"/>
  <c r="BI37" i="8" s="1"/>
  <c r="BF38" i="8"/>
  <c r="BC38" i="8"/>
  <c r="AZ38" i="8"/>
  <c r="AZ37" i="8" s="1"/>
  <c r="AZ28" i="8" s="1"/>
  <c r="AW38" i="8"/>
  <c r="AW37" i="8" s="1"/>
  <c r="AT38" i="8"/>
  <c r="AQ38" i="8"/>
  <c r="AN38" i="8"/>
  <c r="AN37" i="8" s="1"/>
  <c r="AK38" i="8"/>
  <c r="AK37" i="8" s="1"/>
  <c r="AH38" i="8"/>
  <c r="Y38" i="8"/>
  <c r="Y37" i="8" s="1"/>
  <c r="V38" i="8"/>
  <c r="S38" i="8"/>
  <c r="P38" i="8"/>
  <c r="P37" i="8" s="1"/>
  <c r="M38" i="8"/>
  <c r="M37" i="8" s="1"/>
  <c r="J38" i="8"/>
  <c r="G38" i="8"/>
  <c r="D38" i="8"/>
  <c r="GY37" i="8"/>
  <c r="GV37" i="8"/>
  <c r="GV28" i="8" s="1"/>
  <c r="GV52" i="8" s="1"/>
  <c r="GS37" i="8"/>
  <c r="GP37" i="8"/>
  <c r="GM37" i="8"/>
  <c r="GJ37" i="8"/>
  <c r="GJ28" i="8" s="1"/>
  <c r="GJ52" i="8" s="1"/>
  <c r="GJ27" i="8" s="1"/>
  <c r="GI37" i="8"/>
  <c r="GH37" i="8"/>
  <c r="GG37" i="8"/>
  <c r="GF37" i="8"/>
  <c r="GF28" i="8" s="1"/>
  <c r="GD37" i="8"/>
  <c r="GC37" i="8"/>
  <c r="GA37" i="8"/>
  <c r="FZ37" i="8"/>
  <c r="FX37" i="8"/>
  <c r="FX28" i="8" s="1"/>
  <c r="FX52" i="8" s="1"/>
  <c r="FX27" i="8" s="1"/>
  <c r="FW37" i="8"/>
  <c r="FV37" i="8"/>
  <c r="FU37" i="8"/>
  <c r="FT37" i="8"/>
  <c r="FT28" i="8" s="1"/>
  <c r="FT52" i="8" s="1"/>
  <c r="FT27" i="8" s="1"/>
  <c r="FS37" i="8"/>
  <c r="FR37" i="8"/>
  <c r="FQ37" i="8"/>
  <c r="FO37" i="8"/>
  <c r="FN37" i="8"/>
  <c r="FL37" i="8"/>
  <c r="FK37" i="8"/>
  <c r="FJ37" i="8"/>
  <c r="FI37" i="8"/>
  <c r="FH37" i="8"/>
  <c r="FG37" i="8"/>
  <c r="FF37" i="8"/>
  <c r="FE37" i="8"/>
  <c r="FC37" i="8"/>
  <c r="FB37" i="8"/>
  <c r="EZ37" i="8"/>
  <c r="EY37" i="8"/>
  <c r="EV37" i="8"/>
  <c r="ET37" i="8"/>
  <c r="ES37" i="8"/>
  <c r="EQ37" i="8"/>
  <c r="EN37" i="8"/>
  <c r="EM37" i="8"/>
  <c r="EK37" i="8"/>
  <c r="EJ37" i="8"/>
  <c r="EH37" i="8"/>
  <c r="EE37" i="8"/>
  <c r="EB37" i="8"/>
  <c r="DY37" i="8"/>
  <c r="DV37" i="8"/>
  <c r="DS37" i="8"/>
  <c r="DP37" i="8"/>
  <c r="DO37" i="8"/>
  <c r="DN37" i="8"/>
  <c r="DM37" i="8"/>
  <c r="DL37" i="8"/>
  <c r="DK37" i="8"/>
  <c r="DJ37" i="8"/>
  <c r="DI37" i="8"/>
  <c r="DG37" i="8"/>
  <c r="DF37" i="8"/>
  <c r="DD37" i="8"/>
  <c r="DC37" i="8"/>
  <c r="DB37" i="8"/>
  <c r="DA37" i="8"/>
  <c r="CZ37" i="8"/>
  <c r="CZ28" i="8" s="1"/>
  <c r="CY37" i="8"/>
  <c r="CX37" i="8"/>
  <c r="CW37" i="8"/>
  <c r="CU37" i="8"/>
  <c r="CT37" i="8"/>
  <c r="CR37" i="8"/>
  <c r="CR28" i="8" s="1"/>
  <c r="CR52" i="8" s="1"/>
  <c r="CQ37" i="8"/>
  <c r="CP37" i="8"/>
  <c r="CO37" i="8"/>
  <c r="CN37" i="8"/>
  <c r="CM37" i="8"/>
  <c r="CL37" i="8"/>
  <c r="CK37" i="8"/>
  <c r="CJ37" i="8"/>
  <c r="CI37" i="8"/>
  <c r="CH37" i="8"/>
  <c r="CF37" i="8"/>
  <c r="CE37" i="8"/>
  <c r="CD37" i="8"/>
  <c r="CC37" i="8"/>
  <c r="CB37" i="8"/>
  <c r="CA37" i="8"/>
  <c r="BZ37" i="8"/>
  <c r="BY37" i="8"/>
  <c r="BW37" i="8"/>
  <c r="BV37" i="8"/>
  <c r="BT37" i="8"/>
  <c r="BS37" i="8"/>
  <c r="BR37" i="8"/>
  <c r="BQ37" i="8"/>
  <c r="BP37" i="8"/>
  <c r="BO37" i="8"/>
  <c r="BN37" i="8"/>
  <c r="BM37" i="8"/>
  <c r="BK37" i="8"/>
  <c r="BJ37" i="8"/>
  <c r="BH37" i="8"/>
  <c r="BG37" i="8"/>
  <c r="BF37" i="8"/>
  <c r="BE37" i="8"/>
  <c r="BD37" i="8"/>
  <c r="BD28" i="8" s="1"/>
  <c r="BD52" i="8" s="1"/>
  <c r="BC37" i="8"/>
  <c r="BB37" i="8"/>
  <c r="BA37" i="8"/>
  <c r="AY37" i="8"/>
  <c r="AX37" i="8"/>
  <c r="AV37" i="8"/>
  <c r="AV28" i="8" s="1"/>
  <c r="AV52" i="8" s="1"/>
  <c r="AU37" i="8"/>
  <c r="AT37" i="8"/>
  <c r="AS37" i="8"/>
  <c r="AR37" i="8"/>
  <c r="AQ37" i="8"/>
  <c r="AP37" i="8"/>
  <c r="AO37" i="8"/>
  <c r="AM37" i="8"/>
  <c r="AL37" i="8"/>
  <c r="AJ37" i="8"/>
  <c r="AI37" i="8"/>
  <c r="AH37" i="8"/>
  <c r="AG37" i="8"/>
  <c r="AF37" i="8"/>
  <c r="AE37" i="8"/>
  <c r="AD37" i="8"/>
  <c r="AC37" i="8"/>
  <c r="AA37" i="8"/>
  <c r="X37" i="8"/>
  <c r="W37" i="8"/>
  <c r="V37" i="8"/>
  <c r="U37" i="8"/>
  <c r="T37" i="8"/>
  <c r="S37" i="8"/>
  <c r="R37" i="8"/>
  <c r="Q37" i="8"/>
  <c r="O37" i="8"/>
  <c r="N37" i="8"/>
  <c r="L37" i="8"/>
  <c r="K37" i="8"/>
  <c r="J37" i="8"/>
  <c r="I37" i="8"/>
  <c r="H37" i="8"/>
  <c r="H28" i="8" s="1"/>
  <c r="G37" i="8"/>
  <c r="F37" i="8"/>
  <c r="E37" i="8"/>
  <c r="C37" i="8"/>
  <c r="B37" i="8"/>
  <c r="GM36" i="8"/>
  <c r="GY36" i="8" s="1"/>
  <c r="GL36" i="8"/>
  <c r="GK36" i="8"/>
  <c r="GH36" i="8"/>
  <c r="GE36" i="8"/>
  <c r="GB36" i="8"/>
  <c r="FY36" i="8"/>
  <c r="FV36" i="8"/>
  <c r="FS36" i="8"/>
  <c r="FP36" i="8"/>
  <c r="FM36" i="8"/>
  <c r="FJ36" i="8"/>
  <c r="FG36" i="8"/>
  <c r="FD36" i="8"/>
  <c r="GN36" i="8" s="1"/>
  <c r="FA36" i="8"/>
  <c r="EW36" i="8"/>
  <c r="HB36" i="8" s="1"/>
  <c r="EV36" i="8"/>
  <c r="DS36" i="8"/>
  <c r="DR36" i="8"/>
  <c r="DQ36" i="8"/>
  <c r="DN36" i="8"/>
  <c r="DK36" i="8"/>
  <c r="DH36" i="8"/>
  <c r="DE36" i="8"/>
  <c r="DB36" i="8"/>
  <c r="CY36" i="8"/>
  <c r="CV36" i="8"/>
  <c r="CS36" i="8"/>
  <c r="CP36" i="8"/>
  <c r="CM36" i="8"/>
  <c r="CJ36" i="8"/>
  <c r="CG36" i="8"/>
  <c r="CD36" i="8"/>
  <c r="CA36" i="8"/>
  <c r="BX36" i="8"/>
  <c r="BU36" i="8"/>
  <c r="BR36" i="8"/>
  <c r="BO36" i="8"/>
  <c r="BL36" i="8"/>
  <c r="BI36" i="8"/>
  <c r="BF36" i="8"/>
  <c r="BC36" i="8"/>
  <c r="AZ36" i="8"/>
  <c r="AW36" i="8"/>
  <c r="AT36" i="8"/>
  <c r="AQ36" i="8"/>
  <c r="AN36" i="8"/>
  <c r="AK36" i="8"/>
  <c r="AH36" i="8"/>
  <c r="Y36" i="8"/>
  <c r="V36" i="8"/>
  <c r="S36" i="8"/>
  <c r="P36" i="8"/>
  <c r="M36" i="8"/>
  <c r="J36" i="8"/>
  <c r="G36" i="8"/>
  <c r="D36" i="8"/>
  <c r="GM35" i="8"/>
  <c r="GY35" i="8" s="1"/>
  <c r="GL35" i="8"/>
  <c r="GK35" i="8"/>
  <c r="GH35" i="8"/>
  <c r="GE35" i="8"/>
  <c r="GB35" i="8"/>
  <c r="FY35" i="8"/>
  <c r="FV35" i="8"/>
  <c r="FS35" i="8"/>
  <c r="FP35" i="8"/>
  <c r="FM35" i="8"/>
  <c r="FJ35" i="8"/>
  <c r="FG35" i="8"/>
  <c r="FD35" i="8"/>
  <c r="FA35" i="8"/>
  <c r="EW35" i="8"/>
  <c r="EV35" i="8"/>
  <c r="EX35" i="8"/>
  <c r="DS35" i="8"/>
  <c r="DR35" i="8"/>
  <c r="DQ35" i="8"/>
  <c r="DN35" i="8"/>
  <c r="DK35" i="8"/>
  <c r="DH35" i="8"/>
  <c r="DE35" i="8"/>
  <c r="DB35" i="8"/>
  <c r="CY35" i="8"/>
  <c r="CV35" i="8"/>
  <c r="CS35" i="8"/>
  <c r="CP35" i="8"/>
  <c r="CM35" i="8"/>
  <c r="CJ35" i="8"/>
  <c r="CG35" i="8"/>
  <c r="CD35" i="8"/>
  <c r="CA35" i="8"/>
  <c r="BX35" i="8"/>
  <c r="BU35" i="8"/>
  <c r="BR35" i="8"/>
  <c r="BO35" i="8"/>
  <c r="BL35" i="8"/>
  <c r="BI35" i="8"/>
  <c r="BF35" i="8"/>
  <c r="BC35" i="8"/>
  <c r="AZ35" i="8"/>
  <c r="AW35" i="8"/>
  <c r="AT35" i="8"/>
  <c r="AQ35" i="8"/>
  <c r="AN35" i="8"/>
  <c r="AK35" i="8"/>
  <c r="AH35" i="8"/>
  <c r="Y35" i="8"/>
  <c r="V35" i="8"/>
  <c r="S35" i="8"/>
  <c r="P35" i="8"/>
  <c r="M35" i="8"/>
  <c r="J35" i="8"/>
  <c r="G35" i="8"/>
  <c r="D35" i="8"/>
  <c r="GY34" i="8"/>
  <c r="GO34" i="8"/>
  <c r="GQ34" i="8" s="1"/>
  <c r="GM34" i="8"/>
  <c r="GL34" i="8"/>
  <c r="GK34" i="8"/>
  <c r="GH34" i="8"/>
  <c r="GE34" i="8"/>
  <c r="GB34" i="8"/>
  <c r="FY34" i="8"/>
  <c r="FV34" i="8"/>
  <c r="FS34" i="8"/>
  <c r="FP34" i="8"/>
  <c r="FM34" i="8"/>
  <c r="FJ34" i="8"/>
  <c r="FG34" i="8"/>
  <c r="FD34" i="8"/>
  <c r="FA34" i="8"/>
  <c r="GN34" i="8" s="1"/>
  <c r="EW34" i="8"/>
  <c r="EV34" i="8"/>
  <c r="DS34" i="8"/>
  <c r="DR34" i="8"/>
  <c r="DQ34" i="8"/>
  <c r="DN34" i="8"/>
  <c r="DK34" i="8"/>
  <c r="DH34" i="8"/>
  <c r="DE34" i="8"/>
  <c r="DB34" i="8"/>
  <c r="CY34" i="8"/>
  <c r="CV34" i="8"/>
  <c r="CS34" i="8"/>
  <c r="CP34" i="8"/>
  <c r="CM34" i="8"/>
  <c r="CJ34" i="8"/>
  <c r="CG34" i="8"/>
  <c r="CD34" i="8"/>
  <c r="CA34" i="8"/>
  <c r="BX34" i="8"/>
  <c r="BU34" i="8"/>
  <c r="BR34" i="8"/>
  <c r="BO34" i="8"/>
  <c r="BL34" i="8"/>
  <c r="BI34" i="8"/>
  <c r="BF34" i="8"/>
  <c r="BC34" i="8"/>
  <c r="AZ34" i="8"/>
  <c r="AW34" i="8"/>
  <c r="AT34" i="8"/>
  <c r="AQ34" i="8"/>
  <c r="AN34" i="8"/>
  <c r="AK34" i="8"/>
  <c r="AH34" i="8"/>
  <c r="Y34" i="8"/>
  <c r="V34" i="8"/>
  <c r="S34" i="8"/>
  <c r="P34" i="8"/>
  <c r="M34" i="8"/>
  <c r="J34" i="8"/>
  <c r="DT34" i="8" s="1"/>
  <c r="G34" i="8"/>
  <c r="D34" i="8"/>
  <c r="GM33" i="8"/>
  <c r="GY33" i="8" s="1"/>
  <c r="GL33" i="8"/>
  <c r="GK33" i="8"/>
  <c r="GH33" i="8"/>
  <c r="GE33" i="8"/>
  <c r="GB33" i="8"/>
  <c r="FY33" i="8"/>
  <c r="FV33" i="8"/>
  <c r="FS33" i="8"/>
  <c r="FP33" i="8"/>
  <c r="FM33" i="8"/>
  <c r="FJ33" i="8"/>
  <c r="FG33" i="8"/>
  <c r="GN33" i="8" s="1"/>
  <c r="FD33" i="8"/>
  <c r="FA33" i="8"/>
  <c r="EW33" i="8"/>
  <c r="EV33" i="8"/>
  <c r="DS33" i="8"/>
  <c r="DR33" i="8"/>
  <c r="DQ33" i="8"/>
  <c r="DN33" i="8"/>
  <c r="DK33" i="8"/>
  <c r="DK29" i="8" s="1"/>
  <c r="DH33" i="8"/>
  <c r="DE33" i="8"/>
  <c r="DB33" i="8"/>
  <c r="CY33" i="8"/>
  <c r="CV33" i="8"/>
  <c r="CS33" i="8"/>
  <c r="CP33" i="8"/>
  <c r="CM33" i="8"/>
  <c r="CM29" i="8" s="1"/>
  <c r="CJ33" i="8"/>
  <c r="CG33" i="8"/>
  <c r="CD33" i="8"/>
  <c r="CA33" i="8"/>
  <c r="BX33" i="8"/>
  <c r="BU33" i="8"/>
  <c r="BR33" i="8"/>
  <c r="BO33" i="8"/>
  <c r="BO29" i="8" s="1"/>
  <c r="BL33" i="8"/>
  <c r="BI33" i="8"/>
  <c r="BF33" i="8"/>
  <c r="BC33" i="8"/>
  <c r="AZ33" i="8"/>
  <c r="AW33" i="8"/>
  <c r="AT33" i="8"/>
  <c r="AQ33" i="8"/>
  <c r="AQ29" i="8" s="1"/>
  <c r="AN33" i="8"/>
  <c r="AK33" i="8"/>
  <c r="AH33" i="8"/>
  <c r="Y33" i="8"/>
  <c r="V33" i="8"/>
  <c r="S33" i="8"/>
  <c r="S29" i="8" s="1"/>
  <c r="P33" i="8"/>
  <c r="M33" i="8"/>
  <c r="J33" i="8"/>
  <c r="G33" i="8"/>
  <c r="D33" i="8"/>
  <c r="GM32" i="8"/>
  <c r="GY32" i="8" s="1"/>
  <c r="HB32" i="8" s="1"/>
  <c r="GL32" i="8"/>
  <c r="GK32" i="8"/>
  <c r="GH32" i="8"/>
  <c r="GE32" i="8"/>
  <c r="GB32" i="8"/>
  <c r="FY32" i="8"/>
  <c r="FV32" i="8"/>
  <c r="FS32" i="8"/>
  <c r="FS29" i="8" s="1"/>
  <c r="FS28" i="8" s="1"/>
  <c r="FP32" i="8"/>
  <c r="FM32" i="8"/>
  <c r="FJ32" i="8"/>
  <c r="FG32" i="8"/>
  <c r="FD32" i="8"/>
  <c r="FA32" i="8"/>
  <c r="EW32" i="8"/>
  <c r="EV32" i="8"/>
  <c r="DS32" i="8"/>
  <c r="DR32" i="8"/>
  <c r="DQ32" i="8"/>
  <c r="DN32" i="8"/>
  <c r="DK32" i="8"/>
  <c r="DH32" i="8"/>
  <c r="DE32" i="8"/>
  <c r="DB32" i="8"/>
  <c r="CY32" i="8"/>
  <c r="CV32" i="8"/>
  <c r="CS32" i="8"/>
  <c r="CP32" i="8"/>
  <c r="CM32" i="8"/>
  <c r="CJ32" i="8"/>
  <c r="CG32" i="8"/>
  <c r="CD32" i="8"/>
  <c r="CA32" i="8"/>
  <c r="BX32" i="8"/>
  <c r="BU32" i="8"/>
  <c r="BR32" i="8"/>
  <c r="BO32" i="8"/>
  <c r="BL32" i="8"/>
  <c r="BI32" i="8"/>
  <c r="BF32" i="8"/>
  <c r="BC32" i="8"/>
  <c r="AZ32" i="8"/>
  <c r="AW32" i="8"/>
  <c r="AT32" i="8"/>
  <c r="AQ32" i="8"/>
  <c r="AN32" i="8"/>
  <c r="AK32" i="8"/>
  <c r="AH32" i="8"/>
  <c r="Y32" i="8"/>
  <c r="V32" i="8"/>
  <c r="S32" i="8"/>
  <c r="P32" i="8"/>
  <c r="M32" i="8"/>
  <c r="J32" i="8"/>
  <c r="G32" i="8"/>
  <c r="D32" i="8"/>
  <c r="DT32" i="8" s="1"/>
  <c r="GM31" i="8"/>
  <c r="GY31" i="8" s="1"/>
  <c r="HB31" i="8" s="1"/>
  <c r="GL31" i="8"/>
  <c r="GK31" i="8"/>
  <c r="GH31" i="8"/>
  <c r="GE31" i="8"/>
  <c r="GB31" i="8"/>
  <c r="FY31" i="8"/>
  <c r="FV31" i="8"/>
  <c r="FS31" i="8"/>
  <c r="FP31" i="8"/>
  <c r="FM31" i="8"/>
  <c r="FJ31" i="8"/>
  <c r="FG31" i="8"/>
  <c r="FD31" i="8"/>
  <c r="FA31" i="8"/>
  <c r="GN31" i="8" s="1"/>
  <c r="EW31" i="8"/>
  <c r="EV31" i="8"/>
  <c r="DS31" i="8"/>
  <c r="DR31" i="8"/>
  <c r="DQ31" i="8"/>
  <c r="DN31" i="8"/>
  <c r="DK31" i="8"/>
  <c r="DH31" i="8"/>
  <c r="DH29" i="8" s="1"/>
  <c r="DE31" i="8"/>
  <c r="DB31" i="8"/>
  <c r="CY31" i="8"/>
  <c r="CV31" i="8"/>
  <c r="CV29" i="8" s="1"/>
  <c r="CS31" i="8"/>
  <c r="CP31" i="8"/>
  <c r="CM31" i="8"/>
  <c r="CJ31" i="8"/>
  <c r="CJ29" i="8" s="1"/>
  <c r="CG31" i="8"/>
  <c r="CD31" i="8"/>
  <c r="CA31" i="8"/>
  <c r="BX31" i="8"/>
  <c r="BX29" i="8" s="1"/>
  <c r="BU31" i="8"/>
  <c r="BR31" i="8"/>
  <c r="BO31" i="8"/>
  <c r="BL31" i="8"/>
  <c r="BL29" i="8" s="1"/>
  <c r="BI31" i="8"/>
  <c r="BF31" i="8"/>
  <c r="BC31" i="8"/>
  <c r="AZ31" i="8"/>
  <c r="AZ29" i="8" s="1"/>
  <c r="AW31" i="8"/>
  <c r="AT31" i="8"/>
  <c r="AQ31" i="8"/>
  <c r="AN31" i="8"/>
  <c r="AN29" i="8" s="1"/>
  <c r="AK31" i="8"/>
  <c r="AH31" i="8"/>
  <c r="Y31" i="8"/>
  <c r="V31" i="8"/>
  <c r="S31" i="8"/>
  <c r="P31" i="8"/>
  <c r="P29" i="8" s="1"/>
  <c r="M31" i="8"/>
  <c r="J31" i="8"/>
  <c r="G31" i="8"/>
  <c r="D31" i="8"/>
  <c r="GY30" i="8"/>
  <c r="HB30" i="8" s="1"/>
  <c r="GM30" i="8"/>
  <c r="GL30" i="8"/>
  <c r="GK30" i="8"/>
  <c r="GH30" i="8"/>
  <c r="GE30" i="8"/>
  <c r="GB30" i="8"/>
  <c r="FY30" i="8"/>
  <c r="FV30" i="8"/>
  <c r="FV29" i="8" s="1"/>
  <c r="FV28" i="8" s="1"/>
  <c r="FS30" i="8"/>
  <c r="FP30" i="8"/>
  <c r="FM30" i="8"/>
  <c r="FJ30" i="8"/>
  <c r="FJ29" i="8" s="1"/>
  <c r="FJ28" i="8" s="1"/>
  <c r="FG30" i="8"/>
  <c r="FD30" i="8"/>
  <c r="FA30" i="8"/>
  <c r="EW30" i="8"/>
  <c r="EV30" i="8"/>
  <c r="DS30" i="8"/>
  <c r="DR30" i="8"/>
  <c r="DQ30" i="8"/>
  <c r="DN30" i="8"/>
  <c r="DN29" i="8" s="1"/>
  <c r="DN28" i="8" s="1"/>
  <c r="DK30" i="8"/>
  <c r="DH30" i="8"/>
  <c r="DE30" i="8"/>
  <c r="DB30" i="8"/>
  <c r="CY30" i="8"/>
  <c r="CV30" i="8"/>
  <c r="CS30" i="8"/>
  <c r="CP30" i="8"/>
  <c r="CP29" i="8" s="1"/>
  <c r="CP28" i="8" s="1"/>
  <c r="CM30" i="8"/>
  <c r="CJ30" i="8"/>
  <c r="CG30" i="8"/>
  <c r="CD30" i="8"/>
  <c r="CD29" i="8" s="1"/>
  <c r="CD28" i="8" s="1"/>
  <c r="CA30" i="8"/>
  <c r="BX30" i="8"/>
  <c r="BU30" i="8"/>
  <c r="BR30" i="8"/>
  <c r="BR29" i="8" s="1"/>
  <c r="BR28" i="8" s="1"/>
  <c r="BO30" i="8"/>
  <c r="BL30" i="8"/>
  <c r="BI30" i="8"/>
  <c r="BF30" i="8"/>
  <c r="BC30" i="8"/>
  <c r="AZ30" i="8"/>
  <c r="AW30" i="8"/>
  <c r="AT30" i="8"/>
  <c r="AT29" i="8" s="1"/>
  <c r="AT28" i="8" s="1"/>
  <c r="AQ30" i="8"/>
  <c r="AN30" i="8"/>
  <c r="AK30" i="8"/>
  <c r="AH30" i="8"/>
  <c r="AH29" i="8" s="1"/>
  <c r="AH28" i="8" s="1"/>
  <c r="Y30" i="8"/>
  <c r="V30" i="8"/>
  <c r="V29" i="8" s="1"/>
  <c r="V28" i="8" s="1"/>
  <c r="S30" i="8"/>
  <c r="P30" i="8"/>
  <c r="M30" i="8"/>
  <c r="J30" i="8"/>
  <c r="DT30" i="8" s="1"/>
  <c r="G30" i="8"/>
  <c r="D30" i="8"/>
  <c r="GV29" i="8"/>
  <c r="GS29" i="8"/>
  <c r="GP29" i="8"/>
  <c r="GP28" i="8" s="1"/>
  <c r="GP52" i="8" s="1"/>
  <c r="GP27" i="8" s="1"/>
  <c r="GM29" i="8"/>
  <c r="GM28" i="8" s="1"/>
  <c r="GJ29" i="8"/>
  <c r="GI29" i="8"/>
  <c r="GI28" i="8" s="1"/>
  <c r="GI52" i="8" s="1"/>
  <c r="GI27" i="8" s="1"/>
  <c r="GH29" i="8"/>
  <c r="GH28" i="8" s="1"/>
  <c r="GG29" i="8"/>
  <c r="GF29" i="8"/>
  <c r="GE29" i="8"/>
  <c r="GD29" i="8"/>
  <c r="GD28" i="8" s="1"/>
  <c r="GD52" i="8" s="1"/>
  <c r="GC29" i="8"/>
  <c r="GA29" i="8"/>
  <c r="GA28" i="8" s="1"/>
  <c r="GA52" i="8" s="1"/>
  <c r="FZ29" i="8"/>
  <c r="FZ28" i="8" s="1"/>
  <c r="FX29" i="8"/>
  <c r="FW29" i="8"/>
  <c r="FU29" i="8"/>
  <c r="FT29" i="8"/>
  <c r="FR29" i="8"/>
  <c r="FR28" i="8" s="1"/>
  <c r="FQ29" i="8"/>
  <c r="FO29" i="8"/>
  <c r="FN29" i="8"/>
  <c r="FN28" i="8" s="1"/>
  <c r="FN52" i="8" s="1"/>
  <c r="FL29" i="8"/>
  <c r="FK29" i="8"/>
  <c r="FI29" i="8"/>
  <c r="FH29" i="8"/>
  <c r="FG29" i="8"/>
  <c r="FG28" i="8" s="1"/>
  <c r="FF29" i="8"/>
  <c r="FF28" i="8" s="1"/>
  <c r="FF52" i="8" s="1"/>
  <c r="FE29" i="8"/>
  <c r="FC29" i="8"/>
  <c r="FB29" i="8"/>
  <c r="FB28" i="8" s="1"/>
  <c r="EZ29" i="8"/>
  <c r="EY29" i="8"/>
  <c r="EY28" i="8" s="1"/>
  <c r="ET29" i="8"/>
  <c r="ET28" i="8" s="1"/>
  <c r="ES29" i="8"/>
  <c r="EQ29" i="8"/>
  <c r="EN29" i="8"/>
  <c r="EM29" i="8"/>
  <c r="EK29" i="8"/>
  <c r="EJ29" i="8"/>
  <c r="EH29" i="8"/>
  <c r="EH28" i="8" s="1"/>
  <c r="EE29" i="8"/>
  <c r="EE28" i="8" s="1"/>
  <c r="EE52" i="8" s="1"/>
  <c r="EB29" i="8"/>
  <c r="EA72" i="8"/>
  <c r="DY29" i="8"/>
  <c r="DV29" i="8"/>
  <c r="DV28" i="8" s="1"/>
  <c r="DV52" i="8" s="1"/>
  <c r="DP29" i="8"/>
  <c r="DO29" i="8"/>
  <c r="DO28" i="8" s="1"/>
  <c r="DO52" i="8" s="1"/>
  <c r="DM29" i="8"/>
  <c r="DL29" i="8"/>
  <c r="DJ29" i="8"/>
  <c r="DJ28" i="8" s="1"/>
  <c r="DI29" i="8"/>
  <c r="DG29" i="8"/>
  <c r="DG28" i="8" s="1"/>
  <c r="DG52" i="8" s="1"/>
  <c r="DG27" i="8" s="1"/>
  <c r="DG72" i="8" s="1"/>
  <c r="DF29" i="8"/>
  <c r="DF28" i="8" s="1"/>
  <c r="DF52" i="8" s="1"/>
  <c r="DD29" i="8"/>
  <c r="DC29" i="8"/>
  <c r="DC28" i="8" s="1"/>
  <c r="DC52" i="8" s="1"/>
  <c r="DC27" i="8" s="1"/>
  <c r="DC72" i="8" s="1"/>
  <c r="DB29" i="8"/>
  <c r="DB28" i="8" s="1"/>
  <c r="DA29" i="8"/>
  <c r="CZ29" i="8"/>
  <c r="CY29" i="8"/>
  <c r="CX29" i="8"/>
  <c r="CX28" i="8" s="1"/>
  <c r="CX52" i="8" s="1"/>
  <c r="CX27" i="8" s="1"/>
  <c r="CX72" i="8" s="1"/>
  <c r="CW29" i="8"/>
  <c r="CU29" i="8"/>
  <c r="CU28" i="8" s="1"/>
  <c r="CT29" i="8"/>
  <c r="CT28" i="8" s="1"/>
  <c r="CT52" i="8" s="1"/>
  <c r="CR29" i="8"/>
  <c r="CQ29" i="8"/>
  <c r="CO29" i="8"/>
  <c r="CN29" i="8"/>
  <c r="CL29" i="8"/>
  <c r="CL28" i="8" s="1"/>
  <c r="CL52" i="8" s="1"/>
  <c r="CK29" i="8"/>
  <c r="CI29" i="8"/>
  <c r="CI28" i="8" s="1"/>
  <c r="CI52" i="8" s="1"/>
  <c r="CH29" i="8"/>
  <c r="CH28" i="8" s="1"/>
  <c r="CH52" i="8" s="1"/>
  <c r="CF29" i="8"/>
  <c r="CE29" i="8"/>
  <c r="CC29" i="8"/>
  <c r="CB29" i="8"/>
  <c r="CA29" i="8"/>
  <c r="CA28" i="8" s="1"/>
  <c r="CA52" i="8" s="1"/>
  <c r="BZ29" i="8"/>
  <c r="BZ28" i="8" s="1"/>
  <c r="BZ52" i="8" s="1"/>
  <c r="BY29" i="8"/>
  <c r="BW29" i="8"/>
  <c r="BV29" i="8"/>
  <c r="BV28" i="8" s="1"/>
  <c r="BV52" i="8" s="1"/>
  <c r="BT29" i="8"/>
  <c r="BS29" i="8"/>
  <c r="BS28" i="8" s="1"/>
  <c r="BS52" i="8" s="1"/>
  <c r="BQ29" i="8"/>
  <c r="BP29" i="8"/>
  <c r="BN29" i="8"/>
  <c r="BN28" i="8" s="1"/>
  <c r="BN52" i="8" s="1"/>
  <c r="BM29" i="8"/>
  <c r="BK29" i="8"/>
  <c r="BK28" i="8" s="1"/>
  <c r="BK52" i="8" s="1"/>
  <c r="BJ29" i="8"/>
  <c r="BJ28" i="8" s="1"/>
  <c r="BJ52" i="8" s="1"/>
  <c r="BH29" i="8"/>
  <c r="BG29" i="8"/>
  <c r="BG28" i="8" s="1"/>
  <c r="BG52" i="8" s="1"/>
  <c r="BG27" i="8" s="1"/>
  <c r="BG72" i="8" s="1"/>
  <c r="BF29" i="8"/>
  <c r="BF28" i="8" s="1"/>
  <c r="BE29" i="8"/>
  <c r="BD29" i="8"/>
  <c r="BC29" i="8"/>
  <c r="BC28" i="8" s="1"/>
  <c r="BC52" i="8" s="1"/>
  <c r="BB29" i="8"/>
  <c r="BB28" i="8" s="1"/>
  <c r="BB52" i="8" s="1"/>
  <c r="BA29" i="8"/>
  <c r="AY29" i="8"/>
  <c r="AY28" i="8" s="1"/>
  <c r="AX29" i="8"/>
  <c r="AX28" i="8" s="1"/>
  <c r="AX52" i="8" s="1"/>
  <c r="AX27" i="8" s="1"/>
  <c r="AX72" i="8" s="1"/>
  <c r="AV29" i="8"/>
  <c r="AU29" i="8"/>
  <c r="AS29" i="8"/>
  <c r="AR29" i="8"/>
  <c r="AP29" i="8"/>
  <c r="AP28" i="8" s="1"/>
  <c r="AP52" i="8" s="1"/>
  <c r="AO29" i="8"/>
  <c r="AM29" i="8"/>
  <c r="AL29" i="8"/>
  <c r="AL28" i="8" s="1"/>
  <c r="AJ29" i="8"/>
  <c r="AI29" i="8"/>
  <c r="AI28" i="8" s="1"/>
  <c r="AI52" i="8" s="1"/>
  <c r="AI27" i="8" s="1"/>
  <c r="AI72" i="8" s="1"/>
  <c r="AG29" i="8"/>
  <c r="AF29" i="8"/>
  <c r="AE29" i="8"/>
  <c r="AD29" i="8"/>
  <c r="AD28" i="8" s="1"/>
  <c r="AD52" i="8" s="1"/>
  <c r="AC29" i="8"/>
  <c r="AC28" i="8" s="1"/>
  <c r="AC52" i="8" s="1"/>
  <c r="AA29" i="8"/>
  <c r="Z72" i="8"/>
  <c r="X29" i="8"/>
  <c r="W29" i="8"/>
  <c r="W28" i="8" s="1"/>
  <c r="W52" i="8" s="1"/>
  <c r="U29" i="8"/>
  <c r="T29" i="8"/>
  <c r="R29" i="8"/>
  <c r="R28" i="8" s="1"/>
  <c r="Q29" i="8"/>
  <c r="O29" i="8"/>
  <c r="O28" i="8" s="1"/>
  <c r="O52" i="8" s="1"/>
  <c r="O27" i="8" s="1"/>
  <c r="O72" i="8" s="1"/>
  <c r="N29" i="8"/>
  <c r="N28" i="8" s="1"/>
  <c r="N52" i="8" s="1"/>
  <c r="L29" i="8"/>
  <c r="K29" i="8"/>
  <c r="K28" i="8" s="1"/>
  <c r="K52" i="8" s="1"/>
  <c r="K27" i="8" s="1"/>
  <c r="K72" i="8" s="1"/>
  <c r="J29" i="8"/>
  <c r="J28" i="8" s="1"/>
  <c r="I29" i="8"/>
  <c r="H29" i="8"/>
  <c r="G29" i="8"/>
  <c r="F29" i="8"/>
  <c r="F28" i="8" s="1"/>
  <c r="F52" i="8" s="1"/>
  <c r="F27" i="8" s="1"/>
  <c r="F72" i="8" s="1"/>
  <c r="E29" i="8"/>
  <c r="C29" i="8"/>
  <c r="C28" i="8" s="1"/>
  <c r="B29" i="8"/>
  <c r="B28" i="8" s="1"/>
  <c r="B52" i="8" s="1"/>
  <c r="GS28" i="8"/>
  <c r="GG28" i="8"/>
  <c r="GC28" i="8"/>
  <c r="FU28" i="8"/>
  <c r="FU52" i="8" s="1"/>
  <c r="FU27" i="8" s="1"/>
  <c r="FQ28" i="8"/>
  <c r="FL28" i="8"/>
  <c r="FL52" i="8" s="1"/>
  <c r="FI28" i="8"/>
  <c r="FI52" i="8" s="1"/>
  <c r="FH28" i="8"/>
  <c r="FH52" i="8" s="1"/>
  <c r="FH27" i="8" s="1"/>
  <c r="FE28" i="8"/>
  <c r="FE52" i="8" s="1"/>
  <c r="FE27" i="8" s="1"/>
  <c r="EZ28" i="8"/>
  <c r="EZ52" i="8" s="1"/>
  <c r="EZ27" i="8" s="1"/>
  <c r="ES28" i="8"/>
  <c r="ES52" i="8" s="1"/>
  <c r="ES27" i="8" s="1"/>
  <c r="ES72" i="8" s="1"/>
  <c r="EN28" i="8"/>
  <c r="EN52" i="8" s="1"/>
  <c r="EK28" i="8"/>
  <c r="EJ28" i="8"/>
  <c r="EJ52" i="8" s="1"/>
  <c r="EJ27" i="8" s="1"/>
  <c r="EJ72" i="8" s="1"/>
  <c r="DY28" i="8"/>
  <c r="DY52" i="8" s="1"/>
  <c r="DP28" i="8"/>
  <c r="DP52" i="8" s="1"/>
  <c r="DP27" i="8" s="1"/>
  <c r="DP72" i="8" s="1"/>
  <c r="DM28" i="8"/>
  <c r="DL28" i="8"/>
  <c r="DL52" i="8" s="1"/>
  <c r="DL27" i="8" s="1"/>
  <c r="DL72" i="8" s="1"/>
  <c r="DI28" i="8"/>
  <c r="DI52" i="8" s="1"/>
  <c r="DD28" i="8"/>
  <c r="DD52" i="8" s="1"/>
  <c r="DD27" i="8" s="1"/>
  <c r="DD72" i="8" s="1"/>
  <c r="DA28" i="8"/>
  <c r="DA52" i="8" s="1"/>
  <c r="DA27" i="8" s="1"/>
  <c r="DA72" i="8" s="1"/>
  <c r="CW28" i="8"/>
  <c r="CO28" i="8"/>
  <c r="CN28" i="8"/>
  <c r="CN52" i="8" s="1"/>
  <c r="CN27" i="8" s="1"/>
  <c r="CN72" i="8" s="1"/>
  <c r="CK28" i="8"/>
  <c r="CK52" i="8" s="1"/>
  <c r="CF28" i="8"/>
  <c r="CC28" i="8"/>
  <c r="CC52" i="8" s="1"/>
  <c r="CC27" i="8" s="1"/>
  <c r="CC72" i="8" s="1"/>
  <c r="CB28" i="8"/>
  <c r="BY28" i="8"/>
  <c r="BY52" i="8" s="1"/>
  <c r="BX28" i="8"/>
  <c r="BT28" i="8"/>
  <c r="BQ28" i="8"/>
  <c r="BP28" i="8"/>
  <c r="BP52" i="8" s="1"/>
  <c r="BP27" i="8" s="1"/>
  <c r="BP72" i="8" s="1"/>
  <c r="BM28" i="8"/>
  <c r="BM52" i="8" s="1"/>
  <c r="BH28" i="8"/>
  <c r="BH52" i="8" s="1"/>
  <c r="BH27" i="8" s="1"/>
  <c r="BH72" i="8" s="1"/>
  <c r="BE28" i="8"/>
  <c r="BE52" i="8" s="1"/>
  <c r="BA28" i="8"/>
  <c r="AS28" i="8"/>
  <c r="AS52" i="8" s="1"/>
  <c r="AR28" i="8"/>
  <c r="AO28" i="8"/>
  <c r="AO52" i="8" s="1"/>
  <c r="AJ28" i="8"/>
  <c r="AJ52" i="8" s="1"/>
  <c r="AJ27" i="8" s="1"/>
  <c r="AJ72" i="8" s="1"/>
  <c r="AG28" i="8"/>
  <c r="AG52" i="8" s="1"/>
  <c r="AF28" i="8"/>
  <c r="X28" i="8"/>
  <c r="X52" i="8" s="1"/>
  <c r="X27" i="8" s="1"/>
  <c r="X72" i="8" s="1"/>
  <c r="U28" i="8"/>
  <c r="T28" i="8"/>
  <c r="T52" i="8" s="1"/>
  <c r="T27" i="8" s="1"/>
  <c r="T72" i="8" s="1"/>
  <c r="Q28" i="8"/>
  <c r="Q52" i="8" s="1"/>
  <c r="L28" i="8"/>
  <c r="L52" i="8" s="1"/>
  <c r="L27" i="8" s="1"/>
  <c r="L72" i="8" s="1"/>
  <c r="I28" i="8"/>
  <c r="I52" i="8" s="1"/>
  <c r="E28" i="8"/>
  <c r="GV27" i="8"/>
  <c r="GA27" i="8"/>
  <c r="FR27" i="8"/>
  <c r="FN27" i="8"/>
  <c r="FL27" i="8"/>
  <c r="FF27" i="8"/>
  <c r="EN27" i="8"/>
  <c r="EN72" i="8" s="1"/>
  <c r="EK27" i="8"/>
  <c r="EK72" i="8" s="1"/>
  <c r="DO27" i="8"/>
  <c r="DO72" i="8" s="1"/>
  <c r="DI27" i="8"/>
  <c r="DI72" i="8" s="1"/>
  <c r="DF27" i="8"/>
  <c r="DF72" i="8" s="1"/>
  <c r="CT27" i="8"/>
  <c r="CT72" i="8" s="1"/>
  <c r="CL27" i="8"/>
  <c r="CL72" i="8" s="1"/>
  <c r="CK27" i="8"/>
  <c r="CK72" i="8" s="1"/>
  <c r="CH27" i="8"/>
  <c r="CH72" i="8" s="1"/>
  <c r="BZ27" i="8"/>
  <c r="BZ72" i="8" s="1"/>
  <c r="BY27" i="8"/>
  <c r="BY72" i="8" s="1"/>
  <c r="BV27" i="8"/>
  <c r="BV72" i="8" s="1"/>
  <c r="BS27" i="8"/>
  <c r="BS72" i="8" s="1"/>
  <c r="BN27" i="8"/>
  <c r="BN72" i="8" s="1"/>
  <c r="BM27" i="8"/>
  <c r="BM72" i="8" s="1"/>
  <c r="BJ27" i="8"/>
  <c r="BJ72" i="8" s="1"/>
  <c r="BE27" i="8"/>
  <c r="BE72" i="8" s="1"/>
  <c r="BB27" i="8"/>
  <c r="BB72" i="8" s="1"/>
  <c r="AS27" i="8"/>
  <c r="AP27" i="8"/>
  <c r="AP72" i="8" s="1"/>
  <c r="AO27" i="8"/>
  <c r="AO72" i="8" s="1"/>
  <c r="AL27" i="8"/>
  <c r="AL72" i="8" s="1"/>
  <c r="AG27" i="8"/>
  <c r="AG72" i="8" s="1"/>
  <c r="AD27" i="8"/>
  <c r="AD72" i="8" s="1"/>
  <c r="W27" i="8"/>
  <c r="W72" i="8" s="1"/>
  <c r="R27" i="8"/>
  <c r="R72" i="8" s="1"/>
  <c r="Q27" i="8"/>
  <c r="Q72" i="8" s="1"/>
  <c r="N27" i="8"/>
  <c r="N72" i="8" s="1"/>
  <c r="I27" i="8"/>
  <c r="I72" i="8" s="1"/>
  <c r="B27" i="8"/>
  <c r="B72" i="8" s="1"/>
  <c r="GM25" i="8"/>
  <c r="GY25" i="8" s="1"/>
  <c r="HB25" i="8" s="1"/>
  <c r="GL25" i="8"/>
  <c r="GK25" i="8"/>
  <c r="GH25" i="8"/>
  <c r="GE25" i="8"/>
  <c r="GB25" i="8"/>
  <c r="FY25" i="8"/>
  <c r="FV25" i="8"/>
  <c r="FS25" i="8"/>
  <c r="FP25" i="8"/>
  <c r="FM25" i="8"/>
  <c r="FJ25" i="8"/>
  <c r="FG25" i="8"/>
  <c r="FD25" i="8"/>
  <c r="FA25" i="8"/>
  <c r="EW25" i="8"/>
  <c r="EV25" i="8"/>
  <c r="EX25" i="8"/>
  <c r="DS25" i="8"/>
  <c r="DR25" i="8"/>
  <c r="DQ25" i="8"/>
  <c r="DN25" i="8"/>
  <c r="DK25" i="8"/>
  <c r="DH25" i="8"/>
  <c r="DE25" i="8"/>
  <c r="DB25" i="8"/>
  <c r="CY25" i="8"/>
  <c r="CV25" i="8"/>
  <c r="CS25" i="8"/>
  <c r="CP25" i="8"/>
  <c r="CM25" i="8"/>
  <c r="CJ25" i="8"/>
  <c r="CG25" i="8"/>
  <c r="CD25" i="8"/>
  <c r="CA25" i="8"/>
  <c r="BX25" i="8"/>
  <c r="BU25" i="8"/>
  <c r="BR25" i="8"/>
  <c r="BO25" i="8"/>
  <c r="BL25" i="8"/>
  <c r="BI25" i="8"/>
  <c r="BF25" i="8"/>
  <c r="BC25" i="8"/>
  <c r="AZ25" i="8"/>
  <c r="AW25" i="8"/>
  <c r="AT25" i="8"/>
  <c r="AQ25" i="8"/>
  <c r="AN25" i="8"/>
  <c r="AK25" i="8"/>
  <c r="AH25" i="8"/>
  <c r="Y25" i="8"/>
  <c r="V25" i="8"/>
  <c r="S25" i="8"/>
  <c r="P25" i="8"/>
  <c r="M25" i="8"/>
  <c r="J25" i="8"/>
  <c r="G25" i="8"/>
  <c r="D25" i="8"/>
  <c r="GM24" i="8"/>
  <c r="GY24" i="8" s="1"/>
  <c r="HB24" i="8" s="1"/>
  <c r="GL24" i="8"/>
  <c r="GK24" i="8"/>
  <c r="GK21" i="8" s="1"/>
  <c r="GK18" i="8" s="1"/>
  <c r="GH24" i="8"/>
  <c r="GE24" i="8"/>
  <c r="GB24" i="8"/>
  <c r="FY24" i="8"/>
  <c r="FV24" i="8"/>
  <c r="FS24" i="8"/>
  <c r="FP24" i="8"/>
  <c r="FM24" i="8"/>
  <c r="FJ24" i="8"/>
  <c r="FG24" i="8"/>
  <c r="FD24" i="8"/>
  <c r="FA24" i="8"/>
  <c r="GN24" i="8" s="1"/>
  <c r="EW24" i="8"/>
  <c r="EV24" i="8"/>
  <c r="DS24" i="8"/>
  <c r="DR24" i="8"/>
  <c r="DQ24" i="8"/>
  <c r="DN24" i="8"/>
  <c r="DK24" i="8"/>
  <c r="DH24" i="8"/>
  <c r="DE24" i="8"/>
  <c r="DB24" i="8"/>
  <c r="CY24" i="8"/>
  <c r="CV24" i="8"/>
  <c r="CS24" i="8"/>
  <c r="CP24" i="8"/>
  <c r="CM24" i="8"/>
  <c r="CJ24" i="8"/>
  <c r="CG24" i="8"/>
  <c r="CD24" i="8"/>
  <c r="CA24" i="8"/>
  <c r="BX24" i="8"/>
  <c r="BU24" i="8"/>
  <c r="BR24" i="8"/>
  <c r="BO24" i="8"/>
  <c r="BL24" i="8"/>
  <c r="BI24" i="8"/>
  <c r="BF24" i="8"/>
  <c r="BC24" i="8"/>
  <c r="AZ24" i="8"/>
  <c r="AW24" i="8"/>
  <c r="AT24" i="8"/>
  <c r="AQ24" i="8"/>
  <c r="AN24" i="8"/>
  <c r="AK24" i="8"/>
  <c r="AH24" i="8"/>
  <c r="Y24" i="8"/>
  <c r="V24" i="8"/>
  <c r="S24" i="8"/>
  <c r="P24" i="8"/>
  <c r="M24" i="8"/>
  <c r="J24" i="8"/>
  <c r="G24" i="8"/>
  <c r="D24" i="8"/>
  <c r="GY23" i="8"/>
  <c r="HB23" i="8" s="1"/>
  <c r="GM23" i="8"/>
  <c r="GL23" i="8"/>
  <c r="GK23" i="8"/>
  <c r="GH23" i="8"/>
  <c r="GE23" i="8"/>
  <c r="GB23" i="8"/>
  <c r="GB21" i="8" s="1"/>
  <c r="FY23" i="8"/>
  <c r="FV23" i="8"/>
  <c r="FS23" i="8"/>
  <c r="FP23" i="8"/>
  <c r="FP21" i="8" s="1"/>
  <c r="FM23" i="8"/>
  <c r="FJ23" i="8"/>
  <c r="FJ21" i="8" s="1"/>
  <c r="FG23" i="8"/>
  <c r="FD23" i="8"/>
  <c r="FD21" i="8" s="1"/>
  <c r="FA23" i="8"/>
  <c r="EW23" i="8"/>
  <c r="EV23" i="8"/>
  <c r="DS23" i="8"/>
  <c r="DR23" i="8"/>
  <c r="DQ23" i="8"/>
  <c r="DN23" i="8"/>
  <c r="DK23" i="8"/>
  <c r="DH23" i="8"/>
  <c r="DH21" i="8" s="1"/>
  <c r="DE23" i="8"/>
  <c r="DB23" i="8"/>
  <c r="DB21" i="8" s="1"/>
  <c r="CY23" i="8"/>
  <c r="CV23" i="8"/>
  <c r="CV21" i="8" s="1"/>
  <c r="CS23" i="8"/>
  <c r="CP23" i="8"/>
  <c r="CM23" i="8"/>
  <c r="CJ23" i="8"/>
  <c r="CJ21" i="8" s="1"/>
  <c r="CG23" i="8"/>
  <c r="CD23" i="8"/>
  <c r="CD21" i="8" s="1"/>
  <c r="CA23" i="8"/>
  <c r="BX23" i="8"/>
  <c r="BX21" i="8" s="1"/>
  <c r="BU23" i="8"/>
  <c r="BR23" i="8"/>
  <c r="BO23" i="8"/>
  <c r="BL23" i="8"/>
  <c r="BL21" i="8" s="1"/>
  <c r="BI23" i="8"/>
  <c r="BF23" i="8"/>
  <c r="BF21" i="8" s="1"/>
  <c r="BC23" i="8"/>
  <c r="AZ23" i="8"/>
  <c r="AZ21" i="8" s="1"/>
  <c r="AW23" i="8"/>
  <c r="AT23" i="8"/>
  <c r="AQ23" i="8"/>
  <c r="AN23" i="8"/>
  <c r="AN21" i="8" s="1"/>
  <c r="AK23" i="8"/>
  <c r="AH23" i="8"/>
  <c r="AH21" i="8" s="1"/>
  <c r="Y23" i="8"/>
  <c r="V23" i="8"/>
  <c r="S23" i="8"/>
  <c r="P23" i="8"/>
  <c r="P21" i="8" s="1"/>
  <c r="M23" i="8"/>
  <c r="J23" i="8"/>
  <c r="J21" i="8" s="1"/>
  <c r="G23" i="8"/>
  <c r="D23" i="8"/>
  <c r="D21" i="8" s="1"/>
  <c r="D18" i="8" s="1"/>
  <c r="GM22" i="8"/>
  <c r="GL22" i="8"/>
  <c r="GK22" i="8"/>
  <c r="GH22" i="8"/>
  <c r="GE22" i="8"/>
  <c r="GB22" i="8"/>
  <c r="FY22" i="8"/>
  <c r="FV22" i="8"/>
  <c r="FS22" i="8"/>
  <c r="FS21" i="8" s="1"/>
  <c r="FS18" i="8" s="1"/>
  <c r="FP22" i="8"/>
  <c r="FM22" i="8"/>
  <c r="FJ22" i="8"/>
  <c r="FG22" i="8"/>
  <c r="FD22" i="8"/>
  <c r="FA22" i="8"/>
  <c r="EW22" i="8"/>
  <c r="EV22" i="8"/>
  <c r="DS22" i="8"/>
  <c r="DS21" i="8" s="1"/>
  <c r="DS18" i="8" s="1"/>
  <c r="DR22" i="8"/>
  <c r="DQ22" i="8"/>
  <c r="DN22" i="8"/>
  <c r="DK22" i="8"/>
  <c r="DK21" i="8" s="1"/>
  <c r="DK18" i="8" s="1"/>
  <c r="DH22" i="8"/>
  <c r="DE22" i="8"/>
  <c r="DB22" i="8"/>
  <c r="CY22" i="8"/>
  <c r="CY21" i="8" s="1"/>
  <c r="CY18" i="8" s="1"/>
  <c r="CV22" i="8"/>
  <c r="CS22" i="8"/>
  <c r="CP22" i="8"/>
  <c r="CM22" i="8"/>
  <c r="CM21" i="8" s="1"/>
  <c r="CM18" i="8" s="1"/>
  <c r="CJ22" i="8"/>
  <c r="CG22" i="8"/>
  <c r="CD22" i="8"/>
  <c r="CA22" i="8"/>
  <c r="CA21" i="8" s="1"/>
  <c r="BX22" i="8"/>
  <c r="BU22" i="8"/>
  <c r="BR22" i="8"/>
  <c r="BO22" i="8"/>
  <c r="BO21" i="8" s="1"/>
  <c r="BO18" i="8" s="1"/>
  <c r="BL22" i="8"/>
  <c r="BI22" i="8"/>
  <c r="BF22" i="8"/>
  <c r="BC22" i="8"/>
  <c r="BC21" i="8" s="1"/>
  <c r="BC18" i="8" s="1"/>
  <c r="AZ22" i="8"/>
  <c r="AW22" i="8"/>
  <c r="AT22" i="8"/>
  <c r="AQ22" i="8"/>
  <c r="AQ21" i="8" s="1"/>
  <c r="AQ18" i="8" s="1"/>
  <c r="AN22" i="8"/>
  <c r="AK22" i="8"/>
  <c r="AH22" i="8"/>
  <c r="AE21" i="8"/>
  <c r="Y22" i="8"/>
  <c r="V22" i="8"/>
  <c r="S22" i="8"/>
  <c r="S21" i="8" s="1"/>
  <c r="S18" i="8" s="1"/>
  <c r="P22" i="8"/>
  <c r="M22" i="8"/>
  <c r="J22" i="8"/>
  <c r="G22" i="8"/>
  <c r="D22" i="8"/>
  <c r="GV21" i="8"/>
  <c r="GS21" i="8"/>
  <c r="GP21" i="8"/>
  <c r="GL21" i="8"/>
  <c r="GL18" i="8" s="1"/>
  <c r="GJ21" i="8"/>
  <c r="GI21" i="8"/>
  <c r="GG21" i="8"/>
  <c r="GG18" i="8" s="1"/>
  <c r="GF21" i="8"/>
  <c r="GD21" i="8"/>
  <c r="GD18" i="8" s="1"/>
  <c r="GC21" i="8"/>
  <c r="GA21" i="8"/>
  <c r="FZ21" i="8"/>
  <c r="FY21" i="8"/>
  <c r="FX21" i="8"/>
  <c r="FW21" i="8"/>
  <c r="FU21" i="8"/>
  <c r="FU18" i="8" s="1"/>
  <c r="FT21" i="8"/>
  <c r="FR21" i="8"/>
  <c r="FQ21" i="8"/>
  <c r="FO21" i="8"/>
  <c r="FN21" i="8"/>
  <c r="FM21" i="8"/>
  <c r="FL21" i="8"/>
  <c r="FK21" i="8"/>
  <c r="FI21" i="8"/>
  <c r="FI18" i="8" s="1"/>
  <c r="FH21" i="8"/>
  <c r="FF21" i="8"/>
  <c r="FF18" i="8" s="1"/>
  <c r="FE21" i="8"/>
  <c r="FC21" i="8"/>
  <c r="FB21" i="8"/>
  <c r="FA21" i="8"/>
  <c r="FA18" i="8" s="1"/>
  <c r="EZ21" i="8"/>
  <c r="EY21" i="8"/>
  <c r="EW21" i="8"/>
  <c r="EW18" i="8" s="1"/>
  <c r="ET21" i="8"/>
  <c r="ET18" i="8" s="1"/>
  <c r="ES21" i="8"/>
  <c r="EQ21" i="8"/>
  <c r="EN21" i="8"/>
  <c r="EM21" i="8"/>
  <c r="EK21" i="8"/>
  <c r="EK18" i="8" s="1"/>
  <c r="EJ21" i="8"/>
  <c r="EH21" i="8"/>
  <c r="EE21" i="8"/>
  <c r="EB21" i="8"/>
  <c r="DY21" i="8"/>
  <c r="DV21" i="8"/>
  <c r="DQ21" i="8"/>
  <c r="DQ18" i="8" s="1"/>
  <c r="DP21" i="8"/>
  <c r="DO21" i="8"/>
  <c r="DM21" i="8"/>
  <c r="DM18" i="8" s="1"/>
  <c r="DL21" i="8"/>
  <c r="DJ21" i="8"/>
  <c r="DI21" i="8"/>
  <c r="DG21" i="8"/>
  <c r="DF21" i="8"/>
  <c r="DE21" i="8"/>
  <c r="DD21" i="8"/>
  <c r="DC21" i="8"/>
  <c r="DA21" i="8"/>
  <c r="DA18" i="8" s="1"/>
  <c r="CZ21" i="8"/>
  <c r="CX21" i="8"/>
  <c r="CX18" i="8" s="1"/>
  <c r="CW21" i="8"/>
  <c r="CU21" i="8"/>
  <c r="CT21" i="8"/>
  <c r="CS21" i="8"/>
  <c r="CR21" i="8"/>
  <c r="CQ21" i="8"/>
  <c r="CO21" i="8"/>
  <c r="CO18" i="8" s="1"/>
  <c r="CN21" i="8"/>
  <c r="CL21" i="8"/>
  <c r="CK21" i="8"/>
  <c r="CI21" i="8"/>
  <c r="CH21" i="8"/>
  <c r="CG21" i="8"/>
  <c r="CF21" i="8"/>
  <c r="CE21" i="8"/>
  <c r="CC21" i="8"/>
  <c r="CB21" i="8"/>
  <c r="BZ21" i="8"/>
  <c r="BZ18" i="8" s="1"/>
  <c r="BY21" i="8"/>
  <c r="BW21" i="8"/>
  <c r="BV21" i="8"/>
  <c r="BU21" i="8"/>
  <c r="BU18" i="8" s="1"/>
  <c r="BT21" i="8"/>
  <c r="BS21" i="8"/>
  <c r="BQ21" i="8"/>
  <c r="BQ18" i="8" s="1"/>
  <c r="BP21" i="8"/>
  <c r="BN21" i="8"/>
  <c r="BM21" i="8"/>
  <c r="BK21" i="8"/>
  <c r="BJ21" i="8"/>
  <c r="BI21" i="8"/>
  <c r="BH21" i="8"/>
  <c r="BG21" i="8"/>
  <c r="BE21" i="8"/>
  <c r="BE18" i="8" s="1"/>
  <c r="BD21" i="8"/>
  <c r="BB21" i="8"/>
  <c r="BB18" i="8" s="1"/>
  <c r="BA21" i="8"/>
  <c r="AY21" i="8"/>
  <c r="AX21" i="8"/>
  <c r="AW21" i="8"/>
  <c r="AV21" i="8"/>
  <c r="AU21" i="8"/>
  <c r="AS21" i="8"/>
  <c r="AS18" i="8" s="1"/>
  <c r="AR21" i="8"/>
  <c r="AP21" i="8"/>
  <c r="AO21" i="8"/>
  <c r="AM21" i="8"/>
  <c r="AL21" i="8"/>
  <c r="AK21" i="8"/>
  <c r="AJ21" i="8"/>
  <c r="AI21" i="8"/>
  <c r="AG21" i="8"/>
  <c r="AF21" i="8"/>
  <c r="AD21" i="8"/>
  <c r="AD18" i="8" s="1"/>
  <c r="AC21" i="8"/>
  <c r="AA21" i="8"/>
  <c r="Y21" i="8"/>
  <c r="Y18" i="8" s="1"/>
  <c r="X21" i="8"/>
  <c r="W21" i="8"/>
  <c r="U21" i="8"/>
  <c r="U18" i="8" s="1"/>
  <c r="T21" i="8"/>
  <c r="R21" i="8"/>
  <c r="Q21" i="8"/>
  <c r="O21" i="8"/>
  <c r="N21" i="8"/>
  <c r="M21" i="8"/>
  <c r="M18" i="8" s="1"/>
  <c r="L21" i="8"/>
  <c r="K21" i="8"/>
  <c r="I21" i="8"/>
  <c r="I18" i="8" s="1"/>
  <c r="H21" i="8"/>
  <c r="F21" i="8"/>
  <c r="F18" i="8" s="1"/>
  <c r="E21" i="8"/>
  <c r="C21" i="8"/>
  <c r="B21" i="8"/>
  <c r="GY20" i="8"/>
  <c r="HB20" i="8" s="1"/>
  <c r="GM20" i="8"/>
  <c r="GL20" i="8"/>
  <c r="GK20" i="8"/>
  <c r="GH20" i="8"/>
  <c r="GE20" i="8"/>
  <c r="GB20" i="8"/>
  <c r="FY20" i="8"/>
  <c r="FV20" i="8"/>
  <c r="FS20" i="8"/>
  <c r="FP20" i="8"/>
  <c r="FM20" i="8"/>
  <c r="FJ20" i="8"/>
  <c r="GN20" i="8" s="1"/>
  <c r="FG20" i="8"/>
  <c r="FD20" i="8"/>
  <c r="FA20" i="8"/>
  <c r="EW20" i="8"/>
  <c r="EV20" i="8"/>
  <c r="DS20" i="8"/>
  <c r="DR20" i="8"/>
  <c r="DQ20" i="8"/>
  <c r="DN20" i="8"/>
  <c r="DK20" i="8"/>
  <c r="DH20" i="8"/>
  <c r="DE20" i="8"/>
  <c r="DB20" i="8"/>
  <c r="CY20" i="8"/>
  <c r="CV20" i="8"/>
  <c r="CS20" i="8"/>
  <c r="CP20" i="8"/>
  <c r="CM20" i="8"/>
  <c r="CJ20" i="8"/>
  <c r="CG20" i="8"/>
  <c r="CD20" i="8"/>
  <c r="CA20" i="8"/>
  <c r="BX20" i="8"/>
  <c r="BU20" i="8"/>
  <c r="BR20" i="8"/>
  <c r="BO20" i="8"/>
  <c r="BL20" i="8"/>
  <c r="BI20" i="8"/>
  <c r="BF20" i="8"/>
  <c r="BC20" i="8"/>
  <c r="AZ20" i="8"/>
  <c r="AW20" i="8"/>
  <c r="AT20" i="8"/>
  <c r="AQ20" i="8"/>
  <c r="AN20" i="8"/>
  <c r="AK20" i="8"/>
  <c r="AH20" i="8"/>
  <c r="Y20" i="8"/>
  <c r="V20" i="8"/>
  <c r="S20" i="8"/>
  <c r="P20" i="8"/>
  <c r="M20" i="8"/>
  <c r="J20" i="8"/>
  <c r="G20" i="8"/>
  <c r="D20" i="8"/>
  <c r="DT20" i="8" s="1"/>
  <c r="HB19" i="8"/>
  <c r="GY19" i="8"/>
  <c r="GM19" i="8"/>
  <c r="GL19" i="8"/>
  <c r="GK19" i="8"/>
  <c r="GH19" i="8"/>
  <c r="GE19" i="8"/>
  <c r="GB19" i="8"/>
  <c r="FY19" i="8"/>
  <c r="FV19" i="8"/>
  <c r="FS19" i="8"/>
  <c r="FP19" i="8"/>
  <c r="FM19" i="8"/>
  <c r="FJ19" i="8"/>
  <c r="FJ18" i="8" s="1"/>
  <c r="FG19" i="8"/>
  <c r="FD19" i="8"/>
  <c r="FA19" i="8"/>
  <c r="EW19" i="8"/>
  <c r="EV19" i="8"/>
  <c r="DS19" i="8"/>
  <c r="DR19" i="8"/>
  <c r="DQ19" i="8"/>
  <c r="DN19" i="8"/>
  <c r="DK19" i="8"/>
  <c r="DH19" i="8"/>
  <c r="DE19" i="8"/>
  <c r="DB19" i="8"/>
  <c r="DB18" i="8" s="1"/>
  <c r="CY19" i="8"/>
  <c r="CV19" i="8"/>
  <c r="CS19" i="8"/>
  <c r="CP19" i="8"/>
  <c r="CM19" i="8"/>
  <c r="CJ19" i="8"/>
  <c r="CG19" i="8"/>
  <c r="CD19" i="8"/>
  <c r="CD18" i="8" s="1"/>
  <c r="CA19" i="8"/>
  <c r="BX19" i="8"/>
  <c r="BU19" i="8"/>
  <c r="BR19" i="8"/>
  <c r="BO19" i="8"/>
  <c r="BL19" i="8"/>
  <c r="BI19" i="8"/>
  <c r="BF19" i="8"/>
  <c r="BF18" i="8" s="1"/>
  <c r="BC19" i="8"/>
  <c r="AZ19" i="8"/>
  <c r="AW19" i="8"/>
  <c r="AT19" i="8"/>
  <c r="AQ19" i="8"/>
  <c r="AN19" i="8"/>
  <c r="AK19" i="8"/>
  <c r="AH19" i="8"/>
  <c r="AH18" i="8" s="1"/>
  <c r="Y19" i="8"/>
  <c r="V19" i="8"/>
  <c r="S19" i="8"/>
  <c r="P19" i="8"/>
  <c r="M19" i="8"/>
  <c r="J19" i="8"/>
  <c r="J18" i="8" s="1"/>
  <c r="G19" i="8"/>
  <c r="D19" i="8"/>
  <c r="GV18" i="8"/>
  <c r="GS18" i="8"/>
  <c r="GP18" i="8"/>
  <c r="GJ18" i="8"/>
  <c r="GI18" i="8"/>
  <c r="GF18" i="8"/>
  <c r="GC18" i="8"/>
  <c r="GA18" i="8"/>
  <c r="FZ18" i="8"/>
  <c r="FX18" i="8"/>
  <c r="FW18" i="8"/>
  <c r="FT18" i="8"/>
  <c r="FR18" i="8"/>
  <c r="FQ18" i="8"/>
  <c r="FO18" i="8"/>
  <c r="FN18" i="8"/>
  <c r="FM18" i="8"/>
  <c r="FL18" i="8"/>
  <c r="FK18" i="8"/>
  <c r="FH18" i="8"/>
  <c r="FE18" i="8"/>
  <c r="FC18" i="8"/>
  <c r="FB18" i="8"/>
  <c r="EZ18" i="8"/>
  <c r="EY18" i="8"/>
  <c r="ES18" i="8"/>
  <c r="EQ18" i="8"/>
  <c r="EN18" i="8"/>
  <c r="EM18" i="8"/>
  <c r="EJ18" i="8"/>
  <c r="EH18" i="8"/>
  <c r="EE18" i="8"/>
  <c r="EB18" i="8"/>
  <c r="DY18" i="8"/>
  <c r="DV18" i="8"/>
  <c r="DP18" i="8"/>
  <c r="DO18" i="8"/>
  <c r="DL18" i="8"/>
  <c r="DJ18" i="8"/>
  <c r="DI18" i="8"/>
  <c r="DG18" i="8"/>
  <c r="DF18" i="8"/>
  <c r="DE18" i="8"/>
  <c r="DD18" i="8"/>
  <c r="DC18" i="8"/>
  <c r="CZ18" i="8"/>
  <c r="CW18" i="8"/>
  <c r="CU18" i="8"/>
  <c r="CT18" i="8"/>
  <c r="CR18" i="8"/>
  <c r="CQ18" i="8"/>
  <c r="CN18" i="8"/>
  <c r="CL18" i="8"/>
  <c r="CK18" i="8"/>
  <c r="CI18" i="8"/>
  <c r="CH18" i="8"/>
  <c r="CG18" i="8"/>
  <c r="CF18" i="8"/>
  <c r="CE18" i="8"/>
  <c r="CC18" i="8"/>
  <c r="CB18" i="8"/>
  <c r="CA18" i="8"/>
  <c r="BY18" i="8"/>
  <c r="BW18" i="8"/>
  <c r="BV18" i="8"/>
  <c r="BT18" i="8"/>
  <c r="BS18" i="8"/>
  <c r="BP18" i="8"/>
  <c r="BN18" i="8"/>
  <c r="BM18" i="8"/>
  <c r="BK18" i="8"/>
  <c r="BJ18" i="8"/>
  <c r="BI18" i="8"/>
  <c r="BH18" i="8"/>
  <c r="BG18" i="8"/>
  <c r="BD18" i="8"/>
  <c r="BA18" i="8"/>
  <c r="AY18" i="8"/>
  <c r="AX18" i="8"/>
  <c r="AV18" i="8"/>
  <c r="AU18" i="8"/>
  <c r="AR18" i="8"/>
  <c r="AP18" i="8"/>
  <c r="AO18" i="8"/>
  <c r="AM18" i="8"/>
  <c r="AL18" i="8"/>
  <c r="AK18" i="8"/>
  <c r="AJ18" i="8"/>
  <c r="AI18" i="8"/>
  <c r="AG18" i="8"/>
  <c r="AF18" i="8"/>
  <c r="AE18" i="8"/>
  <c r="AC18" i="8"/>
  <c r="AA18" i="8"/>
  <c r="X18" i="8"/>
  <c r="W18" i="8"/>
  <c r="T18" i="8"/>
  <c r="R18" i="8"/>
  <c r="Q18" i="8"/>
  <c r="P18" i="8"/>
  <c r="O18" i="8"/>
  <c r="N18" i="8"/>
  <c r="L18" i="8"/>
  <c r="K18" i="8"/>
  <c r="H18" i="8"/>
  <c r="E18" i="8"/>
  <c r="C18" i="8"/>
  <c r="B18" i="8"/>
  <c r="GM17" i="8"/>
  <c r="GY17" i="8" s="1"/>
  <c r="HB17" i="8" s="1"/>
  <c r="GL17" i="8"/>
  <c r="GK17" i="8"/>
  <c r="GH17" i="8"/>
  <c r="GE17" i="8"/>
  <c r="GB17" i="8"/>
  <c r="FY17" i="8"/>
  <c r="FV17" i="8"/>
  <c r="FS17" i="8"/>
  <c r="FP17" i="8"/>
  <c r="FM17" i="8"/>
  <c r="FJ17" i="8"/>
  <c r="FG17" i="8"/>
  <c r="FD17" i="8"/>
  <c r="FA17" i="8"/>
  <c r="EW17" i="8"/>
  <c r="EV17" i="8"/>
  <c r="DS17" i="8"/>
  <c r="DR17" i="8"/>
  <c r="DQ17" i="8"/>
  <c r="DN17" i="8"/>
  <c r="DK17" i="8"/>
  <c r="DH17" i="8"/>
  <c r="DE17" i="8"/>
  <c r="DB17" i="8"/>
  <c r="CY17" i="8"/>
  <c r="CV17" i="8"/>
  <c r="CS17" i="8"/>
  <c r="CP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BC17" i="8"/>
  <c r="AZ17" i="8"/>
  <c r="AW17" i="8"/>
  <c r="AT17" i="8"/>
  <c r="AQ17" i="8"/>
  <c r="AN17" i="8"/>
  <c r="AK17" i="8"/>
  <c r="AH17" i="8"/>
  <c r="Y17" i="8"/>
  <c r="V17" i="8"/>
  <c r="S17" i="8"/>
  <c r="P17" i="8"/>
  <c r="M17" i="8"/>
  <c r="J17" i="8"/>
  <c r="G17" i="8"/>
  <c r="D17" i="8"/>
  <c r="GY16" i="8"/>
  <c r="HB16" i="8" s="1"/>
  <c r="GM16" i="8"/>
  <c r="GL16" i="8"/>
  <c r="GK16" i="8"/>
  <c r="GH16" i="8"/>
  <c r="GE16" i="8"/>
  <c r="GB16" i="8"/>
  <c r="FY16" i="8"/>
  <c r="FV16" i="8"/>
  <c r="FS16" i="8"/>
  <c r="FP16" i="8"/>
  <c r="FM16" i="8"/>
  <c r="FJ16" i="8"/>
  <c r="FG16" i="8"/>
  <c r="FD16" i="8"/>
  <c r="GN16" i="8" s="1"/>
  <c r="FA16" i="8"/>
  <c r="EW16" i="8"/>
  <c r="EV16" i="8"/>
  <c r="EX16" i="8"/>
  <c r="DS16" i="8"/>
  <c r="DR16" i="8"/>
  <c r="DQ16" i="8"/>
  <c r="DN16" i="8"/>
  <c r="DK16" i="8"/>
  <c r="DH16" i="8"/>
  <c r="DE16" i="8"/>
  <c r="DB16" i="8"/>
  <c r="CY16" i="8"/>
  <c r="CV16" i="8"/>
  <c r="CS16" i="8"/>
  <c r="CP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BC16" i="8"/>
  <c r="AZ16" i="8"/>
  <c r="AW16" i="8"/>
  <c r="AT16" i="8"/>
  <c r="AQ16" i="8"/>
  <c r="AN16" i="8"/>
  <c r="AK16" i="8"/>
  <c r="AH16" i="8"/>
  <c r="Y16" i="8"/>
  <c r="V16" i="8"/>
  <c r="S16" i="8"/>
  <c r="P16" i="8"/>
  <c r="M16" i="8"/>
  <c r="J16" i="8"/>
  <c r="G16" i="8"/>
  <c r="D16" i="8"/>
  <c r="DT16" i="8" s="1"/>
  <c r="GM15" i="8"/>
  <c r="GY15" i="8" s="1"/>
  <c r="HB15" i="8" s="1"/>
  <c r="GL15" i="8"/>
  <c r="GK15" i="8"/>
  <c r="GH15" i="8"/>
  <c r="GE15" i="8"/>
  <c r="GB15" i="8"/>
  <c r="GO15" i="8" s="1"/>
  <c r="FY15" i="8"/>
  <c r="FV15" i="8"/>
  <c r="FS15" i="8"/>
  <c r="FP15" i="8"/>
  <c r="FM15" i="8"/>
  <c r="FJ15" i="8"/>
  <c r="FG15" i="8"/>
  <c r="FD15" i="8"/>
  <c r="FA15" i="8"/>
  <c r="GN15" i="8" s="1"/>
  <c r="EW15" i="8"/>
  <c r="EV15" i="8"/>
  <c r="DS15" i="8"/>
  <c r="DR15" i="8"/>
  <c r="DQ15" i="8"/>
  <c r="DN15" i="8"/>
  <c r="DK15" i="8"/>
  <c r="DH15" i="8"/>
  <c r="DE15" i="8"/>
  <c r="DB15" i="8"/>
  <c r="CY15" i="8"/>
  <c r="CV15" i="8"/>
  <c r="CS15" i="8"/>
  <c r="CP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BC15" i="8"/>
  <c r="AZ15" i="8"/>
  <c r="AW15" i="8"/>
  <c r="AT15" i="8"/>
  <c r="AQ15" i="8"/>
  <c r="AN15" i="8"/>
  <c r="AK15" i="8"/>
  <c r="AH15" i="8"/>
  <c r="Y15" i="8"/>
  <c r="V15" i="8"/>
  <c r="S15" i="8"/>
  <c r="P15" i="8"/>
  <c r="M15" i="8"/>
  <c r="J15" i="8"/>
  <c r="G15" i="8"/>
  <c r="D15" i="8"/>
  <c r="GY14" i="8"/>
  <c r="GM14" i="8"/>
  <c r="GL14" i="8"/>
  <c r="GK14" i="8"/>
  <c r="GK12" i="8" s="1"/>
  <c r="GH14" i="8"/>
  <c r="GE14" i="8"/>
  <c r="GB14" i="8"/>
  <c r="FY14" i="8"/>
  <c r="FY12" i="8" s="1"/>
  <c r="FV14" i="8"/>
  <c r="FS14" i="8"/>
  <c r="FP14" i="8"/>
  <c r="FM14" i="8"/>
  <c r="FM12" i="8" s="1"/>
  <c r="FJ14" i="8"/>
  <c r="FG14" i="8"/>
  <c r="FD14" i="8"/>
  <c r="FA14" i="8"/>
  <c r="GN14" i="8" s="1"/>
  <c r="EW14" i="8"/>
  <c r="EV14" i="8"/>
  <c r="EX14" i="8"/>
  <c r="DS14" i="8"/>
  <c r="DR14" i="8"/>
  <c r="DQ14" i="8"/>
  <c r="DQ12" i="8" s="1"/>
  <c r="DN14" i="8"/>
  <c r="DK14" i="8"/>
  <c r="DH14" i="8"/>
  <c r="DE14" i="8"/>
  <c r="DE12" i="8" s="1"/>
  <c r="DB14" i="8"/>
  <c r="CY14" i="8"/>
  <c r="CV14" i="8"/>
  <c r="CS14" i="8"/>
  <c r="CS12" i="8" s="1"/>
  <c r="CP14" i="8"/>
  <c r="CM14" i="8"/>
  <c r="CJ14" i="8"/>
  <c r="CG14" i="8"/>
  <c r="CG12" i="8" s="1"/>
  <c r="CD14" i="8"/>
  <c r="CA14" i="8"/>
  <c r="BX14" i="8"/>
  <c r="BU14" i="8"/>
  <c r="BU12" i="8" s="1"/>
  <c r="BR14" i="8"/>
  <c r="BO14" i="8"/>
  <c r="BL14" i="8"/>
  <c r="BI14" i="8"/>
  <c r="BI12" i="8" s="1"/>
  <c r="BF14" i="8"/>
  <c r="BC14" i="8"/>
  <c r="AZ14" i="8"/>
  <c r="AW14" i="8"/>
  <c r="AW12" i="8" s="1"/>
  <c r="AT14" i="8"/>
  <c r="AQ14" i="8"/>
  <c r="AN14" i="8"/>
  <c r="AK14" i="8"/>
  <c r="AK12" i="8" s="1"/>
  <c r="AH14" i="8"/>
  <c r="Y14" i="8"/>
  <c r="Y12" i="8" s="1"/>
  <c r="V14" i="8"/>
  <c r="S14" i="8"/>
  <c r="P14" i="8"/>
  <c r="M14" i="8"/>
  <c r="M12" i="8" s="1"/>
  <c r="J14" i="8"/>
  <c r="G14" i="8"/>
  <c r="DT14" i="8" s="1"/>
  <c r="D14" i="8"/>
  <c r="GY13" i="8"/>
  <c r="GM13" i="8"/>
  <c r="GM12" i="8" s="1"/>
  <c r="GL13" i="8"/>
  <c r="GK13" i="8"/>
  <c r="GH13" i="8"/>
  <c r="GE13" i="8"/>
  <c r="GB13" i="8"/>
  <c r="FY13" i="8"/>
  <c r="FV13" i="8"/>
  <c r="FS13" i="8"/>
  <c r="FS12" i="8" s="1"/>
  <c r="FP13" i="8"/>
  <c r="FM13" i="8"/>
  <c r="FJ13" i="8"/>
  <c r="FG13" i="8"/>
  <c r="FG12" i="8" s="1"/>
  <c r="FD13" i="8"/>
  <c r="GN13" i="8" s="1"/>
  <c r="FA13" i="8"/>
  <c r="EW13" i="8"/>
  <c r="EV13" i="8"/>
  <c r="DS13" i="8"/>
  <c r="DS12" i="8" s="1"/>
  <c r="DR13" i="8"/>
  <c r="DR12" i="8" s="1"/>
  <c r="DQ13" i="8"/>
  <c r="DN13" i="8"/>
  <c r="DK13" i="8"/>
  <c r="DK12" i="8" s="1"/>
  <c r="DH13" i="8"/>
  <c r="DE13" i="8"/>
  <c r="DB13" i="8"/>
  <c r="CY13" i="8"/>
  <c r="CY12" i="8" s="1"/>
  <c r="CV13" i="8"/>
  <c r="CS13" i="8"/>
  <c r="CP13" i="8"/>
  <c r="CM13" i="8"/>
  <c r="CM12" i="8" s="1"/>
  <c r="CJ13" i="8"/>
  <c r="CG13" i="8"/>
  <c r="CD13" i="8"/>
  <c r="CA13" i="8"/>
  <c r="CA12" i="8" s="1"/>
  <c r="BX13" i="8"/>
  <c r="BU13" i="8"/>
  <c r="BR13" i="8"/>
  <c r="BO13" i="8"/>
  <c r="BO12" i="8" s="1"/>
  <c r="BL13" i="8"/>
  <c r="BI13" i="8"/>
  <c r="BF13" i="8"/>
  <c r="BC13" i="8"/>
  <c r="BC12" i="8" s="1"/>
  <c r="AZ13" i="8"/>
  <c r="AW13" i="8"/>
  <c r="AT13" i="8"/>
  <c r="AQ13" i="8"/>
  <c r="AQ12" i="8" s="1"/>
  <c r="AN13" i="8"/>
  <c r="AK13" i="8"/>
  <c r="AH13" i="8"/>
  <c r="AE12" i="8"/>
  <c r="Y13" i="8"/>
  <c r="V13" i="8"/>
  <c r="S13" i="8"/>
  <c r="S12" i="8" s="1"/>
  <c r="P13" i="8"/>
  <c r="M13" i="8"/>
  <c r="J13" i="8"/>
  <c r="G13" i="8"/>
  <c r="G12" i="8" s="1"/>
  <c r="D13" i="8"/>
  <c r="GV12" i="8"/>
  <c r="GS12" i="8"/>
  <c r="GP12" i="8"/>
  <c r="GJ12" i="8"/>
  <c r="GI12" i="8"/>
  <c r="GH12" i="8"/>
  <c r="GG12" i="8"/>
  <c r="GF12" i="8"/>
  <c r="GD12" i="8"/>
  <c r="GC12" i="8"/>
  <c r="GB12" i="8"/>
  <c r="GA12" i="8"/>
  <c r="FZ12" i="8"/>
  <c r="FX12" i="8"/>
  <c r="FW12" i="8"/>
  <c r="FV12" i="8"/>
  <c r="FU12" i="8"/>
  <c r="FT12" i="8"/>
  <c r="FR12" i="8"/>
  <c r="FQ12" i="8"/>
  <c r="FP12" i="8"/>
  <c r="FO12" i="8"/>
  <c r="FN12" i="8"/>
  <c r="FL12" i="8"/>
  <c r="FK12" i="8"/>
  <c r="FJ12" i="8"/>
  <c r="FI12" i="8"/>
  <c r="FH12" i="8"/>
  <c r="FF12" i="8"/>
  <c r="FE12" i="8"/>
  <c r="FD12" i="8"/>
  <c r="FC12" i="8"/>
  <c r="FB12" i="8"/>
  <c r="EZ12" i="8"/>
  <c r="EY12" i="8"/>
  <c r="EW12" i="8"/>
  <c r="EV12" i="8"/>
  <c r="ET12" i="8"/>
  <c r="ES12" i="8"/>
  <c r="EQ12" i="8"/>
  <c r="EP71" i="8"/>
  <c r="EN12" i="8"/>
  <c r="EM12" i="8"/>
  <c r="EK12" i="8"/>
  <c r="EJ12" i="8"/>
  <c r="EH12" i="8"/>
  <c r="EH7" i="8" s="1"/>
  <c r="EH26" i="8" s="1"/>
  <c r="EH6" i="8" s="1"/>
  <c r="EH71" i="8" s="1"/>
  <c r="EE12" i="8"/>
  <c r="EB12" i="8"/>
  <c r="DY12" i="8"/>
  <c r="DY7" i="8" s="1"/>
  <c r="DX71" i="8"/>
  <c r="DV12" i="8"/>
  <c r="DP12" i="8"/>
  <c r="DO12" i="8"/>
  <c r="DN12" i="8"/>
  <c r="DM12" i="8"/>
  <c r="DL12" i="8"/>
  <c r="DJ12" i="8"/>
  <c r="DI12" i="8"/>
  <c r="DH12" i="8"/>
  <c r="DG12" i="8"/>
  <c r="DF12" i="8"/>
  <c r="DD12" i="8"/>
  <c r="DC12" i="8"/>
  <c r="DB12" i="8"/>
  <c r="DA12" i="8"/>
  <c r="CZ12" i="8"/>
  <c r="CX12" i="8"/>
  <c r="CW12" i="8"/>
  <c r="CV12" i="8"/>
  <c r="CU12" i="8"/>
  <c r="CT12" i="8"/>
  <c r="CR12" i="8"/>
  <c r="CQ12" i="8"/>
  <c r="CP12" i="8"/>
  <c r="CO12" i="8"/>
  <c r="CN12" i="8"/>
  <c r="CL12" i="8"/>
  <c r="CK12" i="8"/>
  <c r="CJ12" i="8"/>
  <c r="CI12" i="8"/>
  <c r="CH12" i="8"/>
  <c r="CF12" i="8"/>
  <c r="CE12" i="8"/>
  <c r="CD12" i="8"/>
  <c r="CC12" i="8"/>
  <c r="CB12" i="8"/>
  <c r="BZ12" i="8"/>
  <c r="BY12" i="8"/>
  <c r="BX12" i="8"/>
  <c r="BW12" i="8"/>
  <c r="BV12" i="8"/>
  <c r="BT12" i="8"/>
  <c r="BS12" i="8"/>
  <c r="BR12" i="8"/>
  <c r="BQ12" i="8"/>
  <c r="BP12" i="8"/>
  <c r="BN12" i="8"/>
  <c r="BM12" i="8"/>
  <c r="BL12" i="8"/>
  <c r="BK12" i="8"/>
  <c r="BJ12" i="8"/>
  <c r="BH12" i="8"/>
  <c r="BG12" i="8"/>
  <c r="BF12" i="8"/>
  <c r="BE12" i="8"/>
  <c r="BD12" i="8"/>
  <c r="BB12" i="8"/>
  <c r="BA12" i="8"/>
  <c r="AZ12" i="8"/>
  <c r="AY12" i="8"/>
  <c r="AX12" i="8"/>
  <c r="AV12" i="8"/>
  <c r="AU12" i="8"/>
  <c r="AT12" i="8"/>
  <c r="AS12" i="8"/>
  <c r="AR12" i="8"/>
  <c r="AP12" i="8"/>
  <c r="AO12" i="8"/>
  <c r="AN12" i="8"/>
  <c r="AM12" i="8"/>
  <c r="AL12" i="8"/>
  <c r="AJ12" i="8"/>
  <c r="AI12" i="8"/>
  <c r="AH12" i="8"/>
  <c r="AG12" i="8"/>
  <c r="AF12" i="8"/>
  <c r="AD12" i="8"/>
  <c r="AD7" i="8" s="1"/>
  <c r="AD26" i="8" s="1"/>
  <c r="AD6" i="8" s="1"/>
  <c r="AD71" i="8" s="1"/>
  <c r="AD73" i="8" s="1"/>
  <c r="AC12" i="8"/>
  <c r="AA12" i="8"/>
  <c r="X12" i="8"/>
  <c r="W12" i="8"/>
  <c r="V12" i="8"/>
  <c r="U12" i="8"/>
  <c r="T12" i="8"/>
  <c r="R12" i="8"/>
  <c r="Q12" i="8"/>
  <c r="P12" i="8"/>
  <c r="O12" i="8"/>
  <c r="N12" i="8"/>
  <c r="L12" i="8"/>
  <c r="K12" i="8"/>
  <c r="J12" i="8"/>
  <c r="I12" i="8"/>
  <c r="H12" i="8"/>
  <c r="F12" i="8"/>
  <c r="E12" i="8"/>
  <c r="D12" i="8"/>
  <c r="C12" i="8"/>
  <c r="B12" i="8"/>
  <c r="GM11" i="8"/>
  <c r="GY11" i="8" s="1"/>
  <c r="HB11" i="8" s="1"/>
  <c r="GL11" i="8"/>
  <c r="GK11" i="8"/>
  <c r="GH11" i="8"/>
  <c r="GE11" i="8"/>
  <c r="GB11" i="8"/>
  <c r="FY11" i="8"/>
  <c r="FV11" i="8"/>
  <c r="FS11" i="8"/>
  <c r="FP11" i="8"/>
  <c r="FM11" i="8"/>
  <c r="FJ11" i="8"/>
  <c r="FG11" i="8"/>
  <c r="FD11" i="8"/>
  <c r="FA11" i="8"/>
  <c r="GN11" i="8" s="1"/>
  <c r="EW11" i="8"/>
  <c r="EV11" i="8"/>
  <c r="DS11" i="8"/>
  <c r="DR11" i="8"/>
  <c r="DQ11" i="8"/>
  <c r="DN11" i="8"/>
  <c r="DK11" i="8"/>
  <c r="DH11" i="8"/>
  <c r="DE11" i="8"/>
  <c r="DB11" i="8"/>
  <c r="CY11" i="8"/>
  <c r="CV11" i="8"/>
  <c r="CS11" i="8"/>
  <c r="CP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BC11" i="8"/>
  <c r="AZ11" i="8"/>
  <c r="AW11" i="8"/>
  <c r="AT11" i="8"/>
  <c r="AQ11" i="8"/>
  <c r="AN11" i="8"/>
  <c r="AK11" i="8"/>
  <c r="AH11" i="8"/>
  <c r="Y11" i="8"/>
  <c r="V11" i="8"/>
  <c r="S11" i="8"/>
  <c r="P11" i="8"/>
  <c r="M11" i="8"/>
  <c r="J11" i="8"/>
  <c r="G11" i="8"/>
  <c r="DT11" i="8" s="1"/>
  <c r="D11" i="8"/>
  <c r="GY10" i="8"/>
  <c r="GM10" i="8"/>
  <c r="GL10" i="8"/>
  <c r="GK10" i="8"/>
  <c r="GH10" i="8"/>
  <c r="GE10" i="8"/>
  <c r="GB10" i="8"/>
  <c r="FY10" i="8"/>
  <c r="FV10" i="8"/>
  <c r="FS10" i="8"/>
  <c r="FP10" i="8"/>
  <c r="FP7" i="8" s="1"/>
  <c r="FM10" i="8"/>
  <c r="FJ10" i="8"/>
  <c r="FG10" i="8"/>
  <c r="FD10" i="8"/>
  <c r="GN10" i="8" s="1"/>
  <c r="FA10" i="8"/>
  <c r="EW10" i="8"/>
  <c r="EV10" i="8"/>
  <c r="EX10" i="8"/>
  <c r="DS10" i="8"/>
  <c r="DR10" i="8"/>
  <c r="DQ10" i="8"/>
  <c r="DN10" i="8"/>
  <c r="DK10" i="8"/>
  <c r="DH10" i="8"/>
  <c r="DH7" i="8" s="1"/>
  <c r="DE10" i="8"/>
  <c r="DB10" i="8"/>
  <c r="CY10" i="8"/>
  <c r="CV10" i="8"/>
  <c r="CV7" i="8" s="1"/>
  <c r="CS10" i="8"/>
  <c r="CP10" i="8"/>
  <c r="CM10" i="8"/>
  <c r="CJ10" i="8"/>
  <c r="CJ7" i="8" s="1"/>
  <c r="CG10" i="8"/>
  <c r="CD10" i="8"/>
  <c r="CA10" i="8"/>
  <c r="BX10" i="8"/>
  <c r="BX7" i="8" s="1"/>
  <c r="BU10" i="8"/>
  <c r="BR10" i="8"/>
  <c r="BO10" i="8"/>
  <c r="BL10" i="8"/>
  <c r="BL7" i="8" s="1"/>
  <c r="BI10" i="8"/>
  <c r="BF10" i="8"/>
  <c r="BC10" i="8"/>
  <c r="AZ10" i="8"/>
  <c r="AZ7" i="8" s="1"/>
  <c r="AW10" i="8"/>
  <c r="AT10" i="8"/>
  <c r="AQ10" i="8"/>
  <c r="AN10" i="8"/>
  <c r="AN7" i="8" s="1"/>
  <c r="AK10" i="8"/>
  <c r="AH10" i="8"/>
  <c r="Y10" i="8"/>
  <c r="V10" i="8"/>
  <c r="S10" i="8"/>
  <c r="P10" i="8"/>
  <c r="P7" i="8" s="1"/>
  <c r="P26" i="8" s="1"/>
  <c r="M10" i="8"/>
  <c r="J10" i="8"/>
  <c r="G10" i="8"/>
  <c r="D10" i="8"/>
  <c r="DT10" i="8" s="1"/>
  <c r="GM9" i="8"/>
  <c r="GL9" i="8"/>
  <c r="GK9" i="8"/>
  <c r="GH9" i="8"/>
  <c r="GE9" i="8"/>
  <c r="GB9" i="8"/>
  <c r="FY9" i="8"/>
  <c r="FV9" i="8"/>
  <c r="FS9" i="8"/>
  <c r="FP9" i="8"/>
  <c r="FM9" i="8"/>
  <c r="FJ9" i="8"/>
  <c r="FG9" i="8"/>
  <c r="FD9" i="8"/>
  <c r="FA9" i="8"/>
  <c r="GN9" i="8" s="1"/>
  <c r="EW9" i="8"/>
  <c r="EV9" i="8"/>
  <c r="EO71" i="8"/>
  <c r="DS9" i="8"/>
  <c r="DR9" i="8"/>
  <c r="DQ9" i="8"/>
  <c r="DN9" i="8"/>
  <c r="DK9" i="8"/>
  <c r="DK7" i="8" s="1"/>
  <c r="DK26" i="8" s="1"/>
  <c r="DK6" i="8" s="1"/>
  <c r="DK71" i="8" s="1"/>
  <c r="DH9" i="8"/>
  <c r="DE9" i="8"/>
  <c r="DB9" i="8"/>
  <c r="CY9" i="8"/>
  <c r="CY7" i="8" s="1"/>
  <c r="CY26" i="8" s="1"/>
  <c r="CY6" i="8" s="1"/>
  <c r="CY71" i="8" s="1"/>
  <c r="CV9" i="8"/>
  <c r="CS9" i="8"/>
  <c r="CP9" i="8"/>
  <c r="CM9" i="8"/>
  <c r="CM7" i="8" s="1"/>
  <c r="CM26" i="8" s="1"/>
  <c r="CM6" i="8" s="1"/>
  <c r="CM71" i="8" s="1"/>
  <c r="CJ9" i="8"/>
  <c r="CG9" i="8"/>
  <c r="CD9" i="8"/>
  <c r="CA9" i="8"/>
  <c r="CA7" i="8" s="1"/>
  <c r="CA26" i="8" s="1"/>
  <c r="CA6" i="8" s="1"/>
  <c r="CA71" i="8" s="1"/>
  <c r="BX9" i="8"/>
  <c r="BU9" i="8"/>
  <c r="BR9" i="8"/>
  <c r="BO9" i="8"/>
  <c r="BO7" i="8" s="1"/>
  <c r="BO26" i="8" s="1"/>
  <c r="BO6" i="8" s="1"/>
  <c r="BO71" i="8" s="1"/>
  <c r="BL9" i="8"/>
  <c r="BI9" i="8"/>
  <c r="BF9" i="8"/>
  <c r="BC9" i="8"/>
  <c r="BC7" i="8" s="1"/>
  <c r="BC26" i="8" s="1"/>
  <c r="BC6" i="8" s="1"/>
  <c r="BC71" i="8" s="1"/>
  <c r="AZ9" i="8"/>
  <c r="AW9" i="8"/>
  <c r="AT9" i="8"/>
  <c r="AQ9" i="8"/>
  <c r="AQ7" i="8" s="1"/>
  <c r="AQ26" i="8" s="1"/>
  <c r="AQ6" i="8" s="1"/>
  <c r="AQ71" i="8" s="1"/>
  <c r="AN9" i="8"/>
  <c r="AK9" i="8"/>
  <c r="AH9" i="8"/>
  <c r="Y9" i="8"/>
  <c r="V9" i="8"/>
  <c r="S9" i="8"/>
  <c r="S7" i="8" s="1"/>
  <c r="S26" i="8" s="1"/>
  <c r="S6" i="8" s="1"/>
  <c r="S71" i="8" s="1"/>
  <c r="P9" i="8"/>
  <c r="M9" i="8"/>
  <c r="J9" i="8"/>
  <c r="G9" i="8"/>
  <c r="G7" i="8" s="1"/>
  <c r="D9" i="8"/>
  <c r="DT9" i="8" s="1"/>
  <c r="GY8" i="8"/>
  <c r="GM8" i="8"/>
  <c r="GL8" i="8"/>
  <c r="GK8" i="8"/>
  <c r="GK7" i="8" s="1"/>
  <c r="GK26" i="8" s="1"/>
  <c r="GK6" i="8" s="1"/>
  <c r="GH8" i="8"/>
  <c r="GE8" i="8"/>
  <c r="GB8" i="8"/>
  <c r="FY8" i="8"/>
  <c r="FY7" i="8" s="1"/>
  <c r="FV8" i="8"/>
  <c r="FV7" i="8" s="1"/>
  <c r="FS8" i="8"/>
  <c r="FP8" i="8"/>
  <c r="FM8" i="8"/>
  <c r="FM7" i="8" s="1"/>
  <c r="FM26" i="8" s="1"/>
  <c r="FM6" i="8" s="1"/>
  <c r="FJ8" i="8"/>
  <c r="GN8" i="8" s="1"/>
  <c r="FG8" i="8"/>
  <c r="FD8" i="8"/>
  <c r="FA8" i="8"/>
  <c r="EW8" i="8"/>
  <c r="EV8" i="8"/>
  <c r="DS8" i="8"/>
  <c r="DR8" i="8"/>
  <c r="DQ8" i="8"/>
  <c r="DQ7" i="8" s="1"/>
  <c r="DQ26" i="8" s="1"/>
  <c r="DQ6" i="8" s="1"/>
  <c r="DQ71" i="8" s="1"/>
  <c r="DN8" i="8"/>
  <c r="DK8" i="8"/>
  <c r="DH8" i="8"/>
  <c r="DE8" i="8"/>
  <c r="DE7" i="8" s="1"/>
  <c r="DE26" i="8" s="1"/>
  <c r="DE6" i="8" s="1"/>
  <c r="DE71" i="8" s="1"/>
  <c r="DB8" i="8"/>
  <c r="CY8" i="8"/>
  <c r="CV8" i="8"/>
  <c r="CS8" i="8"/>
  <c r="CS7" i="8" s="1"/>
  <c r="CP8" i="8"/>
  <c r="CP7" i="8" s="1"/>
  <c r="CM8" i="8"/>
  <c r="CJ8" i="8"/>
  <c r="CG8" i="8"/>
  <c r="CD8" i="8"/>
  <c r="CA8" i="8"/>
  <c r="BX8" i="8"/>
  <c r="BU8" i="8"/>
  <c r="BR8" i="8"/>
  <c r="BO8" i="8"/>
  <c r="BL8" i="8"/>
  <c r="BI8" i="8"/>
  <c r="BF8" i="8"/>
  <c r="BC8" i="8"/>
  <c r="AZ8" i="8"/>
  <c r="AW8" i="8"/>
  <c r="AT8" i="8"/>
  <c r="AT7" i="8" s="1"/>
  <c r="AQ8" i="8"/>
  <c r="AN8" i="8"/>
  <c r="AK8" i="8"/>
  <c r="AH8" i="8"/>
  <c r="Y8" i="8"/>
  <c r="V8" i="8"/>
  <c r="S8" i="8"/>
  <c r="P8" i="8"/>
  <c r="M8" i="8"/>
  <c r="J8" i="8"/>
  <c r="DT8" i="8" s="1"/>
  <c r="G8" i="8"/>
  <c r="D8" i="8"/>
  <c r="GV7" i="8"/>
  <c r="GV26" i="8" s="1"/>
  <c r="GS7" i="8"/>
  <c r="GP7" i="8"/>
  <c r="GP26" i="8" s="1"/>
  <c r="GP6" i="8" s="1"/>
  <c r="GJ7" i="8"/>
  <c r="GJ26" i="8" s="1"/>
  <c r="GI7" i="8"/>
  <c r="GI26" i="8" s="1"/>
  <c r="GH7" i="8"/>
  <c r="GG7" i="8"/>
  <c r="GF7" i="8"/>
  <c r="GF26" i="8" s="1"/>
  <c r="GF6" i="8" s="1"/>
  <c r="GD7" i="8"/>
  <c r="GD26" i="8" s="1"/>
  <c r="GD6" i="8" s="1"/>
  <c r="GC7" i="8"/>
  <c r="GC26" i="8" s="1"/>
  <c r="GA7" i="8"/>
  <c r="GA26" i="8" s="1"/>
  <c r="FZ7" i="8"/>
  <c r="FZ26" i="8" s="1"/>
  <c r="FZ6" i="8" s="1"/>
  <c r="FX7" i="8"/>
  <c r="FX26" i="8" s="1"/>
  <c r="FW7" i="8"/>
  <c r="FW26" i="8" s="1"/>
  <c r="FU7" i="8"/>
  <c r="FU26" i="8" s="1"/>
  <c r="FT7" i="8"/>
  <c r="FT26" i="8" s="1"/>
  <c r="FT6" i="8" s="1"/>
  <c r="FR7" i="8"/>
  <c r="FR26" i="8" s="1"/>
  <c r="FR6" i="8" s="1"/>
  <c r="FQ7" i="8"/>
  <c r="FQ26" i="8" s="1"/>
  <c r="FO7" i="8"/>
  <c r="FN7" i="8"/>
  <c r="FN26" i="8" s="1"/>
  <c r="FN6" i="8" s="1"/>
  <c r="FL7" i="8"/>
  <c r="FL26" i="8" s="1"/>
  <c r="FK7" i="8"/>
  <c r="FJ7" i="8"/>
  <c r="FJ26" i="8" s="1"/>
  <c r="FJ6" i="8" s="1"/>
  <c r="FI7" i="8"/>
  <c r="FH7" i="8"/>
  <c r="FH26" i="8" s="1"/>
  <c r="FH6" i="8" s="1"/>
  <c r="FF7" i="8"/>
  <c r="FF26" i="8" s="1"/>
  <c r="FF6" i="8" s="1"/>
  <c r="FE7" i="8"/>
  <c r="FC7" i="8"/>
  <c r="FC26" i="8" s="1"/>
  <c r="FB7" i="8"/>
  <c r="FB26" i="8" s="1"/>
  <c r="FB6" i="8" s="1"/>
  <c r="EZ7" i="8"/>
  <c r="EZ26" i="8" s="1"/>
  <c r="EY7" i="8"/>
  <c r="EY26" i="8" s="1"/>
  <c r="ET7" i="8"/>
  <c r="ET26" i="8" s="1"/>
  <c r="ET6" i="8" s="1"/>
  <c r="ET71" i="8" s="1"/>
  <c r="ES7" i="8"/>
  <c r="ES26" i="8" s="1"/>
  <c r="EQ7" i="8"/>
  <c r="EQ26" i="8" s="1"/>
  <c r="EN7" i="8"/>
  <c r="EN26" i="8" s="1"/>
  <c r="EN6" i="8" s="1"/>
  <c r="EN71" i="8" s="1"/>
  <c r="EN73" i="8" s="1"/>
  <c r="EM7" i="8"/>
  <c r="EM26" i="8" s="1"/>
  <c r="EK7" i="8"/>
  <c r="EK26" i="8" s="1"/>
  <c r="EJ7" i="8"/>
  <c r="EJ26" i="8" s="1"/>
  <c r="EE7" i="8"/>
  <c r="ED71" i="8"/>
  <c r="EB7" i="8"/>
  <c r="EB26" i="8" s="1"/>
  <c r="DV7" i="8"/>
  <c r="DV26" i="8" s="1"/>
  <c r="DV6" i="8" s="1"/>
  <c r="DV71" i="8" s="1"/>
  <c r="DP7" i="8"/>
  <c r="DP26" i="8" s="1"/>
  <c r="DO7" i="8"/>
  <c r="DO26" i="8" s="1"/>
  <c r="DN7" i="8"/>
  <c r="DM7" i="8"/>
  <c r="DM26" i="8" s="1"/>
  <c r="DL7" i="8"/>
  <c r="DL26" i="8" s="1"/>
  <c r="DJ7" i="8"/>
  <c r="DJ26" i="8" s="1"/>
  <c r="DJ6" i="8" s="1"/>
  <c r="DJ71" i="8" s="1"/>
  <c r="DI7" i="8"/>
  <c r="DI26" i="8" s="1"/>
  <c r="DG7" i="8"/>
  <c r="DF7" i="8"/>
  <c r="DF26" i="8" s="1"/>
  <c r="DF6" i="8" s="1"/>
  <c r="DF71" i="8" s="1"/>
  <c r="DF73" i="8" s="1"/>
  <c r="DD7" i="8"/>
  <c r="DD26" i="8" s="1"/>
  <c r="DD6" i="8" s="1"/>
  <c r="DD71" i="8" s="1"/>
  <c r="DD73" i="8" s="1"/>
  <c r="DC7" i="8"/>
  <c r="DB7" i="8"/>
  <c r="DB26" i="8" s="1"/>
  <c r="DB6" i="8" s="1"/>
  <c r="DB71" i="8" s="1"/>
  <c r="DA7" i="8"/>
  <c r="CZ7" i="8"/>
  <c r="CZ26" i="8" s="1"/>
  <c r="CZ6" i="8" s="1"/>
  <c r="CZ71" i="8" s="1"/>
  <c r="CZ73" i="8" s="1"/>
  <c r="CX7" i="8"/>
  <c r="CX26" i="8" s="1"/>
  <c r="CX6" i="8" s="1"/>
  <c r="CX71" i="8" s="1"/>
  <c r="CX73" i="8" s="1"/>
  <c r="CW7" i="8"/>
  <c r="CU7" i="8"/>
  <c r="CU26" i="8" s="1"/>
  <c r="CT7" i="8"/>
  <c r="CT26" i="8" s="1"/>
  <c r="CT6" i="8" s="1"/>
  <c r="CT71" i="8" s="1"/>
  <c r="CT73" i="8" s="1"/>
  <c r="CR7" i="8"/>
  <c r="CR26" i="8" s="1"/>
  <c r="CR6" i="8" s="1"/>
  <c r="CR71" i="8" s="1"/>
  <c r="CQ7" i="8"/>
  <c r="CQ26" i="8" s="1"/>
  <c r="CO7" i="8"/>
  <c r="CO26" i="8" s="1"/>
  <c r="CN7" i="8"/>
  <c r="CN26" i="8" s="1"/>
  <c r="CL7" i="8"/>
  <c r="CL26" i="8" s="1"/>
  <c r="CL6" i="8" s="1"/>
  <c r="CL71" i="8" s="1"/>
  <c r="CL73" i="8" s="1"/>
  <c r="CK7" i="8"/>
  <c r="CK26" i="8" s="1"/>
  <c r="CI7" i="8"/>
  <c r="CI26" i="8" s="1"/>
  <c r="CH7" i="8"/>
  <c r="CH26" i="8" s="1"/>
  <c r="CH6" i="8" s="1"/>
  <c r="CH71" i="8" s="1"/>
  <c r="CH73" i="8" s="1"/>
  <c r="CF7" i="8"/>
  <c r="CF26" i="8" s="1"/>
  <c r="CE7" i="8"/>
  <c r="CE26" i="8" s="1"/>
  <c r="CD7" i="8"/>
  <c r="CD26" i="8" s="1"/>
  <c r="CD6" i="8" s="1"/>
  <c r="CD71" i="8" s="1"/>
  <c r="CC7" i="8"/>
  <c r="CB7" i="8"/>
  <c r="CB26" i="8" s="1"/>
  <c r="CB6" i="8" s="1"/>
  <c r="CB71" i="8" s="1"/>
  <c r="BZ7" i="8"/>
  <c r="BZ26" i="8" s="1"/>
  <c r="BZ6" i="8" s="1"/>
  <c r="BZ71" i="8" s="1"/>
  <c r="BZ73" i="8" s="1"/>
  <c r="BY7" i="8"/>
  <c r="BY26" i="8" s="1"/>
  <c r="BW7" i="8"/>
  <c r="BW26" i="8" s="1"/>
  <c r="BV7" i="8"/>
  <c r="BV26" i="8" s="1"/>
  <c r="BV6" i="8" s="1"/>
  <c r="BV71" i="8" s="1"/>
  <c r="BV73" i="8" s="1"/>
  <c r="BT7" i="8"/>
  <c r="BT26" i="8" s="1"/>
  <c r="BS7" i="8"/>
  <c r="BS26" i="8" s="1"/>
  <c r="BR7" i="8"/>
  <c r="BQ7" i="8"/>
  <c r="BQ26" i="8" s="1"/>
  <c r="BP7" i="8"/>
  <c r="BP26" i="8" s="1"/>
  <c r="BN7" i="8"/>
  <c r="BN26" i="8" s="1"/>
  <c r="BN6" i="8" s="1"/>
  <c r="BN71" i="8" s="1"/>
  <c r="BN73" i="8" s="1"/>
  <c r="BM7" i="8"/>
  <c r="BM26" i="8" s="1"/>
  <c r="BK7" i="8"/>
  <c r="BJ7" i="8"/>
  <c r="BJ26" i="8" s="1"/>
  <c r="BJ6" i="8" s="1"/>
  <c r="BJ71" i="8" s="1"/>
  <c r="BJ73" i="8" s="1"/>
  <c r="BH7" i="8"/>
  <c r="BH26" i="8" s="1"/>
  <c r="BG7" i="8"/>
  <c r="BF7" i="8"/>
  <c r="BF26" i="8" s="1"/>
  <c r="BF6" i="8" s="1"/>
  <c r="BF71" i="8" s="1"/>
  <c r="BE7" i="8"/>
  <c r="BD7" i="8"/>
  <c r="BD26" i="8" s="1"/>
  <c r="BD6" i="8" s="1"/>
  <c r="BD71" i="8" s="1"/>
  <c r="BB7" i="8"/>
  <c r="BB26" i="8" s="1"/>
  <c r="BB6" i="8" s="1"/>
  <c r="BB71" i="8" s="1"/>
  <c r="BB73" i="8" s="1"/>
  <c r="BA7" i="8"/>
  <c r="AY7" i="8"/>
  <c r="AY26" i="8" s="1"/>
  <c r="AX7" i="8"/>
  <c r="AX26" i="8" s="1"/>
  <c r="AX6" i="8" s="1"/>
  <c r="AX71" i="8" s="1"/>
  <c r="AX73" i="8" s="1"/>
  <c r="AV7" i="8"/>
  <c r="AV26" i="8" s="1"/>
  <c r="AU7" i="8"/>
  <c r="AU26" i="8" s="1"/>
  <c r="AS7" i="8"/>
  <c r="AS26" i="8" s="1"/>
  <c r="AR7" i="8"/>
  <c r="AR26" i="8" s="1"/>
  <c r="AR6" i="8" s="1"/>
  <c r="AR71" i="8" s="1"/>
  <c r="AP7" i="8"/>
  <c r="AP26" i="8" s="1"/>
  <c r="AP6" i="8" s="1"/>
  <c r="AP71" i="8" s="1"/>
  <c r="AP73" i="8" s="1"/>
  <c r="AO7" i="8"/>
  <c r="AO26" i="8" s="1"/>
  <c r="AM7" i="8"/>
  <c r="AM26" i="8" s="1"/>
  <c r="AL7" i="8"/>
  <c r="AL26" i="8" s="1"/>
  <c r="AL6" i="8" s="1"/>
  <c r="AL71" i="8" s="1"/>
  <c r="AL73" i="8" s="1"/>
  <c r="AJ7" i="8"/>
  <c r="AJ26" i="8" s="1"/>
  <c r="AI7" i="8"/>
  <c r="AI26" i="8" s="1"/>
  <c r="AH7" i="8"/>
  <c r="AH26" i="8" s="1"/>
  <c r="AH6" i="8" s="1"/>
  <c r="AH71" i="8" s="1"/>
  <c r="AG7" i="8"/>
  <c r="AF7" i="8"/>
  <c r="AF26" i="8" s="1"/>
  <c r="AC7" i="8"/>
  <c r="AC26" i="8" s="1"/>
  <c r="AA7" i="8"/>
  <c r="AA26" i="8" s="1"/>
  <c r="X7" i="8"/>
  <c r="X26" i="8" s="1"/>
  <c r="W7" i="8"/>
  <c r="W26" i="8" s="1"/>
  <c r="V7" i="8"/>
  <c r="U7" i="8"/>
  <c r="U26" i="8" s="1"/>
  <c r="T7" i="8"/>
  <c r="T26" i="8" s="1"/>
  <c r="R7" i="8"/>
  <c r="R26" i="8" s="1"/>
  <c r="R6" i="8" s="1"/>
  <c r="R71" i="8" s="1"/>
  <c r="R73" i="8" s="1"/>
  <c r="Q7" i="8"/>
  <c r="Q26" i="8" s="1"/>
  <c r="O7" i="8"/>
  <c r="O26" i="8" s="1"/>
  <c r="N7" i="8"/>
  <c r="N26" i="8" s="1"/>
  <c r="L7" i="8"/>
  <c r="L26" i="8" s="1"/>
  <c r="K7" i="8"/>
  <c r="K26" i="8" s="1"/>
  <c r="J7" i="8"/>
  <c r="J26" i="8" s="1"/>
  <c r="I7" i="8"/>
  <c r="H7" i="8"/>
  <c r="H26" i="8" s="1"/>
  <c r="H6" i="8" s="1"/>
  <c r="H71" i="8" s="1"/>
  <c r="H73" i="8" s="1"/>
  <c r="F7" i="8"/>
  <c r="F26" i="8" s="1"/>
  <c r="F6" i="8" s="1"/>
  <c r="F71" i="8" s="1"/>
  <c r="F73" i="8" s="1"/>
  <c r="E7" i="8"/>
  <c r="E26" i="8" s="1"/>
  <c r="C7" i="8"/>
  <c r="C26" i="8" s="1"/>
  <c r="B7" i="8"/>
  <c r="B26" i="8" s="1"/>
  <c r="B6" i="8" s="1"/>
  <c r="B71" i="8" s="1"/>
  <c r="B73" i="8" s="1"/>
  <c r="GV6" i="8"/>
  <c r="GJ6" i="8"/>
  <c r="GC6" i="8"/>
  <c r="FX6" i="8"/>
  <c r="FU6" i="8"/>
  <c r="FQ6" i="8"/>
  <c r="FL6" i="8"/>
  <c r="FC6" i="8"/>
  <c r="EZ6" i="8"/>
  <c r="EY6" i="8"/>
  <c r="ES6" i="8"/>
  <c r="ES71" i="8" s="1"/>
  <c r="ES73" i="8" s="1"/>
  <c r="EM6" i="8"/>
  <c r="EM71" i="8" s="1"/>
  <c r="EK6" i="8"/>
  <c r="EK71" i="8" s="1"/>
  <c r="EK73" i="8" s="1"/>
  <c r="EJ6" i="8"/>
  <c r="EJ71" i="8" s="1"/>
  <c r="EJ73" i="8" s="1"/>
  <c r="EB6" i="8"/>
  <c r="EB71" i="8" s="1"/>
  <c r="EA71" i="8"/>
  <c r="EA73" i="8" s="1"/>
  <c r="DP6" i="8"/>
  <c r="DP71" i="8" s="1"/>
  <c r="DP73" i="8" s="1"/>
  <c r="DO6" i="8"/>
  <c r="DO71" i="8" s="1"/>
  <c r="DO73" i="8" s="1"/>
  <c r="DM6" i="8"/>
  <c r="DM71" i="8" s="1"/>
  <c r="DL6" i="8"/>
  <c r="DL71" i="8" s="1"/>
  <c r="DL73" i="8" s="1"/>
  <c r="DI6" i="8"/>
  <c r="DI71" i="8" s="1"/>
  <c r="DI73" i="8" s="1"/>
  <c r="CU6" i="8"/>
  <c r="CU71" i="8" s="1"/>
  <c r="CQ6" i="8"/>
  <c r="CQ71" i="8" s="1"/>
  <c r="CO6" i="8"/>
  <c r="CO71" i="8" s="1"/>
  <c r="CN6" i="8"/>
  <c r="CN71" i="8" s="1"/>
  <c r="CN73" i="8" s="1"/>
  <c r="CK6" i="8"/>
  <c r="CK71" i="8" s="1"/>
  <c r="CK73" i="8" s="1"/>
  <c r="CI6" i="8"/>
  <c r="CI71" i="8" s="1"/>
  <c r="CF6" i="8"/>
  <c r="CF71" i="8" s="1"/>
  <c r="CE6" i="8"/>
  <c r="CE71" i="8" s="1"/>
  <c r="BY6" i="8"/>
  <c r="BY71" i="8" s="1"/>
  <c r="BY73" i="8" s="1"/>
  <c r="BW6" i="8"/>
  <c r="BW71" i="8" s="1"/>
  <c r="BT6" i="8"/>
  <c r="BT71" i="8" s="1"/>
  <c r="BS6" i="8"/>
  <c r="BS71" i="8" s="1"/>
  <c r="BS73" i="8" s="1"/>
  <c r="BQ6" i="8"/>
  <c r="BQ71" i="8" s="1"/>
  <c r="BP6" i="8"/>
  <c r="BP71" i="8" s="1"/>
  <c r="BP73" i="8" s="1"/>
  <c r="BM6" i="8"/>
  <c r="BM71" i="8" s="1"/>
  <c r="BH6" i="8"/>
  <c r="BH71" i="8" s="1"/>
  <c r="BH73" i="8" s="1"/>
  <c r="AY6" i="8"/>
  <c r="AY71" i="8" s="1"/>
  <c r="AV6" i="8"/>
  <c r="AV71" i="8" s="1"/>
  <c r="AU6" i="8"/>
  <c r="AU71" i="8" s="1"/>
  <c r="AS6" i="8"/>
  <c r="AO6" i="8"/>
  <c r="AO71" i="8" s="1"/>
  <c r="AO73" i="8" s="1"/>
  <c r="AM6" i="8"/>
  <c r="AM71" i="8" s="1"/>
  <c r="AJ6" i="8"/>
  <c r="AJ71" i="8" s="1"/>
  <c r="AJ73" i="8" s="1"/>
  <c r="AI6" i="8"/>
  <c r="AI71" i="8" s="1"/>
  <c r="AF6" i="8"/>
  <c r="AF71" i="8" s="1"/>
  <c r="AA6" i="8"/>
  <c r="AA71" i="8" s="1"/>
  <c r="X6" i="8"/>
  <c r="X71" i="8" s="1"/>
  <c r="X73" i="8" s="1"/>
  <c r="W6" i="8"/>
  <c r="W71" i="8" s="1"/>
  <c r="W73" i="8" s="1"/>
  <c r="T6" i="8"/>
  <c r="T71" i="8" s="1"/>
  <c r="T73" i="8" s="1"/>
  <c r="Q6" i="8"/>
  <c r="Q71" i="8" s="1"/>
  <c r="Q73" i="8" s="1"/>
  <c r="P6" i="8"/>
  <c r="P71" i="8" s="1"/>
  <c r="O6" i="8"/>
  <c r="O71" i="8" s="1"/>
  <c r="N6" i="8"/>
  <c r="N71" i="8" s="1"/>
  <c r="N73" i="8" s="1"/>
  <c r="L6" i="8"/>
  <c r="L71" i="8" s="1"/>
  <c r="L73" i="8" s="1"/>
  <c r="K6" i="8"/>
  <c r="K71" i="8" s="1"/>
  <c r="K73" i="8" s="1"/>
  <c r="J6" i="8"/>
  <c r="J71" i="8" s="1"/>
  <c r="C6" i="8"/>
  <c r="C71" i="8" s="1"/>
  <c r="GM69" i="9"/>
  <c r="GY69" i="9" s="1"/>
  <c r="GL69" i="9"/>
  <c r="GX69" i="9" s="1"/>
  <c r="EW69" i="9"/>
  <c r="EV69" i="9"/>
  <c r="DS69" i="9"/>
  <c r="DR69" i="9"/>
  <c r="AD67" i="24" s="1"/>
  <c r="GL68" i="9"/>
  <c r="GX68" i="9" s="1"/>
  <c r="GM68" i="9"/>
  <c r="GY68" i="9" s="1"/>
  <c r="EW68" i="9"/>
  <c r="EV68" i="9"/>
  <c r="DS68" i="9"/>
  <c r="DS67" i="9" s="1"/>
  <c r="DR68" i="9"/>
  <c r="GV67" i="9"/>
  <c r="GS67" i="9"/>
  <c r="GP67" i="9"/>
  <c r="GM67" i="9"/>
  <c r="GL67" i="9"/>
  <c r="GJ67" i="9"/>
  <c r="GG67" i="9"/>
  <c r="GD67" i="9"/>
  <c r="GA67" i="9"/>
  <c r="FX67" i="9"/>
  <c r="FU67" i="9"/>
  <c r="FR67" i="9"/>
  <c r="FO67" i="9"/>
  <c r="FO61" i="9" s="1"/>
  <c r="FL67" i="9"/>
  <c r="FI67" i="9"/>
  <c r="FF67" i="9"/>
  <c r="FC67" i="9"/>
  <c r="EZ67" i="9"/>
  <c r="EW67" i="9"/>
  <c r="ET67" i="9"/>
  <c r="EQ67" i="9"/>
  <c r="EN67" i="9"/>
  <c r="EM67" i="9"/>
  <c r="EK67" i="9"/>
  <c r="EH67" i="9"/>
  <c r="EG67" i="9"/>
  <c r="EE67" i="9"/>
  <c r="EB67" i="9"/>
  <c r="EA67" i="9"/>
  <c r="EA61" i="9" s="1"/>
  <c r="DY67" i="9"/>
  <c r="DX67" i="9"/>
  <c r="DV67" i="9"/>
  <c r="DU67" i="9"/>
  <c r="DP67" i="9"/>
  <c r="DM67" i="9"/>
  <c r="DJ67" i="9"/>
  <c r="DG67" i="9"/>
  <c r="DD67" i="9"/>
  <c r="DA67" i="9"/>
  <c r="CX67" i="9"/>
  <c r="CU67" i="9"/>
  <c r="CR67" i="9"/>
  <c r="CQ67" i="9"/>
  <c r="CQ61" i="9" s="1"/>
  <c r="CO67" i="9"/>
  <c r="CL67" i="9"/>
  <c r="CI67" i="9"/>
  <c r="CI61" i="9" s="1"/>
  <c r="CF67" i="9"/>
  <c r="CC67" i="9"/>
  <c r="CB67" i="9"/>
  <c r="BZ67" i="9"/>
  <c r="BW67" i="9"/>
  <c r="BV67" i="9"/>
  <c r="BT67" i="9"/>
  <c r="BQ67" i="9"/>
  <c r="BN67" i="9"/>
  <c r="BK67" i="9"/>
  <c r="BJ67" i="9"/>
  <c r="BH67" i="9"/>
  <c r="BE67" i="9"/>
  <c r="BD67" i="9"/>
  <c r="BB67" i="9"/>
  <c r="AY67" i="9"/>
  <c r="AV67" i="9"/>
  <c r="AS67" i="9"/>
  <c r="AP67" i="9"/>
  <c r="AM67" i="9"/>
  <c r="AM61" i="9" s="1"/>
  <c r="AJ67" i="9"/>
  <c r="AG67" i="9"/>
  <c r="AD67" i="9"/>
  <c r="AA67" i="9"/>
  <c r="X67" i="9"/>
  <c r="U67" i="9"/>
  <c r="R67" i="9"/>
  <c r="O67" i="9"/>
  <c r="O61" i="9" s="1"/>
  <c r="L67" i="9"/>
  <c r="I67" i="9"/>
  <c r="F67" i="9"/>
  <c r="D67" i="9"/>
  <c r="C67" i="9"/>
  <c r="GM66" i="9"/>
  <c r="GY66" i="9" s="1"/>
  <c r="GL66" i="9"/>
  <c r="GX66" i="9" s="1"/>
  <c r="EW66" i="9"/>
  <c r="EV66" i="9"/>
  <c r="DS66" i="9"/>
  <c r="DR66" i="9"/>
  <c r="AD64" i="24" s="1"/>
  <c r="GM65" i="9"/>
  <c r="GY65" i="9" s="1"/>
  <c r="GL65" i="9"/>
  <c r="GX65" i="9" s="1"/>
  <c r="EW65" i="9"/>
  <c r="EV65" i="9"/>
  <c r="DS65" i="9"/>
  <c r="HB65" i="9" s="1"/>
  <c r="DR65" i="9"/>
  <c r="GM64" i="9"/>
  <c r="GY64" i="9" s="1"/>
  <c r="GL64" i="9"/>
  <c r="GX64" i="9" s="1"/>
  <c r="EW64" i="9"/>
  <c r="EV64" i="9"/>
  <c r="DS64" i="9"/>
  <c r="HB64" i="9" s="1"/>
  <c r="DR64" i="9"/>
  <c r="GP62" i="9"/>
  <c r="GL63" i="9"/>
  <c r="FF62" i="9"/>
  <c r="FF61" i="9" s="1"/>
  <c r="FF27" i="9" s="1"/>
  <c r="FF72" i="9" s="1"/>
  <c r="EV63" i="9"/>
  <c r="EW63" i="9"/>
  <c r="DS63" i="9"/>
  <c r="DR63" i="9"/>
  <c r="GV62" i="9"/>
  <c r="GS62" i="9"/>
  <c r="GS61" i="9" s="1"/>
  <c r="GJ62" i="9"/>
  <c r="GJ61" i="9" s="1"/>
  <c r="GG62" i="9"/>
  <c r="GG61" i="9" s="1"/>
  <c r="GD62" i="9"/>
  <c r="FX62" i="9"/>
  <c r="FR62" i="9"/>
  <c r="FR61" i="9" s="1"/>
  <c r="FR27" i="9" s="1"/>
  <c r="FR72" i="9" s="1"/>
  <c r="FO62" i="9"/>
  <c r="FL62" i="9"/>
  <c r="FL61" i="9" s="1"/>
  <c r="FI62" i="9"/>
  <c r="FI61" i="9" s="1"/>
  <c r="FC62" i="9"/>
  <c r="ET62" i="9"/>
  <c r="ET61" i="9" s="1"/>
  <c r="EQ62" i="9"/>
  <c r="EN62" i="9"/>
  <c r="EN61" i="9" s="1"/>
  <c r="EM62" i="9"/>
  <c r="EK62" i="9"/>
  <c r="EK61" i="9" s="1"/>
  <c r="EH62" i="9"/>
  <c r="EG62" i="9"/>
  <c r="EG61" i="9" s="1"/>
  <c r="EE62" i="9"/>
  <c r="EE61" i="9" s="1"/>
  <c r="EB62" i="9"/>
  <c r="EB61" i="9" s="1"/>
  <c r="EA62" i="9"/>
  <c r="DY62" i="9"/>
  <c r="DY61" i="9" s="1"/>
  <c r="DX62" i="9"/>
  <c r="DX61" i="9" s="1"/>
  <c r="DV62" i="9"/>
  <c r="DU62" i="9"/>
  <c r="DU61" i="9" s="1"/>
  <c r="DP62" i="9"/>
  <c r="DP61" i="9" s="1"/>
  <c r="DM62" i="9"/>
  <c r="DJ62" i="9"/>
  <c r="DG62" i="9"/>
  <c r="DD62" i="9"/>
  <c r="DD61" i="9" s="1"/>
  <c r="DA62" i="9"/>
  <c r="DA61" i="9" s="1"/>
  <c r="CX62" i="9"/>
  <c r="CU62" i="9"/>
  <c r="CR62" i="9"/>
  <c r="CR61" i="9" s="1"/>
  <c r="CQ62" i="9"/>
  <c r="CO62" i="9"/>
  <c r="CL62" i="9"/>
  <c r="CI62" i="9"/>
  <c r="CF62" i="9"/>
  <c r="CF61" i="9" s="1"/>
  <c r="CC62" i="9"/>
  <c r="CB62" i="9"/>
  <c r="CB61" i="9" s="1"/>
  <c r="BZ62" i="9"/>
  <c r="BW62" i="9"/>
  <c r="BV62" i="9"/>
  <c r="BT62" i="9"/>
  <c r="BT61" i="9" s="1"/>
  <c r="BQ62" i="9"/>
  <c r="BN62" i="9"/>
  <c r="BK62" i="9"/>
  <c r="BJ62" i="9"/>
  <c r="BH62" i="9"/>
  <c r="BH61" i="9" s="1"/>
  <c r="BE62" i="9"/>
  <c r="BE61" i="9" s="1"/>
  <c r="BD62" i="9"/>
  <c r="BD61" i="9" s="1"/>
  <c r="BB62" i="9"/>
  <c r="AY62" i="9"/>
  <c r="AV62" i="9"/>
  <c r="AV61" i="9" s="1"/>
  <c r="AS62" i="9"/>
  <c r="AP62" i="9"/>
  <c r="AM62" i="9"/>
  <c r="AJ62" i="9"/>
  <c r="AJ61" i="9" s="1"/>
  <c r="AG62" i="9"/>
  <c r="AD62" i="9"/>
  <c r="AA62" i="9"/>
  <c r="X62" i="9"/>
  <c r="U62" i="9"/>
  <c r="R62" i="9"/>
  <c r="O62" i="9"/>
  <c r="L62" i="9"/>
  <c r="I62" i="9"/>
  <c r="F62" i="9"/>
  <c r="D62" i="9"/>
  <c r="C62" i="9"/>
  <c r="GP61" i="9"/>
  <c r="GD61" i="9"/>
  <c r="FC61" i="9"/>
  <c r="EM61" i="9"/>
  <c r="EH61" i="9"/>
  <c r="DV61" i="9"/>
  <c r="DM61" i="9"/>
  <c r="DJ61" i="9"/>
  <c r="DG61" i="9"/>
  <c r="CX61" i="9"/>
  <c r="CU61" i="9"/>
  <c r="CO61" i="9"/>
  <c r="CL61" i="9"/>
  <c r="CC61" i="9"/>
  <c r="BZ61" i="9"/>
  <c r="BW61" i="9"/>
  <c r="BV61" i="9"/>
  <c r="BQ61" i="9"/>
  <c r="BN61" i="9"/>
  <c r="BK61" i="9"/>
  <c r="BJ61" i="9"/>
  <c r="BB61" i="9"/>
  <c r="AY61" i="9"/>
  <c r="AS61" i="9"/>
  <c r="AP61" i="9"/>
  <c r="AG61" i="9"/>
  <c r="AD61" i="9"/>
  <c r="AA61" i="9"/>
  <c r="X61" i="9"/>
  <c r="X27" i="9" s="1"/>
  <c r="X72" i="9" s="1"/>
  <c r="U61" i="9"/>
  <c r="R61" i="9"/>
  <c r="L61" i="9"/>
  <c r="I61" i="9"/>
  <c r="F61" i="9"/>
  <c r="C61" i="9"/>
  <c r="GY60" i="9"/>
  <c r="GM60" i="9"/>
  <c r="GL60" i="9"/>
  <c r="GX60" i="9" s="1"/>
  <c r="EW60" i="9"/>
  <c r="EV60" i="9"/>
  <c r="DS60" i="9"/>
  <c r="DR60" i="9"/>
  <c r="GY59" i="9"/>
  <c r="GM59" i="9"/>
  <c r="GL59" i="9"/>
  <c r="GX59" i="9" s="1"/>
  <c r="EW59" i="9"/>
  <c r="EV59" i="9"/>
  <c r="D58" i="9"/>
  <c r="GV58" i="9"/>
  <c r="GV53" i="9" s="1"/>
  <c r="GS58" i="9"/>
  <c r="GP58" i="9"/>
  <c r="GM58" i="9"/>
  <c r="GL58" i="9"/>
  <c r="GJ58" i="9"/>
  <c r="GG58" i="9"/>
  <c r="GD58" i="9"/>
  <c r="GA58" i="9"/>
  <c r="FX58" i="9"/>
  <c r="FU58" i="9"/>
  <c r="FR58" i="9"/>
  <c r="FO58" i="9"/>
  <c r="FL58" i="9"/>
  <c r="FI58" i="9"/>
  <c r="FF58" i="9"/>
  <c r="FC58" i="9"/>
  <c r="EZ58" i="9"/>
  <c r="EW58" i="9"/>
  <c r="EV58" i="9"/>
  <c r="ET58" i="9"/>
  <c r="EQ58" i="9"/>
  <c r="EN58" i="9"/>
  <c r="EM58" i="9"/>
  <c r="EK58" i="9"/>
  <c r="EH58" i="9"/>
  <c r="EG58" i="9"/>
  <c r="EE58" i="9"/>
  <c r="EB58" i="9"/>
  <c r="EB53" i="9" s="1"/>
  <c r="EA58" i="9"/>
  <c r="DY58" i="9"/>
  <c r="DX58" i="9"/>
  <c r="DX53" i="9" s="1"/>
  <c r="DV58" i="9"/>
  <c r="DU58" i="9"/>
  <c r="DP58" i="9"/>
  <c r="DM58" i="9"/>
  <c r="DJ58" i="9"/>
  <c r="DG58" i="9"/>
  <c r="DD58" i="9"/>
  <c r="DA58" i="9"/>
  <c r="CX58" i="9"/>
  <c r="CU58" i="9"/>
  <c r="CR58" i="9"/>
  <c r="CR53" i="9" s="1"/>
  <c r="CQ58" i="9"/>
  <c r="CO58" i="9"/>
  <c r="CL58" i="9"/>
  <c r="CI58" i="9"/>
  <c r="CF58" i="9"/>
  <c r="CC58" i="9"/>
  <c r="CB58" i="9"/>
  <c r="BZ58" i="9"/>
  <c r="BW58" i="9"/>
  <c r="BV58" i="9"/>
  <c r="BT58" i="9"/>
  <c r="BQ58" i="9"/>
  <c r="BN58" i="9"/>
  <c r="BK58" i="9"/>
  <c r="BJ58" i="9"/>
  <c r="BH58" i="9"/>
  <c r="BE58" i="9"/>
  <c r="BD58" i="9"/>
  <c r="BD53" i="9" s="1"/>
  <c r="BB58" i="9"/>
  <c r="AY58" i="9"/>
  <c r="AV58" i="9"/>
  <c r="AV53" i="9" s="1"/>
  <c r="AS58" i="9"/>
  <c r="AP58" i="9"/>
  <c r="AM58" i="9"/>
  <c r="AJ58" i="9"/>
  <c r="AG58" i="9"/>
  <c r="AD58" i="9"/>
  <c r="X58" i="9"/>
  <c r="U58" i="9"/>
  <c r="R58" i="9"/>
  <c r="O58" i="9"/>
  <c r="L58" i="9"/>
  <c r="I58" i="9"/>
  <c r="F58" i="9"/>
  <c r="C58" i="9"/>
  <c r="GY57" i="9"/>
  <c r="GM57" i="9"/>
  <c r="GL57" i="9"/>
  <c r="GX57" i="9" s="1"/>
  <c r="EW57" i="9"/>
  <c r="EV57" i="9"/>
  <c r="GM56" i="9"/>
  <c r="GY56" i="9" s="1"/>
  <c r="GL56" i="9"/>
  <c r="GX56" i="9" s="1"/>
  <c r="EW56" i="9"/>
  <c r="EV56" i="9"/>
  <c r="DS56" i="9"/>
  <c r="DR56" i="9"/>
  <c r="GM55" i="9"/>
  <c r="GL55" i="9"/>
  <c r="EW55" i="9"/>
  <c r="EV55" i="9"/>
  <c r="DS55" i="9"/>
  <c r="DR55" i="9"/>
  <c r="GV54" i="9"/>
  <c r="GS54" i="9"/>
  <c r="GS53" i="9" s="1"/>
  <c r="GP54" i="9"/>
  <c r="GJ54" i="9"/>
  <c r="GJ53" i="9" s="1"/>
  <c r="GG54" i="9"/>
  <c r="GD54" i="9"/>
  <c r="GA54" i="9"/>
  <c r="FX54" i="9"/>
  <c r="FU54" i="9"/>
  <c r="FU53" i="9" s="1"/>
  <c r="FR54" i="9"/>
  <c r="FO54" i="9"/>
  <c r="FL54" i="9"/>
  <c r="FL53" i="9" s="1"/>
  <c r="FI54" i="9"/>
  <c r="FI53" i="9" s="1"/>
  <c r="FF54" i="9"/>
  <c r="FC54" i="9"/>
  <c r="EZ54" i="9"/>
  <c r="ET54" i="9"/>
  <c r="EQ54" i="9"/>
  <c r="EN54" i="9"/>
  <c r="EN53" i="9" s="1"/>
  <c r="EM54" i="9"/>
  <c r="EK54" i="9"/>
  <c r="EH54" i="9"/>
  <c r="EG54" i="9"/>
  <c r="EE54" i="9"/>
  <c r="EB54" i="9"/>
  <c r="EA54" i="9"/>
  <c r="DY54" i="9"/>
  <c r="DX54" i="9"/>
  <c r="DV54" i="9"/>
  <c r="DU54" i="9"/>
  <c r="DU53" i="9" s="1"/>
  <c r="DP54" i="9"/>
  <c r="DM54" i="9"/>
  <c r="DJ54" i="9"/>
  <c r="DG54" i="9"/>
  <c r="DD54" i="9"/>
  <c r="DD53" i="9" s="1"/>
  <c r="DA54" i="9"/>
  <c r="DA53" i="9" s="1"/>
  <c r="CX54" i="9"/>
  <c r="CU54" i="9"/>
  <c r="CR54" i="9"/>
  <c r="CQ54" i="9"/>
  <c r="CO54" i="9"/>
  <c r="CO53" i="9" s="1"/>
  <c r="CL54" i="9"/>
  <c r="CI54" i="9"/>
  <c r="CF54" i="9"/>
  <c r="CF53" i="9" s="1"/>
  <c r="CC54" i="9"/>
  <c r="CC53" i="9" s="1"/>
  <c r="CB54" i="9"/>
  <c r="CB53" i="9" s="1"/>
  <c r="BZ54" i="9"/>
  <c r="BW54" i="9"/>
  <c r="BV54" i="9"/>
  <c r="BT54" i="9"/>
  <c r="BT53" i="9" s="1"/>
  <c r="BQ54" i="9"/>
  <c r="BN54" i="9"/>
  <c r="BN53" i="9" s="1"/>
  <c r="BK54" i="9"/>
  <c r="BJ54" i="9"/>
  <c r="BH54" i="9"/>
  <c r="BE54" i="9"/>
  <c r="BE53" i="9" s="1"/>
  <c r="BD54" i="9"/>
  <c r="BB54" i="9"/>
  <c r="BB53" i="9" s="1"/>
  <c r="AY54" i="9"/>
  <c r="AV54" i="9"/>
  <c r="AS54" i="9"/>
  <c r="AS53" i="9" s="1"/>
  <c r="AP54" i="9"/>
  <c r="AM54" i="9"/>
  <c r="AJ54" i="9"/>
  <c r="AJ53" i="9" s="1"/>
  <c r="AG54" i="9"/>
  <c r="AG53" i="9" s="1"/>
  <c r="AD54" i="9"/>
  <c r="X54" i="9"/>
  <c r="U54" i="9"/>
  <c r="U53" i="9" s="1"/>
  <c r="R54" i="9"/>
  <c r="O54" i="9"/>
  <c r="L54" i="9"/>
  <c r="I54" i="9"/>
  <c r="I53" i="9" s="1"/>
  <c r="F54" i="9"/>
  <c r="C54" i="9"/>
  <c r="GP53" i="9"/>
  <c r="GD53" i="9"/>
  <c r="GA53" i="9"/>
  <c r="FX53" i="9"/>
  <c r="FR53" i="9"/>
  <c r="FO53" i="9"/>
  <c r="FF53" i="9"/>
  <c r="FC53" i="9"/>
  <c r="EZ53" i="9"/>
  <c r="ET53" i="9"/>
  <c r="EQ53" i="9"/>
  <c r="EM53" i="9"/>
  <c r="EH53" i="9"/>
  <c r="EE53" i="9"/>
  <c r="EA53" i="9"/>
  <c r="DV53" i="9"/>
  <c r="DP53" i="9"/>
  <c r="DJ53" i="9"/>
  <c r="DG53" i="9"/>
  <c r="CX53" i="9"/>
  <c r="CU53" i="9"/>
  <c r="CQ53" i="9"/>
  <c r="CL53" i="9"/>
  <c r="CI53" i="9"/>
  <c r="BZ53" i="9"/>
  <c r="BW53" i="9"/>
  <c r="BV53" i="9"/>
  <c r="BK53" i="9"/>
  <c r="BJ53" i="9"/>
  <c r="BH53" i="9"/>
  <c r="AY53" i="9"/>
  <c r="AP53" i="9"/>
  <c r="AM53" i="9"/>
  <c r="AD53" i="9"/>
  <c r="X53" i="9"/>
  <c r="R53" i="9"/>
  <c r="O53" i="9"/>
  <c r="L53" i="9"/>
  <c r="F53" i="9"/>
  <c r="C53" i="9"/>
  <c r="GA52" i="9"/>
  <c r="BS72" i="9"/>
  <c r="AM52" i="9"/>
  <c r="AM27" i="9" s="1"/>
  <c r="AM72" i="9" s="1"/>
  <c r="W72" i="9"/>
  <c r="GM51" i="9"/>
  <c r="GY51" i="9" s="1"/>
  <c r="GL51" i="9"/>
  <c r="GX51" i="9" s="1"/>
  <c r="EW51" i="9"/>
  <c r="EW49" i="9" s="1"/>
  <c r="EV51" i="9"/>
  <c r="DS51" i="9"/>
  <c r="DR51" i="9"/>
  <c r="HA51" i="9" s="1"/>
  <c r="GM50" i="9"/>
  <c r="GL50" i="9"/>
  <c r="EW50" i="9"/>
  <c r="EV50" i="9"/>
  <c r="DS50" i="9"/>
  <c r="DR50" i="9"/>
  <c r="GV49" i="9"/>
  <c r="GS49" i="9"/>
  <c r="GP49" i="9"/>
  <c r="GJ49" i="9"/>
  <c r="GG49" i="9"/>
  <c r="GD49" i="9"/>
  <c r="GA49" i="9"/>
  <c r="FX49" i="9"/>
  <c r="FU49" i="9"/>
  <c r="FU40" i="9" s="1"/>
  <c r="FR49" i="9"/>
  <c r="FO49" i="9"/>
  <c r="FL49" i="9"/>
  <c r="FL40" i="9" s="1"/>
  <c r="FI49" i="9"/>
  <c r="FF49" i="9"/>
  <c r="FC49" i="9"/>
  <c r="EZ49" i="9"/>
  <c r="EV49" i="9"/>
  <c r="ET49" i="9"/>
  <c r="EQ49" i="9"/>
  <c r="EN49" i="9"/>
  <c r="EM49" i="9"/>
  <c r="EK49" i="9"/>
  <c r="EH49" i="9"/>
  <c r="EG49" i="9"/>
  <c r="EE49" i="9"/>
  <c r="EB49" i="9"/>
  <c r="EA49" i="9"/>
  <c r="DY49" i="9"/>
  <c r="DX49" i="9"/>
  <c r="DV49" i="9"/>
  <c r="DU49" i="9"/>
  <c r="DP49" i="9"/>
  <c r="DM49" i="9"/>
  <c r="DM40" i="9" s="1"/>
  <c r="DJ49" i="9"/>
  <c r="DG49" i="9"/>
  <c r="DD49" i="9"/>
  <c r="DA49" i="9"/>
  <c r="CX49" i="9"/>
  <c r="CU49" i="9"/>
  <c r="CR49" i="9"/>
  <c r="CQ49" i="9"/>
  <c r="CO49" i="9"/>
  <c r="CL49" i="9"/>
  <c r="CI49" i="9"/>
  <c r="CF49" i="9"/>
  <c r="CC49" i="9"/>
  <c r="CC40" i="9" s="1"/>
  <c r="CB49" i="9"/>
  <c r="BZ49" i="9"/>
  <c r="BW49" i="9"/>
  <c r="BV49" i="9"/>
  <c r="BT49" i="9"/>
  <c r="BQ49" i="9"/>
  <c r="BN49" i="9"/>
  <c r="BK49" i="9"/>
  <c r="BJ49" i="9"/>
  <c r="BH49" i="9"/>
  <c r="BE49" i="9"/>
  <c r="BE40" i="9" s="1"/>
  <c r="BD49" i="9"/>
  <c r="BB49" i="9"/>
  <c r="AY49" i="9"/>
  <c r="AV49" i="9"/>
  <c r="AS49" i="9"/>
  <c r="AP49" i="9"/>
  <c r="AM49" i="9"/>
  <c r="AJ49" i="9"/>
  <c r="AG49" i="9"/>
  <c r="AD49" i="9"/>
  <c r="AA49" i="9"/>
  <c r="X49" i="9"/>
  <c r="U49" i="9"/>
  <c r="U40" i="9" s="1"/>
  <c r="R49" i="9"/>
  <c r="O49" i="9"/>
  <c r="L49" i="9"/>
  <c r="I49" i="9"/>
  <c r="F49" i="9"/>
  <c r="D49" i="9"/>
  <c r="C49" i="9"/>
  <c r="GM48" i="9"/>
  <c r="GY48" i="9" s="1"/>
  <c r="GL48" i="9"/>
  <c r="GX48" i="9" s="1"/>
  <c r="EW48" i="9"/>
  <c r="EV48" i="9"/>
  <c r="EX48" i="9"/>
  <c r="DS48" i="9"/>
  <c r="DR48" i="9"/>
  <c r="GY47" i="9"/>
  <c r="HB47" i="9" s="1"/>
  <c r="GM47" i="9"/>
  <c r="GL47" i="9"/>
  <c r="GX47" i="9" s="1"/>
  <c r="EW47" i="9"/>
  <c r="EV47" i="9"/>
  <c r="EX47" i="9"/>
  <c r="DS47" i="9"/>
  <c r="DR47" i="9"/>
  <c r="GM46" i="9"/>
  <c r="GY46" i="9" s="1"/>
  <c r="GL46" i="9"/>
  <c r="GX46" i="9" s="1"/>
  <c r="EW46" i="9"/>
  <c r="EV46" i="9"/>
  <c r="EX46" i="9"/>
  <c r="GM45" i="9"/>
  <c r="GY45" i="9" s="1"/>
  <c r="GL45" i="9"/>
  <c r="GX45" i="9" s="1"/>
  <c r="EW45" i="9"/>
  <c r="EW41" i="9" s="1"/>
  <c r="EW40" i="9" s="1"/>
  <c r="EV45" i="9"/>
  <c r="CO41" i="9"/>
  <c r="CL41" i="9"/>
  <c r="CF41" i="9"/>
  <c r="GM44" i="9"/>
  <c r="GY44" i="9" s="1"/>
  <c r="GL44" i="9"/>
  <c r="GX44" i="9" s="1"/>
  <c r="EW44" i="9"/>
  <c r="EV44" i="9"/>
  <c r="EX44" i="9"/>
  <c r="DS44" i="9"/>
  <c r="DR44" i="9"/>
  <c r="GM43" i="9"/>
  <c r="GY43" i="9" s="1"/>
  <c r="GL43" i="9"/>
  <c r="GX43" i="9" s="1"/>
  <c r="EW43" i="9"/>
  <c r="EV43" i="9"/>
  <c r="EX43" i="9"/>
  <c r="DS43" i="9"/>
  <c r="DR43" i="9"/>
  <c r="GM42" i="9"/>
  <c r="GY42" i="9" s="1"/>
  <c r="GY41" i="9" s="1"/>
  <c r="GL42" i="9"/>
  <c r="GX42" i="9" s="1"/>
  <c r="EW42" i="9"/>
  <c r="EV42" i="9"/>
  <c r="DS42" i="9"/>
  <c r="DR42" i="9"/>
  <c r="GV41" i="9"/>
  <c r="GS41" i="9"/>
  <c r="GP41" i="9"/>
  <c r="GP40" i="9" s="1"/>
  <c r="GM41" i="9"/>
  <c r="GJ41" i="9"/>
  <c r="GG41" i="9"/>
  <c r="GD41" i="9"/>
  <c r="GD40" i="9" s="1"/>
  <c r="GA41" i="9"/>
  <c r="GA40" i="9" s="1"/>
  <c r="FX41" i="9"/>
  <c r="FU41" i="9"/>
  <c r="FR41" i="9"/>
  <c r="FR40" i="9" s="1"/>
  <c r="FO41" i="9"/>
  <c r="FO40" i="9" s="1"/>
  <c r="FL41" i="9"/>
  <c r="FI41" i="9"/>
  <c r="FF41" i="9"/>
  <c r="FF40" i="9" s="1"/>
  <c r="FC41" i="9"/>
  <c r="FC40" i="9" s="1"/>
  <c r="EZ41" i="9"/>
  <c r="ET41" i="9"/>
  <c r="ET40" i="9" s="1"/>
  <c r="EQ41" i="9"/>
  <c r="EQ40" i="9" s="1"/>
  <c r="EN41" i="9"/>
  <c r="EM41" i="9"/>
  <c r="EM40" i="9" s="1"/>
  <c r="EM52" i="9" s="1"/>
  <c r="EK41" i="9"/>
  <c r="EH41" i="9"/>
  <c r="EH40" i="9" s="1"/>
  <c r="EG41" i="9"/>
  <c r="EE41" i="9"/>
  <c r="EE40" i="9" s="1"/>
  <c r="EB41" i="9"/>
  <c r="EA41" i="9"/>
  <c r="EA40" i="9" s="1"/>
  <c r="DY41" i="9"/>
  <c r="DX41" i="9"/>
  <c r="DV41" i="9"/>
  <c r="DV40" i="9" s="1"/>
  <c r="DU41" i="9"/>
  <c r="DP41" i="9"/>
  <c r="DM41" i="9"/>
  <c r="DJ41" i="9"/>
  <c r="DJ40" i="9" s="1"/>
  <c r="DG41" i="9"/>
  <c r="DG40" i="9" s="1"/>
  <c r="DD41" i="9"/>
  <c r="DA41" i="9"/>
  <c r="CX41" i="9"/>
  <c r="CX40" i="9" s="1"/>
  <c r="CU41" i="9"/>
  <c r="CU40" i="9" s="1"/>
  <c r="CR41" i="9"/>
  <c r="CQ41" i="9"/>
  <c r="CQ40" i="9" s="1"/>
  <c r="CQ52" i="9" s="1"/>
  <c r="CQ27" i="9" s="1"/>
  <c r="CQ72" i="9" s="1"/>
  <c r="CI41" i="9"/>
  <c r="CI40" i="9" s="1"/>
  <c r="CI52" i="9" s="1"/>
  <c r="CI27" i="9" s="1"/>
  <c r="CI72" i="9" s="1"/>
  <c r="CC41" i="9"/>
  <c r="CB41" i="9"/>
  <c r="BZ41" i="9"/>
  <c r="BZ40" i="9" s="1"/>
  <c r="BW41" i="9"/>
  <c r="BW40" i="9" s="1"/>
  <c r="BV41" i="9"/>
  <c r="BV40" i="9" s="1"/>
  <c r="BT41" i="9"/>
  <c r="BQ41" i="9"/>
  <c r="BN41" i="9"/>
  <c r="BK41" i="9"/>
  <c r="BK40" i="9" s="1"/>
  <c r="BK52" i="9" s="1"/>
  <c r="BK27" i="9" s="1"/>
  <c r="BK72" i="9" s="1"/>
  <c r="BJ41" i="9"/>
  <c r="BJ40" i="9" s="1"/>
  <c r="BH41" i="9"/>
  <c r="BE41" i="9"/>
  <c r="BD41" i="9"/>
  <c r="BB41" i="9"/>
  <c r="BB40" i="9" s="1"/>
  <c r="AY41" i="9"/>
  <c r="AY40" i="9" s="1"/>
  <c r="AV41" i="9"/>
  <c r="AU72" i="9"/>
  <c r="AS41" i="9"/>
  <c r="AP41" i="9"/>
  <c r="AP40" i="9" s="1"/>
  <c r="AM41" i="9"/>
  <c r="AM40" i="9" s="1"/>
  <c r="AJ41" i="9"/>
  <c r="AG41" i="9"/>
  <c r="AD41" i="9"/>
  <c r="AD40" i="9" s="1"/>
  <c r="AA41" i="9"/>
  <c r="AA40" i="9" s="1"/>
  <c r="X41" i="9"/>
  <c r="U41" i="9"/>
  <c r="R41" i="9"/>
  <c r="R40" i="9" s="1"/>
  <c r="O41" i="9"/>
  <c r="O40" i="9" s="1"/>
  <c r="O52" i="9" s="1"/>
  <c r="O27" i="9" s="1"/>
  <c r="O72" i="9" s="1"/>
  <c r="L41" i="9"/>
  <c r="I41" i="9"/>
  <c r="F41" i="9"/>
  <c r="F40" i="9" s="1"/>
  <c r="D41" i="9"/>
  <c r="D40" i="9" s="1"/>
  <c r="C41" i="9"/>
  <c r="C40" i="9" s="1"/>
  <c r="GV40" i="9"/>
  <c r="GS40" i="9"/>
  <c r="GJ40" i="9"/>
  <c r="GG40" i="9"/>
  <c r="FX40" i="9"/>
  <c r="FI40" i="9"/>
  <c r="EZ40" i="9"/>
  <c r="EN40" i="9"/>
  <c r="EK40" i="9"/>
  <c r="EG40" i="9"/>
  <c r="EB40" i="9"/>
  <c r="DY40" i="9"/>
  <c r="DX40" i="9"/>
  <c r="DU40" i="9"/>
  <c r="DP40" i="9"/>
  <c r="DD40" i="9"/>
  <c r="DA40" i="9"/>
  <c r="CR40" i="9"/>
  <c r="CO40" i="9"/>
  <c r="CB40" i="9"/>
  <c r="BT40" i="9"/>
  <c r="BQ40" i="9"/>
  <c r="BH40" i="9"/>
  <c r="BD40" i="9"/>
  <c r="AV40" i="9"/>
  <c r="AS40" i="9"/>
  <c r="AJ40" i="9"/>
  <c r="AG40" i="9"/>
  <c r="X40" i="9"/>
  <c r="L40" i="9"/>
  <c r="I40" i="9"/>
  <c r="GM39" i="9"/>
  <c r="GY39" i="9" s="1"/>
  <c r="GL39" i="9"/>
  <c r="GX39" i="9" s="1"/>
  <c r="EW39" i="9"/>
  <c r="EV39" i="9"/>
  <c r="DS39" i="9"/>
  <c r="DR39" i="9"/>
  <c r="GY38" i="9"/>
  <c r="GM38" i="9"/>
  <c r="GL38" i="9"/>
  <c r="EW38" i="9"/>
  <c r="EV38" i="9"/>
  <c r="EV37" i="9" s="1"/>
  <c r="DS38" i="9"/>
  <c r="DR38" i="9"/>
  <c r="GV37" i="9"/>
  <c r="GS37" i="9"/>
  <c r="GP37" i="9"/>
  <c r="GM37" i="9"/>
  <c r="GJ37" i="9"/>
  <c r="GG37" i="9"/>
  <c r="GD37" i="9"/>
  <c r="GA37" i="9"/>
  <c r="FX37" i="9"/>
  <c r="FU37" i="9"/>
  <c r="FR37" i="9"/>
  <c r="FO37" i="9"/>
  <c r="FL37" i="9"/>
  <c r="FI37" i="9"/>
  <c r="FH72" i="9"/>
  <c r="FF37" i="9"/>
  <c r="FC37" i="9"/>
  <c r="EZ37" i="9"/>
  <c r="EY72" i="9"/>
  <c r="EW37" i="9"/>
  <c r="ET37" i="9"/>
  <c r="EQ37" i="9"/>
  <c r="EN37" i="9"/>
  <c r="EN28" i="9" s="1"/>
  <c r="EN52" i="9" s="1"/>
  <c r="EN27" i="9" s="1"/>
  <c r="EN72" i="9" s="1"/>
  <c r="EM37" i="9"/>
  <c r="EK37" i="9"/>
  <c r="EH37" i="9"/>
  <c r="EG37" i="9"/>
  <c r="EE37" i="9"/>
  <c r="EB37" i="9"/>
  <c r="EA37" i="9"/>
  <c r="EA28" i="9" s="1"/>
  <c r="EA52" i="9" s="1"/>
  <c r="EA27" i="9" s="1"/>
  <c r="EA72" i="9" s="1"/>
  <c r="DY37" i="9"/>
  <c r="DX37" i="9"/>
  <c r="DX28" i="9" s="1"/>
  <c r="DX52" i="9" s="1"/>
  <c r="DX27" i="9" s="1"/>
  <c r="DX72" i="9" s="1"/>
  <c r="DV37" i="9"/>
  <c r="DU37" i="9"/>
  <c r="DS37" i="9"/>
  <c r="DP37" i="9"/>
  <c r="DM37" i="9"/>
  <c r="DJ37" i="9"/>
  <c r="DG37" i="9"/>
  <c r="DD37" i="9"/>
  <c r="DA37" i="9"/>
  <c r="CX37" i="9"/>
  <c r="CU37" i="9"/>
  <c r="CU28" i="9" s="1"/>
  <c r="CU52" i="9" s="1"/>
  <c r="CU27" i="9" s="1"/>
  <c r="CU72" i="9" s="1"/>
  <c r="CR37" i="9"/>
  <c r="CR28" i="9" s="1"/>
  <c r="CQ37" i="9"/>
  <c r="CO37" i="9"/>
  <c r="CL37" i="9"/>
  <c r="CI37" i="9"/>
  <c r="CF37" i="9"/>
  <c r="CC37" i="9"/>
  <c r="CB37" i="9"/>
  <c r="BZ37" i="9"/>
  <c r="BW37" i="9"/>
  <c r="BW28" i="9" s="1"/>
  <c r="BW52" i="9" s="1"/>
  <c r="BW27" i="9" s="1"/>
  <c r="BW72" i="9" s="1"/>
  <c r="BV37" i="9"/>
  <c r="BT37" i="9"/>
  <c r="BQ37" i="9"/>
  <c r="BN37" i="9"/>
  <c r="BK37" i="9"/>
  <c r="BJ37" i="9"/>
  <c r="BH37" i="9"/>
  <c r="BG72" i="9"/>
  <c r="BE37" i="9"/>
  <c r="BD37" i="9"/>
  <c r="BB37" i="9"/>
  <c r="AY37" i="9"/>
  <c r="AY28" i="9" s="1"/>
  <c r="AY52" i="9" s="1"/>
  <c r="AV37" i="9"/>
  <c r="AS37" i="9"/>
  <c r="AP37" i="9"/>
  <c r="AM37" i="9"/>
  <c r="AJ37" i="9"/>
  <c r="AG37" i="9"/>
  <c r="AD37" i="9"/>
  <c r="AA37" i="9"/>
  <c r="X37" i="9"/>
  <c r="U37" i="9"/>
  <c r="R37" i="9"/>
  <c r="O37" i="9"/>
  <c r="L37" i="9"/>
  <c r="I37" i="9"/>
  <c r="F37" i="9"/>
  <c r="C37" i="9"/>
  <c r="C28" i="9" s="1"/>
  <c r="C52" i="9" s="1"/>
  <c r="C27" i="9" s="1"/>
  <c r="C72" i="9" s="1"/>
  <c r="GM36" i="9"/>
  <c r="GY36" i="9" s="1"/>
  <c r="GL36" i="9"/>
  <c r="GX36" i="9" s="1"/>
  <c r="EW36" i="9"/>
  <c r="EV36" i="9"/>
  <c r="EX36" i="9"/>
  <c r="DR36" i="9"/>
  <c r="GM35" i="9"/>
  <c r="GY35" i="9" s="1"/>
  <c r="GL35" i="9"/>
  <c r="GX35" i="9" s="1"/>
  <c r="EW35" i="9"/>
  <c r="EV35" i="9"/>
  <c r="EX35" i="9"/>
  <c r="DS35" i="9"/>
  <c r="DR35" i="9"/>
  <c r="GM34" i="9"/>
  <c r="GL34" i="9"/>
  <c r="GX34" i="9" s="1"/>
  <c r="EW34" i="9"/>
  <c r="EV34" i="9"/>
  <c r="DR34" i="9"/>
  <c r="CL29" i="9"/>
  <c r="CL28" i="9" s="1"/>
  <c r="GM33" i="9"/>
  <c r="GY33" i="9" s="1"/>
  <c r="GL33" i="9"/>
  <c r="GX33" i="9" s="1"/>
  <c r="EW33" i="9"/>
  <c r="EV33" i="9"/>
  <c r="EX33" i="9"/>
  <c r="DS33" i="9"/>
  <c r="DR33" i="9"/>
  <c r="GM32" i="9"/>
  <c r="GY32" i="9" s="1"/>
  <c r="GL32" i="9"/>
  <c r="GX32" i="9" s="1"/>
  <c r="GN32" i="9"/>
  <c r="GZ32" i="9" s="1"/>
  <c r="EW32" i="9"/>
  <c r="EV32" i="9"/>
  <c r="DS32" i="9"/>
  <c r="DR32" i="9"/>
  <c r="GM31" i="9"/>
  <c r="GY31" i="9" s="1"/>
  <c r="GL31" i="9"/>
  <c r="GX31" i="9" s="1"/>
  <c r="EW31" i="9"/>
  <c r="EV31" i="9"/>
  <c r="EX31" i="9"/>
  <c r="DS31" i="9"/>
  <c r="DR31" i="9"/>
  <c r="GM30" i="9"/>
  <c r="GL30" i="9"/>
  <c r="GN30" i="9"/>
  <c r="EW30" i="9"/>
  <c r="EV30" i="9"/>
  <c r="DS30" i="9"/>
  <c r="DR30" i="9"/>
  <c r="BL72" i="9"/>
  <c r="GV29" i="9"/>
  <c r="GV28" i="9" s="1"/>
  <c r="GV52" i="9" s="1"/>
  <c r="GS29" i="9"/>
  <c r="GS28" i="9" s="1"/>
  <c r="GS52" i="9" s="1"/>
  <c r="GS27" i="9" s="1"/>
  <c r="GS72" i="9" s="1"/>
  <c r="GO72" i="9"/>
  <c r="GJ29" i="9"/>
  <c r="GG29" i="9"/>
  <c r="GG28" i="9" s="1"/>
  <c r="GG52" i="9" s="1"/>
  <c r="GD29" i="9"/>
  <c r="GA29" i="9"/>
  <c r="FX29" i="9"/>
  <c r="FU29" i="9"/>
  <c r="FU28" i="9" s="1"/>
  <c r="FR29" i="9"/>
  <c r="FQ72" i="9"/>
  <c r="FO29" i="9"/>
  <c r="FL29" i="9"/>
  <c r="FI29" i="9"/>
  <c r="FI28" i="9" s="1"/>
  <c r="FI52" i="9" s="1"/>
  <c r="FI27" i="9" s="1"/>
  <c r="FI72" i="9" s="1"/>
  <c r="FF29" i="9"/>
  <c r="FC29" i="9"/>
  <c r="EZ29" i="9"/>
  <c r="EZ28" i="9" s="1"/>
  <c r="EZ52" i="9" s="1"/>
  <c r="ET29" i="9"/>
  <c r="ET28" i="9" s="1"/>
  <c r="ET52" i="9" s="1"/>
  <c r="EQ29" i="9"/>
  <c r="EN29" i="9"/>
  <c r="EM29" i="9"/>
  <c r="EK29" i="9"/>
  <c r="EK28" i="9" s="1"/>
  <c r="EK52" i="9" s="1"/>
  <c r="EK27" i="9" s="1"/>
  <c r="EK72" i="9" s="1"/>
  <c r="EJ72" i="9"/>
  <c r="EH29" i="9"/>
  <c r="EG29" i="9"/>
  <c r="EE29" i="9"/>
  <c r="EB29" i="9"/>
  <c r="EB28" i="9" s="1"/>
  <c r="EB52" i="9" s="1"/>
  <c r="EB27" i="9" s="1"/>
  <c r="EB72" i="9" s="1"/>
  <c r="EA29" i="9"/>
  <c r="DY29" i="9"/>
  <c r="DX29" i="9"/>
  <c r="DV29" i="9"/>
  <c r="DU29" i="9"/>
  <c r="DP29" i="9"/>
  <c r="DP28" i="9" s="1"/>
  <c r="DP52" i="9" s="1"/>
  <c r="DP27" i="9" s="1"/>
  <c r="DP72" i="9" s="1"/>
  <c r="DM29" i="9"/>
  <c r="DL72" i="9"/>
  <c r="DJ29" i="9"/>
  <c r="DI72" i="9"/>
  <c r="DG29" i="9"/>
  <c r="DD29" i="9"/>
  <c r="DA29" i="9"/>
  <c r="CX29" i="9"/>
  <c r="CU29" i="9"/>
  <c r="CR29" i="9"/>
  <c r="CQ29" i="9"/>
  <c r="CO29" i="9"/>
  <c r="CO28" i="9" s="1"/>
  <c r="CI29" i="9"/>
  <c r="CF29" i="9"/>
  <c r="CC29" i="9"/>
  <c r="CC28" i="9" s="1"/>
  <c r="CC52" i="9" s="1"/>
  <c r="CC27" i="9" s="1"/>
  <c r="CC72" i="9" s="1"/>
  <c r="CB29" i="9"/>
  <c r="BZ29" i="9"/>
  <c r="BW29" i="9"/>
  <c r="BV29" i="9"/>
  <c r="BT29" i="9"/>
  <c r="BT28" i="9" s="1"/>
  <c r="BT52" i="9" s="1"/>
  <c r="BQ29" i="9"/>
  <c r="BQ28" i="9" s="1"/>
  <c r="BN29" i="9"/>
  <c r="BK29" i="9"/>
  <c r="BJ29" i="9"/>
  <c r="BH29" i="9"/>
  <c r="BE29" i="9"/>
  <c r="BE28" i="9" s="1"/>
  <c r="BE52" i="9" s="1"/>
  <c r="BE27" i="9" s="1"/>
  <c r="BE72" i="9" s="1"/>
  <c r="BD29" i="9"/>
  <c r="BB29" i="9"/>
  <c r="AY29" i="9"/>
  <c r="AV29" i="9"/>
  <c r="AV28" i="9" s="1"/>
  <c r="AV52" i="9" s="1"/>
  <c r="AS29" i="9"/>
  <c r="AP29" i="9"/>
  <c r="AM29" i="9"/>
  <c r="AJ29" i="9"/>
  <c r="AG29" i="9"/>
  <c r="AD29" i="9"/>
  <c r="AC72" i="9"/>
  <c r="X29" i="9"/>
  <c r="X28" i="9" s="1"/>
  <c r="X52" i="9" s="1"/>
  <c r="U29" i="9"/>
  <c r="U28" i="9" s="1"/>
  <c r="U52" i="9" s="1"/>
  <c r="U27" i="9" s="1"/>
  <c r="U72" i="9" s="1"/>
  <c r="R29" i="9"/>
  <c r="O29" i="9"/>
  <c r="L29" i="9"/>
  <c r="L28" i="9" s="1"/>
  <c r="L52" i="9" s="1"/>
  <c r="L27" i="9" s="1"/>
  <c r="L72" i="9" s="1"/>
  <c r="I29" i="9"/>
  <c r="H72" i="9"/>
  <c r="F29" i="9"/>
  <c r="E72" i="9"/>
  <c r="C29" i="9"/>
  <c r="B72" i="9"/>
  <c r="GJ28" i="9"/>
  <c r="GI72" i="9"/>
  <c r="GD28" i="9"/>
  <c r="GD52" i="9" s="1"/>
  <c r="GA28" i="9"/>
  <c r="FZ72" i="9"/>
  <c r="FX28" i="9"/>
  <c r="FX52" i="9" s="1"/>
  <c r="FW72" i="9"/>
  <c r="FR28" i="9"/>
  <c r="FR52" i="9" s="1"/>
  <c r="FO28" i="9"/>
  <c r="FO52" i="9" s="1"/>
  <c r="FO27" i="9" s="1"/>
  <c r="FO72" i="9" s="1"/>
  <c r="FL28" i="9"/>
  <c r="FL52" i="9" s="1"/>
  <c r="FF28" i="9"/>
  <c r="FF52" i="9" s="1"/>
  <c r="FC28" i="9"/>
  <c r="FC52" i="9" s="1"/>
  <c r="FC27" i="9" s="1"/>
  <c r="FC72" i="9" s="1"/>
  <c r="FB72" i="9"/>
  <c r="EQ28" i="9"/>
  <c r="EQ52" i="9" s="1"/>
  <c r="EP72" i="9"/>
  <c r="EM28" i="9"/>
  <c r="EH28" i="9"/>
  <c r="EH52" i="9" s="1"/>
  <c r="EG28" i="9"/>
  <c r="EG52" i="9" s="1"/>
  <c r="EG27" i="9" s="1"/>
  <c r="EG72" i="9" s="1"/>
  <c r="ED72" i="9"/>
  <c r="DY28" i="9"/>
  <c r="DY52" i="9" s="1"/>
  <c r="DY27" i="9" s="1"/>
  <c r="DY72" i="9" s="1"/>
  <c r="DV28" i="9"/>
  <c r="DV52" i="9" s="1"/>
  <c r="DV27" i="9" s="1"/>
  <c r="DV72" i="9" s="1"/>
  <c r="DU28" i="9"/>
  <c r="DU52" i="9" s="1"/>
  <c r="DU27" i="9" s="1"/>
  <c r="DU72" i="9" s="1"/>
  <c r="DM28" i="9"/>
  <c r="DM52" i="9" s="1"/>
  <c r="DM27" i="9" s="1"/>
  <c r="DM72" i="9" s="1"/>
  <c r="DJ28" i="9"/>
  <c r="DJ52" i="9" s="1"/>
  <c r="DG28" i="9"/>
  <c r="DG52" i="9" s="1"/>
  <c r="DG27" i="9" s="1"/>
  <c r="DG72" i="9" s="1"/>
  <c r="DF72" i="9"/>
  <c r="DD28" i="9"/>
  <c r="DD52" i="9" s="1"/>
  <c r="DA28" i="9"/>
  <c r="DA52" i="9" s="1"/>
  <c r="DA27" i="9" s="1"/>
  <c r="DA72" i="9" s="1"/>
  <c r="CX28" i="9"/>
  <c r="CX52" i="9" s="1"/>
  <c r="CX27" i="9" s="1"/>
  <c r="CX72" i="9" s="1"/>
  <c r="CQ28" i="9"/>
  <c r="CI28" i="9"/>
  <c r="CF28" i="9"/>
  <c r="CB28" i="9"/>
  <c r="BZ28" i="9"/>
  <c r="BZ52" i="9" s="1"/>
  <c r="BV28" i="9"/>
  <c r="BV52" i="9" s="1"/>
  <c r="BN28" i="9"/>
  <c r="BK28" i="9"/>
  <c r="BJ28" i="9"/>
  <c r="BJ52" i="9" s="1"/>
  <c r="BH28" i="9"/>
  <c r="BH52" i="9" s="1"/>
  <c r="BD28" i="9"/>
  <c r="BB28" i="9"/>
  <c r="BB52" i="9" s="1"/>
  <c r="AS28" i="9"/>
  <c r="AS52" i="9" s="1"/>
  <c r="AS27" i="9" s="1"/>
  <c r="AS72" i="9" s="1"/>
  <c r="AP28" i="9"/>
  <c r="AP52" i="9" s="1"/>
  <c r="AP27" i="9" s="1"/>
  <c r="AP72" i="9" s="1"/>
  <c r="AO72" i="9"/>
  <c r="AM28" i="9"/>
  <c r="AL72" i="9"/>
  <c r="AJ28" i="9"/>
  <c r="AJ52" i="9" s="1"/>
  <c r="AJ27" i="9" s="1"/>
  <c r="AJ72" i="9" s="1"/>
  <c r="AG28" i="9"/>
  <c r="AG52" i="9" s="1"/>
  <c r="AG27" i="9" s="1"/>
  <c r="AG72" i="9" s="1"/>
  <c r="AD28" i="9"/>
  <c r="AD52" i="9" s="1"/>
  <c r="R28" i="9"/>
  <c r="R52" i="9" s="1"/>
  <c r="Q72" i="9"/>
  <c r="O28" i="9"/>
  <c r="N72" i="9"/>
  <c r="I28" i="9"/>
  <c r="I52" i="9" s="1"/>
  <c r="I27" i="9" s="1"/>
  <c r="I72" i="9" s="1"/>
  <c r="F28" i="9"/>
  <c r="GU72" i="9"/>
  <c r="GD27" i="9"/>
  <c r="GD72" i="9" s="1"/>
  <c r="GC72" i="9"/>
  <c r="FK72" i="9"/>
  <c r="EM27" i="9"/>
  <c r="EM72" i="9" s="1"/>
  <c r="EH27" i="9"/>
  <c r="EH72" i="9" s="1"/>
  <c r="DO72" i="9"/>
  <c r="DJ27" i="9"/>
  <c r="DJ72" i="9" s="1"/>
  <c r="DD27" i="9"/>
  <c r="DD72" i="9" s="1"/>
  <c r="CZ72" i="9"/>
  <c r="CW72" i="9"/>
  <c r="CT72" i="9"/>
  <c r="CH72" i="9"/>
  <c r="CD72" i="9"/>
  <c r="BZ27" i="9"/>
  <c r="BZ72" i="9" s="1"/>
  <c r="BY72" i="9"/>
  <c r="BV27" i="9"/>
  <c r="BV72" i="9" s="1"/>
  <c r="BT27" i="9"/>
  <c r="BT72" i="9" s="1"/>
  <c r="BJ27" i="9"/>
  <c r="BJ72" i="9" s="1"/>
  <c r="BH27" i="9"/>
  <c r="BH72" i="9" s="1"/>
  <c r="BB27" i="9"/>
  <c r="BB72" i="9" s="1"/>
  <c r="BA72" i="9"/>
  <c r="AY27" i="9"/>
  <c r="AY72" i="9" s="1"/>
  <c r="AV27" i="9"/>
  <c r="AV72" i="9" s="1"/>
  <c r="AR72" i="9"/>
  <c r="AI72" i="9"/>
  <c r="AF72" i="9"/>
  <c r="AD27" i="9"/>
  <c r="AD72" i="9" s="1"/>
  <c r="Z72" i="9"/>
  <c r="R27" i="9"/>
  <c r="R72" i="9" s="1"/>
  <c r="K72" i="9"/>
  <c r="GY25" i="9"/>
  <c r="GM25" i="9"/>
  <c r="GL25" i="9"/>
  <c r="GX25" i="9" s="1"/>
  <c r="GN25" i="9"/>
  <c r="GZ25" i="9" s="1"/>
  <c r="EW25" i="9"/>
  <c r="EV25" i="9"/>
  <c r="EX25" i="9"/>
  <c r="DS25" i="9"/>
  <c r="HB25" i="9" s="1"/>
  <c r="GM24" i="9"/>
  <c r="GY24" i="9" s="1"/>
  <c r="GY21" i="9" s="1"/>
  <c r="GL24" i="9"/>
  <c r="GX24" i="9" s="1"/>
  <c r="EW24" i="9"/>
  <c r="EV24" i="9"/>
  <c r="EX24" i="9"/>
  <c r="CI24" i="11"/>
  <c r="GY23" i="9"/>
  <c r="GM23" i="9"/>
  <c r="GL23" i="9"/>
  <c r="GX23" i="9" s="1"/>
  <c r="GN23" i="9"/>
  <c r="GZ23" i="9" s="1"/>
  <c r="EW23" i="9"/>
  <c r="EV23" i="9"/>
  <c r="EX23" i="9"/>
  <c r="CI23" i="11"/>
  <c r="CI21" i="11" s="1"/>
  <c r="CI18" i="11" s="1"/>
  <c r="BQ21" i="9"/>
  <c r="GY22" i="9"/>
  <c r="GM22" i="9"/>
  <c r="GL22" i="9"/>
  <c r="GX22" i="9" s="1"/>
  <c r="GX21" i="9" s="1"/>
  <c r="EW22" i="9"/>
  <c r="EV22" i="9"/>
  <c r="EV21" i="9" s="1"/>
  <c r="DS22" i="9"/>
  <c r="HB22" i="9" s="1"/>
  <c r="DR22" i="9"/>
  <c r="GV21" i="9"/>
  <c r="GS21" i="9"/>
  <c r="GP21" i="9"/>
  <c r="GM21" i="9"/>
  <c r="GJ21" i="9"/>
  <c r="GG21" i="9"/>
  <c r="GD21" i="9"/>
  <c r="GD18" i="9" s="1"/>
  <c r="GA21" i="9"/>
  <c r="FX21" i="9"/>
  <c r="FU21" i="9"/>
  <c r="FR21" i="9"/>
  <c r="FO21" i="9"/>
  <c r="FL21" i="9"/>
  <c r="FL18" i="9" s="1"/>
  <c r="FI21" i="9"/>
  <c r="FF21" i="9"/>
  <c r="FC21" i="9"/>
  <c r="EZ21" i="9"/>
  <c r="EW21" i="9"/>
  <c r="ET21" i="9"/>
  <c r="EQ21" i="9"/>
  <c r="EN21" i="9"/>
  <c r="EM21" i="9"/>
  <c r="EK21" i="9"/>
  <c r="EH21" i="9"/>
  <c r="EG21" i="9"/>
  <c r="EE21" i="9"/>
  <c r="EB21" i="9"/>
  <c r="EA21" i="9"/>
  <c r="DY21" i="9"/>
  <c r="DX21" i="9"/>
  <c r="DV21" i="9"/>
  <c r="DU21" i="9"/>
  <c r="DP21" i="9"/>
  <c r="DM21" i="9"/>
  <c r="DJ21" i="9"/>
  <c r="DJ18" i="9" s="1"/>
  <c r="DG21" i="9"/>
  <c r="DF71" i="9"/>
  <c r="DF73" i="9" s="1"/>
  <c r="DD21" i="9"/>
  <c r="DA21" i="9"/>
  <c r="CX21" i="9"/>
  <c r="CX18" i="9" s="1"/>
  <c r="CU21" i="9"/>
  <c r="CT71" i="9"/>
  <c r="CT73" i="9" s="1"/>
  <c r="CR21" i="9"/>
  <c r="CQ21" i="9"/>
  <c r="CI21" i="9"/>
  <c r="CC21" i="9"/>
  <c r="CB21" i="9"/>
  <c r="BZ21" i="9"/>
  <c r="BZ18" i="9" s="1"/>
  <c r="BW21" i="9"/>
  <c r="BV21" i="9"/>
  <c r="BV18" i="9" s="1"/>
  <c r="BT21" i="9"/>
  <c r="BN21" i="9"/>
  <c r="BN18" i="9" s="1"/>
  <c r="BK21" i="9"/>
  <c r="BJ21" i="9"/>
  <c r="BJ18" i="9" s="1"/>
  <c r="BJ26" i="9" s="1"/>
  <c r="BJ6" i="9" s="1"/>
  <c r="BJ71" i="9" s="1"/>
  <c r="BJ73" i="9" s="1"/>
  <c r="BH21" i="9"/>
  <c r="BE21" i="9"/>
  <c r="BD21" i="9"/>
  <c r="BB21" i="9"/>
  <c r="BB18" i="9" s="1"/>
  <c r="AY21" i="9"/>
  <c r="AX71" i="9"/>
  <c r="AV21" i="9"/>
  <c r="AS21" i="9"/>
  <c r="AP21" i="9"/>
  <c r="AP18" i="9" s="1"/>
  <c r="AM21" i="9"/>
  <c r="AL71" i="9"/>
  <c r="AL73" i="9" s="1"/>
  <c r="AJ21" i="9"/>
  <c r="AG21" i="9"/>
  <c r="AD21" i="9"/>
  <c r="AD18" i="9" s="1"/>
  <c r="AA21" i="9"/>
  <c r="X21" i="9"/>
  <c r="U21" i="9"/>
  <c r="U18" i="9" s="1"/>
  <c r="R21" i="9"/>
  <c r="R18" i="9" s="1"/>
  <c r="O21" i="9"/>
  <c r="L21" i="9"/>
  <c r="I21" i="9"/>
  <c r="F21" i="9"/>
  <c r="F18" i="9" s="1"/>
  <c r="C21" i="9"/>
  <c r="GM20" i="9"/>
  <c r="GL20" i="9"/>
  <c r="GX20" i="9" s="1"/>
  <c r="EW20" i="9"/>
  <c r="EV20" i="9"/>
  <c r="GM19" i="9"/>
  <c r="GY19" i="9" s="1"/>
  <c r="GL19" i="9"/>
  <c r="EW19" i="9"/>
  <c r="EV19" i="9"/>
  <c r="EX19" i="9"/>
  <c r="GS18" i="9"/>
  <c r="GP18" i="9"/>
  <c r="GJ18" i="9"/>
  <c r="GG18" i="9"/>
  <c r="GA18" i="9"/>
  <c r="FX18" i="9"/>
  <c r="FU18" i="9"/>
  <c r="FR18" i="9"/>
  <c r="FO18" i="9"/>
  <c r="FI18" i="9"/>
  <c r="FF18" i="9"/>
  <c r="FC18" i="9"/>
  <c r="EZ18" i="9"/>
  <c r="EW18" i="9"/>
  <c r="ET18" i="9"/>
  <c r="EQ18" i="9"/>
  <c r="EN18" i="9"/>
  <c r="EM18" i="9"/>
  <c r="EK18" i="9"/>
  <c r="EH18" i="9"/>
  <c r="EG18" i="9"/>
  <c r="EE18" i="9"/>
  <c r="EB18" i="9"/>
  <c r="EA18" i="9"/>
  <c r="DY18" i="9"/>
  <c r="DX18" i="9"/>
  <c r="DV18" i="9"/>
  <c r="DU18" i="9"/>
  <c r="DP18" i="9"/>
  <c r="DM18" i="9"/>
  <c r="DG18" i="9"/>
  <c r="DD18" i="9"/>
  <c r="DA18" i="9"/>
  <c r="CU18" i="9"/>
  <c r="CR18" i="9"/>
  <c r="CQ18" i="9"/>
  <c r="CC18" i="9"/>
  <c r="CB18" i="9"/>
  <c r="BW18" i="9"/>
  <c r="BT18" i="9"/>
  <c r="BK18" i="9"/>
  <c r="BH18" i="9"/>
  <c r="BE18" i="9"/>
  <c r="BD18" i="9"/>
  <c r="AY18" i="9"/>
  <c r="AV18" i="9"/>
  <c r="AS18" i="9"/>
  <c r="AM18" i="9"/>
  <c r="AJ18" i="9"/>
  <c r="AG18" i="9"/>
  <c r="AA18" i="9"/>
  <c r="X18" i="9"/>
  <c r="O18" i="9"/>
  <c r="L18" i="9"/>
  <c r="I18" i="9"/>
  <c r="C18" i="9"/>
  <c r="GM17" i="9"/>
  <c r="GY17" i="9" s="1"/>
  <c r="GL17" i="9"/>
  <c r="GX17" i="9" s="1"/>
  <c r="EW17" i="9"/>
  <c r="EV17" i="9"/>
  <c r="EX17" i="9"/>
  <c r="DS17" i="9"/>
  <c r="Q71" i="9"/>
  <c r="Q73" i="9" s="1"/>
  <c r="GM16" i="9"/>
  <c r="GY16" i="9" s="1"/>
  <c r="GL16" i="9"/>
  <c r="GX16" i="9" s="1"/>
  <c r="EW16" i="9"/>
  <c r="EV16" i="9"/>
  <c r="CF16" i="9"/>
  <c r="BQ12" i="9"/>
  <c r="GM15" i="9"/>
  <c r="GY15" i="9" s="1"/>
  <c r="GL15" i="9"/>
  <c r="GX15" i="9" s="1"/>
  <c r="EW15" i="9"/>
  <c r="EV15" i="9"/>
  <c r="DS15" i="9"/>
  <c r="GM14" i="9"/>
  <c r="GY14" i="9" s="1"/>
  <c r="GL14" i="9"/>
  <c r="GX14" i="9" s="1"/>
  <c r="EW14" i="9"/>
  <c r="EV14" i="9"/>
  <c r="DS14" i="9"/>
  <c r="HB14" i="9" s="1"/>
  <c r="DR14" i="9"/>
  <c r="GM13" i="9"/>
  <c r="GY13" i="9" s="1"/>
  <c r="GL13" i="9"/>
  <c r="GX13" i="9" s="1"/>
  <c r="EW13" i="9"/>
  <c r="EV13" i="9"/>
  <c r="DS13" i="9"/>
  <c r="DR13" i="9"/>
  <c r="D12" i="9"/>
  <c r="GV12" i="9"/>
  <c r="GV7" i="9" s="1"/>
  <c r="GS12" i="9"/>
  <c r="GP12" i="9"/>
  <c r="GP7" i="9" s="1"/>
  <c r="GJ12" i="9"/>
  <c r="GJ7" i="9" s="1"/>
  <c r="GJ26" i="9" s="1"/>
  <c r="GJ6" i="9" s="1"/>
  <c r="GJ71" i="9" s="1"/>
  <c r="GG12" i="9"/>
  <c r="GD12" i="9"/>
  <c r="GA12" i="9"/>
  <c r="FX12" i="9"/>
  <c r="FU12" i="9"/>
  <c r="FT71" i="9"/>
  <c r="FR12" i="9"/>
  <c r="FO12" i="9"/>
  <c r="FL12" i="9"/>
  <c r="FL7" i="9" s="1"/>
  <c r="FI12" i="9"/>
  <c r="FF12" i="9"/>
  <c r="FC12" i="9"/>
  <c r="EZ12" i="9"/>
  <c r="ET12" i="9"/>
  <c r="ET7" i="9" s="1"/>
  <c r="ET26" i="9" s="1"/>
  <c r="ET6" i="9" s="1"/>
  <c r="ET71" i="9" s="1"/>
  <c r="EQ12" i="9"/>
  <c r="EN12" i="9"/>
  <c r="EM12" i="9"/>
  <c r="EK12" i="9"/>
  <c r="EJ71" i="9"/>
  <c r="EH12" i="9"/>
  <c r="EG12" i="9"/>
  <c r="EE12" i="9"/>
  <c r="EB12" i="9"/>
  <c r="EA12" i="9"/>
  <c r="DY12" i="9"/>
  <c r="DX12" i="9"/>
  <c r="DV12" i="9"/>
  <c r="DU12" i="9"/>
  <c r="DP12" i="9"/>
  <c r="DM12" i="9"/>
  <c r="DJ12" i="9"/>
  <c r="DG12" i="9"/>
  <c r="DD12" i="9"/>
  <c r="DA12" i="9"/>
  <c r="CX12" i="9"/>
  <c r="CU12" i="9"/>
  <c r="CR12" i="9"/>
  <c r="CQ12" i="9"/>
  <c r="CL12" i="9"/>
  <c r="CI12" i="9"/>
  <c r="CF12" i="9"/>
  <c r="CC12" i="9"/>
  <c r="CB12" i="9"/>
  <c r="BZ12" i="9"/>
  <c r="BW12" i="9"/>
  <c r="BV12" i="9"/>
  <c r="BT12" i="9"/>
  <c r="BN12" i="9"/>
  <c r="BK12" i="9"/>
  <c r="BJ12" i="9"/>
  <c r="BH12" i="9"/>
  <c r="BE12" i="9"/>
  <c r="BD12" i="9"/>
  <c r="BB12" i="9"/>
  <c r="AY12" i="9"/>
  <c r="AV12" i="9"/>
  <c r="AS12" i="9"/>
  <c r="AP12" i="9"/>
  <c r="AM12" i="9"/>
  <c r="AJ12" i="9"/>
  <c r="AG12" i="9"/>
  <c r="AD12" i="9"/>
  <c r="AA12" i="9"/>
  <c r="X12" i="9"/>
  <c r="U12" i="9"/>
  <c r="R12" i="9"/>
  <c r="O12" i="9"/>
  <c r="L12" i="9"/>
  <c r="I12" i="9"/>
  <c r="F12" i="9"/>
  <c r="C12" i="9"/>
  <c r="B71" i="9"/>
  <c r="GM11" i="9"/>
  <c r="GL11" i="9"/>
  <c r="GX11" i="9" s="1"/>
  <c r="EW11" i="9"/>
  <c r="EV11" i="9"/>
  <c r="DS11" i="9"/>
  <c r="GL10" i="9"/>
  <c r="GX10" i="9" s="1"/>
  <c r="EW10" i="9"/>
  <c r="EV10" i="9"/>
  <c r="EX10" i="9"/>
  <c r="GL9" i="9"/>
  <c r="GX9" i="9" s="1"/>
  <c r="EW9" i="9"/>
  <c r="EV9" i="9"/>
  <c r="CD71" i="9"/>
  <c r="CD73" i="9" s="1"/>
  <c r="GL8" i="9"/>
  <c r="GX8" i="9" s="1"/>
  <c r="EV8" i="9"/>
  <c r="EW8" i="9"/>
  <c r="GU71" i="9"/>
  <c r="GS7" i="9"/>
  <c r="GS26" i="9" s="1"/>
  <c r="GS6" i="9" s="1"/>
  <c r="GS71" i="9" s="1"/>
  <c r="GS73" i="9" s="1"/>
  <c r="GR71" i="9"/>
  <c r="GO71" i="9"/>
  <c r="GO73" i="9" s="1"/>
  <c r="GI71" i="9"/>
  <c r="GI73" i="9" s="1"/>
  <c r="GF71" i="9"/>
  <c r="FZ71" i="9"/>
  <c r="FZ73" i="9" s="1"/>
  <c r="FW71" i="9"/>
  <c r="FW73" i="9" s="1"/>
  <c r="FU7" i="9"/>
  <c r="FU26" i="9" s="1"/>
  <c r="FU6" i="9" s="1"/>
  <c r="FU71" i="9" s="1"/>
  <c r="FR7" i="9"/>
  <c r="FR26" i="9" s="1"/>
  <c r="FR6" i="9" s="1"/>
  <c r="FR71" i="9" s="1"/>
  <c r="FO7" i="9"/>
  <c r="FO26" i="9" s="1"/>
  <c r="FO6" i="9" s="1"/>
  <c r="FO71" i="9" s="1"/>
  <c r="FN71" i="9"/>
  <c r="FK71" i="9"/>
  <c r="FK73" i="9" s="1"/>
  <c r="FE71" i="9"/>
  <c r="FB71" i="9"/>
  <c r="FB73" i="9" s="1"/>
  <c r="EY71" i="9"/>
  <c r="EY73" i="9" s="1"/>
  <c r="EP71" i="9"/>
  <c r="EN7" i="9"/>
  <c r="EN26" i="9" s="1"/>
  <c r="EN6" i="9" s="1"/>
  <c r="EN71" i="9" s="1"/>
  <c r="EN73" i="9" s="1"/>
  <c r="EM7" i="9"/>
  <c r="EM26" i="9" s="1"/>
  <c r="EM6" i="9" s="1"/>
  <c r="EM71" i="9" s="1"/>
  <c r="EM73" i="9" s="1"/>
  <c r="EK7" i="9"/>
  <c r="EK26" i="9" s="1"/>
  <c r="EH7" i="9"/>
  <c r="EH26" i="9" s="1"/>
  <c r="EH6" i="9" s="1"/>
  <c r="EH71" i="9" s="1"/>
  <c r="EH73" i="9" s="1"/>
  <c r="EG7" i="9"/>
  <c r="EG26" i="9" s="1"/>
  <c r="EE7" i="9"/>
  <c r="EE26" i="9" s="1"/>
  <c r="EE6" i="9" s="1"/>
  <c r="EE71" i="9" s="1"/>
  <c r="ED71" i="9"/>
  <c r="EB7" i="9"/>
  <c r="EB26" i="9" s="1"/>
  <c r="EB6" i="9" s="1"/>
  <c r="EB71" i="9" s="1"/>
  <c r="EB73" i="9" s="1"/>
  <c r="EA7" i="9"/>
  <c r="EA26" i="9" s="1"/>
  <c r="EA6" i="9" s="1"/>
  <c r="EA71" i="9" s="1"/>
  <c r="EA73" i="9" s="1"/>
  <c r="DY7" i="9"/>
  <c r="DY26" i="9" s="1"/>
  <c r="DX7" i="9"/>
  <c r="DX26" i="9" s="1"/>
  <c r="DX6" i="9" s="1"/>
  <c r="DX71" i="9" s="1"/>
  <c r="DX73" i="9" s="1"/>
  <c r="DV7" i="9"/>
  <c r="DV26" i="9" s="1"/>
  <c r="DV6" i="9" s="1"/>
  <c r="DV71" i="9" s="1"/>
  <c r="DV73" i="9" s="1"/>
  <c r="DU7" i="9"/>
  <c r="DU26" i="9" s="1"/>
  <c r="DU6" i="9" s="1"/>
  <c r="DU71" i="9" s="1"/>
  <c r="DU73" i="9" s="1"/>
  <c r="DP7" i="9"/>
  <c r="DP26" i="9" s="1"/>
  <c r="DP6" i="9" s="1"/>
  <c r="DP71" i="9" s="1"/>
  <c r="DP73" i="9" s="1"/>
  <c r="DO71" i="9"/>
  <c r="DM7" i="9"/>
  <c r="DM26" i="9" s="1"/>
  <c r="DL71" i="9"/>
  <c r="DL73" i="9" s="1"/>
  <c r="DJ7" i="9"/>
  <c r="DG7" i="9"/>
  <c r="DG26" i="9" s="1"/>
  <c r="DG6" i="9" s="1"/>
  <c r="DG71" i="9" s="1"/>
  <c r="DD7" i="9"/>
  <c r="DD26" i="9" s="1"/>
  <c r="DD6" i="9" s="1"/>
  <c r="DD71" i="9" s="1"/>
  <c r="DD73" i="9" s="1"/>
  <c r="DC71" i="9"/>
  <c r="DA7" i="9"/>
  <c r="DA26" i="9" s="1"/>
  <c r="DA6" i="9" s="1"/>
  <c r="DA71" i="9" s="1"/>
  <c r="CZ71" i="9"/>
  <c r="CZ73" i="9" s="1"/>
  <c r="CX7" i="9"/>
  <c r="CW71" i="9"/>
  <c r="CW73" i="9" s="1"/>
  <c r="CU7" i="9"/>
  <c r="CU26" i="9" s="1"/>
  <c r="CU6" i="9" s="1"/>
  <c r="CU71" i="9" s="1"/>
  <c r="CU73" i="9" s="1"/>
  <c r="CR7" i="9"/>
  <c r="CR26" i="9" s="1"/>
  <c r="CR6" i="9" s="1"/>
  <c r="CR71" i="9" s="1"/>
  <c r="CQ7" i="9"/>
  <c r="CQ26" i="9" s="1"/>
  <c r="CQ6" i="9" s="1"/>
  <c r="CQ71" i="9" s="1"/>
  <c r="CQ73" i="9" s="1"/>
  <c r="CC7" i="9"/>
  <c r="CC26" i="9" s="1"/>
  <c r="CC6" i="9" s="1"/>
  <c r="CC71" i="9" s="1"/>
  <c r="CB7" i="9"/>
  <c r="CB26" i="9" s="1"/>
  <c r="CB6" i="9" s="1"/>
  <c r="CB71" i="9" s="1"/>
  <c r="BZ7" i="9"/>
  <c r="BX71" i="9"/>
  <c r="BW7" i="9"/>
  <c r="BW26" i="9" s="1"/>
  <c r="BW6" i="9" s="1"/>
  <c r="BW71" i="9" s="1"/>
  <c r="BW73" i="9" s="1"/>
  <c r="BV7" i="9"/>
  <c r="BV26" i="9" s="1"/>
  <c r="BV6" i="9" s="1"/>
  <c r="BV71" i="9" s="1"/>
  <c r="BV73" i="9" s="1"/>
  <c r="BT7" i="9"/>
  <c r="BT26" i="9" s="1"/>
  <c r="BT6" i="9" s="1"/>
  <c r="BT71" i="9" s="1"/>
  <c r="BT73" i="9" s="1"/>
  <c r="BS71" i="9"/>
  <c r="BS73" i="9" s="1"/>
  <c r="BN7" i="9"/>
  <c r="BK7" i="9"/>
  <c r="BK26" i="9" s="1"/>
  <c r="BK6" i="9" s="1"/>
  <c r="BK71" i="9" s="1"/>
  <c r="BK73" i="9" s="1"/>
  <c r="BJ7" i="9"/>
  <c r="BH7" i="9"/>
  <c r="BH26" i="9" s="1"/>
  <c r="BH6" i="9" s="1"/>
  <c r="BH71" i="9" s="1"/>
  <c r="BH73" i="9" s="1"/>
  <c r="BG71" i="9"/>
  <c r="BG73" i="9" s="1"/>
  <c r="BE7" i="9"/>
  <c r="BE26" i="9" s="1"/>
  <c r="BE6" i="9" s="1"/>
  <c r="BE71" i="9" s="1"/>
  <c r="BD7" i="9"/>
  <c r="BD26" i="9" s="1"/>
  <c r="BD6" i="9" s="1"/>
  <c r="BD71" i="9" s="1"/>
  <c r="BB7" i="9"/>
  <c r="BA71" i="9"/>
  <c r="BA73" i="9" s="1"/>
  <c r="AY7" i="9"/>
  <c r="AY26" i="9" s="1"/>
  <c r="AY6" i="9" s="1"/>
  <c r="AY71" i="9" s="1"/>
  <c r="AY73" i="9" s="1"/>
  <c r="AV7" i="9"/>
  <c r="AV26" i="9" s="1"/>
  <c r="AV6" i="9" s="1"/>
  <c r="AV71" i="9" s="1"/>
  <c r="AV73" i="9" s="1"/>
  <c r="AU71" i="9"/>
  <c r="AU73" i="9" s="1"/>
  <c r="AS7" i="9"/>
  <c r="AS26" i="9" s="1"/>
  <c r="AS6" i="9" s="1"/>
  <c r="AS71" i="9" s="1"/>
  <c r="AS73" i="9" s="1"/>
  <c r="AR71" i="9"/>
  <c r="AR73" i="9" s="1"/>
  <c r="AP7" i="9"/>
  <c r="AO71" i="9"/>
  <c r="AO73" i="9" s="1"/>
  <c r="AM7" i="9"/>
  <c r="AM26" i="9" s="1"/>
  <c r="AM6" i="9" s="1"/>
  <c r="AM71" i="9" s="1"/>
  <c r="AM73" i="9" s="1"/>
  <c r="AJ7" i="9"/>
  <c r="AJ26" i="9" s="1"/>
  <c r="AJ6" i="9" s="1"/>
  <c r="AJ71" i="9" s="1"/>
  <c r="AI71" i="9"/>
  <c r="AI73" i="9" s="1"/>
  <c r="AG7" i="9"/>
  <c r="AG26" i="9" s="1"/>
  <c r="AG6" i="9" s="1"/>
  <c r="AG71" i="9" s="1"/>
  <c r="AF71" i="9"/>
  <c r="AF73" i="9" s="1"/>
  <c r="AD7" i="9"/>
  <c r="AA7" i="9"/>
  <c r="AA26" i="9" s="1"/>
  <c r="X7" i="9"/>
  <c r="X26" i="9" s="1"/>
  <c r="X6" i="9" s="1"/>
  <c r="X71" i="9" s="1"/>
  <c r="W71" i="9"/>
  <c r="U7" i="9"/>
  <c r="R7" i="9"/>
  <c r="O7" i="9"/>
  <c r="O26" i="9" s="1"/>
  <c r="O6" i="9" s="1"/>
  <c r="O71" i="9" s="1"/>
  <c r="N71" i="9"/>
  <c r="N73" i="9" s="1"/>
  <c r="L7" i="9"/>
  <c r="L26" i="9" s="1"/>
  <c r="L6" i="9" s="1"/>
  <c r="L71" i="9" s="1"/>
  <c r="K71" i="9"/>
  <c r="K73" i="9" s="1"/>
  <c r="I7" i="9"/>
  <c r="I26" i="9" s="1"/>
  <c r="I6" i="9" s="1"/>
  <c r="I71" i="9" s="1"/>
  <c r="I73" i="9" s="1"/>
  <c r="H71" i="9"/>
  <c r="F7" i="9"/>
  <c r="E71" i="9"/>
  <c r="GM69" i="10"/>
  <c r="GY69" i="10" s="1"/>
  <c r="GL69" i="10"/>
  <c r="GX69" i="10" s="1"/>
  <c r="EW69" i="10"/>
  <c r="EW67" i="10" s="1"/>
  <c r="EV69" i="10"/>
  <c r="DS69" i="10"/>
  <c r="DS67" i="10" s="1"/>
  <c r="DR69" i="10"/>
  <c r="AA67" i="24" s="1"/>
  <c r="AM67" i="24" s="1"/>
  <c r="GL68" i="10"/>
  <c r="GX68" i="10" s="1"/>
  <c r="EW68" i="10"/>
  <c r="EV68" i="10"/>
  <c r="EV67" i="10" s="1"/>
  <c r="DS68" i="10"/>
  <c r="DR68" i="10"/>
  <c r="AA66" i="24" s="1"/>
  <c r="GS67" i="10"/>
  <c r="GP67" i="10"/>
  <c r="GJ67" i="10"/>
  <c r="GG67" i="10"/>
  <c r="GD67" i="10"/>
  <c r="GA67" i="10"/>
  <c r="FZ67" i="10"/>
  <c r="FX67" i="10"/>
  <c r="FU67" i="10"/>
  <c r="FR67" i="10"/>
  <c r="FL67" i="10"/>
  <c r="FI67" i="10"/>
  <c r="FF67" i="10"/>
  <c r="EZ67" i="10"/>
  <c r="EY67" i="10"/>
  <c r="ET67" i="10"/>
  <c r="ES67" i="10"/>
  <c r="EQ67" i="10"/>
  <c r="EP67" i="10"/>
  <c r="EN67" i="10"/>
  <c r="EM67" i="10"/>
  <c r="EK67" i="10"/>
  <c r="EJ67" i="10"/>
  <c r="EH67" i="10"/>
  <c r="EG67" i="10"/>
  <c r="EE67" i="10"/>
  <c r="ED67" i="10"/>
  <c r="EB67" i="10"/>
  <c r="EA67" i="10"/>
  <c r="DY67" i="10"/>
  <c r="DX67" i="10"/>
  <c r="DX61" i="10" s="1"/>
  <c r="DV67" i="10"/>
  <c r="DU67" i="10"/>
  <c r="DP67" i="10"/>
  <c r="DO67" i="10"/>
  <c r="DM67" i="10"/>
  <c r="DL67" i="10"/>
  <c r="DJ67" i="10"/>
  <c r="DI67" i="10"/>
  <c r="DG67" i="10"/>
  <c r="DF67" i="10"/>
  <c r="DD67" i="10"/>
  <c r="DC67" i="10"/>
  <c r="DA67" i="10"/>
  <c r="CZ67" i="10"/>
  <c r="CX67" i="10"/>
  <c r="CW67" i="10"/>
  <c r="CU67" i="10"/>
  <c r="CT67" i="10"/>
  <c r="CR67" i="10"/>
  <c r="CQ67" i="10"/>
  <c r="CO67" i="10"/>
  <c r="CN67" i="10"/>
  <c r="CL67" i="10"/>
  <c r="CK67" i="10"/>
  <c r="CI67" i="10"/>
  <c r="CH67" i="10"/>
  <c r="CF67" i="10"/>
  <c r="CE67" i="10"/>
  <c r="CC67" i="10"/>
  <c r="CB67" i="10"/>
  <c r="BZ67" i="10"/>
  <c r="BY67" i="10"/>
  <c r="BW67" i="10"/>
  <c r="BV67" i="10"/>
  <c r="BT67" i="10"/>
  <c r="BS67" i="10"/>
  <c r="BQ67" i="10"/>
  <c r="BP67" i="10"/>
  <c r="BN67" i="10"/>
  <c r="BM67" i="10"/>
  <c r="BK67" i="10"/>
  <c r="BJ67" i="10"/>
  <c r="BH67" i="10"/>
  <c r="BG67" i="10"/>
  <c r="BE67" i="10"/>
  <c r="BD67" i="10"/>
  <c r="BB67" i="10"/>
  <c r="BA67" i="10"/>
  <c r="AY67" i="10"/>
  <c r="AX67" i="10"/>
  <c r="AV67" i="10"/>
  <c r="AU67" i="10"/>
  <c r="AS67" i="10"/>
  <c r="AR67" i="10"/>
  <c r="AP67" i="10"/>
  <c r="AO67" i="10"/>
  <c r="AM67" i="10"/>
  <c r="AL67" i="10"/>
  <c r="AJ67" i="10"/>
  <c r="AI67" i="10"/>
  <c r="AG67" i="10"/>
  <c r="AD67" i="10"/>
  <c r="AA67" i="10"/>
  <c r="X67" i="10"/>
  <c r="U67" i="10"/>
  <c r="T67" i="10"/>
  <c r="R67" i="10"/>
  <c r="O67" i="10"/>
  <c r="N67" i="10"/>
  <c r="L67" i="10"/>
  <c r="K67" i="10"/>
  <c r="I67" i="10"/>
  <c r="H67" i="10"/>
  <c r="F67" i="10"/>
  <c r="E67" i="10"/>
  <c r="D67" i="10"/>
  <c r="C67" i="10"/>
  <c r="GM66" i="10"/>
  <c r="GY66" i="10" s="1"/>
  <c r="GL66" i="10"/>
  <c r="GX66" i="10" s="1"/>
  <c r="EW66" i="10"/>
  <c r="EV66" i="10"/>
  <c r="DS66" i="10"/>
  <c r="DR66" i="10"/>
  <c r="AA64" i="24" s="1"/>
  <c r="AM64" i="24" s="1"/>
  <c r="GM65" i="10"/>
  <c r="GY65" i="10" s="1"/>
  <c r="HB65" i="10" s="1"/>
  <c r="GL65" i="10"/>
  <c r="GX65" i="10" s="1"/>
  <c r="EW65" i="10"/>
  <c r="EV65" i="10"/>
  <c r="EX65" i="10"/>
  <c r="DS65" i="10"/>
  <c r="DR65" i="10"/>
  <c r="GM64" i="10"/>
  <c r="GY64" i="10" s="1"/>
  <c r="GL64" i="10"/>
  <c r="GX64" i="10" s="1"/>
  <c r="EW64" i="10"/>
  <c r="DS64" i="10"/>
  <c r="DR64" i="10"/>
  <c r="GL63" i="10"/>
  <c r="FL62" i="10"/>
  <c r="FD62" i="10"/>
  <c r="EV63" i="10"/>
  <c r="EV62" i="10" s="1"/>
  <c r="EW63" i="10"/>
  <c r="EW62" i="10" s="1"/>
  <c r="DS63" i="10"/>
  <c r="DR63" i="10"/>
  <c r="GS62" i="10"/>
  <c r="GS61" i="10" s="1"/>
  <c r="GP62" i="10"/>
  <c r="GP61" i="10" s="1"/>
  <c r="GJ62" i="10"/>
  <c r="GG62" i="10"/>
  <c r="GG61" i="10" s="1"/>
  <c r="GD62" i="10"/>
  <c r="GA62" i="10"/>
  <c r="FZ62" i="10"/>
  <c r="FU62" i="10"/>
  <c r="FU61" i="10" s="1"/>
  <c r="FR62" i="10"/>
  <c r="FO62" i="10"/>
  <c r="FI62" i="10"/>
  <c r="FC62" i="10"/>
  <c r="EZ62" i="10"/>
  <c r="EY62" i="10"/>
  <c r="ET62" i="10"/>
  <c r="ET61" i="10" s="1"/>
  <c r="ES62" i="10"/>
  <c r="EQ62" i="10"/>
  <c r="EP62" i="10"/>
  <c r="EP61" i="10" s="1"/>
  <c r="EN62" i="10"/>
  <c r="EN61" i="10" s="1"/>
  <c r="EN27" i="10" s="1"/>
  <c r="EN72" i="10" s="1"/>
  <c r="EM62" i="10"/>
  <c r="EK62" i="10"/>
  <c r="EJ62" i="10"/>
  <c r="EH62" i="10"/>
  <c r="EH61" i="10" s="1"/>
  <c r="EG62" i="10"/>
  <c r="EG61" i="10" s="1"/>
  <c r="EE62" i="10"/>
  <c r="ED62" i="10"/>
  <c r="EB62" i="10"/>
  <c r="EA62" i="10"/>
  <c r="DY62" i="10"/>
  <c r="DY61" i="10" s="1"/>
  <c r="DX62" i="10"/>
  <c r="DV62" i="10"/>
  <c r="DV61" i="10" s="1"/>
  <c r="DU62" i="10"/>
  <c r="DU61" i="10" s="1"/>
  <c r="DP62" i="10"/>
  <c r="DO62" i="10"/>
  <c r="DM62" i="10"/>
  <c r="DM61" i="10" s="1"/>
  <c r="DL62" i="10"/>
  <c r="DJ62" i="10"/>
  <c r="DJ61" i="10" s="1"/>
  <c r="DI62" i="10"/>
  <c r="DI61" i="10" s="1"/>
  <c r="DG62" i="10"/>
  <c r="DF62" i="10"/>
  <c r="DF61" i="10" s="1"/>
  <c r="DD62" i="10"/>
  <c r="DC62" i="10"/>
  <c r="DA62" i="10"/>
  <c r="DA61" i="10" s="1"/>
  <c r="CZ62" i="10"/>
  <c r="CX62" i="10"/>
  <c r="CX61" i="10" s="1"/>
  <c r="CW62" i="10"/>
  <c r="CW61" i="10" s="1"/>
  <c r="CU62" i="10"/>
  <c r="CT62" i="10"/>
  <c r="CT61" i="10" s="1"/>
  <c r="CR62" i="10"/>
  <c r="CQ62" i="10"/>
  <c r="CO62" i="10"/>
  <c r="CO61" i="10" s="1"/>
  <c r="CN62" i="10"/>
  <c r="CL62" i="10"/>
  <c r="CL61" i="10" s="1"/>
  <c r="CK62" i="10"/>
  <c r="CK61" i="10" s="1"/>
  <c r="CI62" i="10"/>
  <c r="CH62" i="10"/>
  <c r="CH61" i="10" s="1"/>
  <c r="CF62" i="10"/>
  <c r="CE62" i="10"/>
  <c r="CC62" i="10"/>
  <c r="CC61" i="10" s="1"/>
  <c r="CB62" i="10"/>
  <c r="BZ62" i="10"/>
  <c r="BZ61" i="10" s="1"/>
  <c r="BY62" i="10"/>
  <c r="BY61" i="10" s="1"/>
  <c r="BW62" i="10"/>
  <c r="BV62" i="10"/>
  <c r="BV61" i="10" s="1"/>
  <c r="BT62" i="10"/>
  <c r="BS62" i="10"/>
  <c r="BQ62" i="10"/>
  <c r="BQ61" i="10" s="1"/>
  <c r="BP62" i="10"/>
  <c r="BN62" i="10"/>
  <c r="BN61" i="10" s="1"/>
  <c r="BM62" i="10"/>
  <c r="BM61" i="10" s="1"/>
  <c r="BK62" i="10"/>
  <c r="BJ62" i="10"/>
  <c r="BJ61" i="10" s="1"/>
  <c r="BH62" i="10"/>
  <c r="BG62" i="10"/>
  <c r="BE62" i="10"/>
  <c r="BE61" i="10" s="1"/>
  <c r="BD62" i="10"/>
  <c r="BB62" i="10"/>
  <c r="BB61" i="10" s="1"/>
  <c r="BA62" i="10"/>
  <c r="BA61" i="10" s="1"/>
  <c r="AY62" i="10"/>
  <c r="AX62" i="10"/>
  <c r="AX61" i="10" s="1"/>
  <c r="AV62" i="10"/>
  <c r="AU62" i="10"/>
  <c r="AS62" i="10"/>
  <c r="AS61" i="10" s="1"/>
  <c r="AR62" i="10"/>
  <c r="AP62" i="10"/>
  <c r="AP61" i="10" s="1"/>
  <c r="AO62" i="10"/>
  <c r="AO61" i="10" s="1"/>
  <c r="AM62" i="10"/>
  <c r="AL62" i="10"/>
  <c r="AL61" i="10" s="1"/>
  <c r="AJ62" i="10"/>
  <c r="AI62" i="10"/>
  <c r="AG62" i="10"/>
  <c r="AG61" i="10" s="1"/>
  <c r="AD62" i="10"/>
  <c r="AD61" i="10" s="1"/>
  <c r="AA62" i="10"/>
  <c r="X62" i="10"/>
  <c r="U62" i="10"/>
  <c r="U61" i="10" s="1"/>
  <c r="T62" i="10"/>
  <c r="R62" i="10"/>
  <c r="R61" i="10" s="1"/>
  <c r="O62" i="10"/>
  <c r="N62" i="10"/>
  <c r="N61" i="10" s="1"/>
  <c r="L62" i="10"/>
  <c r="K62" i="10"/>
  <c r="I62" i="10"/>
  <c r="I61" i="10" s="1"/>
  <c r="H62" i="10"/>
  <c r="F62" i="10"/>
  <c r="F61" i="10" s="1"/>
  <c r="E62" i="10"/>
  <c r="E61" i="10" s="1"/>
  <c r="C62" i="10"/>
  <c r="GA61" i="10"/>
  <c r="FL61" i="10"/>
  <c r="EZ61" i="10"/>
  <c r="EY61" i="10"/>
  <c r="EQ61" i="10"/>
  <c r="EM61" i="10"/>
  <c r="EB61" i="10"/>
  <c r="EA61" i="10"/>
  <c r="DP61" i="10"/>
  <c r="DO61" i="10"/>
  <c r="DL61" i="10"/>
  <c r="DG61" i="10"/>
  <c r="DD61" i="10"/>
  <c r="DC61" i="10"/>
  <c r="CZ61" i="10"/>
  <c r="CU61" i="10"/>
  <c r="CR61" i="10"/>
  <c r="CQ61" i="10"/>
  <c r="CN61" i="10"/>
  <c r="CI61" i="10"/>
  <c r="CF61" i="10"/>
  <c r="CE61" i="10"/>
  <c r="CB61" i="10"/>
  <c r="BW61" i="10"/>
  <c r="BT61" i="10"/>
  <c r="BS61" i="10"/>
  <c r="BP61" i="10"/>
  <c r="BK61" i="10"/>
  <c r="BH61" i="10"/>
  <c r="BG61" i="10"/>
  <c r="BD61" i="10"/>
  <c r="AY61" i="10"/>
  <c r="AV61" i="10"/>
  <c r="AU61" i="10"/>
  <c r="AR61" i="10"/>
  <c r="AM61" i="10"/>
  <c r="AJ61" i="10"/>
  <c r="AI61" i="10"/>
  <c r="AA61" i="10"/>
  <c r="X61" i="10"/>
  <c r="T61" i="10"/>
  <c r="O61" i="10"/>
  <c r="L61" i="10"/>
  <c r="K61" i="10"/>
  <c r="H61" i="10"/>
  <c r="C61" i="10"/>
  <c r="GM60" i="10"/>
  <c r="GY60" i="10" s="1"/>
  <c r="GL60" i="10"/>
  <c r="GX60" i="10" s="1"/>
  <c r="EW60" i="10"/>
  <c r="EV60" i="10"/>
  <c r="EX60" i="10"/>
  <c r="DS60" i="10"/>
  <c r="DR60" i="10"/>
  <c r="GM59" i="10"/>
  <c r="GY59" i="10" s="1"/>
  <c r="GL59" i="10"/>
  <c r="GX59" i="10" s="1"/>
  <c r="EW59" i="10"/>
  <c r="EV59" i="10"/>
  <c r="GV58" i="10"/>
  <c r="GS58" i="10"/>
  <c r="GP58" i="10"/>
  <c r="GJ58" i="10"/>
  <c r="GG58" i="10"/>
  <c r="GD58" i="10"/>
  <c r="GA58" i="10"/>
  <c r="FZ58" i="10"/>
  <c r="FX58" i="10"/>
  <c r="FU58" i="10"/>
  <c r="FR58" i="10"/>
  <c r="FO58" i="10"/>
  <c r="FL58" i="10"/>
  <c r="FI58" i="10"/>
  <c r="FF58" i="10"/>
  <c r="FD58" i="10"/>
  <c r="FC58" i="10"/>
  <c r="EZ58" i="10"/>
  <c r="EY58" i="10"/>
  <c r="EV58" i="10"/>
  <c r="ET58" i="10"/>
  <c r="ES58" i="10"/>
  <c r="EQ58" i="10"/>
  <c r="EP58" i="10"/>
  <c r="EN58" i="10"/>
  <c r="EM58" i="10"/>
  <c r="EK58" i="10"/>
  <c r="EJ58" i="10"/>
  <c r="EH58" i="10"/>
  <c r="EG58" i="10"/>
  <c r="EE58" i="10"/>
  <c r="ED58" i="10"/>
  <c r="EB58" i="10"/>
  <c r="EA58" i="10"/>
  <c r="DY58" i="10"/>
  <c r="DX58" i="10"/>
  <c r="DV58" i="10"/>
  <c r="DU58" i="10"/>
  <c r="DP58" i="10"/>
  <c r="DO58" i="10"/>
  <c r="DM58" i="10"/>
  <c r="DL58" i="10"/>
  <c r="DJ58" i="10"/>
  <c r="DI58" i="10"/>
  <c r="DG58" i="10"/>
  <c r="DF58" i="10"/>
  <c r="DD58" i="10"/>
  <c r="DD53" i="10" s="1"/>
  <c r="DC58" i="10"/>
  <c r="DA58" i="10"/>
  <c r="CZ58" i="10"/>
  <c r="CX58" i="10"/>
  <c r="CW58" i="10"/>
  <c r="CU58" i="10"/>
  <c r="CU53" i="10" s="1"/>
  <c r="CT58" i="10"/>
  <c r="CR58" i="10"/>
  <c r="CQ58" i="10"/>
  <c r="CO58" i="10"/>
  <c r="CN58" i="10"/>
  <c r="CL58" i="10"/>
  <c r="CK58" i="10"/>
  <c r="CI58" i="10"/>
  <c r="CH58" i="10"/>
  <c r="CF58" i="10"/>
  <c r="CE58" i="10"/>
  <c r="CE53" i="10" s="1"/>
  <c r="CC58" i="10"/>
  <c r="CB58" i="10"/>
  <c r="BZ58" i="10"/>
  <c r="BY58" i="10"/>
  <c r="BW58" i="10"/>
  <c r="BV58" i="10"/>
  <c r="BT58" i="10"/>
  <c r="BS58" i="10"/>
  <c r="BQ58" i="10"/>
  <c r="BP58" i="10"/>
  <c r="BP53" i="10" s="1"/>
  <c r="BN58" i="10"/>
  <c r="BM58" i="10"/>
  <c r="BK58" i="10"/>
  <c r="BJ58" i="10"/>
  <c r="BH58" i="10"/>
  <c r="BG58" i="10"/>
  <c r="BE58" i="10"/>
  <c r="BD58" i="10"/>
  <c r="BB58" i="10"/>
  <c r="BA58" i="10"/>
  <c r="AY58" i="10"/>
  <c r="AX58" i="10"/>
  <c r="AV58" i="10"/>
  <c r="AU58" i="10"/>
  <c r="AS58" i="10"/>
  <c r="AR58" i="10"/>
  <c r="AP58" i="10"/>
  <c r="AO58" i="10"/>
  <c r="AM58" i="10"/>
  <c r="AL58" i="10"/>
  <c r="AJ58" i="10"/>
  <c r="AI58" i="10"/>
  <c r="AG58" i="10"/>
  <c r="AD58" i="10"/>
  <c r="X58" i="10"/>
  <c r="U58" i="10"/>
  <c r="T58" i="10"/>
  <c r="R58" i="10"/>
  <c r="O58" i="10"/>
  <c r="N58" i="10"/>
  <c r="L58" i="10"/>
  <c r="K58" i="10"/>
  <c r="I58" i="10"/>
  <c r="H58" i="10"/>
  <c r="F58" i="10"/>
  <c r="E58" i="10"/>
  <c r="D58" i="10"/>
  <c r="C58" i="10"/>
  <c r="GM57" i="10"/>
  <c r="GY57" i="10" s="1"/>
  <c r="GL57" i="10"/>
  <c r="GX57" i="10" s="1"/>
  <c r="EW57" i="10"/>
  <c r="EV57" i="10"/>
  <c r="EX57" i="10"/>
  <c r="GY56" i="10"/>
  <c r="GM56" i="10"/>
  <c r="GL56" i="10"/>
  <c r="GX56" i="10" s="1"/>
  <c r="GN56" i="10"/>
  <c r="EW56" i="10"/>
  <c r="EV56" i="10"/>
  <c r="DS56" i="10"/>
  <c r="HB56" i="10" s="1"/>
  <c r="DR56" i="10"/>
  <c r="GY55" i="10"/>
  <c r="GY54" i="10" s="1"/>
  <c r="GM55" i="10"/>
  <c r="GL55" i="10"/>
  <c r="FD54" i="10"/>
  <c r="EW55" i="10"/>
  <c r="EV55" i="10"/>
  <c r="EV54" i="10" s="1"/>
  <c r="DS55" i="10"/>
  <c r="DR55" i="10"/>
  <c r="GV54" i="10"/>
  <c r="GV53" i="10" s="1"/>
  <c r="GS54" i="10"/>
  <c r="GP54" i="10"/>
  <c r="GM54" i="10"/>
  <c r="GJ54" i="10"/>
  <c r="GG54" i="10"/>
  <c r="GG53" i="10" s="1"/>
  <c r="GD54" i="10"/>
  <c r="GD53" i="10" s="1"/>
  <c r="GA54" i="10"/>
  <c r="FZ54" i="10"/>
  <c r="FZ53" i="10" s="1"/>
  <c r="FX54" i="10"/>
  <c r="FU54" i="10"/>
  <c r="FU53" i="10" s="1"/>
  <c r="FR54" i="10"/>
  <c r="FR53" i="10" s="1"/>
  <c r="FO54" i="10"/>
  <c r="FL54" i="10"/>
  <c r="FI54" i="10"/>
  <c r="FI53" i="10" s="1"/>
  <c r="FF54" i="10"/>
  <c r="FF53" i="10" s="1"/>
  <c r="FC54" i="10"/>
  <c r="EZ54" i="10"/>
  <c r="EY54" i="10"/>
  <c r="EW54" i="10"/>
  <c r="ET54" i="10"/>
  <c r="ET53" i="10" s="1"/>
  <c r="ES54" i="10"/>
  <c r="ES53" i="10" s="1"/>
  <c r="EQ54" i="10"/>
  <c r="EP54" i="10"/>
  <c r="EP53" i="10" s="1"/>
  <c r="EN54" i="10"/>
  <c r="EM54" i="10"/>
  <c r="EK54" i="10"/>
  <c r="EK53" i="10" s="1"/>
  <c r="EJ54" i="10"/>
  <c r="EH54" i="10"/>
  <c r="EH53" i="10" s="1"/>
  <c r="EG54" i="10"/>
  <c r="EG53" i="10" s="1"/>
  <c r="EE54" i="10"/>
  <c r="ED54" i="10"/>
  <c r="ED53" i="10" s="1"/>
  <c r="EB54" i="10"/>
  <c r="EA54" i="10"/>
  <c r="DY54" i="10"/>
  <c r="DY53" i="10" s="1"/>
  <c r="DX54" i="10"/>
  <c r="DV54" i="10"/>
  <c r="DV53" i="10" s="1"/>
  <c r="DU54" i="10"/>
  <c r="DU53" i="10" s="1"/>
  <c r="DP54" i="10"/>
  <c r="DO54" i="10"/>
  <c r="DM54" i="10"/>
  <c r="DM53" i="10" s="1"/>
  <c r="DL54" i="10"/>
  <c r="DJ54" i="10"/>
  <c r="DJ53" i="10" s="1"/>
  <c r="DI54" i="10"/>
  <c r="DI53" i="10" s="1"/>
  <c r="DG54" i="10"/>
  <c r="DF54" i="10"/>
  <c r="DF53" i="10" s="1"/>
  <c r="DD54" i="10"/>
  <c r="DC54" i="10"/>
  <c r="DA54" i="10"/>
  <c r="DA53" i="10" s="1"/>
  <c r="CZ54" i="10"/>
  <c r="CX54" i="10"/>
  <c r="CX53" i="10" s="1"/>
  <c r="CW54" i="10"/>
  <c r="CW53" i="10" s="1"/>
  <c r="CU54" i="10"/>
  <c r="CT54" i="10"/>
  <c r="CT53" i="10" s="1"/>
  <c r="CR54" i="10"/>
  <c r="CQ54" i="10"/>
  <c r="CO54" i="10"/>
  <c r="CO53" i="10" s="1"/>
  <c r="CN54" i="10"/>
  <c r="CL54" i="10"/>
  <c r="CL53" i="10" s="1"/>
  <c r="CK54" i="10"/>
  <c r="CK53" i="10" s="1"/>
  <c r="CI54" i="10"/>
  <c r="CH54" i="10"/>
  <c r="CH53" i="10" s="1"/>
  <c r="CF54" i="10"/>
  <c r="CE54" i="10"/>
  <c r="CC54" i="10"/>
  <c r="CC53" i="10" s="1"/>
  <c r="CB54" i="10"/>
  <c r="BZ54" i="10"/>
  <c r="BZ53" i="10" s="1"/>
  <c r="BY54" i="10"/>
  <c r="BY53" i="10" s="1"/>
  <c r="BW54" i="10"/>
  <c r="BV54" i="10"/>
  <c r="BV53" i="10" s="1"/>
  <c r="BT54" i="10"/>
  <c r="BS54" i="10"/>
  <c r="BQ54" i="10"/>
  <c r="BQ53" i="10" s="1"/>
  <c r="BP54" i="10"/>
  <c r="BN54" i="10"/>
  <c r="BN53" i="10" s="1"/>
  <c r="BM54" i="10"/>
  <c r="BM53" i="10" s="1"/>
  <c r="BK54" i="10"/>
  <c r="BJ54" i="10"/>
  <c r="BJ53" i="10" s="1"/>
  <c r="BH54" i="10"/>
  <c r="BG54" i="10"/>
  <c r="BE54" i="10"/>
  <c r="BE53" i="10" s="1"/>
  <c r="BD54" i="10"/>
  <c r="BB54" i="10"/>
  <c r="BB53" i="10" s="1"/>
  <c r="BA54" i="10"/>
  <c r="BA53" i="10" s="1"/>
  <c r="AY54" i="10"/>
  <c r="AX54" i="10"/>
  <c r="AX53" i="10" s="1"/>
  <c r="AV54" i="10"/>
  <c r="AU54" i="10"/>
  <c r="AS54" i="10"/>
  <c r="AS53" i="10" s="1"/>
  <c r="AR54" i="10"/>
  <c r="AP54" i="10"/>
  <c r="AP53" i="10" s="1"/>
  <c r="AO54" i="10"/>
  <c r="AO53" i="10" s="1"/>
  <c r="AM54" i="10"/>
  <c r="AL54" i="10"/>
  <c r="AL53" i="10" s="1"/>
  <c r="AJ54" i="10"/>
  <c r="AI54" i="10"/>
  <c r="AG54" i="10"/>
  <c r="AG53" i="10" s="1"/>
  <c r="AD54" i="10"/>
  <c r="AD53" i="10" s="1"/>
  <c r="X54" i="10"/>
  <c r="U54" i="10"/>
  <c r="U53" i="10" s="1"/>
  <c r="T54" i="10"/>
  <c r="R54" i="10"/>
  <c r="R53" i="10" s="1"/>
  <c r="O54" i="10"/>
  <c r="N54" i="10"/>
  <c r="N53" i="10" s="1"/>
  <c r="L54" i="10"/>
  <c r="K54" i="10"/>
  <c r="I54" i="10"/>
  <c r="I53" i="10" s="1"/>
  <c r="H54" i="10"/>
  <c r="F54" i="10"/>
  <c r="F53" i="10" s="1"/>
  <c r="E54" i="10"/>
  <c r="E53" i="10" s="1"/>
  <c r="C54" i="10"/>
  <c r="GS53" i="10"/>
  <c r="GP53" i="10"/>
  <c r="GJ53" i="10"/>
  <c r="GA53" i="10"/>
  <c r="FX53" i="10"/>
  <c r="FO53" i="10"/>
  <c r="FL53" i="10"/>
  <c r="FD53" i="10"/>
  <c r="FC53" i="10"/>
  <c r="EZ53" i="10"/>
  <c r="EY53" i="10"/>
  <c r="EV53" i="10"/>
  <c r="EQ53" i="10"/>
  <c r="EN53" i="10"/>
  <c r="EM53" i="10"/>
  <c r="EJ53" i="10"/>
  <c r="EE53" i="10"/>
  <c r="EB53" i="10"/>
  <c r="EA53" i="10"/>
  <c r="DX53" i="10"/>
  <c r="DP53" i="10"/>
  <c r="DO53" i="10"/>
  <c r="DL53" i="10"/>
  <c r="DG53" i="10"/>
  <c r="DC53" i="10"/>
  <c r="CZ53" i="10"/>
  <c r="CR53" i="10"/>
  <c r="CQ53" i="10"/>
  <c r="CN53" i="10"/>
  <c r="CI53" i="10"/>
  <c r="CF53" i="10"/>
  <c r="CB53" i="10"/>
  <c r="BW53" i="10"/>
  <c r="BT53" i="10"/>
  <c r="BS53" i="10"/>
  <c r="BK53" i="10"/>
  <c r="BH53" i="10"/>
  <c r="BG53" i="10"/>
  <c r="BD53" i="10"/>
  <c r="AY53" i="10"/>
  <c r="AV53" i="10"/>
  <c r="AU53" i="10"/>
  <c r="AR53" i="10"/>
  <c r="AM53" i="10"/>
  <c r="AJ53" i="10"/>
  <c r="AI53" i="10"/>
  <c r="X53" i="10"/>
  <c r="T53" i="10"/>
  <c r="O53" i="10"/>
  <c r="L53" i="10"/>
  <c r="K53" i="10"/>
  <c r="H53" i="10"/>
  <c r="C53" i="10"/>
  <c r="GM51" i="10"/>
  <c r="GY51" i="10" s="1"/>
  <c r="GL51" i="10"/>
  <c r="GX51" i="10" s="1"/>
  <c r="EW51" i="10"/>
  <c r="EW49" i="10" s="1"/>
  <c r="EV51" i="10"/>
  <c r="DS51" i="10"/>
  <c r="HB51" i="10" s="1"/>
  <c r="DR51" i="10"/>
  <c r="HA51" i="10" s="1"/>
  <c r="GM50" i="10"/>
  <c r="GL50" i="10"/>
  <c r="GN50" i="10"/>
  <c r="GZ50" i="10" s="1"/>
  <c r="EW50" i="10"/>
  <c r="EV50" i="10"/>
  <c r="EX50" i="10"/>
  <c r="DS50" i="10"/>
  <c r="DR50" i="10"/>
  <c r="GV49" i="10"/>
  <c r="GS49" i="10"/>
  <c r="GP49" i="10"/>
  <c r="GJ49" i="10"/>
  <c r="GG49" i="10"/>
  <c r="GD49" i="10"/>
  <c r="GA49" i="10"/>
  <c r="FZ49" i="10"/>
  <c r="FX49" i="10"/>
  <c r="FU49" i="10"/>
  <c r="FR49" i="10"/>
  <c r="FO49" i="10"/>
  <c r="FL49" i="10"/>
  <c r="FI49" i="10"/>
  <c r="FF49" i="10"/>
  <c r="FD49" i="10"/>
  <c r="FC49" i="10"/>
  <c r="EZ49" i="10"/>
  <c r="EY49" i="10"/>
  <c r="EV49" i="10"/>
  <c r="ET49" i="10"/>
  <c r="ES49" i="10"/>
  <c r="EQ49" i="10"/>
  <c r="EP49" i="10"/>
  <c r="EN49" i="10"/>
  <c r="EM49" i="10"/>
  <c r="EK49" i="10"/>
  <c r="EJ49" i="10"/>
  <c r="EH49" i="10"/>
  <c r="EG49" i="10"/>
  <c r="EE49" i="10"/>
  <c r="ED49" i="10"/>
  <c r="EB49" i="10"/>
  <c r="EA49" i="10"/>
  <c r="DY49" i="10"/>
  <c r="DX49" i="10"/>
  <c r="DV49" i="10"/>
  <c r="DU49" i="10"/>
  <c r="DP49" i="10"/>
  <c r="DO49" i="10"/>
  <c r="DM49" i="10"/>
  <c r="DL49" i="10"/>
  <c r="DJ49" i="10"/>
  <c r="DI49" i="10"/>
  <c r="DG49" i="10"/>
  <c r="DF49" i="10"/>
  <c r="DD49" i="10"/>
  <c r="DC49" i="10"/>
  <c r="DA49" i="10"/>
  <c r="CZ49" i="10"/>
  <c r="CX49" i="10"/>
  <c r="CW49" i="10"/>
  <c r="CU49" i="10"/>
  <c r="CT49" i="10"/>
  <c r="CR49" i="10"/>
  <c r="CQ49" i="10"/>
  <c r="CO49" i="10"/>
  <c r="CN49" i="10"/>
  <c r="CL49" i="10"/>
  <c r="CK49" i="10"/>
  <c r="CI49" i="10"/>
  <c r="CH49" i="10"/>
  <c r="CF49" i="10"/>
  <c r="CE49" i="10"/>
  <c r="CC49" i="10"/>
  <c r="CB49" i="10"/>
  <c r="BZ49" i="10"/>
  <c r="BY49" i="10"/>
  <c r="BW49" i="10"/>
  <c r="BV49" i="10"/>
  <c r="BT49" i="10"/>
  <c r="BS49" i="10"/>
  <c r="BQ49" i="10"/>
  <c r="BP49" i="10"/>
  <c r="BN49" i="10"/>
  <c r="BM49" i="10"/>
  <c r="BK49" i="10"/>
  <c r="BJ49" i="10"/>
  <c r="BH49" i="10"/>
  <c r="BG49" i="10"/>
  <c r="BE49" i="10"/>
  <c r="BD49" i="10"/>
  <c r="BB49" i="10"/>
  <c r="BA49" i="10"/>
  <c r="AY49" i="10"/>
  <c r="AX49" i="10"/>
  <c r="AV49" i="10"/>
  <c r="AU49" i="10"/>
  <c r="AS49" i="10"/>
  <c r="AR49" i="10"/>
  <c r="AP49" i="10"/>
  <c r="AO49" i="10"/>
  <c r="AM49" i="10"/>
  <c r="AL49" i="10"/>
  <c r="AJ49" i="10"/>
  <c r="AI49" i="10"/>
  <c r="AG49" i="10"/>
  <c r="AD49" i="10"/>
  <c r="AA49" i="10"/>
  <c r="X49" i="10"/>
  <c r="U49" i="10"/>
  <c r="T49" i="10"/>
  <c r="R49" i="10"/>
  <c r="O49" i="10"/>
  <c r="N49" i="10"/>
  <c r="L49" i="10"/>
  <c r="K49" i="10"/>
  <c r="I49" i="10"/>
  <c r="H49" i="10"/>
  <c r="F49" i="10"/>
  <c r="E49" i="10"/>
  <c r="D49" i="10"/>
  <c r="C49" i="10"/>
  <c r="HB48" i="10"/>
  <c r="GY48" i="10"/>
  <c r="GM48" i="10"/>
  <c r="GL48" i="10"/>
  <c r="GX48" i="10" s="1"/>
  <c r="EW48" i="10"/>
  <c r="EV48" i="10"/>
  <c r="EX48" i="10"/>
  <c r="DS48" i="10"/>
  <c r="DR48" i="10"/>
  <c r="GY47" i="10"/>
  <c r="HB47" i="10" s="1"/>
  <c r="GM47" i="10"/>
  <c r="GL47" i="10"/>
  <c r="GX47" i="10" s="1"/>
  <c r="EW47" i="10"/>
  <c r="EV47" i="10"/>
  <c r="EX47" i="10"/>
  <c r="DS47" i="10"/>
  <c r="DR47" i="10"/>
  <c r="HB46" i="10"/>
  <c r="GY46" i="10"/>
  <c r="GM46" i="10"/>
  <c r="GL46" i="10"/>
  <c r="GX46" i="10" s="1"/>
  <c r="EW46" i="10"/>
  <c r="EV46" i="10"/>
  <c r="EX46" i="10"/>
  <c r="DS46" i="10"/>
  <c r="CE46" i="10"/>
  <c r="CE46" i="11" s="1"/>
  <c r="GY45" i="10"/>
  <c r="GM45" i="10"/>
  <c r="GL45" i="10"/>
  <c r="GX45" i="10" s="1"/>
  <c r="EW45" i="10"/>
  <c r="EV45" i="10"/>
  <c r="DS45" i="10"/>
  <c r="CE45" i="10"/>
  <c r="CE45" i="11" s="1"/>
  <c r="CE41" i="11" s="1"/>
  <c r="GM44" i="10"/>
  <c r="GY44" i="10" s="1"/>
  <c r="GL44" i="10"/>
  <c r="GX44" i="10" s="1"/>
  <c r="EW44" i="10"/>
  <c r="EW41" i="10" s="1"/>
  <c r="EW40" i="10" s="1"/>
  <c r="EV44" i="10"/>
  <c r="DS44" i="10"/>
  <c r="DR44" i="10"/>
  <c r="HA44" i="10" s="1"/>
  <c r="GM43" i="10"/>
  <c r="GY43" i="10" s="1"/>
  <c r="GL43" i="10"/>
  <c r="GX43" i="10" s="1"/>
  <c r="EW43" i="10"/>
  <c r="EV43" i="10"/>
  <c r="EX43" i="10"/>
  <c r="DS43" i="10"/>
  <c r="HB43" i="10" s="1"/>
  <c r="DR43" i="10"/>
  <c r="GM42" i="10"/>
  <c r="GL42" i="10"/>
  <c r="FD41" i="10"/>
  <c r="FD40" i="10" s="1"/>
  <c r="EW42" i="10"/>
  <c r="EV42" i="10"/>
  <c r="EV41" i="10" s="1"/>
  <c r="EV40" i="10" s="1"/>
  <c r="EX42" i="10"/>
  <c r="DS42" i="10"/>
  <c r="DR42" i="10"/>
  <c r="DT42" i="10"/>
  <c r="GV41" i="10"/>
  <c r="GV40" i="10" s="1"/>
  <c r="GS41" i="10"/>
  <c r="GS40" i="10" s="1"/>
  <c r="GP41" i="10"/>
  <c r="GJ41" i="10"/>
  <c r="GJ40" i="10" s="1"/>
  <c r="GG41" i="10"/>
  <c r="GG40" i="10" s="1"/>
  <c r="GD41" i="10"/>
  <c r="GA41" i="10"/>
  <c r="FZ41" i="10"/>
  <c r="FX41" i="10"/>
  <c r="FX40" i="10" s="1"/>
  <c r="FU41" i="10"/>
  <c r="FU40" i="10" s="1"/>
  <c r="FR41" i="10"/>
  <c r="FO41" i="10"/>
  <c r="FL41" i="10"/>
  <c r="FL40" i="10" s="1"/>
  <c r="FI41" i="10"/>
  <c r="FF41" i="10"/>
  <c r="FC41" i="10"/>
  <c r="EZ41" i="10"/>
  <c r="EY41" i="10"/>
  <c r="ET41" i="10"/>
  <c r="ES41" i="10"/>
  <c r="ES40" i="10" s="1"/>
  <c r="EQ41" i="10"/>
  <c r="EP41" i="10"/>
  <c r="EN41" i="10"/>
  <c r="EN40" i="10" s="1"/>
  <c r="EM41" i="10"/>
  <c r="EK41" i="10"/>
  <c r="EK40" i="10" s="1"/>
  <c r="EJ41" i="10"/>
  <c r="EJ40" i="10" s="1"/>
  <c r="EH41" i="10"/>
  <c r="EG41" i="10"/>
  <c r="EE41" i="10"/>
  <c r="ED41" i="10"/>
  <c r="EB41" i="10"/>
  <c r="EB40" i="10" s="1"/>
  <c r="EA41" i="10"/>
  <c r="DY41" i="10"/>
  <c r="DX41" i="10"/>
  <c r="DV41" i="10"/>
  <c r="DU41" i="10"/>
  <c r="DU40" i="10" s="1"/>
  <c r="DP41" i="10"/>
  <c r="DP40" i="10" s="1"/>
  <c r="DO41" i="10"/>
  <c r="DM41" i="10"/>
  <c r="DM40" i="10" s="1"/>
  <c r="DL41" i="10"/>
  <c r="DL40" i="10" s="1"/>
  <c r="DJ41" i="10"/>
  <c r="DI41" i="10"/>
  <c r="DG41" i="10"/>
  <c r="DF41" i="10"/>
  <c r="DD41" i="10"/>
  <c r="DD40" i="10" s="1"/>
  <c r="DC41" i="10"/>
  <c r="DA41" i="10"/>
  <c r="CZ41" i="10"/>
  <c r="CZ40" i="10" s="1"/>
  <c r="CX41" i="10"/>
  <c r="CW41" i="10"/>
  <c r="CW40" i="10" s="1"/>
  <c r="CU41" i="10"/>
  <c r="CT41" i="10"/>
  <c r="CR41" i="10"/>
  <c r="CQ41" i="10"/>
  <c r="CO41" i="10"/>
  <c r="CO40" i="10" s="1"/>
  <c r="CN41" i="10"/>
  <c r="CL41" i="10"/>
  <c r="CK41" i="10"/>
  <c r="CK40" i="10" s="1"/>
  <c r="CI41" i="10"/>
  <c r="CH41" i="10"/>
  <c r="CF41" i="10"/>
  <c r="CF40" i="10" s="1"/>
  <c r="CC41" i="10"/>
  <c r="CC40" i="10" s="1"/>
  <c r="CB41" i="10"/>
  <c r="CB40" i="10" s="1"/>
  <c r="BZ41" i="10"/>
  <c r="BY41" i="10"/>
  <c r="BY40" i="10" s="1"/>
  <c r="BW41" i="10"/>
  <c r="BV41" i="10"/>
  <c r="BT41" i="10"/>
  <c r="BT40" i="10" s="1"/>
  <c r="BS41" i="10"/>
  <c r="BQ41" i="10"/>
  <c r="BQ40" i="10" s="1"/>
  <c r="BP41" i="10"/>
  <c r="BP40" i="10" s="1"/>
  <c r="BN41" i="10"/>
  <c r="BM41" i="10"/>
  <c r="BK41" i="10"/>
  <c r="BJ41" i="10"/>
  <c r="BH41" i="10"/>
  <c r="BH40" i="10" s="1"/>
  <c r="BG41" i="10"/>
  <c r="BE41" i="10"/>
  <c r="BD41" i="10"/>
  <c r="BD40" i="10" s="1"/>
  <c r="BB41" i="10"/>
  <c r="BA41" i="10"/>
  <c r="AY41" i="10"/>
  <c r="AX41" i="10"/>
  <c r="AV41" i="10"/>
  <c r="AU41" i="10"/>
  <c r="AS41" i="10"/>
  <c r="AS40" i="10" s="1"/>
  <c r="AR41" i="10"/>
  <c r="AP41" i="10"/>
  <c r="AO41" i="10"/>
  <c r="AO40" i="10" s="1"/>
  <c r="AM41" i="10"/>
  <c r="AL41" i="10"/>
  <c r="AJ41" i="10"/>
  <c r="AJ40" i="10" s="1"/>
  <c r="AI41" i="10"/>
  <c r="AG41" i="10"/>
  <c r="AG40" i="10" s="1"/>
  <c r="AD41" i="10"/>
  <c r="AA41" i="10"/>
  <c r="X41" i="10"/>
  <c r="X40" i="10" s="1"/>
  <c r="U41" i="10"/>
  <c r="U40" i="10" s="1"/>
  <c r="T41" i="10"/>
  <c r="T40" i="10" s="1"/>
  <c r="R41" i="10"/>
  <c r="O41" i="10"/>
  <c r="N41" i="10"/>
  <c r="L41" i="10"/>
  <c r="L40" i="10" s="1"/>
  <c r="K41" i="10"/>
  <c r="I41" i="10"/>
  <c r="H41" i="10"/>
  <c r="H40" i="10" s="1"/>
  <c r="F41" i="10"/>
  <c r="E41" i="10"/>
  <c r="E40" i="10" s="1"/>
  <c r="C41" i="10"/>
  <c r="GP40" i="10"/>
  <c r="GD40" i="10"/>
  <c r="GA40" i="10"/>
  <c r="FZ40" i="10"/>
  <c r="FR40" i="10"/>
  <c r="FO40" i="10"/>
  <c r="FF40" i="10"/>
  <c r="FC40" i="10"/>
  <c r="EY40" i="10"/>
  <c r="ET40" i="10"/>
  <c r="EQ40" i="10"/>
  <c r="EP40" i="10"/>
  <c r="EM40" i="10"/>
  <c r="EH40" i="10"/>
  <c r="EE40" i="10"/>
  <c r="ED40" i="10"/>
  <c r="EA40" i="10"/>
  <c r="DV40" i="10"/>
  <c r="DO40" i="10"/>
  <c r="DJ40" i="10"/>
  <c r="DG40" i="10"/>
  <c r="DF40" i="10"/>
  <c r="DC40" i="10"/>
  <c r="CX40" i="10"/>
  <c r="CU40" i="10"/>
  <c r="CT40" i="10"/>
  <c r="CQ40" i="10"/>
  <c r="CL40" i="10"/>
  <c r="CI40" i="10"/>
  <c r="CH40" i="10"/>
  <c r="BZ40" i="10"/>
  <c r="BW40" i="10"/>
  <c r="BV40" i="10"/>
  <c r="BS40" i="10"/>
  <c r="BN40" i="10"/>
  <c r="BK40" i="10"/>
  <c r="BJ40" i="10"/>
  <c r="BG40" i="10"/>
  <c r="BB40" i="10"/>
  <c r="AY40" i="10"/>
  <c r="AX40" i="10"/>
  <c r="AU40" i="10"/>
  <c r="AP40" i="10"/>
  <c r="AM40" i="10"/>
  <c r="AL40" i="10"/>
  <c r="AI40" i="10"/>
  <c r="AD40" i="10"/>
  <c r="AA40" i="10"/>
  <c r="R40" i="10"/>
  <c r="O40" i="10"/>
  <c r="N40" i="10"/>
  <c r="K40" i="10"/>
  <c r="F40" i="10"/>
  <c r="C40" i="10"/>
  <c r="GM39" i="10"/>
  <c r="GY39" i="10" s="1"/>
  <c r="GL39" i="10"/>
  <c r="EW39" i="10"/>
  <c r="EV39" i="10"/>
  <c r="EV37" i="10" s="1"/>
  <c r="EX39" i="10"/>
  <c r="DR39" i="10"/>
  <c r="BN39" i="10"/>
  <c r="DS39" i="10" s="1"/>
  <c r="HB39" i="10" s="1"/>
  <c r="GM38" i="10"/>
  <c r="GL38" i="10"/>
  <c r="GX38" i="10" s="1"/>
  <c r="EW38" i="10"/>
  <c r="EV38" i="10"/>
  <c r="DS38" i="10"/>
  <c r="DS37" i="10" s="1"/>
  <c r="DR38" i="10"/>
  <c r="BF72" i="10"/>
  <c r="J72" i="10"/>
  <c r="D37" i="10"/>
  <c r="GV37" i="10"/>
  <c r="GS37" i="10"/>
  <c r="GP37" i="10"/>
  <c r="GJ37" i="10"/>
  <c r="GG37" i="10"/>
  <c r="GD37" i="10"/>
  <c r="GA37" i="10"/>
  <c r="FZ37" i="10"/>
  <c r="FZ28" i="10" s="1"/>
  <c r="FZ52" i="10" s="1"/>
  <c r="FX37" i="10"/>
  <c r="FU37" i="10"/>
  <c r="FR37" i="10"/>
  <c r="FO37" i="10"/>
  <c r="FL37" i="10"/>
  <c r="FI37" i="10"/>
  <c r="FF37" i="10"/>
  <c r="FF28" i="10" s="1"/>
  <c r="FF52" i="10" s="1"/>
  <c r="FC37" i="10"/>
  <c r="FB72" i="10"/>
  <c r="EZ37" i="10"/>
  <c r="EY37" i="10"/>
  <c r="EW37" i="10"/>
  <c r="ET37" i="10"/>
  <c r="ES37" i="10"/>
  <c r="EQ37" i="10"/>
  <c r="EP37" i="10"/>
  <c r="EN37" i="10"/>
  <c r="EM37" i="10"/>
  <c r="EK37" i="10"/>
  <c r="EJ37" i="10"/>
  <c r="EH37" i="10"/>
  <c r="EG37" i="10"/>
  <c r="EE37" i="10"/>
  <c r="ED37" i="10"/>
  <c r="EB37" i="10"/>
  <c r="EA37" i="10"/>
  <c r="DY37" i="10"/>
  <c r="DX37" i="10"/>
  <c r="DV37" i="10"/>
  <c r="DV28" i="10" s="1"/>
  <c r="DV52" i="10" s="1"/>
  <c r="DU37" i="10"/>
  <c r="DP37" i="10"/>
  <c r="DO37" i="10"/>
  <c r="DM37" i="10"/>
  <c r="DL37" i="10"/>
  <c r="DJ37" i="10"/>
  <c r="DI37" i="10"/>
  <c r="DG37" i="10"/>
  <c r="DF37" i="10"/>
  <c r="DF28" i="10" s="1"/>
  <c r="DF52" i="10" s="1"/>
  <c r="DD37" i="10"/>
  <c r="DC37" i="10"/>
  <c r="DA37" i="10"/>
  <c r="CZ37" i="10"/>
  <c r="CX37" i="10"/>
  <c r="CX28" i="10" s="1"/>
  <c r="CX52" i="10" s="1"/>
  <c r="CX27" i="10" s="1"/>
  <c r="CX72" i="10" s="1"/>
  <c r="CW37" i="10"/>
  <c r="CU37" i="10"/>
  <c r="CT37" i="10"/>
  <c r="CR37" i="10"/>
  <c r="CQ37" i="10"/>
  <c r="CO37" i="10"/>
  <c r="CN37" i="10"/>
  <c r="CL37" i="10"/>
  <c r="CK37" i="10"/>
  <c r="CI37" i="10"/>
  <c r="CH37" i="10"/>
  <c r="CH28" i="10" s="1"/>
  <c r="CF37" i="10"/>
  <c r="CE37" i="10"/>
  <c r="CC37" i="10"/>
  <c r="CB37" i="10"/>
  <c r="BZ37" i="10"/>
  <c r="BZ28" i="10" s="1"/>
  <c r="BZ52" i="10" s="1"/>
  <c r="BZ27" i="10" s="1"/>
  <c r="BZ72" i="10" s="1"/>
  <c r="BY37" i="10"/>
  <c r="BW37" i="10"/>
  <c r="BV37" i="10"/>
  <c r="BT37" i="10"/>
  <c r="BS37" i="10"/>
  <c r="BQ37" i="10"/>
  <c r="BP37" i="10"/>
  <c r="BM37" i="10"/>
  <c r="BK37" i="10"/>
  <c r="BJ37" i="10"/>
  <c r="BH37" i="10"/>
  <c r="BG37" i="10"/>
  <c r="BE37" i="10"/>
  <c r="BD37" i="10"/>
  <c r="BB37" i="10"/>
  <c r="BB28" i="10" s="1"/>
  <c r="BB52" i="10" s="1"/>
  <c r="BB27" i="10" s="1"/>
  <c r="BB72" i="10" s="1"/>
  <c r="BA37" i="10"/>
  <c r="AY37" i="10"/>
  <c r="AX37" i="10"/>
  <c r="AV37" i="10"/>
  <c r="AU37" i="10"/>
  <c r="AS37" i="10"/>
  <c r="AR37" i="10"/>
  <c r="AP37" i="10"/>
  <c r="AO37" i="10"/>
  <c r="AM37" i="10"/>
  <c r="AL37" i="10"/>
  <c r="AJ37" i="10"/>
  <c r="AI37" i="10"/>
  <c r="AG37" i="10"/>
  <c r="AD37" i="10"/>
  <c r="AA37" i="10"/>
  <c r="X37" i="10"/>
  <c r="U37" i="10"/>
  <c r="T37" i="10"/>
  <c r="R37" i="10"/>
  <c r="O37" i="10"/>
  <c r="N37" i="10"/>
  <c r="L37" i="10"/>
  <c r="K37" i="10"/>
  <c r="I37" i="10"/>
  <c r="H37" i="10"/>
  <c r="F37" i="10"/>
  <c r="F28" i="10" s="1"/>
  <c r="E37" i="10"/>
  <c r="C37" i="10"/>
  <c r="GM36" i="10"/>
  <c r="GY36" i="10" s="1"/>
  <c r="GL36" i="10"/>
  <c r="GX36" i="10" s="1"/>
  <c r="EW36" i="10"/>
  <c r="EV36" i="10"/>
  <c r="DS36" i="10"/>
  <c r="BP36" i="11"/>
  <c r="BP28" i="11" s="1"/>
  <c r="BP52" i="11" s="1"/>
  <c r="BP27" i="11" s="1"/>
  <c r="GM35" i="10"/>
  <c r="GL35" i="10"/>
  <c r="GX35" i="10" s="1"/>
  <c r="EW35" i="10"/>
  <c r="EV35" i="10"/>
  <c r="DS35" i="10"/>
  <c r="DR35" i="10"/>
  <c r="GM34" i="10"/>
  <c r="GY34" i="10" s="1"/>
  <c r="GL34" i="10"/>
  <c r="GX34" i="10" s="1"/>
  <c r="EW34" i="10"/>
  <c r="EW29" i="10" s="1"/>
  <c r="EV34" i="10"/>
  <c r="CE34" i="10"/>
  <c r="CE34" i="11" s="1"/>
  <c r="CE29" i="11" s="1"/>
  <c r="CE28" i="11" s="1"/>
  <c r="BR72" i="10"/>
  <c r="GM33" i="10"/>
  <c r="GY33" i="10" s="1"/>
  <c r="GL33" i="10"/>
  <c r="GX33" i="10" s="1"/>
  <c r="GN33" i="10"/>
  <c r="EW33" i="10"/>
  <c r="EV33" i="10"/>
  <c r="DS33" i="10"/>
  <c r="DR33" i="10"/>
  <c r="DH72" i="10"/>
  <c r="DT33" i="10"/>
  <c r="GM32" i="10"/>
  <c r="GY32" i="10" s="1"/>
  <c r="GL32" i="10"/>
  <c r="GX32" i="10" s="1"/>
  <c r="GB72" i="10"/>
  <c r="EW32" i="10"/>
  <c r="EV32" i="10"/>
  <c r="EX32" i="10"/>
  <c r="DS32" i="10"/>
  <c r="DR32" i="10"/>
  <c r="GM31" i="10"/>
  <c r="GY31" i="10" s="1"/>
  <c r="GL31" i="10"/>
  <c r="GX31" i="10" s="1"/>
  <c r="EW31" i="10"/>
  <c r="EV31" i="10"/>
  <c r="DS31" i="10"/>
  <c r="DR31" i="10"/>
  <c r="GM30" i="10"/>
  <c r="GL30" i="10"/>
  <c r="EW30" i="10"/>
  <c r="EV30" i="10"/>
  <c r="DR30" i="10"/>
  <c r="AA28" i="24" s="1"/>
  <c r="AM28" i="24" s="1"/>
  <c r="GV29" i="10"/>
  <c r="GS29" i="10"/>
  <c r="GS28" i="10" s="1"/>
  <c r="GS52" i="10" s="1"/>
  <c r="GS27" i="10" s="1"/>
  <c r="GS72" i="10" s="1"/>
  <c r="GP29" i="10"/>
  <c r="GJ29" i="10"/>
  <c r="GJ28" i="10" s="1"/>
  <c r="GJ52" i="10" s="1"/>
  <c r="GG29" i="10"/>
  <c r="GG28" i="10" s="1"/>
  <c r="GG52" i="10" s="1"/>
  <c r="GG27" i="10" s="1"/>
  <c r="GG72" i="10" s="1"/>
  <c r="GD29" i="10"/>
  <c r="GC72" i="10"/>
  <c r="GA29" i="10"/>
  <c r="FZ29" i="10"/>
  <c r="FX29" i="10"/>
  <c r="FX28" i="10" s="1"/>
  <c r="FX52" i="10" s="1"/>
  <c r="FU29" i="10"/>
  <c r="FU28" i="10" s="1"/>
  <c r="FU52" i="10" s="1"/>
  <c r="FR29" i="10"/>
  <c r="FO29" i="10"/>
  <c r="FL29" i="10"/>
  <c r="FL28" i="10" s="1"/>
  <c r="FL52" i="10" s="1"/>
  <c r="FL27" i="10" s="1"/>
  <c r="FL72" i="10" s="1"/>
  <c r="FI29" i="10"/>
  <c r="FI28" i="10" s="1"/>
  <c r="FF29" i="10"/>
  <c r="FE72" i="10"/>
  <c r="FC29" i="10"/>
  <c r="EZ29" i="10"/>
  <c r="EZ28" i="10" s="1"/>
  <c r="EY29" i="10"/>
  <c r="ET29" i="10"/>
  <c r="ES29" i="10"/>
  <c r="ES28" i="10" s="1"/>
  <c r="ES52" i="10" s="1"/>
  <c r="EQ29" i="10"/>
  <c r="EQ28" i="10" s="1"/>
  <c r="EP29" i="10"/>
  <c r="EN29" i="10"/>
  <c r="EN28" i="10" s="1"/>
  <c r="EN52" i="10" s="1"/>
  <c r="EM29" i="10"/>
  <c r="EK29" i="10"/>
  <c r="EK28" i="10" s="1"/>
  <c r="EJ29" i="10"/>
  <c r="EJ28" i="10" s="1"/>
  <c r="EJ52" i="10" s="1"/>
  <c r="EH29" i="10"/>
  <c r="EG29" i="10"/>
  <c r="EG28" i="10" s="1"/>
  <c r="EE29" i="10"/>
  <c r="ED29" i="10"/>
  <c r="EB29" i="10"/>
  <c r="EB28" i="10" s="1"/>
  <c r="EA29" i="10"/>
  <c r="DY29" i="10"/>
  <c r="DY28" i="10" s="1"/>
  <c r="DX29" i="10"/>
  <c r="DX28" i="10" s="1"/>
  <c r="DV29" i="10"/>
  <c r="DU29" i="10"/>
  <c r="DU28" i="10" s="1"/>
  <c r="DU52" i="10" s="1"/>
  <c r="DU27" i="10" s="1"/>
  <c r="DU72" i="10" s="1"/>
  <c r="DP29" i="10"/>
  <c r="DP28" i="10" s="1"/>
  <c r="DO29" i="10"/>
  <c r="DM29" i="10"/>
  <c r="DL29" i="10"/>
  <c r="DL28" i="10" s="1"/>
  <c r="DJ29" i="10"/>
  <c r="DI29" i="10"/>
  <c r="DI28" i="10" s="1"/>
  <c r="DG29" i="10"/>
  <c r="DF29" i="10"/>
  <c r="DD29" i="10"/>
  <c r="DD28" i="10" s="1"/>
  <c r="DD52" i="10" s="1"/>
  <c r="DD27" i="10" s="1"/>
  <c r="DD72" i="10" s="1"/>
  <c r="DC29" i="10"/>
  <c r="DA29" i="10"/>
  <c r="DA28" i="10" s="1"/>
  <c r="CZ29" i="10"/>
  <c r="CZ28" i="10" s="1"/>
  <c r="CZ52" i="10" s="1"/>
  <c r="CZ27" i="10" s="1"/>
  <c r="CZ72" i="10" s="1"/>
  <c r="CX29" i="10"/>
  <c r="CW29" i="10"/>
  <c r="CU29" i="10"/>
  <c r="CT29" i="10"/>
  <c r="CR29" i="10"/>
  <c r="CR28" i="10" s="1"/>
  <c r="CQ29" i="10"/>
  <c r="CO29" i="10"/>
  <c r="CN29" i="10"/>
  <c r="CN28" i="10" s="1"/>
  <c r="CL29" i="10"/>
  <c r="CK29" i="10"/>
  <c r="CK28" i="10" s="1"/>
  <c r="CK52" i="10" s="1"/>
  <c r="CK27" i="10" s="1"/>
  <c r="CK72" i="10" s="1"/>
  <c r="CI29" i="10"/>
  <c r="CH29" i="10"/>
  <c r="CF29" i="10"/>
  <c r="CF28" i="10" s="1"/>
  <c r="CF52" i="10" s="1"/>
  <c r="CC29" i="10"/>
  <c r="CC28" i="10" s="1"/>
  <c r="CC52" i="10" s="1"/>
  <c r="CB29" i="10"/>
  <c r="CB28" i="10" s="1"/>
  <c r="BZ29" i="10"/>
  <c r="BY29" i="10"/>
  <c r="BW29" i="10"/>
  <c r="BV29" i="10"/>
  <c r="BT29" i="10"/>
  <c r="BT28" i="10" s="1"/>
  <c r="BS29" i="10"/>
  <c r="BQ29" i="10"/>
  <c r="BP29" i="10"/>
  <c r="BN29" i="10"/>
  <c r="BM29" i="10"/>
  <c r="BM28" i="10" s="1"/>
  <c r="BK29" i="10"/>
  <c r="BJ29" i="10"/>
  <c r="BH29" i="10"/>
  <c r="BH28" i="10" s="1"/>
  <c r="BH52" i="10" s="1"/>
  <c r="BG29" i="10"/>
  <c r="BE29" i="10"/>
  <c r="BE28" i="10" s="1"/>
  <c r="BD29" i="10"/>
  <c r="BD28" i="10" s="1"/>
  <c r="BD52" i="10" s="1"/>
  <c r="BB29" i="10"/>
  <c r="BA29" i="10"/>
  <c r="BA28" i="10" s="1"/>
  <c r="AY29" i="10"/>
  <c r="AX29" i="10"/>
  <c r="AV29" i="10"/>
  <c r="AV28" i="10" s="1"/>
  <c r="AU29" i="10"/>
  <c r="AS29" i="10"/>
  <c r="AS28" i="10" s="1"/>
  <c r="AR29" i="10"/>
  <c r="AR28" i="10" s="1"/>
  <c r="AP29" i="10"/>
  <c r="AO29" i="10"/>
  <c r="AL29" i="10"/>
  <c r="AJ29" i="10"/>
  <c r="AJ28" i="10" s="1"/>
  <c r="AI29" i="10"/>
  <c r="AG29" i="10"/>
  <c r="AD29" i="10"/>
  <c r="AD28" i="10" s="1"/>
  <c r="Z72" i="10"/>
  <c r="X29" i="10"/>
  <c r="X28" i="10" s="1"/>
  <c r="U29" i="10"/>
  <c r="U28" i="10" s="1"/>
  <c r="U52" i="10" s="1"/>
  <c r="U27" i="10" s="1"/>
  <c r="U72" i="10" s="1"/>
  <c r="T29" i="10"/>
  <c r="R29" i="10"/>
  <c r="P72" i="10"/>
  <c r="O29" i="10"/>
  <c r="N29" i="10"/>
  <c r="L29" i="10"/>
  <c r="K29" i="10"/>
  <c r="I29" i="10"/>
  <c r="I28" i="10" s="1"/>
  <c r="H29" i="10"/>
  <c r="H28" i="10" s="1"/>
  <c r="H52" i="10" s="1"/>
  <c r="H27" i="10" s="1"/>
  <c r="H72" i="10" s="1"/>
  <c r="F29" i="10"/>
  <c r="E29" i="10"/>
  <c r="E28" i="10" s="1"/>
  <c r="C29" i="10"/>
  <c r="GI72" i="10"/>
  <c r="GD28" i="10"/>
  <c r="GD52" i="10" s="1"/>
  <c r="GA28" i="10"/>
  <c r="GA52" i="10" s="1"/>
  <c r="GA27" i="10" s="1"/>
  <c r="GA72" i="10" s="1"/>
  <c r="FR28" i="10"/>
  <c r="FO28" i="10"/>
  <c r="FN72" i="10"/>
  <c r="FK72" i="10"/>
  <c r="FC28" i="10"/>
  <c r="FC52" i="10" s="1"/>
  <c r="EY28" i="10"/>
  <c r="ET28" i="10"/>
  <c r="EP28" i="10"/>
  <c r="EP52" i="10" s="1"/>
  <c r="EM28" i="10"/>
  <c r="EM52" i="10" s="1"/>
  <c r="EM27" i="10" s="1"/>
  <c r="EM72" i="10" s="1"/>
  <c r="EH28" i="10"/>
  <c r="EH52" i="10" s="1"/>
  <c r="EE28" i="10"/>
  <c r="EE52" i="10" s="1"/>
  <c r="EA28" i="10"/>
  <c r="DO28" i="10"/>
  <c r="DO52" i="10" s="1"/>
  <c r="DO27" i="10" s="1"/>
  <c r="DO72" i="10" s="1"/>
  <c r="DJ28" i="10"/>
  <c r="DJ52" i="10" s="1"/>
  <c r="DJ27" i="10" s="1"/>
  <c r="DJ72" i="10" s="1"/>
  <c r="DG28" i="10"/>
  <c r="DG52" i="10" s="1"/>
  <c r="DG27" i="10" s="1"/>
  <c r="DG72" i="10" s="1"/>
  <c r="DC28" i="10"/>
  <c r="CU28" i="10"/>
  <c r="CT28" i="10"/>
  <c r="CT52" i="10" s="1"/>
  <c r="CT27" i="10" s="1"/>
  <c r="CT72" i="10" s="1"/>
  <c r="CQ28" i="10"/>
  <c r="CQ52" i="10" s="1"/>
  <c r="CQ27" i="10" s="1"/>
  <c r="CQ72" i="10" s="1"/>
  <c r="CL28" i="10"/>
  <c r="CL52" i="10" s="1"/>
  <c r="CL27" i="10" s="1"/>
  <c r="CL72" i="10" s="1"/>
  <c r="CI28" i="10"/>
  <c r="CI52" i="10" s="1"/>
  <c r="CI27" i="10" s="1"/>
  <c r="CI72" i="10" s="1"/>
  <c r="CD72" i="10"/>
  <c r="BW28" i="10"/>
  <c r="BV28" i="10"/>
  <c r="BV52" i="10" s="1"/>
  <c r="BV27" i="10" s="1"/>
  <c r="BV72" i="10" s="1"/>
  <c r="BS28" i="10"/>
  <c r="BS52" i="10" s="1"/>
  <c r="BS27" i="10" s="1"/>
  <c r="BS72" i="10" s="1"/>
  <c r="BK28" i="10"/>
  <c r="BK52" i="10" s="1"/>
  <c r="BK27" i="10" s="1"/>
  <c r="BK72" i="10" s="1"/>
  <c r="BJ28" i="10"/>
  <c r="BG28" i="10"/>
  <c r="AY28" i="10"/>
  <c r="AX28" i="10"/>
  <c r="AX52" i="10" s="1"/>
  <c r="AX27" i="10" s="1"/>
  <c r="AX72" i="10" s="1"/>
  <c r="AU28" i="10"/>
  <c r="AU52" i="10" s="1"/>
  <c r="AU27" i="10" s="1"/>
  <c r="AU72" i="10" s="1"/>
  <c r="AP28" i="10"/>
  <c r="AP52" i="10" s="1"/>
  <c r="AP27" i="10" s="1"/>
  <c r="AP72" i="10" s="1"/>
  <c r="AI28" i="10"/>
  <c r="W72" i="10"/>
  <c r="T28" i="10"/>
  <c r="R28" i="10"/>
  <c r="R52" i="10" s="1"/>
  <c r="R27" i="10" s="1"/>
  <c r="R72" i="10" s="1"/>
  <c r="O28" i="10"/>
  <c r="O52" i="10" s="1"/>
  <c r="O27" i="10" s="1"/>
  <c r="O72" i="10" s="1"/>
  <c r="N28" i="10"/>
  <c r="N52" i="10" s="1"/>
  <c r="N27" i="10" s="1"/>
  <c r="N72" i="10" s="1"/>
  <c r="L28" i="10"/>
  <c r="L52" i="10" s="1"/>
  <c r="K28" i="10"/>
  <c r="K52" i="10" s="1"/>
  <c r="K27" i="10" s="1"/>
  <c r="K72" i="10" s="1"/>
  <c r="C28" i="10"/>
  <c r="C52" i="10" s="1"/>
  <c r="C27" i="10" s="1"/>
  <c r="C72" i="10" s="1"/>
  <c r="B72" i="10"/>
  <c r="GF72" i="10"/>
  <c r="FT72" i="10"/>
  <c r="FH72" i="10"/>
  <c r="DV27" i="10"/>
  <c r="DV72" i="10" s="1"/>
  <c r="DF27" i="10"/>
  <c r="DF72" i="10" s="1"/>
  <c r="DB72" i="10"/>
  <c r="CF27" i="10"/>
  <c r="CF72" i="10" s="1"/>
  <c r="CC27" i="10"/>
  <c r="CC72" i="10" s="1"/>
  <c r="BH27" i="10"/>
  <c r="BH72" i="10" s="1"/>
  <c r="BD27" i="10"/>
  <c r="BD72" i="10" s="1"/>
  <c r="L27" i="10"/>
  <c r="L72" i="10" s="1"/>
  <c r="FZ26" i="10"/>
  <c r="FZ6" i="10" s="1"/>
  <c r="FZ71" i="10" s="1"/>
  <c r="GM25" i="10"/>
  <c r="GY25" i="10" s="1"/>
  <c r="GL25" i="10"/>
  <c r="GX25" i="10" s="1"/>
  <c r="EW25" i="10"/>
  <c r="EV25" i="10"/>
  <c r="EX25" i="10"/>
  <c r="DS25" i="10"/>
  <c r="DR25" i="10"/>
  <c r="GM24" i="10"/>
  <c r="GY24" i="10" s="1"/>
  <c r="GL24" i="10"/>
  <c r="GX24" i="10" s="1"/>
  <c r="EW24" i="10"/>
  <c r="EV24" i="10"/>
  <c r="DS24" i="10"/>
  <c r="AB22" i="24" s="1"/>
  <c r="AN22" i="24" s="1"/>
  <c r="BP24" i="11"/>
  <c r="GY23" i="10"/>
  <c r="GM23" i="10"/>
  <c r="GL23" i="10"/>
  <c r="GX23" i="10" s="1"/>
  <c r="EW23" i="10"/>
  <c r="EV23" i="10"/>
  <c r="EX23" i="10"/>
  <c r="DS23" i="10"/>
  <c r="CE23" i="11"/>
  <c r="CE21" i="11" s="1"/>
  <c r="BP23" i="11"/>
  <c r="GY22" i="10"/>
  <c r="GY21" i="10" s="1"/>
  <c r="GM22" i="10"/>
  <c r="GL22" i="10"/>
  <c r="GX22" i="10" s="1"/>
  <c r="EW22" i="10"/>
  <c r="EV22" i="10"/>
  <c r="DS22" i="10"/>
  <c r="DR22" i="10"/>
  <c r="GV21" i="10"/>
  <c r="GS21" i="10"/>
  <c r="GP21" i="10"/>
  <c r="GJ21" i="10"/>
  <c r="GG21" i="10"/>
  <c r="GD21" i="10"/>
  <c r="GA21" i="10"/>
  <c r="FZ21" i="10"/>
  <c r="FX21" i="10"/>
  <c r="FU21" i="10"/>
  <c r="FR21" i="10"/>
  <c r="FO21" i="10"/>
  <c r="FL21" i="10"/>
  <c r="FI21" i="10"/>
  <c r="FF21" i="10"/>
  <c r="FC21" i="10"/>
  <c r="EZ21" i="10"/>
  <c r="EY21" i="10"/>
  <c r="EY18" i="10" s="1"/>
  <c r="ET21" i="10"/>
  <c r="ES21" i="10"/>
  <c r="EQ21" i="10"/>
  <c r="EP21" i="10"/>
  <c r="EN21" i="10"/>
  <c r="EM21" i="10"/>
  <c r="EM18" i="10" s="1"/>
  <c r="EK21" i="10"/>
  <c r="EJ21" i="10"/>
  <c r="EH21" i="10"/>
  <c r="EG21" i="10"/>
  <c r="EE21" i="10"/>
  <c r="ED21" i="10"/>
  <c r="ED18" i="10" s="1"/>
  <c r="EB21" i="10"/>
  <c r="EA21" i="10"/>
  <c r="DY21" i="10"/>
  <c r="DX21" i="10"/>
  <c r="DV21" i="10"/>
  <c r="DU21" i="10"/>
  <c r="DP21" i="10"/>
  <c r="DO21" i="10"/>
  <c r="DO18" i="10" s="1"/>
  <c r="DM21" i="10"/>
  <c r="DL21" i="10"/>
  <c r="DJ21" i="10"/>
  <c r="DI21" i="10"/>
  <c r="DG21" i="10"/>
  <c r="DF21" i="10"/>
  <c r="DF18" i="10" s="1"/>
  <c r="DD21" i="10"/>
  <c r="DC21" i="10"/>
  <c r="DA21" i="10"/>
  <c r="CZ21" i="10"/>
  <c r="CX21" i="10"/>
  <c r="CW21" i="10"/>
  <c r="CU21" i="10"/>
  <c r="CT21" i="10"/>
  <c r="CR21" i="10"/>
  <c r="CQ21" i="10"/>
  <c r="CQ18" i="10" s="1"/>
  <c r="CO21" i="10"/>
  <c r="CN21" i="10"/>
  <c r="CL21" i="10"/>
  <c r="CK21" i="10"/>
  <c r="CI21" i="10"/>
  <c r="CH21" i="10"/>
  <c r="CH18" i="10" s="1"/>
  <c r="CF21" i="10"/>
  <c r="CC21" i="10"/>
  <c r="CB21" i="10"/>
  <c r="BZ21" i="10"/>
  <c r="BY21" i="10"/>
  <c r="BW21" i="10"/>
  <c r="BV21" i="10"/>
  <c r="BT21" i="10"/>
  <c r="BS21" i="10"/>
  <c r="BQ21" i="10"/>
  <c r="BN21" i="10"/>
  <c r="BN18" i="10" s="1"/>
  <c r="BM21" i="10"/>
  <c r="BK21" i="10"/>
  <c r="BJ21" i="10"/>
  <c r="BJ18" i="10" s="1"/>
  <c r="BH21" i="10"/>
  <c r="BG21" i="10"/>
  <c r="BE21" i="10"/>
  <c r="BD21" i="10"/>
  <c r="BB21" i="10"/>
  <c r="BA21" i="10"/>
  <c r="AY21" i="10"/>
  <c r="AY18" i="10" s="1"/>
  <c r="AX21" i="10"/>
  <c r="AV21" i="10"/>
  <c r="AU21" i="10"/>
  <c r="AU18" i="10" s="1"/>
  <c r="AS21" i="10"/>
  <c r="AR21" i="10"/>
  <c r="AP21" i="10"/>
  <c r="AP18" i="10" s="1"/>
  <c r="AO21" i="10"/>
  <c r="AM21" i="10"/>
  <c r="AL21" i="10"/>
  <c r="AL18" i="10" s="1"/>
  <c r="AJ21" i="10"/>
  <c r="AI21" i="10"/>
  <c r="AG21" i="10"/>
  <c r="AD21" i="10"/>
  <c r="AA21" i="10"/>
  <c r="AA18" i="10" s="1"/>
  <c r="X21" i="10"/>
  <c r="U21" i="10"/>
  <c r="T21" i="10"/>
  <c r="R21" i="10"/>
  <c r="R18" i="10" s="1"/>
  <c r="O21" i="10"/>
  <c r="N21" i="10"/>
  <c r="N18" i="10" s="1"/>
  <c r="N26" i="10" s="1"/>
  <c r="N6" i="10" s="1"/>
  <c r="N71" i="10" s="1"/>
  <c r="N73" i="10" s="1"/>
  <c r="L21" i="10"/>
  <c r="K21" i="10"/>
  <c r="I21" i="10"/>
  <c r="H21" i="10"/>
  <c r="F21" i="10"/>
  <c r="E21" i="10"/>
  <c r="C21" i="10"/>
  <c r="C18" i="10" s="1"/>
  <c r="GV18" i="10"/>
  <c r="GM20" i="10"/>
  <c r="GL20" i="10"/>
  <c r="GX20" i="10" s="1"/>
  <c r="EW20" i="10"/>
  <c r="EV20" i="10"/>
  <c r="EX20" i="10"/>
  <c r="DR20" i="10"/>
  <c r="AA18" i="24" s="1"/>
  <c r="AM18" i="24" s="1"/>
  <c r="GS18" i="10"/>
  <c r="GM19" i="10"/>
  <c r="GL19" i="10"/>
  <c r="EV19" i="10"/>
  <c r="CF19" i="10"/>
  <c r="CF19" i="11" s="1"/>
  <c r="CF18" i="11" s="1"/>
  <c r="CE19" i="10"/>
  <c r="CE19" i="11" s="1"/>
  <c r="GJ18" i="10"/>
  <c r="GG18" i="10"/>
  <c r="GD18" i="10"/>
  <c r="GA18" i="10"/>
  <c r="FZ18" i="10"/>
  <c r="FX18" i="10"/>
  <c r="FU18" i="10"/>
  <c r="FR18" i="10"/>
  <c r="FO18" i="10"/>
  <c r="FL18" i="10"/>
  <c r="FI18" i="10"/>
  <c r="FF18" i="10"/>
  <c r="FC18" i="10"/>
  <c r="EZ18" i="10"/>
  <c r="ET18" i="10"/>
  <c r="ES18" i="10"/>
  <c r="EQ18" i="10"/>
  <c r="EP18" i="10"/>
  <c r="EN18" i="10"/>
  <c r="EK18" i="10"/>
  <c r="EJ18" i="10"/>
  <c r="EG18" i="10"/>
  <c r="EE18" i="10"/>
  <c r="EB18" i="10"/>
  <c r="EA18" i="10"/>
  <c r="DY18" i="10"/>
  <c r="DX18" i="10"/>
  <c r="DV18" i="10"/>
  <c r="DV26" i="10" s="1"/>
  <c r="DV6" i="10" s="1"/>
  <c r="DV71" i="10" s="1"/>
  <c r="DV73" i="10" s="1"/>
  <c r="DU18" i="10"/>
  <c r="DP18" i="10"/>
  <c r="DM18" i="10"/>
  <c r="DL18" i="10"/>
  <c r="DJ18" i="10"/>
  <c r="DI18" i="10"/>
  <c r="DG18" i="10"/>
  <c r="DD18" i="10"/>
  <c r="DC18" i="10"/>
  <c r="DA18" i="10"/>
  <c r="CZ18" i="10"/>
  <c r="CX18" i="10"/>
  <c r="CW18" i="10"/>
  <c r="CU18" i="10"/>
  <c r="CT18" i="10"/>
  <c r="CR18" i="10"/>
  <c r="CO18" i="10"/>
  <c r="CN18" i="10"/>
  <c r="CL18" i="10"/>
  <c r="CK18" i="10"/>
  <c r="CI18" i="10"/>
  <c r="CC18" i="10"/>
  <c r="CB18" i="10"/>
  <c r="BZ18" i="10"/>
  <c r="BY18" i="10"/>
  <c r="BW18" i="10"/>
  <c r="BV18" i="10"/>
  <c r="BT18" i="10"/>
  <c r="BS18" i="10"/>
  <c r="BM18" i="10"/>
  <c r="BK18" i="10"/>
  <c r="BH18" i="10"/>
  <c r="BG18" i="10"/>
  <c r="BE18" i="10"/>
  <c r="BD18" i="10"/>
  <c r="BB18" i="10"/>
  <c r="BA18" i="10"/>
  <c r="AX18" i="10"/>
  <c r="AV18" i="10"/>
  <c r="AS18" i="10"/>
  <c r="AR18" i="10"/>
  <c r="AO18" i="10"/>
  <c r="AM18" i="10"/>
  <c r="AJ18" i="10"/>
  <c r="AI18" i="10"/>
  <c r="AG18" i="10"/>
  <c r="AD18" i="10"/>
  <c r="X18" i="10"/>
  <c r="U18" i="10"/>
  <c r="T18" i="10"/>
  <c r="O18" i="10"/>
  <c r="L18" i="10"/>
  <c r="K18" i="10"/>
  <c r="I18" i="10"/>
  <c r="H18" i="10"/>
  <c r="F18" i="10"/>
  <c r="E18" i="10"/>
  <c r="GM17" i="10"/>
  <c r="GY17" i="10" s="1"/>
  <c r="GL17" i="10"/>
  <c r="GX17" i="10" s="1"/>
  <c r="EW17" i="10"/>
  <c r="EV17" i="10"/>
  <c r="EX17" i="10"/>
  <c r="DS17" i="10"/>
  <c r="HB17" i="10" s="1"/>
  <c r="DR17" i="10"/>
  <c r="AA15" i="24" s="1"/>
  <c r="AM15" i="24" s="1"/>
  <c r="BC71" i="10"/>
  <c r="GM16" i="10"/>
  <c r="GY16" i="10" s="1"/>
  <c r="GL16" i="10"/>
  <c r="GX16" i="10" s="1"/>
  <c r="EW16" i="10"/>
  <c r="EV16" i="10"/>
  <c r="EX16" i="10"/>
  <c r="CF16" i="10"/>
  <c r="CE16" i="10"/>
  <c r="CE16" i="11" s="1"/>
  <c r="CE12" i="11" s="1"/>
  <c r="CE7" i="11" s="1"/>
  <c r="BQ16" i="11"/>
  <c r="BQ12" i="11" s="1"/>
  <c r="BQ7" i="11" s="1"/>
  <c r="BQ26" i="11" s="1"/>
  <c r="BQ6" i="11" s="1"/>
  <c r="BP16" i="11"/>
  <c r="BP12" i="11" s="1"/>
  <c r="BP7" i="11" s="1"/>
  <c r="GM15" i="10"/>
  <c r="GL15" i="10"/>
  <c r="GX15" i="10" s="1"/>
  <c r="EW15" i="10"/>
  <c r="EV15" i="10"/>
  <c r="DS15" i="10"/>
  <c r="DR15" i="10"/>
  <c r="GM14" i="10"/>
  <c r="GY14" i="10" s="1"/>
  <c r="HB14" i="10" s="1"/>
  <c r="GL14" i="10"/>
  <c r="GX14" i="10" s="1"/>
  <c r="EW14" i="10"/>
  <c r="EV14" i="10"/>
  <c r="EX14" i="10"/>
  <c r="DS14" i="10"/>
  <c r="DR14" i="10"/>
  <c r="GM13" i="10"/>
  <c r="GY13" i="10" s="1"/>
  <c r="GL13" i="10"/>
  <c r="GX13" i="10" s="1"/>
  <c r="EW13" i="10"/>
  <c r="EV13" i="10"/>
  <c r="DS13" i="10"/>
  <c r="DR13" i="10"/>
  <c r="GV12" i="10"/>
  <c r="GS12" i="10"/>
  <c r="GP12" i="10"/>
  <c r="GJ12" i="10"/>
  <c r="GG12" i="10"/>
  <c r="GD12" i="10"/>
  <c r="GA12" i="10"/>
  <c r="FZ12" i="10"/>
  <c r="FX12" i="10"/>
  <c r="FX7" i="10" s="1"/>
  <c r="FX26" i="10" s="1"/>
  <c r="FX6" i="10" s="1"/>
  <c r="FX71" i="10" s="1"/>
  <c r="FU12" i="10"/>
  <c r="FR12" i="10"/>
  <c r="FO12" i="10"/>
  <c r="FL12" i="10"/>
  <c r="FI12" i="10"/>
  <c r="FF12" i="10"/>
  <c r="FC12" i="10"/>
  <c r="EZ12" i="10"/>
  <c r="EY12" i="10"/>
  <c r="ET12" i="10"/>
  <c r="ES12" i="10"/>
  <c r="EQ12" i="10"/>
  <c r="EQ7" i="10" s="1"/>
  <c r="EQ26" i="10" s="1"/>
  <c r="EQ6" i="10" s="1"/>
  <c r="EQ71" i="10" s="1"/>
  <c r="EP12" i="10"/>
  <c r="EN12" i="10"/>
  <c r="EM12" i="10"/>
  <c r="EM7" i="10" s="1"/>
  <c r="EK12" i="10"/>
  <c r="EJ12" i="10"/>
  <c r="EJ7" i="10" s="1"/>
  <c r="EJ26" i="10" s="1"/>
  <c r="EJ6" i="10" s="1"/>
  <c r="EJ71" i="10" s="1"/>
  <c r="EH12" i="10"/>
  <c r="EH7" i="10" s="1"/>
  <c r="EG12" i="10"/>
  <c r="EE12" i="10"/>
  <c r="ED12" i="10"/>
  <c r="ED7" i="10" s="1"/>
  <c r="EB12" i="10"/>
  <c r="EA12" i="10"/>
  <c r="DY12" i="10"/>
  <c r="DX12" i="10"/>
  <c r="DV12" i="10"/>
  <c r="DU12" i="10"/>
  <c r="DP12" i="10"/>
  <c r="DO12" i="10"/>
  <c r="DM12" i="10"/>
  <c r="DL12" i="10"/>
  <c r="DJ12" i="10"/>
  <c r="DJ7" i="10" s="1"/>
  <c r="DJ26" i="10" s="1"/>
  <c r="DJ6" i="10" s="1"/>
  <c r="DJ71" i="10" s="1"/>
  <c r="DJ73" i="10" s="1"/>
  <c r="DI12" i="10"/>
  <c r="DG12" i="10"/>
  <c r="DF12" i="10"/>
  <c r="DF7" i="10" s="1"/>
  <c r="DF26" i="10" s="1"/>
  <c r="DF6" i="10" s="1"/>
  <c r="DF71" i="10" s="1"/>
  <c r="DF73" i="10" s="1"/>
  <c r="DD12" i="10"/>
  <c r="DC12" i="10"/>
  <c r="DA12" i="10"/>
  <c r="CZ12" i="10"/>
  <c r="CX12" i="10"/>
  <c r="CW12" i="10"/>
  <c r="CU12" i="10"/>
  <c r="CT12" i="10"/>
  <c r="CR12" i="10"/>
  <c r="CQ12" i="10"/>
  <c r="CO12" i="10"/>
  <c r="CN12" i="10"/>
  <c r="CL12" i="10"/>
  <c r="CL7" i="10" s="1"/>
  <c r="CL26" i="10" s="1"/>
  <c r="CL6" i="10" s="1"/>
  <c r="CL71" i="10" s="1"/>
  <c r="CL73" i="10" s="1"/>
  <c r="CK12" i="10"/>
  <c r="CI12" i="10"/>
  <c r="CH12" i="10"/>
  <c r="CH7" i="10" s="1"/>
  <c r="CC12" i="10"/>
  <c r="CB12" i="10"/>
  <c r="BZ12" i="10"/>
  <c r="BY12" i="10"/>
  <c r="BW12" i="10"/>
  <c r="BV12" i="10"/>
  <c r="BV7" i="10" s="1"/>
  <c r="BV26" i="10" s="1"/>
  <c r="BV6" i="10" s="1"/>
  <c r="BV71" i="10" s="1"/>
  <c r="BV73" i="10" s="1"/>
  <c r="BT12" i="10"/>
  <c r="BS12" i="10"/>
  <c r="BS7" i="10" s="1"/>
  <c r="BS26" i="10" s="1"/>
  <c r="BS6" i="10" s="1"/>
  <c r="BS71" i="10" s="1"/>
  <c r="BS73" i="10" s="1"/>
  <c r="BN12" i="10"/>
  <c r="BM12" i="10"/>
  <c r="BK12" i="10"/>
  <c r="BJ12" i="10"/>
  <c r="BJ7" i="10" s="1"/>
  <c r="BH12" i="10"/>
  <c r="BG12" i="10"/>
  <c r="BE12" i="10"/>
  <c r="BD12" i="10"/>
  <c r="BB12" i="10"/>
  <c r="BB7" i="10" s="1"/>
  <c r="BB26" i="10" s="1"/>
  <c r="BB6" i="10" s="1"/>
  <c r="BB71" i="10" s="1"/>
  <c r="BB73" i="10" s="1"/>
  <c r="BA12" i="10"/>
  <c r="AY12" i="10"/>
  <c r="AX12" i="10"/>
  <c r="AV12" i="10"/>
  <c r="AV7" i="10" s="1"/>
  <c r="AU12" i="10"/>
  <c r="AS12" i="10"/>
  <c r="AR12" i="10"/>
  <c r="AP12" i="10"/>
  <c r="AO12" i="10"/>
  <c r="AM12" i="10"/>
  <c r="AL12" i="10"/>
  <c r="AL7" i="10" s="1"/>
  <c r="AL26" i="10" s="1"/>
  <c r="AL6" i="10" s="1"/>
  <c r="AL71" i="10" s="1"/>
  <c r="AJ12" i="10"/>
  <c r="AI12" i="10"/>
  <c r="AG12" i="10"/>
  <c r="AD12" i="10"/>
  <c r="AD7" i="10" s="1"/>
  <c r="AD26" i="10" s="1"/>
  <c r="AD6" i="10" s="1"/>
  <c r="AD71" i="10" s="1"/>
  <c r="AA12" i="10"/>
  <c r="X12" i="10"/>
  <c r="X7" i="10" s="1"/>
  <c r="X26" i="10" s="1"/>
  <c r="X6" i="10" s="1"/>
  <c r="X71" i="10" s="1"/>
  <c r="U12" i="10"/>
  <c r="T12" i="10"/>
  <c r="R12" i="10"/>
  <c r="Q71" i="10"/>
  <c r="O12" i="10"/>
  <c r="N12" i="10"/>
  <c r="L12" i="10"/>
  <c r="K12" i="10"/>
  <c r="I12" i="10"/>
  <c r="H12" i="10"/>
  <c r="F12" i="10"/>
  <c r="F7" i="10" s="1"/>
  <c r="F26" i="10" s="1"/>
  <c r="F6" i="10" s="1"/>
  <c r="F71" i="10" s="1"/>
  <c r="E12" i="10"/>
  <c r="D12" i="10"/>
  <c r="C12" i="10"/>
  <c r="B71" i="10"/>
  <c r="GM11" i="10"/>
  <c r="GY11" i="10" s="1"/>
  <c r="GL11" i="10"/>
  <c r="GX11" i="10" s="1"/>
  <c r="EW11" i="10"/>
  <c r="EV11" i="10"/>
  <c r="EX11" i="10"/>
  <c r="DS11" i="10"/>
  <c r="DR11" i="10"/>
  <c r="GM10" i="10"/>
  <c r="GY10" i="10" s="1"/>
  <c r="GL10" i="10"/>
  <c r="GX10" i="10" s="1"/>
  <c r="EV10" i="10"/>
  <c r="DR10" i="10"/>
  <c r="AA8" i="24" s="1"/>
  <c r="AM8" i="24" s="1"/>
  <c r="GL9" i="10"/>
  <c r="GX9" i="10" s="1"/>
  <c r="GD7" i="10"/>
  <c r="GD26" i="10" s="1"/>
  <c r="GD6" i="10" s="1"/>
  <c r="GD71" i="10" s="1"/>
  <c r="EW9" i="10"/>
  <c r="EV9" i="10"/>
  <c r="DR9" i="10"/>
  <c r="AA7" i="24" s="1"/>
  <c r="AM7" i="24" s="1"/>
  <c r="DS9" i="10"/>
  <c r="AB7" i="24" s="1"/>
  <c r="AN7" i="24" s="1"/>
  <c r="V71" i="10"/>
  <c r="GP7" i="10"/>
  <c r="GL8" i="10"/>
  <c r="GX8" i="10" s="1"/>
  <c r="GB71" i="10"/>
  <c r="FL7" i="10"/>
  <c r="FL26" i="10" s="1"/>
  <c r="FL6" i="10" s="1"/>
  <c r="FL71" i="10" s="1"/>
  <c r="FL73" i="10" s="1"/>
  <c r="FF7" i="10"/>
  <c r="FF26" i="10" s="1"/>
  <c r="FF6" i="10" s="1"/>
  <c r="FF71" i="10" s="1"/>
  <c r="EW8" i="10"/>
  <c r="EV8" i="10"/>
  <c r="DS8" i="10"/>
  <c r="DR8" i="10"/>
  <c r="GU71" i="10"/>
  <c r="GS7" i="10"/>
  <c r="GR71" i="10"/>
  <c r="GJ7" i="10"/>
  <c r="GJ26" i="10" s="1"/>
  <c r="GJ6" i="10" s="1"/>
  <c r="GJ71" i="10" s="1"/>
  <c r="GI71" i="10"/>
  <c r="GI73" i="10" s="1"/>
  <c r="GG7" i="10"/>
  <c r="GG26" i="10" s="1"/>
  <c r="GF71" i="10"/>
  <c r="GF73" i="10" s="1"/>
  <c r="GA7" i="10"/>
  <c r="GA26" i="10" s="1"/>
  <c r="GA6" i="10" s="1"/>
  <c r="GA71" i="10" s="1"/>
  <c r="GA73" i="10" s="1"/>
  <c r="FZ7" i="10"/>
  <c r="FW71" i="10"/>
  <c r="FT71" i="10"/>
  <c r="FT73" i="10" s="1"/>
  <c r="FO7" i="10"/>
  <c r="FO26" i="10" s="1"/>
  <c r="FO6" i="10" s="1"/>
  <c r="FO71" i="10" s="1"/>
  <c r="FK71" i="10"/>
  <c r="FK73" i="10" s="1"/>
  <c r="FI7" i="10"/>
  <c r="FI26" i="10" s="1"/>
  <c r="FI6" i="10" s="1"/>
  <c r="FI71" i="10" s="1"/>
  <c r="FH71" i="10"/>
  <c r="FH73" i="10" s="1"/>
  <c r="FC7" i="10"/>
  <c r="FC26" i="10" s="1"/>
  <c r="FC6" i="10" s="1"/>
  <c r="FC71" i="10" s="1"/>
  <c r="FB71" i="10"/>
  <c r="EZ7" i="10"/>
  <c r="EZ26" i="10" s="1"/>
  <c r="EZ6" i="10" s="1"/>
  <c r="EZ71" i="10" s="1"/>
  <c r="EY7" i="10"/>
  <c r="EY26" i="10" s="1"/>
  <c r="EY6" i="10" s="1"/>
  <c r="EY71" i="10" s="1"/>
  <c r="ET7" i="10"/>
  <c r="ES7" i="10"/>
  <c r="EP7" i="10"/>
  <c r="EP26" i="10" s="1"/>
  <c r="EP6" i="10" s="1"/>
  <c r="EP71" i="10" s="1"/>
  <c r="EN7" i="10"/>
  <c r="EN26" i="10" s="1"/>
  <c r="EN6" i="10" s="1"/>
  <c r="EN71" i="10" s="1"/>
  <c r="EG7" i="10"/>
  <c r="EE7" i="10"/>
  <c r="EB7" i="10"/>
  <c r="EB26" i="10" s="1"/>
  <c r="EB6" i="10" s="1"/>
  <c r="EB71" i="10" s="1"/>
  <c r="EA7" i="10"/>
  <c r="EA26" i="10" s="1"/>
  <c r="EA6" i="10" s="1"/>
  <c r="EA71" i="10" s="1"/>
  <c r="DY7" i="10"/>
  <c r="DY26" i="10" s="1"/>
  <c r="DX7" i="10"/>
  <c r="DX26" i="10" s="1"/>
  <c r="DX6" i="10" s="1"/>
  <c r="DX71" i="10" s="1"/>
  <c r="DV7" i="10"/>
  <c r="DU7" i="10"/>
  <c r="DU26" i="10" s="1"/>
  <c r="DP7" i="10"/>
  <c r="DP26" i="10" s="1"/>
  <c r="DP6" i="10" s="1"/>
  <c r="DP71" i="10" s="1"/>
  <c r="DO7" i="10"/>
  <c r="DM7" i="10"/>
  <c r="DM26" i="10" s="1"/>
  <c r="DL7" i="10"/>
  <c r="DL26" i="10" s="1"/>
  <c r="DL6" i="10" s="1"/>
  <c r="DL71" i="10" s="1"/>
  <c r="DI7" i="10"/>
  <c r="DI26" i="10" s="1"/>
  <c r="DG7" i="10"/>
  <c r="DG26" i="10" s="1"/>
  <c r="DG6" i="10" s="1"/>
  <c r="DG71" i="10" s="1"/>
  <c r="DG73" i="10" s="1"/>
  <c r="DD7" i="10"/>
  <c r="DD26" i="10" s="1"/>
  <c r="DD6" i="10" s="1"/>
  <c r="DD71" i="10" s="1"/>
  <c r="DD73" i="10" s="1"/>
  <c r="DC7" i="10"/>
  <c r="DC26" i="10" s="1"/>
  <c r="DC6" i="10" s="1"/>
  <c r="DC71" i="10" s="1"/>
  <c r="DA7" i="10"/>
  <c r="DA26" i="10" s="1"/>
  <c r="DA6" i="10" s="1"/>
  <c r="DA71" i="10" s="1"/>
  <c r="CZ7" i="10"/>
  <c r="CZ26" i="10" s="1"/>
  <c r="CZ6" i="10" s="1"/>
  <c r="CZ71" i="10" s="1"/>
  <c r="CZ73" i="10" s="1"/>
  <c r="CX7" i="10"/>
  <c r="CW7" i="10"/>
  <c r="CW26" i="10" s="1"/>
  <c r="CW6" i="10" s="1"/>
  <c r="CW71" i="10" s="1"/>
  <c r="CU7" i="10"/>
  <c r="CU26" i="10" s="1"/>
  <c r="CU6" i="10" s="1"/>
  <c r="CU71" i="10" s="1"/>
  <c r="CT7" i="10"/>
  <c r="CT26" i="10" s="1"/>
  <c r="CT6" i="10" s="1"/>
  <c r="CT71" i="10" s="1"/>
  <c r="CR7" i="10"/>
  <c r="CR26" i="10" s="1"/>
  <c r="CR6" i="10" s="1"/>
  <c r="CR71" i="10" s="1"/>
  <c r="CQ7" i="10"/>
  <c r="CQ26" i="10" s="1"/>
  <c r="CQ6" i="10" s="1"/>
  <c r="CQ71" i="10" s="1"/>
  <c r="CQ73" i="10" s="1"/>
  <c r="CO7" i="10"/>
  <c r="CO26" i="10" s="1"/>
  <c r="CN7" i="10"/>
  <c r="CN26" i="10" s="1"/>
  <c r="CN6" i="10" s="1"/>
  <c r="CN71" i="10" s="1"/>
  <c r="CK7" i="10"/>
  <c r="CK26" i="10" s="1"/>
  <c r="CI7" i="10"/>
  <c r="CI26" i="10" s="1"/>
  <c r="CI6" i="10" s="1"/>
  <c r="CI71" i="10" s="1"/>
  <c r="CI73" i="10" s="1"/>
  <c r="CC7" i="10"/>
  <c r="CC26" i="10" s="1"/>
  <c r="CB7" i="10"/>
  <c r="CB26" i="10" s="1"/>
  <c r="CB6" i="10" s="1"/>
  <c r="CB71" i="10" s="1"/>
  <c r="BZ7" i="10"/>
  <c r="BZ26" i="10" s="1"/>
  <c r="BZ6" i="10" s="1"/>
  <c r="BZ71" i="10" s="1"/>
  <c r="BZ73" i="10" s="1"/>
  <c r="BY7" i="10"/>
  <c r="BY26" i="10" s="1"/>
  <c r="BX71" i="10"/>
  <c r="BW7" i="10"/>
  <c r="BW26" i="10" s="1"/>
  <c r="BW6" i="10" s="1"/>
  <c r="BW71" i="10" s="1"/>
  <c r="BT7" i="10"/>
  <c r="BT26" i="10" s="1"/>
  <c r="BT6" i="10" s="1"/>
  <c r="BT71" i="10" s="1"/>
  <c r="BN7" i="10"/>
  <c r="BM7" i="10"/>
  <c r="BM26" i="10" s="1"/>
  <c r="BL71" i="10"/>
  <c r="BK7" i="10"/>
  <c r="BK26" i="10" s="1"/>
  <c r="BK6" i="10" s="1"/>
  <c r="BK71" i="10" s="1"/>
  <c r="BK73" i="10" s="1"/>
  <c r="BH7" i="10"/>
  <c r="BH26" i="10" s="1"/>
  <c r="BH6" i="10" s="1"/>
  <c r="BH71" i="10" s="1"/>
  <c r="BG7" i="10"/>
  <c r="BG26" i="10" s="1"/>
  <c r="BG6" i="10" s="1"/>
  <c r="BG71" i="10" s="1"/>
  <c r="BE7" i="10"/>
  <c r="BE26" i="10" s="1"/>
  <c r="BD7" i="10"/>
  <c r="BD26" i="10" s="1"/>
  <c r="BD6" i="10" s="1"/>
  <c r="BD71" i="10" s="1"/>
  <c r="BD73" i="10" s="1"/>
  <c r="BA7" i="10"/>
  <c r="BA26" i="10" s="1"/>
  <c r="AZ71" i="10"/>
  <c r="AY7" i="10"/>
  <c r="AY26" i="10" s="1"/>
  <c r="AY6" i="10" s="1"/>
  <c r="AY71" i="10" s="1"/>
  <c r="AX7" i="10"/>
  <c r="AX26" i="10" s="1"/>
  <c r="AX6" i="10" s="1"/>
  <c r="AX71" i="10" s="1"/>
  <c r="AX73" i="10" s="1"/>
  <c r="AU7" i="10"/>
  <c r="AU26" i="10" s="1"/>
  <c r="AU6" i="10" s="1"/>
  <c r="AU71" i="10" s="1"/>
  <c r="AU73" i="10" s="1"/>
  <c r="AS7" i="10"/>
  <c r="AS26" i="10" s="1"/>
  <c r="AR7" i="10"/>
  <c r="AR26" i="10" s="1"/>
  <c r="AR6" i="10" s="1"/>
  <c r="AR71" i="10" s="1"/>
  <c r="AQ71" i="10"/>
  <c r="AP7" i="10"/>
  <c r="AO7" i="10"/>
  <c r="AO26" i="10" s="1"/>
  <c r="AN71" i="10"/>
  <c r="AM7" i="10"/>
  <c r="AM26" i="10" s="1"/>
  <c r="AM6" i="10" s="1"/>
  <c r="AM71" i="10" s="1"/>
  <c r="AJ7" i="10"/>
  <c r="AJ26" i="10" s="1"/>
  <c r="AJ6" i="10" s="1"/>
  <c r="AJ71" i="10" s="1"/>
  <c r="AI7" i="10"/>
  <c r="AI26" i="10" s="1"/>
  <c r="AI6" i="10" s="1"/>
  <c r="AI71" i="10" s="1"/>
  <c r="AG7" i="10"/>
  <c r="AG26" i="10" s="1"/>
  <c r="AF71" i="10"/>
  <c r="AA7" i="10"/>
  <c r="AA26" i="10" s="1"/>
  <c r="W71" i="10"/>
  <c r="W73" i="10" s="1"/>
  <c r="U7" i="10"/>
  <c r="U26" i="10" s="1"/>
  <c r="T7" i="10"/>
  <c r="T26" i="10" s="1"/>
  <c r="T6" i="10" s="1"/>
  <c r="T71" i="10" s="1"/>
  <c r="R7" i="10"/>
  <c r="R26" i="10" s="1"/>
  <c r="R6" i="10" s="1"/>
  <c r="R71" i="10" s="1"/>
  <c r="R73" i="10" s="1"/>
  <c r="P71" i="10"/>
  <c r="P73" i="10" s="1"/>
  <c r="O7" i="10"/>
  <c r="O26" i="10" s="1"/>
  <c r="O6" i="10" s="1"/>
  <c r="O71" i="10" s="1"/>
  <c r="O73" i="10" s="1"/>
  <c r="N7" i="10"/>
  <c r="L7" i="10"/>
  <c r="L26" i="10" s="1"/>
  <c r="L6" i="10" s="1"/>
  <c r="L71" i="10" s="1"/>
  <c r="L73" i="10" s="1"/>
  <c r="K7" i="10"/>
  <c r="K26" i="10" s="1"/>
  <c r="K6" i="10" s="1"/>
  <c r="K71" i="10" s="1"/>
  <c r="K73" i="10" s="1"/>
  <c r="I7" i="10"/>
  <c r="I26" i="10" s="1"/>
  <c r="H7" i="10"/>
  <c r="H26" i="10" s="1"/>
  <c r="H6" i="10" s="1"/>
  <c r="H71" i="10" s="1"/>
  <c r="H73" i="10" s="1"/>
  <c r="G71" i="10"/>
  <c r="E7" i="10"/>
  <c r="E26" i="10" s="1"/>
  <c r="C7" i="10"/>
  <c r="C26" i="10" s="1"/>
  <c r="C6" i="10" s="1"/>
  <c r="C71" i="10" s="1"/>
  <c r="C73" i="10" s="1"/>
  <c r="GO71" i="10"/>
  <c r="GG6" i="10"/>
  <c r="GG71" i="10" s="1"/>
  <c r="GG73" i="10" s="1"/>
  <c r="GC71" i="10"/>
  <c r="FQ71" i="10"/>
  <c r="FE71" i="10"/>
  <c r="FE73" i="10" s="1"/>
  <c r="DY6" i="10"/>
  <c r="DY71" i="10" s="1"/>
  <c r="DU6" i="10"/>
  <c r="DU71" i="10" s="1"/>
  <c r="DU73" i="10" s="1"/>
  <c r="DM6" i="10"/>
  <c r="DM71" i="10" s="1"/>
  <c r="DI6" i="10"/>
  <c r="DI71" i="10" s="1"/>
  <c r="CO6" i="10"/>
  <c r="CO71" i="10" s="1"/>
  <c r="CK6" i="10"/>
  <c r="CK71" i="10" s="1"/>
  <c r="CC6" i="10"/>
  <c r="CC71" i="10" s="1"/>
  <c r="CC73" i="10" s="1"/>
  <c r="BY6" i="10"/>
  <c r="BY71" i="10" s="1"/>
  <c r="BM6" i="10"/>
  <c r="BM71" i="10" s="1"/>
  <c r="BE6" i="10"/>
  <c r="BE71" i="10" s="1"/>
  <c r="BA6" i="10"/>
  <c r="BA71" i="10" s="1"/>
  <c r="AS6" i="10"/>
  <c r="AS71" i="10" s="1"/>
  <c r="AO6" i="10"/>
  <c r="AO71" i="10" s="1"/>
  <c r="AG6" i="10"/>
  <c r="AG71" i="10" s="1"/>
  <c r="U6" i="10"/>
  <c r="U71" i="10" s="1"/>
  <c r="I6" i="10"/>
  <c r="I71" i="10" s="1"/>
  <c r="E6" i="10"/>
  <c r="E71" i="10" s="1"/>
  <c r="AM66" i="24" l="1"/>
  <c r="AJ66" i="24"/>
  <c r="AV66" i="24" s="1"/>
  <c r="HB23" i="10"/>
  <c r="AB21" i="24"/>
  <c r="AD60" i="24"/>
  <c r="AP60" i="24" s="1"/>
  <c r="AP64" i="24"/>
  <c r="AD65" i="24"/>
  <c r="AP65" i="24" s="1"/>
  <c r="AP67" i="24"/>
  <c r="AA60" i="24"/>
  <c r="AJ64" i="24"/>
  <c r="AV64" i="24" s="1"/>
  <c r="AJ28" i="24"/>
  <c r="AV28" i="24" s="1"/>
  <c r="AJ67" i="24"/>
  <c r="AV67" i="24" s="1"/>
  <c r="AA65" i="24"/>
  <c r="AM65" i="24" s="1"/>
  <c r="GY58" i="10"/>
  <c r="GY53" i="10" s="1"/>
  <c r="HB11" i="10"/>
  <c r="HB60" i="10"/>
  <c r="BP21" i="11"/>
  <c r="BP18" i="11" s="1"/>
  <c r="BP26" i="11" s="1"/>
  <c r="BP6" i="11" s="1"/>
  <c r="CE18" i="11"/>
  <c r="CE26" i="11" s="1"/>
  <c r="CE6" i="11" s="1"/>
  <c r="CE40" i="11"/>
  <c r="DR62" i="9"/>
  <c r="CE52" i="11"/>
  <c r="CE27" i="11" s="1"/>
  <c r="CF12" i="10"/>
  <c r="CF7" i="10" s="1"/>
  <c r="CF16" i="11"/>
  <c r="CF12" i="11" s="1"/>
  <c r="CF7" i="11" s="1"/>
  <c r="CF26" i="11" s="1"/>
  <c r="CF6" i="11" s="1"/>
  <c r="CI7" i="9"/>
  <c r="CI10" i="11"/>
  <c r="CI7" i="11" s="1"/>
  <c r="CI26" i="11" s="1"/>
  <c r="CI6" i="11" s="1"/>
  <c r="GY37" i="9"/>
  <c r="GP26" i="9"/>
  <c r="GP6" i="9" s="1"/>
  <c r="GP71" i="9" s="1"/>
  <c r="GG27" i="9"/>
  <c r="GG72" i="9" s="1"/>
  <c r="FR73" i="9"/>
  <c r="FL27" i="9"/>
  <c r="FL72" i="9" s="1"/>
  <c r="GY67" i="9"/>
  <c r="HB42" i="9"/>
  <c r="HB43" i="9"/>
  <c r="HB44" i="9"/>
  <c r="HB48" i="9"/>
  <c r="HB38" i="9"/>
  <c r="HB39" i="9"/>
  <c r="HB35" i="9"/>
  <c r="GM18" i="9"/>
  <c r="EW29" i="9"/>
  <c r="EW28" i="9" s="1"/>
  <c r="EW52" i="9" s="1"/>
  <c r="HB17" i="9"/>
  <c r="DJ26" i="9"/>
  <c r="DJ6" i="9" s="1"/>
  <c r="DJ71" i="9" s="1"/>
  <c r="DJ73" i="9" s="1"/>
  <c r="DG73" i="9"/>
  <c r="CX26" i="9"/>
  <c r="CX6" i="9" s="1"/>
  <c r="CX71" i="9" s="1"/>
  <c r="CX73" i="9" s="1"/>
  <c r="BZ26" i="9"/>
  <c r="BZ6" i="9" s="1"/>
  <c r="BZ71" i="9" s="1"/>
  <c r="BZ73" i="9" s="1"/>
  <c r="BN40" i="9"/>
  <c r="BN52" i="9" s="1"/>
  <c r="BN27" i="9" s="1"/>
  <c r="BN72" i="9" s="1"/>
  <c r="BN26" i="9"/>
  <c r="BN6" i="9" s="1"/>
  <c r="BN71" i="9" s="1"/>
  <c r="BB26" i="9"/>
  <c r="BB6" i="9" s="1"/>
  <c r="BB71" i="9" s="1"/>
  <c r="BB73" i="9" s="1"/>
  <c r="AP26" i="9"/>
  <c r="AP6" i="9" s="1"/>
  <c r="AP71" i="9" s="1"/>
  <c r="AP73" i="9" s="1"/>
  <c r="AJ73" i="9"/>
  <c r="HB69" i="9"/>
  <c r="AD26" i="9"/>
  <c r="AD6" i="9" s="1"/>
  <c r="AD71" i="9" s="1"/>
  <c r="AD73" i="9" s="1"/>
  <c r="HB60" i="9"/>
  <c r="HB66" i="9"/>
  <c r="X73" i="9"/>
  <c r="D61" i="9"/>
  <c r="GP28" i="10"/>
  <c r="GP52" i="10" s="1"/>
  <c r="GP27" i="10" s="1"/>
  <c r="GP72" i="10" s="1"/>
  <c r="GJ61" i="10"/>
  <c r="GJ27" i="10" s="1"/>
  <c r="GJ72" i="10" s="1"/>
  <c r="GJ73" i="10" s="1"/>
  <c r="GM29" i="10"/>
  <c r="FU27" i="10"/>
  <c r="FU72" i="10" s="1"/>
  <c r="HB32" i="10"/>
  <c r="GY30" i="10"/>
  <c r="GM12" i="10"/>
  <c r="GY15" i="10"/>
  <c r="GY12" i="10" s="1"/>
  <c r="CE21" i="10"/>
  <c r="CE18" i="10" s="1"/>
  <c r="DR36" i="10"/>
  <c r="CE12" i="10"/>
  <c r="CE7" i="10" s="1"/>
  <c r="BP21" i="10"/>
  <c r="EX60" i="8"/>
  <c r="EX11" i="8"/>
  <c r="EX46" i="8"/>
  <c r="EX68" i="8"/>
  <c r="EX20" i="8"/>
  <c r="EX31" i="8"/>
  <c r="EX38" i="8"/>
  <c r="EX39" i="8"/>
  <c r="EX43" i="8"/>
  <c r="EX44" i="8"/>
  <c r="EX47" i="8"/>
  <c r="EX64" i="8"/>
  <c r="EX69" i="8"/>
  <c r="EX50" i="8"/>
  <c r="EX57" i="8"/>
  <c r="EX23" i="8"/>
  <c r="EV21" i="8"/>
  <c r="EX33" i="8"/>
  <c r="EX42" i="8"/>
  <c r="EV53" i="8"/>
  <c r="DR21" i="8"/>
  <c r="DR18" i="8" s="1"/>
  <c r="DT33" i="8"/>
  <c r="DR7" i="8"/>
  <c r="DR29" i="8"/>
  <c r="Z73" i="8"/>
  <c r="DR62" i="8"/>
  <c r="DR61" i="8" s="1"/>
  <c r="GW72" i="9"/>
  <c r="GL62" i="9"/>
  <c r="GL61" i="9" s="1"/>
  <c r="GN46" i="9"/>
  <c r="GZ46" i="9" s="1"/>
  <c r="GN19" i="9"/>
  <c r="GN55" i="9"/>
  <c r="GZ55" i="9" s="1"/>
  <c r="GN11" i="9"/>
  <c r="GZ11" i="9" s="1"/>
  <c r="GN17" i="9"/>
  <c r="GZ17" i="9" s="1"/>
  <c r="GN43" i="9"/>
  <c r="GZ43" i="9" s="1"/>
  <c r="GN45" i="9"/>
  <c r="GZ45" i="9" s="1"/>
  <c r="GN47" i="9"/>
  <c r="GZ47" i="9" s="1"/>
  <c r="GN59" i="9"/>
  <c r="GN13" i="9"/>
  <c r="GZ13" i="9" s="1"/>
  <c r="GN20" i="9"/>
  <c r="GZ20" i="9" s="1"/>
  <c r="H18" i="24" s="1"/>
  <c r="GN39" i="9"/>
  <c r="GZ39" i="9" s="1"/>
  <c r="GN44" i="9"/>
  <c r="GZ44" i="9" s="1"/>
  <c r="GN48" i="9"/>
  <c r="GZ48" i="9" s="1"/>
  <c r="GN69" i="9"/>
  <c r="GZ69" i="9" s="1"/>
  <c r="GX12" i="9"/>
  <c r="GX41" i="9"/>
  <c r="GL21" i="9"/>
  <c r="GN24" i="9"/>
  <c r="GZ24" i="9" s="1"/>
  <c r="HA36" i="9"/>
  <c r="GN36" i="9"/>
  <c r="GZ36" i="9" s="1"/>
  <c r="GL41" i="9"/>
  <c r="GL12" i="9"/>
  <c r="GL7" i="9" s="1"/>
  <c r="GL18" i="9"/>
  <c r="GX19" i="9"/>
  <c r="GX63" i="9"/>
  <c r="GX62" i="9" s="1"/>
  <c r="GN64" i="9"/>
  <c r="GZ64" i="9" s="1"/>
  <c r="GN65" i="9"/>
  <c r="GN66" i="9"/>
  <c r="GZ66" i="9" s="1"/>
  <c r="EX16" i="9"/>
  <c r="HA32" i="9"/>
  <c r="HA48" i="9"/>
  <c r="HA56" i="9"/>
  <c r="EX60" i="9"/>
  <c r="EX69" i="9"/>
  <c r="EV18" i="9"/>
  <c r="HA42" i="9"/>
  <c r="HA44" i="9"/>
  <c r="EV41" i="9"/>
  <c r="EV40" i="9" s="1"/>
  <c r="EX51" i="9"/>
  <c r="EV54" i="9"/>
  <c r="EV53" i="9" s="1"/>
  <c r="EX59" i="9"/>
  <c r="EX65" i="9"/>
  <c r="DK71" i="9"/>
  <c r="DH72" i="9"/>
  <c r="CY71" i="9"/>
  <c r="CA71" i="9"/>
  <c r="BO71" i="9"/>
  <c r="BC71" i="9"/>
  <c r="AT71" i="9"/>
  <c r="AQ71" i="9"/>
  <c r="AN72" i="9"/>
  <c r="AE71" i="9"/>
  <c r="DT51" i="9"/>
  <c r="AF49" i="24" s="1"/>
  <c r="DT32" i="9"/>
  <c r="P72" i="9"/>
  <c r="DT64" i="9"/>
  <c r="HA64" i="9"/>
  <c r="DT65" i="9"/>
  <c r="HA65" i="9"/>
  <c r="DT66" i="9"/>
  <c r="HA66" i="9"/>
  <c r="H73" i="9"/>
  <c r="J71" i="9"/>
  <c r="DT55" i="9"/>
  <c r="DT13" i="9"/>
  <c r="D21" i="9"/>
  <c r="D18" i="9" s="1"/>
  <c r="DT35" i="9"/>
  <c r="D37" i="9"/>
  <c r="DT42" i="9"/>
  <c r="DT43" i="9"/>
  <c r="DT44" i="9"/>
  <c r="DT47" i="9"/>
  <c r="DT48" i="9"/>
  <c r="HC48" i="9" s="1"/>
  <c r="GN24" i="10"/>
  <c r="GZ24" i="10" s="1"/>
  <c r="GE72" i="10"/>
  <c r="GL58" i="10"/>
  <c r="HA17" i="10"/>
  <c r="HA25" i="10"/>
  <c r="GX67" i="10"/>
  <c r="FV72" i="10"/>
  <c r="GL67" i="10"/>
  <c r="HA33" i="10"/>
  <c r="FS71" i="10"/>
  <c r="GL21" i="10"/>
  <c r="GX21" i="10"/>
  <c r="FP71" i="10"/>
  <c r="GN47" i="10"/>
  <c r="GZ47" i="10" s="1"/>
  <c r="GL12" i="10"/>
  <c r="GN19" i="10"/>
  <c r="GN11" i="10"/>
  <c r="GZ11" i="10" s="1"/>
  <c r="GN10" i="10"/>
  <c r="HA11" i="10"/>
  <c r="GN13" i="10"/>
  <c r="GN14" i="10"/>
  <c r="GZ14" i="10" s="1"/>
  <c r="FD21" i="10"/>
  <c r="FD18" i="10" s="1"/>
  <c r="GN31" i="10"/>
  <c r="GZ31" i="10" s="1"/>
  <c r="GN32" i="10"/>
  <c r="GZ32" i="10" s="1"/>
  <c r="GN51" i="10"/>
  <c r="GZ51" i="10" s="1"/>
  <c r="GZ49" i="10" s="1"/>
  <c r="GN57" i="10"/>
  <c r="GZ57" i="10" s="1"/>
  <c r="HA65" i="10"/>
  <c r="GN66" i="10"/>
  <c r="GX12" i="10"/>
  <c r="GX7" i="10" s="1"/>
  <c r="HA14" i="10"/>
  <c r="GN15" i="10"/>
  <c r="GZ15" i="10" s="1"/>
  <c r="E13" i="24" s="1"/>
  <c r="GN16" i="10"/>
  <c r="GZ16" i="10" s="1"/>
  <c r="E14" i="24" s="1"/>
  <c r="GN20" i="10"/>
  <c r="GZ20" i="10" s="1"/>
  <c r="E18" i="24" s="1"/>
  <c r="GL18" i="10"/>
  <c r="GN23" i="10"/>
  <c r="GZ23" i="10" s="1"/>
  <c r="GZ33" i="10"/>
  <c r="GN34" i="10"/>
  <c r="GZ34" i="10" s="1"/>
  <c r="HA35" i="10"/>
  <c r="FD37" i="10"/>
  <c r="GN44" i="10"/>
  <c r="GZ44" i="10" s="1"/>
  <c r="GN46" i="10"/>
  <c r="GZ46" i="10" s="1"/>
  <c r="HA48" i="10"/>
  <c r="GN48" i="10"/>
  <c r="GZ48" i="10" s="1"/>
  <c r="GZ56" i="10"/>
  <c r="GN65" i="10"/>
  <c r="GZ65" i="10" s="1"/>
  <c r="GN69" i="10"/>
  <c r="GL7" i="10"/>
  <c r="AH72" i="10"/>
  <c r="DT36" i="10"/>
  <c r="AC34" i="24" s="1"/>
  <c r="DT8" i="10"/>
  <c r="DT20" i="10"/>
  <c r="AC18" i="24" s="1"/>
  <c r="DT25" i="10"/>
  <c r="HA38" i="10"/>
  <c r="DR37" i="10"/>
  <c r="HA60" i="10"/>
  <c r="DR62" i="10"/>
  <c r="DT14" i="10"/>
  <c r="DT22" i="10"/>
  <c r="DT48" i="10"/>
  <c r="HC48" i="10" s="1"/>
  <c r="DT65" i="10"/>
  <c r="DT68" i="10"/>
  <c r="ET27" i="9"/>
  <c r="ET72" i="9" s="1"/>
  <c r="ET73" i="9" s="1"/>
  <c r="EV62" i="9"/>
  <c r="ES72" i="9"/>
  <c r="EU72" i="9"/>
  <c r="EX63" i="9"/>
  <c r="EQ61" i="9"/>
  <c r="EQ27" i="9" s="1"/>
  <c r="EQ72" i="9" s="1"/>
  <c r="EP73" i="9"/>
  <c r="EX66" i="9"/>
  <c r="EJ73" i="9"/>
  <c r="EW12" i="9"/>
  <c r="EW7" i="9" s="1"/>
  <c r="EW26" i="9" s="1"/>
  <c r="EX13" i="9"/>
  <c r="EW62" i="9"/>
  <c r="EW61" i="9" s="1"/>
  <c r="EW27" i="9" s="1"/>
  <c r="EW72" i="9" s="1"/>
  <c r="EE28" i="9"/>
  <c r="EE52" i="9" s="1"/>
  <c r="EE27" i="9" s="1"/>
  <c r="EE72" i="9" s="1"/>
  <c r="EV29" i="9"/>
  <c r="EV28" i="9" s="1"/>
  <c r="EV52" i="9" s="1"/>
  <c r="ED73" i="9"/>
  <c r="EF71" i="9"/>
  <c r="EV12" i="9"/>
  <c r="EV7" i="9" s="1"/>
  <c r="EV26" i="9" s="1"/>
  <c r="EV6" i="9" s="1"/>
  <c r="EV71" i="9" s="1"/>
  <c r="EX9" i="9"/>
  <c r="ES26" i="10"/>
  <c r="ES6" i="10" s="1"/>
  <c r="ES71" i="10" s="1"/>
  <c r="ET26" i="10"/>
  <c r="ET6" i="10" s="1"/>
  <c r="ET71" i="10" s="1"/>
  <c r="EP27" i="10"/>
  <c r="EP72" i="10" s="1"/>
  <c r="EO72" i="10"/>
  <c r="EN73" i="10"/>
  <c r="HA10" i="10"/>
  <c r="EX66" i="10"/>
  <c r="EJ61" i="10"/>
  <c r="EJ27" i="10" s="1"/>
  <c r="EJ72" i="10" s="1"/>
  <c r="EJ73" i="10" s="1"/>
  <c r="EL71" i="10"/>
  <c r="HB15" i="10"/>
  <c r="EX15" i="10"/>
  <c r="HA68" i="10"/>
  <c r="EH27" i="10"/>
  <c r="EH72" i="10" s="1"/>
  <c r="EX36" i="10"/>
  <c r="EG26" i="10"/>
  <c r="EG6" i="10" s="1"/>
  <c r="EG71" i="10" s="1"/>
  <c r="EX19" i="10"/>
  <c r="Q17" i="24" s="1"/>
  <c r="HA9" i="10"/>
  <c r="HA8" i="10"/>
  <c r="EI71" i="10"/>
  <c r="ED61" i="10"/>
  <c r="EE61" i="10"/>
  <c r="EV61" i="10"/>
  <c r="DR59" i="10"/>
  <c r="EX68" i="10"/>
  <c r="HB66" i="10"/>
  <c r="EE27" i="10"/>
  <c r="EE72" i="10" s="1"/>
  <c r="EW28" i="10"/>
  <c r="EW52" i="10" s="1"/>
  <c r="EV29" i="10"/>
  <c r="EV28" i="10" s="1"/>
  <c r="EV52" i="10" s="1"/>
  <c r="ED28" i="10"/>
  <c r="ED52" i="10" s="1"/>
  <c r="ED27" i="10" s="1"/>
  <c r="ED72" i="10" s="1"/>
  <c r="HA20" i="10"/>
  <c r="EE26" i="10"/>
  <c r="EE6" i="10" s="1"/>
  <c r="EE71" i="10" s="1"/>
  <c r="EW12" i="10"/>
  <c r="HB13" i="10"/>
  <c r="EV12" i="10"/>
  <c r="EV7" i="10" s="1"/>
  <c r="EQ6" i="8"/>
  <c r="EQ71" i="8" s="1"/>
  <c r="CI18" i="9"/>
  <c r="CI26" i="9" s="1"/>
  <c r="CI6" i="9" s="1"/>
  <c r="CI71" i="9" s="1"/>
  <c r="CI73" i="9" s="1"/>
  <c r="CL21" i="9"/>
  <c r="BP28" i="10"/>
  <c r="CF40" i="9"/>
  <c r="CF52" i="9" s="1"/>
  <c r="CF27" i="9" s="1"/>
  <c r="CF72" i="9" s="1"/>
  <c r="CL40" i="9"/>
  <c r="EV62" i="8"/>
  <c r="EV61" i="8" s="1"/>
  <c r="EG72" i="8"/>
  <c r="EE27" i="8"/>
  <c r="EE72" i="8" s="1"/>
  <c r="EB28" i="8"/>
  <c r="DY27" i="8"/>
  <c r="DY72" i="8" s="1"/>
  <c r="DX72" i="8"/>
  <c r="DX73" i="8" s="1"/>
  <c r="EX66" i="8"/>
  <c r="DV27" i="8"/>
  <c r="DV72" i="8" s="1"/>
  <c r="DV73" i="8" s="1"/>
  <c r="HB66" i="8"/>
  <c r="HB35" i="8"/>
  <c r="HB34" i="8"/>
  <c r="HB29" i="8" s="1"/>
  <c r="EX13" i="8"/>
  <c r="HB10" i="8"/>
  <c r="EV7" i="8"/>
  <c r="EW7" i="8"/>
  <c r="EW26" i="8" s="1"/>
  <c r="EW6" i="8" s="1"/>
  <c r="EW71" i="8" s="1"/>
  <c r="CE41" i="10"/>
  <c r="CE40" i="10" s="1"/>
  <c r="CL52" i="9"/>
  <c r="CL27" i="9" s="1"/>
  <c r="CL72" i="9" s="1"/>
  <c r="BQ52" i="9"/>
  <c r="BQ27" i="9" s="1"/>
  <c r="BQ72" i="9" s="1"/>
  <c r="BP72" i="9"/>
  <c r="EW30" i="11"/>
  <c r="EX30" i="11"/>
  <c r="DT31" i="11"/>
  <c r="DS46" i="9"/>
  <c r="HB46" i="9" s="1"/>
  <c r="B37" i="11"/>
  <c r="EW24" i="11"/>
  <c r="EX24" i="11"/>
  <c r="GN24" i="11"/>
  <c r="GZ24" i="11" s="1"/>
  <c r="DT35" i="11"/>
  <c r="GL11" i="11"/>
  <c r="GX11" i="11" s="1"/>
  <c r="B62" i="11"/>
  <c r="DR46" i="10"/>
  <c r="BQ18" i="9"/>
  <c r="CH71" i="9"/>
  <c r="CH73" i="9" s="1"/>
  <c r="B67" i="11"/>
  <c r="DS69" i="11"/>
  <c r="DT46" i="10"/>
  <c r="EX42" i="11"/>
  <c r="DR44" i="11"/>
  <c r="DS45" i="11"/>
  <c r="GN45" i="11"/>
  <c r="GZ45" i="11" s="1"/>
  <c r="EV15" i="11"/>
  <c r="DT65" i="11"/>
  <c r="GM19" i="11"/>
  <c r="GN19" i="11"/>
  <c r="GL31" i="11"/>
  <c r="GX31" i="11" s="1"/>
  <c r="GL35" i="11"/>
  <c r="GX35" i="11" s="1"/>
  <c r="CL7" i="9"/>
  <c r="HB13" i="9"/>
  <c r="BP71" i="9"/>
  <c r="CF21" i="9"/>
  <c r="CF18" i="9" s="1"/>
  <c r="CK72" i="9"/>
  <c r="EV57" i="11"/>
  <c r="DT22" i="9"/>
  <c r="AF20" i="24" s="1"/>
  <c r="DT46" i="9"/>
  <c r="B18" i="11"/>
  <c r="EV8" i="11"/>
  <c r="EV14" i="11"/>
  <c r="DS34" i="11"/>
  <c r="GL9" i="11"/>
  <c r="GX9" i="11" s="1"/>
  <c r="GL13" i="11"/>
  <c r="GX13" i="11" s="1"/>
  <c r="EV10" i="11"/>
  <c r="GM11" i="11"/>
  <c r="GY11" i="11" s="1"/>
  <c r="GN11" i="11"/>
  <c r="GZ11" i="11" s="1"/>
  <c r="GM9" i="11"/>
  <c r="GY9" i="11" s="1"/>
  <c r="GN9" i="11"/>
  <c r="GZ9" i="11" s="1"/>
  <c r="DR13" i="11"/>
  <c r="GM13" i="11"/>
  <c r="GN13" i="11"/>
  <c r="GZ13" i="11" s="1"/>
  <c r="GM16" i="11"/>
  <c r="GY16" i="11" s="1"/>
  <c r="GN16" i="11"/>
  <c r="GZ16" i="11" s="1"/>
  <c r="F13" i="19" s="1"/>
  <c r="EV22" i="11"/>
  <c r="DT39" i="11"/>
  <c r="EX20" i="11"/>
  <c r="EW23" i="11"/>
  <c r="EX23" i="11"/>
  <c r="GN23" i="11"/>
  <c r="GZ23" i="11" s="1"/>
  <c r="EV25" i="11"/>
  <c r="DS33" i="11"/>
  <c r="EX34" i="11"/>
  <c r="EW22" i="11"/>
  <c r="EX22" i="11"/>
  <c r="GN22" i="11"/>
  <c r="EV24" i="11"/>
  <c r="EV30" i="11"/>
  <c r="DR31" i="11"/>
  <c r="GN32" i="11"/>
  <c r="GZ32" i="11" s="1"/>
  <c r="EX33" i="11"/>
  <c r="DR35" i="11"/>
  <c r="DS36" i="11"/>
  <c r="GN36" i="11"/>
  <c r="GZ36" i="11" s="1"/>
  <c r="GM39" i="11"/>
  <c r="GY39" i="11" s="1"/>
  <c r="GL16" i="11"/>
  <c r="GX16" i="11" s="1"/>
  <c r="EV17" i="11"/>
  <c r="GL19" i="11"/>
  <c r="EV20" i="11"/>
  <c r="EV23" i="11"/>
  <c r="EW25" i="11"/>
  <c r="EX25" i="11"/>
  <c r="GN25" i="11"/>
  <c r="GZ25" i="11" s="1"/>
  <c r="B29" i="11"/>
  <c r="GL32" i="11"/>
  <c r="GX32" i="11" s="1"/>
  <c r="GM38" i="11"/>
  <c r="GY38" i="11" s="1"/>
  <c r="DS39" i="11"/>
  <c r="DS42" i="11"/>
  <c r="DT43" i="11"/>
  <c r="DS46" i="11"/>
  <c r="EX51" i="11"/>
  <c r="DR57" i="11"/>
  <c r="GM47" i="11"/>
  <c r="GY47" i="11" s="1"/>
  <c r="GN47" i="11"/>
  <c r="GZ47" i="11" s="1"/>
  <c r="EW48" i="11"/>
  <c r="EX48" i="11"/>
  <c r="EX36" i="11"/>
  <c r="GL39" i="11"/>
  <c r="GX39" i="11" s="1"/>
  <c r="B41" i="11"/>
  <c r="DT44" i="11"/>
  <c r="GL48" i="11"/>
  <c r="GX48" i="11" s="1"/>
  <c r="GM55" i="11"/>
  <c r="GY55" i="11" s="1"/>
  <c r="EX56" i="11"/>
  <c r="DT57" i="11"/>
  <c r="DS59" i="11"/>
  <c r="EX59" i="11"/>
  <c r="GN57" i="11"/>
  <c r="GZ57" i="11" s="1"/>
  <c r="DR25" i="9"/>
  <c r="GM68" i="11"/>
  <c r="DT64" i="11"/>
  <c r="GL64" i="11"/>
  <c r="GX64" i="11" s="1"/>
  <c r="EV65" i="11"/>
  <c r="GL65" i="11"/>
  <c r="GX65" i="11" s="1"/>
  <c r="CO52" i="9"/>
  <c r="CO27" i="9" s="1"/>
  <c r="CO72" i="9" s="1"/>
  <c r="DR46" i="9"/>
  <c r="HA46" i="9" s="1"/>
  <c r="GM65" i="11"/>
  <c r="GY65" i="11" s="1"/>
  <c r="DS66" i="11"/>
  <c r="EW66" i="11"/>
  <c r="EX66" i="11"/>
  <c r="U26" i="9"/>
  <c r="U6" i="9" s="1"/>
  <c r="U71" i="9" s="1"/>
  <c r="U73" i="9" s="1"/>
  <c r="DT25" i="9"/>
  <c r="HC25" i="9" s="1"/>
  <c r="GM64" i="11"/>
  <c r="GY64" i="11" s="1"/>
  <c r="DS65" i="11"/>
  <c r="GM69" i="11"/>
  <c r="GY69" i="11" s="1"/>
  <c r="GN69" i="11"/>
  <c r="GZ69" i="11" s="1"/>
  <c r="DT36" i="9"/>
  <c r="AF34" i="24" s="1"/>
  <c r="EX8" i="11"/>
  <c r="EX10" i="11"/>
  <c r="J7" i="19" s="1"/>
  <c r="J4" i="19" s="1"/>
  <c r="DT13" i="11"/>
  <c r="EX14" i="11"/>
  <c r="GM15" i="11"/>
  <c r="GY15" i="11" s="1"/>
  <c r="GL15" i="11"/>
  <c r="GX15" i="11" s="1"/>
  <c r="GN15" i="11"/>
  <c r="GZ15" i="11" s="1"/>
  <c r="F12" i="19" s="1"/>
  <c r="R12" i="19" s="1"/>
  <c r="EV16" i="11"/>
  <c r="EX16" i="11"/>
  <c r="GM17" i="11"/>
  <c r="GY17" i="11" s="1"/>
  <c r="GL17" i="11"/>
  <c r="GX17" i="11" s="1"/>
  <c r="GN17" i="11"/>
  <c r="GZ17" i="11" s="1"/>
  <c r="EV19" i="11"/>
  <c r="EX19" i="11"/>
  <c r="J16" i="19" s="1"/>
  <c r="J15" i="19" s="1"/>
  <c r="J70" i="19" s="1"/>
  <c r="J73" i="19" s="1"/>
  <c r="GM20" i="11"/>
  <c r="GY20" i="11" s="1"/>
  <c r="GL20" i="11"/>
  <c r="GX20" i="11" s="1"/>
  <c r="GN20" i="11"/>
  <c r="GZ20" i="11" s="1"/>
  <c r="F17" i="19" s="1"/>
  <c r="DR22" i="11"/>
  <c r="DT22" i="11"/>
  <c r="N19" i="19" s="1"/>
  <c r="R19" i="19" s="1"/>
  <c r="GM22" i="11"/>
  <c r="GL22" i="11"/>
  <c r="DR23" i="11"/>
  <c r="L20" i="19" s="1"/>
  <c r="P20" i="19" s="1"/>
  <c r="DT23" i="11"/>
  <c r="GM23" i="11"/>
  <c r="GY23" i="11" s="1"/>
  <c r="GL23" i="11"/>
  <c r="GX23" i="11" s="1"/>
  <c r="GM24" i="11"/>
  <c r="GY24" i="11" s="1"/>
  <c r="GL24" i="11"/>
  <c r="GX24" i="11" s="1"/>
  <c r="DR25" i="11"/>
  <c r="L22" i="19" s="1"/>
  <c r="DT25" i="11"/>
  <c r="GM25" i="11"/>
  <c r="GY25" i="11" s="1"/>
  <c r="GL25" i="11"/>
  <c r="GX25" i="11" s="1"/>
  <c r="EV34" i="11"/>
  <c r="GL34" i="11"/>
  <c r="GX34" i="11" s="1"/>
  <c r="GM8" i="11"/>
  <c r="GY8" i="11" s="1"/>
  <c r="GL8" i="11"/>
  <c r="GN8" i="11"/>
  <c r="GZ8" i="11" s="1"/>
  <c r="EV9" i="11"/>
  <c r="EX9" i="11"/>
  <c r="GM10" i="11"/>
  <c r="GY10" i="11" s="1"/>
  <c r="GL10" i="11"/>
  <c r="GX10" i="11" s="1"/>
  <c r="GN10" i="11"/>
  <c r="GZ10" i="11" s="1"/>
  <c r="EV11" i="11"/>
  <c r="EX11" i="11"/>
  <c r="B12" i="11"/>
  <c r="B7" i="11" s="1"/>
  <c r="EV13" i="11"/>
  <c r="EX13" i="11"/>
  <c r="DR14" i="11"/>
  <c r="DT14" i="11"/>
  <c r="GM14" i="11"/>
  <c r="GL14" i="11"/>
  <c r="GX14" i="11" s="1"/>
  <c r="GN14" i="11"/>
  <c r="GZ14" i="11" s="1"/>
  <c r="EX15" i="11"/>
  <c r="EX17" i="11"/>
  <c r="EV31" i="11"/>
  <c r="EX31" i="11"/>
  <c r="GN31" i="11"/>
  <c r="GZ31" i="11" s="1"/>
  <c r="DT33" i="11"/>
  <c r="EW33" i="11"/>
  <c r="EV33" i="11"/>
  <c r="GM33" i="11"/>
  <c r="GY33" i="11" s="1"/>
  <c r="GL33" i="11"/>
  <c r="GX33" i="11" s="1"/>
  <c r="EV35" i="11"/>
  <c r="GN35" i="11"/>
  <c r="GZ35" i="11" s="1"/>
  <c r="GL36" i="11"/>
  <c r="GX36" i="11" s="1"/>
  <c r="EW38" i="11"/>
  <c r="GN50" i="11"/>
  <c r="GZ50" i="11" s="1"/>
  <c r="B49" i="11"/>
  <c r="DS60" i="11"/>
  <c r="GN39" i="11"/>
  <c r="GZ39" i="11" s="1"/>
  <c r="GM42" i="11"/>
  <c r="GY42" i="11" s="1"/>
  <c r="DS43" i="11"/>
  <c r="GM43" i="11"/>
  <c r="GY43" i="11" s="1"/>
  <c r="EW44" i="11"/>
  <c r="EX44" i="11"/>
  <c r="GN44" i="11"/>
  <c r="GZ44" i="11" s="1"/>
  <c r="DR45" i="11"/>
  <c r="L42" i="19" s="1"/>
  <c r="DT45" i="11"/>
  <c r="GL45" i="11"/>
  <c r="GX45" i="11" s="1"/>
  <c r="GM45" i="11"/>
  <c r="GY45" i="11" s="1"/>
  <c r="DR46" i="11"/>
  <c r="L43" i="19" s="1"/>
  <c r="P43" i="19" s="1"/>
  <c r="EV46" i="11"/>
  <c r="GM46" i="11"/>
  <c r="GY46" i="11" s="1"/>
  <c r="GL46" i="11"/>
  <c r="GX46" i="11" s="1"/>
  <c r="DS47" i="11"/>
  <c r="DT47" i="11"/>
  <c r="EW47" i="11"/>
  <c r="EV47" i="11"/>
  <c r="DR48" i="11"/>
  <c r="GN48" i="11"/>
  <c r="GL50" i="11"/>
  <c r="GX50" i="11" s="1"/>
  <c r="DS51" i="11"/>
  <c r="EV51" i="11"/>
  <c r="DT55" i="11"/>
  <c r="N52" i="19" s="1"/>
  <c r="GN55" i="11"/>
  <c r="DL71" i="11"/>
  <c r="EV56" i="11"/>
  <c r="EW56" i="11"/>
  <c r="GN56" i="11"/>
  <c r="GZ56" i="11" s="1"/>
  <c r="DS57" i="11"/>
  <c r="GM57" i="11"/>
  <c r="GY57" i="11" s="1"/>
  <c r="GL57" i="11"/>
  <c r="GX57" i="11" s="1"/>
  <c r="HA57" i="11" s="1"/>
  <c r="DT59" i="11"/>
  <c r="GL59" i="11"/>
  <c r="GN59" i="11"/>
  <c r="GZ59" i="11" s="1"/>
  <c r="B58" i="11"/>
  <c r="GM63" i="11"/>
  <c r="GY63" i="11" s="1"/>
  <c r="EV60" i="11"/>
  <c r="EX60" i="11"/>
  <c r="FR71" i="11"/>
  <c r="EX64" i="11"/>
  <c r="GN64" i="11"/>
  <c r="GN65" i="11"/>
  <c r="GZ65" i="11" s="1"/>
  <c r="DR66" i="11"/>
  <c r="L63" i="19" s="1"/>
  <c r="DT66" i="11"/>
  <c r="GL66" i="11"/>
  <c r="GX66" i="11" s="1"/>
  <c r="DR69" i="11"/>
  <c r="L66" i="19" s="1"/>
  <c r="EV69" i="11"/>
  <c r="DR24" i="10"/>
  <c r="DR45" i="10"/>
  <c r="AA43" i="24" s="1"/>
  <c r="AM43" i="24" s="1"/>
  <c r="R26" i="9"/>
  <c r="R6" i="9" s="1"/>
  <c r="R71" i="9" s="1"/>
  <c r="R73" i="9" s="1"/>
  <c r="CL18" i="9"/>
  <c r="DR23" i="9"/>
  <c r="DR29" i="9"/>
  <c r="CF7" i="9"/>
  <c r="CF26" i="9" s="1"/>
  <c r="CF6" i="9" s="1"/>
  <c r="CF71" i="9" s="1"/>
  <c r="BQ7" i="9"/>
  <c r="DT17" i="9"/>
  <c r="AC27" i="8"/>
  <c r="AC72" i="8" s="1"/>
  <c r="AE7" i="8"/>
  <c r="AE26" i="8" s="1"/>
  <c r="AE6" i="8" s="1"/>
  <c r="AE71" i="8" s="1"/>
  <c r="DS7" i="8"/>
  <c r="DS26" i="8" s="1"/>
  <c r="DS29" i="8"/>
  <c r="HB13" i="8"/>
  <c r="HB12" i="8" s="1"/>
  <c r="DT13" i="8"/>
  <c r="HB57" i="8"/>
  <c r="DS54" i="8"/>
  <c r="DS53" i="8" s="1"/>
  <c r="DS6" i="8" s="1"/>
  <c r="DS71" i="8" s="1"/>
  <c r="CX26" i="10"/>
  <c r="CX6" i="10" s="1"/>
  <c r="CX71" i="10" s="1"/>
  <c r="CX73" i="10" s="1"/>
  <c r="CY71" i="10"/>
  <c r="CF18" i="10"/>
  <c r="DT16" i="10"/>
  <c r="HC16" i="10" s="1"/>
  <c r="DT10" i="10"/>
  <c r="AC8" i="24" s="1"/>
  <c r="BH73" i="10"/>
  <c r="AW72" i="10"/>
  <c r="AV26" i="10"/>
  <c r="AV6" i="10" s="1"/>
  <c r="AV71" i="10" s="1"/>
  <c r="DT19" i="10"/>
  <c r="AL28" i="10"/>
  <c r="DT11" i="10"/>
  <c r="AC71" i="10"/>
  <c r="DT13" i="10"/>
  <c r="DT69" i="10"/>
  <c r="DT35" i="10"/>
  <c r="DT15" i="10"/>
  <c r="D7" i="10"/>
  <c r="CR73" i="8"/>
  <c r="EL71" i="8"/>
  <c r="DE73" i="8"/>
  <c r="DJ73" i="8"/>
  <c r="GO8" i="8"/>
  <c r="HB8" i="8"/>
  <c r="EI71" i="8"/>
  <c r="FP26" i="8"/>
  <c r="FP6" i="8" s="1"/>
  <c r="GO10" i="8"/>
  <c r="GQ10" i="8" s="1"/>
  <c r="M7" i="8"/>
  <c r="M26" i="8" s="1"/>
  <c r="M6" i="8" s="1"/>
  <c r="M71" i="8" s="1"/>
  <c r="M73" i="8" s="1"/>
  <c r="Y7" i="8"/>
  <c r="Y26" i="8" s="1"/>
  <c r="AK7" i="8"/>
  <c r="AK26" i="8" s="1"/>
  <c r="AK6" i="8" s="1"/>
  <c r="AK71" i="8" s="1"/>
  <c r="AW7" i="8"/>
  <c r="BI7" i="8"/>
  <c r="BI26" i="8" s="1"/>
  <c r="BI6" i="8" s="1"/>
  <c r="BI71" i="8" s="1"/>
  <c r="BI73" i="8" s="1"/>
  <c r="BU7" i="8"/>
  <c r="BU26" i="8" s="1"/>
  <c r="BU6" i="8" s="1"/>
  <c r="BU71" i="8" s="1"/>
  <c r="CG7" i="8"/>
  <c r="CG26" i="8" s="1"/>
  <c r="CG6" i="8" s="1"/>
  <c r="CG71" i="8" s="1"/>
  <c r="FG7" i="8"/>
  <c r="FS7" i="8"/>
  <c r="FS26" i="8" s="1"/>
  <c r="FS6" i="8" s="1"/>
  <c r="GM7" i="8"/>
  <c r="GR10" i="8"/>
  <c r="GT10" i="8" s="1"/>
  <c r="GZ10" i="8" s="1"/>
  <c r="HC10" i="8" s="1"/>
  <c r="CF73" i="8"/>
  <c r="GQ15" i="8"/>
  <c r="EX8" i="8"/>
  <c r="AZ26" i="8"/>
  <c r="AZ6" i="8" s="1"/>
  <c r="AZ71" i="8" s="1"/>
  <c r="BX26" i="8"/>
  <c r="BX6" i="8" s="1"/>
  <c r="BX71" i="8" s="1"/>
  <c r="CV26" i="8"/>
  <c r="CV6" i="8" s="1"/>
  <c r="CV71" i="8" s="1"/>
  <c r="GU10" i="8"/>
  <c r="GW10" i="8" s="1"/>
  <c r="GO13" i="8"/>
  <c r="V18" i="8"/>
  <c r="V26" i="8" s="1"/>
  <c r="V6" i="8" s="1"/>
  <c r="V71" i="8" s="1"/>
  <c r="V73" i="8" s="1"/>
  <c r="D7" i="8"/>
  <c r="D26" i="8" s="1"/>
  <c r="FD7" i="8"/>
  <c r="GB7" i="8"/>
  <c r="GO11" i="8"/>
  <c r="GL12" i="8"/>
  <c r="GL7" i="8" s="1"/>
  <c r="GL26" i="8" s="1"/>
  <c r="GO14" i="8"/>
  <c r="GQ14" i="8" s="1"/>
  <c r="DT17" i="8"/>
  <c r="GN17" i="8"/>
  <c r="FG21" i="8"/>
  <c r="FG18" i="8" s="1"/>
  <c r="GN22" i="8"/>
  <c r="GO22" i="8"/>
  <c r="GE21" i="8"/>
  <c r="GE18" i="8" s="1"/>
  <c r="GM21" i="8"/>
  <c r="GM18" i="8" s="1"/>
  <c r="GY22" i="8"/>
  <c r="BC27" i="8"/>
  <c r="BC72" i="8" s="1"/>
  <c r="BC73" i="8" s="1"/>
  <c r="GB37" i="8"/>
  <c r="GO66" i="8"/>
  <c r="GQ66" i="8" s="1"/>
  <c r="GR66" i="8"/>
  <c r="GT66" i="8" s="1"/>
  <c r="GL62" i="8"/>
  <c r="GL61" i="8" s="1"/>
  <c r="C73" i="8"/>
  <c r="O73" i="8"/>
  <c r="AI73" i="8"/>
  <c r="AM73" i="8"/>
  <c r="AY73" i="8"/>
  <c r="CE73" i="8"/>
  <c r="EM73" i="8"/>
  <c r="I26" i="8"/>
  <c r="I6" i="8" s="1"/>
  <c r="I71" i="8" s="1"/>
  <c r="I73" i="8" s="1"/>
  <c r="AG26" i="8"/>
  <c r="AG6" i="8" s="1"/>
  <c r="AG71" i="8" s="1"/>
  <c r="AG73" i="8" s="1"/>
  <c r="BA26" i="8"/>
  <c r="BA6" i="8" s="1"/>
  <c r="BA71" i="8" s="1"/>
  <c r="BE26" i="8"/>
  <c r="BE6" i="8" s="1"/>
  <c r="BE71" i="8" s="1"/>
  <c r="BE73" i="8" s="1"/>
  <c r="CC26" i="8"/>
  <c r="CC6" i="8" s="1"/>
  <c r="CC71" i="8" s="1"/>
  <c r="CC73" i="8" s="1"/>
  <c r="CW26" i="8"/>
  <c r="CW6" i="8" s="1"/>
  <c r="CW71" i="8" s="1"/>
  <c r="DA26" i="8"/>
  <c r="DA6" i="8" s="1"/>
  <c r="DA71" i="8" s="1"/>
  <c r="DA73" i="8" s="1"/>
  <c r="DU71" i="8"/>
  <c r="DY26" i="8"/>
  <c r="DY6" i="8" s="1"/>
  <c r="DY71" i="8" s="1"/>
  <c r="DY73" i="8" s="1"/>
  <c r="EG71" i="8"/>
  <c r="EG73" i="8" s="1"/>
  <c r="FE26" i="8"/>
  <c r="FE6" i="8" s="1"/>
  <c r="FI26" i="8"/>
  <c r="FI6" i="8" s="1"/>
  <c r="GG26" i="8"/>
  <c r="GG6" i="8" s="1"/>
  <c r="GS26" i="8"/>
  <c r="GS6" i="8" s="1"/>
  <c r="EX9" i="8"/>
  <c r="GY9" i="8"/>
  <c r="HB9" i="8" s="1"/>
  <c r="DW71" i="8"/>
  <c r="GE12" i="8"/>
  <c r="GE7" i="8" s="1"/>
  <c r="GE26" i="8" s="1"/>
  <c r="GE6" i="8" s="1"/>
  <c r="GY12" i="8"/>
  <c r="HB14" i="8"/>
  <c r="DT15" i="8"/>
  <c r="EX17" i="8"/>
  <c r="GU20" i="8"/>
  <c r="GW20" i="8" s="1"/>
  <c r="GZ20" i="8" s="1"/>
  <c r="GO20" i="8"/>
  <c r="GQ20" i="8" s="1"/>
  <c r="EX22" i="8"/>
  <c r="FV21" i="8"/>
  <c r="FV18" i="8" s="1"/>
  <c r="FV26" i="8" s="1"/>
  <c r="FV6" i="8" s="1"/>
  <c r="AR52" i="8"/>
  <c r="AR27" i="8" s="1"/>
  <c r="AR72" i="8" s="1"/>
  <c r="AR73" i="8" s="1"/>
  <c r="GO35" i="8"/>
  <c r="GQ35" i="8" s="1"/>
  <c r="CR27" i="8"/>
  <c r="CR72" i="8" s="1"/>
  <c r="EB52" i="8"/>
  <c r="EB27" i="8" s="1"/>
  <c r="EB72" i="8" s="1"/>
  <c r="EB73" i="8" s="1"/>
  <c r="DT38" i="8"/>
  <c r="DT37" i="8" s="1"/>
  <c r="D37" i="8"/>
  <c r="CV52" i="8"/>
  <c r="CV27" i="8" s="1"/>
  <c r="CV72" i="8" s="1"/>
  <c r="BT27" i="8"/>
  <c r="BT72" i="8" s="1"/>
  <c r="BT73" i="8" s="1"/>
  <c r="FA53" i="8"/>
  <c r="GO9" i="8"/>
  <c r="GR14" i="8"/>
  <c r="GT14" i="8" s="1"/>
  <c r="GO16" i="8"/>
  <c r="GQ16" i="8" s="1"/>
  <c r="DT19" i="8"/>
  <c r="EX19" i="8"/>
  <c r="GO19" i="8"/>
  <c r="GN19" i="8"/>
  <c r="G21" i="8"/>
  <c r="G18" i="8" s="1"/>
  <c r="G26" i="8" s="1"/>
  <c r="G6" i="8" s="1"/>
  <c r="G71" i="8" s="1"/>
  <c r="G73" i="8" s="1"/>
  <c r="DT22" i="8"/>
  <c r="DT23" i="8"/>
  <c r="GH21" i="8"/>
  <c r="GH18" i="8" s="1"/>
  <c r="GH26" i="8" s="1"/>
  <c r="GH6" i="8" s="1"/>
  <c r="GN23" i="8"/>
  <c r="GO23" i="8" s="1"/>
  <c r="CA27" i="8"/>
  <c r="CA72" i="8" s="1"/>
  <c r="CA73" i="8" s="1"/>
  <c r="GU31" i="8"/>
  <c r="GW31" i="8" s="1"/>
  <c r="GO31" i="8"/>
  <c r="GQ31" i="8" s="1"/>
  <c r="EX34" i="8"/>
  <c r="BM73" i="8"/>
  <c r="CO73" i="8"/>
  <c r="BG26" i="8"/>
  <c r="BG6" i="8" s="1"/>
  <c r="BG71" i="8" s="1"/>
  <c r="BG73" i="8" s="1"/>
  <c r="BK26" i="8"/>
  <c r="BK6" i="8" s="1"/>
  <c r="BK71" i="8" s="1"/>
  <c r="DC26" i="8"/>
  <c r="DC6" i="8" s="1"/>
  <c r="DC71" i="8" s="1"/>
  <c r="DC73" i="8" s="1"/>
  <c r="DG26" i="8"/>
  <c r="DG6" i="8" s="1"/>
  <c r="DG71" i="8" s="1"/>
  <c r="DG73" i="8" s="1"/>
  <c r="EE26" i="8"/>
  <c r="EE6" i="8" s="1"/>
  <c r="EE71" i="8" s="1"/>
  <c r="EE73" i="8" s="1"/>
  <c r="FK26" i="8"/>
  <c r="FK6" i="8" s="1"/>
  <c r="FO26" i="8"/>
  <c r="FO6" i="8" s="1"/>
  <c r="FA12" i="8"/>
  <c r="FA7" i="8" s="1"/>
  <c r="FA26" i="8" s="1"/>
  <c r="FA6" i="8" s="1"/>
  <c r="EX15" i="8"/>
  <c r="GR16" i="8"/>
  <c r="GT16" i="8" s="1"/>
  <c r="AW18" i="8"/>
  <c r="CS18" i="8"/>
  <c r="CS26" i="8" s="1"/>
  <c r="CS6" i="8" s="1"/>
  <c r="CS71" i="8" s="1"/>
  <c r="CS73" i="8" s="1"/>
  <c r="FY18" i="8"/>
  <c r="FY26" i="8" s="1"/>
  <c r="FY6" i="8" s="1"/>
  <c r="AN18" i="8"/>
  <c r="AN26" i="8" s="1"/>
  <c r="AN6" i="8" s="1"/>
  <c r="AN71" i="8" s="1"/>
  <c r="AZ18" i="8"/>
  <c r="BL18" i="8"/>
  <c r="BL26" i="8" s="1"/>
  <c r="BL6" i="8" s="1"/>
  <c r="BL71" i="8" s="1"/>
  <c r="BX18" i="8"/>
  <c r="CJ18" i="8"/>
  <c r="CJ26" i="8" s="1"/>
  <c r="CJ6" i="8" s="1"/>
  <c r="CJ71" i="8" s="1"/>
  <c r="CV18" i="8"/>
  <c r="DH18" i="8"/>
  <c r="DH26" i="8" s="1"/>
  <c r="DH6" i="8" s="1"/>
  <c r="DH71" i="8" s="1"/>
  <c r="EV18" i="8"/>
  <c r="FD18" i="8"/>
  <c r="FP18" i="8"/>
  <c r="GB18" i="8"/>
  <c r="V21" i="8"/>
  <c r="AT21" i="8"/>
  <c r="AT18" i="8" s="1"/>
  <c r="AT26" i="8" s="1"/>
  <c r="AT6" i="8" s="1"/>
  <c r="BR21" i="8"/>
  <c r="BR18" i="8" s="1"/>
  <c r="BR26" i="8" s="1"/>
  <c r="BR6" i="8" s="1"/>
  <c r="BR71" i="8" s="1"/>
  <c r="CP21" i="8"/>
  <c r="CP18" i="8" s="1"/>
  <c r="CP26" i="8" s="1"/>
  <c r="CP6" i="8" s="1"/>
  <c r="CP71" i="8" s="1"/>
  <c r="CP73" i="8" s="1"/>
  <c r="DN21" i="8"/>
  <c r="DN18" i="8" s="1"/>
  <c r="DN26" i="8" s="1"/>
  <c r="DN6" i="8" s="1"/>
  <c r="DN71" i="8" s="1"/>
  <c r="DN73" i="8" s="1"/>
  <c r="GO24" i="8"/>
  <c r="GQ24" i="8" s="1"/>
  <c r="BX52" i="8"/>
  <c r="BX27" i="8" s="1"/>
  <c r="BX72" i="8" s="1"/>
  <c r="CF52" i="8"/>
  <c r="CF27" i="8" s="1"/>
  <c r="CF72" i="8" s="1"/>
  <c r="FG52" i="8"/>
  <c r="FG27" i="8" s="1"/>
  <c r="GH52" i="8"/>
  <c r="GH27" i="8" s="1"/>
  <c r="GY29" i="8"/>
  <c r="GY28" i="8" s="1"/>
  <c r="EX45" i="8"/>
  <c r="EX55" i="8"/>
  <c r="EF71" i="8"/>
  <c r="DT24" i="8"/>
  <c r="GN25" i="8"/>
  <c r="AE28" i="8"/>
  <c r="AE52" i="8" s="1"/>
  <c r="BK27" i="8"/>
  <c r="BK72" i="8" s="1"/>
  <c r="CY28" i="8"/>
  <c r="CY52" i="8" s="1"/>
  <c r="FK28" i="8"/>
  <c r="FK52" i="8" s="1"/>
  <c r="FK27" i="8" s="1"/>
  <c r="CP52" i="8"/>
  <c r="CP27" i="8" s="1"/>
  <c r="CP72" i="8" s="1"/>
  <c r="EX30" i="8"/>
  <c r="FJ52" i="8"/>
  <c r="FJ27" i="8" s="1"/>
  <c r="FV52" i="8"/>
  <c r="GN30" i="8"/>
  <c r="S28" i="8"/>
  <c r="S52" i="8" s="1"/>
  <c r="AQ28" i="8"/>
  <c r="AQ52" i="8" s="1"/>
  <c r="BO28" i="8"/>
  <c r="BO52" i="8" s="1"/>
  <c r="CM28" i="8"/>
  <c r="CM52" i="8" s="1"/>
  <c r="DK28" i="8"/>
  <c r="DK52" i="8" s="1"/>
  <c r="DS28" i="8"/>
  <c r="DS52" i="8" s="1"/>
  <c r="GR35" i="8"/>
  <c r="GT35" i="8" s="1"/>
  <c r="AV27" i="8"/>
  <c r="AV72" i="8" s="1"/>
  <c r="AV73" i="8" s="1"/>
  <c r="V40" i="8"/>
  <c r="V52" i="8" s="1"/>
  <c r="V27" i="8" s="1"/>
  <c r="V72" i="8" s="1"/>
  <c r="BR40" i="8"/>
  <c r="BR52" i="8" s="1"/>
  <c r="BR27" i="8" s="1"/>
  <c r="BR72" i="8" s="1"/>
  <c r="DN40" i="8"/>
  <c r="DN52" i="8" s="1"/>
  <c r="DN27" i="8" s="1"/>
  <c r="DN72" i="8" s="1"/>
  <c r="J40" i="8"/>
  <c r="J52" i="8" s="1"/>
  <c r="J27" i="8" s="1"/>
  <c r="J72" i="8" s="1"/>
  <c r="J73" i="8" s="1"/>
  <c r="AH40" i="8"/>
  <c r="AH52" i="8" s="1"/>
  <c r="AH27" i="8" s="1"/>
  <c r="AH72" i="8" s="1"/>
  <c r="AH73" i="8" s="1"/>
  <c r="BF40" i="8"/>
  <c r="BF52" i="8" s="1"/>
  <c r="BF27" i="8" s="1"/>
  <c r="BF72" i="8" s="1"/>
  <c r="BF73" i="8" s="1"/>
  <c r="CD40" i="8"/>
  <c r="CD52" i="8" s="1"/>
  <c r="CD27" i="8" s="1"/>
  <c r="CD72" i="8" s="1"/>
  <c r="CD73" i="8" s="1"/>
  <c r="DB40" i="8"/>
  <c r="DB52" i="8" s="1"/>
  <c r="DB27" i="8" s="1"/>
  <c r="DB72" i="8" s="1"/>
  <c r="DB73" i="8" s="1"/>
  <c r="DT43" i="8"/>
  <c r="FJ40" i="8"/>
  <c r="GH41" i="8"/>
  <c r="GH40" i="8" s="1"/>
  <c r="GO43" i="8"/>
  <c r="GQ43" i="8" s="1"/>
  <c r="GN43" i="8"/>
  <c r="GB41" i="8"/>
  <c r="GL41" i="8"/>
  <c r="GL40" i="8" s="1"/>
  <c r="DT50" i="8"/>
  <c r="D49" i="8"/>
  <c r="GR20" i="8"/>
  <c r="GT20" i="8" s="1"/>
  <c r="EX24" i="8"/>
  <c r="DT25" i="8"/>
  <c r="G28" i="8"/>
  <c r="G52" i="8" s="1"/>
  <c r="G27" i="8" s="1"/>
  <c r="G72" i="8" s="1"/>
  <c r="CE28" i="8"/>
  <c r="CE52" i="8" s="1"/>
  <c r="CE27" i="8" s="1"/>
  <c r="CE72" i="8" s="1"/>
  <c r="DR28" i="8"/>
  <c r="DR52" i="8" s="1"/>
  <c r="DR27" i="8" s="1"/>
  <c r="DR72" i="8" s="1"/>
  <c r="EP72" i="8"/>
  <c r="EP73" i="8" s="1"/>
  <c r="FZ52" i="8"/>
  <c r="DT31" i="8"/>
  <c r="DT29" i="8" s="1"/>
  <c r="D29" i="8"/>
  <c r="D28" i="8" s="1"/>
  <c r="P28" i="8"/>
  <c r="AN28" i="8"/>
  <c r="BL28" i="8"/>
  <c r="CJ28" i="8"/>
  <c r="DH28" i="8"/>
  <c r="GO33" i="8"/>
  <c r="HB33" i="8"/>
  <c r="DT36" i="8"/>
  <c r="GF52" i="8"/>
  <c r="GF27" i="8" s="1"/>
  <c r="AT40" i="8"/>
  <c r="AT52" i="8" s="1"/>
  <c r="AT27" i="8" s="1"/>
  <c r="CP40" i="8"/>
  <c r="EX56" i="8"/>
  <c r="AM28" i="8"/>
  <c r="AM52" i="8" s="1"/>
  <c r="AM27" i="8" s="1"/>
  <c r="AM72" i="8" s="1"/>
  <c r="CI27" i="8"/>
  <c r="CI72" i="8" s="1"/>
  <c r="CI73" i="8" s="1"/>
  <c r="FO28" i="8"/>
  <c r="FO52" i="8" s="1"/>
  <c r="FO27" i="8" s="1"/>
  <c r="EX32" i="8"/>
  <c r="GE37" i="8"/>
  <c r="GE28" i="8" s="1"/>
  <c r="GE52" i="8" s="1"/>
  <c r="GE27" i="8" s="1"/>
  <c r="AW40" i="8"/>
  <c r="CS40" i="8"/>
  <c r="FA40" i="8"/>
  <c r="M40" i="8"/>
  <c r="AK40" i="8"/>
  <c r="BI40" i="8"/>
  <c r="CG40" i="8"/>
  <c r="DE40" i="8"/>
  <c r="EU72" i="8"/>
  <c r="GN44" i="8"/>
  <c r="U53" i="8"/>
  <c r="U6" i="8" s="1"/>
  <c r="U71" i="8" s="1"/>
  <c r="Y53" i="8"/>
  <c r="GO56" i="8"/>
  <c r="GN66" i="8"/>
  <c r="GU66" i="8"/>
  <c r="GW66" i="8" s="1"/>
  <c r="BD27" i="8"/>
  <c r="BD72" i="8" s="1"/>
  <c r="BD73" i="8" s="1"/>
  <c r="GN38" i="8"/>
  <c r="FA37" i="8"/>
  <c r="GK37" i="8"/>
  <c r="Y40" i="8"/>
  <c r="BU40" i="8"/>
  <c r="DQ40" i="8"/>
  <c r="GO46" i="8"/>
  <c r="GO47" i="8"/>
  <c r="DT48" i="8"/>
  <c r="GQ48" i="8"/>
  <c r="GY49" i="8"/>
  <c r="HB50" i="8"/>
  <c r="HB49" i="8" s="1"/>
  <c r="EX51" i="8"/>
  <c r="G54" i="8"/>
  <c r="G53" i="8" s="1"/>
  <c r="DT55" i="8"/>
  <c r="U52" i="8"/>
  <c r="U27" i="8" s="1"/>
  <c r="U72" i="8" s="1"/>
  <c r="BQ52" i="8"/>
  <c r="BQ27" i="8" s="1"/>
  <c r="BQ72" i="8" s="1"/>
  <c r="BQ73" i="8" s="1"/>
  <c r="DM52" i="8"/>
  <c r="DM27" i="8" s="1"/>
  <c r="DM72" i="8" s="1"/>
  <c r="DM73" i="8" s="1"/>
  <c r="C52" i="8"/>
  <c r="C27" i="8" s="1"/>
  <c r="C72" i="8" s="1"/>
  <c r="AA28" i="8"/>
  <c r="AA52" i="8" s="1"/>
  <c r="AA27" i="8" s="1"/>
  <c r="AA72" i="8" s="1"/>
  <c r="AA73" i="8" s="1"/>
  <c r="AY52" i="8"/>
  <c r="AY27" i="8" s="1"/>
  <c r="AY72" i="8" s="1"/>
  <c r="BW28" i="8"/>
  <c r="BW52" i="8" s="1"/>
  <c r="BW27" i="8" s="1"/>
  <c r="BW72" i="8" s="1"/>
  <c r="BW73" i="8" s="1"/>
  <c r="CU52" i="8"/>
  <c r="CU27" i="8" s="1"/>
  <c r="CU72" i="8" s="1"/>
  <c r="CU73" i="8" s="1"/>
  <c r="EH52" i="8"/>
  <c r="EH27" i="8" s="1"/>
  <c r="EH72" i="8" s="1"/>
  <c r="EH73" i="8" s="1"/>
  <c r="EQ28" i="8"/>
  <c r="EQ52" i="8" s="1"/>
  <c r="EQ27" i="8" s="1"/>
  <c r="EQ72" i="8" s="1"/>
  <c r="FC28" i="8"/>
  <c r="FC52" i="8" s="1"/>
  <c r="FC27" i="8" s="1"/>
  <c r="M29" i="8"/>
  <c r="M28" i="8" s="1"/>
  <c r="M52" i="8" s="1"/>
  <c r="M27" i="8" s="1"/>
  <c r="M72" i="8" s="1"/>
  <c r="Y29" i="8"/>
  <c r="Y28" i="8" s="1"/>
  <c r="Y52" i="8" s="1"/>
  <c r="Y27" i="8" s="1"/>
  <c r="Y72" i="8" s="1"/>
  <c r="AK29" i="8"/>
  <c r="AK28" i="8" s="1"/>
  <c r="AW29" i="8"/>
  <c r="AW28" i="8" s="1"/>
  <c r="AW52" i="8" s="1"/>
  <c r="AW27" i="8" s="1"/>
  <c r="AW72" i="8" s="1"/>
  <c r="BI29" i="8"/>
  <c r="BI28" i="8" s="1"/>
  <c r="BI52" i="8" s="1"/>
  <c r="BI27" i="8" s="1"/>
  <c r="BI72" i="8" s="1"/>
  <c r="BU29" i="8"/>
  <c r="BU28" i="8" s="1"/>
  <c r="BU52" i="8" s="1"/>
  <c r="BU27" i="8" s="1"/>
  <c r="BU72" i="8" s="1"/>
  <c r="CG29" i="8"/>
  <c r="CG28" i="8" s="1"/>
  <c r="CS29" i="8"/>
  <c r="CS28" i="8" s="1"/>
  <c r="CS52" i="8" s="1"/>
  <c r="CS27" i="8" s="1"/>
  <c r="CS72" i="8" s="1"/>
  <c r="DE29" i="8"/>
  <c r="DE28" i="8" s="1"/>
  <c r="DE52" i="8" s="1"/>
  <c r="DE27" i="8" s="1"/>
  <c r="DE72" i="8" s="1"/>
  <c r="DQ29" i="8"/>
  <c r="DQ28" i="8" s="1"/>
  <c r="DQ52" i="8" s="1"/>
  <c r="DQ27" i="8" s="1"/>
  <c r="DQ72" i="8" s="1"/>
  <c r="DQ73" i="8" s="1"/>
  <c r="FA29" i="8"/>
  <c r="FM29" i="8"/>
  <c r="FM28" i="8" s="1"/>
  <c r="FM52" i="8" s="1"/>
  <c r="FM27" i="8" s="1"/>
  <c r="FY29" i="8"/>
  <c r="FY28" i="8" s="1"/>
  <c r="FY52" i="8" s="1"/>
  <c r="FY27" i="8" s="1"/>
  <c r="GK29" i="8"/>
  <c r="GK28" i="8" s="1"/>
  <c r="GK52" i="8" s="1"/>
  <c r="FD29" i="8"/>
  <c r="FD28" i="8" s="1"/>
  <c r="FD52" i="8" s="1"/>
  <c r="FP29" i="8"/>
  <c r="FP28" i="8" s="1"/>
  <c r="FP52" i="8" s="1"/>
  <c r="FP27" i="8" s="1"/>
  <c r="GB29" i="8"/>
  <c r="GX31" i="8"/>
  <c r="HA31" i="8" s="1"/>
  <c r="EO72" i="8"/>
  <c r="EO73" i="8" s="1"/>
  <c r="EW29" i="8"/>
  <c r="EW28" i="8" s="1"/>
  <c r="EW52" i="8" s="1"/>
  <c r="EW27" i="8" s="1"/>
  <c r="EW72" i="8" s="1"/>
  <c r="GR34" i="8"/>
  <c r="GT34" i="8" s="1"/>
  <c r="DT35" i="8"/>
  <c r="GO36" i="8"/>
  <c r="GL37" i="8"/>
  <c r="DU72" i="8"/>
  <c r="ED72" i="8"/>
  <c r="ED73" i="8" s="1"/>
  <c r="GS40" i="8"/>
  <c r="GS52" i="8" s="1"/>
  <c r="GS27" i="8" s="1"/>
  <c r="FG41" i="8"/>
  <c r="FG40" i="8" s="1"/>
  <c r="FS41" i="8"/>
  <c r="FS40" i="8" s="1"/>
  <c r="FS52" i="8" s="1"/>
  <c r="FS27" i="8" s="1"/>
  <c r="GO42" i="8"/>
  <c r="GE41" i="8"/>
  <c r="GE40" i="8" s="1"/>
  <c r="GM41" i="8"/>
  <c r="GM40" i="8" s="1"/>
  <c r="GM52" i="8" s="1"/>
  <c r="GM27" i="8" s="1"/>
  <c r="EV41" i="8"/>
  <c r="EV40" i="8" s="1"/>
  <c r="GH54" i="8"/>
  <c r="GH53" i="8" s="1"/>
  <c r="GN62" i="8"/>
  <c r="DT64" i="8"/>
  <c r="GN64" i="8"/>
  <c r="GK62" i="8"/>
  <c r="GK61" i="8" s="1"/>
  <c r="GO65" i="8"/>
  <c r="GQ65" i="8" s="1"/>
  <c r="AF52" i="8"/>
  <c r="AF27" i="8" s="1"/>
  <c r="AF72" i="8" s="1"/>
  <c r="AF73" i="8" s="1"/>
  <c r="CB52" i="8"/>
  <c r="CB27" i="8" s="1"/>
  <c r="CB72" i="8" s="1"/>
  <c r="CB73" i="8" s="1"/>
  <c r="AU28" i="8"/>
  <c r="AU52" i="8" s="1"/>
  <c r="AU27" i="8" s="1"/>
  <c r="AU72" i="8" s="1"/>
  <c r="AU73" i="8" s="1"/>
  <c r="CQ28" i="8"/>
  <c r="CQ52" i="8" s="1"/>
  <c r="CQ27" i="8" s="1"/>
  <c r="CQ72" i="8" s="1"/>
  <c r="CQ73" i="8" s="1"/>
  <c r="EM28" i="8"/>
  <c r="EM52" i="8" s="1"/>
  <c r="EM27" i="8" s="1"/>
  <c r="EM72" i="8" s="1"/>
  <c r="EY52" i="8"/>
  <c r="EY27" i="8" s="1"/>
  <c r="FW28" i="8"/>
  <c r="FW52" i="8" s="1"/>
  <c r="FW27" i="8" s="1"/>
  <c r="GL29" i="8"/>
  <c r="GL28" i="8" s="1"/>
  <c r="GL52" i="8" s="1"/>
  <c r="GL27" i="8" s="1"/>
  <c r="EV29" i="8"/>
  <c r="EV28" i="8" s="1"/>
  <c r="GR31" i="8"/>
  <c r="GT31" i="8" s="1"/>
  <c r="GZ31" i="8" s="1"/>
  <c r="GN32" i="8"/>
  <c r="GN35" i="8"/>
  <c r="EX36" i="8"/>
  <c r="EL72" i="8"/>
  <c r="HB37" i="8"/>
  <c r="GN39" i="8"/>
  <c r="GO39" i="8" s="1"/>
  <c r="E40" i="8"/>
  <c r="E52" i="8" s="1"/>
  <c r="E27" i="8" s="1"/>
  <c r="E72" i="8" s="1"/>
  <c r="BA40" i="8"/>
  <c r="BA52" i="8" s="1"/>
  <c r="BA27" i="8" s="1"/>
  <c r="BA72" i="8" s="1"/>
  <c r="CW40" i="8"/>
  <c r="CW52" i="8" s="1"/>
  <c r="CW27" i="8" s="1"/>
  <c r="CW72" i="8" s="1"/>
  <c r="ET40" i="8"/>
  <c r="ET52" i="8" s="1"/>
  <c r="ET27" i="8" s="1"/>
  <c r="ET72" i="8" s="1"/>
  <c r="ET73" i="8" s="1"/>
  <c r="GC40" i="8"/>
  <c r="GC52" i="8" s="1"/>
  <c r="GC27" i="8" s="1"/>
  <c r="DT42" i="8"/>
  <c r="GN42" i="8"/>
  <c r="GY42" i="8"/>
  <c r="DT44" i="8"/>
  <c r="D41" i="8"/>
  <c r="P41" i="8"/>
  <c r="P40" i="8" s="1"/>
  <c r="AB72" i="8"/>
  <c r="AN41" i="8"/>
  <c r="AN40" i="8" s="1"/>
  <c r="AZ41" i="8"/>
  <c r="AZ40" i="8" s="1"/>
  <c r="AZ52" i="8" s="1"/>
  <c r="AZ27" i="8" s="1"/>
  <c r="AZ72" i="8" s="1"/>
  <c r="BL41" i="8"/>
  <c r="BL40" i="8" s="1"/>
  <c r="BX41" i="8"/>
  <c r="BX40" i="8" s="1"/>
  <c r="CJ41" i="8"/>
  <c r="CJ40" i="8" s="1"/>
  <c r="CV41" i="8"/>
  <c r="CV40" i="8" s="1"/>
  <c r="DH41" i="8"/>
  <c r="DH40" i="8" s="1"/>
  <c r="GN45" i="8"/>
  <c r="GO45" i="8"/>
  <c r="EX48" i="8"/>
  <c r="GO50" i="8"/>
  <c r="GB49" i="8"/>
  <c r="DT51" i="8"/>
  <c r="GN51" i="8"/>
  <c r="FA49" i="8"/>
  <c r="FG54" i="8"/>
  <c r="FG53" i="8" s="1"/>
  <c r="GN55" i="8"/>
  <c r="GE54" i="8"/>
  <c r="GE53" i="8" s="1"/>
  <c r="GM54" i="8"/>
  <c r="GM53" i="8" s="1"/>
  <c r="GY55" i="8"/>
  <c r="HB59" i="8"/>
  <c r="HB58" i="8" s="1"/>
  <c r="GY58" i="8"/>
  <c r="HB63" i="8"/>
  <c r="DR57" i="8"/>
  <c r="DR54" i="8" s="1"/>
  <c r="DR53" i="8" s="1"/>
  <c r="GO57" i="8"/>
  <c r="DT59" i="8"/>
  <c r="D58" i="8"/>
  <c r="D53" i="8" s="1"/>
  <c r="GN60" i="8"/>
  <c r="GD61" i="8"/>
  <c r="GD27" i="8" s="1"/>
  <c r="V62" i="8"/>
  <c r="V61" i="8" s="1"/>
  <c r="AT62" i="8"/>
  <c r="AT61" i="8" s="1"/>
  <c r="BR62" i="8"/>
  <c r="BR61" i="8" s="1"/>
  <c r="CP62" i="8"/>
  <c r="CP61" i="8" s="1"/>
  <c r="DN62" i="8"/>
  <c r="DN61" i="8" s="1"/>
  <c r="EX63" i="8"/>
  <c r="FV62" i="8"/>
  <c r="FV61" i="8" s="1"/>
  <c r="E53" i="8"/>
  <c r="E6" i="8" s="1"/>
  <c r="E71" i="8" s="1"/>
  <c r="AC53" i="8"/>
  <c r="AC6" i="8" s="1"/>
  <c r="AC71" i="8" s="1"/>
  <c r="AC73" i="8" s="1"/>
  <c r="GO60" i="8"/>
  <c r="GQ60" i="8" s="1"/>
  <c r="DT65" i="8"/>
  <c r="D62" i="8"/>
  <c r="D61" i="8" s="1"/>
  <c r="GQ68" i="8"/>
  <c r="GN59" i="8"/>
  <c r="FA58" i="8"/>
  <c r="FQ61" i="8"/>
  <c r="FQ27" i="8" s="1"/>
  <c r="FZ61" i="8"/>
  <c r="GO63" i="8"/>
  <c r="EX65" i="8"/>
  <c r="FD62" i="8"/>
  <c r="FD61" i="8" s="1"/>
  <c r="FP62" i="8"/>
  <c r="FP61" i="8" s="1"/>
  <c r="GB62" i="8"/>
  <c r="GB61" i="8" s="1"/>
  <c r="DT69" i="8"/>
  <c r="DT67" i="8" s="1"/>
  <c r="GN69" i="8"/>
  <c r="EX59" i="8"/>
  <c r="EX58" i="8" s="1"/>
  <c r="GL58" i="8"/>
  <c r="GL53" i="8" s="1"/>
  <c r="DT60" i="8"/>
  <c r="FI61" i="8"/>
  <c r="FI27" i="8" s="1"/>
  <c r="G62" i="8"/>
  <c r="G61" i="8" s="1"/>
  <c r="S62" i="8"/>
  <c r="S61" i="8" s="1"/>
  <c r="AE62" i="8"/>
  <c r="AE61" i="8" s="1"/>
  <c r="AQ62" i="8"/>
  <c r="AQ61" i="8" s="1"/>
  <c r="BC62" i="8"/>
  <c r="BC61" i="8" s="1"/>
  <c r="BO62" i="8"/>
  <c r="BO61" i="8" s="1"/>
  <c r="CA62" i="8"/>
  <c r="CA61" i="8" s="1"/>
  <c r="CM62" i="8"/>
  <c r="CM61" i="8" s="1"/>
  <c r="CY62" i="8"/>
  <c r="CY61" i="8" s="1"/>
  <c r="DK62" i="8"/>
  <c r="DK61" i="8" s="1"/>
  <c r="DS62" i="8"/>
  <c r="DS61" i="8" s="1"/>
  <c r="DT66" i="8"/>
  <c r="GR68" i="8"/>
  <c r="GY67" i="8"/>
  <c r="GY61" i="8" s="1"/>
  <c r="F26" i="9"/>
  <c r="F6" i="9" s="1"/>
  <c r="F71" i="9" s="1"/>
  <c r="L73" i="9"/>
  <c r="GT71" i="9"/>
  <c r="GX18" i="9"/>
  <c r="BD73" i="9"/>
  <c r="GX7" i="9"/>
  <c r="B73" i="9"/>
  <c r="FL26" i="9"/>
  <c r="FL6" i="9" s="1"/>
  <c r="FL71" i="9" s="1"/>
  <c r="GZ19" i="9"/>
  <c r="H17" i="24" s="1"/>
  <c r="BM71" i="9"/>
  <c r="CC73" i="9"/>
  <c r="C7" i="9"/>
  <c r="C26" i="9" s="1"/>
  <c r="C6" i="9" s="1"/>
  <c r="C71" i="9" s="1"/>
  <c r="C73" i="9" s="1"/>
  <c r="FI7" i="9"/>
  <c r="FI26" i="9" s="1"/>
  <c r="FI6" i="9" s="1"/>
  <c r="FI71" i="9" s="1"/>
  <c r="FI73" i="9" s="1"/>
  <c r="FJ71" i="9"/>
  <c r="EX11" i="9"/>
  <c r="DT14" i="9"/>
  <c r="EX14" i="9"/>
  <c r="GN14" i="9"/>
  <c r="GZ14" i="9" s="1"/>
  <c r="EX15" i="9"/>
  <c r="EX20" i="9"/>
  <c r="EX22" i="9"/>
  <c r="EX21" i="9" s="1"/>
  <c r="GN22" i="9"/>
  <c r="BF72" i="9"/>
  <c r="GN35" i="9"/>
  <c r="GZ35" i="9" s="1"/>
  <c r="W73" i="9"/>
  <c r="AG73" i="9"/>
  <c r="BE73" i="9"/>
  <c r="DA73" i="9"/>
  <c r="DO73" i="9"/>
  <c r="EE73" i="9"/>
  <c r="EZ7" i="9"/>
  <c r="EZ26" i="9" s="1"/>
  <c r="EZ6" i="9" s="1"/>
  <c r="EZ71" i="9" s="1"/>
  <c r="FF7" i="9"/>
  <c r="FF26" i="9" s="1"/>
  <c r="FF6" i="9" s="1"/>
  <c r="FF71" i="9" s="1"/>
  <c r="FF73" i="9" s="1"/>
  <c r="S71" i="9"/>
  <c r="GB71" i="9"/>
  <c r="GA7" i="9"/>
  <c r="GA26" i="9" s="1"/>
  <c r="GA6" i="9" s="1"/>
  <c r="GA71" i="9" s="1"/>
  <c r="GN9" i="9"/>
  <c r="GZ9" i="9" s="1"/>
  <c r="GM10" i="9"/>
  <c r="GY10" i="9" s="1"/>
  <c r="DR11" i="9"/>
  <c r="GY11" i="9"/>
  <c r="HB11" i="9" s="1"/>
  <c r="HA13" i="9"/>
  <c r="DR15" i="9"/>
  <c r="FS71" i="9"/>
  <c r="GM12" i="9"/>
  <c r="DT23" i="9"/>
  <c r="F52" i="9"/>
  <c r="F27" i="9" s="1"/>
  <c r="F72" i="9" s="1"/>
  <c r="CJ72" i="9"/>
  <c r="BM72" i="9"/>
  <c r="HB31" i="9"/>
  <c r="HB33" i="9"/>
  <c r="GN33" i="9"/>
  <c r="GZ33" i="9" s="1"/>
  <c r="DT45" i="9"/>
  <c r="AC71" i="9"/>
  <c r="AC73" i="9" s="1"/>
  <c r="EQ7" i="9"/>
  <c r="EQ26" i="9" s="1"/>
  <c r="EQ6" i="9" s="1"/>
  <c r="EQ71" i="9" s="1"/>
  <c r="GM8" i="9"/>
  <c r="GM9" i="9"/>
  <c r="GY9" i="9" s="1"/>
  <c r="EC71" i="9"/>
  <c r="GY12" i="9"/>
  <c r="HA14" i="9"/>
  <c r="G71" i="9"/>
  <c r="GN16" i="9"/>
  <c r="GZ16" i="9" s="1"/>
  <c r="DR17" i="9"/>
  <c r="GV18" i="9"/>
  <c r="GV26" i="9" s="1"/>
  <c r="GV6" i="9" s="1"/>
  <c r="GV71" i="9" s="1"/>
  <c r="HA22" i="9"/>
  <c r="J72" i="9"/>
  <c r="J73" i="9" s="1"/>
  <c r="HA35" i="9"/>
  <c r="HA43" i="9"/>
  <c r="E73" i="9"/>
  <c r="O73" i="9"/>
  <c r="FO73" i="9"/>
  <c r="FX7" i="9"/>
  <c r="FX26" i="9" s="1"/>
  <c r="FX6" i="9" s="1"/>
  <c r="FX71" i="9" s="1"/>
  <c r="GD7" i="9"/>
  <c r="GD26" i="9" s="1"/>
  <c r="GD6" i="9" s="1"/>
  <c r="GD71" i="9" s="1"/>
  <c r="GD73" i="9" s="1"/>
  <c r="GU73" i="9"/>
  <c r="FD71" i="9"/>
  <c r="FC7" i="9"/>
  <c r="FC26" i="9" s="1"/>
  <c r="FC6" i="9" s="1"/>
  <c r="FC71" i="9" s="1"/>
  <c r="FC73" i="9" s="1"/>
  <c r="GG7" i="9"/>
  <c r="GG26" i="9" s="1"/>
  <c r="GW71" i="9"/>
  <c r="HB15" i="9"/>
  <c r="GN15" i="9"/>
  <c r="GZ15" i="9" s="1"/>
  <c r="GY20" i="9"/>
  <c r="GY18" i="9" s="1"/>
  <c r="DS23" i="9"/>
  <c r="AE21" i="24" s="1"/>
  <c r="AQ21" i="24" s="1"/>
  <c r="T72" i="9"/>
  <c r="CR52" i="9"/>
  <c r="CR27" i="9" s="1"/>
  <c r="CR72" i="9" s="1"/>
  <c r="CR73" i="9" s="1"/>
  <c r="CN72" i="9"/>
  <c r="DR45" i="9"/>
  <c r="DT56" i="9"/>
  <c r="D54" i="9"/>
  <c r="D53" i="9" s="1"/>
  <c r="AX72" i="9"/>
  <c r="AX73" i="9" s="1"/>
  <c r="BD52" i="9"/>
  <c r="BD27" i="9" s="1"/>
  <c r="BD72" i="9" s="1"/>
  <c r="CB52" i="9"/>
  <c r="CB27" i="9" s="1"/>
  <c r="CB72" i="9" s="1"/>
  <c r="CB73" i="9" s="1"/>
  <c r="EC72" i="9"/>
  <c r="FN72" i="9"/>
  <c r="FN73" i="9" s="1"/>
  <c r="GF72" i="9"/>
  <c r="GF73" i="9" s="1"/>
  <c r="DT30" i="9"/>
  <c r="D29" i="9"/>
  <c r="D28" i="9" s="1"/>
  <c r="D52" i="9" s="1"/>
  <c r="D27" i="9" s="1"/>
  <c r="D72" i="9" s="1"/>
  <c r="HA31" i="9"/>
  <c r="HA33" i="9"/>
  <c r="AA29" i="9"/>
  <c r="AA28" i="9" s="1"/>
  <c r="AA52" i="9" s="1"/>
  <c r="AA27" i="9" s="1"/>
  <c r="AA72" i="9" s="1"/>
  <c r="DS34" i="9"/>
  <c r="AB72" i="9"/>
  <c r="HA34" i="9"/>
  <c r="EX34" i="9"/>
  <c r="EI72" i="9"/>
  <c r="DC72" i="9"/>
  <c r="DC73" i="9" s="1"/>
  <c r="DS49" i="9"/>
  <c r="GN50" i="9"/>
  <c r="FU62" i="9"/>
  <c r="FU61" i="9" s="1"/>
  <c r="EV67" i="9"/>
  <c r="EV61" i="9" s="1"/>
  <c r="HA47" i="9"/>
  <c r="DE71" i="9"/>
  <c r="GN60" i="9"/>
  <c r="GZ60" i="9" s="1"/>
  <c r="GJ52" i="9"/>
  <c r="GJ27" i="9" s="1"/>
  <c r="GJ72" i="9" s="1"/>
  <c r="GJ73" i="9" s="1"/>
  <c r="GZ30" i="9"/>
  <c r="FP72" i="9"/>
  <c r="GX30" i="9"/>
  <c r="GL29" i="9"/>
  <c r="GP29" i="9"/>
  <c r="GP28" i="9" s="1"/>
  <c r="GP52" i="9" s="1"/>
  <c r="GP27" i="9" s="1"/>
  <c r="GP72" i="9" s="1"/>
  <c r="GP73" i="9" s="1"/>
  <c r="GY34" i="9"/>
  <c r="GQ72" i="9"/>
  <c r="HB37" i="9"/>
  <c r="GN38" i="9"/>
  <c r="FM72" i="9"/>
  <c r="V72" i="9"/>
  <c r="CP72" i="9"/>
  <c r="DB72" i="9"/>
  <c r="DN72" i="9"/>
  <c r="ER72" i="9"/>
  <c r="EX42" i="9"/>
  <c r="GN42" i="9"/>
  <c r="GY50" i="9"/>
  <c r="GY49" i="9" s="1"/>
  <c r="GM49" i="9"/>
  <c r="GM40" i="9" s="1"/>
  <c r="FU52" i="9"/>
  <c r="FU27" i="9" s="1"/>
  <c r="FU72" i="9" s="1"/>
  <c r="FU73" i="9" s="1"/>
  <c r="EX30" i="9"/>
  <c r="FG72" i="9"/>
  <c r="FS72" i="9"/>
  <c r="GY30" i="9"/>
  <c r="GY29" i="9" s="1"/>
  <c r="GY28" i="9" s="1"/>
  <c r="GM29" i="9"/>
  <c r="GM28" i="9" s="1"/>
  <c r="GN31" i="9"/>
  <c r="GZ31" i="9" s="1"/>
  <c r="HB32" i="9"/>
  <c r="DT33" i="9"/>
  <c r="DT38" i="9"/>
  <c r="DR37" i="9"/>
  <c r="EX39" i="9"/>
  <c r="GN57" i="9"/>
  <c r="GZ57" i="9" s="1"/>
  <c r="EX58" i="9"/>
  <c r="FE72" i="9"/>
  <c r="FE73" i="9" s="1"/>
  <c r="DS29" i="9"/>
  <c r="HB30" i="9"/>
  <c r="DT31" i="9"/>
  <c r="EX32" i="9"/>
  <c r="GN34" i="9"/>
  <c r="GZ34" i="9" s="1"/>
  <c r="DS36" i="9"/>
  <c r="HB36" i="9" s="1"/>
  <c r="EX38" i="9"/>
  <c r="GX38" i="9"/>
  <c r="GX37" i="9" s="1"/>
  <c r="GL37" i="9"/>
  <c r="DT39" i="9"/>
  <c r="HA39" i="9"/>
  <c r="GY40" i="9"/>
  <c r="DS45" i="9"/>
  <c r="DI71" i="9"/>
  <c r="DI73" i="9" s="1"/>
  <c r="BL71" i="9"/>
  <c r="BL73" i="9" s="1"/>
  <c r="CV71" i="9"/>
  <c r="EO71" i="9"/>
  <c r="EW54" i="9"/>
  <c r="EW53" i="9" s="1"/>
  <c r="EX45" i="9"/>
  <c r="EX50" i="9"/>
  <c r="EX49" i="9" s="1"/>
  <c r="GX50" i="9"/>
  <c r="GX49" i="9" s="1"/>
  <c r="GX40" i="9" s="1"/>
  <c r="GL49" i="9"/>
  <c r="GL40" i="9" s="1"/>
  <c r="HB51" i="9"/>
  <c r="GN51" i="9"/>
  <c r="GZ51" i="9" s="1"/>
  <c r="HC51" i="9" s="1"/>
  <c r="FH71" i="9"/>
  <c r="FH73" i="9" s="1"/>
  <c r="FQ71" i="9"/>
  <c r="FQ73" i="9" s="1"/>
  <c r="EX57" i="9"/>
  <c r="EX68" i="9"/>
  <c r="EX67" i="9" s="1"/>
  <c r="GN68" i="9"/>
  <c r="DT50" i="9"/>
  <c r="DR49" i="9"/>
  <c r="HA50" i="9"/>
  <c r="HA49" i="9" s="1"/>
  <c r="BF71" i="9"/>
  <c r="BF73" i="9" s="1"/>
  <c r="DM53" i="9"/>
  <c r="DM6" i="9" s="1"/>
  <c r="DM71" i="9" s="1"/>
  <c r="DM73" i="9" s="1"/>
  <c r="DY53" i="9"/>
  <c r="DY6" i="9" s="1"/>
  <c r="DY71" i="9" s="1"/>
  <c r="DY73" i="9" s="1"/>
  <c r="ES71" i="9"/>
  <c r="ES73" i="9" s="1"/>
  <c r="EX56" i="9"/>
  <c r="DN71" i="9"/>
  <c r="AK71" i="9"/>
  <c r="AW71" i="9"/>
  <c r="GZ59" i="9"/>
  <c r="DT60" i="9"/>
  <c r="BQ53" i="9"/>
  <c r="BU71" i="9"/>
  <c r="BY71" i="9"/>
  <c r="BY73" i="9" s="1"/>
  <c r="EK53" i="9"/>
  <c r="EK6" i="9" s="1"/>
  <c r="EK71" i="9" s="1"/>
  <c r="EK73" i="9" s="1"/>
  <c r="GG53" i="9"/>
  <c r="GX55" i="9"/>
  <c r="GX54" i="9" s="1"/>
  <c r="GL54" i="9"/>
  <c r="GL53" i="9" s="1"/>
  <c r="HB56" i="9"/>
  <c r="DR57" i="9"/>
  <c r="HA57" i="9" s="1"/>
  <c r="DS59" i="9"/>
  <c r="AA58" i="9"/>
  <c r="FV71" i="9"/>
  <c r="GX58" i="9"/>
  <c r="HA60" i="9"/>
  <c r="AZ72" i="9"/>
  <c r="BX72" i="9"/>
  <c r="BX73" i="9" s="1"/>
  <c r="CV72" i="9"/>
  <c r="EO72" i="9"/>
  <c r="HB68" i="9"/>
  <c r="HB67" i="9" s="1"/>
  <c r="DT69" i="9"/>
  <c r="CS71" i="9"/>
  <c r="EG53" i="9"/>
  <c r="EG6" i="9" s="1"/>
  <c r="EG71" i="9" s="1"/>
  <c r="EG73" i="9" s="1"/>
  <c r="GC71" i="9"/>
  <c r="GC73" i="9" s="1"/>
  <c r="EX55" i="9"/>
  <c r="GY55" i="9"/>
  <c r="GY54" i="9" s="1"/>
  <c r="GY53" i="9" s="1"/>
  <c r="GM54" i="9"/>
  <c r="GM53" i="9" s="1"/>
  <c r="GN56" i="9"/>
  <c r="EI71" i="9"/>
  <c r="EI73" i="9" s="1"/>
  <c r="GY58" i="9"/>
  <c r="DS62" i="9"/>
  <c r="DS61" i="9" s="1"/>
  <c r="GM63" i="9"/>
  <c r="EZ62" i="9"/>
  <c r="EZ61" i="9" s="1"/>
  <c r="EZ27" i="9" s="1"/>
  <c r="EZ72" i="9" s="1"/>
  <c r="GA62" i="9"/>
  <c r="GA61" i="9" s="1"/>
  <c r="GA27" i="9" s="1"/>
  <c r="GA72" i="9" s="1"/>
  <c r="EX64" i="9"/>
  <c r="GZ65" i="9"/>
  <c r="FX61" i="9"/>
  <c r="FX27" i="9" s="1"/>
  <c r="FX72" i="9" s="1"/>
  <c r="DT68" i="9"/>
  <c r="HA68" i="9"/>
  <c r="DR67" i="9"/>
  <c r="GX67" i="9"/>
  <c r="GX61" i="9" s="1"/>
  <c r="HA69" i="9"/>
  <c r="GR72" i="9"/>
  <c r="GR73" i="9" s="1"/>
  <c r="GV61" i="9"/>
  <c r="GV27" i="9" s="1"/>
  <c r="GV72" i="9" s="1"/>
  <c r="DT63" i="9"/>
  <c r="BO71" i="10"/>
  <c r="AK71" i="10"/>
  <c r="CV71" i="10"/>
  <c r="CV73" i="10" s="1"/>
  <c r="EX9" i="10"/>
  <c r="AJ73" i="10"/>
  <c r="AP26" i="10"/>
  <c r="AP6" i="10" s="1"/>
  <c r="AP71" i="10" s="1"/>
  <c r="AP73" i="10" s="1"/>
  <c r="BT73" i="10"/>
  <c r="CT73" i="10"/>
  <c r="DO26" i="10"/>
  <c r="DO6" i="10" s="1"/>
  <c r="DO71" i="10" s="1"/>
  <c r="DO73" i="10" s="1"/>
  <c r="B73" i="10"/>
  <c r="BJ26" i="10"/>
  <c r="BJ6" i="10" s="1"/>
  <c r="BJ71" i="10" s="1"/>
  <c r="BJ73" i="10" s="1"/>
  <c r="CH26" i="10"/>
  <c r="CH6" i="10" s="1"/>
  <c r="CH71" i="10" s="1"/>
  <c r="GL26" i="10"/>
  <c r="GZ19" i="10"/>
  <c r="E17" i="24" s="1"/>
  <c r="E16" i="24" s="1"/>
  <c r="GX18" i="10"/>
  <c r="CJ72" i="10"/>
  <c r="DL73" i="10"/>
  <c r="GZ13" i="10"/>
  <c r="EB73" i="10"/>
  <c r="EM26" i="10"/>
  <c r="EM6" i="10" s="1"/>
  <c r="EM71" i="10" s="1"/>
  <c r="EM73" i="10" s="1"/>
  <c r="GB73" i="10"/>
  <c r="FB73" i="10"/>
  <c r="BI72" i="10"/>
  <c r="BN26" i="10"/>
  <c r="BN6" i="10" s="1"/>
  <c r="BN71" i="10" s="1"/>
  <c r="BN73" i="10" s="1"/>
  <c r="CU73" i="10"/>
  <c r="EP73" i="10"/>
  <c r="EX8" i="10"/>
  <c r="ED26" i="10"/>
  <c r="ED6" i="10" s="1"/>
  <c r="ED71" i="10" s="1"/>
  <c r="FN71" i="10"/>
  <c r="FN73" i="10" s="1"/>
  <c r="CM71" i="10"/>
  <c r="BE52" i="10"/>
  <c r="BE27" i="10" s="1"/>
  <c r="BE72" i="10" s="1"/>
  <c r="U73" i="10"/>
  <c r="AG73" i="10"/>
  <c r="GC73" i="10"/>
  <c r="GM8" i="10"/>
  <c r="GM9" i="10"/>
  <c r="GY9" i="10" s="1"/>
  <c r="HB9" i="10" s="1"/>
  <c r="DS16" i="10"/>
  <c r="AB14" i="24" s="1"/>
  <c r="BQ12" i="10"/>
  <c r="BQ7" i="10" s="1"/>
  <c r="DY52" i="10"/>
  <c r="DY27" i="10" s="1"/>
  <c r="DY72" i="10" s="1"/>
  <c r="DY73" i="10" s="1"/>
  <c r="GY35" i="10"/>
  <c r="HB35" i="10" s="1"/>
  <c r="G72" i="10"/>
  <c r="G73" i="10" s="1"/>
  <c r="DT38" i="10"/>
  <c r="DT39" i="10"/>
  <c r="GZ10" i="10"/>
  <c r="DR19" i="10"/>
  <c r="AA17" i="24" s="1"/>
  <c r="BP18" i="10"/>
  <c r="Q72" i="10"/>
  <c r="DM28" i="10"/>
  <c r="DM52" i="10" s="1"/>
  <c r="DM27" i="10" s="1"/>
  <c r="DM72" i="10" s="1"/>
  <c r="GX39" i="10"/>
  <c r="GX37" i="10" s="1"/>
  <c r="GL37" i="10"/>
  <c r="GY42" i="10"/>
  <c r="GY41" i="10" s="1"/>
  <c r="GM41" i="10"/>
  <c r="GM40" i="10" s="1"/>
  <c r="DT44" i="10"/>
  <c r="D41" i="10"/>
  <c r="D40" i="10" s="1"/>
  <c r="AZ72" i="10"/>
  <c r="AZ73" i="10" s="1"/>
  <c r="DE72" i="10"/>
  <c r="DS49" i="10"/>
  <c r="EK7" i="10"/>
  <c r="EK26" i="10" s="1"/>
  <c r="EK6" i="10" s="1"/>
  <c r="EK71" i="10" s="1"/>
  <c r="FA71" i="10"/>
  <c r="FU7" i="10"/>
  <c r="FU26" i="10" s="1"/>
  <c r="FU6" i="10" s="1"/>
  <c r="FU71" i="10" s="1"/>
  <c r="GS26" i="10"/>
  <c r="GS6" i="10" s="1"/>
  <c r="GS71" i="10" s="1"/>
  <c r="GS73" i="10" s="1"/>
  <c r="FG71" i="10"/>
  <c r="GQ71" i="10"/>
  <c r="GE71" i="10"/>
  <c r="DS10" i="10"/>
  <c r="AB8" i="24" s="1"/>
  <c r="AN8" i="24" s="1"/>
  <c r="M71" i="10"/>
  <c r="BU71" i="10"/>
  <c r="CS71" i="10"/>
  <c r="DE71" i="10"/>
  <c r="FY71" i="10"/>
  <c r="EH18" i="10"/>
  <c r="EH26" i="10" s="1"/>
  <c r="EH6" i="10" s="1"/>
  <c r="EH71" i="10" s="1"/>
  <c r="EH73" i="10" s="1"/>
  <c r="GP18" i="10"/>
  <c r="GP26" i="10" s="1"/>
  <c r="GP6" i="10" s="1"/>
  <c r="GP71" i="10" s="1"/>
  <c r="GP73" i="10" s="1"/>
  <c r="DS19" i="10"/>
  <c r="AB17" i="24" s="1"/>
  <c r="BQ18" i="10"/>
  <c r="EW19" i="10"/>
  <c r="J71" i="10"/>
  <c r="J73" i="10" s="1"/>
  <c r="HA22" i="10"/>
  <c r="HB22" i="10"/>
  <c r="EV21" i="10"/>
  <c r="EV18" i="10" s="1"/>
  <c r="HB25" i="10"/>
  <c r="AB72" i="10"/>
  <c r="BL72" i="10"/>
  <c r="BL73" i="10" s="1"/>
  <c r="BX72" i="10"/>
  <c r="BX73" i="10" s="1"/>
  <c r="CV72" i="10"/>
  <c r="GN30" i="10"/>
  <c r="DT31" i="10"/>
  <c r="HA31" i="10"/>
  <c r="DK72" i="10"/>
  <c r="EX34" i="10"/>
  <c r="F52" i="10"/>
  <c r="F27" i="10" s="1"/>
  <c r="F72" i="10" s="1"/>
  <c r="F73" i="10" s="1"/>
  <c r="AL52" i="10"/>
  <c r="AL27" i="10" s="1"/>
  <c r="AL72" i="10" s="1"/>
  <c r="AL73" i="10" s="1"/>
  <c r="GN38" i="10"/>
  <c r="GY38" i="10"/>
  <c r="GY37" i="10" s="1"/>
  <c r="GM37" i="10"/>
  <c r="GM28" i="10" s="1"/>
  <c r="GM52" i="10" s="1"/>
  <c r="HA43" i="10"/>
  <c r="HB44" i="10"/>
  <c r="GX50" i="10"/>
  <c r="GX49" i="10" s="1"/>
  <c r="GL49" i="10"/>
  <c r="DT60" i="10"/>
  <c r="GN60" i="10"/>
  <c r="GZ60" i="10" s="1"/>
  <c r="GX63" i="10"/>
  <c r="GL62" i="10"/>
  <c r="GL61" i="10" s="1"/>
  <c r="EX64" i="10"/>
  <c r="GN64" i="10"/>
  <c r="GZ64" i="10" s="1"/>
  <c r="E73" i="10"/>
  <c r="Q73" i="10"/>
  <c r="BE73" i="10"/>
  <c r="CK73" i="10"/>
  <c r="DM73" i="10"/>
  <c r="EW10" i="10"/>
  <c r="EX22" i="10"/>
  <c r="GN22" i="10"/>
  <c r="FZ27" i="10"/>
  <c r="FZ72" i="10" s="1"/>
  <c r="FZ73" i="10" s="1"/>
  <c r="HA39" i="10"/>
  <c r="HA37" i="10" s="1"/>
  <c r="GX42" i="10"/>
  <c r="GX41" i="10" s="1"/>
  <c r="GL41" i="10"/>
  <c r="EX45" i="10"/>
  <c r="GV7" i="10"/>
  <c r="GV26" i="10" s="1"/>
  <c r="GV6" i="10" s="1"/>
  <c r="GV71" i="10" s="1"/>
  <c r="DT9" i="10"/>
  <c r="AC7" i="24" s="1"/>
  <c r="EX10" i="10"/>
  <c r="Q8" i="24" s="1"/>
  <c r="EX13" i="10"/>
  <c r="DT17" i="10"/>
  <c r="GN17" i="10"/>
  <c r="GZ17" i="10" s="1"/>
  <c r="FD12" i="10"/>
  <c r="FD7" i="10" s="1"/>
  <c r="FD26" i="10" s="1"/>
  <c r="FD6" i="10" s="1"/>
  <c r="FD71" i="10" s="1"/>
  <c r="GY19" i="10"/>
  <c r="DZ71" i="10"/>
  <c r="GM21" i="10"/>
  <c r="GM18" i="10" s="1"/>
  <c r="DT24" i="10"/>
  <c r="AC22" i="24" s="1"/>
  <c r="AO22" i="24" s="1"/>
  <c r="D21" i="10"/>
  <c r="D18" i="10" s="1"/>
  <c r="D26" i="10" s="1"/>
  <c r="HB24" i="10"/>
  <c r="D29" i="10"/>
  <c r="D28" i="10" s="1"/>
  <c r="M72" i="10"/>
  <c r="BQ28" i="10"/>
  <c r="BQ52" i="10" s="1"/>
  <c r="BQ27" i="10" s="1"/>
  <c r="BQ72" i="10" s="1"/>
  <c r="AK72" i="10"/>
  <c r="CS72" i="10"/>
  <c r="FR7" i="10"/>
  <c r="FR26" i="10" s="1"/>
  <c r="FR6" i="10" s="1"/>
  <c r="FR71" i="10" s="1"/>
  <c r="DW71" i="10"/>
  <c r="HA13" i="10"/>
  <c r="HA15" i="10"/>
  <c r="DR16" i="10"/>
  <c r="AA14" i="24" s="1"/>
  <c r="BP12" i="10"/>
  <c r="BP7" i="10" s="1"/>
  <c r="BP26" i="10" s="1"/>
  <c r="BP6" i="10" s="1"/>
  <c r="BP71" i="10" s="1"/>
  <c r="DS20" i="10"/>
  <c r="AB18" i="24" s="1"/>
  <c r="AN18" i="24" s="1"/>
  <c r="GY20" i="10"/>
  <c r="DS21" i="10"/>
  <c r="BR71" i="10"/>
  <c r="BR73" i="10" s="1"/>
  <c r="CJ71" i="10"/>
  <c r="CJ73" i="10" s="1"/>
  <c r="DH71" i="10"/>
  <c r="DH73" i="10" s="1"/>
  <c r="DR23" i="10"/>
  <c r="AA21" i="24" s="1"/>
  <c r="EW21" i="10"/>
  <c r="EX24" i="10"/>
  <c r="GN25" i="10"/>
  <c r="GZ25" i="10" s="1"/>
  <c r="CO28" i="10"/>
  <c r="CO52" i="10" s="1"/>
  <c r="CO27" i="10" s="1"/>
  <c r="CO72" i="10" s="1"/>
  <c r="CO73" i="10" s="1"/>
  <c r="EX30" i="10"/>
  <c r="FD29" i="10"/>
  <c r="FD28" i="10" s="1"/>
  <c r="FD52" i="10" s="1"/>
  <c r="GX30" i="10"/>
  <c r="GX29" i="10" s="1"/>
  <c r="GX28" i="10" s="1"/>
  <c r="GL29" i="10"/>
  <c r="GL28" i="10" s="1"/>
  <c r="AT72" i="10"/>
  <c r="CP72" i="10"/>
  <c r="DN72" i="10"/>
  <c r="CH52" i="10"/>
  <c r="CH27" i="10" s="1"/>
  <c r="CH72" i="10" s="1"/>
  <c r="EC72" i="10"/>
  <c r="EX38" i="10"/>
  <c r="EX37" i="10" s="1"/>
  <c r="GH72" i="10"/>
  <c r="BA40" i="10"/>
  <c r="BA52" i="10" s="1"/>
  <c r="BA27" i="10" s="1"/>
  <c r="BA72" i="10" s="1"/>
  <c r="BA73" i="10" s="1"/>
  <c r="EZ40" i="10"/>
  <c r="FI40" i="10"/>
  <c r="GN43" i="10"/>
  <c r="GZ43" i="10" s="1"/>
  <c r="DT47" i="10"/>
  <c r="DT51" i="10"/>
  <c r="FX62" i="10"/>
  <c r="FX61" i="10" s="1"/>
  <c r="FX27" i="10" s="1"/>
  <c r="FX72" i="10" s="1"/>
  <c r="FX73" i="10" s="1"/>
  <c r="D62" i="10"/>
  <c r="D61" i="10" s="1"/>
  <c r="DT64" i="10"/>
  <c r="HA64" i="10"/>
  <c r="T52" i="10"/>
  <c r="T27" i="10" s="1"/>
  <c r="T72" i="10" s="1"/>
  <c r="T73" i="10" s="1"/>
  <c r="AI52" i="10"/>
  <c r="AI27" i="10" s="1"/>
  <c r="AI72" i="10" s="1"/>
  <c r="AI73" i="10" s="1"/>
  <c r="AY52" i="10"/>
  <c r="AY27" i="10" s="1"/>
  <c r="AY72" i="10" s="1"/>
  <c r="AY73" i="10" s="1"/>
  <c r="BG52" i="10"/>
  <c r="BG27" i="10" s="1"/>
  <c r="BG72" i="10" s="1"/>
  <c r="BG73" i="10" s="1"/>
  <c r="BW52" i="10"/>
  <c r="BW27" i="10" s="1"/>
  <c r="BW72" i="10" s="1"/>
  <c r="BW73" i="10" s="1"/>
  <c r="CU52" i="10"/>
  <c r="CU27" i="10" s="1"/>
  <c r="CU72" i="10" s="1"/>
  <c r="DC52" i="10"/>
  <c r="DC27" i="10" s="1"/>
  <c r="DC72" i="10" s="1"/>
  <c r="DC73" i="10" s="1"/>
  <c r="EA52" i="10"/>
  <c r="EA27" i="10" s="1"/>
  <c r="EA72" i="10" s="1"/>
  <c r="EA73" i="10" s="1"/>
  <c r="EQ52" i="10"/>
  <c r="EQ27" i="10" s="1"/>
  <c r="EQ72" i="10" s="1"/>
  <c r="EQ73" i="10" s="1"/>
  <c r="EY52" i="10"/>
  <c r="EY27" i="10" s="1"/>
  <c r="EY72" i="10" s="1"/>
  <c r="EY73" i="10" s="1"/>
  <c r="FO52" i="10"/>
  <c r="FW72" i="10"/>
  <c r="FW73" i="10" s="1"/>
  <c r="GU72" i="10"/>
  <c r="GU73" i="10" s="1"/>
  <c r="E52" i="10"/>
  <c r="E27" i="10" s="1"/>
  <c r="E72" i="10" s="1"/>
  <c r="AF72" i="10"/>
  <c r="AF73" i="10" s="1"/>
  <c r="AJ52" i="10"/>
  <c r="AJ27" i="10" s="1"/>
  <c r="AJ72" i="10" s="1"/>
  <c r="AO28" i="10"/>
  <c r="AO52" i="10" s="1"/>
  <c r="AO27" i="10" s="1"/>
  <c r="AO72" i="10" s="1"/>
  <c r="AO73" i="10" s="1"/>
  <c r="AS52" i="10"/>
  <c r="AS27" i="10" s="1"/>
  <c r="AS72" i="10" s="1"/>
  <c r="AS73" i="10" s="1"/>
  <c r="BT52" i="10"/>
  <c r="BT27" i="10" s="1"/>
  <c r="BT72" i="10" s="1"/>
  <c r="CB52" i="10"/>
  <c r="CB27" i="10" s="1"/>
  <c r="CB72" i="10" s="1"/>
  <c r="CB73" i="10" s="1"/>
  <c r="CR52" i="10"/>
  <c r="CR27" i="10" s="1"/>
  <c r="CR72" i="10" s="1"/>
  <c r="CR73" i="10" s="1"/>
  <c r="DP52" i="10"/>
  <c r="DP27" i="10" s="1"/>
  <c r="DP72" i="10" s="1"/>
  <c r="DP73" i="10" s="1"/>
  <c r="EB52" i="10"/>
  <c r="EB27" i="10" s="1"/>
  <c r="EB72" i="10" s="1"/>
  <c r="EK52" i="10"/>
  <c r="EZ52" i="10"/>
  <c r="EZ27" i="10" s="1"/>
  <c r="EZ72" i="10" s="1"/>
  <c r="EZ73" i="10" s="1"/>
  <c r="FI52" i="10"/>
  <c r="GO72" i="10"/>
  <c r="GO73" i="10" s="1"/>
  <c r="DZ72" i="10"/>
  <c r="GY29" i="10"/>
  <c r="HB31" i="10"/>
  <c r="HB33" i="10"/>
  <c r="DR34" i="10"/>
  <c r="CE29" i="10"/>
  <c r="CE28" i="10" s="1"/>
  <c r="GN35" i="10"/>
  <c r="GZ35" i="10" s="1"/>
  <c r="HA36" i="10"/>
  <c r="Y72" i="10"/>
  <c r="DX40" i="10"/>
  <c r="EG40" i="10"/>
  <c r="EG52" i="10" s="1"/>
  <c r="EG27" i="10" s="1"/>
  <c r="EG72" i="10" s="1"/>
  <c r="EG73" i="10" s="1"/>
  <c r="EX44" i="10"/>
  <c r="HA47" i="10"/>
  <c r="GY50" i="10"/>
  <c r="GY49" i="10" s="1"/>
  <c r="GM49" i="10"/>
  <c r="EX51" i="10"/>
  <c r="EX49" i="10" s="1"/>
  <c r="DT56" i="10"/>
  <c r="D54" i="10"/>
  <c r="D53" i="10" s="1"/>
  <c r="HA56" i="10"/>
  <c r="EX59" i="10"/>
  <c r="EX58" i="10" s="1"/>
  <c r="GN59" i="10"/>
  <c r="GX58" i="10"/>
  <c r="FF62" i="10"/>
  <c r="FF61" i="10" s="1"/>
  <c r="FF27" i="10" s="1"/>
  <c r="FF72" i="10" s="1"/>
  <c r="FF73" i="10" s="1"/>
  <c r="GZ66" i="10"/>
  <c r="V72" i="10"/>
  <c r="V73" i="10" s="1"/>
  <c r="AD27" i="10"/>
  <c r="AD72" i="10" s="1"/>
  <c r="AD73" i="10" s="1"/>
  <c r="BJ52" i="10"/>
  <c r="BJ27" i="10" s="1"/>
  <c r="BJ72" i="10" s="1"/>
  <c r="ET52" i="10"/>
  <c r="ET27" i="10" s="1"/>
  <c r="ET72" i="10" s="1"/>
  <c r="ET73" i="10" s="1"/>
  <c r="FR52" i="10"/>
  <c r="X52" i="10"/>
  <c r="X27" i="10" s="1"/>
  <c r="X72" i="10" s="1"/>
  <c r="X73" i="10" s="1"/>
  <c r="AC72" i="10"/>
  <c r="AC73" i="10" s="1"/>
  <c r="AG28" i="10"/>
  <c r="AG52" i="10" s="1"/>
  <c r="AG27" i="10" s="1"/>
  <c r="AG72" i="10" s="1"/>
  <c r="BP52" i="10"/>
  <c r="BP27" i="10" s="1"/>
  <c r="BP72" i="10" s="1"/>
  <c r="BY28" i="10"/>
  <c r="BY52" i="10" s="1"/>
  <c r="BY27" i="10" s="1"/>
  <c r="BY72" i="10" s="1"/>
  <c r="BY73" i="10" s="1"/>
  <c r="CW28" i="10"/>
  <c r="CW52" i="10" s="1"/>
  <c r="CW27" i="10" s="1"/>
  <c r="CW72" i="10" s="1"/>
  <c r="CW73" i="10" s="1"/>
  <c r="DL52" i="10"/>
  <c r="DL27" i="10" s="1"/>
  <c r="DL72" i="10" s="1"/>
  <c r="DX52" i="10"/>
  <c r="DX27" i="10" s="1"/>
  <c r="DX72" i="10" s="1"/>
  <c r="DX73" i="10" s="1"/>
  <c r="GV28" i="10"/>
  <c r="GV52" i="10" s="1"/>
  <c r="DT30" i="10"/>
  <c r="AA29" i="10"/>
  <c r="AA28" i="10" s="1"/>
  <c r="AA52" i="10" s="1"/>
  <c r="AA27" i="10" s="1"/>
  <c r="AA72" i="10" s="1"/>
  <c r="DS30" i="10"/>
  <c r="EX31" i="10"/>
  <c r="DT32" i="10"/>
  <c r="HA32" i="10"/>
  <c r="EX33" i="10"/>
  <c r="AM29" i="10"/>
  <c r="AM28" i="10" s="1"/>
  <c r="AM52" i="10" s="1"/>
  <c r="AM27" i="10" s="1"/>
  <c r="AM72" i="10" s="1"/>
  <c r="AM73" i="10" s="1"/>
  <c r="DS34" i="10"/>
  <c r="HB34" i="10" s="1"/>
  <c r="EX35" i="10"/>
  <c r="HB36" i="10"/>
  <c r="GN36" i="10"/>
  <c r="GZ36" i="10" s="1"/>
  <c r="BN37" i="10"/>
  <c r="BN28" i="10" s="1"/>
  <c r="BN52" i="10" s="1"/>
  <c r="BN27" i="10" s="1"/>
  <c r="BN72" i="10" s="1"/>
  <c r="BO72" i="10"/>
  <c r="GN39" i="10"/>
  <c r="GZ39" i="10" s="1"/>
  <c r="I40" i="10"/>
  <c r="I52" i="10" s="1"/>
  <c r="I27" i="10" s="1"/>
  <c r="I72" i="10" s="1"/>
  <c r="I73" i="10" s="1"/>
  <c r="AR40" i="10"/>
  <c r="AR52" i="10" s="1"/>
  <c r="AR27" i="10" s="1"/>
  <c r="AR72" i="10" s="1"/>
  <c r="AR73" i="10" s="1"/>
  <c r="AV40" i="10"/>
  <c r="AV52" i="10" s="1"/>
  <c r="AV27" i="10" s="1"/>
  <c r="AV72" i="10" s="1"/>
  <c r="AV73" i="10" s="1"/>
  <c r="BE40" i="10"/>
  <c r="BM40" i="10"/>
  <c r="BM52" i="10" s="1"/>
  <c r="BM27" i="10" s="1"/>
  <c r="BM72" i="10" s="1"/>
  <c r="BM73" i="10" s="1"/>
  <c r="CN40" i="10"/>
  <c r="CN52" i="10" s="1"/>
  <c r="CN27" i="10" s="1"/>
  <c r="CN72" i="10" s="1"/>
  <c r="CN73" i="10" s="1"/>
  <c r="CR40" i="10"/>
  <c r="DA40" i="10"/>
  <c r="DA52" i="10" s="1"/>
  <c r="DA27" i="10" s="1"/>
  <c r="DA72" i="10" s="1"/>
  <c r="DA73" i="10" s="1"/>
  <c r="DI40" i="10"/>
  <c r="DI52" i="10" s="1"/>
  <c r="DI27" i="10" s="1"/>
  <c r="DI72" i="10" s="1"/>
  <c r="DI73" i="10" s="1"/>
  <c r="DY40" i="10"/>
  <c r="ER72" i="10"/>
  <c r="GR72" i="10"/>
  <c r="GR73" i="10" s="1"/>
  <c r="AQ72" i="10"/>
  <c r="AQ73" i="10" s="1"/>
  <c r="CA72" i="10"/>
  <c r="DS41" i="10"/>
  <c r="DS40" i="10" s="1"/>
  <c r="HB42" i="10"/>
  <c r="HB41" i="10" s="1"/>
  <c r="GN42" i="10"/>
  <c r="DT43" i="10"/>
  <c r="HB45" i="10"/>
  <c r="GN45" i="10"/>
  <c r="GZ45" i="10" s="1"/>
  <c r="DT50" i="10"/>
  <c r="DR49" i="10"/>
  <c r="DB71" i="10"/>
  <c r="DB73" i="10" s="1"/>
  <c r="DT66" i="10"/>
  <c r="EX55" i="10"/>
  <c r="GX55" i="10"/>
  <c r="GX54" i="10" s="1"/>
  <c r="GX53" i="10" s="1"/>
  <c r="GL54" i="10"/>
  <c r="GL53" i="10" s="1"/>
  <c r="AE71" i="10"/>
  <c r="CA71" i="10"/>
  <c r="DT63" i="10"/>
  <c r="EF72" i="10"/>
  <c r="HB64" i="10"/>
  <c r="FC67" i="10"/>
  <c r="FC61" i="10" s="1"/>
  <c r="FC27" i="10" s="1"/>
  <c r="FC72" i="10" s="1"/>
  <c r="FC73" i="10" s="1"/>
  <c r="GM68" i="10"/>
  <c r="AH71" i="10"/>
  <c r="AT71" i="10"/>
  <c r="AT73" i="10" s="1"/>
  <c r="BF71" i="10"/>
  <c r="BF73" i="10" s="1"/>
  <c r="CD71" i="10"/>
  <c r="CD73" i="10" s="1"/>
  <c r="CP71" i="10"/>
  <c r="CP73" i="10" s="1"/>
  <c r="DN71" i="10"/>
  <c r="DN73" i="10" s="1"/>
  <c r="EW61" i="10"/>
  <c r="FZ61" i="10"/>
  <c r="GD61" i="10"/>
  <c r="GD27" i="10" s="1"/>
  <c r="GD72" i="10" s="1"/>
  <c r="GD73" i="10" s="1"/>
  <c r="GV62" i="10"/>
  <c r="GV67" i="10"/>
  <c r="DT55" i="10"/>
  <c r="AC53" i="24" s="1"/>
  <c r="HA55" i="10"/>
  <c r="EX56" i="10"/>
  <c r="GM58" i="10"/>
  <c r="GM53" i="10" s="1"/>
  <c r="ES61" i="10"/>
  <c r="ES27" i="10" s="1"/>
  <c r="ES72" i="10" s="1"/>
  <c r="ES73" i="10" s="1"/>
  <c r="FR61" i="10"/>
  <c r="HA66" i="10"/>
  <c r="FO67" i="10"/>
  <c r="FO61" i="10" s="1"/>
  <c r="HB55" i="10"/>
  <c r="GN55" i="10"/>
  <c r="EW58" i="10"/>
  <c r="EW53" i="10" s="1"/>
  <c r="EK61" i="10"/>
  <c r="FI61" i="10"/>
  <c r="DS62" i="10"/>
  <c r="DS61" i="10" s="1"/>
  <c r="HA69" i="10"/>
  <c r="HA67" i="10" s="1"/>
  <c r="DR67" i="10"/>
  <c r="GZ69" i="10"/>
  <c r="GM63" i="10"/>
  <c r="HB69" i="10"/>
  <c r="EX69" i="10"/>
  <c r="GZ19" i="11"/>
  <c r="F16" i="19" s="1"/>
  <c r="GX8" i="11"/>
  <c r="GX19" i="11"/>
  <c r="GY13" i="11"/>
  <c r="DS14" i="11"/>
  <c r="DS17" i="11"/>
  <c r="DS22" i="11"/>
  <c r="DS23" i="11"/>
  <c r="M20" i="19" s="1"/>
  <c r="DS25" i="11"/>
  <c r="DT30" i="11"/>
  <c r="GM30" i="11"/>
  <c r="GN30" i="11"/>
  <c r="DS32" i="11"/>
  <c r="EW35" i="11"/>
  <c r="EX35" i="11"/>
  <c r="EV39" i="11"/>
  <c r="GY19" i="11"/>
  <c r="DR30" i="11"/>
  <c r="L27" i="19" s="1"/>
  <c r="P27" i="19" s="1"/>
  <c r="GL30" i="11"/>
  <c r="DS11" i="11"/>
  <c r="DS13" i="11"/>
  <c r="DS15" i="11"/>
  <c r="EW31" i="11"/>
  <c r="DR38" i="11"/>
  <c r="EW8" i="11"/>
  <c r="EW9" i="11"/>
  <c r="EW10" i="11"/>
  <c r="EW11" i="11"/>
  <c r="EW13" i="11"/>
  <c r="EW14" i="11"/>
  <c r="EW15" i="11"/>
  <c r="EW16" i="11"/>
  <c r="EW17" i="11"/>
  <c r="EW19" i="11"/>
  <c r="EW20" i="11"/>
  <c r="EX32" i="11"/>
  <c r="GM34" i="11"/>
  <c r="GY34" i="11" s="1"/>
  <c r="GN34" i="11"/>
  <c r="GZ34" i="11" s="1"/>
  <c r="DT38" i="11"/>
  <c r="EX38" i="11"/>
  <c r="GL42" i="11"/>
  <c r="EX46" i="11"/>
  <c r="GM31" i="11"/>
  <c r="GY31" i="11" s="1"/>
  <c r="DT32" i="11"/>
  <c r="GM32" i="11"/>
  <c r="GY32" i="11" s="1"/>
  <c r="DR33" i="11"/>
  <c r="GN33" i="11"/>
  <c r="GZ33" i="11" s="1"/>
  <c r="DS35" i="11"/>
  <c r="DR36" i="11"/>
  <c r="EV36" i="11"/>
  <c r="EV43" i="11"/>
  <c r="GZ55" i="11"/>
  <c r="DS30" i="11"/>
  <c r="DS31" i="11"/>
  <c r="DR32" i="11"/>
  <c r="EV32" i="11"/>
  <c r="GM35" i="11"/>
  <c r="GY35" i="11" s="1"/>
  <c r="DT36" i="11"/>
  <c r="N33" i="19" s="1"/>
  <c r="GM36" i="11"/>
  <c r="GY36" i="11" s="1"/>
  <c r="EV42" i="11"/>
  <c r="EW42" i="11"/>
  <c r="HB42" i="11" s="1"/>
  <c r="EW43" i="11"/>
  <c r="GN43" i="11"/>
  <c r="GZ43" i="11" s="1"/>
  <c r="EX45" i="11"/>
  <c r="DT48" i="11"/>
  <c r="GL60" i="11"/>
  <c r="GY68" i="11"/>
  <c r="GM67" i="11"/>
  <c r="EW32" i="11"/>
  <c r="EW36" i="11"/>
  <c r="EV45" i="11"/>
  <c r="EW46" i="11"/>
  <c r="GZ48" i="11"/>
  <c r="DT50" i="11"/>
  <c r="DT56" i="11"/>
  <c r="EW34" i="11"/>
  <c r="HB34" i="11" s="1"/>
  <c r="GN38" i="11"/>
  <c r="DR39" i="11"/>
  <c r="EX39" i="11"/>
  <c r="DR42" i="11"/>
  <c r="GN42" i="11"/>
  <c r="GL44" i="11"/>
  <c r="GX44" i="11" s="1"/>
  <c r="EV50" i="11"/>
  <c r="EW50" i="11"/>
  <c r="GL51" i="11"/>
  <c r="GX51" i="11" s="1"/>
  <c r="GM56" i="11"/>
  <c r="GY56" i="11" s="1"/>
  <c r="GL43" i="11"/>
  <c r="GX43" i="11" s="1"/>
  <c r="GM44" i="11"/>
  <c r="GY44" i="11" s="1"/>
  <c r="DT46" i="11"/>
  <c r="DR47" i="11"/>
  <c r="EX47" i="11"/>
  <c r="DS48" i="11"/>
  <c r="EV48" i="11"/>
  <c r="GM51" i="11"/>
  <c r="GY51" i="11" s="1"/>
  <c r="EW55" i="11"/>
  <c r="EX55" i="11"/>
  <c r="DR60" i="11"/>
  <c r="DS38" i="11"/>
  <c r="EV38" i="11"/>
  <c r="GL38" i="11"/>
  <c r="EW39" i="11"/>
  <c r="EW37" i="11" s="1"/>
  <c r="DT42" i="11"/>
  <c r="DR43" i="11"/>
  <c r="EX43" i="11"/>
  <c r="DS44" i="11"/>
  <c r="EV44" i="11"/>
  <c r="HA44" i="11" s="1"/>
  <c r="EW45" i="11"/>
  <c r="GN46" i="11"/>
  <c r="GZ46" i="11" s="1"/>
  <c r="GL47" i="11"/>
  <c r="GX47" i="11" s="1"/>
  <c r="GM48" i="11"/>
  <c r="GY48" i="11" s="1"/>
  <c r="DS50" i="11"/>
  <c r="DR51" i="11"/>
  <c r="GL55" i="11"/>
  <c r="EW57" i="11"/>
  <c r="EX69" i="11"/>
  <c r="EX50" i="11"/>
  <c r="GM50" i="11"/>
  <c r="DT51" i="11"/>
  <c r="N48" i="19" s="1"/>
  <c r="B54" i="11"/>
  <c r="B53" i="11" s="1"/>
  <c r="AD71" i="11"/>
  <c r="BB71" i="11"/>
  <c r="BJ71" i="11"/>
  <c r="DB71" i="11"/>
  <c r="DR55" i="11"/>
  <c r="DR56" i="11"/>
  <c r="EX57" i="11"/>
  <c r="EW59" i="11"/>
  <c r="GX59" i="11"/>
  <c r="GM60" i="11"/>
  <c r="GY60" i="11" s="1"/>
  <c r="DR50" i="11"/>
  <c r="EW51" i="11"/>
  <c r="GN51" i="11"/>
  <c r="GZ51" i="11" s="1"/>
  <c r="AU71" i="11"/>
  <c r="DS55" i="11"/>
  <c r="EV55" i="11"/>
  <c r="EV54" i="11" s="1"/>
  <c r="DS56" i="11"/>
  <c r="GL56" i="11"/>
  <c r="GX56" i="11" s="1"/>
  <c r="EV59" i="11"/>
  <c r="DT63" i="11"/>
  <c r="EW64" i="11"/>
  <c r="EV66" i="11"/>
  <c r="GM59" i="11"/>
  <c r="DT60" i="11"/>
  <c r="EV63" i="11"/>
  <c r="EW68" i="11"/>
  <c r="EX68" i="11"/>
  <c r="DT69" i="11"/>
  <c r="DR59" i="11"/>
  <c r="EW60" i="11"/>
  <c r="GN60" i="11"/>
  <c r="GZ60" i="11" s="1"/>
  <c r="DS63" i="11"/>
  <c r="GL63" i="11"/>
  <c r="GN63" i="11"/>
  <c r="DR64" i="11"/>
  <c r="DR65" i="11"/>
  <c r="EX65" i="11"/>
  <c r="DT68" i="11"/>
  <c r="EW63" i="11"/>
  <c r="GZ64" i="11"/>
  <c r="GM66" i="11"/>
  <c r="GY66" i="11" s="1"/>
  <c r="DR68" i="11"/>
  <c r="GN68" i="11"/>
  <c r="GL69" i="11"/>
  <c r="GX69" i="11" s="1"/>
  <c r="DR63" i="11"/>
  <c r="EX63" i="11"/>
  <c r="DS64" i="11"/>
  <c r="EV64" i="11"/>
  <c r="EW65" i="11"/>
  <c r="GN66" i="11"/>
  <c r="GZ66" i="11" s="1"/>
  <c r="DS68" i="11"/>
  <c r="EV68" i="11"/>
  <c r="EV67" i="11" s="1"/>
  <c r="GL68" i="11"/>
  <c r="EW69" i="11"/>
  <c r="E30" i="7"/>
  <c r="N25" i="19" l="1"/>
  <c r="R33" i="19"/>
  <c r="R25" i="19" s="1"/>
  <c r="AF26" i="24"/>
  <c r="AR26" i="24" s="1"/>
  <c r="AR34" i="24"/>
  <c r="F15" i="19"/>
  <c r="F70" i="19" s="1"/>
  <c r="F73" i="19" s="1"/>
  <c r="N18" i="24"/>
  <c r="H16" i="24"/>
  <c r="N17" i="24"/>
  <c r="DR61" i="10"/>
  <c r="AD59" i="24"/>
  <c r="AP59" i="24" s="1"/>
  <c r="AO13" i="24"/>
  <c r="N13" i="24"/>
  <c r="AX13" i="24" s="1"/>
  <c r="F9" i="19"/>
  <c r="R13" i="19"/>
  <c r="R9" i="19" s="1"/>
  <c r="AO14" i="24"/>
  <c r="E10" i="24"/>
  <c r="N14" i="24"/>
  <c r="AX14" i="24" s="1"/>
  <c r="AO17" i="24"/>
  <c r="Z17" i="24"/>
  <c r="Q16" i="24"/>
  <c r="Z16" i="24" s="1"/>
  <c r="J23" i="19"/>
  <c r="J3" i="19" s="1"/>
  <c r="J69" i="19"/>
  <c r="Z8" i="24"/>
  <c r="Q5" i="24"/>
  <c r="AO8" i="24"/>
  <c r="CE52" i="10"/>
  <c r="CE27" i="10" s="1"/>
  <c r="CE72" i="10" s="1"/>
  <c r="AO7" i="24"/>
  <c r="AC5" i="24"/>
  <c r="HC23" i="9"/>
  <c r="AF21" i="24"/>
  <c r="AR21" i="24" s="1"/>
  <c r="HA23" i="9"/>
  <c r="AD21" i="24"/>
  <c r="AP21" i="24" s="1"/>
  <c r="HA24" i="10"/>
  <c r="AA22" i="24"/>
  <c r="AM22" i="24" s="1"/>
  <c r="AO18" i="24"/>
  <c r="AN21" i="24"/>
  <c r="AB19" i="24"/>
  <c r="AN19" i="24" s="1"/>
  <c r="AK21" i="24"/>
  <c r="AW21" i="24" s="1"/>
  <c r="Q20" i="19"/>
  <c r="AM21" i="24"/>
  <c r="AJ21" i="24"/>
  <c r="AV21" i="24" s="1"/>
  <c r="AA19" i="24"/>
  <c r="AM19" i="24" s="1"/>
  <c r="HC23" i="11"/>
  <c r="N20" i="19"/>
  <c r="R20" i="19" s="1"/>
  <c r="R48" i="19"/>
  <c r="R46" i="19" s="1"/>
  <c r="R37" i="19" s="1"/>
  <c r="R49" i="19" s="1"/>
  <c r="R24" i="19" s="1"/>
  <c r="R68" i="19" s="1"/>
  <c r="N46" i="19"/>
  <c r="N37" i="19" s="1"/>
  <c r="N49" i="19" s="1"/>
  <c r="N24" i="19" s="1"/>
  <c r="N68" i="19" s="1"/>
  <c r="AR49" i="24"/>
  <c r="AF47" i="24"/>
  <c r="AL49" i="24"/>
  <c r="AX49" i="24" s="1"/>
  <c r="AR20" i="24"/>
  <c r="AL20" i="24"/>
  <c r="AX20" i="24" s="1"/>
  <c r="L64" i="19"/>
  <c r="P66" i="19"/>
  <c r="P64" i="19" s="1"/>
  <c r="P22" i="19"/>
  <c r="P63" i="19"/>
  <c r="P59" i="19" s="1"/>
  <c r="L59" i="19"/>
  <c r="AJ60" i="24"/>
  <c r="AV60" i="24" s="1"/>
  <c r="AM60" i="24"/>
  <c r="AB16" i="24"/>
  <c r="AN16" i="24" s="1"/>
  <c r="AN17" i="24"/>
  <c r="AA16" i="24"/>
  <c r="AM16" i="24" s="1"/>
  <c r="AM17" i="24"/>
  <c r="AB10" i="24"/>
  <c r="AN14" i="24"/>
  <c r="P42" i="19"/>
  <c r="P38" i="19" s="1"/>
  <c r="P37" i="19" s="1"/>
  <c r="L38" i="19"/>
  <c r="L37" i="19" s="1"/>
  <c r="AA10" i="24"/>
  <c r="AM14" i="24"/>
  <c r="AO53" i="24"/>
  <c r="AL53" i="24"/>
  <c r="AX53" i="24" s="1"/>
  <c r="AC52" i="24"/>
  <c r="N51" i="19"/>
  <c r="R52" i="19"/>
  <c r="R51" i="19" s="1"/>
  <c r="HA34" i="10"/>
  <c r="AA32" i="24"/>
  <c r="AM32" i="24" s="1"/>
  <c r="HA11" i="9"/>
  <c r="AD9" i="24"/>
  <c r="HA25" i="9"/>
  <c r="AD23" i="24"/>
  <c r="AD25" i="24"/>
  <c r="AP25" i="24" s="1"/>
  <c r="HA17" i="9"/>
  <c r="AD15" i="24"/>
  <c r="HA15" i="9"/>
  <c r="AD13" i="24"/>
  <c r="AA39" i="24"/>
  <c r="AJ43" i="24"/>
  <c r="AV43" i="24" s="1"/>
  <c r="HA46" i="10"/>
  <c r="AA44" i="24"/>
  <c r="AM44" i="24" s="1"/>
  <c r="AA59" i="24"/>
  <c r="AJ65" i="24"/>
  <c r="AV65" i="24" s="1"/>
  <c r="AC26" i="24"/>
  <c r="AL34" i="24"/>
  <c r="AX34" i="24" s="1"/>
  <c r="DR61" i="9"/>
  <c r="HB50" i="10"/>
  <c r="HB49" i="10" s="1"/>
  <c r="HB40" i="10" s="1"/>
  <c r="GY40" i="10"/>
  <c r="CE26" i="10"/>
  <c r="CE6" i="10" s="1"/>
  <c r="CE71" i="10" s="1"/>
  <c r="CE73" i="10" s="1"/>
  <c r="CF26" i="10"/>
  <c r="CF6" i="10" s="1"/>
  <c r="CF71" i="10" s="1"/>
  <c r="CF73" i="10" s="1"/>
  <c r="HC20" i="8"/>
  <c r="EX67" i="10"/>
  <c r="DZ73" i="10"/>
  <c r="EX12" i="10"/>
  <c r="EX7" i="10" s="1"/>
  <c r="EX41" i="10"/>
  <c r="EX40" i="10" s="1"/>
  <c r="HC44" i="11"/>
  <c r="CS73" i="10"/>
  <c r="HC25" i="10"/>
  <c r="HC35" i="10"/>
  <c r="M73" i="10"/>
  <c r="DT67" i="10"/>
  <c r="D52" i="10"/>
  <c r="HC36" i="10"/>
  <c r="HC25" i="11"/>
  <c r="HC20" i="10"/>
  <c r="HC15" i="10"/>
  <c r="HC11" i="10"/>
  <c r="HB51" i="11"/>
  <c r="GV73" i="9"/>
  <c r="FL73" i="9"/>
  <c r="HB34" i="9"/>
  <c r="HB29" i="9" s="1"/>
  <c r="HB28" i="9" s="1"/>
  <c r="EQ73" i="9"/>
  <c r="BN73" i="9"/>
  <c r="HC69" i="9"/>
  <c r="HC17" i="9"/>
  <c r="HC36" i="9"/>
  <c r="HC44" i="9"/>
  <c r="HC60" i="9"/>
  <c r="HC47" i="9"/>
  <c r="HC43" i="9"/>
  <c r="GN58" i="9"/>
  <c r="EX37" i="9"/>
  <c r="CV73" i="9"/>
  <c r="HC35" i="9"/>
  <c r="DT41" i="9"/>
  <c r="FU73" i="10"/>
  <c r="FJ72" i="10"/>
  <c r="HB20" i="10"/>
  <c r="GY18" i="10"/>
  <c r="GM21" i="11"/>
  <c r="GZ22" i="11"/>
  <c r="GZ21" i="11" s="1"/>
  <c r="GN21" i="11"/>
  <c r="EW21" i="11"/>
  <c r="HA46" i="11"/>
  <c r="EX21" i="11"/>
  <c r="EX18" i="11" s="1"/>
  <c r="HA66" i="11"/>
  <c r="GX22" i="11"/>
  <c r="GX21" i="11" s="1"/>
  <c r="GX18" i="11" s="1"/>
  <c r="GL21" i="11"/>
  <c r="EV21" i="11"/>
  <c r="AT71" i="11"/>
  <c r="AH71" i="11"/>
  <c r="CJ71" i="11"/>
  <c r="DD71" i="11"/>
  <c r="HA69" i="11"/>
  <c r="ER71" i="8"/>
  <c r="EI72" i="8"/>
  <c r="EX37" i="8"/>
  <c r="EX49" i="8"/>
  <c r="EX41" i="8"/>
  <c r="EX67" i="8"/>
  <c r="EV52" i="8"/>
  <c r="EX12" i="8"/>
  <c r="DT28" i="8"/>
  <c r="DR26" i="8"/>
  <c r="DR6" i="8" s="1"/>
  <c r="DR71" i="8" s="1"/>
  <c r="DR73" i="8" s="1"/>
  <c r="GW73" i="9"/>
  <c r="GQ71" i="9"/>
  <c r="GQ73" i="9" s="1"/>
  <c r="GK71" i="9"/>
  <c r="GK72" i="9"/>
  <c r="GN10" i="9"/>
  <c r="GZ10" i="9" s="1"/>
  <c r="HC46" i="9"/>
  <c r="HA63" i="9"/>
  <c r="GH72" i="9"/>
  <c r="GE71" i="9"/>
  <c r="GB72" i="9"/>
  <c r="GB73" i="9" s="1"/>
  <c r="FY72" i="9"/>
  <c r="FY71" i="9"/>
  <c r="FP71" i="9"/>
  <c r="FP73" i="9" s="1"/>
  <c r="FM71" i="9"/>
  <c r="FM73" i="9" s="1"/>
  <c r="FJ72" i="9"/>
  <c r="GX26" i="9"/>
  <c r="FG71" i="9"/>
  <c r="FG73" i="9" s="1"/>
  <c r="FD72" i="9"/>
  <c r="GL26" i="9"/>
  <c r="GL6" i="9" s="1"/>
  <c r="GL71" i="9" s="1"/>
  <c r="GL28" i="9"/>
  <c r="GX53" i="9"/>
  <c r="GX6" i="9" s="1"/>
  <c r="GX71" i="9" s="1"/>
  <c r="FA71" i="9"/>
  <c r="GZ12" i="9"/>
  <c r="HC39" i="9"/>
  <c r="ER71" i="9"/>
  <c r="HC66" i="9"/>
  <c r="DQ71" i="9"/>
  <c r="DH71" i="9"/>
  <c r="DH73" i="9" s="1"/>
  <c r="DE72" i="9"/>
  <c r="DE73" i="9" s="1"/>
  <c r="BR72" i="9"/>
  <c r="BM73" i="9"/>
  <c r="HC65" i="9"/>
  <c r="HC64" i="9"/>
  <c r="HC32" i="9"/>
  <c r="BI71" i="9"/>
  <c r="AZ71" i="9"/>
  <c r="AT72" i="9"/>
  <c r="AT73" i="9" s="1"/>
  <c r="AN71" i="9"/>
  <c r="AN73" i="9" s="1"/>
  <c r="AK72" i="9"/>
  <c r="AH71" i="9"/>
  <c r="AH72" i="9"/>
  <c r="HA62" i="9"/>
  <c r="Y71" i="9"/>
  <c r="Y72" i="9"/>
  <c r="P71" i="9"/>
  <c r="P73" i="9" s="1"/>
  <c r="M71" i="9"/>
  <c r="GW71" i="10"/>
  <c r="GT71" i="10"/>
  <c r="HC46" i="10"/>
  <c r="HC32" i="10"/>
  <c r="GQ72" i="10"/>
  <c r="HC47" i="10"/>
  <c r="HA42" i="10"/>
  <c r="GN9" i="10"/>
  <c r="GZ9" i="10" s="1"/>
  <c r="HC9" i="10" s="1"/>
  <c r="FS72" i="10"/>
  <c r="FS73" i="10" s="1"/>
  <c r="HC65" i="10"/>
  <c r="HC33" i="10"/>
  <c r="GN49" i="10"/>
  <c r="HC31" i="10"/>
  <c r="GX26" i="10"/>
  <c r="HC14" i="10"/>
  <c r="FG72" i="10"/>
  <c r="FG73" i="10" s="1"/>
  <c r="HC60" i="10"/>
  <c r="GX6" i="10"/>
  <c r="GX71" i="10" s="1"/>
  <c r="AH73" i="10"/>
  <c r="S71" i="10"/>
  <c r="D27" i="10"/>
  <c r="D72" i="10" s="1"/>
  <c r="D6" i="10"/>
  <c r="D71" i="10" s="1"/>
  <c r="HA35" i="11"/>
  <c r="DS58" i="11"/>
  <c r="HA31" i="11"/>
  <c r="EX62" i="9"/>
  <c r="EX61" i="9" s="1"/>
  <c r="DR54" i="9"/>
  <c r="EX12" i="9"/>
  <c r="EW6" i="9"/>
  <c r="EW71" i="9" s="1"/>
  <c r="EW73" i="9" s="1"/>
  <c r="EU71" i="10"/>
  <c r="HC66" i="10"/>
  <c r="EO71" i="10"/>
  <c r="EO73" i="10" s="1"/>
  <c r="EL72" i="10"/>
  <c r="EL73" i="10" s="1"/>
  <c r="EW7" i="10"/>
  <c r="EX63" i="10"/>
  <c r="EX62" i="10" s="1"/>
  <c r="EW27" i="10"/>
  <c r="EW72" i="10" s="1"/>
  <c r="HC19" i="10"/>
  <c r="EE73" i="10"/>
  <c r="EV27" i="10"/>
  <c r="EV72" i="10" s="1"/>
  <c r="EX29" i="10"/>
  <c r="EX28" i="10" s="1"/>
  <c r="EV26" i="10"/>
  <c r="EV6" i="10" s="1"/>
  <c r="EV71" i="10" s="1"/>
  <c r="ER72" i="8"/>
  <c r="EV27" i="8"/>
  <c r="EV72" i="8" s="1"/>
  <c r="EQ73" i="8"/>
  <c r="DN71" i="11"/>
  <c r="CX71" i="11"/>
  <c r="EX67" i="11"/>
  <c r="CL71" i="11"/>
  <c r="AP71" i="11"/>
  <c r="GB72" i="11"/>
  <c r="FL72" i="11"/>
  <c r="B40" i="11"/>
  <c r="BW71" i="11"/>
  <c r="CG72" i="10"/>
  <c r="DT45" i="10"/>
  <c r="DT41" i="10" s="1"/>
  <c r="CH71" i="11"/>
  <c r="BR71" i="11"/>
  <c r="AL71" i="11"/>
  <c r="F71" i="11"/>
  <c r="HA48" i="11"/>
  <c r="GG72" i="11"/>
  <c r="EV49" i="11"/>
  <c r="HC45" i="11"/>
  <c r="HC33" i="11"/>
  <c r="CE71" i="9"/>
  <c r="EL71" i="11"/>
  <c r="CA71" i="11"/>
  <c r="O71" i="11"/>
  <c r="CD71" i="11"/>
  <c r="BN71" i="11"/>
  <c r="AX71" i="11"/>
  <c r="HB45" i="11"/>
  <c r="DA72" i="11"/>
  <c r="BQ72" i="11"/>
  <c r="BQ26" i="9"/>
  <c r="BQ6" i="9" s="1"/>
  <c r="BQ71" i="9" s="1"/>
  <c r="BQ73" i="9" s="1"/>
  <c r="GH71" i="11"/>
  <c r="DO71" i="11"/>
  <c r="DP71" i="11"/>
  <c r="BU72" i="11"/>
  <c r="BE72" i="11"/>
  <c r="Y72" i="11"/>
  <c r="FQ71" i="11"/>
  <c r="GR71" i="11"/>
  <c r="EF72" i="8"/>
  <c r="EC71" i="8"/>
  <c r="HB62" i="8"/>
  <c r="HB61" i="8" s="1"/>
  <c r="EV26" i="8"/>
  <c r="EV6" i="8" s="1"/>
  <c r="EV71" i="8" s="1"/>
  <c r="EW73" i="8"/>
  <c r="HC66" i="11"/>
  <c r="HC39" i="11"/>
  <c r="W71" i="11"/>
  <c r="EV58" i="11"/>
  <c r="BC71" i="11"/>
  <c r="DS41" i="11"/>
  <c r="HC47" i="11"/>
  <c r="CK72" i="11"/>
  <c r="BA72" i="11"/>
  <c r="E72" i="11"/>
  <c r="GM37" i="11"/>
  <c r="EE72" i="11"/>
  <c r="EH72" i="11"/>
  <c r="FF71" i="11"/>
  <c r="GO71" i="11"/>
  <c r="EX49" i="11"/>
  <c r="EY72" i="11"/>
  <c r="CJ71" i="9"/>
  <c r="CJ73" i="9" s="1"/>
  <c r="GE72" i="11"/>
  <c r="EN71" i="11"/>
  <c r="BB72" i="11"/>
  <c r="DF71" i="11"/>
  <c r="FK71" i="11"/>
  <c r="BS71" i="11"/>
  <c r="AM71" i="11"/>
  <c r="G71" i="11"/>
  <c r="BV71" i="11"/>
  <c r="BF71" i="11"/>
  <c r="Z71" i="11"/>
  <c r="EW49" i="11"/>
  <c r="HA33" i="11"/>
  <c r="U72" i="11"/>
  <c r="GL12" i="11"/>
  <c r="GL7" i="11" s="1"/>
  <c r="BB73" i="11"/>
  <c r="GQ72" i="11"/>
  <c r="FK72" i="11"/>
  <c r="DX72" i="11"/>
  <c r="EQ72" i="11"/>
  <c r="EK72" i="11"/>
  <c r="GZ12" i="11"/>
  <c r="GZ7" i="11" s="1"/>
  <c r="CL26" i="9"/>
  <c r="CL6" i="9" s="1"/>
  <c r="CL71" i="9" s="1"/>
  <c r="CL73" i="9" s="1"/>
  <c r="GT72" i="11"/>
  <c r="DZ71" i="11"/>
  <c r="BV72" i="11"/>
  <c r="FW72" i="11"/>
  <c r="GG71" i="11"/>
  <c r="FM71" i="11"/>
  <c r="DG71" i="11"/>
  <c r="DH71" i="11"/>
  <c r="AV71" i="11"/>
  <c r="GA71" i="11"/>
  <c r="CS71" i="11"/>
  <c r="CV71" i="11"/>
  <c r="BP73" i="9"/>
  <c r="CM71" i="9"/>
  <c r="CH72" i="11"/>
  <c r="CH73" i="11" s="1"/>
  <c r="FU71" i="11"/>
  <c r="FG72" i="11"/>
  <c r="HB43" i="11"/>
  <c r="DM72" i="11"/>
  <c r="CC72" i="11"/>
  <c r="AG72" i="11"/>
  <c r="Q72" i="11"/>
  <c r="DE71" i="11"/>
  <c r="BY71" i="11"/>
  <c r="AS71" i="11"/>
  <c r="M71" i="11"/>
  <c r="DP72" i="11"/>
  <c r="CJ72" i="11"/>
  <c r="X72" i="11"/>
  <c r="B28" i="11"/>
  <c r="B52" i="11" s="1"/>
  <c r="CU71" i="11"/>
  <c r="AI71" i="11"/>
  <c r="FJ71" i="11"/>
  <c r="BL71" i="11"/>
  <c r="CF71" i="11"/>
  <c r="GC71" i="11"/>
  <c r="V71" i="9"/>
  <c r="V73" i="9" s="1"/>
  <c r="GM18" i="11"/>
  <c r="HB31" i="11"/>
  <c r="GN54" i="11"/>
  <c r="GN12" i="11"/>
  <c r="GN7" i="11" s="1"/>
  <c r="DR41" i="10"/>
  <c r="DR40" i="10" s="1"/>
  <c r="HA45" i="10"/>
  <c r="EX58" i="11"/>
  <c r="GY37" i="11"/>
  <c r="BT72" i="11"/>
  <c r="GQ71" i="11"/>
  <c r="FH71" i="11"/>
  <c r="HB66" i="11"/>
  <c r="GZ54" i="11"/>
  <c r="DI72" i="11"/>
  <c r="ER72" i="11"/>
  <c r="GY14" i="11"/>
  <c r="GM12" i="11"/>
  <c r="GM7" i="11" s="1"/>
  <c r="EV12" i="11"/>
  <c r="EV7" i="11" s="1"/>
  <c r="HB65" i="11"/>
  <c r="HB60" i="11"/>
  <c r="C72" i="11"/>
  <c r="GY22" i="11"/>
  <c r="CK71" i="9"/>
  <c r="CK73" i="9" s="1"/>
  <c r="GD71" i="11"/>
  <c r="GP71" i="11"/>
  <c r="GW71" i="11"/>
  <c r="CZ71" i="11"/>
  <c r="H71" i="11"/>
  <c r="HB47" i="11"/>
  <c r="GI72" i="11"/>
  <c r="CW71" i="11"/>
  <c r="AK71" i="11"/>
  <c r="HA25" i="11"/>
  <c r="HA23" i="11"/>
  <c r="FE72" i="11"/>
  <c r="GT71" i="11"/>
  <c r="BK71" i="11"/>
  <c r="AE71" i="11"/>
  <c r="FC71" i="11"/>
  <c r="EG72" i="11"/>
  <c r="FH72" i="11"/>
  <c r="GF72" i="11"/>
  <c r="CE72" i="9"/>
  <c r="CE73" i="9" s="1"/>
  <c r="DC71" i="11"/>
  <c r="GS71" i="11"/>
  <c r="CU72" i="11"/>
  <c r="GA72" i="11"/>
  <c r="EF72" i="11"/>
  <c r="EB71" i="11"/>
  <c r="BI71" i="11"/>
  <c r="AC71" i="11"/>
  <c r="EP71" i="11"/>
  <c r="AX72" i="11"/>
  <c r="AX73" i="11" s="1"/>
  <c r="DD72" i="11"/>
  <c r="L72" i="11"/>
  <c r="ES71" i="11"/>
  <c r="GK71" i="11"/>
  <c r="CM71" i="11"/>
  <c r="BG71" i="11"/>
  <c r="EQ71" i="11"/>
  <c r="GI71" i="11"/>
  <c r="GI73" i="11" s="1"/>
  <c r="ER71" i="11"/>
  <c r="FT72" i="11"/>
  <c r="B61" i="11"/>
  <c r="EV53" i="11"/>
  <c r="CR71" i="11"/>
  <c r="I71" i="11"/>
  <c r="GD72" i="11"/>
  <c r="FP71" i="11"/>
  <c r="EG71" i="11"/>
  <c r="DY71" i="11"/>
  <c r="FW71" i="11"/>
  <c r="FW73" i="11" s="1"/>
  <c r="CG71" i="10"/>
  <c r="EM72" i="11"/>
  <c r="HC31" i="11"/>
  <c r="CM72" i="11"/>
  <c r="BX72" i="11"/>
  <c r="GN18" i="11"/>
  <c r="GJ71" i="11"/>
  <c r="FT71" i="11"/>
  <c r="FL71" i="11"/>
  <c r="EK71" i="11"/>
  <c r="EC71" i="11"/>
  <c r="DT34" i="10"/>
  <c r="HC34" i="10" s="1"/>
  <c r="FU72" i="11"/>
  <c r="CC71" i="11"/>
  <c r="HC65" i="11"/>
  <c r="HC59" i="11"/>
  <c r="EO72" i="11"/>
  <c r="GY67" i="11"/>
  <c r="CW72" i="11"/>
  <c r="AK72" i="11"/>
  <c r="AK73" i="11" s="1"/>
  <c r="HC35" i="11"/>
  <c r="CN72" i="11"/>
  <c r="D72" i="11"/>
  <c r="HB23" i="11"/>
  <c r="DR28" i="9"/>
  <c r="T71" i="9"/>
  <c r="T73" i="9" s="1"/>
  <c r="CF73" i="9"/>
  <c r="BX71" i="11"/>
  <c r="BX73" i="11" s="1"/>
  <c r="BH71" i="11"/>
  <c r="AR71" i="11"/>
  <c r="AB71" i="11"/>
  <c r="L71" i="11"/>
  <c r="F72" i="11"/>
  <c r="F73" i="11" s="1"/>
  <c r="E71" i="11"/>
  <c r="DH72" i="11"/>
  <c r="P72" i="11"/>
  <c r="FD71" i="11"/>
  <c r="B26" i="11"/>
  <c r="B6" i="11" s="1"/>
  <c r="B71" i="11" s="1"/>
  <c r="FZ72" i="11"/>
  <c r="DL72" i="11"/>
  <c r="DL73" i="11" s="1"/>
  <c r="CF72" i="11"/>
  <c r="T72" i="11"/>
  <c r="EV18" i="11"/>
  <c r="FS71" i="11"/>
  <c r="EX62" i="11"/>
  <c r="DJ71" i="11"/>
  <c r="EY71" i="11"/>
  <c r="EY73" i="11" s="1"/>
  <c r="HC36" i="11"/>
  <c r="EW58" i="11"/>
  <c r="EN72" i="11"/>
  <c r="FM72" i="11"/>
  <c r="FM73" i="11" s="1"/>
  <c r="HC32" i="11"/>
  <c r="DK71" i="11"/>
  <c r="EM71" i="11"/>
  <c r="GB71" i="11"/>
  <c r="GB73" i="11" s="1"/>
  <c r="BT71" i="11"/>
  <c r="BD71" i="11"/>
  <c r="AN71" i="11"/>
  <c r="X71" i="11"/>
  <c r="X73" i="11" s="1"/>
  <c r="FJ72" i="11"/>
  <c r="GR72" i="11"/>
  <c r="AN72" i="11"/>
  <c r="AN73" i="11" s="1"/>
  <c r="H72" i="11"/>
  <c r="HB33" i="11"/>
  <c r="HA14" i="11"/>
  <c r="DA71" i="11"/>
  <c r="FV72" i="11"/>
  <c r="FF72" i="11"/>
  <c r="FF73" i="11" s="1"/>
  <c r="BM71" i="11"/>
  <c r="DV71" i="11"/>
  <c r="D71" i="11"/>
  <c r="DQ72" i="11"/>
  <c r="CB71" i="11"/>
  <c r="AF71" i="11"/>
  <c r="P71" i="11"/>
  <c r="AO71" i="11"/>
  <c r="DI71" i="11"/>
  <c r="DI73" i="11" s="1"/>
  <c r="Q71" i="11"/>
  <c r="HC57" i="11"/>
  <c r="CT71" i="11"/>
  <c r="R71" i="11"/>
  <c r="GS72" i="11"/>
  <c r="GY41" i="11"/>
  <c r="FQ72" i="11"/>
  <c r="HB46" i="11"/>
  <c r="HC64" i="11"/>
  <c r="BZ71" i="11"/>
  <c r="N71" i="11"/>
  <c r="EX41" i="11"/>
  <c r="EV37" i="11"/>
  <c r="BN72" i="11"/>
  <c r="BN73" i="11" s="1"/>
  <c r="HB36" i="11"/>
  <c r="CS72" i="11"/>
  <c r="BM72" i="11"/>
  <c r="AW72" i="11"/>
  <c r="EX29" i="11"/>
  <c r="GZ18" i="11"/>
  <c r="HB69" i="11"/>
  <c r="CE71" i="11"/>
  <c r="BO71" i="11"/>
  <c r="AY71" i="11"/>
  <c r="S71" i="11"/>
  <c r="C71" i="11"/>
  <c r="J71" i="11"/>
  <c r="HA43" i="11"/>
  <c r="GK72" i="11"/>
  <c r="HA39" i="11"/>
  <c r="HA45" i="11"/>
  <c r="EV29" i="11"/>
  <c r="DE72" i="11"/>
  <c r="CO72" i="11"/>
  <c r="BY72" i="11"/>
  <c r="BI72" i="11"/>
  <c r="AS72" i="11"/>
  <c r="AS73" i="11" s="1"/>
  <c r="AC72" i="11"/>
  <c r="M72" i="11"/>
  <c r="FX72" i="11"/>
  <c r="GY12" i="11"/>
  <c r="GY7" i="11" s="1"/>
  <c r="GX12" i="11"/>
  <c r="GL18" i="11"/>
  <c r="GL26" i="11" s="1"/>
  <c r="HC22" i="11"/>
  <c r="CG71" i="9"/>
  <c r="FZ71" i="11"/>
  <c r="BP71" i="11"/>
  <c r="AZ71" i="11"/>
  <c r="AJ71" i="11"/>
  <c r="BO72" i="11"/>
  <c r="AI72" i="11"/>
  <c r="DM71" i="11"/>
  <c r="CG71" i="11"/>
  <c r="BA71" i="11"/>
  <c r="U71" i="11"/>
  <c r="GP72" i="11"/>
  <c r="CR72" i="11"/>
  <c r="BL72" i="11"/>
  <c r="AF72" i="11"/>
  <c r="ET71" i="11"/>
  <c r="ED71" i="11"/>
  <c r="EZ71" i="11"/>
  <c r="DX71" i="11"/>
  <c r="BU71" i="11"/>
  <c r="GH72" i="11"/>
  <c r="FR72" i="11"/>
  <c r="FR73" i="11" s="1"/>
  <c r="FB72" i="11"/>
  <c r="BH72" i="11"/>
  <c r="FA71" i="11"/>
  <c r="DQ71" i="11"/>
  <c r="CK71" i="11"/>
  <c r="BE71" i="11"/>
  <c r="Y71" i="11"/>
  <c r="GV72" i="11"/>
  <c r="GE71" i="11"/>
  <c r="GY62" i="11"/>
  <c r="GY61" i="11" s="1"/>
  <c r="HB57" i="11"/>
  <c r="HA47" i="11"/>
  <c r="HC56" i="11"/>
  <c r="DT54" i="11"/>
  <c r="EW29" i="11"/>
  <c r="EW28" i="11" s="1"/>
  <c r="GV71" i="11"/>
  <c r="GM62" i="11"/>
  <c r="HA56" i="11"/>
  <c r="ED72" i="11"/>
  <c r="ED73" i="11" s="1"/>
  <c r="EX54" i="11"/>
  <c r="HC55" i="11"/>
  <c r="HC46" i="11"/>
  <c r="CZ72" i="11"/>
  <c r="CZ73" i="11" s="1"/>
  <c r="HC43" i="11"/>
  <c r="EV41" i="11"/>
  <c r="HA32" i="11"/>
  <c r="HA36" i="11"/>
  <c r="EU72" i="11"/>
  <c r="DZ72" i="11"/>
  <c r="DK72" i="11"/>
  <c r="BP73" i="10"/>
  <c r="DS28" i="9"/>
  <c r="BS72" i="11"/>
  <c r="BS73" i="11" s="1"/>
  <c r="AM72" i="11"/>
  <c r="AM73" i="11" s="1"/>
  <c r="BD72" i="11"/>
  <c r="HC14" i="11"/>
  <c r="EX12" i="11"/>
  <c r="EX7" i="11" s="1"/>
  <c r="BW72" i="11"/>
  <c r="BG72" i="11"/>
  <c r="AY72" i="11"/>
  <c r="AQ72" i="11"/>
  <c r="AA72" i="11"/>
  <c r="S72" i="11"/>
  <c r="HB35" i="11"/>
  <c r="EB72" i="11"/>
  <c r="HB15" i="11"/>
  <c r="BR71" i="9"/>
  <c r="CG72" i="9"/>
  <c r="BK72" i="11"/>
  <c r="AE72" i="11"/>
  <c r="FB71" i="11"/>
  <c r="EF71" i="11"/>
  <c r="AE27" i="8"/>
  <c r="AE72" i="8" s="1"/>
  <c r="AE73" i="8" s="1"/>
  <c r="DT62" i="8"/>
  <c r="DT61" i="8" s="1"/>
  <c r="HC31" i="8"/>
  <c r="DT12" i="8"/>
  <c r="DT7" i="8" s="1"/>
  <c r="DT12" i="10"/>
  <c r="DT7" i="10" s="1"/>
  <c r="DK71" i="10"/>
  <c r="DK73" i="10" s="1"/>
  <c r="HC10" i="10"/>
  <c r="CA73" i="10"/>
  <c r="AW71" i="10"/>
  <c r="AW73" i="10" s="1"/>
  <c r="AK73" i="10"/>
  <c r="AE72" i="10"/>
  <c r="AE73" i="10" s="1"/>
  <c r="HC69" i="10"/>
  <c r="DR29" i="10"/>
  <c r="DR28" i="10" s="1"/>
  <c r="D73" i="10"/>
  <c r="BR73" i="8"/>
  <c r="DH73" i="8"/>
  <c r="GQ23" i="8"/>
  <c r="GU23" i="8" s="1"/>
  <c r="GR23" i="8"/>
  <c r="GT23" i="8" s="1"/>
  <c r="EF73" i="8"/>
  <c r="GQ39" i="8"/>
  <c r="GU11" i="8"/>
  <c r="GW11" i="8" s="1"/>
  <c r="GR8" i="8"/>
  <c r="GT68" i="8"/>
  <c r="GY54" i="8"/>
  <c r="GY53" i="8" s="1"/>
  <c r="HB55" i="8"/>
  <c r="HB54" i="8" s="1"/>
  <c r="HB53" i="8" s="1"/>
  <c r="GN54" i="8"/>
  <c r="GO51" i="8"/>
  <c r="GN49" i="8"/>
  <c r="GY41" i="8"/>
  <c r="GY40" i="8" s="1"/>
  <c r="HB42" i="8"/>
  <c r="HB41" i="8" s="1"/>
  <c r="HB40" i="8" s="1"/>
  <c r="GQ56" i="8"/>
  <c r="GR56" i="8" s="1"/>
  <c r="U73" i="8"/>
  <c r="GO32" i="8"/>
  <c r="AN52" i="8"/>
  <c r="AN27" i="8" s="1"/>
  <c r="AN72" i="8" s="1"/>
  <c r="AN73" i="8" s="1"/>
  <c r="DK27" i="8"/>
  <c r="DK72" i="8" s="1"/>
  <c r="DK73" i="8" s="1"/>
  <c r="S27" i="8"/>
  <c r="S72" i="8" s="1"/>
  <c r="S73" i="8" s="1"/>
  <c r="GN29" i="8"/>
  <c r="GN28" i="8" s="1"/>
  <c r="GU35" i="8"/>
  <c r="GW35" i="8" s="1"/>
  <c r="GZ35" i="8" s="1"/>
  <c r="HC35" i="8" s="1"/>
  <c r="GR24" i="8"/>
  <c r="GT24" i="8" s="1"/>
  <c r="GZ24" i="8" s="1"/>
  <c r="HC24" i="8" s="1"/>
  <c r="CW73" i="8"/>
  <c r="GR48" i="8"/>
  <c r="GQ22" i="8"/>
  <c r="GR22" i="8" s="1"/>
  <c r="GL6" i="8"/>
  <c r="GB26" i="8"/>
  <c r="GB6" i="8" s="1"/>
  <c r="GO12" i="8"/>
  <c r="GO7" i="8" s="1"/>
  <c r="GQ13" i="8"/>
  <c r="BX73" i="8"/>
  <c r="GX10" i="8"/>
  <c r="HA10" i="8" s="1"/>
  <c r="EI73" i="8"/>
  <c r="EL73" i="8"/>
  <c r="GU68" i="8"/>
  <c r="E73" i="8"/>
  <c r="EX62" i="8"/>
  <c r="EX61" i="8" s="1"/>
  <c r="DT58" i="8"/>
  <c r="D40" i="8"/>
  <c r="D52" i="8" s="1"/>
  <c r="D27" i="8" s="1"/>
  <c r="D72" i="8" s="1"/>
  <c r="GN41" i="8"/>
  <c r="DT41" i="8"/>
  <c r="GQ36" i="8"/>
  <c r="EC72" i="8"/>
  <c r="EC73" i="8" s="1"/>
  <c r="FD27" i="8"/>
  <c r="FA28" i="8"/>
  <c r="FA52" i="8" s="1"/>
  <c r="FA27" i="8" s="1"/>
  <c r="CG52" i="8"/>
  <c r="CG27" i="8" s="1"/>
  <c r="CG72" i="8" s="1"/>
  <c r="AK52" i="8"/>
  <c r="AK27" i="8" s="1"/>
  <c r="AK72" i="8" s="1"/>
  <c r="GR39" i="8"/>
  <c r="GT39" i="8" s="1"/>
  <c r="DH52" i="8"/>
  <c r="DH27" i="8" s="1"/>
  <c r="DH72" i="8" s="1"/>
  <c r="P52" i="8"/>
  <c r="P27" i="8" s="1"/>
  <c r="P72" i="8" s="1"/>
  <c r="P73" i="8" s="1"/>
  <c r="FZ27" i="8"/>
  <c r="GX24" i="8"/>
  <c r="HA24" i="8" s="1"/>
  <c r="DT49" i="8"/>
  <c r="GO44" i="8"/>
  <c r="CM27" i="8"/>
  <c r="CM72" i="8" s="1"/>
  <c r="CM73" i="8" s="1"/>
  <c r="EX29" i="8"/>
  <c r="GY52" i="8"/>
  <c r="GY27" i="8" s="1"/>
  <c r="GU24" i="8"/>
  <c r="GW24" i="8" s="1"/>
  <c r="GX20" i="8"/>
  <c r="HA20" i="8" s="1"/>
  <c r="GN18" i="8"/>
  <c r="GX35" i="8"/>
  <c r="HA35" i="8" s="1"/>
  <c r="GX66" i="8"/>
  <c r="HA66" i="8" s="1"/>
  <c r="GY21" i="8"/>
  <c r="GY18" i="8" s="1"/>
  <c r="HB22" i="8"/>
  <c r="HB21" i="8" s="1"/>
  <c r="HB18" i="8" s="1"/>
  <c r="GN21" i="8"/>
  <c r="DZ71" i="8"/>
  <c r="FD26" i="8"/>
  <c r="FD6" i="8" s="1"/>
  <c r="GO17" i="8"/>
  <c r="EX7" i="8"/>
  <c r="FG26" i="8"/>
  <c r="FG6" i="8" s="1"/>
  <c r="AW26" i="8"/>
  <c r="AW6" i="8" s="1"/>
  <c r="AW71" i="8" s="1"/>
  <c r="AW73" i="8" s="1"/>
  <c r="HB7" i="8"/>
  <c r="HB26" i="8" s="1"/>
  <c r="HB6" i="8" s="1"/>
  <c r="GN67" i="8"/>
  <c r="GN61" i="8" s="1"/>
  <c r="GQ63" i="8"/>
  <c r="GN58" i="8"/>
  <c r="GO59" i="8"/>
  <c r="GQ57" i="8"/>
  <c r="GR57" i="8" s="1"/>
  <c r="GQ45" i="8"/>
  <c r="GR45" i="8" s="1"/>
  <c r="GR63" i="8"/>
  <c r="GK27" i="8"/>
  <c r="GQ46" i="8"/>
  <c r="DW72" i="8"/>
  <c r="DW73" i="8" s="1"/>
  <c r="CJ52" i="8"/>
  <c r="CJ27" i="8" s="1"/>
  <c r="CJ72" i="8" s="1"/>
  <c r="CJ73" i="8" s="1"/>
  <c r="GB40" i="8"/>
  <c r="BO27" i="8"/>
  <c r="BO72" i="8" s="1"/>
  <c r="BO73" i="8" s="1"/>
  <c r="GO30" i="8"/>
  <c r="BK73" i="8"/>
  <c r="DZ72" i="8"/>
  <c r="GQ19" i="8"/>
  <c r="DU73" i="8"/>
  <c r="HB28" i="8"/>
  <c r="GU16" i="8"/>
  <c r="GQ11" i="8"/>
  <c r="D6" i="8"/>
  <c r="D71" i="8" s="1"/>
  <c r="GN12" i="8"/>
  <c r="GN7" i="8" s="1"/>
  <c r="GN26" i="8" s="1"/>
  <c r="CV73" i="8"/>
  <c r="AZ73" i="8"/>
  <c r="GR15" i="8"/>
  <c r="GM26" i="8"/>
  <c r="GM6" i="8" s="1"/>
  <c r="CG73" i="8"/>
  <c r="AK73" i="8"/>
  <c r="GY7" i="8"/>
  <c r="GY26" i="8" s="1"/>
  <c r="GY6" i="8" s="1"/>
  <c r="GO69" i="8"/>
  <c r="GR65" i="8"/>
  <c r="GT65" i="8" s="1"/>
  <c r="GZ65" i="8" s="1"/>
  <c r="HC65" i="8" s="1"/>
  <c r="GR60" i="8"/>
  <c r="GT60" i="8" s="1"/>
  <c r="AB71" i="8"/>
  <c r="AB73" i="8" s="1"/>
  <c r="DT57" i="8"/>
  <c r="DT54" i="8" s="1"/>
  <c r="GO49" i="8"/>
  <c r="GR50" i="8"/>
  <c r="GQ50" i="8"/>
  <c r="GR43" i="8"/>
  <c r="GU65" i="8"/>
  <c r="GW65" i="8" s="1"/>
  <c r="GO64" i="8"/>
  <c r="GO62" i="8" s="1"/>
  <c r="GO55" i="8"/>
  <c r="GQ42" i="8"/>
  <c r="GB28" i="8"/>
  <c r="GB52" i="8" s="1"/>
  <c r="GB27" i="8" s="1"/>
  <c r="GQ47" i="8"/>
  <c r="GN37" i="8"/>
  <c r="GO38" i="8"/>
  <c r="GZ66" i="8"/>
  <c r="HC66" i="8" s="1"/>
  <c r="GU34" i="8"/>
  <c r="GW34" i="8" s="1"/>
  <c r="GZ34" i="8" s="1"/>
  <c r="HC34" i="8" s="1"/>
  <c r="GQ33" i="8"/>
  <c r="BL52" i="8"/>
  <c r="BL27" i="8" s="1"/>
  <c r="BL72" i="8" s="1"/>
  <c r="BL73" i="8" s="1"/>
  <c r="DS27" i="8"/>
  <c r="DS72" i="8" s="1"/>
  <c r="DS73" i="8" s="1"/>
  <c r="AQ27" i="8"/>
  <c r="AQ72" i="8" s="1"/>
  <c r="AQ73" i="8" s="1"/>
  <c r="FV27" i="8"/>
  <c r="CY27" i="8"/>
  <c r="CY72" i="8" s="1"/>
  <c r="CY73" i="8" s="1"/>
  <c r="GO25" i="8"/>
  <c r="GO21" i="8" s="1"/>
  <c r="GO18" i="8" s="1"/>
  <c r="EX54" i="8"/>
  <c r="EX53" i="8" s="1"/>
  <c r="DT21" i="8"/>
  <c r="DT18" i="8"/>
  <c r="DT26" i="8" s="1"/>
  <c r="GQ9" i="8"/>
  <c r="EX21" i="8"/>
  <c r="EX18" i="8" s="1"/>
  <c r="BA73" i="8"/>
  <c r="GR9" i="8"/>
  <c r="GT9" i="8" s="1"/>
  <c r="GR11" i="8"/>
  <c r="GT11" i="8" s="1"/>
  <c r="GU14" i="8"/>
  <c r="GW14" i="8" s="1"/>
  <c r="GZ14" i="8" s="1"/>
  <c r="HC14" i="8" s="1"/>
  <c r="BU73" i="8"/>
  <c r="Y6" i="8"/>
  <c r="Y71" i="8" s="1"/>
  <c r="Y73" i="8" s="1"/>
  <c r="EU71" i="8"/>
  <c r="EU73" i="8" s="1"/>
  <c r="GQ8" i="8"/>
  <c r="GR13" i="8"/>
  <c r="DN73" i="9"/>
  <c r="FY73" i="9"/>
  <c r="GK73" i="9"/>
  <c r="AK73" i="9"/>
  <c r="EO73" i="9"/>
  <c r="AZ73" i="9"/>
  <c r="DT67" i="9"/>
  <c r="CA72" i="9"/>
  <c r="CA73" i="9" s="1"/>
  <c r="FA72" i="9"/>
  <c r="EX29" i="9"/>
  <c r="EX28" i="9" s="1"/>
  <c r="GZ38" i="9"/>
  <c r="GZ37" i="9" s="1"/>
  <c r="GN37" i="9"/>
  <c r="GN29" i="9"/>
  <c r="HC30" i="9"/>
  <c r="EC73" i="9"/>
  <c r="DK72" i="9"/>
  <c r="DK73" i="9" s="1"/>
  <c r="S72" i="9"/>
  <c r="S73" i="9" s="1"/>
  <c r="DT37" i="9"/>
  <c r="GM52" i="9"/>
  <c r="GL52" i="9"/>
  <c r="GL27" i="9" s="1"/>
  <c r="GL72" i="9" s="1"/>
  <c r="GZ29" i="9"/>
  <c r="GZ28" i="9" s="1"/>
  <c r="BU72" i="9"/>
  <c r="BU73" i="9" s="1"/>
  <c r="DW72" i="9"/>
  <c r="HB23" i="9"/>
  <c r="FS73" i="9"/>
  <c r="GA73" i="9"/>
  <c r="HC14" i="9"/>
  <c r="F73" i="9"/>
  <c r="DT62" i="9"/>
  <c r="GM62" i="9"/>
  <c r="GM61" i="9" s="1"/>
  <c r="GY63" i="9"/>
  <c r="GN54" i="9"/>
  <c r="GZ56" i="9"/>
  <c r="GZ54" i="9" s="1"/>
  <c r="EX54" i="9"/>
  <c r="EX53" i="9" s="1"/>
  <c r="GZ58" i="9"/>
  <c r="DT49" i="9"/>
  <c r="GT72" i="9"/>
  <c r="CY72" i="9"/>
  <c r="CY73" i="9" s="1"/>
  <c r="BC72" i="9"/>
  <c r="BC73" i="9" s="1"/>
  <c r="G72" i="9"/>
  <c r="G73" i="9" s="1"/>
  <c r="HC33" i="9"/>
  <c r="GY52" i="9"/>
  <c r="EL72" i="9"/>
  <c r="GZ42" i="9"/>
  <c r="GN41" i="9"/>
  <c r="EX41" i="9"/>
  <c r="EX40" i="9" s="1"/>
  <c r="GX29" i="9"/>
  <c r="GX28" i="9" s="1"/>
  <c r="GX52" i="9" s="1"/>
  <c r="GX27" i="9" s="1"/>
  <c r="GX72" i="9" s="1"/>
  <c r="HA30" i="9"/>
  <c r="HA29" i="9" s="1"/>
  <c r="DR59" i="9"/>
  <c r="Z71" i="9"/>
  <c r="Z73" i="9" s="1"/>
  <c r="FV72" i="9"/>
  <c r="FV73" i="9" s="1"/>
  <c r="GN49" i="9"/>
  <c r="GZ50" i="9"/>
  <c r="GZ49" i="9" s="1"/>
  <c r="M72" i="9"/>
  <c r="FT72" i="9"/>
  <c r="FT73" i="9" s="1"/>
  <c r="EV27" i="9"/>
  <c r="EV72" i="9" s="1"/>
  <c r="EV73" i="9" s="1"/>
  <c r="GG6" i="9"/>
  <c r="GG71" i="9" s="1"/>
  <c r="GG73" i="9" s="1"/>
  <c r="EU71" i="9"/>
  <c r="EU73" i="9" s="1"/>
  <c r="HC45" i="9"/>
  <c r="GZ22" i="9"/>
  <c r="GZ21" i="9" s="1"/>
  <c r="GZ18" i="9" s="1"/>
  <c r="GN21" i="9"/>
  <c r="GN18" i="9" s="1"/>
  <c r="D7" i="9"/>
  <c r="D26" i="9" s="1"/>
  <c r="D6" i="9" s="1"/>
  <c r="D71" i="9" s="1"/>
  <c r="D73" i="9" s="1"/>
  <c r="DZ71" i="9"/>
  <c r="HC13" i="9"/>
  <c r="EX18" i="9"/>
  <c r="DS58" i="9"/>
  <c r="HB59" i="9"/>
  <c r="HB58" i="9" s="1"/>
  <c r="AE72" i="9"/>
  <c r="AE73" i="9" s="1"/>
  <c r="DR41" i="9"/>
  <c r="DR40" i="9" s="1"/>
  <c r="HA45" i="9"/>
  <c r="HA41" i="9" s="1"/>
  <c r="HA40" i="9" s="1"/>
  <c r="FJ73" i="9"/>
  <c r="DW71" i="9"/>
  <c r="HC31" i="9"/>
  <c r="BO72" i="9"/>
  <c r="BO73" i="9" s="1"/>
  <c r="DQ72" i="9"/>
  <c r="DQ73" i="9" s="1"/>
  <c r="DT15" i="9"/>
  <c r="HC15" i="9" s="1"/>
  <c r="FD73" i="9"/>
  <c r="BI72" i="9"/>
  <c r="BI73" i="9" s="1"/>
  <c r="ER73" i="9"/>
  <c r="GN12" i="9"/>
  <c r="EL71" i="9"/>
  <c r="HA67" i="9"/>
  <c r="GZ68" i="9"/>
  <c r="GZ67" i="9" s="1"/>
  <c r="GN67" i="9"/>
  <c r="HB55" i="9"/>
  <c r="HA55" i="9"/>
  <c r="HA54" i="9" s="1"/>
  <c r="HC55" i="9"/>
  <c r="HB45" i="9"/>
  <c r="HB41" i="9" s="1"/>
  <c r="DS41" i="9"/>
  <c r="DS40" i="9" s="1"/>
  <c r="CM72" i="9"/>
  <c r="AQ72" i="9"/>
  <c r="AQ73" i="9" s="1"/>
  <c r="HA38" i="9"/>
  <c r="HA37" i="9" s="1"/>
  <c r="GE72" i="9"/>
  <c r="GE73" i="9" s="1"/>
  <c r="DZ72" i="9"/>
  <c r="GN63" i="9"/>
  <c r="HB50" i="9"/>
  <c r="HB49" i="9" s="1"/>
  <c r="CS72" i="9"/>
  <c r="CS73" i="9" s="1"/>
  <c r="AW72" i="9"/>
  <c r="AW73" i="9" s="1"/>
  <c r="DT34" i="9"/>
  <c r="HC34" i="9" s="1"/>
  <c r="EF72" i="9"/>
  <c r="EF73" i="9" s="1"/>
  <c r="DT11" i="9"/>
  <c r="HC11" i="9" s="1"/>
  <c r="GH71" i="9"/>
  <c r="EX8" i="9"/>
  <c r="FX73" i="9"/>
  <c r="GY8" i="9"/>
  <c r="GY7" i="9" s="1"/>
  <c r="GY26" i="9" s="1"/>
  <c r="GY6" i="9" s="1"/>
  <c r="GY71" i="9" s="1"/>
  <c r="GM7" i="9"/>
  <c r="GM26" i="9" s="1"/>
  <c r="GM6" i="9" s="1"/>
  <c r="GM71" i="9" s="1"/>
  <c r="GN8" i="9"/>
  <c r="EZ73" i="9"/>
  <c r="DB71" i="9"/>
  <c r="DB73" i="9" s="1"/>
  <c r="GT73" i="9"/>
  <c r="DE73" i="10"/>
  <c r="BI71" i="10"/>
  <c r="BI73" i="10" s="1"/>
  <c r="FJ71" i="10"/>
  <c r="FJ73" i="10" s="1"/>
  <c r="GK71" i="10"/>
  <c r="HA23" i="10"/>
  <c r="HA21" i="10" s="1"/>
  <c r="DR21" i="10"/>
  <c r="DR18" i="10" s="1"/>
  <c r="GZ30" i="10"/>
  <c r="GZ29" i="10" s="1"/>
  <c r="GN29" i="10"/>
  <c r="HA19" i="10"/>
  <c r="HC43" i="10"/>
  <c r="HC56" i="10"/>
  <c r="EK27" i="10"/>
  <c r="EK72" i="10" s="1"/>
  <c r="EK73" i="10" s="1"/>
  <c r="HC17" i="10"/>
  <c r="GL40" i="10"/>
  <c r="GL52" i="10" s="1"/>
  <c r="GL27" i="10" s="1"/>
  <c r="GL72" i="10" s="1"/>
  <c r="FP72" i="10"/>
  <c r="FP73" i="10" s="1"/>
  <c r="HC39" i="10"/>
  <c r="DT23" i="10"/>
  <c r="AC21" i="24" s="1"/>
  <c r="DQ71" i="10"/>
  <c r="GL6" i="10"/>
  <c r="GL71" i="10" s="1"/>
  <c r="Y71" i="10"/>
  <c r="Y73" i="10" s="1"/>
  <c r="GY63" i="10"/>
  <c r="GM62" i="10"/>
  <c r="GZ55" i="10"/>
  <c r="GZ54" i="10" s="1"/>
  <c r="GN54" i="10"/>
  <c r="HC55" i="10"/>
  <c r="GW72" i="10"/>
  <c r="GW73" i="10" s="1"/>
  <c r="FD67" i="10"/>
  <c r="FD61" i="10" s="1"/>
  <c r="FD27" i="10" s="1"/>
  <c r="FD72" i="10" s="1"/>
  <c r="FD73" i="10" s="1"/>
  <c r="GN68" i="10"/>
  <c r="GT72" i="10"/>
  <c r="GT73" i="10" s="1"/>
  <c r="S72" i="10"/>
  <c r="S73" i="10" s="1"/>
  <c r="GZ59" i="10"/>
  <c r="GZ58" i="10" s="1"/>
  <c r="GN58" i="10"/>
  <c r="GY28" i="10"/>
  <c r="GY52" i="10" s="1"/>
  <c r="FQ72" i="10"/>
  <c r="FQ73" i="10" s="1"/>
  <c r="FO27" i="10"/>
  <c r="FO72" i="10" s="1"/>
  <c r="FO73" i="10" s="1"/>
  <c r="HC64" i="10"/>
  <c r="HC51" i="10"/>
  <c r="HB38" i="10"/>
  <c r="HB37" i="10" s="1"/>
  <c r="EI72" i="10"/>
  <c r="EI73" i="10" s="1"/>
  <c r="GX40" i="10"/>
  <c r="GX62" i="10"/>
  <c r="GX61" i="10" s="1"/>
  <c r="HA63" i="10"/>
  <c r="HA62" i="10" s="1"/>
  <c r="HA61" i="10" s="1"/>
  <c r="GZ38" i="10"/>
  <c r="GZ37" i="10" s="1"/>
  <c r="GN37" i="10"/>
  <c r="CM72" i="10"/>
  <c r="CM73" i="10" s="1"/>
  <c r="FM72" i="10"/>
  <c r="HA30" i="10"/>
  <c r="HB19" i="10"/>
  <c r="DS18" i="10"/>
  <c r="GE73" i="10"/>
  <c r="EC71" i="10"/>
  <c r="EC73" i="10" s="1"/>
  <c r="BU72" i="10"/>
  <c r="BU73" i="10" s="1"/>
  <c r="BQ26" i="10"/>
  <c r="BQ6" i="10" s="1"/>
  <c r="BQ71" i="10" s="1"/>
  <c r="BQ73" i="10" s="1"/>
  <c r="GH71" i="10"/>
  <c r="GH73" i="10" s="1"/>
  <c r="AN72" i="10"/>
  <c r="AN73" i="10" s="1"/>
  <c r="DR58" i="10"/>
  <c r="HA59" i="10"/>
  <c r="HA58" i="10" s="1"/>
  <c r="FY72" i="10"/>
  <c r="FY73" i="10" s="1"/>
  <c r="EX21" i="10"/>
  <c r="EX18" i="10" s="1"/>
  <c r="DT37" i="10"/>
  <c r="HC38" i="10"/>
  <c r="GK72" i="10"/>
  <c r="ED73" i="10"/>
  <c r="GZ12" i="10"/>
  <c r="EF71" i="10"/>
  <c r="EF73" i="10" s="1"/>
  <c r="BO73" i="10"/>
  <c r="GM67" i="10"/>
  <c r="GY68" i="10"/>
  <c r="HC50" i="10"/>
  <c r="DT49" i="10"/>
  <c r="FR27" i="10"/>
  <c r="FR72" i="10" s="1"/>
  <c r="FR73" i="10" s="1"/>
  <c r="EU72" i="10"/>
  <c r="EU73" i="10" s="1"/>
  <c r="HA16" i="10"/>
  <c r="HA12" i="10" s="1"/>
  <c r="HA7" i="10" s="1"/>
  <c r="DR12" i="10"/>
  <c r="DR7" i="10" s="1"/>
  <c r="HC24" i="10"/>
  <c r="HB10" i="10"/>
  <c r="GN8" i="10"/>
  <c r="DQ72" i="10"/>
  <c r="GY8" i="10"/>
  <c r="GM7" i="10"/>
  <c r="GM26" i="10" s="1"/>
  <c r="GM6" i="10" s="1"/>
  <c r="GM71" i="10" s="1"/>
  <c r="GN63" i="10"/>
  <c r="GV61" i="10"/>
  <c r="GV27" i="10" s="1"/>
  <c r="GV72" i="10" s="1"/>
  <c r="GV73" i="10" s="1"/>
  <c r="DT62" i="10"/>
  <c r="EX54" i="10"/>
  <c r="EX53" i="10" s="1"/>
  <c r="HA50" i="10"/>
  <c r="HA49" i="10" s="1"/>
  <c r="GZ42" i="10"/>
  <c r="GN41" i="10"/>
  <c r="CY72" i="10"/>
  <c r="CY73" i="10" s="1"/>
  <c r="BC72" i="10"/>
  <c r="BC73" i="10" s="1"/>
  <c r="HB30" i="10"/>
  <c r="HB29" i="10" s="1"/>
  <c r="DS29" i="10"/>
  <c r="DS28" i="10" s="1"/>
  <c r="DS52" i="10" s="1"/>
  <c r="DS27" i="10" s="1"/>
  <c r="DS72" i="10" s="1"/>
  <c r="FI27" i="10"/>
  <c r="FI72" i="10" s="1"/>
  <c r="FI73" i="10" s="1"/>
  <c r="GX52" i="10"/>
  <c r="DW72" i="10"/>
  <c r="DW73" i="10" s="1"/>
  <c r="GZ22" i="10"/>
  <c r="GZ21" i="10" s="1"/>
  <c r="GZ18" i="10" s="1"/>
  <c r="GN21" i="10"/>
  <c r="GN18" i="10" s="1"/>
  <c r="FA72" i="10"/>
  <c r="FA73" i="10" s="1"/>
  <c r="HB21" i="10"/>
  <c r="EW18" i="10"/>
  <c r="GQ73" i="10"/>
  <c r="HC44" i="10"/>
  <c r="FM71" i="10"/>
  <c r="HB16" i="10"/>
  <c r="HB12" i="10" s="1"/>
  <c r="DS12" i="10"/>
  <c r="DS7" i="10" s="1"/>
  <c r="FV71" i="10"/>
  <c r="FV73" i="10" s="1"/>
  <c r="GN12" i="10"/>
  <c r="HC13" i="10"/>
  <c r="CH73" i="10"/>
  <c r="ER71" i="10"/>
  <c r="ER73" i="10" s="1"/>
  <c r="DS49" i="11"/>
  <c r="EW54" i="11"/>
  <c r="EV40" i="11"/>
  <c r="GL41" i="11"/>
  <c r="GX42" i="11"/>
  <c r="GX41" i="11" s="1"/>
  <c r="HA65" i="11"/>
  <c r="DT62" i="11"/>
  <c r="HB48" i="11"/>
  <c r="GY54" i="11"/>
  <c r="AY73" i="11"/>
  <c r="HB68" i="11"/>
  <c r="DS67" i="11"/>
  <c r="HB64" i="11"/>
  <c r="FA72" i="11"/>
  <c r="FA73" i="11" s="1"/>
  <c r="DR67" i="11"/>
  <c r="EW62" i="11"/>
  <c r="GX63" i="11"/>
  <c r="GX62" i="11" s="1"/>
  <c r="GL62" i="11"/>
  <c r="EW67" i="11"/>
  <c r="EV62" i="11"/>
  <c r="EV61" i="11" s="1"/>
  <c r="HC60" i="11"/>
  <c r="HA50" i="11"/>
  <c r="DR49" i="11"/>
  <c r="GZ58" i="11"/>
  <c r="GY50" i="11"/>
  <c r="GY49" i="11" s="1"/>
  <c r="GY40" i="11" s="1"/>
  <c r="GM49" i="11"/>
  <c r="DT58" i="11"/>
  <c r="HB44" i="11"/>
  <c r="GZ49" i="11"/>
  <c r="GZ38" i="11"/>
  <c r="GZ37" i="11" s="1"/>
  <c r="GN37" i="11"/>
  <c r="GM54" i="11"/>
  <c r="HC48" i="11"/>
  <c r="DY72" i="11"/>
  <c r="DS29" i="11"/>
  <c r="HB39" i="11"/>
  <c r="GL49" i="11"/>
  <c r="GM41" i="11"/>
  <c r="GM40" i="11" s="1"/>
  <c r="EX37" i="11"/>
  <c r="GO72" i="11"/>
  <c r="EW18" i="11"/>
  <c r="DR37" i="11"/>
  <c r="HB11" i="11"/>
  <c r="GL29" i="11"/>
  <c r="HB17" i="11"/>
  <c r="HA13" i="11"/>
  <c r="GN62" i="11"/>
  <c r="GZ63" i="11"/>
  <c r="GZ62" i="11" s="1"/>
  <c r="HC51" i="11"/>
  <c r="HB38" i="11"/>
  <c r="DS37" i="11"/>
  <c r="DR41" i="11"/>
  <c r="DT37" i="11"/>
  <c r="DW71" i="11"/>
  <c r="DR62" i="11"/>
  <c r="GZ68" i="11"/>
  <c r="GZ67" i="11" s="1"/>
  <c r="GN67" i="11"/>
  <c r="HA59" i="11"/>
  <c r="DR58" i="11"/>
  <c r="GM61" i="11"/>
  <c r="DS54" i="11"/>
  <c r="DS53" i="11" s="1"/>
  <c r="HB55" i="11"/>
  <c r="DR54" i="11"/>
  <c r="GL54" i="11"/>
  <c r="GX55" i="11"/>
  <c r="GX54" i="11" s="1"/>
  <c r="GL37" i="11"/>
  <c r="GX38" i="11"/>
  <c r="GX37" i="11" s="1"/>
  <c r="HC50" i="11"/>
  <c r="DT49" i="11"/>
  <c r="EW41" i="11"/>
  <c r="EW40" i="11" s="1"/>
  <c r="HB13" i="11"/>
  <c r="HB32" i="11"/>
  <c r="GZ30" i="11"/>
  <c r="GZ29" i="11" s="1"/>
  <c r="GN29" i="11"/>
  <c r="GL67" i="11"/>
  <c r="GX68" i="11"/>
  <c r="GX67" i="11" s="1"/>
  <c r="DT67" i="11"/>
  <c r="HA64" i="11"/>
  <c r="HB63" i="11"/>
  <c r="DS62" i="11"/>
  <c r="HC69" i="11"/>
  <c r="GY59" i="11"/>
  <c r="GY58" i="11" s="1"/>
  <c r="GM58" i="11"/>
  <c r="HB56" i="11"/>
  <c r="GN58" i="11"/>
  <c r="HA51" i="11"/>
  <c r="DT41" i="11"/>
  <c r="GN49" i="11"/>
  <c r="GZ42" i="11"/>
  <c r="GZ41" i="11" s="1"/>
  <c r="GN41" i="11"/>
  <c r="GX60" i="11"/>
  <c r="GX58" i="11" s="1"/>
  <c r="GL58" i="11"/>
  <c r="GZ53" i="11"/>
  <c r="GX49" i="11"/>
  <c r="DW72" i="11"/>
  <c r="EW12" i="11"/>
  <c r="EW7" i="11" s="1"/>
  <c r="DC72" i="11"/>
  <c r="DC73" i="11" s="1"/>
  <c r="GY30" i="11"/>
  <c r="GY29" i="11" s="1"/>
  <c r="GM29" i="11"/>
  <c r="GM28" i="11" s="1"/>
  <c r="GM52" i="11" s="1"/>
  <c r="HB25" i="11"/>
  <c r="HB14" i="11"/>
  <c r="GX7" i="11"/>
  <c r="HC13" i="11"/>
  <c r="C12" i="7"/>
  <c r="D12" i="7"/>
  <c r="E12" i="7"/>
  <c r="U12" i="7"/>
  <c r="V12" i="7"/>
  <c r="W12" i="7"/>
  <c r="E29" i="7"/>
  <c r="E28" i="7"/>
  <c r="E27" i="7"/>
  <c r="C23" i="7"/>
  <c r="C24" i="7"/>
  <c r="C25" i="7"/>
  <c r="C26" i="7"/>
  <c r="C27" i="7"/>
  <c r="C28" i="7"/>
  <c r="C29" i="7"/>
  <c r="C30" i="7"/>
  <c r="D23" i="7"/>
  <c r="D24" i="7"/>
  <c r="D25" i="7"/>
  <c r="D26" i="7"/>
  <c r="D27" i="7"/>
  <c r="D28" i="7"/>
  <c r="D29" i="7"/>
  <c r="D30" i="7"/>
  <c r="E26" i="7"/>
  <c r="E25" i="7"/>
  <c r="E24" i="7"/>
  <c r="E23" i="7"/>
  <c r="H24" i="24" l="1"/>
  <c r="H4" i="24" s="1"/>
  <c r="N16" i="24"/>
  <c r="E5" i="24"/>
  <c r="E24" i="24" s="1"/>
  <c r="AO10" i="24"/>
  <c r="N10" i="24"/>
  <c r="F4" i="19"/>
  <c r="F69" i="19" s="1"/>
  <c r="Z5" i="24"/>
  <c r="Q24" i="24"/>
  <c r="J71" i="19"/>
  <c r="J72" i="19"/>
  <c r="J74" i="19" s="1"/>
  <c r="AO21" i="24"/>
  <c r="AC19" i="24"/>
  <c r="AL21" i="24"/>
  <c r="AX21" i="24" s="1"/>
  <c r="AO5" i="24"/>
  <c r="AR47" i="24"/>
  <c r="AF38" i="24"/>
  <c r="AL47" i="24"/>
  <c r="AX47" i="24" s="1"/>
  <c r="HA29" i="10"/>
  <c r="HA28" i="10" s="1"/>
  <c r="P58" i="19"/>
  <c r="AJ59" i="24"/>
  <c r="AV59" i="24" s="1"/>
  <c r="AM59" i="24"/>
  <c r="AJ23" i="24"/>
  <c r="AV23" i="24" s="1"/>
  <c r="AP23" i="24"/>
  <c r="L58" i="19"/>
  <c r="AJ13" i="24"/>
  <c r="AV13" i="24" s="1"/>
  <c r="AP13" i="24"/>
  <c r="AJ15" i="24"/>
  <c r="AV15" i="24" s="1"/>
  <c r="AP15" i="24"/>
  <c r="AJ9" i="24"/>
  <c r="AV9" i="24" s="1"/>
  <c r="AP9" i="24"/>
  <c r="AJ39" i="24"/>
  <c r="AV39" i="24" s="1"/>
  <c r="AM39" i="24"/>
  <c r="AA5" i="24"/>
  <c r="AM10" i="24"/>
  <c r="AB5" i="24"/>
  <c r="AN10" i="24"/>
  <c r="N50" i="19"/>
  <c r="R50" i="19"/>
  <c r="AO52" i="24"/>
  <c r="AC51" i="24"/>
  <c r="AL52" i="24"/>
  <c r="AX52" i="24" s="1"/>
  <c r="AJ44" i="24"/>
  <c r="AV44" i="24" s="1"/>
  <c r="AA38" i="24"/>
  <c r="AM38" i="24" s="1"/>
  <c r="AJ32" i="24"/>
  <c r="AV32" i="24" s="1"/>
  <c r="AA27" i="24"/>
  <c r="AM27" i="24" s="1"/>
  <c r="AL26" i="24"/>
  <c r="AX26" i="24" s="1"/>
  <c r="AC50" i="24"/>
  <c r="HB41" i="11"/>
  <c r="FA73" i="9"/>
  <c r="FM73" i="10"/>
  <c r="ER73" i="8"/>
  <c r="EX40" i="8"/>
  <c r="EX28" i="8"/>
  <c r="EX52" i="8" s="1"/>
  <c r="EX27" i="8" s="1"/>
  <c r="EX72" i="8" s="1"/>
  <c r="DT53" i="8"/>
  <c r="DT6" i="8" s="1"/>
  <c r="DT71" i="8" s="1"/>
  <c r="EX61" i="10"/>
  <c r="EX40" i="11"/>
  <c r="EX61" i="11"/>
  <c r="DT40" i="10"/>
  <c r="HC45" i="10"/>
  <c r="DT61" i="10"/>
  <c r="HC58" i="11"/>
  <c r="GN53" i="9"/>
  <c r="DW73" i="9"/>
  <c r="DT40" i="9"/>
  <c r="GM61" i="10"/>
  <c r="GM27" i="10" s="1"/>
  <c r="GM72" i="10" s="1"/>
  <c r="HB22" i="11"/>
  <c r="GY21" i="11"/>
  <c r="GY18" i="11" s="1"/>
  <c r="BV73" i="11"/>
  <c r="AW71" i="11"/>
  <c r="HA22" i="11"/>
  <c r="AW73" i="11"/>
  <c r="EB73" i="11"/>
  <c r="GP73" i="11"/>
  <c r="BI73" i="11"/>
  <c r="FQ73" i="11"/>
  <c r="GR73" i="11"/>
  <c r="CI71" i="11"/>
  <c r="AG71" i="11"/>
  <c r="FV71" i="11"/>
  <c r="FV73" i="11" s="1"/>
  <c r="CY71" i="11"/>
  <c r="EX26" i="8"/>
  <c r="DT40" i="8"/>
  <c r="DT52" i="8" s="1"/>
  <c r="GH73" i="9"/>
  <c r="HC22" i="9"/>
  <c r="GN28" i="9"/>
  <c r="GL73" i="9"/>
  <c r="GX73" i="9"/>
  <c r="GZ53" i="9"/>
  <c r="HC50" i="9"/>
  <c r="HC49" i="9" s="1"/>
  <c r="EX52" i="9"/>
  <c r="EX27" i="9" s="1"/>
  <c r="EX72" i="9" s="1"/>
  <c r="BR73" i="9"/>
  <c r="HA61" i="9"/>
  <c r="AH73" i="9"/>
  <c r="Y73" i="9"/>
  <c r="DT61" i="9"/>
  <c r="M73" i="9"/>
  <c r="HA28" i="9"/>
  <c r="HA52" i="9" s="1"/>
  <c r="HA41" i="10"/>
  <c r="HA40" i="10" s="1"/>
  <c r="HA52" i="10" s="1"/>
  <c r="HA27" i="10" s="1"/>
  <c r="HA72" i="10" s="1"/>
  <c r="GN40" i="10"/>
  <c r="HC37" i="10"/>
  <c r="GZ28" i="10"/>
  <c r="HC49" i="10"/>
  <c r="W72" i="11"/>
  <c r="W73" i="11" s="1"/>
  <c r="BR72" i="11"/>
  <c r="BR73" i="11" s="1"/>
  <c r="Q73" i="11"/>
  <c r="GZ26" i="11"/>
  <c r="ET72" i="11"/>
  <c r="EJ72" i="11"/>
  <c r="FH73" i="11"/>
  <c r="GN26" i="11"/>
  <c r="B27" i="11"/>
  <c r="B72" i="11" s="1"/>
  <c r="CB72" i="11"/>
  <c r="CB73" i="11" s="1"/>
  <c r="GG73" i="11"/>
  <c r="CG73" i="10"/>
  <c r="EJ71" i="11"/>
  <c r="FO72" i="11"/>
  <c r="K71" i="11"/>
  <c r="EX7" i="9"/>
  <c r="EX26" i="9" s="1"/>
  <c r="EX6" i="9" s="1"/>
  <c r="EX71" i="9" s="1"/>
  <c r="EL73" i="9"/>
  <c r="EW26" i="10"/>
  <c r="EW6" i="10" s="1"/>
  <c r="EW71" i="10" s="1"/>
  <c r="EW73" i="10" s="1"/>
  <c r="EV73" i="10"/>
  <c r="EX26" i="10"/>
  <c r="EX6" i="10" s="1"/>
  <c r="EX71" i="10" s="1"/>
  <c r="EV73" i="8"/>
  <c r="BW73" i="11"/>
  <c r="BU73" i="11"/>
  <c r="DM73" i="11"/>
  <c r="FG71" i="11"/>
  <c r="FG73" i="11" s="1"/>
  <c r="I72" i="11"/>
  <c r="DT40" i="11"/>
  <c r="EX26" i="11"/>
  <c r="U73" i="11"/>
  <c r="EP72" i="11"/>
  <c r="M73" i="11"/>
  <c r="GU72" i="11"/>
  <c r="CP72" i="11"/>
  <c r="FL73" i="11"/>
  <c r="GU71" i="11"/>
  <c r="GF71" i="11"/>
  <c r="GF73" i="11" s="1"/>
  <c r="FC72" i="11"/>
  <c r="EC72" i="11"/>
  <c r="EC73" i="11" s="1"/>
  <c r="FP72" i="11"/>
  <c r="FP73" i="11" s="1"/>
  <c r="V72" i="11"/>
  <c r="CW73" i="11"/>
  <c r="GC72" i="11"/>
  <c r="GC73" i="11" s="1"/>
  <c r="CF73" i="11"/>
  <c r="CD72" i="11"/>
  <c r="CD73" i="11" s="1"/>
  <c r="DP73" i="11"/>
  <c r="DF72" i="11"/>
  <c r="DF73" i="11" s="1"/>
  <c r="AP72" i="11"/>
  <c r="AP73" i="11" s="1"/>
  <c r="DN72" i="11"/>
  <c r="DN73" i="11" s="1"/>
  <c r="CX72" i="11"/>
  <c r="CX73" i="11" s="1"/>
  <c r="FS72" i="11"/>
  <c r="FS73" i="11" s="1"/>
  <c r="GN40" i="11"/>
  <c r="DV72" i="11"/>
  <c r="FJ73" i="11"/>
  <c r="DH73" i="11"/>
  <c r="GA73" i="11"/>
  <c r="AO72" i="11"/>
  <c r="AO73" i="11" s="1"/>
  <c r="GY28" i="11"/>
  <c r="EW26" i="11"/>
  <c r="DT53" i="11"/>
  <c r="CG73" i="9"/>
  <c r="Y73" i="11"/>
  <c r="GH73" i="11"/>
  <c r="FY72" i="11"/>
  <c r="H73" i="11"/>
  <c r="AB72" i="11"/>
  <c r="AB73" i="11" s="1"/>
  <c r="AJ72" i="11"/>
  <c r="CV72" i="11"/>
  <c r="CV73" i="11" s="1"/>
  <c r="E73" i="11"/>
  <c r="EO71" i="11"/>
  <c r="EO73" i="11" s="1"/>
  <c r="GD73" i="11"/>
  <c r="AR72" i="11"/>
  <c r="EU71" i="11"/>
  <c r="EU73" i="11" s="1"/>
  <c r="FI71" i="11"/>
  <c r="FC73" i="11"/>
  <c r="CQ71" i="11"/>
  <c r="AQ71" i="11"/>
  <c r="AQ73" i="11" s="1"/>
  <c r="FK73" i="11"/>
  <c r="GT73" i="11"/>
  <c r="B73" i="11"/>
  <c r="BT73" i="11"/>
  <c r="Z72" i="11"/>
  <c r="Z73" i="11" s="1"/>
  <c r="GN53" i="11"/>
  <c r="GN6" i="11" s="1"/>
  <c r="GN71" i="11" s="1"/>
  <c r="EP73" i="11"/>
  <c r="BY73" i="11"/>
  <c r="AD72" i="11"/>
  <c r="AD73" i="11" s="1"/>
  <c r="CJ73" i="11"/>
  <c r="EM73" i="11"/>
  <c r="FY71" i="11"/>
  <c r="CU73" i="11"/>
  <c r="GM26" i="11"/>
  <c r="DU71" i="11"/>
  <c r="GO73" i="11"/>
  <c r="BC72" i="11"/>
  <c r="BC73" i="11" s="1"/>
  <c r="K72" i="11"/>
  <c r="AC73" i="11"/>
  <c r="C73" i="11"/>
  <c r="EK73" i="11"/>
  <c r="DA73" i="11"/>
  <c r="EL72" i="11"/>
  <c r="EL73" i="11" s="1"/>
  <c r="AZ72" i="11"/>
  <c r="AZ73" i="11" s="1"/>
  <c r="AV72" i="11"/>
  <c r="AV73" i="11" s="1"/>
  <c r="EA72" i="11"/>
  <c r="I73" i="11"/>
  <c r="CL72" i="11"/>
  <c r="CL73" i="11" s="1"/>
  <c r="BZ72" i="11"/>
  <c r="N72" i="11"/>
  <c r="N73" i="11" s="1"/>
  <c r="FX71" i="11"/>
  <c r="FX73" i="11" s="1"/>
  <c r="EH71" i="11"/>
  <c r="EH73" i="11" s="1"/>
  <c r="FE71" i="11"/>
  <c r="FE73" i="11" s="1"/>
  <c r="DU72" i="11"/>
  <c r="GZ28" i="11"/>
  <c r="FD72" i="11"/>
  <c r="FD73" i="11" s="1"/>
  <c r="AA71" i="11"/>
  <c r="BF72" i="11"/>
  <c r="BF73" i="11" s="1"/>
  <c r="EE71" i="11"/>
  <c r="EE73" i="11" s="1"/>
  <c r="HC38" i="11"/>
  <c r="HC37" i="11" s="1"/>
  <c r="HB67" i="11"/>
  <c r="DS40" i="11"/>
  <c r="CM73" i="9"/>
  <c r="EI72" i="11"/>
  <c r="GW72" i="11"/>
  <c r="GW73" i="11" s="1"/>
  <c r="EX53" i="11"/>
  <c r="CK73" i="11"/>
  <c r="AJ73" i="11"/>
  <c r="EA71" i="11"/>
  <c r="DE73" i="11"/>
  <c r="EX28" i="11"/>
  <c r="CS73" i="11"/>
  <c r="EV28" i="11"/>
  <c r="EN73" i="11"/>
  <c r="EV26" i="11"/>
  <c r="FU73" i="11"/>
  <c r="FN72" i="11"/>
  <c r="R72" i="11"/>
  <c r="R73" i="11" s="1"/>
  <c r="DJ72" i="11"/>
  <c r="AT72" i="11"/>
  <c r="AT73" i="11" s="1"/>
  <c r="AH72" i="11"/>
  <c r="AH73" i="11" s="1"/>
  <c r="BQ71" i="11"/>
  <c r="BQ73" i="11" s="1"/>
  <c r="FN71" i="11"/>
  <c r="ER73" i="11"/>
  <c r="FO71" i="11"/>
  <c r="ES72" i="11"/>
  <c r="ES73" i="11" s="1"/>
  <c r="J72" i="11"/>
  <c r="J73" i="11" s="1"/>
  <c r="CM73" i="11"/>
  <c r="L73" i="11"/>
  <c r="EI71" i="11"/>
  <c r="EV52" i="11"/>
  <c r="EV27" i="11" s="1"/>
  <c r="EV72" i="11" s="1"/>
  <c r="DJ73" i="11"/>
  <c r="D73" i="11"/>
  <c r="DR61" i="11"/>
  <c r="DG72" i="11"/>
  <c r="DG73" i="11" s="1"/>
  <c r="DY73" i="11"/>
  <c r="EW53" i="11"/>
  <c r="DT29" i="10"/>
  <c r="DT28" i="10" s="1"/>
  <c r="AE73" i="11"/>
  <c r="EQ73" i="11"/>
  <c r="BG73" i="11"/>
  <c r="BD73" i="11"/>
  <c r="DZ73" i="11"/>
  <c r="CR73" i="11"/>
  <c r="GK73" i="11"/>
  <c r="BM73" i="11"/>
  <c r="AL72" i="11"/>
  <c r="AL73" i="11" s="1"/>
  <c r="GJ72" i="11"/>
  <c r="GJ73" i="11" s="1"/>
  <c r="AA73" i="11"/>
  <c r="GQ73" i="11"/>
  <c r="BZ73" i="11"/>
  <c r="AR73" i="11"/>
  <c r="DD73" i="11"/>
  <c r="CT72" i="11"/>
  <c r="CT73" i="11" s="1"/>
  <c r="GM27" i="11"/>
  <c r="GM72" i="11" s="1"/>
  <c r="CY72" i="11"/>
  <c r="CY73" i="11" s="1"/>
  <c r="HA42" i="11"/>
  <c r="HA41" i="11" s="1"/>
  <c r="EZ72" i="11"/>
  <c r="EZ73" i="11" s="1"/>
  <c r="O72" i="11"/>
  <c r="O73" i="11" s="1"/>
  <c r="CA72" i="11"/>
  <c r="CA73" i="11" s="1"/>
  <c r="BK73" i="11"/>
  <c r="GS73" i="11"/>
  <c r="FI72" i="11"/>
  <c r="BJ72" i="11"/>
  <c r="BJ73" i="11" s="1"/>
  <c r="BP72" i="11"/>
  <c r="BP73" i="11" s="1"/>
  <c r="DB72" i="11"/>
  <c r="DB73" i="11" s="1"/>
  <c r="FT73" i="11"/>
  <c r="HC42" i="11"/>
  <c r="HC41" i="11" s="1"/>
  <c r="S73" i="11"/>
  <c r="BE73" i="11"/>
  <c r="FB73" i="11"/>
  <c r="FZ73" i="11"/>
  <c r="EG73" i="11"/>
  <c r="HC49" i="11"/>
  <c r="HA63" i="11"/>
  <c r="HA62" i="11" s="1"/>
  <c r="EW61" i="11"/>
  <c r="DS52" i="9"/>
  <c r="DS27" i="9" s="1"/>
  <c r="DS72" i="9" s="1"/>
  <c r="AI73" i="11"/>
  <c r="P73" i="11"/>
  <c r="GE73" i="11"/>
  <c r="BH73" i="11"/>
  <c r="GX26" i="11"/>
  <c r="EW52" i="11"/>
  <c r="GY26" i="11"/>
  <c r="CQ72" i="11"/>
  <c r="ET73" i="11"/>
  <c r="GV73" i="11"/>
  <c r="AF73" i="11"/>
  <c r="DQ73" i="11"/>
  <c r="AG73" i="11"/>
  <c r="BA73" i="11"/>
  <c r="GZ40" i="11"/>
  <c r="DK73" i="11"/>
  <c r="GN28" i="11"/>
  <c r="DR53" i="11"/>
  <c r="HB37" i="11"/>
  <c r="DR52" i="9"/>
  <c r="DR27" i="9" s="1"/>
  <c r="DR72" i="9" s="1"/>
  <c r="AU72" i="11"/>
  <c r="AU73" i="11" s="1"/>
  <c r="CI72" i="11"/>
  <c r="HC54" i="11"/>
  <c r="BO73" i="11"/>
  <c r="DX73" i="11"/>
  <c r="BL73" i="11"/>
  <c r="CC73" i="11"/>
  <c r="GZ61" i="11"/>
  <c r="GX28" i="11"/>
  <c r="DT29" i="9"/>
  <c r="DT28" i="9" s="1"/>
  <c r="DO72" i="11"/>
  <c r="DO73" i="11" s="1"/>
  <c r="EF73" i="11"/>
  <c r="HC68" i="11"/>
  <c r="HC67" i="11" s="1"/>
  <c r="GL53" i="11"/>
  <c r="GL6" i="11" s="1"/>
  <c r="GL71" i="11" s="1"/>
  <c r="DW73" i="11"/>
  <c r="HA30" i="11"/>
  <c r="GN61" i="11"/>
  <c r="GL28" i="11"/>
  <c r="G72" i="11"/>
  <c r="G73" i="11" s="1"/>
  <c r="DT27" i="8"/>
  <c r="DT72" i="8" s="1"/>
  <c r="DQ73" i="10"/>
  <c r="DR52" i="10"/>
  <c r="DR27" i="10" s="1"/>
  <c r="DR72" i="10" s="1"/>
  <c r="DS26" i="10"/>
  <c r="DR26" i="10"/>
  <c r="HC12" i="10"/>
  <c r="GT45" i="8"/>
  <c r="GU45" i="8" s="1"/>
  <c r="GW23" i="8"/>
  <c r="GZ23" i="8" s="1"/>
  <c r="HC23" i="8" s="1"/>
  <c r="GX23" i="8"/>
  <c r="HA23" i="8" s="1"/>
  <c r="GT22" i="8"/>
  <c r="GX22" i="8"/>
  <c r="GT56" i="8"/>
  <c r="GZ56" i="8" s="1"/>
  <c r="HC56" i="8" s="1"/>
  <c r="GT57" i="8"/>
  <c r="GO26" i="8"/>
  <c r="GU22" i="8"/>
  <c r="GQ55" i="8"/>
  <c r="GO54" i="8"/>
  <c r="GT43" i="8"/>
  <c r="GT15" i="8"/>
  <c r="D73" i="8"/>
  <c r="HB52" i="8"/>
  <c r="HB27" i="8" s="1"/>
  <c r="GU57" i="8"/>
  <c r="GW57" i="8" s="1"/>
  <c r="GU60" i="8"/>
  <c r="GW60" i="8" s="1"/>
  <c r="GZ60" i="8" s="1"/>
  <c r="HC60" i="8" s="1"/>
  <c r="GQ17" i="8"/>
  <c r="GX34" i="8"/>
  <c r="HA34" i="8" s="1"/>
  <c r="GU39" i="8"/>
  <c r="GW39" i="8" s="1"/>
  <c r="GZ39" i="8" s="1"/>
  <c r="HC39" i="8" s="1"/>
  <c r="GR42" i="8"/>
  <c r="GX60" i="8"/>
  <c r="HA60" i="8" s="1"/>
  <c r="GQ51" i="8"/>
  <c r="GZ68" i="8"/>
  <c r="GX39" i="8"/>
  <c r="HA39" i="8" s="1"/>
  <c r="GR47" i="8"/>
  <c r="GW16" i="8"/>
  <c r="GZ16" i="8" s="1"/>
  <c r="HC16" i="8" s="1"/>
  <c r="GX16" i="8"/>
  <c r="HA16" i="8" s="1"/>
  <c r="EX6" i="8"/>
  <c r="EX71" i="8" s="1"/>
  <c r="GQ44" i="8"/>
  <c r="GR44" i="8"/>
  <c r="GT44" i="8" s="1"/>
  <c r="GW68" i="8"/>
  <c r="GQ32" i="8"/>
  <c r="GR32" i="8" s="1"/>
  <c r="GN53" i="8"/>
  <c r="GX9" i="8"/>
  <c r="HA9" i="8" s="1"/>
  <c r="GQ25" i="8"/>
  <c r="GQ21" i="8" s="1"/>
  <c r="GQ18" i="8" s="1"/>
  <c r="GO41" i="8"/>
  <c r="GO40" i="8" s="1"/>
  <c r="GQ64" i="8"/>
  <c r="GQ69" i="8"/>
  <c r="GO67" i="8"/>
  <c r="GO61" i="8" s="1"/>
  <c r="GZ11" i="8"/>
  <c r="HC11" i="8" s="1"/>
  <c r="GR19" i="8"/>
  <c r="GO29" i="8"/>
  <c r="GQ30" i="8"/>
  <c r="GT63" i="8"/>
  <c r="GT8" i="8"/>
  <c r="GR46" i="8"/>
  <c r="GT13" i="8"/>
  <c r="GT50" i="8"/>
  <c r="GU50" i="8" s="1"/>
  <c r="GN6" i="8"/>
  <c r="GZ57" i="8"/>
  <c r="HC57" i="8" s="1"/>
  <c r="GN52" i="8"/>
  <c r="GN27" i="8" s="1"/>
  <c r="GU9" i="8"/>
  <c r="GW9" i="8" s="1"/>
  <c r="GZ9" i="8" s="1"/>
  <c r="HC9" i="8" s="1"/>
  <c r="GR33" i="8"/>
  <c r="GO37" i="8"/>
  <c r="GQ38" i="8"/>
  <c r="GR38" i="8" s="1"/>
  <c r="GQ49" i="8"/>
  <c r="GU63" i="8"/>
  <c r="GR69" i="8"/>
  <c r="GX11" i="8"/>
  <c r="HA11" i="8" s="1"/>
  <c r="GX14" i="8"/>
  <c r="HA14" i="8" s="1"/>
  <c r="GO58" i="8"/>
  <c r="GQ59" i="8"/>
  <c r="GQ62" i="8"/>
  <c r="DZ73" i="8"/>
  <c r="GU56" i="8"/>
  <c r="GW56" i="8" s="1"/>
  <c r="GR36" i="8"/>
  <c r="GN40" i="8"/>
  <c r="GX65" i="8"/>
  <c r="HA65" i="8" s="1"/>
  <c r="GQ12" i="8"/>
  <c r="GQ7" i="8" s="1"/>
  <c r="GT48" i="8"/>
  <c r="GX68" i="8"/>
  <c r="GU44" i="8"/>
  <c r="GW44" i="8" s="1"/>
  <c r="GN40" i="9"/>
  <c r="GZ41" i="9"/>
  <c r="GZ40" i="9" s="1"/>
  <c r="GZ52" i="9" s="1"/>
  <c r="HC42" i="9"/>
  <c r="HC41" i="9" s="1"/>
  <c r="HC29" i="9"/>
  <c r="GZ8" i="9"/>
  <c r="GZ7" i="9" s="1"/>
  <c r="GZ26" i="9" s="1"/>
  <c r="GN7" i="9"/>
  <c r="GN26" i="9" s="1"/>
  <c r="GN6" i="9" s="1"/>
  <c r="GN71" i="9" s="1"/>
  <c r="HC56" i="9"/>
  <c r="GM27" i="9"/>
  <c r="GM72" i="9" s="1"/>
  <c r="GM73" i="9" s="1"/>
  <c r="GN52" i="9"/>
  <c r="HA59" i="9"/>
  <c r="HA58" i="9" s="1"/>
  <c r="HA53" i="9" s="1"/>
  <c r="DR58" i="9"/>
  <c r="DR53" i="9" s="1"/>
  <c r="HC68" i="9"/>
  <c r="HC67" i="9" s="1"/>
  <c r="GZ63" i="9"/>
  <c r="GN62" i="9"/>
  <c r="GN61" i="9" s="1"/>
  <c r="HB40" i="9"/>
  <c r="HB52" i="9" s="1"/>
  <c r="DZ73" i="9"/>
  <c r="DT59" i="9"/>
  <c r="GY62" i="9"/>
  <c r="GY61" i="9" s="1"/>
  <c r="GY27" i="9" s="1"/>
  <c r="GY72" i="9" s="1"/>
  <c r="GY73" i="9" s="1"/>
  <c r="HB63" i="9"/>
  <c r="HB62" i="9" s="1"/>
  <c r="HB61" i="9" s="1"/>
  <c r="HC38" i="9"/>
  <c r="HC37" i="9" s="1"/>
  <c r="GN62" i="10"/>
  <c r="GZ63" i="10"/>
  <c r="GY67" i="10"/>
  <c r="HB68" i="10"/>
  <c r="HB67" i="10" s="1"/>
  <c r="HB18" i="10"/>
  <c r="HC23" i="10"/>
  <c r="DT21" i="10"/>
  <c r="DT18" i="10" s="1"/>
  <c r="DT26" i="10" s="1"/>
  <c r="GZ8" i="10"/>
  <c r="GN7" i="10"/>
  <c r="GN26" i="10" s="1"/>
  <c r="EX52" i="10"/>
  <c r="EX27" i="10" s="1"/>
  <c r="EX72" i="10" s="1"/>
  <c r="GN53" i="10"/>
  <c r="GY7" i="10"/>
  <c r="GY26" i="10" s="1"/>
  <c r="GY6" i="10" s="1"/>
  <c r="GY71" i="10" s="1"/>
  <c r="HB8" i="10"/>
  <c r="HB7" i="10" s="1"/>
  <c r="DR57" i="10"/>
  <c r="Z71" i="10"/>
  <c r="Z73" i="10" s="1"/>
  <c r="HC30" i="10"/>
  <c r="HC29" i="10" s="1"/>
  <c r="GZ68" i="10"/>
  <c r="GN67" i="10"/>
  <c r="GY62" i="10"/>
  <c r="GY61" i="10" s="1"/>
  <c r="GY27" i="10" s="1"/>
  <c r="GY72" i="10" s="1"/>
  <c r="HB63" i="10"/>
  <c r="HB62" i="10" s="1"/>
  <c r="GK73" i="10"/>
  <c r="GX27" i="10"/>
  <c r="GX72" i="10" s="1"/>
  <c r="GX73" i="10" s="1"/>
  <c r="HB28" i="10"/>
  <c r="HB52" i="10" s="1"/>
  <c r="GZ41" i="10"/>
  <c r="GZ40" i="10" s="1"/>
  <c r="HC42" i="10"/>
  <c r="GM73" i="10"/>
  <c r="HC22" i="10"/>
  <c r="GZ53" i="10"/>
  <c r="GL73" i="10"/>
  <c r="HA18" i="10"/>
  <c r="HA26" i="10" s="1"/>
  <c r="GN28" i="10"/>
  <c r="GN52" i="11"/>
  <c r="HB30" i="11"/>
  <c r="HB29" i="11" s="1"/>
  <c r="HB59" i="11"/>
  <c r="HB58" i="11" s="1"/>
  <c r="DV73" i="11"/>
  <c r="HA38" i="11"/>
  <c r="HA37" i="11" s="1"/>
  <c r="HA68" i="11"/>
  <c r="HA67" i="11" s="1"/>
  <c r="GZ6" i="11"/>
  <c r="GZ71" i="11" s="1"/>
  <c r="HC63" i="11"/>
  <c r="HC62" i="11" s="1"/>
  <c r="GX40" i="11"/>
  <c r="HA60" i="11"/>
  <c r="HA58" i="11" s="1"/>
  <c r="DS61" i="11"/>
  <c r="HA55" i="11"/>
  <c r="HA54" i="11" s="1"/>
  <c r="DR40" i="11"/>
  <c r="HA49" i="11"/>
  <c r="GL61" i="11"/>
  <c r="DT61" i="11"/>
  <c r="GL40" i="11"/>
  <c r="GY52" i="11"/>
  <c r="GY27" i="11" s="1"/>
  <c r="GY72" i="11" s="1"/>
  <c r="HB62" i="11"/>
  <c r="GX53" i="11"/>
  <c r="HB54" i="11"/>
  <c r="HC30" i="11"/>
  <c r="DS28" i="11"/>
  <c r="GM53" i="11"/>
  <c r="GX61" i="11"/>
  <c r="GY53" i="11"/>
  <c r="HB50" i="11"/>
  <c r="HB49" i="11" s="1"/>
  <c r="HB40" i="11" s="1"/>
  <c r="F39" i="7"/>
  <c r="F23" i="19" l="1"/>
  <c r="F3" i="19" s="1"/>
  <c r="F71" i="19"/>
  <c r="F72" i="19"/>
  <c r="F74" i="19" s="1"/>
  <c r="AX10" i="24"/>
  <c r="N5" i="24"/>
  <c r="E4" i="24"/>
  <c r="N4" i="24" s="1"/>
  <c r="N24" i="24"/>
  <c r="Q4" i="24"/>
  <c r="Z4" i="24" s="1"/>
  <c r="Z24" i="24"/>
  <c r="AO19" i="24"/>
  <c r="AC16" i="24"/>
  <c r="AR38" i="24"/>
  <c r="AL38" i="24"/>
  <c r="AX38" i="24" s="1"/>
  <c r="AF50" i="24"/>
  <c r="AL50" i="24" s="1"/>
  <c r="AX50" i="24" s="1"/>
  <c r="AN5" i="24"/>
  <c r="AB24" i="24"/>
  <c r="AM5" i="24"/>
  <c r="AA24" i="24"/>
  <c r="AO51" i="24"/>
  <c r="AL51" i="24"/>
  <c r="AX51" i="24" s="1"/>
  <c r="AJ27" i="24"/>
  <c r="AV27" i="24" s="1"/>
  <c r="AA26" i="24"/>
  <c r="AJ38" i="24"/>
  <c r="AV38" i="24" s="1"/>
  <c r="AC25" i="24"/>
  <c r="HA61" i="11"/>
  <c r="CI73" i="11"/>
  <c r="FY73" i="11"/>
  <c r="GZ52" i="11"/>
  <c r="GZ27" i="11" s="1"/>
  <c r="GZ72" i="11" s="1"/>
  <c r="GZ73" i="11" s="1"/>
  <c r="EX52" i="11"/>
  <c r="DT73" i="8"/>
  <c r="EX27" i="11"/>
  <c r="EX72" i="11" s="1"/>
  <c r="HC41" i="10"/>
  <c r="DT52" i="10"/>
  <c r="DT27" i="10" s="1"/>
  <c r="DT72" i="10" s="1"/>
  <c r="HC53" i="11"/>
  <c r="HC28" i="10"/>
  <c r="GU73" i="11"/>
  <c r="EX73" i="9"/>
  <c r="DT52" i="9"/>
  <c r="DT27" i="9" s="1"/>
  <c r="DT72" i="9" s="1"/>
  <c r="CQ73" i="11"/>
  <c r="FI73" i="11"/>
  <c r="EX6" i="11"/>
  <c r="EX71" i="11" s="1"/>
  <c r="EX73" i="11" s="1"/>
  <c r="K73" i="11"/>
  <c r="EJ73" i="11"/>
  <c r="HA40" i="11"/>
  <c r="GZ6" i="9"/>
  <c r="GZ71" i="9" s="1"/>
  <c r="HC40" i="9"/>
  <c r="GN27" i="9"/>
  <c r="GN72" i="9" s="1"/>
  <c r="GN73" i="9" s="1"/>
  <c r="HA27" i="9"/>
  <c r="HA72" i="9" s="1"/>
  <c r="HC28" i="9"/>
  <c r="GN52" i="10"/>
  <c r="GZ52" i="10"/>
  <c r="HC40" i="10"/>
  <c r="HB28" i="11"/>
  <c r="FO73" i="11"/>
  <c r="EW27" i="11"/>
  <c r="EW72" i="11" s="1"/>
  <c r="FN73" i="11"/>
  <c r="HB27" i="9"/>
  <c r="HB72" i="9" s="1"/>
  <c r="HB61" i="10"/>
  <c r="HB27" i="10" s="1"/>
  <c r="HB72" i="10" s="1"/>
  <c r="EX73" i="10"/>
  <c r="GN27" i="11"/>
  <c r="GN72" i="11" s="1"/>
  <c r="GN73" i="11" s="1"/>
  <c r="EA73" i="11"/>
  <c r="GL52" i="11"/>
  <c r="EW6" i="11"/>
  <c r="EW71" i="11" s="1"/>
  <c r="EW73" i="11" s="1"/>
  <c r="EI73" i="11"/>
  <c r="DS52" i="11"/>
  <c r="DS27" i="11" s="1"/>
  <c r="DS72" i="11" s="1"/>
  <c r="EV6" i="11"/>
  <c r="EV71" i="11" s="1"/>
  <c r="EV73" i="11" s="1"/>
  <c r="GM6" i="11"/>
  <c r="GM71" i="11" s="1"/>
  <c r="GM73" i="11" s="1"/>
  <c r="HC40" i="11"/>
  <c r="HB61" i="11"/>
  <c r="GX52" i="11"/>
  <c r="DU73" i="11"/>
  <c r="HB53" i="11"/>
  <c r="GY6" i="11"/>
  <c r="GY71" i="11" s="1"/>
  <c r="GX6" i="11"/>
  <c r="GX71" i="11" s="1"/>
  <c r="GY73" i="11"/>
  <c r="HA53" i="11"/>
  <c r="HC21" i="10"/>
  <c r="HC18" i="10" s="1"/>
  <c r="HB26" i="10"/>
  <c r="GW50" i="8"/>
  <c r="GX50" i="8"/>
  <c r="GT32" i="8"/>
  <c r="GZ32" i="8" s="1"/>
  <c r="HC32" i="8" s="1"/>
  <c r="GT38" i="8"/>
  <c r="GT37" i="8" s="1"/>
  <c r="GR37" i="8"/>
  <c r="GW45" i="8"/>
  <c r="GZ45" i="8" s="1"/>
  <c r="HC45" i="8" s="1"/>
  <c r="GX45" i="8"/>
  <c r="HA45" i="8" s="1"/>
  <c r="GQ26" i="8"/>
  <c r="GU13" i="8"/>
  <c r="GQ29" i="8"/>
  <c r="GQ28" i="8" s="1"/>
  <c r="GQ52" i="8" s="1"/>
  <c r="GZ44" i="8"/>
  <c r="HC44" i="8" s="1"/>
  <c r="GR41" i="8"/>
  <c r="GT42" i="8"/>
  <c r="GQ54" i="8"/>
  <c r="GR55" i="8"/>
  <c r="HA22" i="8"/>
  <c r="GU48" i="8"/>
  <c r="GQ41" i="8"/>
  <c r="GQ40" i="8" s="1"/>
  <c r="GT46" i="8"/>
  <c r="GU46" i="8" s="1"/>
  <c r="GO28" i="8"/>
  <c r="GO52" i="8" s="1"/>
  <c r="GO27" i="8" s="1"/>
  <c r="GR64" i="8"/>
  <c r="EX73" i="8"/>
  <c r="GT47" i="8"/>
  <c r="GR17" i="8"/>
  <c r="GU43" i="8"/>
  <c r="GW22" i="8"/>
  <c r="GZ22" i="8"/>
  <c r="HA68" i="8"/>
  <c r="GT36" i="8"/>
  <c r="GU36" i="8" s="1"/>
  <c r="GQ58" i="8"/>
  <c r="GT69" i="8"/>
  <c r="GT67" i="8" s="1"/>
  <c r="GR67" i="8"/>
  <c r="GT19" i="8"/>
  <c r="GU32" i="8"/>
  <c r="GW32" i="8" s="1"/>
  <c r="GX44" i="8"/>
  <c r="HA44" i="8" s="1"/>
  <c r="GR51" i="8"/>
  <c r="GR25" i="8"/>
  <c r="GO6" i="8"/>
  <c r="GX56" i="8"/>
  <c r="HA56" i="8" s="1"/>
  <c r="GR59" i="8"/>
  <c r="GW63" i="8"/>
  <c r="GQ37" i="8"/>
  <c r="GT33" i="8"/>
  <c r="GX63" i="8"/>
  <c r="GQ67" i="8"/>
  <c r="GQ61" i="8" s="1"/>
  <c r="HC68" i="8"/>
  <c r="GU15" i="8"/>
  <c r="GO53" i="8"/>
  <c r="GU8" i="8"/>
  <c r="GX57" i="8"/>
  <c r="HA57" i="8" s="1"/>
  <c r="GR30" i="8"/>
  <c r="DT58" i="9"/>
  <c r="HC59" i="9"/>
  <c r="HC58" i="9" s="1"/>
  <c r="DS57" i="9"/>
  <c r="AA54" i="9"/>
  <c r="AA53" i="9" s="1"/>
  <c r="AA6" i="9" s="1"/>
  <c r="AA71" i="9" s="1"/>
  <c r="AA73" i="9" s="1"/>
  <c r="GZ62" i="9"/>
  <c r="GZ61" i="9" s="1"/>
  <c r="GZ27" i="9" s="1"/>
  <c r="GZ72" i="9" s="1"/>
  <c r="HC63" i="9"/>
  <c r="HC62" i="9" s="1"/>
  <c r="HC61" i="9" s="1"/>
  <c r="GZ67" i="10"/>
  <c r="HC68" i="10"/>
  <c r="HC67" i="10" s="1"/>
  <c r="GY73" i="10"/>
  <c r="DS59" i="10"/>
  <c r="AA58" i="10"/>
  <c r="DT57" i="10"/>
  <c r="HA57" i="10"/>
  <c r="HA54" i="10" s="1"/>
  <c r="HA53" i="10" s="1"/>
  <c r="HA6" i="10" s="1"/>
  <c r="HA71" i="10" s="1"/>
  <c r="HA73" i="10" s="1"/>
  <c r="DR54" i="10"/>
  <c r="DR53" i="10" s="1"/>
  <c r="DR6" i="10" s="1"/>
  <c r="DR71" i="10" s="1"/>
  <c r="DR73" i="10" s="1"/>
  <c r="GN6" i="10"/>
  <c r="GN71" i="10" s="1"/>
  <c r="GZ62" i="10"/>
  <c r="HC63" i="10"/>
  <c r="HC62" i="10" s="1"/>
  <c r="DS57" i="10"/>
  <c r="AA54" i="10"/>
  <c r="AA53" i="10" s="1"/>
  <c r="GZ7" i="10"/>
  <c r="GZ26" i="10" s="1"/>
  <c r="GZ6" i="10" s="1"/>
  <c r="GZ71" i="10" s="1"/>
  <c r="HC8" i="10"/>
  <c r="HC7" i="10" s="1"/>
  <c r="GN61" i="10"/>
  <c r="HB52" i="11"/>
  <c r="GL27" i="11"/>
  <c r="GL72" i="11" s="1"/>
  <c r="GL73" i="11" s="1"/>
  <c r="GX27" i="11"/>
  <c r="GX72" i="11" s="1"/>
  <c r="HC61" i="11"/>
  <c r="C31" i="7"/>
  <c r="D31" i="7"/>
  <c r="E31" i="7"/>
  <c r="U31" i="7"/>
  <c r="V31" i="7"/>
  <c r="W31" i="7"/>
  <c r="K39" i="7"/>
  <c r="AO16" i="24" l="1"/>
  <c r="AC24" i="24"/>
  <c r="AF25" i="24"/>
  <c r="AR25" i="24" s="1"/>
  <c r="AR50" i="24"/>
  <c r="AA4" i="24"/>
  <c r="AM4" i="24" s="1"/>
  <c r="AM24" i="24"/>
  <c r="AB4" i="24"/>
  <c r="AN4" i="24" s="1"/>
  <c r="AN24" i="24"/>
  <c r="AJ26" i="24"/>
  <c r="AV26" i="24" s="1"/>
  <c r="AM26" i="24"/>
  <c r="AA50" i="24"/>
  <c r="AM50" i="24" s="1"/>
  <c r="HC52" i="10"/>
  <c r="HC52" i="9"/>
  <c r="HC27" i="9" s="1"/>
  <c r="HC72" i="9" s="1"/>
  <c r="GZ73" i="9"/>
  <c r="GN27" i="10"/>
  <c r="GN72" i="10" s="1"/>
  <c r="GN73" i="10" s="1"/>
  <c r="HB27" i="11"/>
  <c r="HB72" i="11" s="1"/>
  <c r="HC26" i="10"/>
  <c r="GX73" i="11"/>
  <c r="AA6" i="10"/>
  <c r="AA71" i="10" s="1"/>
  <c r="AA73" i="10" s="1"/>
  <c r="GW46" i="8"/>
  <c r="GX46" i="8"/>
  <c r="HA46" i="8" s="1"/>
  <c r="GW36" i="8"/>
  <c r="GX36" i="8"/>
  <c r="HA36" i="8" s="1"/>
  <c r="GW15" i="8"/>
  <c r="GZ15" i="8" s="1"/>
  <c r="HC15" i="8" s="1"/>
  <c r="GX15" i="8"/>
  <c r="HA15" i="8" s="1"/>
  <c r="HC22" i="8"/>
  <c r="GQ27" i="8"/>
  <c r="GW13" i="8"/>
  <c r="GU12" i="8"/>
  <c r="GX13" i="8"/>
  <c r="GU7" i="8"/>
  <c r="GW8" i="8"/>
  <c r="GX8" i="8"/>
  <c r="GT59" i="8"/>
  <c r="GR58" i="8"/>
  <c r="GT17" i="8"/>
  <c r="GX17" i="8"/>
  <c r="HA17" i="8" s="1"/>
  <c r="GR12" i="8"/>
  <c r="GR7" i="8" s="1"/>
  <c r="GU47" i="8"/>
  <c r="GW48" i="8"/>
  <c r="GZ48" i="8" s="1"/>
  <c r="HC48" i="8" s="1"/>
  <c r="GX48" i="8"/>
  <c r="HA48" i="8" s="1"/>
  <c r="GR54" i="8"/>
  <c r="GR53" i="8" s="1"/>
  <c r="GT55" i="8"/>
  <c r="GU38" i="8"/>
  <c r="GR29" i="8"/>
  <c r="GR28" i="8" s="1"/>
  <c r="GR52" i="8" s="1"/>
  <c r="GT30" i="8"/>
  <c r="HA63" i="8"/>
  <c r="GZ63" i="8"/>
  <c r="GU19" i="8"/>
  <c r="GU17" i="8"/>
  <c r="GW17" i="8" s="1"/>
  <c r="GU55" i="8"/>
  <c r="GT41" i="8"/>
  <c r="GU42" i="8"/>
  <c r="GZ50" i="8"/>
  <c r="GU33" i="8"/>
  <c r="HA50" i="8"/>
  <c r="GT51" i="8"/>
  <c r="GR49" i="8"/>
  <c r="GW43" i="8"/>
  <c r="GZ43" i="8" s="1"/>
  <c r="HC43" i="8" s="1"/>
  <c r="GX43" i="8"/>
  <c r="HA43" i="8" s="1"/>
  <c r="GT64" i="8"/>
  <c r="GR62" i="8"/>
  <c r="GR61" i="8" s="1"/>
  <c r="GZ46" i="8"/>
  <c r="HC46" i="8" s="1"/>
  <c r="GR40" i="8"/>
  <c r="GU69" i="8"/>
  <c r="GT25" i="8"/>
  <c r="GU25" i="8" s="1"/>
  <c r="GR21" i="8"/>
  <c r="GR18" i="8" s="1"/>
  <c r="GZ36" i="8"/>
  <c r="HC36" i="8" s="1"/>
  <c r="GQ53" i="8"/>
  <c r="GQ6" i="8" s="1"/>
  <c r="GU64" i="8"/>
  <c r="GX64" i="8" s="1"/>
  <c r="GX32" i="8"/>
  <c r="HA32" i="8" s="1"/>
  <c r="HB57" i="9"/>
  <c r="HB54" i="9" s="1"/>
  <c r="HB53" i="9" s="1"/>
  <c r="DS54" i="9"/>
  <c r="DS53" i="9" s="1"/>
  <c r="AB71" i="9"/>
  <c r="AB73" i="9" s="1"/>
  <c r="DT57" i="9"/>
  <c r="DT59" i="10"/>
  <c r="HC61" i="10"/>
  <c r="GZ61" i="10"/>
  <c r="GZ27" i="10" s="1"/>
  <c r="GZ72" i="10" s="1"/>
  <c r="GZ73" i="10" s="1"/>
  <c r="HB59" i="10"/>
  <c r="HB58" i="10" s="1"/>
  <c r="DS58" i="10"/>
  <c r="DS54" i="10"/>
  <c r="DS53" i="10" s="1"/>
  <c r="DS6" i="10" s="1"/>
  <c r="DS71" i="10" s="1"/>
  <c r="DS73" i="10" s="1"/>
  <c r="HB57" i="10"/>
  <c r="HB54" i="10" s="1"/>
  <c r="HC57" i="10"/>
  <c r="HC54" i="10" s="1"/>
  <c r="DT54" i="10"/>
  <c r="AB71" i="10"/>
  <c r="AB73" i="10" s="1"/>
  <c r="D151" i="7"/>
  <c r="E151" i="7"/>
  <c r="C151" i="7"/>
  <c r="AO24" i="24" l="1"/>
  <c r="AC4" i="24"/>
  <c r="AO4" i="24" s="1"/>
  <c r="AL25" i="24"/>
  <c r="AX25" i="24" s="1"/>
  <c r="AA25" i="24"/>
  <c r="AJ50" i="24"/>
  <c r="AV50" i="24" s="1"/>
  <c r="HC27" i="10"/>
  <c r="HC72" i="10" s="1"/>
  <c r="HA64" i="8"/>
  <c r="GX62" i="8"/>
  <c r="GW25" i="8"/>
  <c r="GW21" i="8" s="1"/>
  <c r="GU21" i="8"/>
  <c r="GU18" i="8" s="1"/>
  <c r="GU26" i="8" s="1"/>
  <c r="GX25" i="8"/>
  <c r="HC50" i="8"/>
  <c r="GW55" i="8"/>
  <c r="GW54" i="8" s="1"/>
  <c r="GU54" i="8"/>
  <c r="GT29" i="8"/>
  <c r="GT28" i="8" s="1"/>
  <c r="GX55" i="8"/>
  <c r="GT58" i="8"/>
  <c r="GU30" i="8"/>
  <c r="GU59" i="8"/>
  <c r="GW47" i="8"/>
  <c r="GZ47" i="8" s="1"/>
  <c r="HC47" i="8" s="1"/>
  <c r="GX47" i="8"/>
  <c r="HA47" i="8" s="1"/>
  <c r="HA8" i="8"/>
  <c r="GT62" i="8"/>
  <c r="GT61" i="8" s="1"/>
  <c r="GW33" i="8"/>
  <c r="GZ33" i="8" s="1"/>
  <c r="HC33" i="8" s="1"/>
  <c r="GX33" i="8"/>
  <c r="HA33" i="8" s="1"/>
  <c r="GW38" i="8"/>
  <c r="GU37" i="8"/>
  <c r="GX38" i="8"/>
  <c r="GR26" i="8"/>
  <c r="GR6" i="8" s="1"/>
  <c r="GZ8" i="8"/>
  <c r="HA13" i="8"/>
  <c r="HA12" i="8" s="1"/>
  <c r="GX12" i="8"/>
  <c r="GX7" i="8" s="1"/>
  <c r="GT21" i="8"/>
  <c r="GT18" i="8" s="1"/>
  <c r="GT49" i="8"/>
  <c r="GT40" i="8" s="1"/>
  <c r="GW19" i="8"/>
  <c r="GX19" i="8"/>
  <c r="GW64" i="8"/>
  <c r="GW62" i="8" s="1"/>
  <c r="GU62" i="8"/>
  <c r="GW69" i="8"/>
  <c r="GU67" i="8"/>
  <c r="GX69" i="8"/>
  <c r="GW42" i="8"/>
  <c r="GU41" i="8"/>
  <c r="GX42" i="8"/>
  <c r="HC63" i="8"/>
  <c r="HA62" i="8"/>
  <c r="GR27" i="8"/>
  <c r="GT54" i="8"/>
  <c r="GT53" i="8" s="1"/>
  <c r="GT12" i="8"/>
  <c r="GT7" i="8" s="1"/>
  <c r="GZ17" i="8"/>
  <c r="HC17" i="8" s="1"/>
  <c r="GW12" i="8"/>
  <c r="GW7" i="8" s="1"/>
  <c r="GZ13" i="8"/>
  <c r="GU51" i="8"/>
  <c r="HC57" i="9"/>
  <c r="HC54" i="9" s="1"/>
  <c r="HC53" i="9" s="1"/>
  <c r="DT54" i="9"/>
  <c r="DT53" i="9" s="1"/>
  <c r="HC59" i="10"/>
  <c r="HC58" i="10" s="1"/>
  <c r="HC53" i="10" s="1"/>
  <c r="HC6" i="10" s="1"/>
  <c r="HC71" i="10" s="1"/>
  <c r="HC73" i="10" s="1"/>
  <c r="DT58" i="10"/>
  <c r="DT53" i="10" s="1"/>
  <c r="DT6" i="10" s="1"/>
  <c r="DT71" i="10" s="1"/>
  <c r="DT73" i="10" s="1"/>
  <c r="HB53" i="10"/>
  <c r="HB6" i="10" s="1"/>
  <c r="HB71" i="10" s="1"/>
  <c r="HB73" i="10" s="1"/>
  <c r="W241" i="7"/>
  <c r="V241" i="7"/>
  <c r="U241" i="7"/>
  <c r="W240" i="7"/>
  <c r="V240" i="7"/>
  <c r="U240" i="7"/>
  <c r="W238" i="7"/>
  <c r="V238" i="7"/>
  <c r="U238" i="7"/>
  <c r="W237" i="7"/>
  <c r="V237" i="7"/>
  <c r="U237" i="7"/>
  <c r="W236" i="7"/>
  <c r="V236" i="7"/>
  <c r="U236" i="7"/>
  <c r="W235" i="7"/>
  <c r="V235" i="7"/>
  <c r="U235" i="7"/>
  <c r="W234" i="7"/>
  <c r="V234" i="7"/>
  <c r="U234" i="7"/>
  <c r="W233" i="7"/>
  <c r="V233" i="7"/>
  <c r="U233" i="7"/>
  <c r="W232" i="7"/>
  <c r="V232" i="7"/>
  <c r="U232" i="7"/>
  <c r="W231" i="7"/>
  <c r="V231" i="7"/>
  <c r="U231" i="7"/>
  <c r="W230" i="7"/>
  <c r="V230" i="7"/>
  <c r="U230" i="7"/>
  <c r="W229" i="7"/>
  <c r="V229" i="7"/>
  <c r="U229" i="7"/>
  <c r="Y228" i="7"/>
  <c r="V228" i="7"/>
  <c r="U228" i="7"/>
  <c r="T228" i="7"/>
  <c r="Z228" i="7" s="1"/>
  <c r="S227" i="7"/>
  <c r="R227" i="7"/>
  <c r="W226" i="7"/>
  <c r="V226" i="7"/>
  <c r="U226" i="7"/>
  <c r="V225" i="7"/>
  <c r="U225" i="7"/>
  <c r="T225" i="7"/>
  <c r="T227" i="7" s="1"/>
  <c r="W224" i="7"/>
  <c r="V224" i="7"/>
  <c r="V227" i="7" s="1"/>
  <c r="U224" i="7"/>
  <c r="U227" i="7" s="1"/>
  <c r="Y222" i="7"/>
  <c r="W221" i="7"/>
  <c r="V221" i="7"/>
  <c r="U221" i="7"/>
  <c r="Y220" i="7"/>
  <c r="W220" i="7"/>
  <c r="V220" i="7"/>
  <c r="U220" i="7"/>
  <c r="W219" i="7"/>
  <c r="V219" i="7"/>
  <c r="U219" i="7"/>
  <c r="W218" i="7"/>
  <c r="V218" i="7"/>
  <c r="U218" i="7"/>
  <c r="W217" i="7"/>
  <c r="V217" i="7"/>
  <c r="U217" i="7"/>
  <c r="Y216" i="7"/>
  <c r="W216" i="7"/>
  <c r="V216" i="7"/>
  <c r="U216" i="7"/>
  <c r="W215" i="7"/>
  <c r="V215" i="7"/>
  <c r="U215" i="7"/>
  <c r="W214" i="7"/>
  <c r="V214" i="7"/>
  <c r="U214" i="7"/>
  <c r="T213" i="7"/>
  <c r="Z214" i="7" s="1"/>
  <c r="S213" i="7"/>
  <c r="Y214" i="7" s="1"/>
  <c r="R213" i="7"/>
  <c r="W212" i="7"/>
  <c r="V212" i="7"/>
  <c r="U212" i="7"/>
  <c r="W211" i="7"/>
  <c r="V211" i="7"/>
  <c r="U211" i="7"/>
  <c r="W210" i="7"/>
  <c r="V210" i="7"/>
  <c r="U210" i="7"/>
  <c r="W209" i="7"/>
  <c r="V209" i="7"/>
  <c r="U209" i="7"/>
  <c r="W208" i="7"/>
  <c r="V208" i="7"/>
  <c r="U208" i="7"/>
  <c r="W207" i="7"/>
  <c r="V207" i="7"/>
  <c r="U207" i="7"/>
  <c r="W206" i="7"/>
  <c r="V206" i="7"/>
  <c r="U206" i="7"/>
  <c r="W205" i="7"/>
  <c r="V205" i="7"/>
  <c r="U205" i="7"/>
  <c r="W204" i="7"/>
  <c r="V204" i="7"/>
  <c r="U204" i="7"/>
  <c r="W203" i="7"/>
  <c r="V203" i="7"/>
  <c r="U203" i="7"/>
  <c r="W202" i="7"/>
  <c r="V202" i="7"/>
  <c r="U202" i="7"/>
  <c r="W201" i="7"/>
  <c r="V201" i="7"/>
  <c r="U201" i="7"/>
  <c r="W200" i="7"/>
  <c r="V200" i="7"/>
  <c r="U200" i="7"/>
  <c r="W199" i="7"/>
  <c r="V199" i="7"/>
  <c r="U199" i="7"/>
  <c r="W198" i="7"/>
  <c r="V198" i="7"/>
  <c r="U198" i="7"/>
  <c r="W197" i="7"/>
  <c r="V197" i="7"/>
  <c r="U197" i="7"/>
  <c r="W196" i="7"/>
  <c r="V196" i="7"/>
  <c r="U196" i="7"/>
  <c r="N196" i="7"/>
  <c r="M196" i="7"/>
  <c r="L196" i="7"/>
  <c r="K196" i="7"/>
  <c r="J196" i="7"/>
  <c r="I196" i="7"/>
  <c r="H196" i="7"/>
  <c r="G196" i="7"/>
  <c r="F196" i="7"/>
  <c r="W195" i="7"/>
  <c r="V195" i="7"/>
  <c r="U195" i="7"/>
  <c r="E195" i="7"/>
  <c r="D195" i="7"/>
  <c r="C195" i="7"/>
  <c r="W193" i="7"/>
  <c r="V193" i="7"/>
  <c r="U193" i="7"/>
  <c r="E193" i="7"/>
  <c r="D193" i="7"/>
  <c r="C193" i="7"/>
  <c r="E191" i="7"/>
  <c r="D191" i="7"/>
  <c r="C191" i="7"/>
  <c r="E190" i="7"/>
  <c r="D190" i="7"/>
  <c r="C190" i="7"/>
  <c r="E189" i="7"/>
  <c r="D189" i="7"/>
  <c r="C189" i="7"/>
  <c r="E188" i="7"/>
  <c r="D188" i="7"/>
  <c r="C188" i="7"/>
  <c r="E187" i="7"/>
  <c r="D187" i="7"/>
  <c r="C187" i="7"/>
  <c r="E186" i="7"/>
  <c r="D186" i="7"/>
  <c r="C186" i="7"/>
  <c r="E185" i="7"/>
  <c r="D185" i="7"/>
  <c r="C185" i="7"/>
  <c r="E184" i="7"/>
  <c r="D184" i="7"/>
  <c r="C184" i="7"/>
  <c r="W183" i="7"/>
  <c r="V183" i="7"/>
  <c r="U183" i="7"/>
  <c r="E183" i="7"/>
  <c r="D183" i="7"/>
  <c r="C183" i="7"/>
  <c r="E182" i="7"/>
  <c r="D182" i="7"/>
  <c r="C182" i="7"/>
  <c r="E181" i="7"/>
  <c r="D181" i="7"/>
  <c r="C181" i="7"/>
  <c r="W180" i="7"/>
  <c r="V180" i="7"/>
  <c r="U180" i="7"/>
  <c r="E180" i="7"/>
  <c r="D180" i="7"/>
  <c r="C180" i="7"/>
  <c r="E179" i="7"/>
  <c r="D179" i="7"/>
  <c r="C179" i="7"/>
  <c r="E178" i="7"/>
  <c r="D178" i="7"/>
  <c r="C178" i="7"/>
  <c r="E177" i="7"/>
  <c r="D177" i="7"/>
  <c r="C177" i="7"/>
  <c r="W176" i="7"/>
  <c r="V176" i="7"/>
  <c r="U176" i="7"/>
  <c r="E176" i="7"/>
  <c r="D176" i="7"/>
  <c r="C176" i="7"/>
  <c r="W175" i="7"/>
  <c r="V175" i="7"/>
  <c r="U175" i="7"/>
  <c r="E175" i="7"/>
  <c r="D175" i="7"/>
  <c r="C175" i="7"/>
  <c r="Z175" i="7"/>
  <c r="Y175" i="7"/>
  <c r="W174" i="7"/>
  <c r="V174" i="7"/>
  <c r="U174" i="7"/>
  <c r="T174" i="7"/>
  <c r="S174" i="7"/>
  <c r="R174" i="7"/>
  <c r="E174" i="7"/>
  <c r="D174" i="7"/>
  <c r="C174" i="7"/>
  <c r="E173" i="7"/>
  <c r="D173" i="7"/>
  <c r="C173" i="7"/>
  <c r="E172" i="7"/>
  <c r="D172" i="7"/>
  <c r="C172" i="7"/>
  <c r="E171" i="7"/>
  <c r="D171" i="7"/>
  <c r="C171" i="7"/>
  <c r="E170" i="7"/>
  <c r="D170" i="7"/>
  <c r="C170" i="7"/>
  <c r="E169" i="7"/>
  <c r="D169" i="7"/>
  <c r="C169" i="7"/>
  <c r="E168" i="7"/>
  <c r="D168" i="7"/>
  <c r="C168" i="7"/>
  <c r="E167" i="7"/>
  <c r="D167" i="7"/>
  <c r="C167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E161" i="7"/>
  <c r="D161" i="7"/>
  <c r="C161" i="7"/>
  <c r="E160" i="7"/>
  <c r="D160" i="7"/>
  <c r="C160" i="7"/>
  <c r="E159" i="7"/>
  <c r="D159" i="7"/>
  <c r="C159" i="7"/>
  <c r="E158" i="7"/>
  <c r="D158" i="7"/>
  <c r="C158" i="7"/>
  <c r="E157" i="7"/>
  <c r="D157" i="7"/>
  <c r="C157" i="7"/>
  <c r="E156" i="7"/>
  <c r="D156" i="7"/>
  <c r="C156" i="7"/>
  <c r="E155" i="7"/>
  <c r="D155" i="7"/>
  <c r="C155" i="7"/>
  <c r="T154" i="7"/>
  <c r="S154" i="7"/>
  <c r="R154" i="7"/>
  <c r="W153" i="7"/>
  <c r="V153" i="7"/>
  <c r="U153" i="7"/>
  <c r="W146" i="7"/>
  <c r="V146" i="7"/>
  <c r="U146" i="7"/>
  <c r="N146" i="7"/>
  <c r="N152" i="7" s="1"/>
  <c r="M146" i="7"/>
  <c r="M152" i="7" s="1"/>
  <c r="L146" i="7"/>
  <c r="L152" i="7" s="1"/>
  <c r="K146" i="7"/>
  <c r="K152" i="7" s="1"/>
  <c r="I146" i="7"/>
  <c r="I152" i="7" s="1"/>
  <c r="H146" i="7"/>
  <c r="H152" i="7" s="1"/>
  <c r="G146" i="7"/>
  <c r="G152" i="7" s="1"/>
  <c r="F146" i="7"/>
  <c r="F152" i="7" s="1"/>
  <c r="W145" i="7"/>
  <c r="V145" i="7"/>
  <c r="U145" i="7"/>
  <c r="E145" i="7"/>
  <c r="D145" i="7"/>
  <c r="C145" i="7"/>
  <c r="E144" i="7"/>
  <c r="D144" i="7"/>
  <c r="C144" i="7"/>
  <c r="E143" i="7"/>
  <c r="D143" i="7"/>
  <c r="C143" i="7"/>
  <c r="E142" i="7"/>
  <c r="D142" i="7"/>
  <c r="C142" i="7"/>
  <c r="E141" i="7"/>
  <c r="D141" i="7"/>
  <c r="C141" i="7"/>
  <c r="E140" i="7"/>
  <c r="D140" i="7"/>
  <c r="C140" i="7"/>
  <c r="E139" i="7"/>
  <c r="D139" i="7"/>
  <c r="C139" i="7"/>
  <c r="T138" i="7"/>
  <c r="S138" i="7"/>
  <c r="R138" i="7"/>
  <c r="E138" i="7"/>
  <c r="D138" i="7"/>
  <c r="C138" i="7"/>
  <c r="E137" i="7"/>
  <c r="D137" i="7"/>
  <c r="C137" i="7"/>
  <c r="E136" i="7"/>
  <c r="D136" i="7"/>
  <c r="C136" i="7"/>
  <c r="E135" i="7"/>
  <c r="D135" i="7"/>
  <c r="C135" i="7"/>
  <c r="W134" i="7"/>
  <c r="W138" i="7" s="1"/>
  <c r="V134" i="7"/>
  <c r="V138" i="7" s="1"/>
  <c r="U134" i="7"/>
  <c r="U138" i="7" s="1"/>
  <c r="E134" i="7"/>
  <c r="D134" i="7"/>
  <c r="C134" i="7"/>
  <c r="E133" i="7"/>
  <c r="D133" i="7"/>
  <c r="C133" i="7"/>
  <c r="E132" i="7"/>
  <c r="D132" i="7"/>
  <c r="C132" i="7"/>
  <c r="E131" i="7"/>
  <c r="D131" i="7"/>
  <c r="C131" i="7"/>
  <c r="E130" i="7"/>
  <c r="D130" i="7"/>
  <c r="C130" i="7"/>
  <c r="E129" i="7"/>
  <c r="D129" i="7"/>
  <c r="C129" i="7"/>
  <c r="E128" i="7"/>
  <c r="D128" i="7"/>
  <c r="C128" i="7"/>
  <c r="E127" i="7"/>
  <c r="D127" i="7"/>
  <c r="C127" i="7"/>
  <c r="E126" i="7"/>
  <c r="D126" i="7"/>
  <c r="C126" i="7"/>
  <c r="V125" i="7"/>
  <c r="U125" i="7"/>
  <c r="T125" i="7"/>
  <c r="W125" i="7" s="1"/>
  <c r="E125" i="7"/>
  <c r="D125" i="7"/>
  <c r="C125" i="7"/>
  <c r="W124" i="7"/>
  <c r="V124" i="7"/>
  <c r="U124" i="7"/>
  <c r="E124" i="7"/>
  <c r="D124" i="7"/>
  <c r="C124" i="7"/>
  <c r="W123" i="7"/>
  <c r="V123" i="7"/>
  <c r="U123" i="7"/>
  <c r="E123" i="7"/>
  <c r="D123" i="7"/>
  <c r="C123" i="7"/>
  <c r="E121" i="7"/>
  <c r="D121" i="7"/>
  <c r="C121" i="7"/>
  <c r="E120" i="7"/>
  <c r="D120" i="7"/>
  <c r="C120" i="7"/>
  <c r="E119" i="7"/>
  <c r="D119" i="7"/>
  <c r="C119" i="7"/>
  <c r="E118" i="7"/>
  <c r="D118" i="7"/>
  <c r="C118" i="7"/>
  <c r="E117" i="7"/>
  <c r="D117" i="7"/>
  <c r="C117" i="7"/>
  <c r="E116" i="7"/>
  <c r="D116" i="7"/>
  <c r="C116" i="7"/>
  <c r="E115" i="7"/>
  <c r="D115" i="7"/>
  <c r="C115" i="7"/>
  <c r="E114" i="7"/>
  <c r="D114" i="7"/>
  <c r="C114" i="7"/>
  <c r="E113" i="7"/>
  <c r="D113" i="7"/>
  <c r="C113" i="7"/>
  <c r="E112" i="7"/>
  <c r="D112" i="7"/>
  <c r="C112" i="7"/>
  <c r="E111" i="7"/>
  <c r="D111" i="7"/>
  <c r="C111" i="7"/>
  <c r="E110" i="7"/>
  <c r="D110" i="7"/>
  <c r="C110" i="7"/>
  <c r="E109" i="7"/>
  <c r="D109" i="7"/>
  <c r="C109" i="7"/>
  <c r="E108" i="7"/>
  <c r="D108" i="7"/>
  <c r="C108" i="7"/>
  <c r="E107" i="7"/>
  <c r="D107" i="7"/>
  <c r="C107" i="7"/>
  <c r="E106" i="7"/>
  <c r="D106" i="7"/>
  <c r="C106" i="7"/>
  <c r="E105" i="7"/>
  <c r="D105" i="7"/>
  <c r="C105" i="7"/>
  <c r="E104" i="7"/>
  <c r="D104" i="7"/>
  <c r="C104" i="7"/>
  <c r="E103" i="7"/>
  <c r="D103" i="7"/>
  <c r="C103" i="7"/>
  <c r="E102" i="7"/>
  <c r="D102" i="7"/>
  <c r="C102" i="7"/>
  <c r="E101" i="7"/>
  <c r="D101" i="7"/>
  <c r="C101" i="7"/>
  <c r="E100" i="7"/>
  <c r="D100" i="7"/>
  <c r="C100" i="7"/>
  <c r="E99" i="7"/>
  <c r="D99" i="7"/>
  <c r="C99" i="7"/>
  <c r="E98" i="7"/>
  <c r="D98" i="7"/>
  <c r="C98" i="7"/>
  <c r="E97" i="7"/>
  <c r="D97" i="7"/>
  <c r="C97" i="7"/>
  <c r="E96" i="7"/>
  <c r="D96" i="7"/>
  <c r="C96" i="7"/>
  <c r="E95" i="7"/>
  <c r="D95" i="7"/>
  <c r="C95" i="7"/>
  <c r="E94" i="7"/>
  <c r="D94" i="7"/>
  <c r="C94" i="7"/>
  <c r="E93" i="7"/>
  <c r="D93" i="7"/>
  <c r="C93" i="7"/>
  <c r="E92" i="7"/>
  <c r="D92" i="7"/>
  <c r="C92" i="7"/>
  <c r="E91" i="7"/>
  <c r="D91" i="7"/>
  <c r="C91" i="7"/>
  <c r="E90" i="7"/>
  <c r="D90" i="7"/>
  <c r="C90" i="7"/>
  <c r="E89" i="7"/>
  <c r="D89" i="7"/>
  <c r="C89" i="7"/>
  <c r="E88" i="7"/>
  <c r="D88" i="7"/>
  <c r="C88" i="7"/>
  <c r="E87" i="7"/>
  <c r="D87" i="7"/>
  <c r="C87" i="7"/>
  <c r="E86" i="7"/>
  <c r="D86" i="7"/>
  <c r="C86" i="7"/>
  <c r="E85" i="7"/>
  <c r="D85" i="7"/>
  <c r="C85" i="7"/>
  <c r="J146" i="7"/>
  <c r="J152" i="7" s="1"/>
  <c r="E84" i="7"/>
  <c r="D84" i="7"/>
  <c r="C84" i="7"/>
  <c r="E83" i="7"/>
  <c r="D83" i="7"/>
  <c r="C83" i="7"/>
  <c r="E82" i="7"/>
  <c r="D82" i="7"/>
  <c r="C82" i="7"/>
  <c r="E81" i="7"/>
  <c r="D81" i="7"/>
  <c r="C81" i="7"/>
  <c r="E80" i="7"/>
  <c r="D80" i="7"/>
  <c r="C80" i="7"/>
  <c r="E79" i="7"/>
  <c r="D79" i="7"/>
  <c r="C79" i="7"/>
  <c r="E78" i="7"/>
  <c r="D78" i="7"/>
  <c r="C78" i="7"/>
  <c r="E77" i="7"/>
  <c r="D77" i="7"/>
  <c r="C77" i="7"/>
  <c r="E76" i="7"/>
  <c r="D76" i="7"/>
  <c r="C76" i="7"/>
  <c r="E75" i="7"/>
  <c r="D75" i="7"/>
  <c r="C75" i="7"/>
  <c r="E74" i="7"/>
  <c r="D74" i="7"/>
  <c r="C74" i="7"/>
  <c r="E73" i="7"/>
  <c r="D73" i="7"/>
  <c r="C73" i="7"/>
  <c r="E72" i="7"/>
  <c r="D72" i="7"/>
  <c r="C72" i="7"/>
  <c r="E71" i="7"/>
  <c r="D71" i="7"/>
  <c r="C71" i="7"/>
  <c r="E70" i="7"/>
  <c r="D70" i="7"/>
  <c r="C70" i="7"/>
  <c r="E69" i="7"/>
  <c r="D69" i="7"/>
  <c r="C69" i="7"/>
  <c r="E68" i="7"/>
  <c r="D68" i="7"/>
  <c r="C68" i="7"/>
  <c r="E67" i="7"/>
  <c r="D67" i="7"/>
  <c r="C67" i="7"/>
  <c r="E66" i="7"/>
  <c r="D66" i="7"/>
  <c r="C66" i="7"/>
  <c r="E65" i="7"/>
  <c r="D65" i="7"/>
  <c r="C65" i="7"/>
  <c r="E64" i="7"/>
  <c r="D64" i="7"/>
  <c r="C64" i="7"/>
  <c r="E63" i="7"/>
  <c r="D63" i="7"/>
  <c r="C63" i="7"/>
  <c r="E62" i="7"/>
  <c r="D62" i="7"/>
  <c r="C62" i="7"/>
  <c r="E61" i="7"/>
  <c r="D61" i="7"/>
  <c r="C61" i="7"/>
  <c r="E60" i="7"/>
  <c r="D60" i="7"/>
  <c r="C60" i="7"/>
  <c r="E59" i="7"/>
  <c r="D59" i="7"/>
  <c r="C59" i="7"/>
  <c r="E58" i="7"/>
  <c r="D58" i="7"/>
  <c r="C58" i="7"/>
  <c r="E57" i="7"/>
  <c r="D57" i="7"/>
  <c r="C57" i="7"/>
  <c r="E56" i="7"/>
  <c r="D56" i="7"/>
  <c r="C56" i="7"/>
  <c r="W55" i="7"/>
  <c r="V55" i="7"/>
  <c r="U55" i="7"/>
  <c r="W54" i="7"/>
  <c r="V54" i="7"/>
  <c r="U54" i="7"/>
  <c r="W53" i="7"/>
  <c r="V53" i="7"/>
  <c r="U53" i="7"/>
  <c r="N53" i="7"/>
  <c r="M53" i="7"/>
  <c r="L53" i="7"/>
  <c r="K53" i="7"/>
  <c r="J53" i="7"/>
  <c r="I53" i="7"/>
  <c r="H53" i="7"/>
  <c r="G53" i="7"/>
  <c r="F53" i="7"/>
  <c r="E52" i="7"/>
  <c r="D52" i="7"/>
  <c r="C52" i="7"/>
  <c r="E51" i="7"/>
  <c r="D51" i="7"/>
  <c r="C51" i="7"/>
  <c r="W50" i="7"/>
  <c r="V50" i="7"/>
  <c r="U50" i="7"/>
  <c r="E50" i="7"/>
  <c r="D50" i="7"/>
  <c r="C50" i="7"/>
  <c r="W49" i="7"/>
  <c r="V49" i="7"/>
  <c r="U49" i="7"/>
  <c r="W48" i="7"/>
  <c r="V48" i="7"/>
  <c r="U48" i="7"/>
  <c r="W47" i="7"/>
  <c r="V47" i="7"/>
  <c r="U47" i="7"/>
  <c r="W46" i="7"/>
  <c r="V46" i="7"/>
  <c r="U46" i="7"/>
  <c r="U45" i="7"/>
  <c r="T45" i="7"/>
  <c r="W45" i="7" s="1"/>
  <c r="S45" i="7"/>
  <c r="V45" i="7" s="1"/>
  <c r="W44" i="7"/>
  <c r="V44" i="7"/>
  <c r="U44" i="7"/>
  <c r="C44" i="7"/>
  <c r="W39" i="7"/>
  <c r="V39" i="7"/>
  <c r="U39" i="7"/>
  <c r="N39" i="7"/>
  <c r="N45" i="7" s="1"/>
  <c r="M39" i="7"/>
  <c r="M45" i="7" s="1"/>
  <c r="L39" i="7"/>
  <c r="L45" i="7" s="1"/>
  <c r="K45" i="7"/>
  <c r="J39" i="7"/>
  <c r="J45" i="7" s="1"/>
  <c r="I39" i="7"/>
  <c r="I45" i="7" s="1"/>
  <c r="H39" i="7"/>
  <c r="H45" i="7" s="1"/>
  <c r="G39" i="7"/>
  <c r="G45" i="7" s="1"/>
  <c r="F45" i="7"/>
  <c r="E38" i="7"/>
  <c r="D38" i="7"/>
  <c r="C38" i="7"/>
  <c r="W37" i="7"/>
  <c r="V37" i="7"/>
  <c r="U37" i="7"/>
  <c r="E37" i="7"/>
  <c r="D37" i="7"/>
  <c r="C37" i="7"/>
  <c r="E36" i="7"/>
  <c r="D36" i="7"/>
  <c r="C36" i="7"/>
  <c r="E35" i="7"/>
  <c r="D35" i="7"/>
  <c r="C35" i="7"/>
  <c r="E33" i="7"/>
  <c r="D33" i="7"/>
  <c r="C33" i="7"/>
  <c r="T32" i="7"/>
  <c r="Z19" i="7" s="1"/>
  <c r="E32" i="7"/>
  <c r="D32" i="7"/>
  <c r="C32" i="7"/>
  <c r="W19" i="7"/>
  <c r="V19" i="7"/>
  <c r="U19" i="7"/>
  <c r="E19" i="7"/>
  <c r="D19" i="7"/>
  <c r="C19" i="7"/>
  <c r="W18" i="7"/>
  <c r="V18" i="7"/>
  <c r="U18" i="7"/>
  <c r="E18" i="7"/>
  <c r="D18" i="7"/>
  <c r="C18" i="7"/>
  <c r="W17" i="7"/>
  <c r="V17" i="7"/>
  <c r="U17" i="7"/>
  <c r="E17" i="7"/>
  <c r="D17" i="7"/>
  <c r="C17" i="7"/>
  <c r="W16" i="7"/>
  <c r="V16" i="7"/>
  <c r="U16" i="7"/>
  <c r="E16" i="7"/>
  <c r="D16" i="7"/>
  <c r="C16" i="7"/>
  <c r="W15" i="7"/>
  <c r="V15" i="7"/>
  <c r="U15" i="7"/>
  <c r="E15" i="7"/>
  <c r="D15" i="7"/>
  <c r="C15" i="7"/>
  <c r="W14" i="7"/>
  <c r="V14" i="7"/>
  <c r="U14" i="7"/>
  <c r="E14" i="7"/>
  <c r="D14" i="7"/>
  <c r="C14" i="7"/>
  <c r="W13" i="7"/>
  <c r="S13" i="7"/>
  <c r="V13" i="7" s="1"/>
  <c r="R13" i="7"/>
  <c r="R32" i="7" s="1"/>
  <c r="E13" i="7"/>
  <c r="D13" i="7"/>
  <c r="C13" i="7"/>
  <c r="W11" i="7"/>
  <c r="V11" i="7"/>
  <c r="U11" i="7"/>
  <c r="E11" i="7"/>
  <c r="D11" i="7"/>
  <c r="C11" i="7"/>
  <c r="W10" i="7"/>
  <c r="V10" i="7"/>
  <c r="U10" i="7"/>
  <c r="E10" i="7"/>
  <c r="D10" i="7"/>
  <c r="C10" i="7"/>
  <c r="W9" i="7"/>
  <c r="V9" i="7"/>
  <c r="U9" i="7"/>
  <c r="E9" i="7"/>
  <c r="D9" i="7"/>
  <c r="C9" i="7"/>
  <c r="E8" i="7"/>
  <c r="D8" i="7"/>
  <c r="C8" i="7"/>
  <c r="W7" i="7"/>
  <c r="V7" i="7"/>
  <c r="U7" i="7"/>
  <c r="E7" i="7"/>
  <c r="D7" i="7"/>
  <c r="C7" i="7"/>
  <c r="W6" i="7"/>
  <c r="V6" i="7"/>
  <c r="U6" i="7"/>
  <c r="E6" i="7"/>
  <c r="D6" i="7"/>
  <c r="C6" i="7"/>
  <c r="W5" i="7"/>
  <c r="V5" i="7"/>
  <c r="U5" i="7"/>
  <c r="E5" i="7"/>
  <c r="D5" i="7"/>
  <c r="C5" i="7"/>
  <c r="W4" i="7"/>
  <c r="V4" i="7"/>
  <c r="U4" i="7"/>
  <c r="E4" i="7"/>
  <c r="D4" i="7"/>
  <c r="C4" i="7"/>
  <c r="W3" i="7"/>
  <c r="V3" i="7"/>
  <c r="U3" i="7"/>
  <c r="W2" i="7"/>
  <c r="V2" i="7"/>
  <c r="R2" i="7"/>
  <c r="AJ25" i="24" l="1"/>
  <c r="AV25" i="24" s="1"/>
  <c r="AM25" i="24"/>
  <c r="HA7" i="8"/>
  <c r="V154" i="7"/>
  <c r="C53" i="7"/>
  <c r="D53" i="7"/>
  <c r="C196" i="7"/>
  <c r="V213" i="7"/>
  <c r="E53" i="7"/>
  <c r="GX26" i="8"/>
  <c r="HA69" i="8"/>
  <c r="HA67" i="8" s="1"/>
  <c r="HA61" i="8" s="1"/>
  <c r="GX67" i="8"/>
  <c r="GW18" i="8"/>
  <c r="GW26" i="8" s="1"/>
  <c r="GZ19" i="8"/>
  <c r="HA42" i="8"/>
  <c r="HA41" i="8" s="1"/>
  <c r="GX41" i="8"/>
  <c r="GW51" i="8"/>
  <c r="GU49" i="8"/>
  <c r="GX51" i="8"/>
  <c r="GT26" i="8"/>
  <c r="GT6" i="8" s="1"/>
  <c r="GU40" i="8"/>
  <c r="GW67" i="8"/>
  <c r="GW61" i="8" s="1"/>
  <c r="GZ69" i="8"/>
  <c r="HA19" i="8"/>
  <c r="GX18" i="8"/>
  <c r="GT52" i="8"/>
  <c r="GT27" i="8" s="1"/>
  <c r="GX61" i="8"/>
  <c r="HC8" i="8"/>
  <c r="GW30" i="8"/>
  <c r="GU29" i="8"/>
  <c r="GU28" i="8" s="1"/>
  <c r="GU52" i="8" s="1"/>
  <c r="GX30" i="8"/>
  <c r="HA55" i="8"/>
  <c r="HA54" i="8" s="1"/>
  <c r="GX54" i="8"/>
  <c r="GW37" i="8"/>
  <c r="GZ38" i="8"/>
  <c r="GZ64" i="8"/>
  <c r="GZ12" i="8"/>
  <c r="GZ7" i="8" s="1"/>
  <c r="HC13" i="8"/>
  <c r="HC12" i="8" s="1"/>
  <c r="GZ55" i="8"/>
  <c r="GW41" i="8"/>
  <c r="GZ42" i="8"/>
  <c r="GU61" i="8"/>
  <c r="GZ25" i="8"/>
  <c r="GX37" i="8"/>
  <c r="HA38" i="8"/>
  <c r="HA37" i="8" s="1"/>
  <c r="GW59" i="8"/>
  <c r="GU58" i="8"/>
  <c r="GX59" i="8"/>
  <c r="GU53" i="8"/>
  <c r="GU6" i="8" s="1"/>
  <c r="HA25" i="8"/>
  <c r="HA21" i="8" s="1"/>
  <c r="GX21" i="8"/>
  <c r="U213" i="7"/>
  <c r="W213" i="7"/>
  <c r="C146" i="7"/>
  <c r="C152" i="7" s="1"/>
  <c r="D39" i="7"/>
  <c r="D45" i="7" s="1"/>
  <c r="U154" i="7"/>
  <c r="E196" i="7"/>
  <c r="W154" i="7"/>
  <c r="E146" i="7"/>
  <c r="E152" i="7" s="1"/>
  <c r="D196" i="7"/>
  <c r="D146" i="7"/>
  <c r="D152" i="7" s="1"/>
  <c r="C39" i="7"/>
  <c r="C45" i="7" s="1"/>
  <c r="W225" i="7"/>
  <c r="W227" i="7" s="1"/>
  <c r="W228" i="7"/>
  <c r="E39" i="7"/>
  <c r="E45" i="7" s="1"/>
  <c r="X19" i="7"/>
  <c r="U2" i="7"/>
  <c r="V32" i="7"/>
  <c r="U13" i="7"/>
  <c r="S32" i="7"/>
  <c r="Y19" i="7" s="1"/>
  <c r="W32" i="7"/>
  <c r="GZ54" i="8" l="1"/>
  <c r="HC55" i="8"/>
  <c r="HC54" i="8" s="1"/>
  <c r="HC64" i="8"/>
  <c r="HC62" i="8" s="1"/>
  <c r="GZ62" i="8"/>
  <c r="HC69" i="8"/>
  <c r="HC67" i="8" s="1"/>
  <c r="GZ67" i="8"/>
  <c r="HC7" i="8"/>
  <c r="GX58" i="8"/>
  <c r="GX53" i="8" s="1"/>
  <c r="GX6" i="8" s="1"/>
  <c r="HA59" i="8"/>
  <c r="HA58" i="8" s="1"/>
  <c r="HA53" i="8" s="1"/>
  <c r="GU27" i="8"/>
  <c r="HC25" i="8"/>
  <c r="HC21" i="8" s="1"/>
  <c r="GZ21" i="8"/>
  <c r="GW29" i="8"/>
  <c r="GW28" i="8" s="1"/>
  <c r="GZ30" i="8"/>
  <c r="HA18" i="8"/>
  <c r="HA26" i="8" s="1"/>
  <c r="GW49" i="8"/>
  <c r="GW40" i="8" s="1"/>
  <c r="GZ51" i="8"/>
  <c r="GZ18" i="8"/>
  <c r="GZ26" i="8" s="1"/>
  <c r="HC19" i="8"/>
  <c r="GW58" i="8"/>
  <c r="GW53" i="8" s="1"/>
  <c r="GW6" i="8" s="1"/>
  <c r="GZ59" i="8"/>
  <c r="GZ41" i="8"/>
  <c r="HC42" i="8"/>
  <c r="HC41" i="8" s="1"/>
  <c r="HC38" i="8"/>
  <c r="HC37" i="8" s="1"/>
  <c r="GZ37" i="8"/>
  <c r="HA30" i="8"/>
  <c r="HA29" i="8" s="1"/>
  <c r="HA28" i="8" s="1"/>
  <c r="GX29" i="8"/>
  <c r="GX28" i="8" s="1"/>
  <c r="HA51" i="8"/>
  <c r="HA49" i="8" s="1"/>
  <c r="HA40" i="8" s="1"/>
  <c r="GX49" i="8"/>
  <c r="GX40" i="8" s="1"/>
  <c r="U32" i="7"/>
  <c r="GW52" i="8" l="1"/>
  <c r="GW27" i="8" s="1"/>
  <c r="GX52" i="8"/>
  <c r="GX27" i="8" s="1"/>
  <c r="GZ61" i="8"/>
  <c r="GZ29" i="8"/>
  <c r="GZ28" i="8" s="1"/>
  <c r="HC30" i="8"/>
  <c r="HC29" i="8" s="1"/>
  <c r="HC28" i="8" s="1"/>
  <c r="HC59" i="8"/>
  <c r="HC58" i="8" s="1"/>
  <c r="HC53" i="8" s="1"/>
  <c r="GZ58" i="8"/>
  <c r="GZ53" i="8" s="1"/>
  <c r="GZ6" i="8" s="1"/>
  <c r="HC51" i="8"/>
  <c r="HC49" i="8" s="1"/>
  <c r="HC40" i="8" s="1"/>
  <c r="GZ49" i="8"/>
  <c r="HA52" i="8"/>
  <c r="HA27" i="8" s="1"/>
  <c r="GZ40" i="8"/>
  <c r="HC18" i="8"/>
  <c r="HC26" i="8" s="1"/>
  <c r="HA6" i="8"/>
  <c r="HC61" i="8"/>
  <c r="AF100" i="3"/>
  <c r="AC100" i="3"/>
  <c r="AD100" i="3"/>
  <c r="AG100" i="3" s="1"/>
  <c r="AE100" i="3"/>
  <c r="P100" i="3"/>
  <c r="O100" i="3"/>
  <c r="HC6" i="8" l="1"/>
  <c r="GZ52" i="8"/>
  <c r="GZ27" i="8" s="1"/>
  <c r="HC52" i="8"/>
  <c r="HC27" i="8" s="1"/>
  <c r="J44" i="3"/>
  <c r="H70" i="6" l="1"/>
  <c r="H76" i="6" s="1"/>
  <c r="C32" i="6" l="1"/>
  <c r="D10" i="6"/>
  <c r="F17" i="6"/>
  <c r="E30" i="6" l="1"/>
  <c r="D30" i="6"/>
  <c r="C30" i="6"/>
  <c r="E14" i="6" l="1"/>
  <c r="D14" i="6"/>
  <c r="C14" i="6"/>
  <c r="F70" i="6" l="1"/>
  <c r="F76" i="6" s="1"/>
  <c r="G70" i="6"/>
  <c r="G76" i="6" s="1"/>
  <c r="W70" i="6"/>
  <c r="V70" i="6"/>
  <c r="U70" i="6"/>
  <c r="N70" i="6"/>
  <c r="M70" i="6"/>
  <c r="L70" i="6"/>
  <c r="K70" i="6"/>
  <c r="J70" i="6"/>
  <c r="I70" i="6"/>
  <c r="W75" i="6"/>
  <c r="V75" i="6"/>
  <c r="U75" i="6"/>
  <c r="E75" i="6"/>
  <c r="D75" i="6"/>
  <c r="C75" i="6"/>
  <c r="T93" i="6" l="1"/>
  <c r="W93" i="6" s="1"/>
  <c r="S93" i="6"/>
  <c r="V93" i="6" s="1"/>
  <c r="R93" i="6"/>
  <c r="U93" i="6" s="1"/>
  <c r="W92" i="6"/>
  <c r="V92" i="6"/>
  <c r="U92" i="6"/>
  <c r="T91" i="6"/>
  <c r="W91" i="6" s="1"/>
  <c r="S91" i="6"/>
  <c r="V91" i="6" s="1"/>
  <c r="R91" i="6"/>
  <c r="U91" i="6" s="1"/>
  <c r="W90" i="6"/>
  <c r="V90" i="6"/>
  <c r="U90" i="6"/>
  <c r="T89" i="6"/>
  <c r="W89" i="6" s="1"/>
  <c r="S89" i="6"/>
  <c r="V89" i="6" s="1"/>
  <c r="R89" i="6"/>
  <c r="U89" i="6" s="1"/>
  <c r="W88" i="6"/>
  <c r="V88" i="6"/>
  <c r="U88" i="6"/>
  <c r="T87" i="6"/>
  <c r="W87" i="6" s="1"/>
  <c r="S87" i="6"/>
  <c r="V87" i="6" s="1"/>
  <c r="R87" i="6"/>
  <c r="U87" i="6" s="1"/>
  <c r="W86" i="6"/>
  <c r="V86" i="6"/>
  <c r="U86" i="6"/>
  <c r="W85" i="6"/>
  <c r="V85" i="6"/>
  <c r="U85" i="6"/>
  <c r="W84" i="6"/>
  <c r="V84" i="6"/>
  <c r="U84" i="6"/>
  <c r="W83" i="6"/>
  <c r="V83" i="6"/>
  <c r="U83" i="6"/>
  <c r="U82" i="6"/>
  <c r="T82" i="6"/>
  <c r="W82" i="6" s="1"/>
  <c r="S82" i="6"/>
  <c r="V82" i="6" s="1"/>
  <c r="W81" i="6"/>
  <c r="V81" i="6"/>
  <c r="U81" i="6"/>
  <c r="U80" i="6"/>
  <c r="T80" i="6"/>
  <c r="W80" i="6" s="1"/>
  <c r="S80" i="6"/>
  <c r="V80" i="6" s="1"/>
  <c r="Z79" i="6"/>
  <c r="Y79" i="6"/>
  <c r="W79" i="6"/>
  <c r="V79" i="6"/>
  <c r="U79" i="6"/>
  <c r="W78" i="6"/>
  <c r="V78" i="6"/>
  <c r="U78" i="6"/>
  <c r="T77" i="6"/>
  <c r="W77" i="6" s="1"/>
  <c r="S77" i="6"/>
  <c r="V77" i="6" s="1"/>
  <c r="R77" i="6"/>
  <c r="U77" i="6" s="1"/>
  <c r="Z76" i="6"/>
  <c r="Y76" i="6"/>
  <c r="W76" i="6"/>
  <c r="V76" i="6"/>
  <c r="U76" i="6"/>
  <c r="N76" i="6"/>
  <c r="M76" i="6"/>
  <c r="L76" i="6"/>
  <c r="K76" i="6"/>
  <c r="J76" i="6"/>
  <c r="I76" i="6"/>
  <c r="T69" i="6"/>
  <c r="W69" i="6" s="1"/>
  <c r="S69" i="6"/>
  <c r="V69" i="6" s="1"/>
  <c r="R69" i="6"/>
  <c r="U69" i="6" s="1"/>
  <c r="E69" i="6"/>
  <c r="D69" i="6"/>
  <c r="C69" i="6"/>
  <c r="T68" i="6"/>
  <c r="W68" i="6" s="1"/>
  <c r="S68" i="6"/>
  <c r="V68" i="6" s="1"/>
  <c r="R68" i="6"/>
  <c r="U68" i="6" s="1"/>
  <c r="E68" i="6"/>
  <c r="D68" i="6"/>
  <c r="C68" i="6"/>
  <c r="W67" i="6"/>
  <c r="V67" i="6"/>
  <c r="U67" i="6"/>
  <c r="E67" i="6"/>
  <c r="D67" i="6"/>
  <c r="C67" i="6"/>
  <c r="U66" i="6"/>
  <c r="T66" i="6"/>
  <c r="W66" i="6" s="1"/>
  <c r="S66" i="6"/>
  <c r="V66" i="6" s="1"/>
  <c r="E66" i="6"/>
  <c r="D66" i="6"/>
  <c r="C66" i="6"/>
  <c r="C70" i="6" s="1"/>
  <c r="C76" i="6" s="1"/>
  <c r="W65" i="6"/>
  <c r="V65" i="6"/>
  <c r="U65" i="6"/>
  <c r="W64" i="6"/>
  <c r="V64" i="6"/>
  <c r="U64" i="6"/>
  <c r="W63" i="6"/>
  <c r="V63" i="6"/>
  <c r="U63" i="6"/>
  <c r="T62" i="6"/>
  <c r="W62" i="6" s="1"/>
  <c r="S62" i="6"/>
  <c r="V62" i="6" s="1"/>
  <c r="R62" i="6"/>
  <c r="U62" i="6" s="1"/>
  <c r="W61" i="6"/>
  <c r="V61" i="6"/>
  <c r="U61" i="6"/>
  <c r="W60" i="6"/>
  <c r="V60" i="6"/>
  <c r="U60" i="6"/>
  <c r="W55" i="6"/>
  <c r="V55" i="6"/>
  <c r="U55" i="6"/>
  <c r="N61" i="6"/>
  <c r="M61" i="6"/>
  <c r="L61" i="6"/>
  <c r="K61" i="6"/>
  <c r="J61" i="6"/>
  <c r="I61" i="6"/>
  <c r="W54" i="6"/>
  <c r="V54" i="6"/>
  <c r="U54" i="6"/>
  <c r="E54" i="6"/>
  <c r="D54" i="6"/>
  <c r="C54" i="6"/>
  <c r="E53" i="6"/>
  <c r="D53" i="6"/>
  <c r="C53" i="6"/>
  <c r="W52" i="6"/>
  <c r="V52" i="6"/>
  <c r="U52" i="6"/>
  <c r="E52" i="6"/>
  <c r="D52" i="6"/>
  <c r="C52" i="6"/>
  <c r="U51" i="6"/>
  <c r="T51" i="6"/>
  <c r="W51" i="6" s="1"/>
  <c r="S51" i="6"/>
  <c r="V51" i="6" s="1"/>
  <c r="E51" i="6"/>
  <c r="D51" i="6"/>
  <c r="C51" i="6"/>
  <c r="C55" i="6" s="1"/>
  <c r="C61" i="6" s="1"/>
  <c r="W47" i="6"/>
  <c r="V47" i="6"/>
  <c r="U47" i="6"/>
  <c r="U46" i="6"/>
  <c r="T46" i="6"/>
  <c r="W46" i="6" s="1"/>
  <c r="S46" i="6"/>
  <c r="V46" i="6" s="1"/>
  <c r="W45" i="6"/>
  <c r="V45" i="6"/>
  <c r="U45" i="6"/>
  <c r="W44" i="6"/>
  <c r="V44" i="6"/>
  <c r="U44" i="6"/>
  <c r="U43" i="6"/>
  <c r="T43" i="6"/>
  <c r="W43" i="6" s="1"/>
  <c r="S43" i="6"/>
  <c r="V43" i="6" s="1"/>
  <c r="W42" i="6"/>
  <c r="V42" i="6"/>
  <c r="U42" i="6"/>
  <c r="W37" i="6"/>
  <c r="V37" i="6"/>
  <c r="U37" i="6"/>
  <c r="N37" i="6"/>
  <c r="N43" i="6" s="1"/>
  <c r="M37" i="6"/>
  <c r="M43" i="6" s="1"/>
  <c r="L37" i="6"/>
  <c r="L43" i="6" s="1"/>
  <c r="K37" i="6"/>
  <c r="K43" i="6" s="1"/>
  <c r="J37" i="6"/>
  <c r="J43" i="6" s="1"/>
  <c r="I37" i="6"/>
  <c r="I43" i="6" s="1"/>
  <c r="H37" i="6"/>
  <c r="H43" i="6" s="1"/>
  <c r="G37" i="6"/>
  <c r="G43" i="6" s="1"/>
  <c r="F37" i="6"/>
  <c r="F43" i="6" s="1"/>
  <c r="W36" i="6"/>
  <c r="V36" i="6"/>
  <c r="U36" i="6"/>
  <c r="E36" i="6"/>
  <c r="D36" i="6"/>
  <c r="E35" i="6"/>
  <c r="D35" i="6"/>
  <c r="C35" i="6"/>
  <c r="E34" i="6"/>
  <c r="D34" i="6"/>
  <c r="C34" i="6"/>
  <c r="Y33" i="6"/>
  <c r="W33" i="6"/>
  <c r="V33" i="6"/>
  <c r="U33" i="6"/>
  <c r="E33" i="6"/>
  <c r="D33" i="6"/>
  <c r="C33" i="6"/>
  <c r="E32" i="6"/>
  <c r="D32" i="6"/>
  <c r="W31" i="6"/>
  <c r="V31" i="6"/>
  <c r="U31" i="6"/>
  <c r="E31" i="6"/>
  <c r="D31" i="6"/>
  <c r="C31" i="6"/>
  <c r="E29" i="6"/>
  <c r="C29" i="6"/>
  <c r="E28" i="6"/>
  <c r="D28" i="6"/>
  <c r="C28" i="6"/>
  <c r="W27" i="6"/>
  <c r="V27" i="6"/>
  <c r="U27" i="6"/>
  <c r="W26" i="6"/>
  <c r="V26" i="6"/>
  <c r="U26" i="6"/>
  <c r="W25" i="6"/>
  <c r="V25" i="6"/>
  <c r="U25" i="6"/>
  <c r="Y24" i="6"/>
  <c r="W24" i="6"/>
  <c r="V24" i="6"/>
  <c r="U24" i="6"/>
  <c r="U23" i="6"/>
  <c r="T23" i="6"/>
  <c r="W23" i="6" s="1"/>
  <c r="S23" i="6"/>
  <c r="V23" i="6" s="1"/>
  <c r="W22" i="6"/>
  <c r="V22" i="6"/>
  <c r="U22" i="6"/>
  <c r="E22" i="6"/>
  <c r="D22" i="6"/>
  <c r="C22" i="6"/>
  <c r="Z17" i="6"/>
  <c r="Y17" i="6"/>
  <c r="U17" i="6"/>
  <c r="T17" i="6"/>
  <c r="W17" i="6" s="1"/>
  <c r="S17" i="6"/>
  <c r="V17" i="6" s="1"/>
  <c r="N17" i="6"/>
  <c r="N23" i="6" s="1"/>
  <c r="M17" i="6"/>
  <c r="M23" i="6" s="1"/>
  <c r="L17" i="6"/>
  <c r="L23" i="6" s="1"/>
  <c r="K17" i="6"/>
  <c r="K23" i="6" s="1"/>
  <c r="J17" i="6"/>
  <c r="J23" i="6" s="1"/>
  <c r="I17" i="6"/>
  <c r="I23" i="6" s="1"/>
  <c r="H17" i="6"/>
  <c r="H23" i="6" s="1"/>
  <c r="G17" i="6"/>
  <c r="G23" i="6" s="1"/>
  <c r="F23" i="6"/>
  <c r="D16" i="6"/>
  <c r="C16" i="6"/>
  <c r="W15" i="6"/>
  <c r="V15" i="6"/>
  <c r="U15" i="6"/>
  <c r="E15" i="6"/>
  <c r="D15" i="6"/>
  <c r="C15" i="6"/>
  <c r="W13" i="6"/>
  <c r="V13" i="6"/>
  <c r="U13" i="6"/>
  <c r="E13" i="6"/>
  <c r="D13" i="6"/>
  <c r="C13" i="6"/>
  <c r="U12" i="6"/>
  <c r="T12" i="6"/>
  <c r="W12" i="6" s="1"/>
  <c r="S12" i="6"/>
  <c r="V12" i="6" s="1"/>
  <c r="D12" i="6"/>
  <c r="C12" i="6"/>
  <c r="W11" i="6"/>
  <c r="V11" i="6"/>
  <c r="U11" i="6"/>
  <c r="E11" i="6"/>
  <c r="D11" i="6"/>
  <c r="C11" i="6"/>
  <c r="T10" i="6"/>
  <c r="W10" i="6" s="1"/>
  <c r="S10" i="6"/>
  <c r="V10" i="6" s="1"/>
  <c r="R10" i="6"/>
  <c r="U10" i="6" s="1"/>
  <c r="E10" i="6"/>
  <c r="C10" i="6"/>
  <c r="E8" i="6"/>
  <c r="C8" i="6"/>
  <c r="E6" i="6"/>
  <c r="D6" i="6"/>
  <c r="C6" i="6"/>
  <c r="W5" i="6"/>
  <c r="V5" i="6"/>
  <c r="U5" i="6"/>
  <c r="E5" i="6"/>
  <c r="D5" i="6"/>
  <c r="C5" i="6"/>
  <c r="T4" i="6"/>
  <c r="W4" i="6" s="1"/>
  <c r="S4" i="6"/>
  <c r="V4" i="6" s="1"/>
  <c r="E4" i="6"/>
  <c r="D4" i="6"/>
  <c r="C4" i="6"/>
  <c r="C17" i="6" s="1"/>
  <c r="C23" i="6" s="1"/>
  <c r="W3" i="6"/>
  <c r="V3" i="6"/>
  <c r="R3" i="6"/>
  <c r="R4" i="6" s="1"/>
  <c r="U4" i="6" s="1"/>
  <c r="W2" i="6"/>
  <c r="V2" i="6"/>
  <c r="U2" i="6"/>
  <c r="W1" i="6"/>
  <c r="V1" i="6"/>
  <c r="U1" i="6"/>
  <c r="D55" i="6" l="1"/>
  <c r="D61" i="6" s="1"/>
  <c r="E55" i="6"/>
  <c r="E61" i="6" s="1"/>
  <c r="D70" i="6"/>
  <c r="D76" i="6" s="1"/>
  <c r="D37" i="6"/>
  <c r="D43" i="6" s="1"/>
  <c r="C37" i="6"/>
  <c r="C43" i="6" s="1"/>
  <c r="E70" i="6"/>
  <c r="E76" i="6" s="1"/>
  <c r="D17" i="6"/>
  <c r="E37" i="6"/>
  <c r="E43" i="6" s="1"/>
  <c r="E17" i="6"/>
  <c r="E23" i="6" s="1"/>
  <c r="U3" i="6"/>
  <c r="D23" i="6" l="1"/>
  <c r="E5" i="4"/>
  <c r="F5" i="4"/>
  <c r="E6" i="4"/>
  <c r="F6" i="4"/>
  <c r="AA52" i="5"/>
  <c r="AD52" i="5" s="1"/>
  <c r="Z52" i="5"/>
  <c r="AB52" i="5"/>
  <c r="O52" i="5"/>
  <c r="N52" i="5"/>
  <c r="P52" i="5"/>
  <c r="AB51" i="5"/>
  <c r="AA51" i="5"/>
  <c r="Z51" i="5"/>
  <c r="O51" i="5"/>
  <c r="AD51" i="5" s="1"/>
  <c r="N51" i="5"/>
  <c r="P51" i="5"/>
  <c r="AB50" i="5"/>
  <c r="AA50" i="5"/>
  <c r="Z50" i="5"/>
  <c r="O50" i="5"/>
  <c r="N50" i="5"/>
  <c r="AC50" i="5" s="1"/>
  <c r="P50" i="5"/>
  <c r="AB49" i="5"/>
  <c r="AA49" i="5"/>
  <c r="AD49" i="5" s="1"/>
  <c r="Z49" i="5"/>
  <c r="P49" i="5"/>
  <c r="O49" i="5"/>
  <c r="N49" i="5"/>
  <c r="AC49" i="5" s="1"/>
  <c r="AB47" i="5"/>
  <c r="AA47" i="5"/>
  <c r="Z47" i="5"/>
  <c r="O47" i="5"/>
  <c r="N47" i="5"/>
  <c r="AC47" i="5" s="1"/>
  <c r="P47" i="5"/>
  <c r="AB46" i="5"/>
  <c r="AA46" i="5"/>
  <c r="AD46" i="5" s="1"/>
  <c r="Z46" i="5"/>
  <c r="P46" i="5"/>
  <c r="O46" i="5"/>
  <c r="N46" i="5"/>
  <c r="AC46" i="5" s="1"/>
  <c r="AB45" i="5"/>
  <c r="AA45" i="5"/>
  <c r="Z45" i="5"/>
  <c r="O45" i="5"/>
  <c r="N45" i="5"/>
  <c r="AC45" i="5" s="1"/>
  <c r="P45" i="5"/>
  <c r="AC44" i="5"/>
  <c r="AA44" i="5"/>
  <c r="Z44" i="5"/>
  <c r="AB44" i="5"/>
  <c r="AE44" i="5" s="1"/>
  <c r="P44" i="5"/>
  <c r="O44" i="5"/>
  <c r="N44" i="5"/>
  <c r="AC43" i="5"/>
  <c r="AA43" i="5"/>
  <c r="Z43" i="5"/>
  <c r="AB43" i="5"/>
  <c r="P43" i="5"/>
  <c r="O43" i="5"/>
  <c r="N43" i="5"/>
  <c r="AC42" i="5"/>
  <c r="AA42" i="5"/>
  <c r="Z42" i="5"/>
  <c r="AB42" i="5"/>
  <c r="AE42" i="5" s="1"/>
  <c r="P42" i="5"/>
  <c r="O42" i="5"/>
  <c r="N42" i="5"/>
  <c r="AB41" i="5"/>
  <c r="AA41" i="5"/>
  <c r="Z41" i="5"/>
  <c r="P41" i="5"/>
  <c r="AE41" i="5" s="1"/>
  <c r="O41" i="5"/>
  <c r="N41" i="5"/>
  <c r="AC41" i="5" s="1"/>
  <c r="AB40" i="5"/>
  <c r="AA40" i="5"/>
  <c r="Z40" i="5"/>
  <c r="O40" i="5"/>
  <c r="AD40" i="5" s="1"/>
  <c r="N40" i="5"/>
  <c r="P40" i="5"/>
  <c r="AB39" i="5"/>
  <c r="AE39" i="5" s="1"/>
  <c r="AA39" i="5"/>
  <c r="Z39" i="5"/>
  <c r="AC39" i="5" s="1"/>
  <c r="O39" i="5"/>
  <c r="AD39" i="5" s="1"/>
  <c r="N39" i="5"/>
  <c r="P39" i="5"/>
  <c r="AB38" i="5"/>
  <c r="AE38" i="5" s="1"/>
  <c r="AA38" i="5"/>
  <c r="Z38" i="5"/>
  <c r="AC38" i="5" s="1"/>
  <c r="O38" i="5"/>
  <c r="AD38" i="5" s="1"/>
  <c r="N38" i="5"/>
  <c r="P38" i="5"/>
  <c r="AA37" i="5"/>
  <c r="AD37" i="5" s="1"/>
  <c r="Z37" i="5"/>
  <c r="AC37" i="5" s="1"/>
  <c r="AB37" i="5"/>
  <c r="AE37" i="5" s="1"/>
  <c r="P37" i="5"/>
  <c r="O37" i="5"/>
  <c r="N37" i="5"/>
  <c r="AA36" i="5"/>
  <c r="AD36" i="5" s="1"/>
  <c r="Z36" i="5"/>
  <c r="AC36" i="5" s="1"/>
  <c r="AB36" i="5"/>
  <c r="AE36" i="5" s="1"/>
  <c r="P36" i="5"/>
  <c r="O36" i="5"/>
  <c r="N36" i="5"/>
  <c r="AA35" i="5"/>
  <c r="T35" i="5"/>
  <c r="Z35" i="5" s="1"/>
  <c r="P35" i="5"/>
  <c r="O35" i="5"/>
  <c r="N35" i="5"/>
  <c r="AB32" i="5"/>
  <c r="AA32" i="5"/>
  <c r="AD32" i="5" s="1"/>
  <c r="Z32" i="5"/>
  <c r="P32" i="5"/>
  <c r="AE32" i="5" s="1"/>
  <c r="O32" i="5"/>
  <c r="N32" i="5"/>
  <c r="AC32" i="5" s="1"/>
  <c r="AB31" i="5"/>
  <c r="AA31" i="5"/>
  <c r="Z31" i="5"/>
  <c r="O31" i="5"/>
  <c r="N31" i="5"/>
  <c r="AC31" i="5" s="1"/>
  <c r="P31" i="5"/>
  <c r="AC30" i="5"/>
  <c r="AA30" i="5"/>
  <c r="Z30" i="5"/>
  <c r="AB30" i="5"/>
  <c r="P30" i="5"/>
  <c r="O30" i="5"/>
  <c r="N30" i="5"/>
  <c r="AC29" i="5"/>
  <c r="AA29" i="5"/>
  <c r="Z29" i="5"/>
  <c r="AB29" i="5"/>
  <c r="P29" i="5"/>
  <c r="O29" i="5"/>
  <c r="N29" i="5"/>
  <c r="AB28" i="5"/>
  <c r="AA28" i="5"/>
  <c r="AD28" i="5" s="1"/>
  <c r="Z28" i="5"/>
  <c r="P28" i="5"/>
  <c r="O28" i="5"/>
  <c r="N28" i="5"/>
  <c r="AC28" i="5" s="1"/>
  <c r="AC27" i="5"/>
  <c r="AA27" i="5"/>
  <c r="Z27" i="5"/>
  <c r="AB27" i="5"/>
  <c r="O27" i="5"/>
  <c r="N27" i="5"/>
  <c r="P27" i="5"/>
  <c r="AB26" i="5"/>
  <c r="AA26" i="5"/>
  <c r="Z26" i="5"/>
  <c r="AC26" i="5" s="1"/>
  <c r="P26" i="5"/>
  <c r="O26" i="5"/>
  <c r="N26" i="5"/>
  <c r="AC25" i="5"/>
  <c r="AA25" i="5"/>
  <c r="Z25" i="5"/>
  <c r="AB25" i="5"/>
  <c r="P25" i="5"/>
  <c r="O25" i="5"/>
  <c r="N25" i="5"/>
  <c r="AC24" i="5"/>
  <c r="AA24" i="5"/>
  <c r="Z24" i="5"/>
  <c r="AB24" i="5"/>
  <c r="P24" i="5"/>
  <c r="O24" i="5"/>
  <c r="N24" i="5"/>
  <c r="AC23" i="5"/>
  <c r="AA23" i="5"/>
  <c r="Z23" i="5"/>
  <c r="AB23" i="5"/>
  <c r="P23" i="5"/>
  <c r="O23" i="5"/>
  <c r="N23" i="5"/>
  <c r="AB22" i="5"/>
  <c r="AA22" i="5"/>
  <c r="AD22" i="5" s="1"/>
  <c r="Z22" i="5"/>
  <c r="P22" i="5"/>
  <c r="O22" i="5"/>
  <c r="N22" i="5"/>
  <c r="AC22" i="5" s="1"/>
  <c r="AB21" i="5"/>
  <c r="AA21" i="5"/>
  <c r="Z21" i="5"/>
  <c r="AC21" i="5" s="1"/>
  <c r="O21" i="5"/>
  <c r="N21" i="5"/>
  <c r="P21" i="5"/>
  <c r="AB20" i="5"/>
  <c r="AA20" i="5"/>
  <c r="Z20" i="5"/>
  <c r="AC20" i="5" s="1"/>
  <c r="O20" i="5"/>
  <c r="AD20" i="5" s="1"/>
  <c r="N20" i="5"/>
  <c r="P20" i="5"/>
  <c r="AA19" i="5"/>
  <c r="Z19" i="5"/>
  <c r="AB19" i="5"/>
  <c r="P19" i="5"/>
  <c r="O19" i="5"/>
  <c r="AD19" i="5" s="1"/>
  <c r="N19" i="5"/>
  <c r="AC18" i="5"/>
  <c r="AA18" i="5"/>
  <c r="Z18" i="5"/>
  <c r="AB18" i="5"/>
  <c r="P18" i="5"/>
  <c r="O18" i="5"/>
  <c r="N18" i="5"/>
  <c r="AB17" i="5"/>
  <c r="AA17" i="5"/>
  <c r="Z17" i="5"/>
  <c r="O17" i="5"/>
  <c r="N17" i="5"/>
  <c r="AC17" i="5" s="1"/>
  <c r="P17" i="5"/>
  <c r="AC16" i="5"/>
  <c r="AA16" i="5"/>
  <c r="AD16" i="5" s="1"/>
  <c r="Z16" i="5"/>
  <c r="AB16" i="5"/>
  <c r="AE16" i="5" s="1"/>
  <c r="P16" i="5"/>
  <c r="O16" i="5"/>
  <c r="N16" i="5"/>
  <c r="AA15" i="5"/>
  <c r="AD15" i="5" s="1"/>
  <c r="Z15" i="5"/>
  <c r="AB15" i="5"/>
  <c r="AE15" i="5" s="1"/>
  <c r="P15" i="5"/>
  <c r="O15" i="5"/>
  <c r="N15" i="5"/>
  <c r="AC14" i="5"/>
  <c r="AA14" i="5"/>
  <c r="AD14" i="5" s="1"/>
  <c r="Z14" i="5"/>
  <c r="AB14" i="5"/>
  <c r="AE14" i="5" s="1"/>
  <c r="P14" i="5"/>
  <c r="O14" i="5"/>
  <c r="N14" i="5"/>
  <c r="AA13" i="5"/>
  <c r="AD13" i="5" s="1"/>
  <c r="Z13" i="5"/>
  <c r="AC13" i="5" s="1"/>
  <c r="AB13" i="5"/>
  <c r="AB12" i="5"/>
  <c r="AE12" i="5" s="1"/>
  <c r="AA12" i="5"/>
  <c r="AD12" i="5" s="1"/>
  <c r="Z12" i="5"/>
  <c r="AC12" i="5" s="1"/>
  <c r="P12" i="5"/>
  <c r="O12" i="5"/>
  <c r="N12" i="5"/>
  <c r="AB11" i="5"/>
  <c r="AE11" i="5" s="1"/>
  <c r="AA11" i="5"/>
  <c r="AD11" i="5" s="1"/>
  <c r="Z11" i="5"/>
  <c r="AC11" i="5" s="1"/>
  <c r="P11" i="5"/>
  <c r="O11" i="5"/>
  <c r="N11" i="5"/>
  <c r="CO10" i="9"/>
  <c r="B9" i="5"/>
  <c r="O8" i="5"/>
  <c r="AD8" i="5" s="1"/>
  <c r="N8" i="5"/>
  <c r="AC8" i="5" s="1"/>
  <c r="P8" i="5"/>
  <c r="AE8" i="5" s="1"/>
  <c r="O7" i="5"/>
  <c r="AD7" i="5" s="1"/>
  <c r="N7" i="5"/>
  <c r="AC7" i="5" s="1"/>
  <c r="P7" i="5"/>
  <c r="AE7" i="5" s="1"/>
  <c r="P6" i="5"/>
  <c r="AE6" i="5" s="1"/>
  <c r="O6" i="5"/>
  <c r="AD6" i="5" s="1"/>
  <c r="N6" i="5"/>
  <c r="AC6" i="5" s="1"/>
  <c r="O5" i="5"/>
  <c r="AD5" i="5" s="1"/>
  <c r="N5" i="5"/>
  <c r="AC5" i="5" s="1"/>
  <c r="P5" i="5"/>
  <c r="AE5" i="5" s="1"/>
  <c r="CN24" i="9"/>
  <c r="CO20" i="9"/>
  <c r="CO19" i="9"/>
  <c r="CN19" i="9"/>
  <c r="CN16" i="9"/>
  <c r="CN10" i="9"/>
  <c r="CO9" i="9"/>
  <c r="CN9" i="9"/>
  <c r="CO8" i="9"/>
  <c r="B4" i="5"/>
  <c r="CN8" i="9" s="1"/>
  <c r="AA3" i="5"/>
  <c r="Z3" i="5"/>
  <c r="AC3" i="5" s="1"/>
  <c r="Y3" i="5"/>
  <c r="V3" i="5"/>
  <c r="S3" i="5"/>
  <c r="CP19" i="9" s="1"/>
  <c r="O3" i="5"/>
  <c r="AD3" i="5" s="1"/>
  <c r="N3" i="5"/>
  <c r="M3" i="5"/>
  <c r="G3" i="5"/>
  <c r="CP9" i="9" s="1"/>
  <c r="D3" i="5"/>
  <c r="CP8" i="9" s="1"/>
  <c r="L7" i="4"/>
  <c r="L8" i="4" s="1"/>
  <c r="K7" i="4"/>
  <c r="K8" i="4" s="1"/>
  <c r="I7" i="4"/>
  <c r="I8" i="4" s="1"/>
  <c r="H7" i="4"/>
  <c r="H8" i="4" s="1"/>
  <c r="C7" i="4"/>
  <c r="C8" i="4" s="1"/>
  <c r="B7" i="4"/>
  <c r="B8" i="4" s="1"/>
  <c r="O6" i="4"/>
  <c r="R6" i="4" s="1"/>
  <c r="N6" i="4"/>
  <c r="Q6" i="4" s="1"/>
  <c r="M6" i="4"/>
  <c r="P6" i="4"/>
  <c r="G6" i="4"/>
  <c r="O5" i="4"/>
  <c r="N5" i="4"/>
  <c r="Q5" i="4" s="1"/>
  <c r="M5" i="4"/>
  <c r="M7" i="4" s="1"/>
  <c r="M8" i="4" s="1"/>
  <c r="F8" i="4"/>
  <c r="E7" i="4"/>
  <c r="E8" i="4" s="1"/>
  <c r="G5" i="4"/>
  <c r="P3" i="4"/>
  <c r="S3" i="4" s="1"/>
  <c r="O3" i="4"/>
  <c r="N3" i="4"/>
  <c r="Q3" i="4" s="1"/>
  <c r="E3" i="4"/>
  <c r="D3" i="4"/>
  <c r="CN8" i="11" l="1"/>
  <c r="DR8" i="9"/>
  <c r="CP9" i="11"/>
  <c r="DT9" i="9"/>
  <c r="CP8" i="11"/>
  <c r="DT8" i="9"/>
  <c r="CN9" i="11"/>
  <c r="DR9" i="9"/>
  <c r="CN10" i="11"/>
  <c r="DR10" i="9"/>
  <c r="CN19" i="11"/>
  <c r="DR19" i="9"/>
  <c r="CO20" i="11"/>
  <c r="DS20" i="11" s="1"/>
  <c r="M17" i="19" s="1"/>
  <c r="Q17" i="19" s="1"/>
  <c r="DS20" i="9"/>
  <c r="CP19" i="11"/>
  <c r="DT19" i="9"/>
  <c r="CO8" i="11"/>
  <c r="DS8" i="9"/>
  <c r="CO9" i="11"/>
  <c r="DS9" i="11" s="1"/>
  <c r="M6" i="19" s="1"/>
  <c r="Q6" i="19" s="1"/>
  <c r="DS9" i="9"/>
  <c r="CN16" i="11"/>
  <c r="CN12" i="11" s="1"/>
  <c r="CN12" i="9"/>
  <c r="CN7" i="9" s="1"/>
  <c r="DR16" i="9"/>
  <c r="CO19" i="11"/>
  <c r="DS19" i="9"/>
  <c r="CN24" i="11"/>
  <c r="CN21" i="9"/>
  <c r="DR24" i="9"/>
  <c r="CO10" i="11"/>
  <c r="DS10" i="11" s="1"/>
  <c r="M7" i="19" s="1"/>
  <c r="Q7" i="19" s="1"/>
  <c r="DS10" i="9"/>
  <c r="AE40" i="5"/>
  <c r="AE22" i="5"/>
  <c r="AE28" i="5"/>
  <c r="AE31" i="5"/>
  <c r="CO24" i="9"/>
  <c r="AD21" i="5"/>
  <c r="AC15" i="5"/>
  <c r="AE45" i="5"/>
  <c r="AE46" i="5"/>
  <c r="AE47" i="5"/>
  <c r="AE49" i="5"/>
  <c r="AE50" i="5"/>
  <c r="AD35" i="5"/>
  <c r="AD26" i="5"/>
  <c r="AC52" i="5"/>
  <c r="AE24" i="5"/>
  <c r="AE26" i="5"/>
  <c r="AE30" i="5"/>
  <c r="CO16" i="9"/>
  <c r="AE43" i="5"/>
  <c r="AD41" i="5"/>
  <c r="AD43" i="5"/>
  <c r="AD45" i="5"/>
  <c r="AD47" i="5"/>
  <c r="AD50" i="5"/>
  <c r="AD42" i="5"/>
  <c r="AD44" i="5"/>
  <c r="AC40" i="5"/>
  <c r="AE18" i="5"/>
  <c r="AE23" i="5"/>
  <c r="AE25" i="5"/>
  <c r="AE29" i="5"/>
  <c r="AE17" i="5"/>
  <c r="AD17" i="5"/>
  <c r="AE21" i="5"/>
  <c r="AE27" i="5"/>
  <c r="AD27" i="5"/>
  <c r="AD31" i="5"/>
  <c r="AD18" i="5"/>
  <c r="AD30" i="5"/>
  <c r="AC51" i="5"/>
  <c r="O7" i="4"/>
  <c r="O8" i="4" s="1"/>
  <c r="R3" i="4"/>
  <c r="J7" i="4"/>
  <c r="J8" i="4" s="1"/>
  <c r="AE13" i="5"/>
  <c r="CP16" i="9"/>
  <c r="CP24" i="9"/>
  <c r="AE20" i="5"/>
  <c r="AD23" i="5"/>
  <c r="AD24" i="5"/>
  <c r="AD25" i="5"/>
  <c r="AD29" i="5"/>
  <c r="AC35" i="5"/>
  <c r="AE51" i="5"/>
  <c r="AE52" i="5"/>
  <c r="P3" i="5"/>
  <c r="AB3" i="5"/>
  <c r="AC19" i="5"/>
  <c r="AE19" i="5"/>
  <c r="CN20" i="9"/>
  <c r="Q7" i="4"/>
  <c r="Q8" i="4" s="1"/>
  <c r="G7" i="4"/>
  <c r="G8" i="4" s="1"/>
  <c r="S6" i="4"/>
  <c r="P5" i="4"/>
  <c r="S5" i="4" s="1"/>
  <c r="R5" i="4"/>
  <c r="R7" i="4" s="1"/>
  <c r="R8" i="4" s="1"/>
  <c r="D7" i="4"/>
  <c r="D8" i="4" s="1"/>
  <c r="N7" i="4"/>
  <c r="N8" i="4" s="1"/>
  <c r="HA8" i="9" l="1"/>
  <c r="AD6" i="24"/>
  <c r="CN20" i="11"/>
  <c r="DR20" i="11" s="1"/>
  <c r="L17" i="19" s="1"/>
  <c r="P17" i="19" s="1"/>
  <c r="DR20" i="9"/>
  <c r="CO24" i="11"/>
  <c r="CO21" i="9"/>
  <c r="CO18" i="9" s="1"/>
  <c r="DS24" i="9"/>
  <c r="HB10" i="11"/>
  <c r="AE17" i="24"/>
  <c r="AQ17" i="24" s="1"/>
  <c r="HB19" i="9"/>
  <c r="DS19" i="11"/>
  <c r="M16" i="19" s="1"/>
  <c r="AE7" i="24"/>
  <c r="HB9" i="9"/>
  <c r="AE6" i="24"/>
  <c r="HB8" i="9"/>
  <c r="DS8" i="11"/>
  <c r="DT19" i="11"/>
  <c r="N16" i="19" s="1"/>
  <c r="R16" i="19" s="1"/>
  <c r="HB20" i="11"/>
  <c r="DR19" i="11"/>
  <c r="L16" i="19" s="1"/>
  <c r="HA10" i="9"/>
  <c r="AD8" i="24"/>
  <c r="HA9" i="9"/>
  <c r="AD7" i="24"/>
  <c r="AP7" i="24" s="1"/>
  <c r="AF6" i="24"/>
  <c r="HC8" i="9"/>
  <c r="AF7" i="24"/>
  <c r="HC9" i="9"/>
  <c r="CP16" i="11"/>
  <c r="CP12" i="11" s="1"/>
  <c r="CP12" i="9"/>
  <c r="DT16" i="9"/>
  <c r="CO16" i="11"/>
  <c r="CO12" i="9"/>
  <c r="CO7" i="9" s="1"/>
  <c r="CO26" i="9" s="1"/>
  <c r="CO6" i="9" s="1"/>
  <c r="CO71" i="9" s="1"/>
  <c r="CO73" i="9" s="1"/>
  <c r="DS16" i="9"/>
  <c r="CP24" i="11"/>
  <c r="CP21" i="9"/>
  <c r="DT24" i="9"/>
  <c r="AE8" i="24"/>
  <c r="HB10" i="9"/>
  <c r="AD22" i="24"/>
  <c r="AP22" i="24" s="1"/>
  <c r="HA24" i="9"/>
  <c r="HA21" i="9" s="1"/>
  <c r="DR21" i="9"/>
  <c r="DR18" i="9" s="1"/>
  <c r="CN21" i="11"/>
  <c r="CN18" i="11" s="1"/>
  <c r="DR24" i="11"/>
  <c r="L21" i="19" s="1"/>
  <c r="HA16" i="9"/>
  <c r="HA12" i="9" s="1"/>
  <c r="AD14" i="24"/>
  <c r="AP14" i="24" s="1"/>
  <c r="DR12" i="9"/>
  <c r="DR7" i="9" s="1"/>
  <c r="HB9" i="11"/>
  <c r="AF17" i="24"/>
  <c r="AR17" i="24" s="1"/>
  <c r="HC19" i="9"/>
  <c r="AE18" i="24"/>
  <c r="HB20" i="9"/>
  <c r="HA19" i="9"/>
  <c r="AD17" i="24"/>
  <c r="AP17" i="24" s="1"/>
  <c r="CN18" i="9"/>
  <c r="CN26" i="9" s="1"/>
  <c r="CN6" i="9" s="1"/>
  <c r="CN71" i="9" s="1"/>
  <c r="CN73" i="9" s="1"/>
  <c r="CN7" i="11"/>
  <c r="CP10" i="9"/>
  <c r="P7" i="4"/>
  <c r="P8" i="4" s="1"/>
  <c r="S7" i="4"/>
  <c r="S8" i="4" s="1"/>
  <c r="AB35" i="5"/>
  <c r="CP20" i="9"/>
  <c r="AE3" i="5"/>
  <c r="HA7" i="9" l="1"/>
  <c r="AK8" i="24"/>
  <c r="AW8" i="24" s="1"/>
  <c r="AQ8" i="24"/>
  <c r="AK18" i="24"/>
  <c r="AW18" i="24" s="1"/>
  <c r="AQ18" i="24"/>
  <c r="AL7" i="24"/>
  <c r="AX7" i="24" s="1"/>
  <c r="AR7" i="24"/>
  <c r="AK7" i="24"/>
  <c r="AW7" i="24" s="1"/>
  <c r="AQ7" i="24"/>
  <c r="P21" i="19"/>
  <c r="P18" i="19" s="1"/>
  <c r="L18" i="19"/>
  <c r="AJ8" i="24"/>
  <c r="AV8" i="24" s="1"/>
  <c r="AP8" i="24"/>
  <c r="AJ6" i="24"/>
  <c r="AV6" i="24" s="1"/>
  <c r="AP6" i="24"/>
  <c r="P16" i="19"/>
  <c r="L15" i="19"/>
  <c r="L70" i="19" s="1"/>
  <c r="L73" i="19" s="1"/>
  <c r="Q16" i="19"/>
  <c r="Q15" i="19" s="1"/>
  <c r="CP10" i="11"/>
  <c r="CP7" i="11" s="1"/>
  <c r="DT10" i="9"/>
  <c r="AL17" i="24"/>
  <c r="AX17" i="24" s="1"/>
  <c r="CP20" i="11"/>
  <c r="DT20" i="9"/>
  <c r="CN26" i="11"/>
  <c r="CN6" i="11" s="1"/>
  <c r="CN71" i="11" s="1"/>
  <c r="CN73" i="11" s="1"/>
  <c r="AJ17" i="24"/>
  <c r="AV17" i="24" s="1"/>
  <c r="DR26" i="9"/>
  <c r="DR6" i="9" s="1"/>
  <c r="DR71" i="9" s="1"/>
  <c r="DR73" i="9" s="1"/>
  <c r="AF22" i="24"/>
  <c r="AR22" i="24" s="1"/>
  <c r="HC24" i="9"/>
  <c r="HC21" i="9" s="1"/>
  <c r="DT21" i="9"/>
  <c r="DT18" i="9" s="1"/>
  <c r="CP21" i="11"/>
  <c r="DT24" i="11"/>
  <c r="N21" i="19" s="1"/>
  <c r="AF14" i="24"/>
  <c r="HC16" i="9"/>
  <c r="HC12" i="9" s="1"/>
  <c r="DT12" i="9"/>
  <c r="AL6" i="24"/>
  <c r="AK17" i="24"/>
  <c r="AW17" i="24" s="1"/>
  <c r="HA20" i="9"/>
  <c r="HA18" i="9" s="1"/>
  <c r="HA26" i="9" s="1"/>
  <c r="HA6" i="9" s="1"/>
  <c r="HA71" i="9" s="1"/>
  <c r="HA73" i="9" s="1"/>
  <c r="AD18" i="24"/>
  <c r="AD10" i="24"/>
  <c r="AJ14" i="24"/>
  <c r="AV14" i="24" s="1"/>
  <c r="HA24" i="11"/>
  <c r="HA21" i="11" s="1"/>
  <c r="DR21" i="11"/>
  <c r="DR18" i="11" s="1"/>
  <c r="AD19" i="24"/>
  <c r="AJ22" i="24"/>
  <c r="AV22" i="24" s="1"/>
  <c r="CP18" i="9"/>
  <c r="DS12" i="9"/>
  <c r="DS7" i="9" s="1"/>
  <c r="AE14" i="24"/>
  <c r="AQ14" i="24" s="1"/>
  <c r="HB16" i="9"/>
  <c r="HB12" i="9" s="1"/>
  <c r="HB7" i="9" s="1"/>
  <c r="CO12" i="11"/>
  <c r="CO7" i="11" s="1"/>
  <c r="DS16" i="11"/>
  <c r="M13" i="19" s="1"/>
  <c r="CP7" i="9"/>
  <c r="CP26" i="9" s="1"/>
  <c r="CP6" i="9" s="1"/>
  <c r="CP71" i="9" s="1"/>
  <c r="CP73" i="9" s="1"/>
  <c r="AJ7" i="24"/>
  <c r="AV7" i="24" s="1"/>
  <c r="HA19" i="11"/>
  <c r="HC19" i="11"/>
  <c r="HB8" i="11"/>
  <c r="AK6" i="24"/>
  <c r="HB19" i="11"/>
  <c r="HB18" i="9"/>
  <c r="HB24" i="9"/>
  <c r="HB21" i="9" s="1"/>
  <c r="AE22" i="24"/>
  <c r="AQ22" i="24" s="1"/>
  <c r="DS21" i="9"/>
  <c r="DS18" i="9" s="1"/>
  <c r="CO21" i="11"/>
  <c r="CO18" i="11" s="1"/>
  <c r="DS24" i="11"/>
  <c r="M21" i="19" s="1"/>
  <c r="HA20" i="11"/>
  <c r="AE35" i="5"/>
  <c r="P15" i="19" l="1"/>
  <c r="Q21" i="19"/>
  <c r="Q18" i="19" s="1"/>
  <c r="M18" i="19"/>
  <c r="M15" i="19" s="1"/>
  <c r="M70" i="19" s="1"/>
  <c r="M73" i="19" s="1"/>
  <c r="AJ18" i="24"/>
  <c r="AV18" i="24" s="1"/>
  <c r="AP18" i="24"/>
  <c r="R21" i="19"/>
  <c r="R18" i="19" s="1"/>
  <c r="N18" i="19"/>
  <c r="DT7" i="9"/>
  <c r="DT26" i="9" s="1"/>
  <c r="DT6" i="9" s="1"/>
  <c r="DT71" i="9" s="1"/>
  <c r="DT73" i="9" s="1"/>
  <c r="Q70" i="19"/>
  <c r="Q73" i="19" s="1"/>
  <c r="P70" i="19"/>
  <c r="P73" i="19" s="1"/>
  <c r="AJ19" i="24"/>
  <c r="AV19" i="24" s="1"/>
  <c r="AP19" i="24"/>
  <c r="Q13" i="19"/>
  <c r="Q9" i="19" s="1"/>
  <c r="Q4" i="19" s="1"/>
  <c r="M9" i="19"/>
  <c r="M4" i="19" s="1"/>
  <c r="AD5" i="24"/>
  <c r="AP5" i="24" s="1"/>
  <c r="AP10" i="24"/>
  <c r="AE19" i="24"/>
  <c r="AQ19" i="24" s="1"/>
  <c r="AK22" i="24"/>
  <c r="AW22" i="24" s="1"/>
  <c r="HA18" i="11"/>
  <c r="CO26" i="11"/>
  <c r="CO6" i="11" s="1"/>
  <c r="CO71" i="11" s="1"/>
  <c r="CO73" i="11" s="1"/>
  <c r="AK14" i="24"/>
  <c r="AW14" i="24" s="1"/>
  <c r="AE10" i="24"/>
  <c r="AQ10" i="24" s="1"/>
  <c r="AF10" i="24"/>
  <c r="AL14" i="24"/>
  <c r="AF18" i="24"/>
  <c r="AR18" i="24" s="1"/>
  <c r="HC20" i="9"/>
  <c r="HC18" i="9" s="1"/>
  <c r="AF8" i="24"/>
  <c r="AR8" i="24" s="1"/>
  <c r="HC10" i="9"/>
  <c r="HC7" i="9" s="1"/>
  <c r="DS21" i="11"/>
  <c r="DS18" i="11" s="1"/>
  <c r="HB24" i="11"/>
  <c r="HB21" i="11" s="1"/>
  <c r="HB18" i="11" s="1"/>
  <c r="HB26" i="9"/>
  <c r="HB6" i="9" s="1"/>
  <c r="HB71" i="9" s="1"/>
  <c r="HB73" i="9" s="1"/>
  <c r="DS12" i="11"/>
  <c r="DS7" i="11" s="1"/>
  <c r="HB16" i="11"/>
  <c r="HB12" i="11" s="1"/>
  <c r="HB7" i="11" s="1"/>
  <c r="DS26" i="9"/>
  <c r="DS6" i="9" s="1"/>
  <c r="DS71" i="9" s="1"/>
  <c r="DS73" i="9" s="1"/>
  <c r="AJ10" i="24"/>
  <c r="DT21" i="11"/>
  <c r="HC24" i="11"/>
  <c r="HC21" i="11" s="1"/>
  <c r="AL22" i="24"/>
  <c r="AX22" i="24" s="1"/>
  <c r="AF19" i="24"/>
  <c r="AD16" i="24"/>
  <c r="DT20" i="11"/>
  <c r="N17" i="19" s="1"/>
  <c r="R17" i="19" s="1"/>
  <c r="CP18" i="11"/>
  <c r="CP26" i="11" s="1"/>
  <c r="CP6" i="11" s="1"/>
  <c r="CP71" i="11" s="1"/>
  <c r="CP73" i="11" s="1"/>
  <c r="V102" i="3"/>
  <c r="AA102" i="3"/>
  <c r="Z102" i="3"/>
  <c r="X102" i="3"/>
  <c r="W102" i="3"/>
  <c r="T102" i="3"/>
  <c r="R102" i="3"/>
  <c r="Q102" i="3"/>
  <c r="L102" i="3"/>
  <c r="K102" i="3"/>
  <c r="H102" i="3"/>
  <c r="F102" i="3"/>
  <c r="E102" i="3"/>
  <c r="C102" i="3"/>
  <c r="B102" i="3"/>
  <c r="AD101" i="3"/>
  <c r="AC101" i="3"/>
  <c r="AB101" i="3"/>
  <c r="AE101" i="3"/>
  <c r="O101" i="3"/>
  <c r="N101" i="3"/>
  <c r="AF101" i="3" s="1"/>
  <c r="P101" i="3"/>
  <c r="AD99" i="3"/>
  <c r="AC99" i="3"/>
  <c r="AB99" i="3"/>
  <c r="AE99" i="3" s="1"/>
  <c r="O99" i="3"/>
  <c r="N99" i="3"/>
  <c r="P99" i="3"/>
  <c r="AD98" i="3"/>
  <c r="AC98" i="3"/>
  <c r="AB98" i="3"/>
  <c r="U102" i="3"/>
  <c r="AE98" i="3"/>
  <c r="O98" i="3"/>
  <c r="N98" i="3"/>
  <c r="P98" i="3"/>
  <c r="AD97" i="3"/>
  <c r="AC97" i="3"/>
  <c r="AB97" i="3"/>
  <c r="AE97" i="3" s="1"/>
  <c r="O97" i="3"/>
  <c r="N97" i="3"/>
  <c r="P97" i="3"/>
  <c r="AD96" i="3"/>
  <c r="AC96" i="3"/>
  <c r="AB96" i="3"/>
  <c r="AE96" i="3" s="1"/>
  <c r="O96" i="3"/>
  <c r="N96" i="3"/>
  <c r="AF96" i="3" s="1"/>
  <c r="P96" i="3"/>
  <c r="AD95" i="3"/>
  <c r="AC95" i="3"/>
  <c r="AB95" i="3"/>
  <c r="AE95" i="3" s="1"/>
  <c r="O95" i="3"/>
  <c r="N95" i="3"/>
  <c r="P95" i="3"/>
  <c r="AD94" i="3"/>
  <c r="AC94" i="3"/>
  <c r="AB94" i="3"/>
  <c r="AE94" i="3" s="1"/>
  <c r="O94" i="3"/>
  <c r="N94" i="3"/>
  <c r="P94" i="3"/>
  <c r="AD93" i="3"/>
  <c r="AC93" i="3"/>
  <c r="AB93" i="3"/>
  <c r="AE93" i="3" s="1"/>
  <c r="O93" i="3"/>
  <c r="N93" i="3"/>
  <c r="P93" i="3"/>
  <c r="AD92" i="3"/>
  <c r="AC92" i="3"/>
  <c r="AB92" i="3"/>
  <c r="AE92" i="3" s="1"/>
  <c r="O92" i="3"/>
  <c r="N92" i="3"/>
  <c r="P92" i="3"/>
  <c r="AD91" i="3"/>
  <c r="AC91" i="3"/>
  <c r="AB91" i="3"/>
  <c r="AE91" i="3" s="1"/>
  <c r="O91" i="3"/>
  <c r="N91" i="3"/>
  <c r="P91" i="3"/>
  <c r="AD90" i="3"/>
  <c r="AC90" i="3"/>
  <c r="AB90" i="3"/>
  <c r="AE90" i="3" s="1"/>
  <c r="O90" i="3"/>
  <c r="N90" i="3"/>
  <c r="P90" i="3"/>
  <c r="AD89" i="3"/>
  <c r="AC89" i="3"/>
  <c r="AB89" i="3"/>
  <c r="AE89" i="3" s="1"/>
  <c r="O89" i="3"/>
  <c r="AG89" i="3" s="1"/>
  <c r="N89" i="3"/>
  <c r="P89" i="3"/>
  <c r="AD88" i="3"/>
  <c r="AC88" i="3"/>
  <c r="AB88" i="3"/>
  <c r="AE88" i="3" s="1"/>
  <c r="O88" i="3"/>
  <c r="N88" i="3"/>
  <c r="P88" i="3"/>
  <c r="AD87" i="3"/>
  <c r="AC87" i="3"/>
  <c r="AB87" i="3"/>
  <c r="AE87" i="3" s="1"/>
  <c r="O87" i="3"/>
  <c r="N87" i="3"/>
  <c r="P87" i="3"/>
  <c r="AE86" i="3"/>
  <c r="AD86" i="3"/>
  <c r="AC86" i="3"/>
  <c r="O86" i="3"/>
  <c r="AG86" i="3" s="1"/>
  <c r="N86" i="3"/>
  <c r="AD85" i="3"/>
  <c r="AC85" i="3"/>
  <c r="AB85" i="3"/>
  <c r="AE85" i="3" s="1"/>
  <c r="O85" i="3"/>
  <c r="N85" i="3"/>
  <c r="P85" i="3"/>
  <c r="AD84" i="3"/>
  <c r="AC84" i="3"/>
  <c r="AB84" i="3"/>
  <c r="AE84" i="3" s="1"/>
  <c r="O84" i="3"/>
  <c r="AG84" i="3" s="1"/>
  <c r="N84" i="3"/>
  <c r="P84" i="3"/>
  <c r="AD83" i="3"/>
  <c r="AC83" i="3"/>
  <c r="AB83" i="3"/>
  <c r="AE83" i="3" s="1"/>
  <c r="O83" i="3"/>
  <c r="N83" i="3"/>
  <c r="P83" i="3"/>
  <c r="AD82" i="3"/>
  <c r="AC82" i="3"/>
  <c r="AB82" i="3"/>
  <c r="AE82" i="3" s="1"/>
  <c r="O82" i="3"/>
  <c r="N82" i="3"/>
  <c r="AE80" i="3"/>
  <c r="AH80" i="3" s="1"/>
  <c r="AD80" i="3"/>
  <c r="AG80" i="3" s="1"/>
  <c r="AC80" i="3"/>
  <c r="AF80" i="3" s="1"/>
  <c r="AD79" i="3"/>
  <c r="AC79" i="3"/>
  <c r="AE79" i="3"/>
  <c r="O79" i="3"/>
  <c r="N79" i="3"/>
  <c r="P79" i="3"/>
  <c r="AD78" i="3"/>
  <c r="AC78" i="3"/>
  <c r="AB78" i="3"/>
  <c r="AE78" i="3" s="1"/>
  <c r="O78" i="3"/>
  <c r="AG78" i="3" s="1"/>
  <c r="N78" i="3"/>
  <c r="O76" i="3"/>
  <c r="AG76" i="3" s="1"/>
  <c r="N76" i="3"/>
  <c r="AF76" i="3" s="1"/>
  <c r="P76" i="3"/>
  <c r="AH76" i="3" s="1"/>
  <c r="AD75" i="3"/>
  <c r="AC75" i="3"/>
  <c r="AB75" i="3"/>
  <c r="AE75" i="3" s="1"/>
  <c r="O75" i="3"/>
  <c r="AG75" i="3" s="1"/>
  <c r="N75" i="3"/>
  <c r="P75" i="3"/>
  <c r="P74" i="3"/>
  <c r="O74" i="3"/>
  <c r="N74" i="3"/>
  <c r="O73" i="3"/>
  <c r="AG73" i="3" s="1"/>
  <c r="N73" i="3"/>
  <c r="AF73" i="3" s="1"/>
  <c r="P73" i="3"/>
  <c r="AH73" i="3" s="1"/>
  <c r="AD72" i="3"/>
  <c r="AC72" i="3"/>
  <c r="AB72" i="3"/>
  <c r="AE72" i="3"/>
  <c r="O72" i="3"/>
  <c r="AG72" i="3" s="1"/>
  <c r="N72" i="3"/>
  <c r="P72" i="3"/>
  <c r="AD71" i="3"/>
  <c r="AC71" i="3"/>
  <c r="AB71" i="3"/>
  <c r="AE71" i="3" s="1"/>
  <c r="N71" i="3"/>
  <c r="AF71" i="3" s="1"/>
  <c r="I102" i="3"/>
  <c r="P71" i="3"/>
  <c r="AF70" i="3"/>
  <c r="O70" i="3"/>
  <c r="AG70" i="3" s="1"/>
  <c r="P70" i="3"/>
  <c r="AH70" i="3" s="1"/>
  <c r="AD69" i="3"/>
  <c r="AG69" i="3" s="1"/>
  <c r="AC69" i="3"/>
  <c r="AF69" i="3" s="1"/>
  <c r="AE69" i="3"/>
  <c r="AH69" i="3" s="1"/>
  <c r="AE68" i="3"/>
  <c r="AH68" i="3" s="1"/>
  <c r="AD68" i="3"/>
  <c r="AG68" i="3" s="1"/>
  <c r="AC68" i="3"/>
  <c r="AF68" i="3" s="1"/>
  <c r="AD67" i="3"/>
  <c r="AG67" i="3" s="1"/>
  <c r="AC67" i="3"/>
  <c r="AF67" i="3" s="1"/>
  <c r="AE67" i="3"/>
  <c r="AH67" i="3" s="1"/>
  <c r="AD66" i="3"/>
  <c r="AG66" i="3" s="1"/>
  <c r="AC66" i="3"/>
  <c r="AF66" i="3" s="1"/>
  <c r="AE66" i="3"/>
  <c r="AH66" i="3" s="1"/>
  <c r="AD65" i="3"/>
  <c r="AC65" i="3"/>
  <c r="AF65" i="3" s="1"/>
  <c r="AE65" i="3"/>
  <c r="O65" i="3"/>
  <c r="P65" i="3"/>
  <c r="AD64" i="3"/>
  <c r="AC64" i="3"/>
  <c r="AF64" i="3" s="1"/>
  <c r="AE64" i="3"/>
  <c r="O64" i="3"/>
  <c r="P64" i="3"/>
  <c r="AD63" i="3"/>
  <c r="AC63" i="3"/>
  <c r="AF63" i="3" s="1"/>
  <c r="AE63" i="3"/>
  <c r="O63" i="3"/>
  <c r="N63" i="3"/>
  <c r="P63" i="3"/>
  <c r="AD62" i="3"/>
  <c r="AC62" i="3"/>
  <c r="AB62" i="3"/>
  <c r="AE62" i="3"/>
  <c r="O62" i="3"/>
  <c r="AG62" i="3" s="1"/>
  <c r="N62" i="3"/>
  <c r="P62" i="3"/>
  <c r="AE60" i="3"/>
  <c r="AH60" i="3" s="1"/>
  <c r="AD60" i="3"/>
  <c r="AG60" i="3" s="1"/>
  <c r="AC60" i="3"/>
  <c r="AF60" i="3" s="1"/>
  <c r="AD59" i="3"/>
  <c r="AC59" i="3"/>
  <c r="AF59" i="3" s="1"/>
  <c r="AE59" i="3"/>
  <c r="O59" i="3"/>
  <c r="N59" i="3"/>
  <c r="P59" i="3"/>
  <c r="AD58" i="3"/>
  <c r="AC58" i="3"/>
  <c r="AB58" i="3"/>
  <c r="AE58" i="3" s="1"/>
  <c r="O58" i="3"/>
  <c r="AG58" i="3" s="1"/>
  <c r="N58" i="3"/>
  <c r="P58" i="3"/>
  <c r="AE57" i="3"/>
  <c r="AH57" i="3" s="1"/>
  <c r="AD57" i="3"/>
  <c r="AG57" i="3" s="1"/>
  <c r="AC57" i="3"/>
  <c r="AF57" i="3" s="1"/>
  <c r="AD56" i="3"/>
  <c r="AC56" i="3"/>
  <c r="AB56" i="3"/>
  <c r="AE56" i="3" s="1"/>
  <c r="O56" i="3"/>
  <c r="N56" i="3"/>
  <c r="P56" i="3"/>
  <c r="AD55" i="3"/>
  <c r="AC55" i="3"/>
  <c r="AB55" i="3"/>
  <c r="AE55" i="3" s="1"/>
  <c r="O55" i="3"/>
  <c r="N55" i="3"/>
  <c r="P55" i="3"/>
  <c r="AD54" i="3"/>
  <c r="AC54" i="3"/>
  <c r="AB54" i="3"/>
  <c r="AE54" i="3" s="1"/>
  <c r="O54" i="3"/>
  <c r="N54" i="3"/>
  <c r="P54" i="3"/>
  <c r="AD53" i="3"/>
  <c r="AC53" i="3"/>
  <c r="AB53" i="3"/>
  <c r="AE53" i="3" s="1"/>
  <c r="O53" i="3"/>
  <c r="N53" i="3"/>
  <c r="P53" i="3"/>
  <c r="AD52" i="3"/>
  <c r="AC52" i="3"/>
  <c r="AB52" i="3"/>
  <c r="AE52" i="3" s="1"/>
  <c r="O52" i="3"/>
  <c r="N52" i="3"/>
  <c r="P52" i="3"/>
  <c r="AD50" i="3"/>
  <c r="AC50" i="3"/>
  <c r="AB50" i="3"/>
  <c r="AE50" i="3" s="1"/>
  <c r="O50" i="3"/>
  <c r="N50" i="3"/>
  <c r="AD49" i="3"/>
  <c r="AC49" i="3"/>
  <c r="AB49" i="3"/>
  <c r="AE49" i="3" s="1"/>
  <c r="O49" i="3"/>
  <c r="N49" i="3"/>
  <c r="P49" i="3"/>
  <c r="AD47" i="3"/>
  <c r="AC47" i="3"/>
  <c r="AB47" i="3"/>
  <c r="AE47" i="3" s="1"/>
  <c r="O47" i="3"/>
  <c r="N47" i="3"/>
  <c r="P47" i="3"/>
  <c r="AD46" i="3"/>
  <c r="AC46" i="3"/>
  <c r="AB46" i="3"/>
  <c r="AE46" i="3" s="1"/>
  <c r="O46" i="3"/>
  <c r="N46" i="3"/>
  <c r="P46" i="3"/>
  <c r="AD44" i="3"/>
  <c r="AC44" i="3"/>
  <c r="AB44" i="3"/>
  <c r="AE44" i="3" s="1"/>
  <c r="O44" i="3"/>
  <c r="N44" i="3"/>
  <c r="P44" i="3"/>
  <c r="AD42" i="3"/>
  <c r="AG42" i="3" s="1"/>
  <c r="AC42" i="3"/>
  <c r="AF42" i="3" s="1"/>
  <c r="AE42" i="3"/>
  <c r="AH42" i="3" s="1"/>
  <c r="AE41" i="3"/>
  <c r="AD41" i="3"/>
  <c r="AC41" i="3"/>
  <c r="O41" i="3"/>
  <c r="N41" i="3"/>
  <c r="P41" i="3"/>
  <c r="AD40" i="3"/>
  <c r="AC40" i="3"/>
  <c r="AE40" i="3"/>
  <c r="O40" i="3"/>
  <c r="N40" i="3"/>
  <c r="P40" i="3"/>
  <c r="AE39" i="3"/>
  <c r="AD39" i="3"/>
  <c r="AC39" i="3"/>
  <c r="O39" i="3"/>
  <c r="AG39" i="3" s="1"/>
  <c r="N39" i="3"/>
  <c r="AD38" i="3"/>
  <c r="AC38" i="3"/>
  <c r="AB38" i="3"/>
  <c r="AE38" i="3" s="1"/>
  <c r="O38" i="3"/>
  <c r="N38" i="3"/>
  <c r="P38" i="3"/>
  <c r="AD37" i="3"/>
  <c r="AC37" i="3"/>
  <c r="AB37" i="3"/>
  <c r="AE37" i="3" s="1"/>
  <c r="O37" i="3"/>
  <c r="AG37" i="3" s="1"/>
  <c r="N37" i="3"/>
  <c r="AD36" i="3"/>
  <c r="AG36" i="3" s="1"/>
  <c r="AC36" i="3"/>
  <c r="AF36" i="3" s="1"/>
  <c r="AB36" i="3"/>
  <c r="AE36" i="3" s="1"/>
  <c r="AH36" i="3" s="1"/>
  <c r="AD35" i="3"/>
  <c r="AG35" i="3" s="1"/>
  <c r="AC35" i="3"/>
  <c r="AF35" i="3" s="1"/>
  <c r="AE35" i="3"/>
  <c r="AH35" i="3" s="1"/>
  <c r="AD34" i="3"/>
  <c r="AG34" i="3" s="1"/>
  <c r="AC34" i="3"/>
  <c r="AF34" i="3" s="1"/>
  <c r="AE34" i="3"/>
  <c r="AH34" i="3" s="1"/>
  <c r="AD33" i="3"/>
  <c r="AG33" i="3" s="1"/>
  <c r="AC33" i="3"/>
  <c r="AF33" i="3" s="1"/>
  <c r="AE33" i="3"/>
  <c r="AH33" i="3" s="1"/>
  <c r="AD32" i="3"/>
  <c r="AC32" i="3"/>
  <c r="AB32" i="3"/>
  <c r="AE32" i="3" s="1"/>
  <c r="O32" i="3"/>
  <c r="N32" i="3"/>
  <c r="P32" i="3"/>
  <c r="AD31" i="3"/>
  <c r="AC31" i="3"/>
  <c r="AB31" i="3"/>
  <c r="AE31" i="3" s="1"/>
  <c r="O31" i="3"/>
  <c r="N31" i="3"/>
  <c r="P31" i="3"/>
  <c r="AD29" i="3"/>
  <c r="AG29" i="3" s="1"/>
  <c r="AC29" i="3"/>
  <c r="AF29" i="3" s="1"/>
  <c r="AE29" i="3"/>
  <c r="AH29" i="3" s="1"/>
  <c r="AE28" i="3"/>
  <c r="AH28" i="3" s="1"/>
  <c r="AD28" i="3"/>
  <c r="AG28" i="3" s="1"/>
  <c r="AC28" i="3"/>
  <c r="AF28" i="3" s="1"/>
  <c r="AD27" i="3"/>
  <c r="AC27" i="3"/>
  <c r="AB27" i="3"/>
  <c r="AE27" i="3" s="1"/>
  <c r="O27" i="3"/>
  <c r="N27" i="3"/>
  <c r="P27" i="3"/>
  <c r="AD26" i="3"/>
  <c r="AC26" i="3"/>
  <c r="AB26" i="3"/>
  <c r="AE26" i="3" s="1"/>
  <c r="O26" i="3"/>
  <c r="N26" i="3"/>
  <c r="AD24" i="3"/>
  <c r="AG24" i="3" s="1"/>
  <c r="AC24" i="3"/>
  <c r="AF24" i="3" s="1"/>
  <c r="AE24" i="3"/>
  <c r="AH24" i="3" s="1"/>
  <c r="AD23" i="3"/>
  <c r="AG23" i="3" s="1"/>
  <c r="AC23" i="3"/>
  <c r="AF23" i="3" s="1"/>
  <c r="AE23" i="3"/>
  <c r="AH23" i="3" s="1"/>
  <c r="AD22" i="3"/>
  <c r="AC22" i="3"/>
  <c r="AB22" i="3"/>
  <c r="AE22" i="3" s="1"/>
  <c r="O22" i="3"/>
  <c r="AG22" i="3" s="1"/>
  <c r="N22" i="3"/>
  <c r="P22" i="3"/>
  <c r="AD21" i="3"/>
  <c r="AC21" i="3"/>
  <c r="AB21" i="3"/>
  <c r="O21" i="3"/>
  <c r="N21" i="3"/>
  <c r="P21" i="3"/>
  <c r="AE20" i="3"/>
  <c r="AH20" i="3" s="1"/>
  <c r="AD20" i="3"/>
  <c r="AG20" i="3" s="1"/>
  <c r="AC20" i="3"/>
  <c r="AF20" i="3" s="1"/>
  <c r="AE19" i="3"/>
  <c r="AD19" i="3"/>
  <c r="AC19" i="3"/>
  <c r="O19" i="3"/>
  <c r="N19" i="3"/>
  <c r="AF19" i="3" s="1"/>
  <c r="P19" i="3"/>
  <c r="AD18" i="3"/>
  <c r="AC18" i="3"/>
  <c r="AB18" i="3"/>
  <c r="AE18" i="3" s="1"/>
  <c r="O18" i="3"/>
  <c r="N18" i="3"/>
  <c r="P18" i="3"/>
  <c r="AD17" i="3"/>
  <c r="AC17" i="3"/>
  <c r="AB17" i="3"/>
  <c r="AE17" i="3" s="1"/>
  <c r="O17" i="3"/>
  <c r="N17" i="3"/>
  <c r="AD15" i="3"/>
  <c r="AG15" i="3" s="1"/>
  <c r="AC15" i="3"/>
  <c r="AF15" i="3" s="1"/>
  <c r="AE15" i="3"/>
  <c r="AH15" i="3" s="1"/>
  <c r="AD14" i="3"/>
  <c r="AG14" i="3" s="1"/>
  <c r="AC14" i="3"/>
  <c r="AF14" i="3" s="1"/>
  <c r="AE14" i="3"/>
  <c r="AH14" i="3" s="1"/>
  <c r="AD13" i="3"/>
  <c r="AG13" i="3" s="1"/>
  <c r="AC13" i="3"/>
  <c r="AF13" i="3" s="1"/>
  <c r="AE13" i="3"/>
  <c r="AH13" i="3" s="1"/>
  <c r="AD12" i="3"/>
  <c r="AC12" i="3"/>
  <c r="AB12" i="3"/>
  <c r="O12" i="3"/>
  <c r="N12" i="3"/>
  <c r="P12" i="3"/>
  <c r="AD11" i="3"/>
  <c r="AC11" i="3"/>
  <c r="AB11" i="3"/>
  <c r="Y102" i="3"/>
  <c r="S102" i="3"/>
  <c r="O11" i="3"/>
  <c r="N11" i="3"/>
  <c r="AA7" i="3"/>
  <c r="AA103" i="3" s="1"/>
  <c r="Z7" i="3"/>
  <c r="Z103" i="3" s="1"/>
  <c r="X7" i="3"/>
  <c r="X103" i="3" s="1"/>
  <c r="W7" i="3"/>
  <c r="W103" i="3" s="1"/>
  <c r="U7" i="3"/>
  <c r="U103" i="3" s="1"/>
  <c r="T7" i="3"/>
  <c r="T103" i="3" s="1"/>
  <c r="R7" i="3"/>
  <c r="R103" i="3" s="1"/>
  <c r="Q7" i="3"/>
  <c r="Q103" i="3" s="1"/>
  <c r="L7" i="3"/>
  <c r="L103" i="3" s="1"/>
  <c r="K7" i="3"/>
  <c r="K103" i="3" s="1"/>
  <c r="I7" i="3"/>
  <c r="I103" i="3" s="1"/>
  <c r="H7" i="3"/>
  <c r="F7" i="3"/>
  <c r="F103" i="3" s="1"/>
  <c r="E7" i="3"/>
  <c r="E103" i="3" s="1"/>
  <c r="C7" i="3"/>
  <c r="C103" i="3" s="1"/>
  <c r="B7" i="3"/>
  <c r="B103" i="3" s="1"/>
  <c r="AB7" i="3"/>
  <c r="J7" i="3"/>
  <c r="AD7" i="3"/>
  <c r="AC7" i="3"/>
  <c r="Y7" i="3"/>
  <c r="V7" i="3"/>
  <c r="S7" i="3"/>
  <c r="O7" i="3"/>
  <c r="N7" i="3"/>
  <c r="M7" i="3"/>
  <c r="G7" i="3"/>
  <c r="D7" i="3"/>
  <c r="R15" i="19" l="1"/>
  <c r="N15" i="19"/>
  <c r="N70" i="19" s="1"/>
  <c r="N73" i="19" s="1"/>
  <c r="R70" i="19"/>
  <c r="R73" i="19" s="1"/>
  <c r="AL19" i="24"/>
  <c r="AX19" i="24" s="1"/>
  <c r="AR19" i="24"/>
  <c r="HB26" i="11"/>
  <c r="HB6" i="11" s="1"/>
  <c r="HB71" i="11" s="1"/>
  <c r="HB73" i="11" s="1"/>
  <c r="AJ16" i="24"/>
  <c r="AV16" i="24" s="1"/>
  <c r="AP16" i="24"/>
  <c r="M23" i="19"/>
  <c r="M3" i="19" s="1"/>
  <c r="M69" i="19"/>
  <c r="AJ5" i="24"/>
  <c r="AV5" i="24" s="1"/>
  <c r="AV10" i="24"/>
  <c r="Q69" i="19"/>
  <c r="Q23" i="19"/>
  <c r="Q3" i="19" s="1"/>
  <c r="DS26" i="11"/>
  <c r="DS6" i="11" s="1"/>
  <c r="DS71" i="11" s="1"/>
  <c r="DS73" i="11" s="1"/>
  <c r="AD24" i="24"/>
  <c r="AJ24" i="24" s="1"/>
  <c r="AV24" i="24" s="1"/>
  <c r="DT18" i="11"/>
  <c r="HC26" i="9"/>
  <c r="HC6" i="9" s="1"/>
  <c r="HC71" i="9" s="1"/>
  <c r="HC73" i="9" s="1"/>
  <c r="AL10" i="24"/>
  <c r="AK10" i="24"/>
  <c r="AE5" i="24"/>
  <c r="AQ5" i="24" s="1"/>
  <c r="HC20" i="11"/>
  <c r="HC18" i="11" s="1"/>
  <c r="AL8" i="24"/>
  <c r="AF5" i="24"/>
  <c r="AR5" i="24" s="1"/>
  <c r="AL18" i="24"/>
  <c r="AX18" i="24" s="1"/>
  <c r="AF16" i="24"/>
  <c r="AK19" i="24"/>
  <c r="AW19" i="24" s="1"/>
  <c r="AE16" i="24"/>
  <c r="AG17" i="3"/>
  <c r="AG26" i="3"/>
  <c r="AG32" i="3"/>
  <c r="AF44" i="3"/>
  <c r="AF49" i="3"/>
  <c r="AG50" i="3"/>
  <c r="AG52" i="3"/>
  <c r="AG54" i="3"/>
  <c r="AF83" i="3"/>
  <c r="AF88" i="3"/>
  <c r="AG91" i="3"/>
  <c r="AG93" i="3"/>
  <c r="AF21" i="3"/>
  <c r="AF38" i="3"/>
  <c r="AF40" i="3"/>
  <c r="AG47" i="3"/>
  <c r="AF53" i="3"/>
  <c r="AG56" i="3"/>
  <c r="AF79" i="3"/>
  <c r="AG82" i="3"/>
  <c r="AF85" i="3"/>
  <c r="AG87" i="3"/>
  <c r="AF92" i="3"/>
  <c r="AG95" i="3"/>
  <c r="AF12" i="3"/>
  <c r="AF27" i="3"/>
  <c r="AF31" i="3"/>
  <c r="AF46" i="3"/>
  <c r="AF55" i="3"/>
  <c r="AF98" i="3"/>
  <c r="AG99" i="3"/>
  <c r="AF18" i="3"/>
  <c r="AF90" i="3"/>
  <c r="AF94" i="3"/>
  <c r="AG11" i="3"/>
  <c r="AF17" i="3"/>
  <c r="AF22" i="3"/>
  <c r="AF39" i="3"/>
  <c r="AF50" i="3"/>
  <c r="AF58" i="3"/>
  <c r="AF26" i="3"/>
  <c r="AF32" i="3"/>
  <c r="AF37" i="3"/>
  <c r="AF41" i="3"/>
  <c r="AF47" i="3"/>
  <c r="AF52" i="3"/>
  <c r="AF54" i="3"/>
  <c r="AF56" i="3"/>
  <c r="AF62" i="3"/>
  <c r="AF72" i="3"/>
  <c r="AF78" i="3"/>
  <c r="AF84" i="3"/>
  <c r="AF89" i="3"/>
  <c r="AF91" i="3"/>
  <c r="AF93" i="3"/>
  <c r="AF95" i="3"/>
  <c r="AF97" i="3"/>
  <c r="AF99" i="3"/>
  <c r="AF87" i="3"/>
  <c r="AF86" i="3"/>
  <c r="AF82" i="3"/>
  <c r="N102" i="3"/>
  <c r="N103" i="3" s="1"/>
  <c r="H103" i="3"/>
  <c r="AF75" i="3"/>
  <c r="Y103" i="3"/>
  <c r="AH19" i="3"/>
  <c r="AG41" i="3"/>
  <c r="S103" i="3"/>
  <c r="P37" i="3"/>
  <c r="AH37" i="3" s="1"/>
  <c r="P39" i="3"/>
  <c r="AH40" i="3"/>
  <c r="AG40" i="3"/>
  <c r="AH63" i="3"/>
  <c r="AG63" i="3"/>
  <c r="AG64" i="3"/>
  <c r="AG65" i="3"/>
  <c r="P86" i="3"/>
  <c r="AH86" i="3" s="1"/>
  <c r="P26" i="3"/>
  <c r="P50" i="3"/>
  <c r="AH50" i="3" s="1"/>
  <c r="AG18" i="3"/>
  <c r="AG21" i="3"/>
  <c r="AG27" i="3"/>
  <c r="AG31" i="3"/>
  <c r="AG38" i="3"/>
  <c r="AG46" i="3"/>
  <c r="AG49" i="3"/>
  <c r="AG83" i="3"/>
  <c r="AG88" i="3"/>
  <c r="AG90" i="3"/>
  <c r="AG92" i="3"/>
  <c r="AG94" i="3"/>
  <c r="AG96" i="3"/>
  <c r="AG101" i="3"/>
  <c r="AG12" i="3"/>
  <c r="AG19" i="3"/>
  <c r="AH41" i="3"/>
  <c r="AG44" i="3"/>
  <c r="AG53" i="3"/>
  <c r="AG55" i="3"/>
  <c r="AG59" i="3"/>
  <c r="AH79" i="3"/>
  <c r="AG79" i="3"/>
  <c r="AG85" i="3"/>
  <c r="AG97" i="3"/>
  <c r="AG98" i="3"/>
  <c r="AH18" i="3"/>
  <c r="AG7" i="3"/>
  <c r="AC102" i="3"/>
  <c r="AC103" i="3" s="1"/>
  <c r="AF11" i="3"/>
  <c r="G102" i="3"/>
  <c r="G103" i="3" s="1"/>
  <c r="M102" i="3"/>
  <c r="M103" i="3" s="1"/>
  <c r="AE12" i="3"/>
  <c r="AH12" i="3" s="1"/>
  <c r="P17" i="3"/>
  <c r="AH17" i="3" s="1"/>
  <c r="AE21" i="3"/>
  <c r="AH21" i="3" s="1"/>
  <c r="AH22" i="3"/>
  <c r="AH26" i="3"/>
  <c r="AH27" i="3"/>
  <c r="AH31" i="3"/>
  <c r="AH32" i="3"/>
  <c r="AH38" i="3"/>
  <c r="AH39" i="3"/>
  <c r="AH46" i="3"/>
  <c r="AH47" i="3"/>
  <c r="AH49" i="3"/>
  <c r="AH59" i="3"/>
  <c r="AH62" i="3"/>
  <c r="AH71" i="3"/>
  <c r="AH72" i="3"/>
  <c r="AH75" i="3"/>
  <c r="AH83" i="3"/>
  <c r="AE11" i="3"/>
  <c r="AH44" i="3"/>
  <c r="AH52" i="3"/>
  <c r="AH53" i="3"/>
  <c r="AH54" i="3"/>
  <c r="AH55" i="3"/>
  <c r="AH56" i="3"/>
  <c r="AH58" i="3"/>
  <c r="AH64" i="3"/>
  <c r="AH65" i="3"/>
  <c r="D102" i="3"/>
  <c r="J102" i="3"/>
  <c r="J103" i="3" s="1"/>
  <c r="P11" i="3"/>
  <c r="V103" i="3"/>
  <c r="AB102" i="3"/>
  <c r="AB103" i="3" s="1"/>
  <c r="AD102" i="3"/>
  <c r="AD103" i="3" s="1"/>
  <c r="O71" i="3"/>
  <c r="AG71" i="3" s="1"/>
  <c r="P78" i="3"/>
  <c r="AH78" i="3" s="1"/>
  <c r="P82" i="3"/>
  <c r="AH82" i="3" s="1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84" i="3"/>
  <c r="AH85" i="3"/>
  <c r="O102" i="3"/>
  <c r="O103" i="3" s="1"/>
  <c r="AK16" i="24" l="1"/>
  <c r="AW16" i="24" s="1"/>
  <c r="AQ16" i="24"/>
  <c r="AL16" i="24"/>
  <c r="AX16" i="24" s="1"/>
  <c r="AR16" i="24"/>
  <c r="AL5" i="24"/>
  <c r="AX5" i="24" s="1"/>
  <c r="AX8" i="24"/>
  <c r="AD4" i="24"/>
  <c r="AP24" i="24"/>
  <c r="M72" i="19"/>
  <c r="M74" i="19" s="1"/>
  <c r="M71" i="19"/>
  <c r="AK5" i="24"/>
  <c r="AW5" i="24" s="1"/>
  <c r="AW10" i="24"/>
  <c r="Q71" i="19"/>
  <c r="Q72" i="19"/>
  <c r="Q74" i="19" s="1"/>
  <c r="AF24" i="24"/>
  <c r="AL24" i="24" s="1"/>
  <c r="AX24" i="24" s="1"/>
  <c r="AE24" i="24"/>
  <c r="AQ24" i="24" s="1"/>
  <c r="AF102" i="3"/>
  <c r="AG102" i="3"/>
  <c r="P102" i="3"/>
  <c r="AE7" i="3"/>
  <c r="AH7" i="3"/>
  <c r="P7" i="3"/>
  <c r="AE102" i="3"/>
  <c r="AH11" i="3"/>
  <c r="AH102" i="3" s="1"/>
  <c r="AF7" i="3"/>
  <c r="AG103" i="3"/>
  <c r="D103" i="3"/>
  <c r="AF4" i="24" l="1"/>
  <c r="AR24" i="24"/>
  <c r="AJ4" i="24"/>
  <c r="AV4" i="24" s="1"/>
  <c r="AP4" i="24"/>
  <c r="AE4" i="24"/>
  <c r="AK24" i="24"/>
  <c r="AW24" i="24" s="1"/>
  <c r="P103" i="3"/>
  <c r="AF103" i="3"/>
  <c r="AH103" i="3"/>
  <c r="AE103" i="3"/>
  <c r="AL4" i="24" l="1"/>
  <c r="AX4" i="24" s="1"/>
  <c r="AR4" i="24"/>
  <c r="AK4" i="24"/>
  <c r="AW4" i="24" s="1"/>
  <c r="AQ4" i="24"/>
  <c r="L7" i="2"/>
  <c r="L8" i="2" s="1"/>
  <c r="K7" i="2"/>
  <c r="K8" i="2" s="1"/>
  <c r="I7" i="2"/>
  <c r="I8" i="2" s="1"/>
  <c r="H7" i="2"/>
  <c r="H8" i="2" s="1"/>
  <c r="C7" i="2"/>
  <c r="C8" i="2" s="1"/>
  <c r="B7" i="2"/>
  <c r="B8" i="2" s="1"/>
  <c r="O6" i="2"/>
  <c r="R6" i="2" s="1"/>
  <c r="R7" i="2" s="1"/>
  <c r="N6" i="2"/>
  <c r="N7" i="2" s="1"/>
  <c r="M6" i="2"/>
  <c r="M7" i="2" s="1"/>
  <c r="J7" i="2"/>
  <c r="F6" i="2"/>
  <c r="F7" i="2" s="1"/>
  <c r="E6" i="2"/>
  <c r="E7" i="2" s="1"/>
  <c r="D7" i="2"/>
  <c r="L4" i="2"/>
  <c r="K4" i="2"/>
  <c r="I4" i="2"/>
  <c r="H4" i="2"/>
  <c r="C4" i="2"/>
  <c r="B4" i="2"/>
  <c r="O3" i="2"/>
  <c r="N3" i="2"/>
  <c r="N4" i="2" s="1"/>
  <c r="M3" i="2"/>
  <c r="M4" i="2" s="1"/>
  <c r="J3" i="2"/>
  <c r="J4" i="2" s="1"/>
  <c r="E3" i="2"/>
  <c r="E4" i="2" s="1"/>
  <c r="D3" i="2"/>
  <c r="D4" i="2" s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W16" i="1" s="1"/>
  <c r="F16" i="1"/>
  <c r="G16" i="1"/>
  <c r="E17" i="1"/>
  <c r="F17" i="1"/>
  <c r="G17" i="1"/>
  <c r="F7" i="1"/>
  <c r="G7" i="1"/>
  <c r="E7" i="1"/>
  <c r="R17" i="1"/>
  <c r="Q17" i="1"/>
  <c r="O17" i="1"/>
  <c r="N17" i="1"/>
  <c r="L17" i="1"/>
  <c r="K17" i="1"/>
  <c r="I17" i="1"/>
  <c r="H17" i="1"/>
  <c r="C17" i="1"/>
  <c r="B17" i="1"/>
  <c r="U16" i="1"/>
  <c r="X16" i="1" s="1"/>
  <c r="T16" i="1"/>
  <c r="V16" i="1"/>
  <c r="Y16" i="1" s="1"/>
  <c r="U15" i="1"/>
  <c r="T15" i="1"/>
  <c r="W15" i="1" s="1"/>
  <c r="V15" i="1"/>
  <c r="Y15" i="1" s="1"/>
  <c r="U14" i="1"/>
  <c r="X14" i="1" s="1"/>
  <c r="T14" i="1"/>
  <c r="V14" i="1"/>
  <c r="Y14" i="1" s="1"/>
  <c r="U13" i="1"/>
  <c r="T13" i="1"/>
  <c r="W13" i="1" s="1"/>
  <c r="V13" i="1"/>
  <c r="Y13" i="1" s="1"/>
  <c r="U12" i="1"/>
  <c r="X12" i="1" s="1"/>
  <c r="T12" i="1"/>
  <c r="V12" i="1"/>
  <c r="Y12" i="1" s="1"/>
  <c r="U11" i="1"/>
  <c r="T11" i="1"/>
  <c r="W11" i="1" s="1"/>
  <c r="V11" i="1"/>
  <c r="Y11" i="1" s="1"/>
  <c r="W9" i="1"/>
  <c r="U9" i="1"/>
  <c r="T9" i="1"/>
  <c r="V9" i="1"/>
  <c r="Y9" i="1" s="1"/>
  <c r="W8" i="1"/>
  <c r="U8" i="1"/>
  <c r="X8" i="1" s="1"/>
  <c r="T8" i="1"/>
  <c r="V8" i="1"/>
  <c r="W7" i="1"/>
  <c r="U7" i="1"/>
  <c r="T7" i="1"/>
  <c r="T17" i="1" s="1"/>
  <c r="S17" i="1"/>
  <c r="P17" i="1"/>
  <c r="M17" i="1"/>
  <c r="J17" i="1"/>
  <c r="D17" i="1"/>
  <c r="R5" i="1"/>
  <c r="R18" i="1" s="1"/>
  <c r="Q5" i="1"/>
  <c r="Q18" i="1" s="1"/>
  <c r="O5" i="1"/>
  <c r="O18" i="1" s="1"/>
  <c r="N5" i="1"/>
  <c r="N18" i="1" s="1"/>
  <c r="L5" i="1"/>
  <c r="K5" i="1"/>
  <c r="K18" i="1" s="1"/>
  <c r="I5" i="1"/>
  <c r="H5" i="1"/>
  <c r="H18" i="1" s="1"/>
  <c r="C5" i="1"/>
  <c r="C18" i="1" s="1"/>
  <c r="B5" i="1"/>
  <c r="B18" i="1" s="1"/>
  <c r="U5" i="1"/>
  <c r="T5" i="1"/>
  <c r="T18" i="1" s="1"/>
  <c r="S5" i="1"/>
  <c r="S18" i="1" s="1"/>
  <c r="P5" i="1"/>
  <c r="P18" i="1" s="1"/>
  <c r="M5" i="1"/>
  <c r="M18" i="1" s="1"/>
  <c r="J5" i="1"/>
  <c r="J18" i="1" s="1"/>
  <c r="G5" i="1"/>
  <c r="F5" i="1"/>
  <c r="W5" i="1"/>
  <c r="D5" i="1"/>
  <c r="D18" i="1" s="1"/>
  <c r="G6" i="2" l="1"/>
  <c r="G7" i="2" s="1"/>
  <c r="G8" i="2" s="1"/>
  <c r="E8" i="2"/>
  <c r="M8" i="2"/>
  <c r="D8" i="2"/>
  <c r="J8" i="2"/>
  <c r="N8" i="2"/>
  <c r="G3" i="2"/>
  <c r="G4" i="2" s="1"/>
  <c r="Q3" i="2"/>
  <c r="Q4" i="2" s="1"/>
  <c r="O4" i="2"/>
  <c r="Q6" i="2"/>
  <c r="Q7" i="2" s="1"/>
  <c r="Q8" i="2" s="1"/>
  <c r="O7" i="2"/>
  <c r="O8" i="2" s="1"/>
  <c r="F3" i="2"/>
  <c r="F4" i="2" s="1"/>
  <c r="F8" i="2" s="1"/>
  <c r="P3" i="2"/>
  <c r="P6" i="2"/>
  <c r="Y8" i="1"/>
  <c r="X9" i="1"/>
  <c r="X11" i="1"/>
  <c r="W12" i="1"/>
  <c r="X13" i="1"/>
  <c r="W14" i="1"/>
  <c r="X15" i="1"/>
  <c r="F18" i="1"/>
  <c r="X7" i="1"/>
  <c r="G18" i="1"/>
  <c r="W17" i="1"/>
  <c r="W18" i="1" s="1"/>
  <c r="L18" i="1"/>
  <c r="X17" i="1"/>
  <c r="I18" i="1"/>
  <c r="E5" i="1"/>
  <c r="E18" i="1" s="1"/>
  <c r="U17" i="1"/>
  <c r="U18" i="1" s="1"/>
  <c r="X5" i="1"/>
  <c r="X18" i="1" s="1"/>
  <c r="V7" i="1"/>
  <c r="P7" i="2" l="1"/>
  <c r="P8" i="2" s="1"/>
  <c r="S6" i="2"/>
  <c r="S7" i="2" s="1"/>
  <c r="R3" i="2"/>
  <c r="R4" i="2" s="1"/>
  <c r="R8" i="2" s="1"/>
  <c r="P4" i="2"/>
  <c r="S3" i="2"/>
  <c r="S4" i="2" s="1"/>
  <c r="V17" i="1"/>
  <c r="Y7" i="1"/>
  <c r="Y17" i="1" s="1"/>
  <c r="V5" i="1"/>
  <c r="V18" i="1" s="1"/>
  <c r="Y5" i="1"/>
  <c r="Y18" i="1" s="1"/>
  <c r="S8" i="2" l="1"/>
  <c r="DR8" i="11" l="1"/>
  <c r="L5" i="19" s="1"/>
  <c r="DR9" i="11"/>
  <c r="L6" i="19" s="1"/>
  <c r="P6" i="19" s="1"/>
  <c r="DR10" i="11"/>
  <c r="L7" i="19" s="1"/>
  <c r="P7" i="19" s="1"/>
  <c r="DR11" i="11"/>
  <c r="L8" i="19" s="1"/>
  <c r="P8" i="19" s="1"/>
  <c r="DR16" i="11"/>
  <c r="L13" i="19" s="1"/>
  <c r="P13" i="19" s="1"/>
  <c r="DR17" i="11"/>
  <c r="L14" i="19" s="1"/>
  <c r="P14" i="19" s="1"/>
  <c r="P5" i="19" l="1"/>
  <c r="HA17" i="11"/>
  <c r="HA11" i="11"/>
  <c r="HA9" i="11"/>
  <c r="HA16" i="11"/>
  <c r="HA10" i="11"/>
  <c r="HA8" i="11"/>
  <c r="T71" i="11"/>
  <c r="T73" i="11" s="1"/>
  <c r="DR15" i="11"/>
  <c r="L12" i="19" s="1"/>
  <c r="DT10" i="11"/>
  <c r="N7" i="19" s="1"/>
  <c r="DT8" i="11"/>
  <c r="R7" i="19" l="1"/>
  <c r="P12" i="19"/>
  <c r="P9" i="19" s="1"/>
  <c r="L9" i="19"/>
  <c r="L4" i="19" s="1"/>
  <c r="L23" i="19" s="1"/>
  <c r="L3" i="19" s="1"/>
  <c r="P4" i="19"/>
  <c r="P23" i="19" s="1"/>
  <c r="P3" i="19" s="1"/>
  <c r="HC8" i="11"/>
  <c r="HC10" i="11"/>
  <c r="DR12" i="11"/>
  <c r="DR7" i="11" s="1"/>
  <c r="DR26" i="11" s="1"/>
  <c r="DR6" i="11" s="1"/>
  <c r="DR71" i="11" s="1"/>
  <c r="DT34" i="11"/>
  <c r="CG72" i="11"/>
  <c r="CG73" i="11" s="1"/>
  <c r="DT9" i="11"/>
  <c r="N6" i="19" s="1"/>
  <c r="R6" i="19" s="1"/>
  <c r="DT15" i="11"/>
  <c r="DT17" i="11"/>
  <c r="HC17" i="11" s="1"/>
  <c r="DT11" i="11"/>
  <c r="HC11" i="11" s="1"/>
  <c r="DT16" i="11"/>
  <c r="HA15" i="11"/>
  <c r="HA12" i="11" s="1"/>
  <c r="HA7" i="11" s="1"/>
  <c r="DR34" i="11"/>
  <c r="L31" i="19" s="1"/>
  <c r="CE72" i="11"/>
  <c r="CE73" i="11" s="1"/>
  <c r="N4" i="19" l="1"/>
  <c r="R4" i="19"/>
  <c r="R69" i="19" s="1"/>
  <c r="N23" i="19"/>
  <c r="N3" i="19" s="1"/>
  <c r="N69" i="19"/>
  <c r="L26" i="19"/>
  <c r="L25" i="19" s="1"/>
  <c r="P31" i="19"/>
  <c r="P26" i="19" s="1"/>
  <c r="P25" i="19" s="1"/>
  <c r="HC9" i="11"/>
  <c r="HC16" i="11"/>
  <c r="V71" i="11"/>
  <c r="V73" i="11" s="1"/>
  <c r="DR29" i="11"/>
  <c r="DR28" i="11" s="1"/>
  <c r="DR52" i="11" s="1"/>
  <c r="DR27" i="11" s="1"/>
  <c r="DR72" i="11" s="1"/>
  <c r="HA34" i="11"/>
  <c r="HA29" i="11" s="1"/>
  <c r="HA28" i="11" s="1"/>
  <c r="HA26" i="11"/>
  <c r="HA6" i="11" s="1"/>
  <c r="HA71" i="11" s="1"/>
  <c r="DT12" i="11"/>
  <c r="DT7" i="11" s="1"/>
  <c r="DT26" i="11" s="1"/>
  <c r="DT6" i="11" s="1"/>
  <c r="DT71" i="11" s="1"/>
  <c r="HC15" i="11"/>
  <c r="HC34" i="11"/>
  <c r="HC29" i="11" s="1"/>
  <c r="HC28" i="11" s="1"/>
  <c r="HC52" i="11" s="1"/>
  <c r="HC27" i="11" s="1"/>
  <c r="HC72" i="11" s="1"/>
  <c r="DT29" i="11"/>
  <c r="DT28" i="11" s="1"/>
  <c r="HC12" i="11" l="1"/>
  <c r="HC7" i="11" s="1"/>
  <c r="HC26" i="11" s="1"/>
  <c r="HC6" i="11" s="1"/>
  <c r="HC71" i="11" s="1"/>
  <c r="HC73" i="11" s="1"/>
  <c r="R23" i="19"/>
  <c r="R3" i="19" s="1"/>
  <c r="N71" i="19"/>
  <c r="N72" i="19"/>
  <c r="N74" i="19" s="1"/>
  <c r="R71" i="19"/>
  <c r="R72" i="19"/>
  <c r="R74" i="19" s="1"/>
  <c r="P49" i="19"/>
  <c r="P24" i="19" s="1"/>
  <c r="P68" i="19" s="1"/>
  <c r="P69" i="19"/>
  <c r="L69" i="19"/>
  <c r="L49" i="19"/>
  <c r="L24" i="19" s="1"/>
  <c r="L68" i="19" s="1"/>
  <c r="DR73" i="11"/>
  <c r="HA52" i="11"/>
  <c r="HA27" i="11" s="1"/>
  <c r="HA72" i="11" s="1"/>
  <c r="HA73" i="11" s="1"/>
  <c r="DT52" i="11"/>
  <c r="DT27" i="11" s="1"/>
  <c r="DT72" i="11" s="1"/>
  <c r="P71" i="19" l="1"/>
  <c r="P72" i="19"/>
  <c r="P74" i="19" s="1"/>
  <c r="L71" i="19"/>
  <c r="L72" i="19"/>
  <c r="L74" i="19" s="1"/>
  <c r="DT73" i="11"/>
  <c r="C51" i="24" l="1"/>
  <c r="C4" i="24" s="1"/>
  <c r="L4" i="24" s="1"/>
  <c r="C50" i="24"/>
  <c r="C25" i="24" s="1"/>
  <c r="L25" i="24" s="1"/>
  <c r="H35" i="26" l="1"/>
  <c r="H36" i="26" s="1"/>
</calcChain>
</file>

<file path=xl/sharedStrings.xml><?xml version="1.0" encoding="utf-8"?>
<sst xmlns="http://schemas.openxmlformats.org/spreadsheetml/2006/main" count="5976" uniqueCount="2573">
  <si>
    <t>Feladatok megnevezése</t>
  </si>
  <si>
    <t>Dologi kiadások</t>
  </si>
  <si>
    <t>Működési kiadások összesen</t>
  </si>
  <si>
    <t>Beruházások</t>
  </si>
  <si>
    <t>Felújítások</t>
  </si>
  <si>
    <t>Egyéb felhalmozási célú támogatások államháztartáson belülre</t>
  </si>
  <si>
    <t>Egyéb felhalmozási célú támogatások államháztartáson kívülre</t>
  </si>
  <si>
    <t>Felhalmozási kiadások összesen</t>
  </si>
  <si>
    <t>KIADÁSOK   ÖSSZESEN</t>
  </si>
  <si>
    <t>Kötelező feladatok</t>
  </si>
  <si>
    <t>Módosított ei.</t>
  </si>
  <si>
    <t>Kötelező feladatok összesen</t>
  </si>
  <si>
    <t>Önként vállalt feladatok</t>
  </si>
  <si>
    <t>Práter u. I. (Futó u. - Szigony u. között)</t>
  </si>
  <si>
    <t>Leonardo u. (Práter u. - Üllői út között)</t>
  </si>
  <si>
    <t>Tömő u. I. (Leonardo u. - Szigony u. között)</t>
  </si>
  <si>
    <t>Feladattal terhelt pénzmaradvány</t>
  </si>
  <si>
    <t>- Práter-Tömő-Bókay közvilágítás fejl.terv alapján bruttó maradvány érték BDK részére</t>
  </si>
  <si>
    <t>- Leonardo da Vinci-Tömő- Üllői közvilágítás fejl.terv alapján bruttó maradvány érték BDK részére</t>
  </si>
  <si>
    <t>- tartalék</t>
  </si>
  <si>
    <t>- műszaki ellenőrzés</t>
  </si>
  <si>
    <t>CSP projekt utak felújítása</t>
  </si>
  <si>
    <t>Önként vállalt feladatok összesen</t>
  </si>
  <si>
    <t>Kiadások összesen</t>
  </si>
  <si>
    <t>Eredeti ei.</t>
  </si>
  <si>
    <t>Teljesítés</t>
  </si>
  <si>
    <t>Egyéb működési célú támogatások államháztartáson belülről</t>
  </si>
  <si>
    <t>Működési bevételek összesen</t>
  </si>
  <si>
    <t>Egyéb felhalmozási célú támogatások államháztartáson belülről</t>
  </si>
  <si>
    <t>Ingatlanok értékesítése</t>
  </si>
  <si>
    <t>Felhalmozási bevételek összesen</t>
  </si>
  <si>
    <t>BEVÉTELEK ÖSSZESEN</t>
  </si>
  <si>
    <t>Önkormányzati kötelező feladatok összesen</t>
  </si>
  <si>
    <t>Európai Uniós támogatás</t>
  </si>
  <si>
    <t>Bevételek összesen</t>
  </si>
  <si>
    <t>Személyi juttatás</t>
  </si>
  <si>
    <t>Munkaadót terhelő járulékok és szociális hozzájárulási adó</t>
  </si>
  <si>
    <t>Egyéb működési célú támogatások államháztartáson kívülre</t>
  </si>
  <si>
    <t>Pályázati támogatás terhére</t>
  </si>
  <si>
    <t>Önkormányzati lakóépületek komplex közösségi megújítása (LP 1)</t>
  </si>
  <si>
    <t xml:space="preserve">Előkészítés </t>
  </si>
  <si>
    <t xml:space="preserve">Szakvélemény, szakértői díj </t>
  </si>
  <si>
    <t>Önrész kiegészítése</t>
  </si>
  <si>
    <t>Műszaki ellenőri szolgáltatások költségei (LP 1)</t>
  </si>
  <si>
    <t>Egyéb a megvalósításhoz szükséges szolgáltatási költségek (LP 1)</t>
  </si>
  <si>
    <t>Műszakilag szükséges épületek bontása(LP 2)</t>
  </si>
  <si>
    <t>Előkészítés</t>
  </si>
  <si>
    <t>Építéshez kapcsolódó költségek</t>
  </si>
  <si>
    <t>Bérházak és bérlakások üzemelési költség csökkentése (LP 3)</t>
  </si>
  <si>
    <t>Műszaki ellenőri szolgáltatások költségei (LP 3)</t>
  </si>
  <si>
    <t>Egyéb a megvalósításhoz szükséges szolgáltatási költségek (LP 3)</t>
  </si>
  <si>
    <t>Közösségi zöldudvar program (LP 4)</t>
  </si>
  <si>
    <t>Építéshez kapcsolódó költségek (LP 4)</t>
  </si>
  <si>
    <t>Műszaki ellenőri szolgáltatások költsége (LP 4)</t>
  </si>
  <si>
    <t>Speciális lakhatási projektek (bérlakás-korszerűsítés) (LP 7)</t>
  </si>
  <si>
    <t>Műszaki ellenőri szolgáltatások költségei (LP 7)</t>
  </si>
  <si>
    <t>Építéshez kapcsolódó költségek (LP 7)</t>
  </si>
  <si>
    <t>Műszaki jellegű szolgáltatások költségei (LP 7)</t>
  </si>
  <si>
    <t>Helyi gazdaságfejlesztés (KP 3)</t>
  </si>
  <si>
    <t>Bérköltségek</t>
  </si>
  <si>
    <t>Bérjárulékok</t>
  </si>
  <si>
    <t>Szolgáltatás</t>
  </si>
  <si>
    <t>Eszközbeszerzés</t>
  </si>
  <si>
    <t>Lakhatási szervezetek integrációjának elősegítése (JGK, JSZSZGYK, PH) (LP 6)</t>
  </si>
  <si>
    <t>Helyi gazdaságfejlesztési (KP 3)</t>
  </si>
  <si>
    <t>Helyi gazdaságfejlesztéshez kapcsolódó szolgáltatás</t>
  </si>
  <si>
    <t>Helyi gazdaságfejlesztési kapcsolódó eszköz</t>
  </si>
  <si>
    <t xml:space="preserve"> Gyermek és ifjúsági szabadidős programok hálózata, hátrányos helyzetű sportoló fiatalok tehetséggondozása, közösségi miniprojektek (KP 1)</t>
  </si>
  <si>
    <t>Projektelőkészítés (szolgáltatás)</t>
  </si>
  <si>
    <t>Problémaorientált közösségi rendészet kialakítása (KP 3)</t>
  </si>
  <si>
    <t>Közösségi rendészet bér</t>
  </si>
  <si>
    <t>Közösségi rendészet bérjárulék</t>
  </si>
  <si>
    <t>Eszközök</t>
  </si>
  <si>
    <t xml:space="preserve"> Szomszédok Egymásért Mozgalom kialakítása és működtetése (KP 4)</t>
  </si>
  <si>
    <t>SZEM szolgáltatás</t>
  </si>
  <si>
    <t>Szolgáltatás (KP 4)</t>
  </si>
  <si>
    <t>Segélyhívó rendszer (KP 4)</t>
  </si>
  <si>
    <t xml:space="preserve"> Bűnmegelőzés a környezet tervezés segítségével (CPTED) – elvek, példák és gyakorlati megvalósítás (KP 5)</t>
  </si>
  <si>
    <t>CPTED szolgáltatás</t>
  </si>
  <si>
    <t>Szolgátatás (KP 5)</t>
  </si>
  <si>
    <t>Műszaki dokumentáció (engedélyezési, kiviteli és tendertervek, szakági tervekkel) Kálvária tér továbbfejlesztése (KP6)</t>
  </si>
  <si>
    <t>Kivitelezési költségek (KP 6)</t>
  </si>
  <si>
    <t>Műszaki ellenőri szolgáltatások költsége (FP 5)</t>
  </si>
  <si>
    <t>Építéshez kapcsolódó költségek (FP 5)</t>
  </si>
  <si>
    <t>Műszaki jellegű szolgáltatások költségei (FP 5)</t>
  </si>
  <si>
    <t>Eszközbeszerzés (FP 5)</t>
  </si>
  <si>
    <t>Előkészítési költségek</t>
  </si>
  <si>
    <t>Közbeszerzési tanácsadás díja</t>
  </si>
  <si>
    <t>Közbeszerzési eljárás díja</t>
  </si>
  <si>
    <t>Közbeszerzési eljárás díjazása (Ált.ktg)</t>
  </si>
  <si>
    <t>Menedzsment költség</t>
  </si>
  <si>
    <t>Rév8 Zrt. projektmenedzseri díjazása</t>
  </si>
  <si>
    <t>Projekmenedzsment (Ált.ktg.)</t>
  </si>
  <si>
    <t>Egyéb költségek</t>
  </si>
  <si>
    <t>Nyilvánosság, kommunikáció</t>
  </si>
  <si>
    <t>Könyvvizsgálat (Ált.ktg.)</t>
  </si>
  <si>
    <t>Támogatás visszafizetése konzorciumi partner változás miatt</t>
  </si>
  <si>
    <t>Önrész terhére</t>
  </si>
  <si>
    <t>projektmenedzsment</t>
  </si>
  <si>
    <t>képzési, foglalkoztatási programok, üzemeltetési költségek (Kövessi)</t>
  </si>
  <si>
    <t>projektiroda felújítása</t>
  </si>
  <si>
    <t>beruházás ( Kövessi)</t>
  </si>
  <si>
    <t>Hatástanulmányhoz lakhatással, munkaerőpiaci helyzettel kapcsolatos kérdőív készítés</t>
  </si>
  <si>
    <t>Beruházás (Diószegi.u.14; Kálvária tér 13.)</t>
  </si>
  <si>
    <t>Üzemeltetési költségek (Diószegi u.14; Kálvária tér 13., Dankó u.40., Diószegi u.13.) + Kálvária tér</t>
  </si>
  <si>
    <t>JKN informatikai képzés, eszközbeszerzés</t>
  </si>
  <si>
    <t>JSZSZGYK iroda berendezés, eszközbeszerzés</t>
  </si>
  <si>
    <t>Speciális lakhatási projektek (bérlakás-korszerűsítés) (LP7)</t>
  </si>
  <si>
    <t>Kálvária tér továbbfejlesztése</t>
  </si>
  <si>
    <t>KMOP-5.1.1/B-12-k-2012-0001 MNP III. Eu-s támogatásból visszafizetés</t>
  </si>
  <si>
    <t xml:space="preserve">EUB III. TÉR_KÖZ "A" </t>
  </si>
  <si>
    <t xml:space="preserve">EUB III. TÉR_KÖZ "B" </t>
  </si>
  <si>
    <t>EUB I. Palotanegyedben 5 db  társasház díszkivilágításának karbantartása</t>
  </si>
  <si>
    <t xml:space="preserve">EUB II. TÉR_KÖZ "A" </t>
  </si>
  <si>
    <t>-  Vas u.14. alapító okirat módosítás</t>
  </si>
  <si>
    <t>-  Galéria negyedben 4 db helyiség felújítása</t>
  </si>
  <si>
    <t>- RÉV 8 Zrt díjazása</t>
  </si>
  <si>
    <t>- JKN. Zrt kommunikáció</t>
  </si>
  <si>
    <t>Bródy S. u. (Vas u. - Pollack M. tér)</t>
  </si>
  <si>
    <t>Szentkirályi u. (Bródy S.u. - Mikszáth K. tér)</t>
  </si>
  <si>
    <t>Szentkirályi u. (Mikszáth K. tér - Baross u.)</t>
  </si>
  <si>
    <t>Rökk Sz. u. (Gutenberg t. - Krúdy Gy. u.)</t>
  </si>
  <si>
    <t>Tartalék közterületek felújításra</t>
  </si>
  <si>
    <t>Közterület felújítás tervezés</t>
  </si>
  <si>
    <t>Közbeszerzés lebonyolítás</t>
  </si>
  <si>
    <t>Társasházak felújításának támogatása</t>
  </si>
  <si>
    <t>Társasházak felújításának tervezéséhez támogatás</t>
  </si>
  <si>
    <t>CAPE programok</t>
  </si>
  <si>
    <t>Kommunikáció</t>
  </si>
  <si>
    <t>Páyázati támogatás terhére</t>
  </si>
  <si>
    <t>Tisztviselőtelep -Bláthy O. u. közterület megújítása és funkcióváltása</t>
  </si>
  <si>
    <t>Műszaki ellenőrzés</t>
  </si>
  <si>
    <t>Tervezői művezetés</t>
  </si>
  <si>
    <t>Közösségi és kulturális rendezvények, kommunikáció</t>
  </si>
  <si>
    <t>Közösségi tervezés</t>
  </si>
  <si>
    <t>Egyéb</t>
  </si>
  <si>
    <t>Feladattal terhelt maradvány (gyerekbarát város)</t>
  </si>
  <si>
    <t>Block Knights Contest döntőjére belépőjegy</t>
  </si>
  <si>
    <t>Józsefváros okos város Stratégia II. Workshopon résztvevők megvendégelése(Eho19 e,szja 14 eFt)</t>
  </si>
  <si>
    <t>Smart City stratégiai koncepció megvalósítása</t>
  </si>
  <si>
    <t>PROJEKTEK ÖSSZESEN</t>
  </si>
  <si>
    <t>11108-02K</t>
  </si>
  <si>
    <t>Működési célú támogatások bevételei államháztartáson belülről</t>
  </si>
  <si>
    <t>Tel.önkorm. egyes köznev.felad. Tám.</t>
  </si>
  <si>
    <t>Megnevezés</t>
  </si>
  <si>
    <t>összesen</t>
  </si>
  <si>
    <t>önként vállalt feladatok</t>
  </si>
  <si>
    <t>kötelező feladatok</t>
  </si>
  <si>
    <t>államigaz. feladatok</t>
  </si>
  <si>
    <t>Települési önkormányzatok szociális gyer</t>
  </si>
  <si>
    <t>Eredeti        ei.</t>
  </si>
  <si>
    <t>Tel.önkorm.kulturális feladatainak tám.</t>
  </si>
  <si>
    <t>11108-02</t>
  </si>
  <si>
    <t xml:space="preserve">Helyi önkormányzat működési általános támogatása </t>
  </si>
  <si>
    <t>TÁMB</t>
  </si>
  <si>
    <t>Biztos Kezdet Gyermekházak támogatása</t>
  </si>
  <si>
    <t>MÁK HELYI ÖNK.KÖTELEZ. 2016.ÉV ÖNK.MEGIL</t>
  </si>
  <si>
    <t>Emberi Erőforrások Minisztériuma támogatása Magdolna Napok Program</t>
  </si>
  <si>
    <t>11108-04</t>
  </si>
  <si>
    <t>Elvonások</t>
  </si>
  <si>
    <t>MB</t>
  </si>
  <si>
    <t>11108-02Ö</t>
  </si>
  <si>
    <t>Biztos kezdet Gyermekházak támogatása</t>
  </si>
  <si>
    <t xml:space="preserve">emmi jav tám szer </t>
  </si>
  <si>
    <t>máhtb</t>
  </si>
  <si>
    <t>elvonb</t>
  </si>
  <si>
    <t>11108-04K</t>
  </si>
  <si>
    <t>Elvonások és befizetések</t>
  </si>
  <si>
    <t>EUB III. Térköz "A"</t>
  </si>
  <si>
    <t>EUB III. Térköz "B"</t>
  </si>
  <si>
    <t>Magdolna Orczy Negyed Projekt</t>
  </si>
  <si>
    <t>11301Ö</t>
  </si>
  <si>
    <t>Szoc.Gyermekv.Főigazg.kábítószer fogy megelőz.tám.</t>
  </si>
  <si>
    <t>Önkormányzat mindösszesen</t>
  </si>
  <si>
    <t>11602Ö</t>
  </si>
  <si>
    <t>EMMI-től Tavaszmező u.6.projekt utólagos finansz.</t>
  </si>
  <si>
    <t>Felhalmozási célú támogatások államháztartáson belülről</t>
  </si>
  <si>
    <t>Bérlakások fejlesztési célra kapott támogatása</t>
  </si>
  <si>
    <t>fáhtb</t>
  </si>
  <si>
    <t xml:space="preserve">EUB II pályázat </t>
  </si>
  <si>
    <t>11605Ö</t>
  </si>
  <si>
    <t>Működési célú tám.bevételei államházt.be</t>
  </si>
  <si>
    <t>Összesen:</t>
  </si>
  <si>
    <t xml:space="preserve">BUDAPEST FŐVÁROS ÖNKORMÁNYZATA II.JÁNOS </t>
  </si>
  <si>
    <t>BUDAPEST FŐVÁROS ÖNKORMÁNYZATA TéR-KÖZ E</t>
  </si>
  <si>
    <t>Működési célú átvett pénzeszköz</t>
  </si>
  <si>
    <t>11703Ö</t>
  </si>
  <si>
    <t xml:space="preserve">nemzeti kult. alap </t>
  </si>
  <si>
    <t>11706-02K</t>
  </si>
  <si>
    <t>ASP rendszerhez történő csatlakozáshoz támogatás</t>
  </si>
  <si>
    <t>11601-01</t>
  </si>
  <si>
    <t>11601-03</t>
  </si>
  <si>
    <t>CÍM</t>
  </si>
  <si>
    <t>módosított előirányzat</t>
  </si>
  <si>
    <t>teljesítés</t>
  </si>
  <si>
    <t>fkáhtk</t>
  </si>
  <si>
    <t>11105Ö</t>
  </si>
  <si>
    <t>Göröngyös ÚT Foglalkoztatási és Szociáli</t>
  </si>
  <si>
    <t>máhtk</t>
  </si>
  <si>
    <t>fáhtk</t>
  </si>
  <si>
    <t>11501Ö</t>
  </si>
  <si>
    <t>Fiatal házasok helyi támogatás vis</t>
  </si>
  <si>
    <t>Felhalmozási célú átvett pénzeszköz</t>
  </si>
  <si>
    <t>fá</t>
  </si>
  <si>
    <t>11502Ö</t>
  </si>
  <si>
    <t>II.félév parkolásmegváltás</t>
  </si>
  <si>
    <t>FB</t>
  </si>
  <si>
    <t>JGK Zrt 2016.évi komp.elsz.</t>
  </si>
  <si>
    <t>Parkolásmegváltás</t>
  </si>
  <si>
    <t>Felhalmozási célú támogatások államházt.</t>
  </si>
  <si>
    <t>Gyarmati Imre felajánlás Auróra u-23-25 pihenőpark</t>
  </si>
  <si>
    <t>MK</t>
  </si>
  <si>
    <t>má</t>
  </si>
  <si>
    <t>Társasházi kölcsön megtérülés</t>
  </si>
  <si>
    <t>Kálvária 4.  u. 14. társasház támogatás elszámolása</t>
  </si>
  <si>
    <t>11601-03Ö</t>
  </si>
  <si>
    <t>11601Ö</t>
  </si>
  <si>
    <t>Horváth Mihály tér Kft és Önk. településrend.szerződés</t>
  </si>
  <si>
    <t>11602K</t>
  </si>
  <si>
    <t>JGK-Józsefvárosi Gazdálkodási Központ Zr</t>
  </si>
  <si>
    <t>11705Ö</t>
  </si>
  <si>
    <t>kölcs</t>
  </si>
  <si>
    <t>KÁLVÁRIA TÉR 4. TÁRSASHÁZ Hatósági munka</t>
  </si>
  <si>
    <t>11803Ö</t>
  </si>
  <si>
    <t>Rév8 2016 évi műk tám vissza</t>
  </si>
  <si>
    <t>11805K</t>
  </si>
  <si>
    <t>JKN Elszámolás visszafizetés</t>
  </si>
  <si>
    <t>11805Ö</t>
  </si>
  <si>
    <t>Működési célú pénzeszköz átvételJKN 2017</t>
  </si>
  <si>
    <t>Működési célú támogatások államháztartáson belülre</t>
  </si>
  <si>
    <t>Összesen</t>
  </si>
  <si>
    <t>Önként vállalt feladat</t>
  </si>
  <si>
    <t>Kötelező feladat</t>
  </si>
  <si>
    <t>Belső -Pesi Tankerületi Központ cafetéria támogatás</t>
  </si>
  <si>
    <t>Belső-Pesti Tank.Kp.tám.JEGYMI rendezvény"Egyvilág vagyunk Kultur</t>
  </si>
  <si>
    <t>Működési célú támogatások államházt. belülreFeladattal terhelt pénzm.terhére tám</t>
  </si>
  <si>
    <t xml:space="preserve">Belső -Pesi Tankerületi Központ JEGYMI rendezvény </t>
  </si>
  <si>
    <t>Támogatás Vajda Péter Ének -Zenei isk.O Belső -Pesi Tankerületi Központ</t>
  </si>
  <si>
    <t>Támogatás Vajda P.isk. óvodások sportver Belső -Pesi Tankerületi Központ</t>
  </si>
  <si>
    <t>Belső -Pesi Tankerületi Központ Vajda Péter Ének -Zenei isk.</t>
  </si>
  <si>
    <t>Támogatás  Losonczi téri iskola 35 éves Belső -Pesi Tankerületi Központ</t>
  </si>
  <si>
    <t>Támogatás 2017. Sakk Kupa  Los. Téri  Á l Belső -Pesi Tankerületi Központ</t>
  </si>
  <si>
    <t xml:space="preserve">Belső -Pesi Tankerületi Központ Sakk Kupa </t>
  </si>
  <si>
    <t>EÖTVÖS L.TUDOMÁNYEGYETEM (Órlóci isk.program)"FÜVÉSZ-Kerttanoda" létesítmény kialakít</t>
  </si>
  <si>
    <t>Roma Önkormányzat (Térzene)</t>
  </si>
  <si>
    <t>Hiv. Tűzoltóparancsnoks. pénzbeli tám.adományszerz. FŐVÁROSI KATSZTRÓFAVÉDELMI IGAZGATÓSÁG</t>
  </si>
  <si>
    <t>Nemzetiségi Önkormányzatok működési támogatása Lengyel</t>
  </si>
  <si>
    <t>Támogatás 2017 év  működési kiadások Görög</t>
  </si>
  <si>
    <t>Nemzetiségi Önkormányzatok működési támogatása Német</t>
  </si>
  <si>
    <t>Nemzetiségi Önkormányzatok működési támogatása Roma</t>
  </si>
  <si>
    <t>2017 támogatás Közös nemzetiségi est szer Szlovák</t>
  </si>
  <si>
    <t>Nemzetiségi Önkormányzatok működési támogatása Bolgár</t>
  </si>
  <si>
    <t>Nemezetiségi Önkormányzatok működési tám.</t>
  </si>
  <si>
    <t>Nemzetiségi Önkormányzatok működési támogatása  Görög</t>
  </si>
  <si>
    <t>2017.évi támogatás Támogatás Roma</t>
  </si>
  <si>
    <t>Működési költségek Támogatása  2017  év Bolgár</t>
  </si>
  <si>
    <t>Nemzetiségi Önkormányzatok működési támogatása Ruszin</t>
  </si>
  <si>
    <t>Működési költségek Támogatása  2017 év Német</t>
  </si>
  <si>
    <t>Nemzetiségi Önkormányzatok működési támogatása  Szerb</t>
  </si>
  <si>
    <t>Támogatás 2017 év  Működési kiadásokra Örmény</t>
  </si>
  <si>
    <t>Nemzetiségi Önkormányzatok működési támogatása  Szlovák</t>
  </si>
  <si>
    <t>Működési költségek Támogatása  2017  év Ruszin</t>
  </si>
  <si>
    <t>Működési költségek Támogatása  2017  év Szlovák</t>
  </si>
  <si>
    <t>11108-01</t>
  </si>
  <si>
    <t>Egyházi szervezetek támogatása</t>
  </si>
  <si>
    <t>11404-01</t>
  </si>
  <si>
    <t xml:space="preserve">Rendőrkapitányságnak túlszolgálat </t>
  </si>
  <si>
    <t>Rendőrség térfigyelő üzemeltetése</t>
  </si>
  <si>
    <t>Támogatás 2017 év Felhalmozási és műk. TSZ LOVÁKAJKÚ EVANGÉLIKUS EGYHÁZKÖZSÉG</t>
  </si>
  <si>
    <t>Támogatás 2017 év  zarándoklat költségeJÓ PÁSZTOR LELKÉSZSÉG</t>
  </si>
  <si>
    <t>Támogatás 2017 év  Szent Anna kollégium Isteni Megváltóról Nevezett Nővérek Kongregációja-</t>
  </si>
  <si>
    <t>Felhalmozási célú támogatás államháztartáson belülre</t>
  </si>
  <si>
    <t>2017.évi tám. Táborok szervezése Bp.József u.-i Baptista Gyülekezet</t>
  </si>
  <si>
    <t>Támogatás 2017 év TáborokBUDAPEST-JÓZSEFVÁROSI REFORMÁTUS EGYHÁZKÖZSÉG</t>
  </si>
  <si>
    <t>Támogatás 2017.évi TáborszervezésBp.Tisztviselőtelepi Magyarok Nagyasszonya Plébáni</t>
  </si>
  <si>
    <t>11105</t>
  </si>
  <si>
    <t>11602</t>
  </si>
  <si>
    <t>Fővárosi Önkormányzat</t>
  </si>
  <si>
    <t>Támogatás 2017 év  ünnepélyek stb.Bp. Külső-Józsefvárosi református Egyházközség</t>
  </si>
  <si>
    <t>Támogatás Budapest-Józsefvárosi Szent József Plébánia</t>
  </si>
  <si>
    <t>Támogatás 2017 év JTMR Oázis LelkigondozJÉZUS TÁRSASÁGA MO.RENDTARTOMÁNYA</t>
  </si>
  <si>
    <t xml:space="preserve">Működési célú támogatások államháztartáson kívülre </t>
  </si>
  <si>
    <t>Támogatás 2017.évi BP. ZSIDÓ HITKÖZSÉG</t>
  </si>
  <si>
    <t xml:space="preserve">Turay Ida Színház "Kívánságkondér" </t>
  </si>
  <si>
    <t>Támogatás 2017 év  Kultúrális pr. Szerve CIVILEK A PALOTANEGYEDÉRT EGYESÜLET</t>
  </si>
  <si>
    <t xml:space="preserve">Józsefváros Közbiztonságáért Közalapítvány támogatása </t>
  </si>
  <si>
    <t>Támogatás 2017 év Cserkésztábor,anyagbes Pázmány Péter ifjúsági Egyesület</t>
  </si>
  <si>
    <t>Karácsony Sándor Alapítvány támogatása</t>
  </si>
  <si>
    <t>Népszínház Kör a Polgári Értékekért Egye Népszínház Kör a Polgári Értékekért Egyesület</t>
  </si>
  <si>
    <t>Támogatás Adománybolt létrehozása CEDEK EMIH Izraelita Szeretetszolgálat Alapítvány</t>
  </si>
  <si>
    <t>Támogatás 2017. Dankó u. 18. sportudvar Élj Tudatosan Egyesület</t>
  </si>
  <si>
    <t>Magyar Williams Szindróma Társaság</t>
  </si>
  <si>
    <t>Támogatás 2017.évi Sport pályázat MAGYAR GOJU-KAI SZÖVETSÉG</t>
  </si>
  <si>
    <t>Támogatás 2017 év  Működési és felhalmoz JÓZSEFVÁROSI TORNA EGYLET</t>
  </si>
  <si>
    <t>11301</t>
  </si>
  <si>
    <t>Támogatás 2017. L.E.K.-VÁR művészeti pro Fiatalokat, Egészséget, Családot Segítő Köszhasznú</t>
  </si>
  <si>
    <t>11601</t>
  </si>
  <si>
    <t>11805</t>
  </si>
  <si>
    <t>Józsefváros Közösségeiért Nonprofit Zrt.</t>
  </si>
  <si>
    <t>JKN Zrt. Közszolgáltatási szerződés rendezvényszervezés</t>
  </si>
  <si>
    <t>11601-03K</t>
  </si>
  <si>
    <t>Működési célú támogatások államházt. Kívülre Közfoglalkoztatásra</t>
  </si>
  <si>
    <t>JGK Zrt kompenzáció em. 100 db facsemete ültetésre</t>
  </si>
  <si>
    <t xml:space="preserve">Felhalmozási célú támogatások államháztartáson kívülre </t>
  </si>
  <si>
    <t>Rév 8 Zrt támogatása</t>
  </si>
  <si>
    <t xml:space="preserve">Karácsony Sándor Alapítvány </t>
  </si>
  <si>
    <t>Támogatás Iskolai tehetséggondozáshoz TREFORT GYAKORLÓISKOLA ALAPÍTVÁNY</t>
  </si>
  <si>
    <t>Egyedülálló Szülők Klubja Alapítvány támogatása</t>
  </si>
  <si>
    <t>11404-02</t>
  </si>
  <si>
    <t>Társasházaknak közterületfoglalási bevételből vissza nem térítendő támogatás</t>
  </si>
  <si>
    <t>Támogatás 2017 év gyülekezeti terem felú SZLOVÁKAJKÚ EVANGÉLIKUS EGYHÁZKÖZSÉG</t>
  </si>
  <si>
    <t>Az Egyházközösség épületeinek felújításá BP-NAGYVÁRAD TÉRI REFORMÁTUS EGYHÁZKÖZSÉG</t>
  </si>
  <si>
    <t>Társasházi közös ktg. és felújítási alap</t>
  </si>
  <si>
    <t>Lakásbérleti jogviszony megváltása</t>
  </si>
  <si>
    <t>Lakás forgalmiérték különbözet</t>
  </si>
  <si>
    <t>Egyházak,egyházközösségek támogatása</t>
  </si>
  <si>
    <t>11705</t>
  </si>
  <si>
    <t>Társasházi pályázatokhoz kölcsön</t>
  </si>
  <si>
    <t>Támogatás 2017 év Felhalmozási és műk. T SZLOVÁKAJKÚ EVANGÉLIKUS EGYHÁZKÖZSÉG</t>
  </si>
  <si>
    <t>Társasházaknak vissza nem térítendő tám.</t>
  </si>
  <si>
    <t>2017.évi tám. Orgona felújítás Bp.József u.-i Baptista Gyülekezet</t>
  </si>
  <si>
    <t>Horn Dávid iskola újjáépítésének tám. PRO COMANDAU Kommandóért Egyesület</t>
  </si>
  <si>
    <t>Felhalmozási célú támogatások államházt. Kívülre Feladattal terhelt pénzmaradvány</t>
  </si>
  <si>
    <t>Fazekas M. Oktatási, Kulturális és Sport Alapítv.tám. kémiai képz. szüks.es</t>
  </si>
  <si>
    <t>Civil szervezetek,alapítványok támogatása céltart.</t>
  </si>
  <si>
    <t>Támogatás 2017 egészségügyi prevenció, Társak a Teleki térért Egyesület</t>
  </si>
  <si>
    <t>Támogatás 2017.évi eszköz beszerzés A korszerű szülészetért és nőgyógyászatért Alapítv</t>
  </si>
  <si>
    <t>Támogatás 2017 év  Hangszerek vásárlása JÓZSEFVÁROSI ZENEISKOLA ALAPÍTVÁNY</t>
  </si>
  <si>
    <t>Támogatás 2017 év Sípos M. boxedzésének Göröngyös ÚT Foglalkoztatási és Szociális Egyesüle</t>
  </si>
  <si>
    <t>Sportszervezetek, sportolók támogatása</t>
  </si>
  <si>
    <t>11404-02Ö</t>
  </si>
  <si>
    <t>társasházaknak közterületfoglalási bevételből vissza nem térítendő támogatás</t>
  </si>
  <si>
    <t>JGK Zrt tulajdonában lévő Tavaszmező és Őr utca épületek felújítási támoga</t>
  </si>
  <si>
    <t>Címen belüli ei.átcsoportosítás (műk.c.áh.kív.-re ei.-ról)</t>
  </si>
  <si>
    <t>FK</t>
  </si>
  <si>
    <t>Bródy S.u.15.ing.értékesítése</t>
  </si>
  <si>
    <t>köl</t>
  </si>
  <si>
    <t>Magyarkút erdei iskolában kazán Józsefváros Közösségeiért Nonprofit Zrt.</t>
  </si>
  <si>
    <t>Főv.Önkormányzatnak részletfizet.szerz.alapján BUDAPEST FŐVÁROS ÖNKORMÁNYZATA</t>
  </si>
  <si>
    <t>Jelzőrendszeres Házi Segítségnyújtás támogatása</t>
  </si>
  <si>
    <t>Előző évi támogatás elszámolásból származó bevétel</t>
  </si>
  <si>
    <t>Nemzetiségi önkormányzatok támogatás visszafizetése</t>
  </si>
  <si>
    <t>Kábítószer ellenes program működési feltételeinek biztosítása (EMMI)</t>
  </si>
  <si>
    <t>Kiegészítő gyermekvédelmi támogatás és természetbeni ellátások (Erzsébet ut.)</t>
  </si>
  <si>
    <t>Biztos Kezdet Gyermekházak eszközbeszerzés támogatása</t>
  </si>
  <si>
    <t>Egészséges Budapest Program támogatás (EMMI)</t>
  </si>
  <si>
    <t>Sportinfrastrukturia fejlesztés turisztikai kiemelt beruházás (NEFMI)</t>
  </si>
  <si>
    <t>Mindszenty szobor készítésének támogatása (NKA)</t>
  </si>
  <si>
    <t>Léleklakások felújítására (EMMI)</t>
  </si>
  <si>
    <t>JGK Zrt. 2017. évi közszolgáltatási szerződés keretében kapott kompenzáció elszámolása</t>
  </si>
  <si>
    <t>JGK Zrt. Előző évi elszámolásből eredő támogatás visszafizetés</t>
  </si>
  <si>
    <t>JKN Zrt. túlkompenzáció visszafizetése</t>
  </si>
  <si>
    <t>Fapótlás vállalkozásoktól</t>
  </si>
  <si>
    <t>Munkáltatói kölcsön megtérülés</t>
  </si>
  <si>
    <t>Lakhatási szervezetek integrációjának elősegítése, kapcsolódó szolgáltatások (LP6)</t>
  </si>
  <si>
    <t>KMOP-5.1.1/B-12-k-2012-0001 MNP III. Eu-s támogatás lakossági elégedettségi vizsgálat</t>
  </si>
  <si>
    <t>Belső -Pesi Tankerületi felzárkóztatás tanfolyam</t>
  </si>
  <si>
    <t>Vajda P.Isk.tám.2fő ped.szakértői konferencia részvét.tám.</t>
  </si>
  <si>
    <t>11201</t>
  </si>
  <si>
    <t>Bursa Hungarica</t>
  </si>
  <si>
    <t>Rendőrség Térfigyelő kamera kiépítésének támogatása</t>
  </si>
  <si>
    <t>11704</t>
  </si>
  <si>
    <t>Belső -Pesi Tankerületi Központ "Gyermek Szájharmónia Kampány"</t>
  </si>
  <si>
    <t>11604</t>
  </si>
  <si>
    <t>Magdolna Orczy Negyed Program kozorciumi partner változás miatti támogatás visszafizetés</t>
  </si>
  <si>
    <t>SE FOK Gyermekfogászati és Fogszab.Klinika támogatása</t>
  </si>
  <si>
    <t>Görngyös út Foglalkoztatási és Szociális Egyesület</t>
  </si>
  <si>
    <t>Társak a Teleki térért Egyesület</t>
  </si>
  <si>
    <t>Feicht Zoltán Tamás táncművész</t>
  </si>
  <si>
    <t>Sándor Miklós festő</t>
  </si>
  <si>
    <t>Turbók Attila író</t>
  </si>
  <si>
    <t xml:space="preserve">Csámpai Sándorné </t>
  </si>
  <si>
    <t>Nagycsaládosok Józsefvárosi Egyesületet</t>
  </si>
  <si>
    <t>Tisztviselő telepi Önkormányzati Egyesület</t>
  </si>
  <si>
    <t>Józsefvárosi Kosárlabda Club</t>
  </si>
  <si>
    <t>Népszínházkör a Polgári Értékekért</t>
  </si>
  <si>
    <t>Élj tudatosan Egyesület</t>
  </si>
  <si>
    <t>Tímár Gábor István író</t>
  </si>
  <si>
    <t>Józsefvárosi Torna Egylet</t>
  </si>
  <si>
    <t>Király László zeneszerző</t>
  </si>
  <si>
    <t>Erkel Ferenc Vegyeskar Alapítvány</t>
  </si>
  <si>
    <t>Vasas Központi Könyvtár Alapítvány</t>
  </si>
  <si>
    <t>Nem adom fel Alapítvány</t>
  </si>
  <si>
    <t>Vasas Művész Együttes Alapítvány</t>
  </si>
  <si>
    <t>Jézus Társasága Magyarországi Rendtartománya</t>
  </si>
  <si>
    <t>Gláser Jakab Emlékalapítvány</t>
  </si>
  <si>
    <t>Nékám Alapítvány</t>
  </si>
  <si>
    <t xml:space="preserve">Közös Esély Egyesület </t>
  </si>
  <si>
    <t>Népszínház Társasház</t>
  </si>
  <si>
    <t xml:space="preserve">Rákóczi Szövetség </t>
  </si>
  <si>
    <t>Kultur Produkciós Iroda Nonprofit Kft</t>
  </si>
  <si>
    <t xml:space="preserve">TIT Kossuth Klub Egyesület </t>
  </si>
  <si>
    <t xml:space="preserve">Józsefváros Közbiztonságáért Közalapítvány </t>
  </si>
  <si>
    <t>Karácsony Sándor Közalapítvány</t>
  </si>
  <si>
    <t>Vajdasági Ifjúsági Fórum</t>
  </si>
  <si>
    <t>Rezső tér közterület átnevezése kapcsán az érintett cégek költségeinek megtérítése</t>
  </si>
  <si>
    <t>Losonczi Alapítvány</t>
  </si>
  <si>
    <t>Kultkikötő Közhasznú Nonprofit Kft.</t>
  </si>
  <si>
    <t>Hungarovox Szolgáltató és Kereskedelmi Bt.</t>
  </si>
  <si>
    <t>1956. Magyar Nemzetőrség</t>
  </si>
  <si>
    <t>Kálvária tér 6. sz. alatti homlokzatán emléktábla elhelyezés</t>
  </si>
  <si>
    <t xml:space="preserve">Szenes Kft. </t>
  </si>
  <si>
    <t>Amazon Foci Sportegyesület</t>
  </si>
  <si>
    <t>Flaccus Könyvkiadó-, Forgalmazó és Szolgáltató Kft.</t>
  </si>
  <si>
    <t>Mozgássérültek Budapesti Egyesülete</t>
  </si>
  <si>
    <t>Borra Magyar Egyesület</t>
  </si>
  <si>
    <t>Operatív Program Tanácsadó és Szolgáltató Kft.</t>
  </si>
  <si>
    <t>HolMed Kft. Által szervezett továbbképzések</t>
  </si>
  <si>
    <t>13 db egyház karácsonyi élelmiszer beszerzés</t>
  </si>
  <si>
    <t>Bohus Eszter</t>
  </si>
  <si>
    <t>Dobó Katalin Családorvos Bt. És Monkina Kereskedelmi és  Szolgáltató Bt.</t>
  </si>
  <si>
    <t>Közkincs Művészeti és Kulturális Közhasznú Egyesület</t>
  </si>
  <si>
    <t>Szent József az Idősekért Alapítvány</t>
  </si>
  <si>
    <t>Budapest Külső Józsefvárosi- Református Egyházközség</t>
  </si>
  <si>
    <t>Szent Rókus Plébánia</t>
  </si>
  <si>
    <t>Budapest- Nagyváradtéri Református Egyházközség</t>
  </si>
  <si>
    <t>Józsefvárosi Szent József Római Katolikus Plébánia</t>
  </si>
  <si>
    <t>Jópásztor Lelkészség</t>
  </si>
  <si>
    <t>Szlovákajkú Evangélikus Egyházközség</t>
  </si>
  <si>
    <t>Üdvhadsereg Józsefvárosi Gyülekezete</t>
  </si>
  <si>
    <t>Budapest Törökőri Kis Szent Teréz Plébánia</t>
  </si>
  <si>
    <t>Budapest- Tisztviselőtelepi Magyarok Nagyasszonya Plébánia</t>
  </si>
  <si>
    <t>Zsidó Hitközség</t>
  </si>
  <si>
    <t>Turay Ida Színház</t>
  </si>
  <si>
    <t>OSC Ritmikus Sportgimnasztika Sportegyesület</t>
  </si>
  <si>
    <t>Magyar Aikikai Aikido Egyesület</t>
  </si>
  <si>
    <t>Józsefvárosi Diáksport Egyesület</t>
  </si>
  <si>
    <t>Golden Tiger "S Kung Fu Club SE</t>
  </si>
  <si>
    <t>Budapesti Honvéd Sportegyesület</t>
  </si>
  <si>
    <t>Gödöllői Egyetemi Atlétika Club/ atlétika szakosztály</t>
  </si>
  <si>
    <t xml:space="preserve">Fecske  L.E.K.-VÁR Program (KEF) </t>
  </si>
  <si>
    <t>Fecske Terep Klub- Ifjúsági Tér Program (KEF)</t>
  </si>
  <si>
    <t>Bűnmegelőzési Drogprevenciós és Kreatív inspirációs Program (KEF)</t>
  </si>
  <si>
    <t>Labordiagnosztikai Egészségügyi Szolgáltató Kft. (KEF)</t>
  </si>
  <si>
    <t>Le nem utalt támogatás JGK Zrt.(2017. évi pénzmaradvány)</t>
  </si>
  <si>
    <t>JGK Zrt kompenzációs támogatás</t>
  </si>
  <si>
    <t>JGK Zrt. Kompenzációs támogatás</t>
  </si>
  <si>
    <t>11605</t>
  </si>
  <si>
    <t>Háziorvosok támogatása (lift és recepciós)</t>
  </si>
  <si>
    <t>Kőhalmi Dezső zenész</t>
  </si>
  <si>
    <t>Magyar Goju-Kai Szövetség</t>
  </si>
  <si>
    <t>Egyedülálló Szülők Klubja Alapítvány</t>
  </si>
  <si>
    <t>Józsefváros Közbiztonságáért Közalapítvány</t>
  </si>
  <si>
    <t xml:space="preserve">Fazekas M. Oktatási, Kulturális és Sport Alapítvány </t>
  </si>
  <si>
    <t>Izraelita Szeretet Szolgálat</t>
  </si>
  <si>
    <t>JGK Zrt. támogatás, iktató rendszer kialakítása</t>
  </si>
  <si>
    <t>JGK Zrt. le nem utalt támogatás</t>
  </si>
  <si>
    <t>JGK Zrt. Településüzemeltetés közszolgáltatási szerződés</t>
  </si>
  <si>
    <t>JGK Zrt. Közterület fenntartással, városüzemeltetéssel kapcsolatos kompenzáció</t>
  </si>
  <si>
    <t>JGK Zrt.Konténer és villásemelő vásárlás</t>
  </si>
  <si>
    <t>Mátyás tér 2. értékesítése miatti kiürítési költségek</t>
  </si>
  <si>
    <t>Lakás bérleti jogviszony megváltás (pénzmaradvány)</t>
  </si>
  <si>
    <t>Lakásforgalmi értékkülönbözet (pénzmaradvány)</t>
  </si>
  <si>
    <t>Bródy S. utca 15. lakáskiürítés</t>
  </si>
  <si>
    <t>József u. 14. kiürítési költségek</t>
  </si>
  <si>
    <t>Bérlővédelmi program</t>
  </si>
  <si>
    <t>EUB III. Térköz A projekt- társasházak felújítása</t>
  </si>
  <si>
    <t>EUB III. Térköz A projekt- társasházak felújításának tervezése</t>
  </si>
  <si>
    <t>Tűzfal festés</t>
  </si>
  <si>
    <t>Belső -Pesi Tankerületi Központ Ki Mit Tud?</t>
  </si>
  <si>
    <t>Göröngyös út Foglalkoztatási és Szociális Egyesület</t>
  </si>
  <si>
    <t>Budapest Főváros adóvisszatérítés</t>
  </si>
  <si>
    <t>Szebben szeretnék járni Egyesület</t>
  </si>
  <si>
    <t>Civilek a Palota Negyedért Egyesület</t>
  </si>
  <si>
    <t>Bródy S. u. 26. sz. alatti épület homlokzatán emléktábla elhelyezés</t>
  </si>
  <si>
    <t>Horánszky u.13. sz. alatti épület homlokzatán emléktábla elhelyezés</t>
  </si>
  <si>
    <t>Isteni megváltóról nevezett nővérek Kongregációja magyar tartomány</t>
  </si>
  <si>
    <t>Magdolna Negyed Program III. projekt Eu támogatás visszafizetés</t>
  </si>
  <si>
    <t>Nemzetiségi Önkormányzatok pályázati támogatása Roma</t>
  </si>
  <si>
    <t>Nemzetiségi Önkormányzatok pályázati  támogatása Bolgár</t>
  </si>
  <si>
    <t>Nemzetiségi Önkormányzatok pályázati támogatása  Görög</t>
  </si>
  <si>
    <t>Nemzetiségi Önkormányzatok pályázati támogatása Lengyel</t>
  </si>
  <si>
    <t>Nemzetiségi Önkormányzatok pályázati támogatása Német</t>
  </si>
  <si>
    <t>Nemzetiségi Önkormányzatok pályázati támogatása Ruszin</t>
  </si>
  <si>
    <t>Nemzetiségi Önkormányzatok pályázati támogatása  Szerb</t>
  </si>
  <si>
    <t>Nemzetiségi Önkormányzatok pályázati támogatása  Szlovák</t>
  </si>
  <si>
    <t>11107-01</t>
  </si>
  <si>
    <t>11107-02</t>
  </si>
  <si>
    <t>11601-02</t>
  </si>
  <si>
    <t>11601-04</t>
  </si>
  <si>
    <t>11706-01</t>
  </si>
  <si>
    <t>11706-02</t>
  </si>
  <si>
    <t xml:space="preserve">Önkormányzati feladatok összesen </t>
  </si>
  <si>
    <t>12201-01</t>
  </si>
  <si>
    <t>12201-02</t>
  </si>
  <si>
    <t>12201-03</t>
  </si>
  <si>
    <t>12201-04</t>
  </si>
  <si>
    <t>Polgármesteri Hivatal összesen</t>
  </si>
  <si>
    <t>40102-01</t>
  </si>
  <si>
    <t>40102-02</t>
  </si>
  <si>
    <t>40102-03</t>
  </si>
  <si>
    <t>40104-01</t>
  </si>
  <si>
    <t>40104-02</t>
  </si>
  <si>
    <t>40100-02</t>
  </si>
  <si>
    <t>72100-17</t>
  </si>
  <si>
    <t>KÖLTSÉGVETÉSI SZERVEK MIND ÖSSZESEN</t>
  </si>
  <si>
    <t>ÖNKORMÁNYZAT MIND ÖSSZESEN</t>
  </si>
  <si>
    <t>Címrend/összesen</t>
  </si>
  <si>
    <t>Tisztségviselők, bizottságok</t>
  </si>
  <si>
    <t>Nemzetközi kapcsolatok</t>
  </si>
  <si>
    <t>PR tevékenység</t>
  </si>
  <si>
    <t>Kitüntetések, közmeghallgatás</t>
  </si>
  <si>
    <t>Tagsági díjak és támogatások</t>
  </si>
  <si>
    <t>Működési cél- és általános tartalék</t>
  </si>
  <si>
    <t>Felhalmozási céltartalék</t>
  </si>
  <si>
    <t>Helyi és központi adók</t>
  </si>
  <si>
    <t>Támogatások</t>
  </si>
  <si>
    <t>Költségvetési maradvány</t>
  </si>
  <si>
    <t>Oktatáshoz, neveléshez kapcsolódó feladatok</t>
  </si>
  <si>
    <t>Szociális feladatok</t>
  </si>
  <si>
    <t>Települési támogatások</t>
  </si>
  <si>
    <t>Parkolás-üzemeltetés</t>
  </si>
  <si>
    <t>Környezetvédelem</t>
  </si>
  <si>
    <t>Térfigyelő-kamerarendszer működtetése</t>
  </si>
  <si>
    <t>Közterületi feladatok</t>
  </si>
  <si>
    <t>Közvilágítás</t>
  </si>
  <si>
    <t>Útkár miatti kártérítés</t>
  </si>
  <si>
    <t xml:space="preserve">Új  Teleki Téri piac, őstermelői piacok </t>
  </si>
  <si>
    <t>Lakásvásárlási támogatás</t>
  </si>
  <si>
    <t>Vagyongazdálkodás</t>
  </si>
  <si>
    <t>Törzsvagyon karbantartása, fejlesztése</t>
  </si>
  <si>
    <t xml:space="preserve">Oktatási, nevelési intézményekkel kapcsolatos feladatok </t>
  </si>
  <si>
    <t>üres</t>
  </si>
  <si>
    <t>Településüzemeltetés, út-park karbantartás, növényvédelem, köztisztaság</t>
  </si>
  <si>
    <t>Józsefvárosi Gazdálkodási Központ Zrt. üzleti vagyonnal kapcsolatos feladatai</t>
  </si>
  <si>
    <t>Corvin Sétány Projekt</t>
  </si>
  <si>
    <t xml:space="preserve">Orczy Negyed Projekt </t>
  </si>
  <si>
    <t>Rehabilitációk, fejlesztési projektek</t>
  </si>
  <si>
    <t>Hitel felvétel, törlesztések, kamatok</t>
  </si>
  <si>
    <t>Védelmi feladatok</t>
  </si>
  <si>
    <t>Főépítészi feladatok</t>
  </si>
  <si>
    <t>Egészségügyi feladatok</t>
  </si>
  <si>
    <t>Társasházak felújítási támogatása, kölcsöne</t>
  </si>
  <si>
    <t>Önkormányzati tulajdonhoz kapcsolódó feladatok</t>
  </si>
  <si>
    <t>Önkormányzati egyéb feladatok</t>
  </si>
  <si>
    <t>RÉV8 Zrt.</t>
  </si>
  <si>
    <t>Építés- igazgatási feladatok</t>
  </si>
  <si>
    <t>Igazgatási tevékenységek</t>
  </si>
  <si>
    <t>Anyakönyvi feladatok</t>
  </si>
  <si>
    <t>Hivatal működtetése</t>
  </si>
  <si>
    <t>Hivatal informatikai feladatai</t>
  </si>
  <si>
    <t>Hivatal egyéb feladatai</t>
  </si>
  <si>
    <t>Nemzetiségi Önkormányzatok működtetése</t>
  </si>
  <si>
    <t>Hivatali alkalmazottak foglalkoztatásával összefüggő kiadások</t>
  </si>
  <si>
    <t>Közterület- felügyelet</t>
  </si>
  <si>
    <t>LÉLEKHÁZ, LÉLEK PROGRAM</t>
  </si>
  <si>
    <t>Gazdasági szervezet és Központi irányítás</t>
  </si>
  <si>
    <t>Család és Gyermekjóléti Központ</t>
  </si>
  <si>
    <t>Egyéb szociális szolgáltatás</t>
  </si>
  <si>
    <t>Család és Gyermekjóléti Szolgálat</t>
  </si>
  <si>
    <t>Szociális étkeztetés</t>
  </si>
  <si>
    <t xml:space="preserve">Házi Segítségnyújtás </t>
  </si>
  <si>
    <t>Nappali Ellátás</t>
  </si>
  <si>
    <t>Idősek Átmeneti Otthona / Gondozóház</t>
  </si>
  <si>
    <t>Jelzőrendszeres házi segítségnyújtás</t>
  </si>
  <si>
    <t>Gyermekek Átmeneti Otthona</t>
  </si>
  <si>
    <t>Oktatási - nevelési intézmények- ben étkeztetés biztosítása</t>
  </si>
  <si>
    <t>Családok Átmeneti Otthona</t>
  </si>
  <si>
    <t>Józsefvárosi Szociális Szolgáltató és Gyermekjóléti Központ összesen</t>
  </si>
  <si>
    <t xml:space="preserve">Józsefvárosi Egyesített Bölcsődék </t>
  </si>
  <si>
    <t xml:space="preserve">Józsefvárosi Szent Kozma Egészségügyi Központ </t>
  </si>
  <si>
    <t xml:space="preserve"> Napraforgó Egyesített Óvoda</t>
  </si>
  <si>
    <t>Előirányzat megnevezése</t>
  </si>
  <si>
    <t>01 KIADÁSOK (21+48)</t>
  </si>
  <si>
    <t xml:space="preserve"> 02 MŰKÖDÉSI KIADÁSOK (03+….+07)</t>
  </si>
  <si>
    <t xml:space="preserve">  03 Személyi juttatás</t>
  </si>
  <si>
    <t xml:space="preserve">  04 Munkaadót terhelő járulékok és szociális hozzájárulási adó</t>
  </si>
  <si>
    <t xml:space="preserve">  05 Dologi kiadások</t>
  </si>
  <si>
    <t xml:space="preserve">  06 Ellátottak pénzbeli juttatása</t>
  </si>
  <si>
    <t xml:space="preserve">  07 Egyéb működési célú kiadás (08+….+12)</t>
  </si>
  <si>
    <t xml:space="preserve">  08 Elvonások, befizetések és elszámolások kiadásai</t>
  </si>
  <si>
    <t xml:space="preserve">  09 Műk-i c. visszatéritendő tám., kölcsön nyújtása, törlesztése</t>
  </si>
  <si>
    <t xml:space="preserve">  10 Egyéb működési célú támogatások államháztartáson belülre</t>
  </si>
  <si>
    <t xml:space="preserve">  11 Egyéb működési célú támogatások államháztartáson kívülre</t>
  </si>
  <si>
    <t xml:space="preserve">  12 Működési cél és általános tartalék</t>
  </si>
  <si>
    <t xml:space="preserve"> 13 FELHALMOZÁSI KIADÁSOK (14+15+16)</t>
  </si>
  <si>
    <t xml:space="preserve">  14 Beruházások</t>
  </si>
  <si>
    <t xml:space="preserve">  15 Felújítások</t>
  </si>
  <si>
    <t xml:space="preserve">  16 Egyéb felhalmozási kiadások (17+……+20)</t>
  </si>
  <si>
    <t xml:space="preserve">  17 Felhalm. célú visszatérítendő tám., kölcsön nyújtása, törlesztése</t>
  </si>
  <si>
    <t xml:space="preserve">  18 Egyéb felhalmozási célú támogatások államháztartáson belülre</t>
  </si>
  <si>
    <t xml:space="preserve">  19 Egyéb felhalmozási célú támogatások államháztartáson kívülre</t>
  </si>
  <si>
    <t xml:space="preserve">  20 Felhalmozási céltartalék</t>
  </si>
  <si>
    <t>21 KÖLTSÉGVETÉSI KIADÁSOK   ÖSSZESEN (02+13)</t>
  </si>
  <si>
    <t>22 BEVÉTELEK (47+56)</t>
  </si>
  <si>
    <t xml:space="preserve"> 23 MŰKÖDÉSI BEVÉTELEK (24+30+31+32)</t>
  </si>
  <si>
    <t xml:space="preserve">  24 Működési célú támogatások államháztartáson belülről (25+...+29)</t>
  </si>
  <si>
    <t xml:space="preserve">  25 Önkormányzatok működési támogatásai</t>
  </si>
  <si>
    <t xml:space="preserve">  26 Elvonások és befizetések bevételei</t>
  </si>
  <si>
    <t xml:space="preserve">  27 Műk. c. visszatér. tám., kölcs. visszatérülése áht-on belülről</t>
  </si>
  <si>
    <t xml:space="preserve">  28 Műk. c. visszatér. tám., kölcs. igénybevétele áht-on belülről</t>
  </si>
  <si>
    <t xml:space="preserve">  29 Egyéb működési célú támogatások bevételei áht-on belülről</t>
  </si>
  <si>
    <t xml:space="preserve">  30 Közhatalmi bevételek</t>
  </si>
  <si>
    <t xml:space="preserve">  31 Működési bevételek</t>
  </si>
  <si>
    <t xml:space="preserve">  32 Működési célú átvett pénzeszközök (33+34)</t>
  </si>
  <si>
    <t xml:space="preserve">  33 Műk. c. visszatér. tám., kölcsön visszatérülése áht-on kívülről </t>
  </si>
  <si>
    <t xml:space="preserve">  34 Egyéb működési célú átvett pénzeszközök áht-on kívülről </t>
  </si>
  <si>
    <t xml:space="preserve"> 35 FELHALMOZÁSI BEVÉTELEK (36+41+42+43+44)</t>
  </si>
  <si>
    <t xml:space="preserve">  36 Felhalmozási célú támogatások áht-on belülről (37+……+40)</t>
  </si>
  <si>
    <t xml:space="preserve">  37 Felhalmozási célú önkormányzati támogatások</t>
  </si>
  <si>
    <t xml:space="preserve">  38 Felhalmozási célú visszatér. támog., kölcs. visszatér. áht-on belülről</t>
  </si>
  <si>
    <t xml:space="preserve">  39 Felhal. c. visszatér. támog., kölcs. igénybevétele áht-on belülről</t>
  </si>
  <si>
    <t xml:space="preserve">  40 Egyéb felhalmozási c. támogatások bevételei áht-on belülről</t>
  </si>
  <si>
    <t xml:space="preserve">  41 Ingatlanok értékesítése</t>
  </si>
  <si>
    <t xml:space="preserve">  42 Immateriális javak és egyéb tárgyi eszközök értékesítése</t>
  </si>
  <si>
    <t xml:space="preserve">  43 Részesedések értékesítése és megszűnéséhez kapcsolódó bevételek</t>
  </si>
  <si>
    <t xml:space="preserve">  44 Felhalmozási célú átvett pénzeszközök (45+46)</t>
  </si>
  <si>
    <t xml:space="preserve">  45 Felhalmozási célú visszatér. támog., kölcs. visszatér. áht-on kívülről</t>
  </si>
  <si>
    <t xml:space="preserve">  46 Egyéb felhalmozási célú átvett pénzeszközök</t>
  </si>
  <si>
    <t>47 KÖLTSÉGVETÉSI BEVÉTELEK ÖSSZESEN (23+35)</t>
  </si>
  <si>
    <t xml:space="preserve"> 48 FINANSZÍROZÁSI KIADÁSOK (49+53)</t>
  </si>
  <si>
    <t xml:space="preserve">  49 Finanszírozási működési kiadások (50+…+52)</t>
  </si>
  <si>
    <t xml:space="preserve">  50 Államháztartáson belüli megelőlegezések visszafizetése</t>
  </si>
  <si>
    <t xml:space="preserve">  51 Forgatási célú belföldi értékpapírok vásárlása</t>
  </si>
  <si>
    <t xml:space="preserve">  52 Központi, irányító szervi támogatás folyósítása</t>
  </si>
  <si>
    <t xml:space="preserve">  53 Finanszírozási felhalmozási kiadások (54+55)</t>
  </si>
  <si>
    <t xml:space="preserve">  54 Központi, irányítószervi támogatás folyósítása</t>
  </si>
  <si>
    <t xml:space="preserve">  55 Hosszúlejáratú hitelek, váltó törlesztése</t>
  </si>
  <si>
    <t xml:space="preserve"> 56 FINANSZÍROZÁSI BEVÉTELEK (57+62)</t>
  </si>
  <si>
    <t xml:space="preserve">  57 Finanszírozási működési bevételek (58+…+61)</t>
  </si>
  <si>
    <t xml:space="preserve">  58 Központi, irányítószervi támogatás</t>
  </si>
  <si>
    <t xml:space="preserve">  59 Államháztartáson belüli megelőlegezések </t>
  </si>
  <si>
    <t xml:space="preserve">  60 Forgatási célú belföldi értékpapírok beváltása, értékesítése</t>
  </si>
  <si>
    <t xml:space="preserve">  61 Maradvány igénybevétele</t>
  </si>
  <si>
    <t xml:space="preserve">  62 Finanszírozási felhalmozási bevételek (63+64)</t>
  </si>
  <si>
    <t xml:space="preserve">  63 Központi, irányítószervi támogatás</t>
  </si>
  <si>
    <t xml:space="preserve">  64 Maradvány igénybevétele</t>
  </si>
  <si>
    <t>Címrend / kötelező feladatok</t>
  </si>
  <si>
    <t>01 KIADÁSOK (21+47)</t>
  </si>
  <si>
    <t>Címrend /önként vállalt feladatok</t>
  </si>
  <si>
    <t>Címrend/ államigazgatási feladatok</t>
  </si>
  <si>
    <t xml:space="preserve">2016. évi állami támogatás felülvizsgálat elvonás </t>
  </si>
  <si>
    <t>Nemzetiségi Önkormányzatok működési támogatása  Ukrán</t>
  </si>
  <si>
    <t>Nemzetiségi Önkormányzatok működési támogatása  Örmény</t>
  </si>
  <si>
    <t>Nemzetiségi Önkormányzatok működési támogatása  Román</t>
  </si>
  <si>
    <t>11303</t>
  </si>
  <si>
    <t>Köztemetés megtérítése</t>
  </si>
  <si>
    <t xml:space="preserve">Társasházi pályázatokhoz kölcsön </t>
  </si>
  <si>
    <t>Társasházi pályázatokhoz vissza nem térítendő támogatás</t>
  </si>
  <si>
    <t xml:space="preserve">2018. évi háziorvosi pályázatok </t>
  </si>
  <si>
    <t>Országos Mentőszolgálat Alapítvány</t>
  </si>
  <si>
    <t>Budapest Józsefvárosi Református Egyházközség</t>
  </si>
  <si>
    <t>Címrend</t>
  </si>
  <si>
    <t>Feladat megnevezése</t>
  </si>
  <si>
    <t xml:space="preserve">Felújítások </t>
  </si>
  <si>
    <t>önként vállalt feladat</t>
  </si>
  <si>
    <t>Parkolás fizetést segítő információs táblák telepítése</t>
  </si>
  <si>
    <t>Ügyfélkapu rendszer és honlap fejlesztés</t>
  </si>
  <si>
    <t>Parkolási informatikai rendszer fejlesztés</t>
  </si>
  <si>
    <t>(Fel.terh.pm).Automatákba pénzkazetta pótlása, cseréje</t>
  </si>
  <si>
    <t>(Pm) Sebességtúllépést jelző táblák kihelyezése</t>
  </si>
  <si>
    <t>(Pm) Intelligens gyalogátkelőhelyek kialakítása</t>
  </si>
  <si>
    <t>(Pm) Automatákba alaplapok, modemek cseréje</t>
  </si>
  <si>
    <t>Közterületfelügyelet-Parkolás öltözőinek szátválasztása és kialakítása</t>
  </si>
  <si>
    <t>Ügyfélszolgálat, telephely felújítása</t>
  </si>
  <si>
    <t>Térfigyelő szünetmentes csere</t>
  </si>
  <si>
    <t>kötelező feladat</t>
  </si>
  <si>
    <t>Térfigyelő szerverhelyiség klíma csere</t>
  </si>
  <si>
    <t>1 db térfigyelő kamera telepítés</t>
  </si>
  <si>
    <t>Térfigyelő-kamerarendszer telepítés, áthúzódó beruházás</t>
  </si>
  <si>
    <t>JEGYMI Általános Iskola riasztórendszer cseréje</t>
  </si>
  <si>
    <t>Új Teleki Téri piac, őstermelői piacok</t>
  </si>
  <si>
    <t>(Pm) FIMAP Genie B takarítógép beszerzés</t>
  </si>
  <si>
    <t>(Pm) Fimar 65B Ráülős súrolóautomata</t>
  </si>
  <si>
    <t>Esővíz hasznosító szivattyú beszerzés</t>
  </si>
  <si>
    <t>RÉV8 Józsefvárosi Rehabilitációs és Városfejlesztési Zrt. Részvényeinek kivásárlása</t>
  </si>
  <si>
    <t>Tájékoztató táblák</t>
  </si>
  <si>
    <t>Részletezve külön mellékletben</t>
  </si>
  <si>
    <t>Nagy teljesítményű takarítógép beszerzés</t>
  </si>
  <si>
    <t>Gyulai P.u. világító kandelláber csere</t>
  </si>
  <si>
    <t>Orczy Negyed Projekt</t>
  </si>
  <si>
    <t>Golyónyomok emléktáblák</t>
  </si>
  <si>
    <t>Értékvédelmi emléktáblák</t>
  </si>
  <si>
    <t xml:space="preserve">Hasi ultrahang készülék </t>
  </si>
  <si>
    <t xml:space="preserve">Defibrillátorok beszerzése </t>
  </si>
  <si>
    <t>Gyermekfogászat részére eszközbeszerzés</t>
  </si>
  <si>
    <t>Gépjármű beszerzés</t>
  </si>
  <si>
    <t xml:space="preserve">Orvos technológiai eszközpark modernizálása új eszközök beszerzésével </t>
  </si>
  <si>
    <t>Területi védőnők részére eszköz beszerzés</t>
  </si>
  <si>
    <t>Országos Mentőszolgálat Alapítványnak szénmonoxid-mérő beszerzése</t>
  </si>
  <si>
    <t>ASP rendszer kialakítása</t>
  </si>
  <si>
    <t>Önkormányzati feladatok összesen</t>
  </si>
  <si>
    <t>Véghelyzet Kft. Támogatás visszafizetése</t>
  </si>
  <si>
    <t>Transylvania Caritas Országos Egyesület támogatás visszafizetés</t>
  </si>
  <si>
    <t>Pro Comandau-Kommandóért Egyesület támogatás visszafizetése</t>
  </si>
  <si>
    <t>2018. évi</t>
  </si>
  <si>
    <t>előirányzat</t>
  </si>
  <si>
    <t>eredeti</t>
  </si>
  <si>
    <t>2018.évi</t>
  </si>
  <si>
    <t>módosított</t>
  </si>
  <si>
    <t>2018.évi  teljesítés</t>
  </si>
  <si>
    <t>EUB II. pályázat záró elszámolása Fővárosi Önkormányzat</t>
  </si>
  <si>
    <t>Működési célú támogatások államháztartáson kívülre</t>
  </si>
  <si>
    <t>MŰKÖDÉSI KIADÁSOK ÖSSZESEN</t>
  </si>
  <si>
    <t>Felhalmozási célú támogatások államháztartáson belülre</t>
  </si>
  <si>
    <t>Felhalmozási célú támogatások államháztartáson kívülre</t>
  </si>
  <si>
    <t>FELHALMOZÁSI KIADÁSOK ÖSSZESEN</t>
  </si>
  <si>
    <t xml:space="preserve">Práter iskolaépület továbbszámlázás(2017.évi pm.) </t>
  </si>
  <si>
    <t>Práter iskolaépület bérbeszámítás/karbantartás (kémény/tető,) (2017. évi pm.)</t>
  </si>
  <si>
    <t>Előző években intézményi épületeken megvalósított energetikai felújításokra épületenergetikai szakértő igénybevétele (2017.évi pm.)</t>
  </si>
  <si>
    <t>Intézményi épületekben életveszélyelhárítás, gázhálózatcsere</t>
  </si>
  <si>
    <t>Pitypang Óvoda elektromos hálózat teljesítményének növelése (pénzm.)</t>
  </si>
  <si>
    <t>Pitgypang Óvoda bővítés hatósági díjak</t>
  </si>
  <si>
    <t xml:space="preserve">Pitypang Óvoda bővítés kivitelezés+műszaki ellenőri díj (2017.évi pm.) </t>
  </si>
  <si>
    <t>Napraforgó Egyesített Óvoda öt telephelyére árnyékoló háló beszerzése pályázat önrésze</t>
  </si>
  <si>
    <t>Orczy u.31.és Mikszáth K.tér 4.háziorvosi rendelőkbe klíma kiépítése (2017.évi pm.)</t>
  </si>
  <si>
    <t xml:space="preserve">Mikszáth tér 4. háziorvosi rendelőbe villamosenergia bővítés miatti csatlakozási díj </t>
  </si>
  <si>
    <t xml:space="preserve">Józsefvárosi Szociális Szolgáltató Központ Családok Átmeneti Otthona kialakítása </t>
  </si>
  <si>
    <t xml:space="preserve">Kisfaludy u.5.fsz 4. alatti lakás (CSÁO telephely) felújítása, előirányzat kiegészítés </t>
  </si>
  <si>
    <t xml:space="preserve">KEHOP-1.2.1.Pályázat "Helyi klímastratégia kidolgozása, klímatudatosságot erősítő szemléletformálás" megalapozó tanulmány </t>
  </si>
  <si>
    <t xml:space="preserve">Áfa befizetés </t>
  </si>
  <si>
    <t>Intézményi fejlesztések</t>
  </si>
  <si>
    <t>Polgármesteri Hivatal</t>
  </si>
  <si>
    <t>Ügyfélszolgálat kialakítása, tervezés (2017.évi pm.)</t>
  </si>
  <si>
    <t>Szigony u. 2/a. és 2/b. szám alatti gyermek és felnőtt háziorvosi rendelők felújítása</t>
  </si>
  <si>
    <t>Szigony orvosi rendelők kiköltöztetése</t>
  </si>
  <si>
    <t xml:space="preserve"> -Tervezés, kivitelezés, tervezői művezetés, műszaki ellenőr</t>
  </si>
  <si>
    <t xml:space="preserve"> - Egyéb költségek</t>
  </si>
  <si>
    <t xml:space="preserve"> - Bútorok beszerzése</t>
  </si>
  <si>
    <t>Illés u. 36. addiktológiai rendelő kialakítása</t>
  </si>
  <si>
    <t xml:space="preserve">Kálvária u. 18. háziorvosi rendelő kialakítása, magántulajdon kivásárlása (2017.évi pm.) </t>
  </si>
  <si>
    <t>Gutenberg tér 3. Gyermekorvosi rendelő szellőző rendszer átalakítása, és klimatizálás kialakítása</t>
  </si>
  <si>
    <t>Általános iskolák</t>
  </si>
  <si>
    <t>Deák Diák Általános Iskola tornatermének felújítása TAO pályázat 70% (2017.évi pm.)</t>
  </si>
  <si>
    <t>Vajda Péter Ének-zene Általános és Sportiskola tornatermének felújítása TAO pályázat 70%</t>
  </si>
  <si>
    <t xml:space="preserve">Tornatermek bérleti díja utáni áfa befizetés </t>
  </si>
  <si>
    <t xml:space="preserve">Vajda Péter Ének-zene Általános és Sportiskola sportsátor aggregátor beszerzés </t>
  </si>
  <si>
    <t>Németh László Általános Iskola tornatermének felújítása (pályázati elszámolás) 2017.évi pm.</t>
  </si>
  <si>
    <t>Lakatos Menyhért ÁltalánosI skola és Gimnázium tornatermének felújítása</t>
  </si>
  <si>
    <t>Lakatos Iskola tornaszoba szigetelés talajvizesedés megszüntetése, akadálymentesítés, udvari burkolatok felújítása (2017.évi pm.)</t>
  </si>
  <si>
    <t>Lakatos Menyhért Iskola udvar felújítás</t>
  </si>
  <si>
    <t>Losonci téri Általános Iskola tornaterem felújítása</t>
  </si>
  <si>
    <t>Losonci téri Általános Iskola sportudvar felújítása</t>
  </si>
  <si>
    <t>Losonci téri Általános Iskola épület kerítés felújítás</t>
  </si>
  <si>
    <t>Molnár Ferenc Magyar-Angol Két Tanítási Nyelvű általános Iskola tornatermének felújítása</t>
  </si>
  <si>
    <t>Molnár Ferenc Iskola játszóudvar felújítás</t>
  </si>
  <si>
    <t>Józsefvárosi Egységes Gyógypedagógiai Módszertani Intézmény és Általános Iskola sportudvarának felújítása</t>
  </si>
  <si>
    <t>Óvodák</t>
  </si>
  <si>
    <t xml:space="preserve">Kincskereső Tagóvoda homlokzat felújítás, nyílászárók cseréje, elektromos és érintésvédelmi hálózat felújítása </t>
  </si>
  <si>
    <t xml:space="preserve">Tömő u.38. Csodasziget Óvodai épület komplett hőszigetelése, nyílászárók cseréjével (2017.évi pm.) </t>
  </si>
  <si>
    <t>Katica Tagóvoda udvarának felújítása</t>
  </si>
  <si>
    <t>Katica Tagóvodába játszóeszközök beszerzése</t>
  </si>
  <si>
    <t>Csodasziget tagóvoda belső udvar kiépítés tervezése</t>
  </si>
  <si>
    <t>Bölcsődék</t>
  </si>
  <si>
    <t xml:space="preserve">Tolnai u. 19. bölcsőde udvar megsüllyedés helyreállítása </t>
  </si>
  <si>
    <t>Bölcsődék 4 telephelyen elektromos kapcsolótáblák  korszerűsítése</t>
  </si>
  <si>
    <t>Bölcsőde építés tervezése Tisztes u.7. szám</t>
  </si>
  <si>
    <t>Szociális intézmények</t>
  </si>
  <si>
    <t>Kerepesi u. 29. felújítás tervezése</t>
  </si>
  <si>
    <t>JSZSZGYK telephelyének tervezése</t>
  </si>
  <si>
    <t>Palotanegyedi Idősklub építés</t>
  </si>
  <si>
    <t>Útfelújítások</t>
  </si>
  <si>
    <t>Práter u. II. (Szigony u.-Illés u. között) felújítás tervezés</t>
  </si>
  <si>
    <t>Dankó u. felújítás tervezés</t>
  </si>
  <si>
    <t>Déri Miksa u. felújítás tervezése</t>
  </si>
  <si>
    <t>Dologház u. felújítás tervezés</t>
  </si>
  <si>
    <t>Visi I. u. felújítás tervezés</t>
  </si>
  <si>
    <t>Szeszgyár u. felújítás tervezés</t>
  </si>
  <si>
    <t>Apáthy I. u. felújítás</t>
  </si>
  <si>
    <t>Tolnai Lajos u. felújítás</t>
  </si>
  <si>
    <t xml:space="preserve">Salgótarjáni út MÁV telep zsákutca építés </t>
  </si>
  <si>
    <t xml:space="preserve"> Salgótarjáni út. MÁV telep zsákutca felújítás tervezése, kandeláberek eltávolítása (2017.évi pm.)</t>
  </si>
  <si>
    <t xml:space="preserve"> Salgótarjáni út. MÁV telep Telekom kiváltási terv</t>
  </si>
  <si>
    <t>Dobozi u. (Magdolna - Baross u. között)</t>
  </si>
  <si>
    <t>Kun utca,Népszinház u.ésDologház u.közötti szakasz</t>
  </si>
  <si>
    <t>Bezerédj u. (Kiss J. u. - II. János Pál P.t.)</t>
  </si>
  <si>
    <t xml:space="preserve"> Bláthy O.u.-Bíró L.u.-Vajda P.u.közötti útszakasz felújítás tervezése (Tisztviselőtelep)</t>
  </si>
  <si>
    <t xml:space="preserve">Dobozi u.-Népszínház u.-Magdolna útszakasz felújítás tervezés (2017.évi pm.) </t>
  </si>
  <si>
    <t xml:space="preserve">Salgótajáni út - Asztalos S. u. - Hungátia krt. közötti szakasz felújítás tervezése </t>
  </si>
  <si>
    <t>- Tömő u.-Balassa u.-Illés u.szakasz útfelújítás (2017.évi pm.)</t>
  </si>
  <si>
    <t>Önkormányzati utak korszerűségi felülvizsgálata (2017.évi pm.)</t>
  </si>
  <si>
    <t xml:space="preserve"> Bezerédi u.II. János Pál pápa tér-Kiss J.útszakasz felújítása </t>
  </si>
  <si>
    <t xml:space="preserve">Bláthy O.u.-Golgota u.-Vajda P.útszakasz felújítása (2017.évi pm.) </t>
  </si>
  <si>
    <t xml:space="preserve">Golgota u.-Delej u.-Bláthy O.útszakasz felújítása (2017.évi pm.) </t>
  </si>
  <si>
    <t>Tömő u.-Leonardo da Vinci u.(Szigony) -Balassa útszakasz felújítása</t>
  </si>
  <si>
    <t>Bp. VIII. ker. Szigony u. - Üllői út sarok osztályozó sáv kialakítása</t>
  </si>
  <si>
    <t>Asztalos S. u. felújítása</t>
  </si>
  <si>
    <t>Szentkirályi u. 49-51. közötti utszakasz felújítása</t>
  </si>
  <si>
    <t>Bezerédj u. felújítás fedezetének kiegészítése</t>
  </si>
  <si>
    <t>Delej utca forgalomtechnikai hatástanulmány és terv</t>
  </si>
  <si>
    <t>Népszínház u. egységes arculat tervezés</t>
  </si>
  <si>
    <t>Csarnok Negyed Népszínház u-Auróra u.-József u.-Német u.által határolt területek közterületi arculati tervezés</t>
  </si>
  <si>
    <t>Parkok, játszóterek</t>
  </si>
  <si>
    <t>Horváth M. tér utca bútorok cseréje</t>
  </si>
  <si>
    <t>Játszóterekre mesejelenetek jogdíjai és táblák gyártása</t>
  </si>
  <si>
    <t>Közterületeken virágtartók elhelyezése</t>
  </si>
  <si>
    <t>Mátyás tér csobogó építés</t>
  </si>
  <si>
    <t>- Rezső tér park felújítása</t>
  </si>
  <si>
    <t xml:space="preserve">Salétrom u. 5. járdafelújítás </t>
  </si>
  <si>
    <t>Játszótereken homok feltöltés</t>
  </si>
  <si>
    <t xml:space="preserve">Szigony u. - Práter u. szakasz közterületek fejlesztés  </t>
  </si>
  <si>
    <t xml:space="preserve">Szigony u. - Práter u. szakasz közterületek felújítása II. ütem (Losonci iskola mögött és Szigony parkoló) </t>
  </si>
  <si>
    <t xml:space="preserve">Járdaszakaszok és szegélyek javítása </t>
  </si>
  <si>
    <t>Százados u. Hős u. sarok járdaszakasz kialakítás(pm.)</t>
  </si>
  <si>
    <t xml:space="preserve">Auróra játszótér világítás kiépítése </t>
  </si>
  <si>
    <t>Kutyafuttatókba kutya játszóeszközök beszerzése</t>
  </si>
  <si>
    <t>Mesékről elnevezett játszótereken játszóeszköz beszerzés</t>
  </si>
  <si>
    <t xml:space="preserve">Felújított tereken kiadható játszóeszközök beszerzése </t>
  </si>
  <si>
    <t xml:space="preserve">Delej u. 51. társaház udvarán álló Petőfi Sándort ábrázoló szobor környezetének megújítása </t>
  </si>
  <si>
    <t>Művésztelep játszótér kialakítása, eszközök beszerzése (2017.évi pm.)</t>
  </si>
  <si>
    <t>Auróra-Déry- Fecske sarok játszótér tervezése (2017.évi pm.)</t>
  </si>
  <si>
    <t>Auróra-Déry- Fecske sarok játszótérkerítés kivitelezés (2017.évi pm.)</t>
  </si>
  <si>
    <t>Egyéb fejlesztések</t>
  </si>
  <si>
    <t>Józsefvárosi Szent Kozma Egészségügyi Központ Auróra utca felöli homlokzatának teljes hosszára forgalomjekző táblák kihelyezése, forgalomtechnikai terv készítés</t>
  </si>
  <si>
    <t xml:space="preserve">Józsefváros Gazdálkodási Zrt. Támogatása (informatikai beszerzés 5.000 e Ft, E-iktató rendszer kialakítása 15.000 e Ft) </t>
  </si>
  <si>
    <t>Józsefváros Gazdálkodási Zrt. Támogatása ( 2017.évi le nem utalt támogatás)</t>
  </si>
  <si>
    <t>Horváth Mihály tér 16. B épület felújítás tervezés</t>
  </si>
  <si>
    <t xml:space="preserve"> JGK Zrt használatába adott Kiss J.u.19.épület felújítása </t>
  </si>
  <si>
    <t xml:space="preserve">Százados negyed KMB iroda Hungária krt.16. helyiség felújítása (2017.évi pm.) </t>
  </si>
  <si>
    <t>2018.évi közterületi projektek</t>
  </si>
  <si>
    <t>Horváth Mihály tér környezetfejlesztésével kapcsolatos közterületek kialakítása</t>
  </si>
  <si>
    <t xml:space="preserve">MÁV telep zajvédő fal tervezése (2016.évi pm.) </t>
  </si>
  <si>
    <t>FIDO tér közösségi épület csapadékvíz elvezetés bővítés, kiépítése</t>
  </si>
  <si>
    <t>FIDO tér közösségi tér sportpálya, gördeszkapálya térvilágítás kiépítése</t>
  </si>
  <si>
    <t>Dankó u. 3-5 telephely kamera és riasztó rendszer felújítása</t>
  </si>
  <si>
    <t>KMB Iroda Losonci tér/Práter u. 69.</t>
  </si>
  <si>
    <t>Corvin sétány I. - esővízgyűjtő folyókák cseréje</t>
  </si>
  <si>
    <t>Defibrillátor beszerzése pályázat önrész</t>
  </si>
  <si>
    <t>Káptalanfüredi gyermek- és utánpótlás tábor fejlesztése,(ingatlanok beszerése, létesítése 2.117.450 e Ft, egyéb tárgyi eszközök beszerzése 82.550 e Ft)</t>
  </si>
  <si>
    <t>Projekt fenntartás, jelentés (2017.évi pm.) KEOP</t>
  </si>
  <si>
    <t xml:space="preserve">Mikszáth K. téri szökőkút fogy.mérő </t>
  </si>
  <si>
    <t>Működési bevételek</t>
  </si>
  <si>
    <t>MŰKÖDÉSI BEVÉTELEK ÖSSZESEN</t>
  </si>
  <si>
    <t>Ingatlan értékesítés</t>
  </si>
  <si>
    <t>Felhalmozási célú támogatások államháztartáson kívülről</t>
  </si>
  <si>
    <t>FELHALMOZÁSI BEVÉTELEK ÖSSZESEN</t>
  </si>
  <si>
    <t>Önkormányzati kötelező feladatok</t>
  </si>
  <si>
    <t xml:space="preserve">Práter utcai iskolaépület bérleti díja </t>
  </si>
  <si>
    <t xml:space="preserve">Práter utcai iskolaépület továbbszámlázott közüzemi díjak </t>
  </si>
  <si>
    <t xml:space="preserve">Dugonics utcai iskolaépület bérleti díja </t>
  </si>
  <si>
    <t>ÁFA visszatérítés</t>
  </si>
  <si>
    <t>Magyarkúti legelők értékesítése</t>
  </si>
  <si>
    <t>Deák Diák Általános Iskola tornatermének bérleti díja</t>
  </si>
  <si>
    <t>Vajda Péter Ének-zene Általános és Sportiskola tornatermének bérleti díja</t>
  </si>
  <si>
    <t>Práter iskolaépület karbantartása bérbeszámítással</t>
  </si>
  <si>
    <t>Munkaadót terhelő járulék és szociális hozzájárulási adó</t>
  </si>
  <si>
    <t>Fővárosi Önkormányzatnak részletfizetés szerződés alapján</t>
  </si>
  <si>
    <t>lakás és helyiségbérbeadás során követelés elengedés után fizetendő járulékok</t>
  </si>
  <si>
    <t>áfa befizetés becsült</t>
  </si>
  <si>
    <t>lakbér áfa mentesség tétele miatti befizetés</t>
  </si>
  <si>
    <t>telekértékesítés áfa befizetése</t>
  </si>
  <si>
    <t>kaputelefon kiépítése</t>
  </si>
  <si>
    <t xml:space="preserve">önkormányzati épületek társasházzá alapítása </t>
  </si>
  <si>
    <t>Déri Miksa u. 11. homlokzat felúj. tervezés</t>
  </si>
  <si>
    <t>Lovassy L. u. 4. b. homlokzat felúj. tervezés</t>
  </si>
  <si>
    <t>Kisfaludy u. 5. homlokzat felúj. tervezés</t>
  </si>
  <si>
    <t>Vay Ádám u. 6. homlokzat felúj. tervezés</t>
  </si>
  <si>
    <t>Vay Ádám u. 6. tető felúj. tervezés</t>
  </si>
  <si>
    <t>Víg u. 30. homlokzat felújítás tervezés</t>
  </si>
  <si>
    <t>Nagytemplom u.5. új gázvezeték kiépítés</t>
  </si>
  <si>
    <t>Bródy Sándor u.15. lakáskiürítés</t>
  </si>
  <si>
    <t xml:space="preserve">100 db lakás felújítása </t>
  </si>
  <si>
    <t>Mátyás tér 2. szám alatti ingatlan értékesítése miatti kiürítési költségek</t>
  </si>
  <si>
    <t>tiszta önk. tulajdonú épületekben kamerarendszerek üzemeltetése, karbantartása</t>
  </si>
  <si>
    <t>Üllői út 58.sz.ingatlan visszavásárlása</t>
  </si>
  <si>
    <t>ajánlati biztosíték</t>
  </si>
  <si>
    <t>Tiszta önk.épületek vagyonvédelmét szolg.kamerák kiép.és működt.</t>
  </si>
  <si>
    <t>lakóépületek kazánfelújítás</t>
  </si>
  <si>
    <t>MÁV lakótelep társasházzá alapítása</t>
  </si>
  <si>
    <t>Közszolgálati lakások felújítása bérbeszámítással</t>
  </si>
  <si>
    <t>Szabó Ervin tér 3. társas garázsban 10 db gékocsi beálló megvásárlása</t>
  </si>
  <si>
    <t>önkormányzati lakások bérlői által felhalmozott, el nem évült fűtésdíj megfizetése</t>
  </si>
  <si>
    <t>Kistáció 11.függő folyosó felújítáa</t>
  </si>
  <si>
    <t>Működési célú támogatások államháztartáson belülről/kívülről</t>
  </si>
  <si>
    <t xml:space="preserve">lakásbérleti díj bérbeszámítás </t>
  </si>
  <si>
    <t>helyiség bérbeadás részletfizetés kamata</t>
  </si>
  <si>
    <t>telek és egyéb dologbérbeadás</t>
  </si>
  <si>
    <t>szerződéskötési díj</t>
  </si>
  <si>
    <t>helyiség bérletidíj bérbeszámítás</t>
  </si>
  <si>
    <t>helyiségek felújítása bérbeszámítással</t>
  </si>
  <si>
    <t>általános forg.adó visszatérítés</t>
  </si>
  <si>
    <t>közszolgálati lakások felújítása bérbeszámítással</t>
  </si>
  <si>
    <t>lakáértékesítés árveréssel</t>
  </si>
  <si>
    <t>helyiségek értékesítése árveréssel</t>
  </si>
  <si>
    <t>helyiségértékesítés részletfizetés áfa</t>
  </si>
  <si>
    <t>József u. 27. szám alatti ingatlan értékesítés</t>
  </si>
  <si>
    <t>Dobozi u. 13. szám alatti ingatlan értékesítés</t>
  </si>
  <si>
    <t>Mátyás tér 2. szám alatti ingatlan értékesítés</t>
  </si>
  <si>
    <t>Szerdahelyi u. 3. szám alatti ingatlan értékesítés</t>
  </si>
  <si>
    <t>Balassa 3-5.sz.alatti ingatlan visszavásárlása miatti áfa visszaigénylés</t>
  </si>
  <si>
    <t>EMMI pályázati támogtás LÉLEK lakások felújítására</t>
  </si>
  <si>
    <t xml:space="preserve">Kötelező feladatok </t>
  </si>
  <si>
    <t>továbbszámlázott közüzemi díjak</t>
  </si>
  <si>
    <t>társasházi közös ktg.és felújítási alap</t>
  </si>
  <si>
    <t>gyorsszolgálat hibaelhárítás, karbantartás+ rendkívüli karbantartás, fedezet kiegészítés el.kötváll.alapján</t>
  </si>
  <si>
    <t>lakások esetében bérbeszámítás</t>
  </si>
  <si>
    <t>helyiségek esetében bérbeszámítás, karbantartási munkák (2017.évi pm.)</t>
  </si>
  <si>
    <t>lakóházak életveszély elhárítás, gázhálózat csere (2017.évi pm.)</t>
  </si>
  <si>
    <t>egyéb üzemeltetés</t>
  </si>
  <si>
    <t>víz- csatornadíj,</t>
  </si>
  <si>
    <t>szemétszállítási díj,</t>
  </si>
  <si>
    <t>fűtésszolgáltatási díj,</t>
  </si>
  <si>
    <t>áramszolgáltatási díj,</t>
  </si>
  <si>
    <t>lakásbérleti jogviszony megváltása (pm.)</t>
  </si>
  <si>
    <t>lakásforgalmi értékkülönbözet (pm.)</t>
  </si>
  <si>
    <t>helyiségóvadék visszafizetése</t>
  </si>
  <si>
    <t>Józsefvárosi Gazdálkodási Központ Zrt. lakóházműködtetés díjazása közszolgáltatási szerződés keretében</t>
  </si>
  <si>
    <t xml:space="preserve">Józsefvárosi Gazdálkodási Központ Zrt. elidegenítési tevékenység díjazása közszolgáltatási szerződés keretében </t>
  </si>
  <si>
    <t xml:space="preserve">Józsefvárosi Gazdálkodási Központ Zrt. lakóházműködtetés díjazása közszolgáltatási szerződés keretében </t>
  </si>
  <si>
    <t xml:space="preserve">Balassa 3-5. ingatlan visszavásárlása </t>
  </si>
  <si>
    <t xml:space="preserve">talajvizesedés megszüntetése </t>
  </si>
  <si>
    <t xml:space="preserve">háziorvosi lakások felújítása </t>
  </si>
  <si>
    <t xml:space="preserve">Bródy Sándor u.19. 3/19. háziorvosi lakás felújítása </t>
  </si>
  <si>
    <t>Bevételi-kiadási jogcímek</t>
  </si>
  <si>
    <t>Összeg</t>
  </si>
  <si>
    <t>Bevételek</t>
  </si>
  <si>
    <t>Helyi adóból származó bevételek</t>
  </si>
  <si>
    <t>Önkormányzuati vagyon és önkormányzatot megillető vagyoni értékű jog értékesítéséből és hasznosításából származó bevétel</t>
  </si>
  <si>
    <t>Osztalék, koncessziós díj és hozam bevétel</t>
  </si>
  <si>
    <t>Tárgyi eszköz és immateriális részvény, részesedés, vállalalt értékesítéséből, vagy hasznosításából származó bevétel</t>
  </si>
  <si>
    <t>Bírság, pótlék és díjbevételek</t>
  </si>
  <si>
    <t>Kezességvállalással kapcsolatos megtérülések</t>
  </si>
  <si>
    <t>Kiadások</t>
  </si>
  <si>
    <t xml:space="preserve">Hitelek törlesztése </t>
  </si>
  <si>
    <t>Váltó törlesztése</t>
  </si>
  <si>
    <t>Fővárosi Önkormányzat felé halasztott fizetési kötelezettség</t>
  </si>
  <si>
    <t>Visszavásárlási kötelezettség kikötésével megkötött szerződések</t>
  </si>
  <si>
    <t>Adósság korlát %-ban</t>
  </si>
  <si>
    <t>Törvény szerinti adósság korlát %-ban</t>
  </si>
  <si>
    <t>MŰKÖDÉSI CÉL ÉS ÁLTALÁNOS TARTALÉK</t>
  </si>
  <si>
    <t>Tartalékok megnevezése</t>
  </si>
  <si>
    <t xml:space="preserve">céltartalékok </t>
  </si>
  <si>
    <t xml:space="preserve">Polgármesteri saját keret </t>
  </si>
  <si>
    <t xml:space="preserve">dr. Sára Botond alpolgármester </t>
  </si>
  <si>
    <t xml:space="preserve">Egry Attila alpolgármester saját keret </t>
  </si>
  <si>
    <t xml:space="preserve">Sántha Péterné alpolgármester saját keret </t>
  </si>
  <si>
    <t>Közfoglalkoztatás önrész</t>
  </si>
  <si>
    <t>Civil szervezetek, alapítványok támogatása</t>
  </si>
  <si>
    <t>Egyházak, egyházi közösségek támogatása</t>
  </si>
  <si>
    <t>Sportolók, sportszervezetek támogatása</t>
  </si>
  <si>
    <t>Rendkívüli események (tűz, vihar, lakosságvédelmi intézkedés) miatti költségekre, valamint a téli időjárás során felmerült feladatokra</t>
  </si>
  <si>
    <t>Rászoruló gyermekek intézményen kívüli szünidei étkeztetésének központi költségvetési támogatása</t>
  </si>
  <si>
    <t>Állami támogatások lemondása</t>
  </si>
  <si>
    <t>Fapótlás, környezetvédelem</t>
  </si>
  <si>
    <t>Céltartalékok összesen</t>
  </si>
  <si>
    <t>Általános tartalék</t>
  </si>
  <si>
    <t>Működési cél és általános tartalékok összesen</t>
  </si>
  <si>
    <t xml:space="preserve">FELHALMOZÁSI CÉLTARTALÉK </t>
  </si>
  <si>
    <t>Parkolás megváltás</t>
  </si>
  <si>
    <t>Fejlesztési céltartalék</t>
  </si>
  <si>
    <t>Teréz Anya Nővéreinek rendje által használt VIII. kerület Tömő u. 19. és  a VIII. kerület Szigony u. 35 és 37. szám átalakítását követő telekcsere</t>
  </si>
  <si>
    <t>Felhalmozási céltartalék összesen</t>
  </si>
  <si>
    <t>Háziorvosi pályázati támogatás</t>
  </si>
  <si>
    <t>Magdolna-Orczy Negyed Projekt</t>
  </si>
  <si>
    <t xml:space="preserve"> Józsefvárosi Nemzetiségi Önkormányzat programjaihoz támogatás </t>
  </si>
  <si>
    <t>JEB</t>
  </si>
  <si>
    <t>JSZSZGYK</t>
  </si>
  <si>
    <t>NEO</t>
  </si>
  <si>
    <t>JEK</t>
  </si>
  <si>
    <t>Hivatal</t>
  </si>
  <si>
    <t>Költségvetési szervek összesen</t>
  </si>
  <si>
    <t xml:space="preserve">2017. évi teljesítés </t>
  </si>
  <si>
    <t>Ellátottak pénzbeli juttatása</t>
  </si>
  <si>
    <t>Közhatalmi bevételek</t>
  </si>
  <si>
    <t>Forgatási célú belföldi értékpapírok vásárlása</t>
  </si>
  <si>
    <t>Forgatási célú belföldi értékpapírok beváltása, értékesítése</t>
  </si>
  <si>
    <t>Hosszúlejáratú hitelek, váltó törlesztése</t>
  </si>
  <si>
    <t>Hr. Szám</t>
  </si>
  <si>
    <t>Cím</t>
  </si>
  <si>
    <t>Nettó érték</t>
  </si>
  <si>
    <t>299/2000</t>
  </si>
  <si>
    <t>34705</t>
  </si>
  <si>
    <t>35528/2</t>
  </si>
  <si>
    <t>35929/2</t>
  </si>
  <si>
    <t>36030</t>
  </si>
  <si>
    <t>36230</t>
  </si>
  <si>
    <t>36279</t>
  </si>
  <si>
    <t>36343/1</t>
  </si>
  <si>
    <t>36374</t>
  </si>
  <si>
    <t>36545</t>
  </si>
  <si>
    <t>36712/A/4</t>
  </si>
  <si>
    <t>36806/2</t>
  </si>
  <si>
    <t>38896/2</t>
  </si>
  <si>
    <t>érték: ezer Ft-ban</t>
  </si>
  <si>
    <t>Bruttó érték</t>
  </si>
  <si>
    <t>Érték csökkenés</t>
  </si>
  <si>
    <t>Önkormányzat</t>
  </si>
  <si>
    <t>ESZKÖZÖK</t>
  </si>
  <si>
    <t>A.)</t>
  </si>
  <si>
    <t>NEMZETI VAGYONBA TARTOZÓ BEFEKTETETT ESZKÖZÖK</t>
  </si>
  <si>
    <t>I.</t>
  </si>
  <si>
    <t>Immateriális javak</t>
  </si>
  <si>
    <t>1.</t>
  </si>
  <si>
    <t>Vagyoni értékű jogok</t>
  </si>
  <si>
    <t xml:space="preserve"> 1.1.</t>
  </si>
  <si>
    <t>Forgalomképtelen törzsvagyonnak minősülő vagyoni értékű jogok</t>
  </si>
  <si>
    <t xml:space="preserve"> 1.2.</t>
  </si>
  <si>
    <t>Nemzetgazdasági szempontból kiemelt jelentőségű törzsvagyonnak minősülő vagyoni értékű jogok</t>
  </si>
  <si>
    <t xml:space="preserve"> 1.3.</t>
  </si>
  <si>
    <t>Korlátozottan forgalomképes vagyonnak minősülő vagyoni értékű jogok</t>
  </si>
  <si>
    <t xml:space="preserve"> 1.4.</t>
  </si>
  <si>
    <t>Üzleti vagyonnak minősülő vagyoni értékű jogok</t>
  </si>
  <si>
    <t>2.</t>
  </si>
  <si>
    <t>Szellemi termékek</t>
  </si>
  <si>
    <t xml:space="preserve"> 2.1.</t>
  </si>
  <si>
    <t>Forgalomképtelen törzsvagyonnak minősülő szellemi termékek</t>
  </si>
  <si>
    <t xml:space="preserve"> 2.2.</t>
  </si>
  <si>
    <t>Nemzetgazdasági szempontból kiemelt jelentőségű törzsvagyonnak minősülő szellemi termékek</t>
  </si>
  <si>
    <t xml:space="preserve"> 2.3.</t>
  </si>
  <si>
    <t>Korlátozottan forgalomképes vagyonnak minősülő szellemi termékek</t>
  </si>
  <si>
    <t xml:space="preserve"> 2.4.</t>
  </si>
  <si>
    <t>Üzleti vagyonnak minősülő szellemi termékek</t>
  </si>
  <si>
    <t>3.</t>
  </si>
  <si>
    <t>Immateriális javak értékhelyesbítése</t>
  </si>
  <si>
    <t xml:space="preserve"> 3.1.</t>
  </si>
  <si>
    <t>Forgalomképtelen törzsvagyonnak minősülő immateriális javak értékhelyesbítése</t>
  </si>
  <si>
    <t xml:space="preserve"> 3.2.</t>
  </si>
  <si>
    <t>Nemzetgazdasági szempontból kiemelt jelentőségű törzsvagyonnak minősülő immateriális javak értékhelyesbítése</t>
  </si>
  <si>
    <t xml:space="preserve"> 3.3.</t>
  </si>
  <si>
    <t>Korlátozottan forgalomképes vagyonnak minősülő immateriális javak értékhelyesbítése</t>
  </si>
  <si>
    <t xml:space="preserve"> 3.4.</t>
  </si>
  <si>
    <t>Üzleti vagyonnak minősülő immateriális javak értékhelyesbítése</t>
  </si>
  <si>
    <t>II.</t>
  </si>
  <si>
    <t>Tárgyi eszközök</t>
  </si>
  <si>
    <t>Ingatlanok és kapcsolódó vagyoni értékű jogok</t>
  </si>
  <si>
    <t>Forgalomképtelen törzsvagyonnak minősülő ingatlanok és kapcsolódó vagyoni értékű jogok</t>
  </si>
  <si>
    <t xml:space="preserve"> 1.1.1.</t>
  </si>
  <si>
    <t>Helyi közutak és műtárgyaik</t>
  </si>
  <si>
    <t xml:space="preserve"> 1.1.2.</t>
  </si>
  <si>
    <t>Terek, parkok</t>
  </si>
  <si>
    <t xml:space="preserve"> 1.1.3.</t>
  </si>
  <si>
    <t>Az önkormányzat által forgalomképtelennek minősített egyéb ingatlanok és kapcsolódó vagyoni érték jogok</t>
  </si>
  <si>
    <t>Nemzetgazdasági szempontból kiemelt jelentőségű törzsvagyonnak minősülő ingatlanok és kapcsolódó vagyoni értékű jogok</t>
  </si>
  <si>
    <t>Korlátozottan forgalomképes vagyonnak minősülő ingatlanok és kapcsolódó vagyoni értékű jogok</t>
  </si>
  <si>
    <t xml:space="preserve"> 1.3.1.</t>
  </si>
  <si>
    <t>A Hivatal és az önkormányzat felügyelete alá tartozó költségvetési szervek ingatlanai</t>
  </si>
  <si>
    <t xml:space="preserve"> 1.3.2.</t>
  </si>
  <si>
    <t>Műemlék ingatlanok</t>
  </si>
  <si>
    <t xml:space="preserve"> 1.3.3.</t>
  </si>
  <si>
    <t xml:space="preserve"> Az önkormányzat által korlátozottan forgalomképes vagyonnak minősített egyéb ingatlanok és kapcsolódó vagyoni értékű jogok (lakások, telkek, sportcélú ingatlanok, létesítmények)</t>
  </si>
  <si>
    <t>Üzleti vagyonnak minősülő ingatlanok és kapcsolódó vagyoni értékű jogok</t>
  </si>
  <si>
    <t xml:space="preserve"> 1.4.1.</t>
  </si>
  <si>
    <t>Lakások és nem lakás céljára szolgáló helyiségek</t>
  </si>
  <si>
    <t xml:space="preserve"> 1.4.2.</t>
  </si>
  <si>
    <t>Telkek, földterületek</t>
  </si>
  <si>
    <t xml:space="preserve"> 1.4.3.</t>
  </si>
  <si>
    <t>Az önkormányzat által üzleti vagyonnak minősített egyéb ingatlan és a kapcsolódó vagyoni értékű jogok</t>
  </si>
  <si>
    <t>Gépek, berendezések, felszerelések, járművek</t>
  </si>
  <si>
    <t>Forgalomképtelen törzsvagyonnak minősülő gépek, berendezések,felszerelések, járművek</t>
  </si>
  <si>
    <t>Nemzetgazdasági szempontból kiemelt jelentőségű törzsvagyon</t>
  </si>
  <si>
    <t>Korlátozottan forgalomképes vagyonnak minősülő gépek, berendezések, felszerelések, járművek</t>
  </si>
  <si>
    <t>Üzleti vagyonnak minősülő gépek, berendezések,felszerelések, járművek</t>
  </si>
  <si>
    <t xml:space="preserve">Tenyészállatok </t>
  </si>
  <si>
    <t>Forgalomképtelen törzsvagyon</t>
  </si>
  <si>
    <t>Korlátozottan forgalomképes vagyon</t>
  </si>
  <si>
    <t>Üzleti vagyon</t>
  </si>
  <si>
    <t>4.</t>
  </si>
  <si>
    <t>Beruházások, felújítások</t>
  </si>
  <si>
    <t xml:space="preserve"> 4.1.</t>
  </si>
  <si>
    <t>Forgalomképtelen törzsvagyonnak minősülő beruházások, felújítások</t>
  </si>
  <si>
    <t xml:space="preserve"> 4.2.</t>
  </si>
  <si>
    <t>Nemzetgazdasági szempontból kiemelt jelentőségű törzsvagyonnak minősülő beruházások, felújítások</t>
  </si>
  <si>
    <t xml:space="preserve"> 4.3.</t>
  </si>
  <si>
    <t>Korlátozottan forgalomképes vagyonnak minősülő beruházások, felújítások</t>
  </si>
  <si>
    <t xml:space="preserve"> 4.4.</t>
  </si>
  <si>
    <t>Üzleti vagyonnak minősülő beruházások, felújítások</t>
  </si>
  <si>
    <t>5.</t>
  </si>
  <si>
    <t>Tárgyi eszközök értékhelyesbítése</t>
  </si>
  <si>
    <t xml:space="preserve"> 5.1.</t>
  </si>
  <si>
    <t>Forgalomképtelen törzsvagyonnak minősülő tárgyi eszközök értékhelyesbítése</t>
  </si>
  <si>
    <t xml:space="preserve"> 5.2.</t>
  </si>
  <si>
    <t>Nemzetgazdasági szempontból kiemelt jelentőségű törzsvagyonnak minősülő tárgyi eszközök értékhelyesbítése</t>
  </si>
  <si>
    <t xml:space="preserve"> 5.3.</t>
  </si>
  <si>
    <t>Korlátozottan forgalomképes vagyonnak minősülő tárgyi eszközök értékhelyesbítése</t>
  </si>
  <si>
    <t xml:space="preserve"> 5.4.</t>
  </si>
  <si>
    <t>Üzleti vagyonnak minősülő tárgyi eszközök értékhelyesbítése</t>
  </si>
  <si>
    <t xml:space="preserve">III. </t>
  </si>
  <si>
    <t>Befektetett pénzügyi eszközök</t>
  </si>
  <si>
    <t xml:space="preserve"> Tartós részesedések</t>
  </si>
  <si>
    <t>Forgalomképtelen törzsvagyonnak minősülő tartós részesedések</t>
  </si>
  <si>
    <t>Nemzetgazdasági szempontból kiemelt jelentőségű törzsvagyonnak minősülő tartós részesedések</t>
  </si>
  <si>
    <t>Korlátozottan forgalomképes vagyonnak minősülő tartós részesedések</t>
  </si>
  <si>
    <t>Üzleti vagyonnak minősülő tartós részesedések</t>
  </si>
  <si>
    <t xml:space="preserve">Tartós hitelviszonyt megtestesítő értékpapír </t>
  </si>
  <si>
    <t>Forgalomképtelen törzsvagyonnak minősülő tartós hitelviszonyt megtestesítő értékpapír</t>
  </si>
  <si>
    <t>Nemzetgazdasági szempontból kiemelt jelentőségű törzsvagyonnak minősülő tartós hitelviszonyt megtestesítő értékpapír</t>
  </si>
  <si>
    <t>Korlátozottan forgalomképes vagyonnak minősülő tartós hitelviszonyt megtestesítő értékpapír</t>
  </si>
  <si>
    <t>Üzleti vagyonnak minősülő tartós hitelviszonyt megtestesítő értékpapír</t>
  </si>
  <si>
    <t xml:space="preserve">Befektetett pénzügyi eszközök értékhelyesbítése </t>
  </si>
  <si>
    <t>Forgalomképtelen törzsvagyonnak minősülő befektetett pénzügyi ezközök értékhelyesbítése</t>
  </si>
  <si>
    <t>Nemzetgazdasági szempontból kiemelt jelentőségű törzsvagyonnak minősülő befektetett pénzügyi ezközök értékhelyesbítése</t>
  </si>
  <si>
    <t>Korlátozottan forgalomképes vagyonnak minősülő befektetett pénzügyi ezközök értékhelyesbítése</t>
  </si>
  <si>
    <t>Üzleti vagyonnak minősülő befektetett pénzügyi ezközök értékhelyesbítése</t>
  </si>
  <si>
    <t>IV.</t>
  </si>
  <si>
    <t>Koncesszióba, vagyonkezelésbe adott eszközök</t>
  </si>
  <si>
    <t>Koncesszióba, vagyonkezelésbe adott eszközök értékhelyesbítése</t>
  </si>
  <si>
    <t>B.)</t>
  </si>
  <si>
    <t>NEMZETI VAGYONBA TARTOZÓ FORGÓ ESZKÖZÖK</t>
  </si>
  <si>
    <t>Készletek</t>
  </si>
  <si>
    <t>Értékpapírok</t>
  </si>
  <si>
    <t>C.)</t>
  </si>
  <si>
    <t>PÉNZESZKÖZÖK</t>
  </si>
  <si>
    <t>Hosszú lejáratú betétek</t>
  </si>
  <si>
    <t>Pénztárak, csekkek, betétkönyvek</t>
  </si>
  <si>
    <t>III.</t>
  </si>
  <si>
    <t>Forintszámlák</t>
  </si>
  <si>
    <t>Devizaszámlák</t>
  </si>
  <si>
    <t>V.</t>
  </si>
  <si>
    <t>Idegen pénzeszközök</t>
  </si>
  <si>
    <t>D.)</t>
  </si>
  <si>
    <t xml:space="preserve">KÖVETELÉSEK </t>
  </si>
  <si>
    <t>Költségvetési évben esedékes követelések</t>
  </si>
  <si>
    <t>Költségvetési évet követően esedékes követelések</t>
  </si>
  <si>
    <t>Követelés jellegű sajátos elszámolások</t>
  </si>
  <si>
    <t>E.)</t>
  </si>
  <si>
    <t>EGYÉB SAJÁTOS ESZKÖZOLDALI ELSZÁMOLÁSOK</t>
  </si>
  <si>
    <t>F.)</t>
  </si>
  <si>
    <t xml:space="preserve">AKTÍV IDŐBELI ELHATÁROLÁSOK </t>
  </si>
  <si>
    <t>FORRÁSOK</t>
  </si>
  <si>
    <t xml:space="preserve">G. </t>
  </si>
  <si>
    <t>SAJÁT TŐKE</t>
  </si>
  <si>
    <t>Nemzeti vagyon induláskori értéke</t>
  </si>
  <si>
    <t>Nemzeti vagyon változásai</t>
  </si>
  <si>
    <t>Egyéb eszközök induláskori értéke és változásai</t>
  </si>
  <si>
    <t>Felhalmozott eredmény</t>
  </si>
  <si>
    <t>Eszközök értékhelyesbítésének forrása</t>
  </si>
  <si>
    <t>VI.</t>
  </si>
  <si>
    <t>Mérleg szerinti eredmény</t>
  </si>
  <si>
    <t>H.)</t>
  </si>
  <si>
    <t xml:space="preserve">KÖTELEZETTSÉGEK </t>
  </si>
  <si>
    <t>Költségvetési évben esedékes kötelezettségek</t>
  </si>
  <si>
    <t>Költségvetési évet követően esedékes kötelezettségek</t>
  </si>
  <si>
    <t>Kötelezettség jellegű sajátos elszámolások</t>
  </si>
  <si>
    <t>I.)</t>
  </si>
  <si>
    <t xml:space="preserve">EGYÉB SAJÁTOS FORRÁSOLDALI ELSZÁMOLÁSOK </t>
  </si>
  <si>
    <t>J.)</t>
  </si>
  <si>
    <t xml:space="preserve">KINCSTÁRI SZÁMLAVEZETÉSSEL KAPCSOLATOS ELSZÁMOLÁSOK </t>
  </si>
  <si>
    <t>K.)</t>
  </si>
  <si>
    <t xml:space="preserve">PASSZÍV IDŐBELI ELHATÁROLÁSOK </t>
  </si>
  <si>
    <t>KÖNYVVITELI MÉRLEGEN KÍVÜLI ESZKÖZÖK</t>
  </si>
  <si>
    <t>Követelés</t>
  </si>
  <si>
    <t>Gazdasági társaság megnevezése</t>
  </si>
  <si>
    <t xml:space="preserve">Jegyzett tőke </t>
  </si>
  <si>
    <t>Részesedés %-a</t>
  </si>
  <si>
    <t>Kötelezettségek állománya</t>
  </si>
  <si>
    <t>Józsefvárosi Gazdálkodási Központ Zrt.</t>
  </si>
  <si>
    <t>RFV Józsefváros Kft</t>
  </si>
  <si>
    <t>Mikszáth 4. Egészségügyi Szolg. és Ingatlanhasznosító Kft</t>
  </si>
  <si>
    <t>Könyvelni 2017-ben</t>
  </si>
  <si>
    <t>RÉV8 ZRT   Budapest</t>
  </si>
  <si>
    <t>Az RFV nem küldött a várható saját tőke összegre adatot</t>
  </si>
  <si>
    <t>Mikszáth Kft nem küldött várható saját tőke összegre adatot.</t>
  </si>
  <si>
    <t>sorsz</t>
  </si>
  <si>
    <t>Önkormányzat összesen</t>
  </si>
  <si>
    <t>001</t>
  </si>
  <si>
    <t>31. számlák (hosszú lejáratú betétek) nyitó egyenlege</t>
  </si>
  <si>
    <t>002</t>
  </si>
  <si>
    <t>32. számlák (pénztár, csekk, betét) nyitó egyenlege</t>
  </si>
  <si>
    <t>003</t>
  </si>
  <si>
    <t>33. számlák (fizetési számlák) nyitó egyenlege</t>
  </si>
  <si>
    <t>004</t>
  </si>
  <si>
    <t>NYITÓ PÉNZKÉSZLET (001+002+003)</t>
  </si>
  <si>
    <t>005</t>
  </si>
  <si>
    <t>bevételi rovatos forgalom (005 szemben 09rovat3)</t>
  </si>
  <si>
    <t>006</t>
  </si>
  <si>
    <t>-Maradvány igénybevétel (T005-K09813) ez fporg nélküli!</t>
  </si>
  <si>
    <t>007</t>
  </si>
  <si>
    <t>008</t>
  </si>
  <si>
    <t>36. forgalom (31, 32, 33, 499 szemben 361, 362, 363, 365, 366, 367)</t>
  </si>
  <si>
    <t>009</t>
  </si>
  <si>
    <t>413. forgalom (31, 32, 33 szemben 413)</t>
  </si>
  <si>
    <t>010</t>
  </si>
  <si>
    <t>494. forgalom (31, 32, 33 szemben 494)</t>
  </si>
  <si>
    <t>011</t>
  </si>
  <si>
    <t>852. forgalom (31, 32, 33 szemben 852)</t>
  </si>
  <si>
    <t>012</t>
  </si>
  <si>
    <t>843. forgalom (31, 32, 33-843az előleg ÁFA miatt)</t>
  </si>
  <si>
    <t>013</t>
  </si>
  <si>
    <t>PÉNZKÉSZLET VÁLTOZÁSA ÖSSZESEN (005-006+007+…+012)</t>
  </si>
  <si>
    <t>014</t>
  </si>
  <si>
    <t>31. számlák záró egyenlege</t>
  </si>
  <si>
    <t>015</t>
  </si>
  <si>
    <t>32. számlák záró egyenlege</t>
  </si>
  <si>
    <t>016</t>
  </si>
  <si>
    <t>33. számlák záró egyenlege</t>
  </si>
  <si>
    <t>017</t>
  </si>
  <si>
    <t>ZÁRÓ PÉNZKÉSZLET (014+015+016)</t>
  </si>
  <si>
    <t>018</t>
  </si>
  <si>
    <t>Számolt pénzkészlet (004+012)</t>
  </si>
  <si>
    <t>2018. évi eredeti előirányzat</t>
  </si>
  <si>
    <t xml:space="preserve">2018. évi módosított előirányzat </t>
  </si>
  <si>
    <t xml:space="preserve">2018. évi teljesítés </t>
  </si>
  <si>
    <t>Intézményi kör</t>
  </si>
  <si>
    <t>Önkormányzati kör</t>
  </si>
  <si>
    <t>Józsefvárosi Önkormányzat Összesen</t>
  </si>
  <si>
    <t>Sor-szám</t>
  </si>
  <si>
    <t xml:space="preserve">Önként vállalt feladatok </t>
  </si>
  <si>
    <t>Államigazgatási feladatok</t>
  </si>
  <si>
    <t>Intézményi kör összesen</t>
  </si>
  <si>
    <t>Önkormányzati kör összesen</t>
  </si>
  <si>
    <t>Józsefvárosi Önkormányzat összesen</t>
  </si>
  <si>
    <t>01</t>
  </si>
  <si>
    <t>KIADÁSOK (21+47)</t>
  </si>
  <si>
    <t>02</t>
  </si>
  <si>
    <t>MŰKÖDÉSI KIADÁSOK (03+….+07)</t>
  </si>
  <si>
    <t>03</t>
  </si>
  <si>
    <t>04</t>
  </si>
  <si>
    <t>05</t>
  </si>
  <si>
    <t>06</t>
  </si>
  <si>
    <t>07</t>
  </si>
  <si>
    <t>Egyéb működési célú kiadás (08+….+12)</t>
  </si>
  <si>
    <t>08</t>
  </si>
  <si>
    <t>Elvonások, befizetések és elszámolások kiadásai</t>
  </si>
  <si>
    <t>09</t>
  </si>
  <si>
    <t>Műk-i c. visszatéritendő tám., kölcsön nyújtása, törlesztése</t>
  </si>
  <si>
    <t>Egyéb működési célú támogatások államháztartáson belülre</t>
  </si>
  <si>
    <t>11</t>
  </si>
  <si>
    <t>Működési cél és általános tartalék</t>
  </si>
  <si>
    <t>13</t>
  </si>
  <si>
    <t>FELHALMOZÁSI KIADÁSOK (14+15+16)</t>
  </si>
  <si>
    <t>15</t>
  </si>
  <si>
    <t>Egyéb felhalmozási kiadások (17+……+20)</t>
  </si>
  <si>
    <t>17</t>
  </si>
  <si>
    <t>Felhalm. célú visszatérítendő tám., kölcsön nyújtása, törlesztése</t>
  </si>
  <si>
    <t>18</t>
  </si>
  <si>
    <t>20</t>
  </si>
  <si>
    <t>21</t>
  </si>
  <si>
    <t>KÖLTSÉGVETÉSI KIADÁSOK   ÖSSZESEN (02+13)</t>
  </si>
  <si>
    <t>BEVÉTELEK (46+55)</t>
  </si>
  <si>
    <t>23</t>
  </si>
  <si>
    <t>MŰKÖDÉSI BEVÉTELEK (24+30+31+32)</t>
  </si>
  <si>
    <t>Működési célú támogatások államháztartáson belülről (25+...+29)</t>
  </si>
  <si>
    <t>25</t>
  </si>
  <si>
    <t>Önkormányzatok működési támogatásai</t>
  </si>
  <si>
    <t>Elvonások és befizetések bevételei</t>
  </si>
  <si>
    <t>27</t>
  </si>
  <si>
    <t>Műk. c. visszatér. tám., kölcs. visszatérülése áht-on belülről</t>
  </si>
  <si>
    <t>28</t>
  </si>
  <si>
    <t>Műk. c. visszatér. tám., kölcs. igénybevétele áht-on belülről</t>
  </si>
  <si>
    <t>29</t>
  </si>
  <si>
    <t>Egyéb működési célú támogatások bevételei áht-on belülről</t>
  </si>
  <si>
    <t>31</t>
  </si>
  <si>
    <t>Működési célú átvett pénzeszközök (33+34)</t>
  </si>
  <si>
    <t xml:space="preserve">Műk. c. visszatér. tám., kölcsön visszatérülése áht-on kívülről </t>
  </si>
  <si>
    <t xml:space="preserve">Egyéb működési célú átvett pénzeszközök áht-on kívülről </t>
  </si>
  <si>
    <t>FELHALMOZÁSI BEVÉTELEK (36+40+41+42+43)</t>
  </si>
  <si>
    <t>36</t>
  </si>
  <si>
    <t>Felhalmozási célú támogatások áht-on belülről (36+……+39)</t>
  </si>
  <si>
    <t>Felhalmozási célú önkormányzati támogatások</t>
  </si>
  <si>
    <t>37</t>
  </si>
  <si>
    <t>Felhalmozási célú visszatér. támog., kölcs. visszatér. áht-on belülről</t>
  </si>
  <si>
    <t>Felhal. c. visszatér. támog., kölcs. igénybevétele áht-on belülről</t>
  </si>
  <si>
    <t>39</t>
  </si>
  <si>
    <t>Egyéb felhalmozási c. támogatások bevételei áht-on belülről</t>
  </si>
  <si>
    <t>41</t>
  </si>
  <si>
    <t>Immateriális javak és egyéb tárgyi eszközök értékesítése</t>
  </si>
  <si>
    <t>Részesedések értékesítése és megszűnéséhez kapcsolódó bevételek</t>
  </si>
  <si>
    <t>43</t>
  </si>
  <si>
    <t>Felhalmozási célú átvett pénzeszközök (44+45)</t>
  </si>
  <si>
    <t>Felhalmozási célú visszatér. támog., kölcs. visszatér. áht-on kívülről</t>
  </si>
  <si>
    <t>45</t>
  </si>
  <si>
    <t>Egyéb felhalmozási célú átvett pénzeszközök</t>
  </si>
  <si>
    <t>46</t>
  </si>
  <si>
    <t>KÖLTSÉGVETÉSI BEVÉTELEK ÖSSZESEN (23+35)</t>
  </si>
  <si>
    <t xml:space="preserve">47 </t>
  </si>
  <si>
    <t>FINANSZÍROZÁSI KIADÁSOK (48+52)</t>
  </si>
  <si>
    <t>Finanszírozási működési kiadások (49+…+51)</t>
  </si>
  <si>
    <t>49</t>
  </si>
  <si>
    <t>Államháztartáson belüli megelőlegezések visszafizetése</t>
  </si>
  <si>
    <t>51</t>
  </si>
  <si>
    <t>Központi, irányító szervi támogatás folyósítása</t>
  </si>
  <si>
    <t>Finanszírozási felhalmozási kiadások (53+54)</t>
  </si>
  <si>
    <t>53</t>
  </si>
  <si>
    <t>Központi, irányítószervi támogatás folyósítása</t>
  </si>
  <si>
    <t>FINANSZÍROZÁSI BEVÉTELEK (56+61)</t>
  </si>
  <si>
    <t>Finanszírozási működési bevételek (57+…+60)</t>
  </si>
  <si>
    <t>57</t>
  </si>
  <si>
    <t>Központi, irányítószervi támogatás</t>
  </si>
  <si>
    <t xml:space="preserve">Államháztartáson belüli megelőlegezések </t>
  </si>
  <si>
    <t>59</t>
  </si>
  <si>
    <t>Maradvány igénybevétele</t>
  </si>
  <si>
    <t>Finanszírozási felhalmozási bevételek (62+63)</t>
  </si>
  <si>
    <t>62</t>
  </si>
  <si>
    <t xml:space="preserve">Eredeti előirányzat </t>
  </si>
  <si>
    <t xml:space="preserve">Módosított előirányzat </t>
  </si>
  <si>
    <t>Elszámolás alapján az Önkormányzatot megillető</t>
  </si>
  <si>
    <t xml:space="preserve">Költségvetési támogatások </t>
  </si>
  <si>
    <t>A HELYI ÖNKORMÁNYZATOK ÁLTALÁNOS MŰKÖDÉSÉNEK ÉS ÁGAZATI FELADATAINAK TÁMOGATÁSA</t>
  </si>
  <si>
    <t>I.HEYLI ÖNKORMÁNYZATOK MŰKÖDÉSÉNEK ÁLTALÁNOS TÁMOGATÁSA</t>
  </si>
  <si>
    <t>Önkormányzati hivatal működési támogatása</t>
  </si>
  <si>
    <t xml:space="preserve"> - elismert létszám</t>
  </si>
  <si>
    <t>Településüzemeltetés támogatása</t>
  </si>
  <si>
    <t xml:space="preserve"> - zöldfelület</t>
  </si>
  <si>
    <t xml:space="preserve"> - közvilágatás</t>
  </si>
  <si>
    <t xml:space="preserve"> - közutak fenntartása</t>
  </si>
  <si>
    <t>Üdülőhelyi feladatok támogatása</t>
  </si>
  <si>
    <t xml:space="preserve">A 2017. évről áthúzódó bérkompenzáció támogatása </t>
  </si>
  <si>
    <t>Egyéb kötelező önkormányzati feladatok támogatása</t>
  </si>
  <si>
    <t>II. TELEPÜLÉSI ÖNKORMÁNYZATOK EGYES KÖZNEVELÉSI  FELADATAINAK TÁMOGATÁSA</t>
  </si>
  <si>
    <t>Óvodapedagógusok és az óvodapedagógosuk nevelő munkáját közvetlenül segítők bértámogatása</t>
  </si>
  <si>
    <t>Óvodapedagógus</t>
  </si>
  <si>
    <t xml:space="preserve"> - elismert létszámra                              8 hónapra</t>
  </si>
  <si>
    <t xml:space="preserve">                                                                4 hónapra </t>
  </si>
  <si>
    <t xml:space="preserve">Nevelő munkát segítők </t>
  </si>
  <si>
    <t xml:space="preserve"> - elismert létszámra                            8 hónapra</t>
  </si>
  <si>
    <t xml:space="preserve">                                                               4 hónapra          </t>
  </si>
  <si>
    <t>Óvodai működtetési támogatás</t>
  </si>
  <si>
    <t xml:space="preserve"> - működési támogatás                      8 hónapra</t>
  </si>
  <si>
    <t xml:space="preserve">                                                              4 hónapra</t>
  </si>
  <si>
    <t>Kiegészítő támogatás az óvodapedagógusok minősítéséből adódó többletkiadásokhoz</t>
  </si>
  <si>
    <t xml:space="preserve"> - alapfokú végzettségű</t>
  </si>
  <si>
    <t xml:space="preserve"> - mesterfokozatú végzettségű</t>
  </si>
  <si>
    <t>III. TELEPÜLÉSI ÖNKORMÁNYZATOK SZOCIÁLIS ÉS GYERMEKJÓLÉTI FELADATAINAK TÁMOGATÁSA</t>
  </si>
  <si>
    <t>Egyes jövedelempótló támogatások kiegészítése</t>
  </si>
  <si>
    <t xml:space="preserve"> - rendszeres szociális segély</t>
  </si>
  <si>
    <t xml:space="preserve"> - adósságkez.szolg.kapcs. lakásfenntratási támogatás</t>
  </si>
  <si>
    <t xml:space="preserve"> - adósságcsökkentési támogatás</t>
  </si>
  <si>
    <t xml:space="preserve"> - foglalkoztatást helyettesítő támogatás</t>
  </si>
  <si>
    <t xml:space="preserve"> - kárpótlás</t>
  </si>
  <si>
    <t>Települési önkormányzatok szociális feladatainak egyéb támogtása</t>
  </si>
  <si>
    <t>Egyes szociális és gyermekjóléti feladatok támogatása</t>
  </si>
  <si>
    <t xml:space="preserve"> - család és gyermekjóléti szolgálat</t>
  </si>
  <si>
    <t xml:space="preserve"> - család és gyermekjóléti központ</t>
  </si>
  <si>
    <t xml:space="preserve"> - szociális étkeztetés</t>
  </si>
  <si>
    <t xml:space="preserve"> - házi segítségnyújtás</t>
  </si>
  <si>
    <t xml:space="preserve"> - időskorúak nappali intézményi ellátása</t>
  </si>
  <si>
    <t xml:space="preserve"> - fogyatékos személyek nappali ellátása</t>
  </si>
  <si>
    <t xml:space="preserve"> - pszichiátriai és szenvedélybetegek nappali ellátása</t>
  </si>
  <si>
    <t>- óvodai és iskolai szociális segítő tevékenység támogatása</t>
  </si>
  <si>
    <t>Települési önkormányzatok által biztosított egyes szociális szakosított ellátások, valamint a gyermekek átmeneti gondozásával kapcsolatos feladatok támogatása</t>
  </si>
  <si>
    <t xml:space="preserve"> - időskorúak gondozóháza ellátottak száma</t>
  </si>
  <si>
    <t xml:space="preserve"> - intézményvezetői és segítő munkatársak létszáma és bértámogatása</t>
  </si>
  <si>
    <t xml:space="preserve"> - intézményi üzemeltetési támogatás</t>
  </si>
  <si>
    <t>- gyermekek átmeneti otthona ellátottak száma</t>
  </si>
  <si>
    <t>- segítő munkatársak létszáma és bértámogatása</t>
  </si>
  <si>
    <t>-  intézményi üzemeltetési támogatás</t>
  </si>
  <si>
    <t>- családok átmeneti otthona ellátottak száma</t>
  </si>
  <si>
    <t>- intézményi üzemeltetési támogatás</t>
  </si>
  <si>
    <t>Gyermekétkeztetés támogatása</t>
  </si>
  <si>
    <t>- a finanszírozás szempontjából elismert dolgozók támogatása</t>
  </si>
  <si>
    <t>- gyermekétkeztetés üzemeltetési támogatása</t>
  </si>
  <si>
    <t>A rászoruló gyermekek szünidei étkeztetésének támogatása</t>
  </si>
  <si>
    <t>- a rászoruló gyermekek szünidei étkeztetésének támogatása</t>
  </si>
  <si>
    <t>Bölcsőde, mini bölcsőde támogatása</t>
  </si>
  <si>
    <t>- a finanszírozás szempontjából elismert szakmai dolgozók bértámogatása: felsőfokú végzettségű kisgyermeknevelők, szaktanácsadók</t>
  </si>
  <si>
    <t>- a finanszírozás szempontjából elismert szakmai dolgozók bértámogatása:bölcsődei dajkák, középfokú végzettségű kisgyermeknevelők, szaktanácsadók</t>
  </si>
  <si>
    <t>IV.TELEPÜLÉSI ÖNKORMÁNYZATOK KULTURÁLIS FELADATAINAK TÁMOGATÁSA</t>
  </si>
  <si>
    <t>Könyvtári közművelődési és múzeumi feladatok támogatása</t>
  </si>
  <si>
    <t xml:space="preserve"> - fővárosi kerülketi önkormányzatok közművelődési támogatása</t>
  </si>
  <si>
    <t>A HELYI ÖNKORMÁNYZATOK ÁLTAL FELHASZNÁLHATÓ KÖZPONTOSÍTOTT ELŐIRÁNYZAT</t>
  </si>
  <si>
    <t xml:space="preserve">Üdülőhelyi feladatok támogatása </t>
  </si>
  <si>
    <t xml:space="preserve">Költségvetési szerveknél foglalkoztatottak 2018.évi bérkompenzációja </t>
  </si>
  <si>
    <t>Helyi szervezési intézkedésekhez kapcs.többletkiadások támogatása (prémium évek program 3.mell.6.pont)</t>
  </si>
  <si>
    <t>165/2015. (VI.30.) Korm. Rendelet szociális ágazatban dolgozók kiegészítő pótlék támogatása</t>
  </si>
  <si>
    <t>Bölcsődei kiegészítő támogatás 46/2018. (III.19.) Kormány rendelet</t>
  </si>
  <si>
    <t>Rezsicsökkentésre kapott támogatás</t>
  </si>
  <si>
    <t>2017. évi támogatás elszámolás bevétele</t>
  </si>
  <si>
    <t>KÖLTSÉGVETÉSI TÁMOGATÁSOK ÖSSZESEN</t>
  </si>
  <si>
    <t xml:space="preserve">Megjegyzés </t>
  </si>
  <si>
    <t xml:space="preserve">CÍM/ Intézmény hivatalos neve </t>
  </si>
  <si>
    <t>2018. január 1. engedélyezett álláshelyek</t>
  </si>
  <si>
    <t>2018. december 31. engedélyezett álláshelyek</t>
  </si>
  <si>
    <t>2018. évi átlagos statisztikai létszám</t>
  </si>
  <si>
    <t>KÖTELEZŐ FELADAT</t>
  </si>
  <si>
    <t>ÖNKÉNT VÁLLALT FELADAT</t>
  </si>
  <si>
    <t>ÖSSZESEN</t>
  </si>
  <si>
    <t>ped.álláshelyből 1fő ig., 3főigh., 14 főtagóvodavezető, tech-álláshelyből 13 fő titkár, 67fő dajka, 24,5fő ped.asszisztens, 3 főadm, 1fő informatikus. 2016.szeptember 1-től +0,5 fő (165 fő óvodaped.,110 főtechn.(68,5 fő dajka)</t>
  </si>
  <si>
    <t xml:space="preserve"> 72100-17 Józsefvárosi Napraforgó Egyesített Óvodák</t>
  </si>
  <si>
    <t>Józsefvárosi Szociális Szolgáltató és Gyermekjóléti Központ</t>
  </si>
  <si>
    <t>6 fő szakalkalmazott, 6 fő technikai</t>
  </si>
  <si>
    <t>2 fő szakalkalmazott,18 fő technikai</t>
  </si>
  <si>
    <t>40102-01 Gazdasági szervezet és Központi irányítás</t>
  </si>
  <si>
    <t>15 fő szakalkalmazott kötelező</t>
  </si>
  <si>
    <t>40102-02 Család és Gyermekjóléti Központ</t>
  </si>
  <si>
    <t>5 fő szakalkalmazott kötelező, 1 fő technikai önként, 18 fő szakalkalmazott önként(ebből 12 fő 2016.dec.31-ig, 2 fő 2016.aug.1-től)</t>
  </si>
  <si>
    <t>40102-03 Egyéb szociális szolgáltatás</t>
  </si>
  <si>
    <t>26 fő szakalakalm.kötelező, 1 fő techn.kötelező</t>
  </si>
  <si>
    <t>40103 Család és Gyermekjóléti Szolgálat</t>
  </si>
  <si>
    <t>40104-01 Szociális étkeztetés</t>
  </si>
  <si>
    <t>26 fő szakalk.,3 fő techn.kötelező, 5 fő techn.önként v.</t>
  </si>
  <si>
    <t>40104-02 Házi segítségnyújtás</t>
  </si>
  <si>
    <t>24 fő szakalk.7 fő techn.kötelező</t>
  </si>
  <si>
    <t>15,5 fő szakalkal.2fő techn.kötelező</t>
  </si>
  <si>
    <t>40107 Jelzőrendszeres házi segítségnyújtás</t>
  </si>
  <si>
    <t>1 ped,7 szakalk.1techn.</t>
  </si>
  <si>
    <t>40108 Gyermekek Átmeneti Otthona</t>
  </si>
  <si>
    <t>40109 Oktatási-nevelési intézményekben étkeztetés biztosítása</t>
  </si>
  <si>
    <t>40110 Családok Átmeneti Otthona</t>
  </si>
  <si>
    <t>2016. június 1-től 2 fő csökkentés( szakmai 220,7 fő, technikai/kisegítő 71,3 fő),2016.július 1-től 2016.december 31-ig +2fő(szakmai 219 fő,kisegítő 75 fő)</t>
  </si>
  <si>
    <t>50100 cím                                                                                               Józsefvárosi Szent Kozma Egészségügyi Központ Auróra u.</t>
  </si>
  <si>
    <t xml:space="preserve">2016. év közben 6 fő szakalkalm.képesítés megszerzéssel átkerül ped. státuszba, </t>
  </si>
  <si>
    <t>40100-02 cím                                                                                Józsefvárosi Egyesített Bölcsődék</t>
  </si>
  <si>
    <t>ebből államig fea. 1 fő Mt, 38 fő ktv.,  3 fő főtanácsadó 2019.év mandátum lejártáig</t>
  </si>
  <si>
    <t>12202 Hivatali alkalmazottak foglalkoztatása</t>
  </si>
  <si>
    <t>12203 Közterület-felügyelet</t>
  </si>
  <si>
    <t>ezen felül 1 fő társadalmi megbízású alpolgármester</t>
  </si>
  <si>
    <t>Közfoglalkoztatásban alkalmazottak</t>
  </si>
  <si>
    <t>költségvetési szervek</t>
  </si>
  <si>
    <t xml:space="preserve"> - Polgármesteri Hivatal</t>
  </si>
  <si>
    <t xml:space="preserve"> - Józsefvárosi Egyesített Bölcsődék</t>
  </si>
  <si>
    <t xml:space="preserve"> - Józsefvárosi Szent Kozma Egészségügyi Központ</t>
  </si>
  <si>
    <t xml:space="preserve"> - Józsefvárosi Szociális Szolgáltató és Gyermekjóléti Központ </t>
  </si>
  <si>
    <t>Prémium évek keretében foglalkoztatottak</t>
  </si>
  <si>
    <t>Engedélyezett álláshelyek összesen</t>
  </si>
  <si>
    <t>Önkormányzat összesen:</t>
  </si>
  <si>
    <t>40101 Lélekház Lélekprogram</t>
  </si>
  <si>
    <t>40105 Nappali ellátás</t>
  </si>
  <si>
    <t>40106 Időskorúak Átmeneti Otthona</t>
  </si>
  <si>
    <t>12000  Józsefvárosi Önkormányzat Polgármesteri Hivatal</t>
  </si>
  <si>
    <t>11101 Tisztségviselők</t>
  </si>
  <si>
    <t xml:space="preserve">12000 Polgármesteri Hivatal </t>
  </si>
  <si>
    <t>KIADÁSOK (21+48)</t>
  </si>
  <si>
    <t>BEVÉTELEK (47+55)</t>
  </si>
  <si>
    <t>FELHALMOZÁSI BEVÉTELEK (36+41+42+43+44)</t>
  </si>
  <si>
    <t>Felhalmozási célú támogatások áht-on belülről (37+……+40)</t>
  </si>
  <si>
    <t>38</t>
  </si>
  <si>
    <t>40</t>
  </si>
  <si>
    <t>42</t>
  </si>
  <si>
    <t>44</t>
  </si>
  <si>
    <t>Felhalmozási célú átvett pénzeszközök (45+46)</t>
  </si>
  <si>
    <t>47</t>
  </si>
  <si>
    <t xml:space="preserve">48 </t>
  </si>
  <si>
    <t>FINANSZÍROZÁSI KIADÁSOK (49+53)</t>
  </si>
  <si>
    <t>Finanszírozási működési kiadások (50+…+52)</t>
  </si>
  <si>
    <t>50</t>
  </si>
  <si>
    <t>52</t>
  </si>
  <si>
    <t>Finanszírozási felhalmozási kiadások (54+55)</t>
  </si>
  <si>
    <t>54</t>
  </si>
  <si>
    <t>FINANSZÍROZÁSI BEVÉTELEK (57+62)</t>
  </si>
  <si>
    <t>Finanszírozási működési bevételek (58+…+61)</t>
  </si>
  <si>
    <t>58</t>
  </si>
  <si>
    <t>60</t>
  </si>
  <si>
    <t>Finanszírozási felhalmozási bevételek (63+64)</t>
  </si>
  <si>
    <t>63</t>
  </si>
  <si>
    <t>Korrekció (irányító szervi támogatás)</t>
  </si>
  <si>
    <t>NETTÓSÍTOTT KERÜLETI ÖSSZESEN</t>
  </si>
  <si>
    <t>Működési költségvetési egyenleg</t>
  </si>
  <si>
    <t>Felhalmozási  költségvetési egyenleg</t>
  </si>
  <si>
    <t>Költségvetési egyenleg összesen</t>
  </si>
  <si>
    <t>Működési egyenleg összesen</t>
  </si>
  <si>
    <t>Felhalmozási egyenleg összesen</t>
  </si>
  <si>
    <t>Egyenleg összesen</t>
  </si>
  <si>
    <t>Műk. c. visszatéritendő tám., kölcsön nyújtása, törlesztése</t>
  </si>
  <si>
    <t xml:space="preserve">lakásbérleti és használati díj </t>
  </si>
  <si>
    <t xml:space="preserve">lakás víz-csatornadíj </t>
  </si>
  <si>
    <t>lakás szemétszállítási díj</t>
  </si>
  <si>
    <t>lakás fűtésszolgáltatási díj</t>
  </si>
  <si>
    <t>egyéb bevételek</t>
  </si>
  <si>
    <t>továbbszámlázás</t>
  </si>
  <si>
    <t xml:space="preserve">helyiségbérleti és használati díj </t>
  </si>
  <si>
    <t xml:space="preserve">késedelmi kamat,kötbér </t>
  </si>
  <si>
    <t>helyiség bérbeadás víz és csatornadíj</t>
  </si>
  <si>
    <t>helyiség bérbeadás szemétszállítási díj</t>
  </si>
  <si>
    <t xml:space="preserve">helyiség bérbeadás fűtésszolgáltatási díj </t>
  </si>
  <si>
    <t xml:space="preserve">végrehajtási, közjegyzői megtérülések </t>
  </si>
  <si>
    <t>biztosítói kártérítés</t>
  </si>
  <si>
    <t xml:space="preserve">lakásértékesítés </t>
  </si>
  <si>
    <t>lakásértékesítés részletfizetés</t>
  </si>
  <si>
    <t>lakásértékesítés törlesztés kamat</t>
  </si>
  <si>
    <t xml:space="preserve">helyiségértékesítés </t>
  </si>
  <si>
    <t xml:space="preserve">helyiségértékesítés részletfizetés </t>
  </si>
  <si>
    <t>helyiségértékesítés törlesztés kamat</t>
  </si>
  <si>
    <t>lakásforgalmiérték különbözeti bevételek</t>
  </si>
  <si>
    <t>szerződéskötésből kötbér</t>
  </si>
  <si>
    <t>Szigony u. 26-28-30. szám alatti ingatlanok értékesítése</t>
  </si>
  <si>
    <t>Bérkocsis u. 32. szám alatti ingatlan értékesítés</t>
  </si>
  <si>
    <t>Tolnai Lajos u. 26.</t>
  </si>
  <si>
    <t>Bródy S. u. 15. szám alatti ingatlan ért. végl. szerz.</t>
  </si>
  <si>
    <t xml:space="preserve">Bauer S. u. 14. Dr. Szondy </t>
  </si>
  <si>
    <t>Bacsó B. u. 12. értékesítés</t>
  </si>
  <si>
    <t>Balassa 3-5.sz.alatti ingatlan értékesítése</t>
  </si>
  <si>
    <t>Rákóczi út 57. fsz. 1. ingatlan vásárlás(műhely</t>
  </si>
  <si>
    <t>sorszám</t>
  </si>
  <si>
    <t>2013. évi telj.</t>
  </si>
  <si>
    <t>2014. évi telj.</t>
  </si>
  <si>
    <t>2015. évi telj.</t>
  </si>
  <si>
    <t>2016. évi telj.</t>
  </si>
  <si>
    <t>2017. évi telj.</t>
  </si>
  <si>
    <t>2018. évi telj.</t>
  </si>
  <si>
    <t>feladat besorolása</t>
  </si>
  <si>
    <t>2017.év</t>
  </si>
  <si>
    <t>2018.év</t>
  </si>
  <si>
    <t>2019.év</t>
  </si>
  <si>
    <t>döntés</t>
  </si>
  <si>
    <t xml:space="preserve">Központi Stomatológiai Intézet </t>
  </si>
  <si>
    <t xml:space="preserve"> Főv. Önkorm. Központi Stomatológiai Intézettel felnőtt és ifjúsági fogorvosi ellátásra  2007. évben kötött megbízási szerződést és annak 2009. december 22. napján kelt módosítását 2010. június 01. napjától határozatlan időtartamra – tartós kötelezettségvállalással, évente 18.000 e Ft összegben </t>
  </si>
  <si>
    <t>kötelező</t>
  </si>
  <si>
    <t>549/2009.(12.16.)számú határozat, módosítva 174/2010.(V.19.)</t>
  </si>
  <si>
    <t>Corvin-Szigony Projekt</t>
  </si>
  <si>
    <t>Szemünk fénye program</t>
  </si>
  <si>
    <t>önként vállalt</t>
  </si>
  <si>
    <t>324/2006.(07.06.) döntés bérleti díj a mindenkori infláció összegével növelten, 15 éves futamidő</t>
  </si>
  <si>
    <t>Hőszolgáltatás szolgáltatói díj</t>
  </si>
  <si>
    <t xml:space="preserve">Hőszolgáltatási szerződés önkormányzati fenntartású gázfűtéses intézményeknél </t>
  </si>
  <si>
    <t>2007.09.03-tól 15.év + felmondás hiányában 7,5év mindenkori inflációval emelt összegben, lejáratkor nettó 83.877 e Ft -ért visszavásárlás</t>
  </si>
  <si>
    <t>Vajda P. Ének-Zenei Ált.Sportisk. iskolabusz bérlés</t>
  </si>
  <si>
    <t>Privatizált háziorvosok rezsiköltség átvállalása (Egészségügyi Szolgálat nélkül)</t>
  </si>
  <si>
    <t>Közalkalmazottak foglalkozás-egészségügyi ellátása</t>
  </si>
  <si>
    <t>Közalkalmazottak foglalkozásegészségügyi ellátása Megbízási szerződés Józsefvárosi Egészségügyi Szolgálattal, határozatlan időtart.</t>
  </si>
  <si>
    <t>39/2015.(02.19.) sz.Kt. Határozat</t>
  </si>
  <si>
    <t>Szigony Útitárs Nonprofit Kft. szociális feladatellátás kiváltása</t>
  </si>
  <si>
    <t>A pszichiátriai betegek nappali ellátására  Moravcsik Alapítvánnyal 300 e Ft/hó</t>
  </si>
  <si>
    <t>Térinformatikai rendszer folyamatos karbantartása (Főépítész)</t>
  </si>
  <si>
    <t xml:space="preserve">Családok átmeneti otthon ellátás szolgáltatás kivásárlása </t>
  </si>
  <si>
    <t>Horánszky utcai bölcsöde udvarának bérleti díja</t>
  </si>
  <si>
    <t>JGK Zrt. intézményi karbantartások (gyorsszolg.) ált. díja</t>
  </si>
  <si>
    <t>Fővárosi Önkormányzat 2009. évig teljesült elidegenítési bevételek átadása részletekben</t>
  </si>
  <si>
    <t>Kötelező Könyvvizsgálat</t>
  </si>
  <si>
    <t>Gyermekorvosi ügyeleti ellátás határozatlan idejű szerződéssel</t>
  </si>
  <si>
    <t>2011. május 01.napjával módosított  a  Heim Pál Gyermekkórházzal gyermekorvosi ügyeleti ellátás tárgyában, 2007. január 1. napjától határozatlan időre kötött feladatátadási szerződés</t>
  </si>
  <si>
    <t>175/2010.(V.19.) és a 203/2011.(IV.21.) Kt. Határozat</t>
  </si>
  <si>
    <t>Népkonyhai közétkeztetés határozatlan időtartamban, évenként inflációval emelt összegben</t>
  </si>
  <si>
    <t>S.O.S Krízis Alapítvánnyal 2012. április 03. napjától 2017. április 02. napjáig megkötött határozott idejű ellátási szerződést 2017. december 31. napjáig meghosszabbítja, CSÁO-ban 8 férőhely biztosítása érdekében, fedezete az Önkormányzat 2017. évi saját és közhatalmi bev.</t>
  </si>
  <si>
    <t>Vagyon, gépjármű biztosítás</t>
  </si>
  <si>
    <t>Fővárosi Önkormányzattal szembeni tartozás törlesztése 2012-2020. évig</t>
  </si>
  <si>
    <t>kt. 267/2011.(VI.16.) sz. határozat</t>
  </si>
  <si>
    <t>Roma nemzetiségi önkormányzat éves támogatása</t>
  </si>
  <si>
    <t xml:space="preserve">önként vállalt </t>
  </si>
  <si>
    <t>kt. 285/2011.(VI.16.) sz. határozat</t>
  </si>
  <si>
    <t>10 nemzetiségi önkormányzat éves támogatása</t>
  </si>
  <si>
    <t>kt. 491/2011.(XII.15.)sz.határozat, 177/2013.(V.08.)sz.Kt.hat.481/2013.(XII.18.)</t>
  </si>
  <si>
    <t>Nemzetiségi Önkormányzatok pályázati támogatása</t>
  </si>
  <si>
    <t>Józsefvárosi Kártya</t>
  </si>
  <si>
    <t>Kt.251/2011.(06.02.)sz.határozat, 430/2013.(XII.04.)</t>
  </si>
  <si>
    <t>Józsefvárosi Közösségi Ház éves támogatása</t>
  </si>
  <si>
    <t>részben kötelező</t>
  </si>
  <si>
    <t>kt. 331/2012.(X.4.) sz. hat.</t>
  </si>
  <si>
    <t>Jogi és közbeszerzési tevékenység</t>
  </si>
  <si>
    <t xml:space="preserve">KEOP-2012-5.5.0/A azonosító számú pályázat benyújtásához épületenergetikai szakértő igénybe vétele,  összesen az 5 évre nettó 2 millió Ft-ra,  évente  nettó 400 eFt-ra, </t>
  </si>
  <si>
    <t>Kt.35/2013.(II.06.)sz.határozat, ez csúszni fog a kivitelezés miatt</t>
  </si>
  <si>
    <t>Pénzügyi integrált rendszer rendszerkövetés és karbantartás Hivatal</t>
  </si>
  <si>
    <t>Kt.110/2013.(III.27.)sz.határozat</t>
  </si>
  <si>
    <t>Pénzügyi integrált rendszer rendszerkövetés és karbantartás intézmények</t>
  </si>
  <si>
    <t>  határozatlan időre hangos térfigyelő kamerák üzemeltetésére a Közterület-felügyelet közhatalmi bevételeinek terhére.</t>
  </si>
  <si>
    <t>Kt.  294/2013.(VII.17.).sz. hat.</t>
  </si>
  <si>
    <t>Polgármesteri Hivatal informatikai rendszerének működtetésére szolgáló eszközök besz.</t>
  </si>
  <si>
    <t>a Bursa Hungarica Felsőoktatási Önkormányzati Ösztöndíjpályázat 2018. évi fordulójához az önkormányzati támogatás keretösszege 2.750.000,- Ft,a 2020. évi költségvetés helyi adóbevételeinek terhére  3 millió forint,2021. évi költségvetés helyi adóbevételeinek terhére előzetes kötelezettséget vállal 500.000,- forint erejéig</t>
  </si>
  <si>
    <t>211/2015.(IX.17.)sz. Kt. Határozat, 181/2016.(IX.08.) sz. Kt.határozat, 175/2017. (IX.07.) sz.Kt.határozat</t>
  </si>
  <si>
    <t>Budapesti Önkorm. Szöv. Tagdíj</t>
  </si>
  <si>
    <t>Kt. 366/2010. (IX. 22.)sz.Kt.határozat módosítva a 151/2013.(V.08.) sz.Kt.határozattal</t>
  </si>
  <si>
    <t>2 fő Jv. Rendvédelmi Munkatársak kitüntetés jutalom és járuléka</t>
  </si>
  <si>
    <t xml:space="preserve">a Polgármesteri Hivatal fénymásoló berendezéseinek javítására, karbantartására, valamint a szükséges festékek, alkatrészek, kellékanyagok beszerzésére a 2017-2021. évekre  kötelezettséget vállal 127.000 e Ft+Áfa/5 év - éves bruttó összegben 25.400 e Ft -, </t>
  </si>
  <si>
    <t>430/2013.(XII.04.)      234/2014.(XII.04.)sz.hatáozat, 172/2016. (IX.08.) sz. Kt.határozat</t>
  </si>
  <si>
    <t>Helyi építészeti örökségvéd. Jelz. Táblák</t>
  </si>
  <si>
    <t>a pszichiátriai betegek nappali ellátására 2016. január 1. napjától 2016. december 31. napjáig ellátási szerződést köt Moravcsik Alapítvánnyal 300eFt/hó</t>
  </si>
  <si>
    <t>kt.517/2011.(XII.15.), Kt.436/2012.(XII.06.) sz.hat.430/2013.(XII.04.); 234/2014.(XII.04. )sz.határozat; 248/2015.(XII.03.)sz Kt.határozat</t>
  </si>
  <si>
    <t>Tervtanács tagjainak díjazása</t>
  </si>
  <si>
    <t>a pszichiátriai betegek nappali ellátására 2016. január 1. napjától 2016. december 31. napjáig ellátási szerződést köt Szigony- Utitárs Közhasznú Nonprofit Kft-vel250eFt/hó</t>
  </si>
  <si>
    <t>kt.517/2011.(XII.15.), Kt.436/2012.(XII.06.) sz.hat.430/2013.(XII.04.)     234/2014.(XII.04. )sz.határozat; 248/2015.(XII.03.)sz Kt.határozat</t>
  </si>
  <si>
    <t>LÉLEK program költségei</t>
  </si>
  <si>
    <t>438/2013.(XII.04.)</t>
  </si>
  <si>
    <t>Emelt szintű informatikai rendszermérnöki díj</t>
  </si>
  <si>
    <t xml:space="preserve"> 2015. évben is biztosítja az önkormányzati költségvetés 11104 címén a Józsefvárosi Alkalmazotti Juttatási Szabályzatban foglalt szabályok alapján a működtetett iskolák törzsgárda jutalomra jogosultaknak a jutalom és járulékainak összegét az önkormányzat saját bevételeinek terhére.</t>
  </si>
  <si>
    <t>479/2013.(XII.18.)                               235/2014.(XII.04.)                           2017-2018. évre becsült összeg</t>
  </si>
  <si>
    <t>Polgármesteri Hivatal minőségirányítási rendszerének tanusító auditálására</t>
  </si>
  <si>
    <t>487/2013.(XII.18.)</t>
  </si>
  <si>
    <t>80/2014. (V.14.)</t>
  </si>
  <si>
    <t>Horánszky u. 13. Diák és Vállalkozás-fejlesztési Központra 5 éves fenntratási kötelezettség</t>
  </si>
  <si>
    <t>Polgármester és alpolgármesterk illetménye, tiszteletdíja, költségtérítése és járulékaira tartós előzetes kötelezettségvállalás</t>
  </si>
  <si>
    <t>RÉV 8 Zrt megbízási díj</t>
  </si>
  <si>
    <t xml:space="preserve">tartós előzetes működési kötelezettséget vállal a képviselők vonatkozásában havonta 4.805,0 e Ft, a külső bizottsági tagok vonatkozásában havonta 1.029,5 e Ft-ra, éves szinten összesen 70.014,0 e Ft, melynek fedezete az Önkormányzat adóbevétele.”  </t>
  </si>
  <si>
    <t>202/2014.(X.22.)sz. határozat                                                                    Évenkénti összege a mindenkori, KSH által közölt átlagbér függvénye</t>
  </si>
  <si>
    <t>Határozatlan időre hangos térfigyelő kamerák üzemeltetésére a Közterület-felügyelet közhatalmi bevételeinek terhére.</t>
  </si>
  <si>
    <t>Önkormányzati lakások bérlői által felhalmozott, el nem évült fűtésdíj megfizetésére (Kisfalu Kft.)</t>
  </si>
  <si>
    <t>213/2014.(XI.05.)sz. határozat</t>
  </si>
  <si>
    <t xml:space="preserve">Bursa Hungarica Felsőoktatási Önkormányzati Ösztöndíjpályázat </t>
  </si>
  <si>
    <t>213/2014.(XI.05.)sz. hatázrozat 1.e)</t>
  </si>
  <si>
    <t>Az MNP II. keretében kialakított,  lakóépületekbe kiépített kamerarendszerhez tartozó riasztórendszer távfelügyeleti rendszerbe történő integrálásához és a  Közterület-felügyelet által történő üzemeltetéséhez 10 éves időtartamra</t>
  </si>
  <si>
    <t>213/2014.(XI.05.)sz. hatázrozat 3.) pontja</t>
  </si>
  <si>
    <t>Az új Teleki téri piac üzemeltetéséhez szükséges gépek, eszközök, mobíliák beszerzésére 2017. évben 2 667 e Ft, 2018. év 445 e Ft</t>
  </si>
  <si>
    <t>234/2014.(XII.04.)sz.határozat</t>
  </si>
  <si>
    <t>a tisztség ellátásával összefüggésben biztosítja a választott tisztségviselők korlátlan gépjárműhasználatát; havonta 80.000 Ft/gépkocsi üzemanyagkeretet biztosít tartós működési előzetes kötelezettségvállalásként a mindenkori éves költségvetésben</t>
  </si>
  <si>
    <t>236/2014.(XII.04.)sz.Kt.határozat</t>
  </si>
  <si>
    <t xml:space="preserve">Budapest VIII. kerület 10 éves futamidőre Baross u. 111., Baross u. 103., Losonci tér 3., és Losonci tér 4. szám alatti lakóépületek energia-megtakarítást eredményező korszerűsítésének, felújításának bekerülési költségeinek finanszírozásához lakásonként 500.000 Ft vissza nem térítendő támogatás, 2015-2022. években évente 12.200,0 e Ft, 2023. évre 3.660,0 e Ft </t>
  </si>
  <si>
    <t>2015. évtől négy év időtartamra az államháztartási és számviteli, költségvetési előírások folyamatos változására jogszabálykövetési, szoftverfrissítési, tanácsadási és adatkarbantartási szolgáltatásra, mind Polgármesteri Hivatal, mind az önkormányzati intézmények vonatkozásában összesen 5.638,6 e Ft összegben előzetes kötelezettséget vállal, és hozzájárul a CompuTREND 2000 Kft-vel való szerződéskötéshez</t>
  </si>
  <si>
    <t>238/2014.(XII.04.)sz.Kt.határozat, 5/2015.(I.22.) sz. Kt.határozat</t>
  </si>
  <si>
    <t>nevelési-oktatási, a szociális, a gyermekjóléti és gyermekvédelmi ellátást biztosító intézmények közétkeztetési szolgáltatására vonatkozó közbeszerzési eljárás kiírására, 4 éves időszakra 3.316.281,6 eFt-ot határoz meg, melyre egyúttal előzetes kötelezettséget vállal, melynek fedezete az ellátottak, étkezők térítési díja, a központi költségvetés állami támogatása és az Önkormányzat saját bevétele.  a nev.-okt. és a szoc. int. részére  étkezési szolgáltatás 2015. november 1. napjától kezdődő többletköltségére - a népkonyhai adagszám 2016. január 01. napjával történő emelésére is figyelemmel - a 4 éves időszakra tervezett összegen felül bruttó 1.111.000 e Ft összeget biztosít, melynek fedezete az ellátottak, étkezők térítési díja, a központi költségvetés állami támogatása és az Önkormányzat saját bevétele.</t>
  </si>
  <si>
    <t>255/2014.(XII.04.)sz.határozat, az infláció mértékével a díj évente változhat                                                                                                229/2015.(X.22.) sz. KT. Határozat</t>
  </si>
  <si>
    <t>Budapesti Rendőr-főkapitányság és az Önkormányzat között,  közterületi térfigyelő rendszer üzemeltetésére vonatkozó megállapodás</t>
  </si>
  <si>
    <t>38/2015.(II.19.) sz.Kt. határozat</t>
  </si>
  <si>
    <t>2014. évben is biztosítja az önkormányzati költségvetés 11104 címén a Józsefvárosi Alkalmazotti Juttatási Szabályzatban foglalt szabályok alapján a működtetett iskolák törzsgárda jutalomra jogosultaknak a jutalom és járulékainak összegét az önkormányzat saját bevételeinek terhére.</t>
  </si>
  <si>
    <t>önként vállat feladat</t>
  </si>
  <si>
    <t>55/2015.(II.19.) sz.Kt. határozat</t>
  </si>
  <si>
    <t>helyiségbérleti szerződés a Pázmány Péter Katolikus Egyetem Jogi- és Államtudományi Karával, a Budapest, VIII. kerület Szentkirályi u. 26. sz. alatti tornacsarnok bérletére vonatkozóan, a Várunk Rád  Óvoda, a Mesepalota Óvoda, a TÁ-TI-KA  Óvoda óvodásainak testnevelési foglalkozása céljából bruttó 1.200,0 e Ft bérleti díj összegben 2015. december 31-ig.</t>
  </si>
  <si>
    <t>155/2015.(VI.25.) sz.Kt.határozat</t>
  </si>
  <si>
    <t xml:space="preserve"> 2016. június 4. napjára történelmi emlékhely kialakítására  Trianon?</t>
  </si>
  <si>
    <t>158/2015.(VI.25.)sz.Kt.határozat költsége még nem ismert, ősszel megy testületre</t>
  </si>
  <si>
    <t xml:space="preserve">az önkormányzati képviselők, a bizottsági elnökök, a bizottság tagjának díjazására 3. tartós előzetes működési kötelezettséget vállal,éves szinten összesen 66.498,0 e Ft, melynek fedezete az Önkormányzat adóbevétele.  </t>
  </si>
  <si>
    <t>kapacitásbővítés céljából új Idős Klub  működtetése JSZSZGYK telepheyeként a Palotanegyedben. ?</t>
  </si>
  <si>
    <t>186/2015.(VI.25.)sz.Kt.határozat, javaslat, költsége még nem ismert, 269/2015. (XII.03.) sz. Kt.határozat</t>
  </si>
  <si>
    <t>a polgárőr egyesület tagjai részére adományozható „Az Év Józsefváros Rendvédelmi Munkatársa” elismerő szakmai kitüntetés miatt.</t>
  </si>
  <si>
    <t>Alapítványnál</t>
  </si>
  <si>
    <t>189/2015.(VI.25.) sz.Kt.határozat kitüntetések bővítése</t>
  </si>
  <si>
    <t>nevelési-oktatási, a szociális, a gyermekjóléti és gyermekvédelmi ellátást biztosító intézmények közétkeztetési szolgáltatására vonatkozó közbeszerzési eljárás kiírására, 4 éves időszakra 3.316.281,6 eFt-ot határoz meg, melyre egyúttal előzetes kötelezettséget vállal, melynek fedezete az ellátottak, étkezők térítési díja, a központi költségvetés állami támogatása és az Önkormányzat saját bevétele.</t>
  </si>
  <si>
    <t>193/2015.(IX.17..)sz.Kt.határozat</t>
  </si>
  <si>
    <t>193/2015.(IX.17..)sz.Kt.határozat, 2011/2016.(XI.10.) Kt.határozat</t>
  </si>
  <si>
    <t>Polgármesteri Hivatal 4 db gépjármű üzemeltetése, fenntartása évenként kb.4.000,0 e Ft, tartós működési kötelezettségvállalás</t>
  </si>
  <si>
    <t xml:space="preserve">a Polgármesteri Hivatal mobil távközlési és mobil internet szolgáltatás beszerzésére - mely tartalmazza az Önkormányzatnak, a nemzetiségi önkormányzatoknak, a Polgármesteri Hivatalnak a szolgáltatást, oly módon, hogy a Hivatal továbbszámlázza az Önkormányzatnak és a nemzetiségi önkormányzatoknak a tényleges szolgáltatási díjat – a 2015-2019. évre előzetes kötelezettséget vállal 60.000 e Ft+Áfa/4 év , évenként bruttó 19.050,0 e Ft </t>
  </si>
  <si>
    <t>220/2015. (X.22.) sz. Kt. Határozat</t>
  </si>
  <si>
    <t xml:space="preserve">kötelező feladat                             </t>
  </si>
  <si>
    <t>a Polgármesteri Hivatal közterület-felügyeleti feladatainak ellátásához szükséges gépjárművek elszállításra vonatkozó  5 éves időtartamú közbeszerzési eljárás megindítása érdekében előzetes kötelezettséget vállal évenként bruttó 5.175,0 e Ft összegben, 5 évre 25.875,0 e Ft, melynek fedezetéül a Közterület-felügyelet tevékenységéből képződő közhatalmi és szolgáltatási bevételeket jelöli meg.</t>
  </si>
  <si>
    <t>229/2015. (X.22.) sz. Kt. határozat</t>
  </si>
  <si>
    <t>a JSZSZGYK GYÁO-ban a jogszabályban meghatározott napi ötszöri étkezés közül a reggelit, tízórait és uzsonnát az intézmény által vásárolt élelmiszerrel biztosítja melyre az önkormányzat tartós kötelezettséget vállal évente 760 e Ft összegben.</t>
  </si>
  <si>
    <t>a jegyzői hatáskörbe sorolt állatvédelmi hatósági feladatok ellátásához szükséges (pl.: szakállatorvosi közreműködés, állattartással kapcsolatos állatorvosi véleményezés, állattartással kapcsolatos helyszíni vizsgálatok) hatósági állatorvosi közreműködési feladatok ellátására, évente 1.500,0 e Ft összegben a 12103 címen.</t>
  </si>
  <si>
    <t>a Polgármesteri Hivatal költségvetésének terhére tartós kötelezettséget vállal a nemzetiségi önkormányzatokkal kapcsolatos feladatok ellátására – kötelező feladat – a 12201-04 címen évente 8.114,0 e Ft összegben.</t>
  </si>
  <si>
    <t>248/2015. (XII.03.) sz.Kt.határozat</t>
  </si>
  <si>
    <t xml:space="preserve">Önkormányzat elfogadja a Hajléktalanokért Közalapítvány  1 db Suzuki SX4 1.6 GLX típusú személygépkocsi határozatlan idejű ingyenes használatra vonatkozó felajánlását, a JSZSZGYK-nak a LÉLEK-Programmal kapcsolatos feladatainak ellátására, 40101 címen 2016. évre 920,0 e Ft összegre, 2017. évtől évente 630,0 e Ft összegre. </t>
  </si>
  <si>
    <t>határozatlan időre 2017-től  évente 4.572,0 e Ft összegben  az önkormányzat saját bevételeinek és adóbevételeinek terhére a Karácsony Sándor Közalapítvány a Józsefvárosért közalapítvány támogatására 3-3 fős kuratóriumi és Felügyelő Bizottság tagok díjazása címen 50 e Ft/fő/hó+járulék</t>
  </si>
  <si>
    <t>az Egyesített Bölcsödék pedagógus életpályamodellbe nem tartozó, a közalkalmazotti bértábla A-E fizetési osztályokba sorolt közalkalmazottak részére keresetkiegészítésére határozatlan időre 2017. évtől évente, kifizetői járulékokkal együtt 33.860,2 e Ft összegben az Önkormányzat saját bevételei terhére.</t>
  </si>
  <si>
    <t>68/2016.(IV.07.) sz.Kt.határozat</t>
  </si>
  <si>
    <t xml:space="preserve">JSZSZGYK, Óvodák alkalmazottjainak  2016. május 1. napjától határozatlan ideig kereset-kiegészítésére 98.517,0 e Ft összegben </t>
  </si>
  <si>
    <t>90/2016. (IV.21.) sz. Kt.határozat</t>
  </si>
  <si>
    <t>JSZSZGYK 6 fő szociális asszisztens feladatellátáshoz szükséges közlekedési költségeire, melynek összege évente 756,0 e Ft, fedezetéül a következő évek közhatalmi és egyéb saját bevételeket jelöli meg.</t>
  </si>
  <si>
    <t>109/2016.(V.05.) sz.Kt.határozat</t>
  </si>
  <si>
    <t>gépjármű bérleti díjára, melynek összege évente 2.000,0 e Ft, fedezetéül a következő évekre az Önkormányzat közhatalmi és egyéb bevételeket jelöli meg.</t>
  </si>
  <si>
    <t>TÁMOP-3.3.2-8/1-2008-0002 „Komplex közoktatási esélyegyenlőségi program megvalósítása a Józsefvárosban” című pályázatban vállalt iskolabusz projekteredmény fenntartását a 2016/2017. tanévre meghosszabbítja, előzetes kötelezettséget vállal 2017. évre 3.769,4 e Ft összegben, melynek fedezetéül az Önkormányzat közhatalmi és egyéb saját bevételeit jelöli meg.”</t>
  </si>
  <si>
    <t>a Józsefvárosban adományozható kitüntetésekről szóló önkormányzati rendelet módosítása miatt, határozatlan időre évente 4.000 e Ft összegben az önkormányzat saját bevételeinek terhére.</t>
  </si>
  <si>
    <t>jegyescsomagokra  2017. évtől  határozatlan időre évente 1.000 e Ft összegben az önkormányzat saját bevételeinek terhére. (11101 cím)</t>
  </si>
  <si>
    <t xml:space="preserve">JKN Zrt.-vel kötött 2016. évi közszolgáltatási szerződés módosítására oly módon, hogy a kompenzáció összegét 2.508,0 e Ft-tal megemeli.rendszeres gyermekvédelmi támogatásban részesülők részére nyári szünidei étkeztetés igénybevételére </t>
  </si>
  <si>
    <t>2017. évtől határozatlan időre az Önkormányzat fenntartásában lévő JSZSZGYK Nappali Ellátás szakmai egysége útján a Józsefvárosban élő demens személyek részére térítésmentesen adathordozó 1.000, e- Ft összegben a JSZSZGYK költségvetésében az Önkormányzat működési és közhatalmi bevételeinek terhére.</t>
  </si>
  <si>
    <t>Józsefvárosi Egyesített Bölcsődék engedélyezett létszámát 2017. március 1-jétől  1 fővel megemeli határozatlan időre, 2018. évtől tartós működési kötelezettség</t>
  </si>
  <si>
    <t>110/2016.(V.05.) sz.Kt.határozat</t>
  </si>
  <si>
    <t>tartós működési előzetes kötelezettséget vállal a Polgármesteri Hivatal közterület-felügyeleti, kerékbilincselési feladatok ellátásához egyenruha és formaruha biztosítására évente, 12.700,0 e Ft összegben, veszélyességi pótlékra évente 17.236,0 e Ft összegben, 2015. január 1-jétől 2019. általános önkormányzati választások napjáig önkormányzati főtanácsadói feladatokra (illetmény+cafetéria) évente 21.174,0 e Ft összegben munkáltatót terhelő járulékokkal együtt. Fedezete az Önkormányzat saját bevétele. (személyügy)</t>
  </si>
  <si>
    <t>113/2016.(V.05.) szKt.határozat</t>
  </si>
  <si>
    <t>a Polgármesteri Hivatalban az elektronikus ügyintézés biztosítása érdekében a következő évek költségvetésére évenként bruttó 2.500,0 e Ft-ra előzetes kötelezettséget vállal, melynek fedezetéül az Önkormányzat saját bevételét jelöli meg.</t>
  </si>
  <si>
    <t>a JGK Zrt.-nek  az Új Teleki téri Piaccal kapcsolatos feladatok  2016. június 2-től történő átvétele,tartós működési kötelezettség, évente 6.421,6 e Ft összegben, melynek fedezetéül a következő évekre az Önkormányzat működési saját és közhatalmi bevételeit jelöli meg. (1fő létszám bővítés miatt JGK közszolg.szerz.)</t>
  </si>
  <si>
    <t>127/2016.(VI.02.) sz.Kt.határozat</t>
  </si>
  <si>
    <t>a Polgármesteri Hivatal foglalkoztatottai részére megállapított üdülési támogatás 2016. évi költségeinek fedezetéül, 2017. évtől tartós, évente 40.084,0 e Ft-ra az Önkormányzat működési saját és közhatalmi bevételeinek terhére.(személyügy)</t>
  </si>
  <si>
    <t>közfoglalkoztatásra 2017. március 1. és 2018. február 28. közötti időszakra ,önrészre 2018-ra előzetes kötelezettséget vállal 9.320,9 e Ft összegben az Önkormányzat saját működési és közhatalmi bevételeinek terhére.</t>
  </si>
  <si>
    <t>az Önkormányzat a Polgármesteri Hivatal foglalkoztatottai részére gyermekfelügyeleti támogatást biztosít határozatlan időre  2017-ben 160,0 e Ft-ra, a 12202 cím tervezett személyi juttatás terhére, 2018. évtől  évente 3.360,0 e Ft-ra az Önkormányzat működési saját és közhatalmi bevételeinek terhére.</t>
  </si>
  <si>
    <t>150/2016.(VI.02.) sz.Kt.határozat</t>
  </si>
  <si>
    <t>határozatlan időre a Belső-Pesti Tankerületi Központ részére 2017. évtől évente 12.775 e Ft összegű támogatást nyújt a Józsefvárosi Gazdálkodási Központ Zrt. által a működtetés területén alkalmazott munkavállalóknak a Belső-Pesti Tankerületi Központ további foglalkoztatása esetén a cafetéria juttatás biztosítására, addig az időpontig, ameddig a Belső-Pesti Tankerület egyéb költségvetési forrásból fedezetet biztosít rá.</t>
  </si>
  <si>
    <t>159/2016.(VIII.25.) sz.Kt.határozat</t>
  </si>
  <si>
    <t>a „Világos kapualjak” program keretében pályázati kiírásának elfogadására 45.000,0 e Ft keretösszegben a társasházak részére kapubejárataik megvilágítása, valamint rekonstrukciója céljából az Önkormányzat felhalmozási és saját működési bevételeinek terhére,</t>
  </si>
  <si>
    <t>Újszülött ajándékcsomagra  2017. évtől  határozatlan időre évente 4.000,0 e Ft összegben az önkormányzat működési és közhatalmi bevételeinek terhére.</t>
  </si>
  <si>
    <t>161-166/2016.(VIII.25.) sz.Kt.határozat</t>
  </si>
  <si>
    <t>191/2016.(IX.15.) sz.Kt.határozat</t>
  </si>
  <si>
    <t xml:space="preserve">2017. évtől határozatlan időre azon házaspárok részére, akik Józsefvárosban kötötték meg házasságukat és legalább az egyik fél VIII. kerületi lakóhellyel rendelkezik, házassági évfordulójuk alkalmából ajándékcsomagokra 4.000,- Ft/pár, 200,0 e Ft összegben az Önkormányzat működési és közhatalmi bevételeinek terhére. </t>
  </si>
  <si>
    <t xml:space="preserve">A Petőfi Sándort ábrázoló szobor környezetének megújítására együttműködési megállapodást köt a Budapest VIII. kerület, Delej u. 51. szám alatti Társasházzal , 1.606,3 e Ft-ot biztosít a 2018. évi költségvetés terhére </t>
  </si>
  <si>
    <t>203/2016. (X.06.)sz. Kt.határozat</t>
  </si>
  <si>
    <t>204/2016. (X.06.) sz. Kt.határozat</t>
  </si>
  <si>
    <t>210/2016. (XI.10.) sz. Kt.határozat</t>
  </si>
  <si>
    <t>213/2016. (XI.10.) sz. Kt.határozat</t>
  </si>
  <si>
    <t>214/2016. (XI.10.) sz. Kt.határozat</t>
  </si>
  <si>
    <t>ÉLETMENTŐ PONT” Józsefvárosi Gazdálkodási Központ Zrt. által történő üzemeltetésére 2017. évtől előzetes kötelezettséget vállal határozatlan időre évente 5.000,0 e Ft összegben az önkormányzat közhatalmi és egyéb saját bevételeinek terhére.</t>
  </si>
  <si>
    <t>219/2016.(XI.10.) sz.Kt.határozat</t>
  </si>
  <si>
    <t>230/2016.(XII.1.) sz.Kt.határozat</t>
  </si>
  <si>
    <t>Budapest VIII. kerület, Tömő u. 58. sz. alatti épület elidegenítésére vonatkozó pályázat, épület kiürítésére  a 2017. évi költségvetés terhére  6.500,0 e Ft összegben a felhalmozási bevételek terhére.</t>
  </si>
  <si>
    <t>235/2016.(XII.1.) sz.Kt.határozat</t>
  </si>
  <si>
    <t>239/2016.(XII.1.) sz.Kt.határozat</t>
  </si>
  <si>
    <t>246/2016.(XII.1.) sz.Kt.határozat</t>
  </si>
  <si>
    <t>247/2016.(XII.1.) sz.Kt.határozat</t>
  </si>
  <si>
    <t>248/2016.(XII.1.) sz.Kt.határozat</t>
  </si>
  <si>
    <t>251/2016.(XII.1.) sz.Kt.határozat</t>
  </si>
  <si>
    <t>30/2017. (II.02.) sz.Kt.határozat</t>
  </si>
  <si>
    <t>54/2017. (III.09.) sz.Kt.határozat</t>
  </si>
  <si>
    <t>57/2017. (III.09.) sz.Kt.határozat</t>
  </si>
  <si>
    <t>74/2017. (III.09.) sz.Kt.határozat</t>
  </si>
  <si>
    <t>89/2017. (IV.13.) sz. Kt.határozat</t>
  </si>
  <si>
    <t>108/2017. (V.11.)sz.Kt.határozat</t>
  </si>
  <si>
    <t>117/2017. (V.11.)sz.Kt.határozat</t>
  </si>
  <si>
    <t>123/2017. (V.11.)sz.Kt.határozat</t>
  </si>
  <si>
    <t>150/2017. (VI.08.)sz.Kt.határozat</t>
  </si>
  <si>
    <t>154/2017. (VI.08.)sz.Kt.határozat</t>
  </si>
  <si>
    <t>175/2017. (IX.07.)sz.Kt.határozat</t>
  </si>
  <si>
    <t>190/2017.(IX.07.) sz.Kt.határozat</t>
  </si>
  <si>
    <t>192/2017.(IX.07.) sz.Kt.határozat</t>
  </si>
  <si>
    <t>203/2017. (X.19.) sz.Kt.határozat 3.sz.melléklet 7-15. sor</t>
  </si>
  <si>
    <t xml:space="preserve">212/2017. (X.19.) sz.Kt.határozat </t>
  </si>
  <si>
    <t xml:space="preserve">213/2017. (X.19.) sz.Kt.határozat </t>
  </si>
  <si>
    <t xml:space="preserve">214/2017. (X.19.) sz.Kt.határozat </t>
  </si>
  <si>
    <t xml:space="preserve">221/2017. (X.19.) sz.Kt.határozat </t>
  </si>
  <si>
    <t>A Társasházi Pályázatokat Elbíráló Munkacsoport tagjainak díjazása  2017. évtől határozatlan időre évenként elnök 200 e Ft, tagok 4fő 150 e Ft, + kifizetői járulék, évente 26.670,0 e Ft (Társasházi Pályázatokat Elbíráló Ideiglenes Bizottság, Smart City Ideiglenes Bizottság)</t>
  </si>
  <si>
    <t>a Józsefvárosi Önkormányzat általános iskoláiban határozatlan időre ballonos ivóvíz és vezetői mobil telefon biztosítása  2016. évtől évente 2.000,0 e Ft összegben, (JGK Zrt)</t>
  </si>
  <si>
    <t>Az Értelmi Fogyatékosok Napközi Otthonában a reggeli  vásárolt élelmiszerrel történő biztosítása  764 e Ft összegben. (támogatásként 40104-02 cím)</t>
  </si>
  <si>
    <t xml:space="preserve">Tornatermek felújítása tárgyában a Magyar Kézilabda Szövetséggel és a Klebelsberg Központ Belső-Pesti Tankerületi Központtal kötendő, a Deák-Diák Általános Iskola tornatermeinek felújítása, a Vajda Péter Általános Iskola sportpályájának felújításatárgyában kötendő, háromoldalú megállapodásban szereplő bérleti díj miatt 2018-ban fizetendő 15.239,0 e Ft összegű ÁFA-ra előzetes kötelezettséget vállal a 2018. évi költségvetés terhére  </t>
  </si>
  <si>
    <t xml:space="preserve">Az önkormányzat folytatja a „Szűrő Szombat” elnevezésű programot, 2018. évtől előzetes kötelezettséget vállal évente 3.000,0 e Ft összegben </t>
  </si>
  <si>
    <t xml:space="preserve"> az önkormányzati városrehabilitációs és városfejlesztési feladatokat 2016. január 1-jétől a Rév8 Zrt. útján látja el.az Önkormányzat költségvetésének terhére tartós kötelezettséget vállal 2016. évre 108.142,1 e Ft összegben, 2017-től 2020-ig évente 119.642,2 e Ft összegben az Önkormányzat saját bevételei terhére.</t>
  </si>
  <si>
    <t>Sorszám</t>
  </si>
  <si>
    <t>Közvetett támogatás megnevezése</t>
  </si>
  <si>
    <t xml:space="preserve"> Összege e Ft-ban</t>
  </si>
  <si>
    <t>Helyiségek, eszközök hazsnosításából származó bevételből nyújtott kedvezmény, mentesség összege</t>
  </si>
  <si>
    <t>Lakbérkedvezmények, hátralék elengedés</t>
  </si>
  <si>
    <t>Helyiségbér kedvezmények</t>
  </si>
  <si>
    <t>Elidegenítés kedvezményes értéken történő értékesítés kedvezmény összege</t>
  </si>
  <si>
    <t>Ingyenesen bérbeadott helyiségek kiesett bérleti díja</t>
  </si>
  <si>
    <t>Elengedett helyiség és egyéb bérleti díj</t>
  </si>
  <si>
    <t xml:space="preserve">6. </t>
  </si>
  <si>
    <t>Ingyenes közterület használat</t>
  </si>
  <si>
    <t>Helyi adónál, gépjárműadónál biztosított kedvezmény, mentesség összege adónemenként.</t>
  </si>
  <si>
    <t>Telekadóból biztosított kedvezmény</t>
  </si>
  <si>
    <t>Gépjármű adóból biztosított kedvezmény</t>
  </si>
  <si>
    <t>Építményadóból biztosított kedvezmény</t>
  </si>
  <si>
    <t xml:space="preserve">Késedelmi pótlék, mulasztási bírság </t>
  </si>
  <si>
    <t>Ellátottak térítési díjának, illetve kártérítésének méltányossági alapon történő elengedésének összege</t>
  </si>
  <si>
    <t>Intézményvezetői hatáskörben elengedett térítésidíjak</t>
  </si>
  <si>
    <t>Krízislakások használatának ingyenessége</t>
  </si>
  <si>
    <t>Kerületi lakcímmel rendelkező családok gyermekek átmeneti gondozásának ingyenessége</t>
  </si>
  <si>
    <t>Kerületi lakcímmel rendelkező családok gyermekek étkeztetésének ingyenessége</t>
  </si>
  <si>
    <t>Gondozás, étkeztetés ingyenessége, kedvezméye</t>
  </si>
  <si>
    <t>6.</t>
  </si>
  <si>
    <t>Kerületi lakosok térítésmentes nyelvi oktatása</t>
  </si>
  <si>
    <t>7.</t>
  </si>
  <si>
    <t>Bentlakók lakbérkedvezményei</t>
  </si>
  <si>
    <t>Lakosság részére lakáspéítéshez, lakásfelújításhoz nyújtott kölcsönök elengedésének összege</t>
  </si>
  <si>
    <t>Helyi támogatás</t>
  </si>
  <si>
    <t>Társasházak felújítási kölcsöne</t>
  </si>
  <si>
    <t>Munkáltatói kölcsön</t>
  </si>
  <si>
    <t>Egyéb nyújtott kedvezmény, vagy kölcsön elengedésének összege</t>
  </si>
  <si>
    <t>Projekt összesen</t>
  </si>
  <si>
    <t>2018. évre tervezett</t>
  </si>
  <si>
    <t>2019. évre tervezett</t>
  </si>
  <si>
    <t>2020. évre tervezett</t>
  </si>
  <si>
    <t>2021. évre tervezett</t>
  </si>
  <si>
    <t>%</t>
  </si>
  <si>
    <t>Eredeti előirányzat</t>
  </si>
  <si>
    <t>VEKOP-6.2.1-15 kódszámú, „A leromlott településrészeken élő alacsony státuszú lakosság életkörülményeinek javítása, társadalmi és fizikai rehabilitációja Budapesten"</t>
  </si>
  <si>
    <t>Bevétel</t>
  </si>
  <si>
    <t>Hazai társfinanszírozás</t>
  </si>
  <si>
    <t>Önkormányzati kiegészítés saját forrásból</t>
  </si>
  <si>
    <t>Kiadás</t>
  </si>
  <si>
    <t>2018. évi teljesítés</t>
  </si>
  <si>
    <t>Módosított előirányzat</t>
  </si>
  <si>
    <r>
      <t xml:space="preserve"> - </t>
    </r>
    <r>
      <rPr>
        <sz val="10"/>
        <rFont val="Times New Roman"/>
        <family val="1"/>
        <charset val="238"/>
      </rPr>
      <t>Kiemelt minősítésű színházművészeti szervezetek támogatása (művészeti 29 800 e Ft, létesítménygazdálkodási célú működési támogatás 19 800 e Ft)</t>
    </r>
  </si>
  <si>
    <t>2018. évi vagyonkimutatás</t>
  </si>
  <si>
    <t>Elszámolt értékvesztés 2018. dec. 31-ig</t>
  </si>
  <si>
    <t>Bekerülési érték 2018. dec. 31.</t>
  </si>
  <si>
    <t>Üzletrész könyvszerinti érték 2018. dec. 31.</t>
  </si>
  <si>
    <t>Értékcsökenés</t>
  </si>
  <si>
    <t xml:space="preserve">Korányi felújítás </t>
  </si>
  <si>
    <t xml:space="preserve">Baross utcai játszótér </t>
  </si>
  <si>
    <t xml:space="preserve">Dologház u. és Fiumei út kereszteződés </t>
  </si>
  <si>
    <t xml:space="preserve">Práter u. 25-27. elektromos hálózat fejlesztés </t>
  </si>
  <si>
    <t xml:space="preserve">Delej u. közvilágítás </t>
  </si>
  <si>
    <t xml:space="preserve">Ludovika téren kutya WC </t>
  </si>
  <si>
    <t xml:space="preserve">Orczy tér-Visi Imtre u. közötti világítás </t>
  </si>
  <si>
    <t xml:space="preserve">Rigó u-i elektromos vezeték </t>
  </si>
  <si>
    <t xml:space="preserve">II. János Pál pápa téri játszótér felújítása </t>
  </si>
  <si>
    <t xml:space="preserve">Baross u. 103-111. előtti útszakasz útfelújítása </t>
  </si>
  <si>
    <t xml:space="preserve">Korányi kazán felújítás </t>
  </si>
  <si>
    <t xml:space="preserve">Korányi számítógépes hálózat </t>
  </si>
  <si>
    <t xml:space="preserve">Korányi kerítés felújítás </t>
  </si>
  <si>
    <t xml:space="preserve">Corvin sétány 119/B tömb elektromos hálózatfejlesztés </t>
  </si>
  <si>
    <t xml:space="preserve">Futó u. 35-45. elektromos hálózat bővítés </t>
  </si>
  <si>
    <t xml:space="preserve">Rákóczi Óvoda kerítés  </t>
  </si>
  <si>
    <t>Költségvetési kiadások</t>
  </si>
  <si>
    <t>Konszolidálás előtti összeg</t>
  </si>
  <si>
    <t>Konszolidálás</t>
  </si>
  <si>
    <t>Konszolidált összeg</t>
  </si>
  <si>
    <t>Törvény szerinti illetmények, munkabérek (K1101)</t>
  </si>
  <si>
    <t>Normatív jutalmak (K1102)</t>
  </si>
  <si>
    <t>Céljuttatás, projektprémium (K1103)</t>
  </si>
  <si>
    <t>Készenléti, ügyeleti, helyettesítési díj, túlóra, túlszolgálat (K1104)</t>
  </si>
  <si>
    <t>Végkielégítés (K1105)</t>
  </si>
  <si>
    <t>Jubileumi jutalom (K1106)</t>
  </si>
  <si>
    <t>Béren kívüli juttatások (K1107)</t>
  </si>
  <si>
    <t>Közlekedési költségtérítés (K1109)</t>
  </si>
  <si>
    <t>10</t>
  </si>
  <si>
    <t>Egyéb költségtérítések (K1110)</t>
  </si>
  <si>
    <t>Foglalkoztatottak egyéb személyi juttatásai (&gt;=14) (K1113)</t>
  </si>
  <si>
    <t>Foglalkoztatottak személyi juttatásai (=01+…+13) (K11)</t>
  </si>
  <si>
    <t>16</t>
  </si>
  <si>
    <t>Választott tisztségviselők juttatásai (K121)</t>
  </si>
  <si>
    <t>Munkavégzésre irányuló egyéb jogviszonyban nem saját foglalkoztatottnak fizetett juttatások (K122)</t>
  </si>
  <si>
    <t>Egyéb külső személyi juttatások (K123)</t>
  </si>
  <si>
    <t>19</t>
  </si>
  <si>
    <t>Külső személyi juttatások (=16+17+18) (K12)</t>
  </si>
  <si>
    <t>Személyi juttatások (=15+19) (K1)</t>
  </si>
  <si>
    <t>Munkaadókat terhelő járulékok és szociális hozzájárulási adó (=22+…+27) (K2)</t>
  </si>
  <si>
    <t>22</t>
  </si>
  <si>
    <t>ebből: szociális hozzájárulási adó (K2)</t>
  </si>
  <si>
    <t>ebből: rehabilitációs hozzájárulás (K2)</t>
  </si>
  <si>
    <t>24</t>
  </si>
  <si>
    <t>ebből: egészségügyi hozzájárulás (K2)</t>
  </si>
  <si>
    <t>ebből: táppénz hozzájárulás (K2)</t>
  </si>
  <si>
    <t>ebből: munkáltatót terhelő személyi jövedelemadó (K2)</t>
  </si>
  <si>
    <t>Szakmai anyagok beszerzése (K311)</t>
  </si>
  <si>
    <t>Üzemeltetési anyagok beszerzése (K312)</t>
  </si>
  <si>
    <t>Készletbeszerzés (=28+29+30) (K31)</t>
  </si>
  <si>
    <t>32</t>
  </si>
  <si>
    <t>Informatikai szolgáltatások igénybevétele (K321)</t>
  </si>
  <si>
    <t>33</t>
  </si>
  <si>
    <t>Egyéb kommunikációs szolgáltatások (K322)</t>
  </si>
  <si>
    <t>34</t>
  </si>
  <si>
    <t>Kommunikációs szolgáltatások (=32+33) (K32)</t>
  </si>
  <si>
    <t>35</t>
  </si>
  <si>
    <t>Közüzemi díjak (K331)</t>
  </si>
  <si>
    <t>Vásárolt élelmezés (K332)</t>
  </si>
  <si>
    <t>Bérleti és lízing díjak (&gt;=38) (K333)</t>
  </si>
  <si>
    <t>Karbantartási, kisjavítási szolgáltatások (K334)</t>
  </si>
  <si>
    <t>Közvetített szolgáltatások  (&gt;=41) (K335)</t>
  </si>
  <si>
    <t>ebből: államháztartáson belül (K335)</t>
  </si>
  <si>
    <t>Szakmai tevékenységet segítő szolgáltatások  (K336)</t>
  </si>
  <si>
    <t>Egyéb szolgáltatások (&gt;=44) (K337)</t>
  </si>
  <si>
    <t>ebből: biztosítási díjak (K337)</t>
  </si>
  <si>
    <t>Szolgáltatási kiadások (=35+36+37+39+40+42+43) (K33)</t>
  </si>
  <si>
    <t>Kiküldetések kiadásai (K341)</t>
  </si>
  <si>
    <t>Reklám- és propagandakiadások (K342)</t>
  </si>
  <si>
    <t>48</t>
  </si>
  <si>
    <t>Kiküldetések, reklám- és propagandakiadások (=46+47) (K34)</t>
  </si>
  <si>
    <t>Működési célú előzetesen felszámított általános forgalmi adó (K351)</t>
  </si>
  <si>
    <t>Fizetendő általános forgalmi adó  (K352)</t>
  </si>
  <si>
    <t>Kamatkiadások (&gt;=52+53) (K353)</t>
  </si>
  <si>
    <t>Egyéb pénzügyi műveletek kiadásai (&gt;=55+…+57) (K354)</t>
  </si>
  <si>
    <t>55</t>
  </si>
  <si>
    <t>ebből: valuta, deviza eszközök realizált árfolyamvesztesége (K354)</t>
  </si>
  <si>
    <t>Egyéb dologi kiadások (K355)</t>
  </si>
  <si>
    <t>Különféle befizetések és egyéb dologi kiadások (=49+50+51+54+58) (K35)</t>
  </si>
  <si>
    <t>Dologi kiadások (=31+34+45+48+59) (K3)</t>
  </si>
  <si>
    <t>Családi támogatások (=63+…+72) (K42)</t>
  </si>
  <si>
    <t>72</t>
  </si>
  <si>
    <t>ebből: az egyéb pénzbeli és természetbeni gyermekvédelmi támogatások  (K42)</t>
  </si>
  <si>
    <t>92</t>
  </si>
  <si>
    <t>Lakhatással kapcsolatos ellátások (=93+94) (K46)</t>
  </si>
  <si>
    <t>95</t>
  </si>
  <si>
    <t>Intézményi ellátottak pénzbeli juttatásai (&gt;=96+97) (K47)</t>
  </si>
  <si>
    <t>96</t>
  </si>
  <si>
    <t>ebből: állami gondozottak pénzbeli juttatásai (K47)</t>
  </si>
  <si>
    <t>97</t>
  </si>
  <si>
    <t>ebből: oktatásban résztvevők pénzbeli juttatásai (K47)</t>
  </si>
  <si>
    <t>98</t>
  </si>
  <si>
    <t>Egyéb nem intézményi ellátások (&gt;=99+…+117) (K48)</t>
  </si>
  <si>
    <t>112</t>
  </si>
  <si>
    <t>ebből: időskorúak járadéka [Szoctv. 32/B. § (1) bekezdése] (K48)</t>
  </si>
  <si>
    <t>114</t>
  </si>
  <si>
    <t>ebből: köztemetés [Szoctv. 48.§] (K48)</t>
  </si>
  <si>
    <t>115</t>
  </si>
  <si>
    <t>ebből: települési támogatás [Szoctv. 45. §], (K48)</t>
  </si>
  <si>
    <t>117</t>
  </si>
  <si>
    <t>ebből: önkormányzat által saját hatáskörben (nem szociális és gyermekvédelmi előírások alapján) adott más ellátás (K48)</t>
  </si>
  <si>
    <t>118</t>
  </si>
  <si>
    <t>Ellátottak pénzbeli juttatásai (=61+62+73+74+83+92+95+98) (K4)</t>
  </si>
  <si>
    <t>121</t>
  </si>
  <si>
    <t>A helyi önkormányzatok előző évi elszámolásából származó kiadások (K5021)</t>
  </si>
  <si>
    <t>122</t>
  </si>
  <si>
    <t>A helyi önkormányzatok törvényi előíráson alapuló befizetései (K5022)</t>
  </si>
  <si>
    <t>123</t>
  </si>
  <si>
    <t>Egyéb elvonások, befizetések (K5023)</t>
  </si>
  <si>
    <t>124</t>
  </si>
  <si>
    <t>Elvonások és befizetések (=121+122+123) (K502)</t>
  </si>
  <si>
    <t>148</t>
  </si>
  <si>
    <t>Egyéb működési célú támogatások államháztartáson belülre (=149+…+158) (K506)</t>
  </si>
  <si>
    <t>149</t>
  </si>
  <si>
    <t>ebből: központi költségvetési szervek (K506)</t>
  </si>
  <si>
    <t>152</t>
  </si>
  <si>
    <t>ebből: egyéb fejezeti kezelésű előirányzatok (K506)</t>
  </si>
  <si>
    <t>155</t>
  </si>
  <si>
    <t>ebből: helyi önkormányzatok és költségvetési szerveik (K506)</t>
  </si>
  <si>
    <t>157</t>
  </si>
  <si>
    <t>ebből: nemzetiségi önkormányzatok és költségvetési szerveik (K506)</t>
  </si>
  <si>
    <t>176</t>
  </si>
  <si>
    <t>Egyéb működési célú támogatások államháztartáson kívülre (=177+…+186) (K512)</t>
  </si>
  <si>
    <t>177</t>
  </si>
  <si>
    <t>ebből: egyházi jogi személyek (K512)</t>
  </si>
  <si>
    <t>178</t>
  </si>
  <si>
    <t>ebből: nonprofit gazdasági társaságok (K512)</t>
  </si>
  <si>
    <t>179</t>
  </si>
  <si>
    <t>ebből: egyéb civil szervezetek (K512)</t>
  </si>
  <si>
    <t>183</t>
  </si>
  <si>
    <t>ebből: önkormányzati többségi tulajdonú nem pénzügyi vállalkozások (K512)</t>
  </si>
  <si>
    <t>184</t>
  </si>
  <si>
    <t>ebből: egyéb vállalkozások (K512)</t>
  </si>
  <si>
    <t>187</t>
  </si>
  <si>
    <t>Tartalékok (K513)</t>
  </si>
  <si>
    <t>188</t>
  </si>
  <si>
    <t>Egyéb működési célú kiadások (=119+124+125+126+137+148+159+161+173+174+175+176+187) (K5)</t>
  </si>
  <si>
    <t>189</t>
  </si>
  <si>
    <t>Immateriális javak beszerzése, létesítése (K61)</t>
  </si>
  <si>
    <t>190</t>
  </si>
  <si>
    <t>Ingatlanok beszerzése, létesítése (&gt;=191) (K62)</t>
  </si>
  <si>
    <t>192</t>
  </si>
  <si>
    <t>Informatikai eszközök beszerzése, létesítése (K63)</t>
  </si>
  <si>
    <t>193</t>
  </si>
  <si>
    <t>Egyéb tárgyi eszközök beszerzése, létesítése (K64)</t>
  </si>
  <si>
    <t>195</t>
  </si>
  <si>
    <t>Meglévő részesedések növeléséhez kapcsolódó kiadások (K66)</t>
  </si>
  <si>
    <t>196</t>
  </si>
  <si>
    <t>Beruházási célú előzetesen felszámított általános forgalmi adó (K67)</t>
  </si>
  <si>
    <t>197</t>
  </si>
  <si>
    <t>Beruházások (=189+190+192+…+196) (K6)</t>
  </si>
  <si>
    <t>198</t>
  </si>
  <si>
    <t>Ingatlanok felújítása (K71)</t>
  </si>
  <si>
    <t>200</t>
  </si>
  <si>
    <t>Egyéb tárgyi eszközök felújítása  (K73)</t>
  </si>
  <si>
    <t>201</t>
  </si>
  <si>
    <t>Felújítási célú előzetesen felszámított általános forgalmi adó (K74)</t>
  </si>
  <si>
    <t>202</t>
  </si>
  <si>
    <t>Felújítások (=198+...+201) (K7)</t>
  </si>
  <si>
    <t>226</t>
  </si>
  <si>
    <t>Egyéb felhalmozási célú támogatások államháztartáson belülre (=227+…+236) (K84)</t>
  </si>
  <si>
    <t>227</t>
  </si>
  <si>
    <t>ebből: központi költségvetési szervek (K84)</t>
  </si>
  <si>
    <t>233</t>
  </si>
  <si>
    <t>ebből: helyi önkormányzatok és költségvetési szerveik (K84)</t>
  </si>
  <si>
    <t>239</t>
  </si>
  <si>
    <t>Felhalmozási célú visszatérítendő támogatások, kölcsönök nyújtása államháztartáson kívülre (=240+…+250) (K86)</t>
  </si>
  <si>
    <t>247</t>
  </si>
  <si>
    <t>ebből: egyéb vállalkozások (K86)</t>
  </si>
  <si>
    <t>253</t>
  </si>
  <si>
    <t>Egyéb felhalmozási célú támogatások államháztartáson kívülre (=254+…+263) (K89)</t>
  </si>
  <si>
    <t>254</t>
  </si>
  <si>
    <t>ebből: egyházi jogi személyek (K89)</t>
  </si>
  <si>
    <t>255</t>
  </si>
  <si>
    <t>ebből: nonprofit gazdasági társaságok (K89)</t>
  </si>
  <si>
    <t>256</t>
  </si>
  <si>
    <t>ebből: egyéb civil szervezetek (K89)</t>
  </si>
  <si>
    <t>257</t>
  </si>
  <si>
    <t>ebből: háztartások (K89)</t>
  </si>
  <si>
    <t>260</t>
  </si>
  <si>
    <t>ebből: önkormányzati többségi tulajdonú nem pénzügyi vállalkozások (K89)</t>
  </si>
  <si>
    <t>261</t>
  </si>
  <si>
    <t>ebből: egyéb vállalkozások (K89)</t>
  </si>
  <si>
    <t>264</t>
  </si>
  <si>
    <t>Egyéb felhalmozási célú kiadások (=203+204+215+226+237+239+251+252+253) (K8)</t>
  </si>
  <si>
    <t>265</t>
  </si>
  <si>
    <t>Költségvetési kiadások (=20+21+60+118+188+197+202+264) (K1-K8)</t>
  </si>
  <si>
    <t xml:space="preserve">Költségvetési bevételek </t>
  </si>
  <si>
    <t>Helyi önkormányzatok működésének általános támogatása (B111)</t>
  </si>
  <si>
    <t>Települési önkormányzatok egyes köznevelési feladatainak támogatása (B112)</t>
  </si>
  <si>
    <t>Települési önkormányzatok szociális, gyermekjóléti  és gyermekétkeztetési feladatainak támogatása (B113)</t>
  </si>
  <si>
    <t>Települési önkormányzatok kulturális feladatainak támogatása (B114)</t>
  </si>
  <si>
    <t>Működési célú költségvetési támogatások és kiegészítő támogatások (B115)</t>
  </si>
  <si>
    <t>Elszámolásból származó bevételek (B116)</t>
  </si>
  <si>
    <t>Önkormányzatok működési támogatásai (=01+…+06) (B11)</t>
  </si>
  <si>
    <t>Elvonások és befizetések bevételei (B12)</t>
  </si>
  <si>
    <t>Egyéb működési célú támogatások bevételei államháztartáson belülről (=33+…+42) (B16)</t>
  </si>
  <si>
    <t>ebből: központi költségvetési szervek (B16)</t>
  </si>
  <si>
    <t>ebből: fejezeti kezelésű előirányzatok EU-s programokra és azok hazai társfinanszírozása (B16)</t>
  </si>
  <si>
    <t>ebből: egyéb fejezeti kezelésű előirányzatok (B16)</t>
  </si>
  <si>
    <t>ebből: társadalombiztosítás pénzügyi alapjai (B16)</t>
  </si>
  <si>
    <t>ebből: elkülönített állami pénzalapok (B16)</t>
  </si>
  <si>
    <t>ebből: helyi önkormányzatok és költségvetési szerveik (B16)</t>
  </si>
  <si>
    <t>ebből: nemzetiségi önkormányzatok és költségvetési szerveik (B16)</t>
  </si>
  <si>
    <t>Működési célú támogatások államháztartáson belülről (=07+...+10+21+32) (B1)</t>
  </si>
  <si>
    <t>Felhalmozási célú önkormányzati támogatások (B21)</t>
  </si>
  <si>
    <t>68</t>
  </si>
  <si>
    <t>Egyéb felhalmozási célú támogatások bevételei államháztartáson belülről (=69+…+78) (B25)</t>
  </si>
  <si>
    <t>69</t>
  </si>
  <si>
    <t>ebből: központi költségvetési szervek (B25)</t>
  </si>
  <si>
    <t>71</t>
  </si>
  <si>
    <t>ebből: fejezeti kezelésű előirányzatok EU-s programokra és azok hazai társfinanszírozása (B25)</t>
  </si>
  <si>
    <t>ebből: egyéb fejezeti kezelésű előirányzatok (B25)</t>
  </si>
  <si>
    <t>74</t>
  </si>
  <si>
    <t>ebből: elkülönített állami pénzalapok (B25)</t>
  </si>
  <si>
    <t>75</t>
  </si>
  <si>
    <t>ebből: helyi önkormányzatok és költségvetési szerveik (B25)</t>
  </si>
  <si>
    <t>79</t>
  </si>
  <si>
    <t>Felhalmozási célú támogatások államháztartáson belülről (=44+45+46+57+68) (B2)</t>
  </si>
  <si>
    <t>109</t>
  </si>
  <si>
    <t>Vagyoni tipusú adók (=110+…+115) (B34)</t>
  </si>
  <si>
    <t>110</t>
  </si>
  <si>
    <t>ebből: építményadó  (B34)</t>
  </si>
  <si>
    <t>111</t>
  </si>
  <si>
    <t>ebből: magánszemélyek kommunális adója (B34)</t>
  </si>
  <si>
    <t>ebből: telekadó (B34)</t>
  </si>
  <si>
    <t>116</t>
  </si>
  <si>
    <t>Értékesítési és forgalmi adók (=117+…+138) (B351)</t>
  </si>
  <si>
    <t>ebből: állandó jelleggel végzett iparűzési tevékenység után fizetett helyi iparűzési adó (B351)</t>
  </si>
  <si>
    <t>144</t>
  </si>
  <si>
    <t>Gépjárműadók (=145+…+148) (B354)</t>
  </si>
  <si>
    <t>146</t>
  </si>
  <si>
    <t>ebből: belföldi gépjárművek adójának a helyi önkormányzatot megillető része (B354)</t>
  </si>
  <si>
    <t>Egyéb áruhasználati és szolgáltatási adók  (=150+…+166) (B355)</t>
  </si>
  <si>
    <t>ebből: tartózkodás után fizetett idegenforgalmi adó  (B355)</t>
  </si>
  <si>
    <t>167</t>
  </si>
  <si>
    <t>Termékek és szolgáltatások adói (=116+139+143+144+149)  (B35)</t>
  </si>
  <si>
    <t>168</t>
  </si>
  <si>
    <t>Egyéb közhatalmi bevételek (&gt;=169+…+185) (B36)</t>
  </si>
  <si>
    <t>171</t>
  </si>
  <si>
    <t>ebből: igazgatási szolgáltatási díjak (B36)</t>
  </si>
  <si>
    <t>ebből: természetvédelmi bírság (B36)</t>
  </si>
  <si>
    <t>ebből: építésügyi bírság (B36)</t>
  </si>
  <si>
    <t>ebből: szabálysértési pénz- és helyszíni bírság és a közlekedési szabályszegések után kiszabott közigazgatási bírság helyi önkormányzatot megillető része (B36)</t>
  </si>
  <si>
    <t>180</t>
  </si>
  <si>
    <t>ebből: egyéb bírság (B36)</t>
  </si>
  <si>
    <t>181</t>
  </si>
  <si>
    <t>ebből: vagyoni típusú települési adók (B36)</t>
  </si>
  <si>
    <t>186</t>
  </si>
  <si>
    <t>Közhatalmi bevételek (=93+94+104+109+167+168) (B3)</t>
  </si>
  <si>
    <t>Szolgáltatások ellenértéke (&gt;=189+190) (B402)</t>
  </si>
  <si>
    <t>ebből:tárgyi eszközök bérbeadásából származó bevétel (B402)</t>
  </si>
  <si>
    <t>191</t>
  </si>
  <si>
    <t>Közvetített szolgáltatások ellenértéke  (&gt;=192) (B403)</t>
  </si>
  <si>
    <t>ebből: államháztartáson belül (B403)</t>
  </si>
  <si>
    <t>Tulajdonosi bevételek (&gt;=194+…+199) (B404)</t>
  </si>
  <si>
    <t>ebből: önkormányzati vagyon üzemeltetéséből, koncesszióból származó bevétel (B404)</t>
  </si>
  <si>
    <t>ebből: önkormányzati vagyon vagyonkezelésbe adásából származó bevétel (B404)</t>
  </si>
  <si>
    <t>Ellátási díjak (B405)</t>
  </si>
  <si>
    <t>Kiszámlázott általános forgalmi adó (B406)</t>
  </si>
  <si>
    <t>Általános forgalmi adó visszatérítése (B407)</t>
  </si>
  <si>
    <t>203</t>
  </si>
  <si>
    <t>Befektetett pénzügyi eszközökből származó bevételek (&gt;=204+205) (B4081)</t>
  </si>
  <si>
    <t>206</t>
  </si>
  <si>
    <t>Egyéb kapott (járó) kamatok és kamatjellegű bevételek (&gt;=207+208) (B4082)</t>
  </si>
  <si>
    <t>209</t>
  </si>
  <si>
    <t>Kamatbevételek és más nyereségjellegű bevételek (=203+206) (B408)</t>
  </si>
  <si>
    <t>211</t>
  </si>
  <si>
    <t>Más egyéb pénzügyi műveletek bevételei (&gt;=212+216) (B4092)</t>
  </si>
  <si>
    <t>216</t>
  </si>
  <si>
    <t>ebből: valuta és deviza eszközök realizált árfolyamnyeresége (B4092)</t>
  </si>
  <si>
    <t>217</t>
  </si>
  <si>
    <t>Egyéb pénzügyi műveletek bevételei (=210+211) (B409)</t>
  </si>
  <si>
    <t>218</t>
  </si>
  <si>
    <t>Biztosító által fizetett kártérítés (B410)</t>
  </si>
  <si>
    <t>219</t>
  </si>
  <si>
    <t>Egyéb működési bevételek (&gt;=220+221) (B411)</t>
  </si>
  <si>
    <t>220</t>
  </si>
  <si>
    <t>ebből: a szerződés megerősítésével, a szerződésszegéssel kapcsolatos véglegesen járó bevételek, a szerződésen kívüli károkozásért, személyiségi, dologi vagy más jog megsértéséért, jogalap nélküli gazdagodásért kapott összegek (B411)</t>
  </si>
  <si>
    <t>221</t>
  </si>
  <si>
    <t>ebből: kiadások visszatérítései (B411)</t>
  </si>
  <si>
    <t>222</t>
  </si>
  <si>
    <t>Működési bevételek (=187+188+191+193+200+…+202+209+217+218+219) (B4)</t>
  </si>
  <si>
    <t>225</t>
  </si>
  <si>
    <t>Ingatlanok értékesítése (&gt;=226) (B52)</t>
  </si>
  <si>
    <t>Egyéb tárgyi eszközök értékesítése (B53)</t>
  </si>
  <si>
    <t>231</t>
  </si>
  <si>
    <t>Felhalmozási bevételek (=223+225+227+228+230) (B5)</t>
  </si>
  <si>
    <t>245</t>
  </si>
  <si>
    <t>Egyéb működési célú átvett pénzeszközök (=246…+256) (B65)</t>
  </si>
  <si>
    <t>ebből: nonprofit gazdasági társaságok (B65)</t>
  </si>
  <si>
    <t>248</t>
  </si>
  <si>
    <t>ebből: egyéb civil szervezetek (B65)</t>
  </si>
  <si>
    <t>249</t>
  </si>
  <si>
    <t>ebből: háztartások (B65)</t>
  </si>
  <si>
    <t>252</t>
  </si>
  <si>
    <t>ebből:önkormányzati többségi tulajdonú nem pénzügyi vállalkozások (B65)</t>
  </si>
  <si>
    <t>ebből: egyéb vállalkozások (B65)</t>
  </si>
  <si>
    <t>Működési célú átvett pénzeszközök (=232+...+235+245) (B6)</t>
  </si>
  <si>
    <t>Felhalmozási célú visszatérítendő támogatások, kölcsönök visszatérülése államháztartáson kívülről (=262+…+270) (B74)</t>
  </si>
  <si>
    <t>ebből: háztartások (B74)</t>
  </si>
  <si>
    <t>269</t>
  </si>
  <si>
    <t>ebből: egyéb vállalkozások (B74)</t>
  </si>
  <si>
    <t>271</t>
  </si>
  <si>
    <t>Egyéb felhalmozási célú átvett pénzeszközök (=272+…+282) (B75)</t>
  </si>
  <si>
    <t>273</t>
  </si>
  <si>
    <t>ebből: nonprofit gazdasági társaságok (B75)</t>
  </si>
  <si>
    <t>279</t>
  </si>
  <si>
    <t>ebből: egyéb vállalkozások (B75)</t>
  </si>
  <si>
    <t>283</t>
  </si>
  <si>
    <t>Felhalmozási célú átvett pénzeszközök (=258+…+261+271) (B7)</t>
  </si>
  <si>
    <t>284</t>
  </si>
  <si>
    <t>Költségvetési bevételek (=43+79+186+222+231+257+283) (B1-B7)</t>
  </si>
  <si>
    <t>Finanszírozási kiadások</t>
  </si>
  <si>
    <t>Forgatási célú belföldi értékpapírok vásárlása (&gt;=08+09) (K9121)</t>
  </si>
  <si>
    <t>Belföldi értékpapírok kiadásai (=07+10+11+12+16+17) (K912)</t>
  </si>
  <si>
    <t>Államháztartáson belüli megelőlegezések visszafizetése (K914)</t>
  </si>
  <si>
    <t>Központi, irányító szervi támogatások folyósítása (K915)</t>
  </si>
  <si>
    <t>Belföldi finanszírozás kiadásai (=06+19+…+25+28) (K91)</t>
  </si>
  <si>
    <t>Finanszírozási kiadások (=29+37+38+39) (K9)</t>
  </si>
  <si>
    <t>Finanszírozási bevételek</t>
  </si>
  <si>
    <t>Forgatási célú belföldi értékpapírok beváltása, értékesítése (&gt;=06+07) (B8121)</t>
  </si>
  <si>
    <t>Belföldi értékpapírok bevételei (=05+08+09+10) (B812)</t>
  </si>
  <si>
    <t>12</t>
  </si>
  <si>
    <t>Előző év költségvetési maradványának igénybevétele (B8131)</t>
  </si>
  <si>
    <t>14</t>
  </si>
  <si>
    <t>Maradvány igénybevétele (=12+13) (B813)</t>
  </si>
  <si>
    <t>Államháztartáson belüli megelőlegezések (B814)</t>
  </si>
  <si>
    <t>Központi, irányító szervi támogatás (B816)</t>
  </si>
  <si>
    <t>Belföldi finanszírozás bevételei (=04+11+14+…+19+22) (B81)</t>
  </si>
  <si>
    <t>Finanszírozási bevételek (=23+29+30+31) (B8)</t>
  </si>
  <si>
    <t>Mérleg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</si>
  <si>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</si>
  <si>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</si>
  <si>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</si>
  <si>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</si>
  <si>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</si>
  <si>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A/II/4 Beruházások, felújítások</t>
  </si>
  <si>
    <t>A/II Tárgyi eszközök  (=A/II/1+...+A/II/5)</t>
  </si>
  <si>
    <t>A/III/1 Tartós részesedések (=A/III/1a+…+A/III/1e)</t>
  </si>
  <si>
    <t>A/III/1b - ebből: tartós részesedések nem pénzügyi vállalkozásban</t>
  </si>
  <si>
    <t>A/III/2 Tartós hitelviszonyt megtestesítő értékpapírok (&gt;=A/III/2a+A/III/2/b)</t>
  </si>
  <si>
    <t>A/III Befektetett pénzügyi eszközök (=A/III/1+A/III/2+A/III/3)</t>
  </si>
  <si>
    <t>A) NEMZETI VAGYONBA TARTOZÓ BEFEKTETETT ESZKÖZÖK (=A/I+A/II+A/III+A/IV)</t>
  </si>
  <si>
    <t>B/I/1 Vásárolt készletek</t>
  </si>
  <si>
    <t>B/I Készletek (=B/I/1+…+B/I/5)</t>
  </si>
  <si>
    <t>B/II/2 Forgatási célú hitelviszonyt megtestesítő értékpapírok (&gt;=B/II/2a+…+B/II/2e)</t>
  </si>
  <si>
    <t>B/II/2b - ebből: kincstárjegyek</t>
  </si>
  <si>
    <t>B/II/2c - ebből: államkötvények</t>
  </si>
  <si>
    <t>B/II Értékpapírok (=B/II/1+B/II/2)</t>
  </si>
  <si>
    <t>B) NEMZETI VAGYONBA TARTOZÓ FORGÓESZKÖZÖK (= B/I+B/II)</t>
  </si>
  <si>
    <t>C/II/1 Forintpénztár</t>
  </si>
  <si>
    <t>C/II/2 Valutapénztár</t>
  </si>
  <si>
    <t>C/II Pénztárak, csekkek, betétkönyvek (=C/II/1+C/II/2+C/II/3)</t>
  </si>
  <si>
    <t>C/III/1 Kincstáron kívüli forintszámlák</t>
  </si>
  <si>
    <t>C/III/2 Kincstárban vezetett forintszámlák</t>
  </si>
  <si>
    <t>C/III Forintszámlák (=C/III/1+C/III/2)</t>
  </si>
  <si>
    <t>C/IV/1 Kincstáron kívüli devizaszámlák</t>
  </si>
  <si>
    <t>56</t>
  </si>
  <si>
    <t>C/IV Devizaszámlák (=CIV/1+C/IV/2)</t>
  </si>
  <si>
    <t>C) PÉNZESZKÖZÖK (=C/I+…+C/IV)</t>
  </si>
  <si>
    <t>D/I/3 Költségvetési évben esedékes követelések közhatalmi bevételre (=D/I/3a+…+D/I/3f)</t>
  </si>
  <si>
    <t>66</t>
  </si>
  <si>
    <t>D/I/3d - ebből: költségvetési évben esedékes követelések vagyoni típusú adókra</t>
  </si>
  <si>
    <t>67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</si>
  <si>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</si>
  <si>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</si>
  <si>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D/I/4 Költségvetési évben esedékes követelések működési bevételre (=D/I/4a+…+D/I/4i)</t>
  </si>
  <si>
    <t>70</t>
  </si>
  <si>
    <t>D/I/4a - ebből: költségvetési évben esedékes követelések készletértékesítés ellenértékére, szolgáltatások ellenértékére, közvetített szolgáltatások ellenértékére</t>
  </si>
  <si>
    <t>D/I/4b - ebből: költségvetési évben esedékes követelések tulajdonosi bevételekre</t>
  </si>
  <si>
    <t>D/I/4c - ebből: költségvetési évben esedékes követelések ellátási díjakra</t>
  </si>
  <si>
    <t>73</t>
  </si>
  <si>
    <t>D/I/4d - ebből: költségvetési évben esedékes követelések kiszámlázott általános forgalmi adóra</t>
  </si>
  <si>
    <t>D/I/4e - ebből: költségvetési évben esedékes követelések általános forgalmi adó visszatérítésére</t>
  </si>
  <si>
    <t>D/I/4f - ebből: költségvetési évben esedékes követelések kamatbevételekre és más nyereségjellegű bevételekre</t>
  </si>
  <si>
    <t>77</t>
  </si>
  <si>
    <t>D/I/4h - ebből: költségvetési évben esedékes követelések biztosító által fizetett kártérítésre</t>
  </si>
  <si>
    <t>78</t>
  </si>
  <si>
    <t>D/I/4i - ebből: költségvetési évben esedékes követelések egyéb működési bevételekre</t>
  </si>
  <si>
    <t>D/I/5 Költségvetési évben esedékes követelések felhalmozási bevételre (=D/I/5a+…+D/I/5e)</t>
  </si>
  <si>
    <t>81</t>
  </si>
  <si>
    <t>D/I/5b - ebből: költségvetési évben esedékes követelések ingatlanok értékesítésére</t>
  </si>
  <si>
    <t>89</t>
  </si>
  <si>
    <t>D/I/7 Költségvetési évben esedékes követelések felhalmozási célú átvett pénzeszközre (&gt;=D/I/7a+D/I/7b+D/I/7c)</t>
  </si>
  <si>
    <t>D/I/7c - ebből: költségvetési évben esedékes követelések felhalmozási célú visszatérítendő támogatások, kölcsönök visszatérülésére államháztartáson kívülről</t>
  </si>
  <si>
    <t>101</t>
  </si>
  <si>
    <t>D/I Költségvetési évben esedékes követelések (=D/I/1+…+D/I/8)</t>
  </si>
  <si>
    <t>106</t>
  </si>
  <si>
    <t>D/II/3 Költségvetési évet követően esedékes követelések közhatalmi bevételre (=D/II/3a+…+D/II/3f)</t>
  </si>
  <si>
    <t>D/II/3e - ebből: költségvetési évet követően esedékes követelések termékek és szolgáltatások adóira</t>
  </si>
  <si>
    <t>D/II/3f - ebből: költségvetési évet követően esedékes követelések egyéb közhatalmi bevételekre</t>
  </si>
  <si>
    <t>142</t>
  </si>
  <si>
    <t>D/II Költségvetési évet követően esedékes követelések (=D/II/1+…+D/II/8)</t>
  </si>
  <si>
    <t>143</t>
  </si>
  <si>
    <t>D/III/1 Adott előlegek (=D/III/1a+…+D/III/1f)</t>
  </si>
  <si>
    <t>145</t>
  </si>
  <si>
    <t>D/III/1b - ebből: beruházásokra, felújításokra adott előlegek</t>
  </si>
  <si>
    <t>D/III/1c - ebből: készletekre adott előlegek</t>
  </si>
  <si>
    <t>147</t>
  </si>
  <si>
    <t>D/III/1d - ebből: igénybe vett szolgáltatásra adott előlegek</t>
  </si>
  <si>
    <t>D/III/1e - ebből: foglalkoztatottaknak adott előlegek</t>
  </si>
  <si>
    <t>D/III/1f - ebből: túlfizetések, téves és visszajáró kifizetések</t>
  </si>
  <si>
    <t>D/III/4 Forgótőke elszámolása</t>
  </si>
  <si>
    <t>158</t>
  </si>
  <si>
    <t>D/III Követelés jellegű sajátos elszámolások (=D/III/1+…+D/III/9)</t>
  </si>
  <si>
    <t>159</t>
  </si>
  <si>
    <t>D) KÖVETELÉSEK  (=D/I+D/II+D/III)</t>
  </si>
  <si>
    <t>162</t>
  </si>
  <si>
    <t>E/I/3 Adott előleghez kapcsolódó előzetesen felszámított nem levonható általános forgalmi adó</t>
  </si>
  <si>
    <t>164</t>
  </si>
  <si>
    <t>E/I Előzetesen felszámított általános forgalmi adó elszámolása (=E/I/1+…+E/I/4)</t>
  </si>
  <si>
    <t>165</t>
  </si>
  <si>
    <t>E/II/1 Kapott előleghez kapcsolódó fizetendő általános forgalmi adó</t>
  </si>
  <si>
    <t>166</t>
  </si>
  <si>
    <t>E/II/2 Más fizetendő általános forgalmi adó</t>
  </si>
  <si>
    <t>E/II Fizetendő általános forgalmi adó elszámolása (=E/II/1+E/II/2)</t>
  </si>
  <si>
    <t>E/III/1 December havi illetmények, munkabérek elszámolása</t>
  </si>
  <si>
    <t>169</t>
  </si>
  <si>
    <t>E/III/2 Utalványok, bérletek és más hasonló, készpénz-helyettesítő fizetési eszköznek nem minősülő eszközök elszámolásai</t>
  </si>
  <si>
    <t>170</t>
  </si>
  <si>
    <t>E/III Egyéb sajátos eszközoldali elszámolások (=E/III/1+E/III/2)</t>
  </si>
  <si>
    <t>E) EGYÉB SAJÁTOS ELSZÁMOLÁSOK (=E/I+E/II+E/III)</t>
  </si>
  <si>
    <t>172</t>
  </si>
  <si>
    <t>F/1  Eredményszemléletű bevételek aktív időbeli elhatárolása</t>
  </si>
  <si>
    <t>173</t>
  </si>
  <si>
    <t>F/2 Költségek, ráfordítások aktív időbeli elhatárolása</t>
  </si>
  <si>
    <t>175</t>
  </si>
  <si>
    <t>F) AKTÍV IDŐBELI  ELHATÁROLÁSOK  (=F/1+F/2+F/3)</t>
  </si>
  <si>
    <t>ESZKÖZÖK ÖSSZESEN (=A+B+C+D+E+F)</t>
  </si>
  <si>
    <t>G/I  Nemzeti vagyon induláskori értéke</t>
  </si>
  <si>
    <t>G/II Nemzeti vagyon változásai</t>
  </si>
  <si>
    <t>G/III Egyéb eszközök induláskori értéke és változásai</t>
  </si>
  <si>
    <t>G/IV Felhalmozott eredmény</t>
  </si>
  <si>
    <t>182</t>
  </si>
  <si>
    <t>G/VI Mérleg szerinti eredmény</t>
  </si>
  <si>
    <t>G/ SAJÁT TŐKE  (= G/I+…+G/VI)</t>
  </si>
  <si>
    <t>H/I/3 Költségvetési évben esedékes kötelezettségek dologi kiadásokra</t>
  </si>
  <si>
    <t>H/I/6 Költségvetési évben esedékes kötelezettségek beruházásokra</t>
  </si>
  <si>
    <t>H/I/7 Költségvetési évben esedékes kötelezettségek felújításokra</t>
  </si>
  <si>
    <t>H/I Költségvetési évben esedékes kötelezettségek (=H/I/1+…+H/I/9)</t>
  </si>
  <si>
    <t>214</t>
  </si>
  <si>
    <t>H/II/5 Költségvetési évet követően esedékes kötelezettségek egyéb működési célú kiadásokra (&gt;=H/II/5a+H/II/5b)</t>
  </si>
  <si>
    <t>H/II/9 Költségvetési évet követően esedékes kötelezettségek finanszírozási kiadásokra (&gt;=H/II/9a+…+H/II/9j)</t>
  </si>
  <si>
    <t>H/II/9e - ebből: költségvetési évet követően esedékes kötelezettségek államháztartáson belüli megelőlegezések visszafizetésére</t>
  </si>
  <si>
    <t>H/II Költségvetési évet követően esedékes kötelezettségek (=H/II/1+…+H/II/9)</t>
  </si>
  <si>
    <t>234</t>
  </si>
  <si>
    <t>H/III/1 Kapott előlegek</t>
  </si>
  <si>
    <t>236</t>
  </si>
  <si>
    <t>H/III/3 Más szervezetet megillető bevételek elszámolása</t>
  </si>
  <si>
    <t>240</t>
  </si>
  <si>
    <t>H/III/8 Letétre, megőrzésre, fedezetkezelésre átvett pénzeszközök, biztosítékok</t>
  </si>
  <si>
    <t>243</t>
  </si>
  <si>
    <t>H/III Kötelezettség jellegű sajátos elszámolások (=H/III/1+…+H/III/10)</t>
  </si>
  <si>
    <t>244</t>
  </si>
  <si>
    <t>H) KÖTELEZETTSÉGEK (=H/I+H/II+H/III)</t>
  </si>
  <si>
    <t>246</t>
  </si>
  <si>
    <t>J/1 Eredményszemléletű bevételek passzív időbeli elhatárolása</t>
  </si>
  <si>
    <t>J/2 Költségek, ráfordítások passzív időbeli elhatárolása</t>
  </si>
  <si>
    <t>J/3 Halasztott eredményszemléletű bevételek</t>
  </si>
  <si>
    <t>J) PASSZÍV IDŐBELI ELHATÁROLÁSOK (=J/1+J/2+J/3)</t>
  </si>
  <si>
    <t>250</t>
  </si>
  <si>
    <t>FORRÁSOK ÖSSZESEN (=G+H+I+J)</t>
  </si>
  <si>
    <t>Eredménykimutatás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</si>
  <si>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</si>
  <si>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</si>
  <si>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</si>
  <si>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</si>
  <si>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</si>
  <si>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</si>
  <si>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</si>
  <si>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</si>
  <si>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</si>
  <si>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</si>
  <si>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</si>
  <si>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</si>
  <si>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</si>
  <si>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</si>
  <si>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</si>
  <si>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</si>
  <si>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</si>
  <si>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</si>
  <si>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</si>
  <si>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</si>
  <si>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19 Befektetett pénzügyi eszközökből származó eredményszemléletű bevételek, árfolyamnyereségek</t>
  </si>
  <si>
    <t>20 Egyéb kapott (járó) kamatok és kamatjellegű eredményszemléletű bevételek</t>
  </si>
  <si>
    <t>VIII Pénzügyi műveletek eredményszemléletű bevételei (=17+18+19+20+21)</t>
  </si>
  <si>
    <t>25 Részesedések, értékpapírok, pénzeszközök értékvesztése (&gt;=25a+25b)</t>
  </si>
  <si>
    <t>26 Pénzügyi műveletek egyéb ráfordításai (&gt;=26a+26b)</t>
  </si>
  <si>
    <t>IX Pénzügyi műveletek ráfordításai (=22+23+24+25+26)</t>
  </si>
  <si>
    <t>B)  PÉNZÜGYI MŰVELETEK EREDMÉNYE (=VIII-IX)</t>
  </si>
  <si>
    <t>C)  MÉRLEG SZERINTI EREDMÉNY (=±A±B)</t>
  </si>
  <si>
    <t>Józsefvárosvárosi Önkormányzat Polgármesteri Hivatala</t>
  </si>
  <si>
    <t>Bp. Főv. VIII.ker. Józsefvárosi Önkormányzat</t>
  </si>
  <si>
    <t>Budapest</t>
  </si>
  <si>
    <t/>
  </si>
  <si>
    <t>P24 - Pénzkészlet egyeztetés (2018)</t>
  </si>
  <si>
    <t>Az adatok forintba értendők</t>
  </si>
  <si>
    <t>Időszak: 2018.01.01 - 2018.12.31</t>
  </si>
  <si>
    <t xml:space="preserve">Ssz </t>
  </si>
  <si>
    <t>Érték</t>
  </si>
  <si>
    <t>32 pénztárak nyitó egyenlege  --- 2018.11.20 --- v06</t>
  </si>
  <si>
    <t>33 bankok nyitó egyenlege</t>
  </si>
  <si>
    <t>-Kiadási rovatos forgalom (05rovat3 szemben 003)</t>
  </si>
  <si>
    <t>NYITÓ PÉNZKÉSZLET (a lekötöttpénz nélkül)   (001+002)</t>
  </si>
  <si>
    <t>+ 005 forgalom (bevételi rovatos forgalom, végleges bevétel)</t>
  </si>
  <si>
    <t>- 091813xx3 forgalom (nem pforg, maradvány igénybevétel)</t>
  </si>
  <si>
    <t xml:space="preserve">- 003. forgalom (kiadási rovatos forgalom, végleges kiadás) </t>
  </si>
  <si>
    <t>ROVATOS FORGALOM (004-005-006)</t>
  </si>
  <si>
    <t>+ 361 forgalom</t>
  </si>
  <si>
    <t>+ 363 forgalom</t>
  </si>
  <si>
    <t>+ 36411 forgalom</t>
  </si>
  <si>
    <t>+ 36413 forgalom</t>
  </si>
  <si>
    <t>+ 36421 forgalom</t>
  </si>
  <si>
    <t>+ 365 forgalom (kivéve 3655)</t>
  </si>
  <si>
    <t>+ 3661 forgalom</t>
  </si>
  <si>
    <t>+ 3662 forgalom</t>
  </si>
  <si>
    <t>+ 367 forgalom (kivéve 3675)</t>
  </si>
  <si>
    <t>36-OS FÜGGŐK FORGALMA (008+...016)</t>
  </si>
  <si>
    <t>+ pénz értékvesztése (3318,3328)</t>
  </si>
  <si>
    <t>019</t>
  </si>
  <si>
    <t>+ 4132 forgalom (nem pforg, megszünés könyvelési tétele)</t>
  </si>
  <si>
    <t>020</t>
  </si>
  <si>
    <t>- 8552 forgalom (árf.veszteség, deviza pénz+valuta értékelés</t>
  </si>
  <si>
    <t>021</t>
  </si>
  <si>
    <t>+ 9352 forgalom (árf.nyereség, deviza pénz+valuta értékelése</t>
  </si>
  <si>
    <t>022</t>
  </si>
  <si>
    <t>EGYÉB PÉNZT ÉRINTŐ FORGALOM (018+...+021)</t>
  </si>
  <si>
    <t>023</t>
  </si>
  <si>
    <t>PÉNZKÉSZLET VÁLTOZÁS (=007+017+022)</t>
  </si>
  <si>
    <t>024</t>
  </si>
  <si>
    <t>32 pénztárak záró egyenlege</t>
  </si>
  <si>
    <t>025</t>
  </si>
  <si>
    <t>33 bankok záró egyenlege</t>
  </si>
  <si>
    <t>026</t>
  </si>
  <si>
    <t>ZÁRÓ PÉNZKÉSZLET (VALÓS) (=024+025)</t>
  </si>
  <si>
    <t>027</t>
  </si>
  <si>
    <t>ZÁRÓ PÉNZKÉSZLET (SZÁMOLT) (=003+023)</t>
  </si>
  <si>
    <t>028</t>
  </si>
  <si>
    <t>HIBA (=026-027) ez ugye 0 kellene, hogy legyen</t>
  </si>
  <si>
    <t>029</t>
  </si>
  <si>
    <t xml:space="preserve"> - tipp: 362 egyenlege     (0 kell legyen)</t>
  </si>
  <si>
    <t>030</t>
  </si>
  <si>
    <t xml:space="preserve"> - tipp: 34 egyenlege     (0 kell legyen)</t>
  </si>
  <si>
    <t>031</t>
  </si>
  <si>
    <t xml:space="preserve"> - tipp: 3510 egyenlege (0 kell legyen)</t>
  </si>
  <si>
    <t>032</t>
  </si>
  <si>
    <t xml:space="preserve"> - tipp: 4210 egyenlege (0 kell legyen)</t>
  </si>
  <si>
    <t>033</t>
  </si>
  <si>
    <t xml:space="preserve"> - tipp: 499 egyenlege   (0 kell legyen)</t>
  </si>
  <si>
    <t>034</t>
  </si>
  <si>
    <t xml:space="preserve"> - tipp: 36411 eredménnyel szembeni forgalma  (0 kell legyen</t>
  </si>
  <si>
    <t>035</t>
  </si>
  <si>
    <t xml:space="preserve"> - tipp: 36413 eredménnyel szembeni forgalma  (0 kell legyen</t>
  </si>
  <si>
    <t>036</t>
  </si>
  <si>
    <t xml:space="preserve"> - tipp: 36421 eredménnyel szembeni forgalma  (0 kell legyen</t>
  </si>
  <si>
    <t>037</t>
  </si>
  <si>
    <t xml:space="preserve"> - tipp: 3655 és 3675 pénzzel szembeni forgalma  (0 kell leg</t>
  </si>
  <si>
    <t>038</t>
  </si>
  <si>
    <t xml:space="preserve"> - tipp: 4210 egyenlege rovatos áfával szemben (36414, 36412</t>
  </si>
  <si>
    <t>039</t>
  </si>
  <si>
    <t xml:space="preserve"> - tipp: 3510 egyenlege rovatos áfával szemben (36414, 36412</t>
  </si>
  <si>
    <t>040</t>
  </si>
  <si>
    <t xml:space="preserve"> - tipp: egyéb hiba         (=028- (029+..+039))</t>
  </si>
  <si>
    <t xml:space="preserve">Program: </t>
  </si>
  <si>
    <t>CT-EcoSTAT Részletezö nyilvántartás</t>
  </si>
  <si>
    <t xml:space="preserve">Készítő: </t>
  </si>
  <si>
    <t>Csendes Antalné</t>
  </si>
  <si>
    <t>kt. 78//2011.(II.17.) sz. határozat, 175/2013. (V.08.), 184/2016.(IX.08.) sz.Kt.határozat</t>
  </si>
  <si>
    <r>
      <t>Budapesti Önkormányzatok Szövetsége tagdíj</t>
    </r>
    <r>
      <rPr>
        <b/>
        <sz val="10"/>
        <color theme="1"/>
        <rFont val="Times New Roman"/>
        <family val="1"/>
        <charset val="238"/>
      </rPr>
      <t xml:space="preserve"> tartós</t>
    </r>
    <r>
      <rPr>
        <sz val="10"/>
        <color theme="1"/>
        <rFont val="Times New Roman"/>
        <family val="1"/>
        <charset val="238"/>
      </rPr>
      <t xml:space="preserve"> kötelezettség</t>
    </r>
  </si>
  <si>
    <t xml:space="preserve">LÉLEK Program lakásainak felújítására támogatási szerződés az Emberi Erőforrások Minisztériumával egyidejűleg előzetes kötelezettséget vállal a támogatási szerződésben foglaltak fenntartására a támogatási időszak lejáratát követően 8 évre, a lakóházműködtetés keretén belül. </t>
  </si>
  <si>
    <t>Horánszky u. 13. Diák és Vállalkozás-fejlesztési Központ működtetésére előzetes és tartós kötelezettséget vállal a KMOP-5.2.2/B-2f-2009-0004 azonosító számú támogatási szerződésben vállalt öt éves fenntartási kötelezettség időszakára.                                                                                                   (Éves összegének ktsgvetés tervezése a Józsefváros Közösségeiért Nonprofit Zrt.nél.)</t>
  </si>
  <si>
    <t>KMOP-5.1.1/B-2008-0001 azonosító számú támogatási szerződésben vállalt öt éves fenntart. köt. időszakára, 2.000.000 Ft/év, tartós kötváll. Józsefváros Közösségeiért Nonprofit Zrt.2014-2019évre</t>
  </si>
  <si>
    <t xml:space="preserve">az MNP II. keretében kialakított,  lakóépületekbe kiépített kamerarendszerhez tartozó riasztórendszer távfelügyeleti rendszerbe történő integrálásához és a  Közterület-felügyelet által történő üzemeltetéséhez 10 éves időtartamra </t>
  </si>
  <si>
    <t xml:space="preserve">Budapest VIII. kerület 10 éves futamidőre Baross u. 111., Baross u. 103., Losonci tér 3., és Losonci tér 4. szám alatti lakóépületek energia-megtakarítást eredményező korszerűsítésének, felújításának bekerülési költségeinek finanszírozásához lakásonként 500.000 Ft vissza nem térítendő támogatás,2015-2022. években évente 12.200,0 e Ft, 2023. évre 3.660,0 e Ft </t>
  </si>
  <si>
    <t>drogszemét összegyűjtésének megvalósítása érdekében támogatási szerződés az EEM-el, gépjármű fenntartására a támogatási időszak lejáratát követően 5 évre (JGK ZRT.)</t>
  </si>
  <si>
    <t>Az Önkormányzat és a költségvetési szervek, nemzetiségi önkormányzatok fizetési számláinak vezetésére közbeszerzési eljárást indít                     (4évre, 160 000,0 eFt) (2015-2018 év)</t>
  </si>
  <si>
    <t xml:space="preserve"> a „JÁTSZÓTÁRSAK – II. János Pál pápa téri játszótér funkcióbővítő megújítása” elnevezésű pályázaton vállalt 3 éves fenntartási kötelezettséggel kapcsolatos feladatokat 2017. január 1. napjától a JKN Zrt. látja el. 2017. - 2018. - 2019. években (fenntartási időszak) összesen bruttó 7.000.000,- Ft, évente 2.333.333,- Ft fedezetet biztosít  a helyi adóbevételek terhére.</t>
  </si>
  <si>
    <t>112/2014.(VI.11.)sz.határozat, 238/2016.(XII.01.)sz.Kt.határozat</t>
  </si>
  <si>
    <t>KMOP-5.1.1/B-2008-0001 azonosító számú támogatási szerződésben vállalt öt éves fenntart. köt. időszakára, 2.000.000 Ft/év, tartós kötváll. JKN Zrt.2014-2019 évre</t>
  </si>
  <si>
    <t>201/2014.(X.22.)sz. határozat</t>
  </si>
  <si>
    <t>JKN Zrt komp.szerződésében</t>
  </si>
  <si>
    <t>a Társasházi Pályázatokat Elbíráló Munkacsoport tagjainak díjazása tárgyában 2017. évtől határozatlan időre évenként elnök 200 e Ft, tagok 4fő 150 e Ft, + kifizetői járulék,  e Ft összegben az Önkormányzat saját bevételeinek terhére.</t>
  </si>
  <si>
    <t>142/2015.(VI.04.) sz.Kt.határozat, módosítva a 25/2016.(II.04.) sz.Kt. határozattal</t>
  </si>
  <si>
    <t>Józsefváros Közösségeiért Nonprofit Zrt. autólízing beruházásra 2015. január 1-től 2020. december 31.-ig kötelezettségvállalással(3.920,0 e Ft)</t>
  </si>
  <si>
    <t>nem kell, a JGK Zrt. Komp.szerződése tartalmazza</t>
  </si>
  <si>
    <t>Józsefváros Közösségeiért Nonprofit Zrt. Vezetőjének új bérére és juttatásaira 2020. december 31.-ig tartós működési kötelezettségvállalás évente 21.588,0 e Ft</t>
  </si>
  <si>
    <t>Kötváll.-ban van, a 11404-01 címen biztosított</t>
  </si>
  <si>
    <t>kötváll.-ban van</t>
  </si>
  <si>
    <t>A jelzőrendszeres házi segítségnyújtás szolgáltatást a JSZSZGYK  az „Ezüstfenyő” Gondozóházban 2014. évtől továbbra is működteti,, a jelzőrendszeres készülékek számának emelése miatt a JSZSZGYK engedélyezett létszámát 2017. április 1. napjától 1 fővel  megemeli</t>
  </si>
  <si>
    <t>beleraktam az előzetes kötvállba</t>
  </si>
  <si>
    <t>Rév8 Zrt. működésének biztosítására</t>
  </si>
  <si>
    <t>nincs előzetes kötváll. mert minden évben a költségvetési rendelet elfogadásával egyidejűleg van döntés</t>
  </si>
  <si>
    <t>az Önkormányzat a gyorsszolgálati, karbantartási feladatok fedezetére négy évre 2016.I.01.-től -2018. XII.31-ig évente bruttó 342.410 e Ft-ra, 2019. június 30. napjáig bruttó 171.205 e Ft összegben, melynek fedezetéül az Önkormányzat saját bevételét jelöli meg.  (Lakóház működtetés)</t>
  </si>
  <si>
    <t>a Turay Ida Színház Közhasznú Nonprofit Kft-vel közszolgáltatási szerződés alapján 2016. és 2017. évi fedezetére évente legfeljebb 3 millió forint összegben előzetes kötelezettséget vállal.</t>
  </si>
  <si>
    <t>KEOP 2015-5.7.0 Középületek kiemelt jelentőségű épületenergetikai fejlesztése pályázat, nyertes pályázatok esetén a projektek befejezésének napját követő naptól számított 5 évig a pályázatokban szereplő épületekre fenntartási kötelezettséget vállal, évente 1.016,0 Ft-ra az Önkormányzat saját bevételeinek terhére.</t>
  </si>
  <si>
    <t>az Önkormányzat 2016. január 1.  – 2019. december 31.-ig városmarketing tevékenységre  évenként nettó 20.000,0 e Ft - 4 évre összesen bruttó 101.600,0 e Ft - összegig, előzetes kötelezettséget vállal.(JKN Zrt)</t>
  </si>
  <si>
    <t>2017. évre a Józsefvárosi Gazdálkodási Központ Zrt. közszolgáltatási feladatellátása érdekében bruttó 92.500,0 e Ft-ra előzetes kötelezettséget vállal park és fasorok karbantartására, melynek fedezetéül az Önkormányzat adó és egyéb saját bevételeit jelöli meg.</t>
  </si>
  <si>
    <t>az Önkormányzat vagyonbiztosításába bevont vagyoni elemek körét  bővíti a térfigyelő-kamerákkal, a parkoló órákkal, és 2016-2017-2018. évre vagyonbiztosításra összesen 90.000,0 e Ft – évente 30.000,0 e Ft összegben  melynek fedezetéül az Önkormányzat saját bevételeit és adóbevételeit jelöli meg.</t>
  </si>
  <si>
    <t>220/2015. (X.22.) sz. Kt. Határozat, a 172/2016.(IX.08.) Kt. Határozattal módosítva</t>
  </si>
  <si>
    <t>az Új Teleki téri Piacon karbantartásra, kártevőirtásra, valamint tűzoltó készülékek és berendezések felülvizsgálatára  5 éves időtartamra, 2016-tól 2020-ig, évenként bruttó 3.647,4 e Ft-ra , melynek fedezete a piac saját bevételét és az Önkormányzat adóbevételei</t>
  </si>
  <si>
    <t>JSZSZGYK Értelmi Fogyatékosok Napközi Otthonában a reggelit az intézmény által vásárolt élelmiszerrel biztosítja, melyre az önkormányzat tartós kötelezettséget vállal évente 764 e Ft összegben. (támogatásként 40104-02 cím)</t>
  </si>
  <si>
    <r>
      <t>Az áldozattá válás megelőzése, áldozatsegítés” című,</t>
    </r>
    <r>
      <rPr>
        <b/>
        <sz val="10"/>
        <color theme="1"/>
        <rFont val="Times New Roman"/>
        <family val="1"/>
        <charset val="238"/>
      </rPr>
      <t xml:space="preserve"> </t>
    </r>
    <r>
      <rPr>
        <sz val="10"/>
        <color theme="1"/>
        <rFont val="Times New Roman"/>
        <family val="1"/>
        <charset val="238"/>
      </rPr>
      <t>TÁMOP -5.6.1-C-11/1. kódszámú pályázathoz kapcsolódó 3 éves fenntartási időszakra - 2015. március 1-től 2018. február 28-ig  - vállalt évi bruttó 1.000 e Ft összeget 2016. évtől a Józsefvárosi Egyesített Bölcsődék költségvetésében</t>
    </r>
  </si>
  <si>
    <t>375/2011. (IX.15.) sz.Kt.határozat; 273/2015.(XII.03.) sz.Kt.határozat</t>
  </si>
  <si>
    <t>JEB költségvetésében</t>
  </si>
  <si>
    <t>évente határozatlan időre, 2017. évtől járulékkal együtt 191 e Ft- összegben az önkormányzati saját bevétel terhére „Év Józsefváros Rendvédelmi Munkatársa” kitüntetéssel járó jutalom emelése miatt.</t>
  </si>
  <si>
    <t>Karácsony S.Alapítvány pe.átadás</t>
  </si>
  <si>
    <t>határozatlan időre 2017-től  évente 4.572,0 e Ft összegben  az önkormányzat saját bevételeinek és adóbevételeinek terhére a Karácsony Sándor Közalapítvány a Józsefvárosért közalapítvány támogatására 3-3 fős kuratóriumi és Felügyelő Bizottság tagok díjazása címen 50 eFt/fő/hó+járulék</t>
  </si>
  <si>
    <t>a RÉV8 Zrt.-vel kötött 2016. évi közszolgáltatási szerződésben meghatározott kompenzáció összegét 2017. évtől évi bruttó 10.400,0 e Ft-ra  melynek fedezetéül az Önkormányzat közhatalmi és az egyéb saját bevételeket jelöli meg.</t>
  </si>
  <si>
    <t>109/2016.(V.05.) sz.Kt.határozat, 211/2016.(XI.10.) Kt.határozat, 144/2017. (VI.08.) sz.Kt.határozat</t>
  </si>
  <si>
    <t>109/2016.(V.05.) sz.Kt.határozat, módosítva a 108/2017.(V.11.) sz.Kt.határozattal</t>
  </si>
  <si>
    <t xml:space="preserve">Pitypang Óvoda újjáépítése”,Ezüstfenyő Gondozóház felújítása eredményes pályázat esetén az önkormányzat vállalja, hogy a támogatásból megvalósuló beruházást a beruházás megvalósításától számított 10 évig eredeti rendeltetésének megfelelően saját fenntartásban működteti. </t>
  </si>
  <si>
    <t>Bauer S. u. 4. fszt. 2.  szám alatti helyiségben körzeti megbízotti iroda közüzemi költségeinek fedezetére  határozatlan időre évente 168,0 e Ft összegben az önkormányzat saját bevételei terhére.</t>
  </si>
  <si>
    <t>van a kötváll.-ban</t>
  </si>
  <si>
    <t>az Európa Belvárosa Program I keretében a Palotanegyedben 5 db társasház díszvilágításának karbantartására 2017-2019-ig évente 3.000,0 e Ft összegben önkormányzati saját bevételek terhére</t>
  </si>
  <si>
    <t>  a háziorvosi rendelők karbantartására és rezsiköltség térítésére  2017. évtől 2026. december 31. napjáig évente bruttó 25.000,0 e Ft összegben az önkormányzat saját bevételei terhére.</t>
  </si>
  <si>
    <t>KEHOP-5.2.9. kódszámú energetikai pályázat saját forrásának biztosítására a 2017. évi költségvetés terhére bruttó 69.220.177 Ft összegben az Önkormányzat saját felhalmozási bevételeinek terhére.</t>
  </si>
  <si>
    <t>- eredményes pályázat esetén a projekt befejezésének napjától számított 5 évig vállalja, hogy épületenergetikai szakértő igénybe vételével, 5 évre 2.540 e Ft-ra, azaz 2018-tól évente  508 e Ft-ra előzetes kötelezettséget vállal az Önkormányzat saját működési bevételeinek terhére.</t>
  </si>
  <si>
    <t>nincs a kötváll.ban 11705 címen vissza nem térítendő támogatásként szerepel</t>
  </si>
  <si>
    <t>VEKOP-6.2.1-15 pályázat "Magdolna-Orczy Negyed szociális városrehabilitációs program” saját forrás az Önkormányzat saját működési és felhalmozási bevételeinek terhére a 2017. évi kv-ben 67.500,0 e Ft összegben, a 2018. évi kv-ben 85.000,. e Ft összegben, a 2019. évi kv-ben 90.000,0 e Ft összegben, a 2020. évi kv-ben 87.500,0 e Ft összegben, a 2021. évi kv-ben 20.000,0 e Ft összegben.</t>
  </si>
  <si>
    <t>A Turay Ida Színház Közhasznú Nonprofit Kft-vel közszolgáltatási szerződés alapján 2018. március 1.-től 2021. február 28.-ig</t>
  </si>
  <si>
    <t xml:space="preserve"> 2017. évtől tartós működési előzetes kötelezettséget vállal a parkolás bővítés miatt várhatóan bruttó 76.000,0 e Ft díjbevételre, 7.776,0 e Ft visszaigényelt áfa bevételre, 52.733,1 e Ft költségre, melyből a közszolgáltatási díj összege 36.575,6 e Ft, az áfa befizetés összege 16.157,5e Ft.(JGK. közszolg.szerz.)</t>
  </si>
  <si>
    <t>jegyescsomagokra  2017. évtől  határozatlan időre évente 1.000 e Ft összegben az önkormányzat saját bevételeinek terhére.(11101 cím)</t>
  </si>
  <si>
    <t>2017.évre közszolgálati lakások bérbeszámítása bruttó 137.300,0 e Ft, és házfelügyelői szolgálati lakások bérbeszámítása bruttó 25.000,0 e Ft-ra, melynek fedezete a 2017. évi lakbérbevételek.</t>
  </si>
  <si>
    <t>a „Tisztviselőtelep - Bláthy Ottó utcai közterület megújítása és funkcióváltása program” tárgyú  TÉR_KÖZ „B” pályázathoz  önkormányzati önrész 21.000 e Ft,-ot  biztosít, előzetes kötelezettségvállalás keretében a 2017. évi költségvetés terhére ,melynek fedezetéül az önkormányzati felhalmozási bevételeket jelöli meg.</t>
  </si>
  <si>
    <t xml:space="preserve">„Európa Belváros Program III.” tárgyú Fővárosi TÉR_KÖZ „A” jelű pályázathoz 224.616,2 e-Ft önkormányzati önrészt biztosít  a 2017. évi költségvetés terhére melynek fedezetéül az önkormányzati felhalmozási bevételeket jelöli meg. </t>
  </si>
  <si>
    <t>a köznevelési intézmények működtetési feladatok átadásával kapcsolatos személyügyi intézkedések megtételére a 2017. évi költségvetés terhére 31.234,5 e Ft,- összegben az önkormányzat működési bevételei terhére.</t>
  </si>
  <si>
    <t xml:space="preserve"> határozatlan időre a Belső-Pesti Tankerületi Központ részére 2017. évtől évente 12.775 e Ft összegű támogatást nyújt a Józsefvárosi Gazdálkodási Központ Zrt. által a működtetés területén alkalmazott munkavállalóknak a Belső-Pesti Tankerületi Központ további foglalkoztatása esetén a cafetéria juttatás biztosítására, addig az időpontig, ameddig a Belső-Pesti Tankerület egyéb költségvetési forrásból fedezetet biztosít rá.</t>
  </si>
  <si>
    <t> Újszülött ajándékcsomagra  2017. évtől  határozatlan időre évente 4.000,0 e Ft összegben az önkormányzat működési és közhatalmi bevételeinek terhére.</t>
  </si>
  <si>
    <t xml:space="preserve">2017. évtől határozatlan időre azon házaspárok részére, akik Józsefvárosban kötötték meg házasságukat és legalább az egyik fél VIII. kerületi lakóhellyel rendelkezik, házassági évfordulójuk alkalmából ajándékcsomagokra 4.000,- Ft/pár,200,0 e Ft összegben az Önkormányzat működési és közhatalmi bevételeinek terhére. </t>
  </si>
  <si>
    <t>Fővárosi Katasztrófavédelmi Igazgatósággal 2013. július 25. napján kötött Használatba adási szerződésnek a határozat mellékletében foglaltak szerinti módosításával 2016. december 01. napjától (Bezerédi u.3.Bezerédi u.5.)közműdíjak, közös ktg. kölltségére, 2017-től határozatlan időre évente 1.092,0 e Ft összegben az Önkormányzat közhatalmi és működési bevételeinek terhére.</t>
  </si>
  <si>
    <t>a Józsefvárosi Cigányzenekar zenészeinek 2018. január és februári közfoglalkoztatása érdekében  az önrészhez az önkormányzati saját működési bevételek terhére.</t>
  </si>
  <si>
    <t>hátralékkiegyenlítő támogatásra 2018. évtől határozatlan időre évente 15.000,0 e Ft összegben az önkormányzat működési – lakbér - bevételeinek terhére.</t>
  </si>
  <si>
    <t>az Új Teleki téri Piac őrzési feladataira  2018-2019. évekre évente 31.235,0 e Ft összegben a piac bevételeinek és az Önkormányzat működési és adóbevételeinek terhére.</t>
  </si>
  <si>
    <t>a Józsefváros Közösségeiért Nonprofit Zrt. létszámának 2017. május 1-jétől történő bővítése miatt határozatlan időre  évente 3.705,0 e Ft összegben az Önkormányzat saját működési és adóbevételeinek terhére.</t>
  </si>
  <si>
    <t>az 57/2017. (III.9.) számú határozat 12/d. pontjában a gyorsszolgálat-karbantartásra előre vállalt kötelezettség 2018. évi összegét bruttó 534.455,9 e Ft-ra, a 2019. évi összegét 534.456,0 e Ft-ra módosítja, melynek fedezete a következő évek önkormányzati saját működési bevétele.</t>
  </si>
  <si>
    <t>57/2017. (III.09.) sz.Kt.határozat, 175/2017. (IX.07.) sz.Kt.határozattal módosítva</t>
  </si>
  <si>
    <t xml:space="preserve">a Szomszédsági Házfelügyelői tevékenység ellátása 2017. április 1-től  JGK Zrt. Közszolgáltatási szerződés keretében a következő évek költségvetésének terhére, fedezete az Önkormányzat saját működési bevétele </t>
  </si>
  <si>
    <t>jelzőrendszeres készülékek számának emelése miatt a JSZSZGYK engedélyezett létszámát 2017. április 1. napjától 1 fővel – 40107 cím - megemeli, a következő évek költségvetésének terhére előzetes kötelezettséget vállal , fedezete az Önkormányzat működési saját és közhatalmi bevétele</t>
  </si>
  <si>
    <t>a Polgármesteri Hivatalban a megaportál kiváltására évente bruttó 700,0 e Ft-ra, a Shear point dokumentumok párhuzamos szerkesztését segítő szoftverbeszerzésre évente bruttó 500,0 e Ft-ra  határozatlan ideig előzetes kötelezettséget vállal, melynek fedezetéül az Önkormányzat saját és közhatalmi bevételeit jelöli meg.</t>
  </si>
  <si>
    <t>az Önkormányzat részére közbeszerzési tanácsadási feladatok díjazására havi 952.500.- Ft, évi bruttó 11.430,0 e Ft összegben – 11706-02 cím – 2018. január 1. napjától határozatlan időre előzetes kötelezettséget vállal, melynek fedezetéül az Önkormányzat működési és közhatalmi bevételeit jelöli meg.</t>
  </si>
  <si>
    <t>az Önkormányzat fenntartásában lévő, vagy 2016. december 31-ig általa működtetett oktatási-nevelési intézménybe járó gyermek, vagy az Önkormányzat fenntartásában lévő gyermekjóléti intézmény ellátottja, vagy az Önkormányzat fenntartásában működtetett Biztos Kezdet Gyerekházat igénybe vevő gyermek, a gyermekkel együtt táborozó közeli hozzátartozói és gyámja számára -  természetbeni juttatás formájában - ingyenesen biztosítja a magyarkúti intézményi táboroztatást a 2018. évi költségvetés és az azt követő évek költségvetésének terhére  előzetes kötelezettséget vállal, melynek fedezete az Önkormányzat saját működési és közhatalmi bevételei.</t>
  </si>
  <si>
    <t>a családok átmeneti otthona feladatellátás saját fenntartású intézményű biztosítása érdekében a JSZSZGYK engedélyezett álláshelyeinek számát  10 álláshellyel megemeli 2018. január 1-től ,a Családok Átmeneti Otthona intézmény működtetéséhez a 2018. évi költségvetés terhére 68.271,0 e Ft (személyi juttatás és járulékai 36.491 e Ft, 31.780 e Ft dologi kiadás) összegben, 2019-re és az azt követő évek költségvetésének terhére előzetes kötelezettséget vállal évente összesen 71.644 e Ft összegben (személyi juttatás és járulékai 39.864 e Ft, 31.780 e Ft dologi kiadás), melynek fedezete az Önkormányzat saját működési és közhatalmi bevételei.</t>
  </si>
  <si>
    <t xml:space="preserve"> Tornatermek felújítása tárgyában a Magyar Kézilabda Szövetséggel és a Klebelsberg Központ Belső-Pesti Tankerületi Központtal kötendő, a Deák-Diák Általános Iskola tornatermeinek felújítása, a Vajda Péter Általános Iskola sportpályájának felújításatárgyában kötendő, háromoldalú megállapodásban szereplő bérleti díj miatt 2018-ban fizetendő 15.239,0 e Ft összegű ÁFA-ra előzetes kötelezettséget vállal a 2018. évi költségvetés terhére  az Önkormányzat saját működési bevétele és a közhatalmi bevételek terhére. </t>
  </si>
  <si>
    <t>térfigyelő kamerák működésére határozatlan időre 2018-tól évente 1.200,0 e Ft összegben előzetes kötelezettséget vállal az önkormányzat saját működési és közhatalmi bevételeinek terhére,</t>
  </si>
  <si>
    <t>a 2017. szeptember 1-i pedagógus bérfejlesztés miatt a következő évek költségvetésének terhére 24.917,42 e Ft-ra előzetes kötelezettséget vállal, melynek fedezetéül az Önkormányzat saját működési bevételét jelöli meg.</t>
  </si>
  <si>
    <t>folytatja a „Szűrő Szombat” elnevezésű programot,2018. évtől előzetes kötelezettséget vállal évente 3.000,0 e Ft összegben az Önkor-mányzat közhatalmi bevételeinek terhére.</t>
  </si>
  <si>
    <t>Hungária krt. 16. fsz.3.4.  szám alatti helyiségekben körzeti megbízotti iroda közüzemi költségeinek fedezetére 2018. évtől határozatlan időre évente 181,0 e Ft összegben az önkormányzat saját bevételei terhére.</t>
  </si>
  <si>
    <t>Az önkormányzat a határozat 3. számú mellékletében a 7-15.sorszám alatti feladatokra 2018.évre előzetes kötelezettséget vállal a felhalmozási bevételek terhére</t>
  </si>
  <si>
    <t xml:space="preserve">Petőfi Sándort ábrázoló szobor környezetének megújítására együttműködési megállapodást köt a Budapest VIII. kerület, Delej u. 51. szám alatti Társasházzal , 1.606,3 e Ft-ot biztosít a 2018. évi költségvetés terhére az Önkormányzat saját működési és közhatalmi bevételeinek terhére. </t>
  </si>
  <si>
    <t>a JSZSZGYK engedélyezett álláshelyeinek számát – kötelező feladat - 2 álláshellyel (1 álláshely családgondozó, 1 álláshely műszaki ellenőr, koordinátor) megemeli 2018. január 1-től, a 2018. évi költségvetés és az azt követő évek költségvetésének terhére 2018. évre 7.823,2 e Ft, 2019-től évente 8.502,6 e Ft összegben, melynek fedezete az Önkormányzat saját működési és közhatalmi bevételei</t>
  </si>
  <si>
    <t>2018. évtől bruttó 254.400 Ft, a nevelő-oktató munkát közvetlenül segítő munkakörökben foglalkoztatottak hűségjutalmára, melynek fedezete az Önkormányzat saját működési és közhatalmi bevételei.</t>
  </si>
  <si>
    <t>Feladat     Besorolás   Áht. szerint</t>
  </si>
  <si>
    <t>Költségvetési szervek</t>
  </si>
  <si>
    <t>Bútor beszerzés</t>
  </si>
  <si>
    <t>Képviselői laptopok, kivetítő beszerzés</t>
  </si>
  <si>
    <t>Kazáncsere (Közterület- felügyelet)</t>
  </si>
  <si>
    <t>Áthúzódó számla (feladattal terh.pm.)</t>
  </si>
  <si>
    <t xml:space="preserve">Berendezéssek, felszerelések, gépek </t>
  </si>
  <si>
    <t>Házasságkötő terem felújítása</t>
  </si>
  <si>
    <t>Megaportál kiváltás</t>
  </si>
  <si>
    <t>Shear point szoftver beszerzés</t>
  </si>
  <si>
    <t xml:space="preserve">Storage fejlesztés </t>
  </si>
  <si>
    <t xml:space="preserve">Központi autentikáció </t>
  </si>
  <si>
    <t xml:space="preserve">Időszinkron beállítás </t>
  </si>
  <si>
    <t>PC modernizálás (2010 elötti PC-k kiváltása)</t>
  </si>
  <si>
    <t xml:space="preserve">PDF kereshető szöveg támogatás </t>
  </si>
  <si>
    <t>Data center switchek redundás szerver</t>
  </si>
  <si>
    <t>DMZ és Internet switchek kiváltása</t>
  </si>
  <si>
    <t>Log szerver kialakítása</t>
  </si>
  <si>
    <t>Felügyeleti rendszer kialakítása</t>
  </si>
  <si>
    <t>Switch beszerzés</t>
  </si>
  <si>
    <t>Hálózati szegmentáció</t>
  </si>
  <si>
    <t>Redundáns optikai hálózat építése</t>
  </si>
  <si>
    <t>win 2008 szerver kiváltása win 2016-ra</t>
  </si>
  <si>
    <t xml:space="preserve">Monitor modernizálása </t>
  </si>
  <si>
    <t>ASP adó szakrendszerre való átálláshoz kompatibilis program</t>
  </si>
  <si>
    <t>Adóügyi Irodára ASP rendszerhez adóküldeményező szoftver</t>
  </si>
  <si>
    <t>Választási fülke beszerzés</t>
  </si>
  <si>
    <t>Egyéb tárgyi eszközök beszerzése</t>
  </si>
  <si>
    <t>Kazáncsere (Roma Önkormányzat)</t>
  </si>
  <si>
    <t xml:space="preserve">Éven túl elhasználódó eszközök beszerzése </t>
  </si>
  <si>
    <t>Közterület-felügyelet</t>
  </si>
  <si>
    <t xml:space="preserve">Testre szerelhető akciókamera (40 db) </t>
  </si>
  <si>
    <t xml:space="preserve">Zebra mobil blokk nyomtató + tartozékok </t>
  </si>
  <si>
    <t xml:space="preserve">Térfigyelő kamerarendszer kezelő joystick </t>
  </si>
  <si>
    <t>Hordozható és egyéb nyomtató kellékek</t>
  </si>
  <si>
    <t xml:space="preserve">PDA bírságoló készülék beszerzés  </t>
  </si>
  <si>
    <t>Körzeti rendészeti egység részére technikai berendezések</t>
  </si>
  <si>
    <t>Lélekház- Lélek program</t>
  </si>
  <si>
    <t>Szekrények, telefonok cseréje, éven túl elhasználódó eszközök</t>
  </si>
  <si>
    <t xml:space="preserve">Gazdasági szervezet és Központi irányítás </t>
  </si>
  <si>
    <t xml:space="preserve">A pénztár helyiség és új iroda helyiség klimatizálása </t>
  </si>
  <si>
    <t>Új iroda berendezése, irodabútorok beszerzése</t>
  </si>
  <si>
    <t>Orczy Projekt keretében tárgyi eszköz beszerzés</t>
  </si>
  <si>
    <t>Nagyobb kapacitású mosógépekhez elektromos teljesítmény bővítés</t>
  </si>
  <si>
    <t>Óvodai és iskolai szociális segítéshez tárgyieszközök beszerzése</t>
  </si>
  <si>
    <t>Házi Segítségnyújtás</t>
  </si>
  <si>
    <t>Korszerűsítés (nyílászárók, villanyóra szabványosítás)</t>
  </si>
  <si>
    <t>Ellátottak érdekében végzett feladatokhoz szükséges munkaeszközök cseréje/pótlása</t>
  </si>
  <si>
    <t xml:space="preserve">Éven túl elhasználódó eszközök beszerzése, pótlása </t>
  </si>
  <si>
    <t>Akadálymentesítés (Napraforgó,Ciklámen K.)</t>
  </si>
  <si>
    <t>Függöny csere</t>
  </si>
  <si>
    <t>Székek, szekrények, polcok cseréje</t>
  </si>
  <si>
    <t>Nagy teljesítményű porszívó beszerz.</t>
  </si>
  <si>
    <t>7 db étkező asztal 28 db székkel és mosható párnákkal beszer.</t>
  </si>
  <si>
    <t>Varrógép beszerz. foglalkoztatáshoz</t>
  </si>
  <si>
    <t>1-1 db varrógép és porszívó beszerzés</t>
  </si>
  <si>
    <t>Bútorok, berendezések cseréje</t>
  </si>
  <si>
    <t>Projektor beszerz.</t>
  </si>
  <si>
    <t>2 db légkondicionáló beszerelés</t>
  </si>
  <si>
    <t>Zepter bioptron medall lámpa állvánnyal és színkészlettel</t>
  </si>
  <si>
    <t>Nyílászárók beszerelése</t>
  </si>
  <si>
    <t>Nappali ellátás akadálymentesítés</t>
  </si>
  <si>
    <t>3db külső raktárhelyiség felújítása</t>
  </si>
  <si>
    <t>Tálaló konyha felújítás</t>
  </si>
  <si>
    <t xml:space="preserve">Szennyvízelevezető rendszer felújítása </t>
  </si>
  <si>
    <t>IÁO raktárhelyiség felújítása, garázskapu beszerelése</t>
  </si>
  <si>
    <t>Kisértékű eszközök beszerzése (ülőpárnák, pedagógiai fejlesztő eszközök, kézműves alapanyagok, stb.)</t>
  </si>
  <si>
    <t>Oktatási - nevelési intézményekben étkeztetés biztosítása</t>
  </si>
  <si>
    <t>Eszközök, gép, berendezés beszerzés</t>
  </si>
  <si>
    <t>Családok átmeneti otthona kialakításához berendezések</t>
  </si>
  <si>
    <t>Kisfaludy u. 5. - berendezése</t>
  </si>
  <si>
    <t>3 külső férőhely berendezésének pótlása/cseréje</t>
  </si>
  <si>
    <t>CsÁO zuhanykabin ajtók beépítése</t>
  </si>
  <si>
    <t>Józsefvárosi  Egyesített Bölcsődék</t>
  </si>
  <si>
    <t>Éven túl elhasználódó eszközök beszerzése (játékok+ egyéb)</t>
  </si>
  <si>
    <t>JEB székhely</t>
  </si>
  <si>
    <t>Nyílászárók cseréje</t>
  </si>
  <si>
    <t>Fűtés korszerűsítése II.ütem</t>
  </si>
  <si>
    <t>Informatikai eszközök beszerzése (Karács S.A.)</t>
  </si>
  <si>
    <t>Proxy mágneszáras beengedő rendszer kialakítása</t>
  </si>
  <si>
    <t>Mini-Manó</t>
  </si>
  <si>
    <t>Minimanó Bölcsőde fűtéskorszerűsítés (radiátorok cseréje)</t>
  </si>
  <si>
    <t>Minimanó Bölcsőde beltéri ajtók cseréje (2017. évi pm.)</t>
  </si>
  <si>
    <t>Minimanó Bölcsőde járólap bontás és csere</t>
  </si>
  <si>
    <t>Minimanó Bölcsőde tornaszoba kialakítása (2017. évi pm.)</t>
  </si>
  <si>
    <t>Babóca</t>
  </si>
  <si>
    <t>Babóca Bölcsőde fűtéskorszerűsítés (radiátorok cseréje)</t>
  </si>
  <si>
    <t>Babóca Bölcsőde  tornaszoba kialakítása (2017.évi pm.)</t>
  </si>
  <si>
    <t>Babóca Bölcsőde  csoportszobákban lamb.csere (2017.évi pm.)</t>
  </si>
  <si>
    <t>Babóca Bölcsőde  feladattal terhelt pm.</t>
  </si>
  <si>
    <t>Babóca Bölcsőde beltéri ajtók cseréje (2017. évi pm.)</t>
  </si>
  <si>
    <t>Gyermekkert</t>
  </si>
  <si>
    <t>Gyermekkert Bölcsőde udvari gyermek wc kialakítása</t>
  </si>
  <si>
    <t>Gyermekkert Bölcsőde udvari tusoló, pancsoló kiépítése</t>
  </si>
  <si>
    <t>Gyermekkert Bölcsőde nyílászárók, zsalugáterek cseréje (2017.évi pm.)</t>
  </si>
  <si>
    <t>Világítás korszerűsítése az egész épületben</t>
  </si>
  <si>
    <t>Csoportszobák, fürdőszobák, átadók bútorainak cseréje</t>
  </si>
  <si>
    <t>Tücsök-lak</t>
  </si>
  <si>
    <t>Tücsök-lak Bölcsőde játszódomb és homokozók esési terének gumiborítása</t>
  </si>
  <si>
    <t>Tücsök-lak Bölcsőde udvari tároló ajtóinak cseréje</t>
  </si>
  <si>
    <t>Árnyékoló rendszer bővítése csoportszobák előtt</t>
  </si>
  <si>
    <t>Kódos beléptetőrendszer kialakítása</t>
  </si>
  <si>
    <t>Katica</t>
  </si>
  <si>
    <t>Katica Bölcsőde játszóudvar felújítása (új játszóeszközök vásárlása, homokozók felújítása, gumiborítás, TÜV engedély hiánya miatt játékok visszabontása)</t>
  </si>
  <si>
    <t>Katica Bölcsőde kerítés, teraszkorlát felújítása</t>
  </si>
  <si>
    <t>Katica Bölcsőde mosókonyha csempe csere (2017.évi pm.)</t>
  </si>
  <si>
    <t>Katica Bölcsőde mosókonyha linóleum csere (2017.évi pm.)</t>
  </si>
  <si>
    <t>Előtetők gyártatása az 2 db udvari kijárat fölé</t>
  </si>
  <si>
    <t>Automata öntözőrendszer kialakítása</t>
  </si>
  <si>
    <t>Játékvár B.</t>
  </si>
  <si>
    <t>Tornaszoba kialakítása</t>
  </si>
  <si>
    <t>Játékvár Bölcsőde mosoda linóleumcsere (2017.évi pm.)</t>
  </si>
  <si>
    <t>Játékvár Bölcsőde udvari gumiburkolat cseréje</t>
  </si>
  <si>
    <t>Biztos Kezdet Gyerekház fűtés korszerűsítés</t>
  </si>
  <si>
    <t>Biztos Kezdet Gyerekház informatikai eszköz beszerzés</t>
  </si>
  <si>
    <t>Józsevfárosi Szent Kozma Egészségügyi Központ</t>
  </si>
  <si>
    <t>Informatikai eszközök, számítógép beszerzés</t>
  </si>
  <si>
    <t>Radiológiai felsőkategóriás komplex ultrahang készülék beszerzése  </t>
  </si>
  <si>
    <t>Digitális passzív detektoros, tűkristályos mammográfiás berendezés beszerzése</t>
  </si>
  <si>
    <t>Digitális átvilágító-felvételi berendezés beszerzése </t>
  </si>
  <si>
    <t>Járulékos költségek</t>
  </si>
  <si>
    <t>1-1 db videó colonoscop és gastroscop beszerzés</t>
  </si>
  <si>
    <t>Átemelő szivattyúk, nyomáscsökkentő, fűtési és légtechnikai/levegőztető rendszer felülvizsgálata, fűtési rendszer fagymentessé tétele</t>
  </si>
  <si>
    <t>Auróra utcai felnőtt háziorvosok részére személyzeti mosdó/mellékhelyiség berendezés, rendelők ablakaira szúnyogháló felszerelése</t>
  </si>
  <si>
    <t>Napraforgó Egyesített Óvoda</t>
  </si>
  <si>
    <t>Játszóudvar teljes felújítása, balesetveszély megszüntetése (talaj beszakadás)</t>
  </si>
  <si>
    <t>Védőfal az óvoda és a JEGYMI között</t>
  </si>
  <si>
    <t>Elektromos és érintésvédelmi hálózat felújítása</t>
  </si>
  <si>
    <t>Hátsó udvar gumitéglázása (60nm)</t>
  </si>
  <si>
    <t>Gyerek-Virág</t>
  </si>
  <si>
    <t xml:space="preserve">Udvari fedett tartózkodó lapostető szigetelés </t>
  </si>
  <si>
    <t xml:space="preserve">Tetőszigetelés kiváltása könnyűszerkezetes sátortető kialakításával </t>
  </si>
  <si>
    <t>Mesepalota</t>
  </si>
  <si>
    <t xml:space="preserve">Terasz fémszerkezetének felújítása </t>
  </si>
  <si>
    <t>Nyílászárók cseréje- pincei szint ablak cseréi</t>
  </si>
  <si>
    <t>Napsugár</t>
  </si>
  <si>
    <t>Udvari megsüllyedt gumitéglák cseréje, jav.</t>
  </si>
  <si>
    <t>Csodasziget</t>
  </si>
  <si>
    <t xml:space="preserve">Kerítés feújítás, vaskapuk cseréje </t>
  </si>
  <si>
    <t>TÁ-TI-KA</t>
  </si>
  <si>
    <t>Gumitéglák cseréje, további telepítése</t>
  </si>
  <si>
    <t xml:space="preserve">Csúszdás játék áthelyezés(TÜV) gumitégla cserével </t>
  </si>
  <si>
    <t xml:space="preserve">Homokozóban beton ülőke gumiburkolása </t>
  </si>
  <si>
    <t>Tesz-Vesz</t>
  </si>
  <si>
    <t>14-14 db mosó- és szárítógép beszerzés</t>
  </si>
  <si>
    <t>"Játékkotta" fejlesztő torna-eszközök</t>
  </si>
  <si>
    <t>I. emeleti gyermekmosdó felújítása</t>
  </si>
  <si>
    <t>NEO Kp.</t>
  </si>
  <si>
    <t>Teraszkorlát felújítása</t>
  </si>
  <si>
    <t>Kincskereső</t>
  </si>
  <si>
    <t>Informatikai eszközök cseréje</t>
  </si>
  <si>
    <t>Udvar felújítása - gumitégla,udvari játékok - (Várunk Rád Tagóvoda)</t>
  </si>
  <si>
    <t>Egyéb tárgyi eszközök beszerzése (Karácsony S.)</t>
  </si>
  <si>
    <t>Mindösszesen</t>
  </si>
  <si>
    <t>játékbeszerzés</t>
  </si>
  <si>
    <t>Stornó számla 2019. januári teljesítés</t>
  </si>
  <si>
    <t>Józsefvárosi Szociális Szolgáltató Központ</t>
  </si>
  <si>
    <t>Józsefvárosi Egyesített Bölcsődék</t>
  </si>
  <si>
    <t>Józsefvárosi Szent Kozma Egészségügyi Központ</t>
  </si>
  <si>
    <t>Tücsöklak B.</t>
  </si>
  <si>
    <t>Udvari tároló ajtóinak cseréje</t>
  </si>
  <si>
    <t>2018. évi várható saját tőkke és jegyzett tőke arányok az értékvesztés megállapításához</t>
  </si>
  <si>
    <t>várható saját tőke e Ft-ban</t>
  </si>
  <si>
    <t>jegyzett tőke e Ft-ban</t>
  </si>
  <si>
    <t>2019. március 29.</t>
  </si>
  <si>
    <t>JGK = 306 836 e Ft/162.000 e Ft= 189%</t>
  </si>
  <si>
    <t>RÉV8 = 31.750 e Ft/26.520 e Ft= 120 %</t>
  </si>
  <si>
    <t>2017. évi adatok alapján = 40 369 e Ft/3.000 e Ft= 1346%</t>
  </si>
  <si>
    <t>2017. évi adatok alapján: 37.064 e Ft/37.060 e Ft= 100%</t>
  </si>
  <si>
    <t>JKN Zrt. = 84 100 e Ft/5.000 e Ft=1682%</t>
  </si>
  <si>
    <t>Elszámolt értékvesztés 2017. dec. 31-ig</t>
  </si>
  <si>
    <t>A fentiek alapján 2018-ban nem kell értékvesztést elszámolni.</t>
  </si>
  <si>
    <t xml:space="preserve">Dobozi u. Diószegi u. közvilágítás </t>
  </si>
  <si>
    <t>II. János Pál pápa téri csőszház felújítása</t>
  </si>
  <si>
    <t>Korányi II. em. pszichiátria és addiktológia</t>
  </si>
  <si>
    <t xml:space="preserve">József krt.-Horváth Mihály tér terv </t>
  </si>
  <si>
    <t xml:space="preserve">Haller u. 29/a. ügyeleti épület felújítás </t>
  </si>
  <si>
    <t xml:space="preserve">II. János Pál pápa tér kutyafuttató </t>
  </si>
  <si>
    <t xml:space="preserve">II. János Pál pápa tér 9-13 között </t>
  </si>
  <si>
    <t xml:space="preserve">Kisfaludy-Futó u. közvilágítás </t>
  </si>
  <si>
    <t xml:space="preserve">Átadott elektromos vezeték </t>
  </si>
  <si>
    <t xml:space="preserve">Harminckettesek tere Futó u. vízszerelés </t>
  </si>
  <si>
    <t xml:space="preserve">Corvin köz tervezés </t>
  </si>
  <si>
    <t xml:space="preserve">Hock J. u. közvilágítás építés </t>
  </si>
  <si>
    <t xml:space="preserve">Baross u. villamos vezeték építés pótmunka </t>
  </si>
  <si>
    <t xml:space="preserve">Leonardó köz világítás </t>
  </si>
  <si>
    <t>Orczy út tornaterem /Bárka Színház</t>
  </si>
  <si>
    <t xml:space="preserve">Bókay J. u. 38. ELMŰ csatlakozási díj </t>
  </si>
  <si>
    <t xml:space="preserve">Kisfaludy u. 32-38. elektromos hálózatfejlesztés </t>
  </si>
  <si>
    <t xml:space="preserve">Tátika Óvoda Épület (Rákóczi út) </t>
  </si>
  <si>
    <t xml:space="preserve">Mikszáth Kálmán tér 4. orvosi rendelő </t>
  </si>
  <si>
    <t xml:space="preserve">Üllői úti víz, gázhálózat építés </t>
  </si>
  <si>
    <t xml:space="preserve">Orczy út útfelújítás  </t>
  </si>
  <si>
    <t>Krúdy u. sarok /Csibész szobor környéke</t>
  </si>
  <si>
    <t>Hungária krt. MÁV ltp. Közvilágítási terv</t>
  </si>
  <si>
    <t>Lemez tábla: Szemét lerakása TILOS (Ciprus-Százados u. sarok, Jázmin u. trafó)</t>
  </si>
  <si>
    <t>Zászlórúd + tartó (Horváth Mihály tér, Rezső tér)</t>
  </si>
  <si>
    <t xml:space="preserve">Hungária krt. víz és csatorna hálózat felújítás </t>
  </si>
  <si>
    <t>Konténer WC férfi-női (Tömő u.)</t>
  </si>
  <si>
    <t>Kosárpalánk "1000 kosárlabda palánkot Budapestnek"</t>
  </si>
  <si>
    <t>Ludovika tér park felújítás</t>
  </si>
  <si>
    <t>A 2017. évi C. tv. 2. m. Kieg. sz. 2.b) p.-ban szer. fin. kezd. hat.idejét köv. hót terh. lemond. előir-ban tört. érv. miatt fennálló tart.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</si>
</sst>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F_t_-;\-* #,##0.00\ _F_t_-;_-* &quot;-&quot;??\ _F_t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* #,##0\ _F_t_-;\-* #,##0\ _F_t_-;_-* &quot;-&quot;??\ _F_t_-;_-@_-"/>
    <numFmt numFmtId="167" formatCode="#,##0.0"/>
    <numFmt numFmtId="168" formatCode="_-* #,##0.0\ _F_t_-;\-* #,##0.0\ _F_t_-;_-* &quot;-&quot;??\ _F_t_-;_-@_-"/>
    <numFmt numFmtId="169" formatCode="#,##0.0_ ;[Red]\-#,##0.0\ "/>
    <numFmt numFmtId="170" formatCode="_-* #,##0_-;\-* #,##0_-;_-* &quot;-&quot;??_-;_-@_-"/>
    <numFmt numFmtId="171" formatCode="#,##0.00;\-#,##0.00"/>
  </numFmts>
  <fonts count="42" x14ac:knownFonts="1">
    <font>
      <sz val="10"/>
      <name val="MS Sans Serif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i/>
      <u/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i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name val="Times New Roman CE"/>
      <charset val="238"/>
    </font>
    <font>
      <sz val="10"/>
      <name val="Times New Roman CE"/>
      <charset val="238"/>
    </font>
    <font>
      <sz val="10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Calibri"/>
      <family val="2"/>
      <charset val="238"/>
      <scheme val="minor"/>
    </font>
    <font>
      <b/>
      <u/>
      <sz val="10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color theme="4" tint="-0.249977111117893"/>
      <name val="Times New Roman"/>
      <family val="1"/>
      <charset val="238"/>
    </font>
    <font>
      <b/>
      <i/>
      <sz val="10"/>
      <name val="Times New Roman CE"/>
      <family val="1"/>
      <charset val="238"/>
    </font>
    <font>
      <i/>
      <sz val="10"/>
      <name val="MS Sans Serif"/>
      <family val="2"/>
      <charset val="238"/>
    </font>
    <font>
      <b/>
      <i/>
      <sz val="10"/>
      <name val="MS Sans Serif"/>
      <family val="2"/>
      <charset val="238"/>
    </font>
    <font>
      <b/>
      <i/>
      <sz val="10"/>
      <name val="Times New Roman"/>
      <family val="1"/>
      <charset val="238"/>
    </font>
    <font>
      <sz val="11"/>
      <name val="Times New Roman"/>
      <family val="1"/>
      <charset val="238"/>
    </font>
    <font>
      <b/>
      <sz val="8"/>
      <color indexed="8"/>
      <name val="MS Sans Serif"/>
      <family val="2"/>
      <charset val="238"/>
    </font>
    <font>
      <sz val="8"/>
      <color indexed="8"/>
      <name val="MS Sans Serif"/>
      <family val="2"/>
      <charset val="238"/>
    </font>
    <font>
      <b/>
      <sz val="10"/>
      <color indexed="8"/>
      <name val="MS Sans Serif"/>
      <family val="2"/>
      <charset val="238"/>
    </font>
    <font>
      <b/>
      <i/>
      <sz val="11"/>
      <name val="Times New Roman"/>
      <family val="1"/>
      <charset val="238"/>
    </font>
    <font>
      <b/>
      <sz val="12"/>
      <color theme="1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0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3" fillId="0" borderId="0"/>
    <xf numFmtId="0" fontId="1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" fillId="0" borderId="0"/>
    <xf numFmtId="16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30">
    <xf numFmtId="0" fontId="0" fillId="0" borderId="0" xfId="0"/>
    <xf numFmtId="0" fontId="6" fillId="0" borderId="0" xfId="0" applyFont="1" applyAlignment="1">
      <alignment vertical="center" wrapText="1"/>
    </xf>
    <xf numFmtId="3" fontId="6" fillId="0" borderId="0" xfId="0" applyNumberFormat="1" applyFont="1"/>
    <xf numFmtId="3" fontId="7" fillId="0" borderId="0" xfId="0" applyNumberFormat="1" applyFont="1"/>
    <xf numFmtId="0" fontId="6" fillId="0" borderId="0" xfId="0" applyFont="1"/>
    <xf numFmtId="0" fontId="7" fillId="0" borderId="1" xfId="0" applyFont="1" applyBorder="1" applyAlignment="1">
      <alignment horizontal="center" vertical="center" wrapText="1"/>
    </xf>
    <xf numFmtId="0" fontId="7" fillId="0" borderId="0" xfId="0" applyFont="1"/>
    <xf numFmtId="3" fontId="6" fillId="0" borderId="10" xfId="0" applyNumberFormat="1" applyFont="1" applyBorder="1"/>
    <xf numFmtId="3" fontId="6" fillId="0" borderId="11" xfId="0" applyNumberFormat="1" applyFont="1" applyBorder="1"/>
    <xf numFmtId="3" fontId="7" fillId="0" borderId="11" xfId="0" applyNumberFormat="1" applyFont="1" applyBorder="1"/>
    <xf numFmtId="3" fontId="7" fillId="0" borderId="10" xfId="0" applyNumberFormat="1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0" fontId="6" fillId="0" borderId="18" xfId="0" applyFont="1" applyBorder="1"/>
    <xf numFmtId="0" fontId="6" fillId="0" borderId="19" xfId="0" applyFont="1" applyBorder="1"/>
    <xf numFmtId="3" fontId="6" fillId="0" borderId="21" xfId="0" applyNumberFormat="1" applyFont="1" applyBorder="1"/>
    <xf numFmtId="3" fontId="7" fillId="0" borderId="21" xfId="0" applyNumberFormat="1" applyFont="1" applyBorder="1"/>
    <xf numFmtId="3" fontId="7" fillId="0" borderId="23" xfId="0" applyNumberFormat="1" applyFont="1" applyBorder="1"/>
    <xf numFmtId="0" fontId="6" fillId="0" borderId="24" xfId="0" quotePrefix="1" applyFont="1" applyFill="1" applyBorder="1" applyAlignment="1">
      <alignment vertical="center" wrapText="1"/>
    </xf>
    <xf numFmtId="0" fontId="6" fillId="0" borderId="25" xfId="0" applyFont="1" applyFill="1" applyBorder="1" applyAlignment="1">
      <alignment vertical="center" wrapText="1"/>
    </xf>
    <xf numFmtId="3" fontId="7" fillId="0" borderId="27" xfId="0" applyNumberFormat="1" applyFont="1" applyBorder="1"/>
    <xf numFmtId="0" fontId="6" fillId="0" borderId="0" xfId="0" applyFont="1" applyBorder="1" applyAlignment="1">
      <alignment vertical="center" wrapText="1"/>
    </xf>
    <xf numFmtId="3" fontId="6" fillId="0" borderId="0" xfId="0" applyNumberFormat="1" applyFont="1" applyBorder="1"/>
    <xf numFmtId="3" fontId="7" fillId="0" borderId="0" xfId="0" applyNumberFormat="1" applyFont="1" applyBorder="1"/>
    <xf numFmtId="0" fontId="7" fillId="0" borderId="6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3" fontId="6" fillId="0" borderId="10" xfId="0" applyNumberFormat="1" applyFont="1" applyBorder="1" applyAlignment="1">
      <alignment horizontal="right" wrapText="1"/>
    </xf>
    <xf numFmtId="3" fontId="7" fillId="0" borderId="10" xfId="0" applyNumberFormat="1" applyFont="1" applyBorder="1" applyAlignment="1">
      <alignment horizontal="right" wrapText="1"/>
    </xf>
    <xf numFmtId="3" fontId="7" fillId="0" borderId="32" xfId="0" applyNumberFormat="1" applyFont="1" applyBorder="1" applyAlignment="1">
      <alignment horizontal="right" wrapText="1"/>
    </xf>
    <xf numFmtId="3" fontId="7" fillId="0" borderId="23" xfId="0" applyNumberFormat="1" applyFont="1" applyBorder="1" applyAlignment="1">
      <alignment horizontal="right" wrapText="1"/>
    </xf>
    <xf numFmtId="0" fontId="7" fillId="0" borderId="1" xfId="0" applyFont="1" applyFill="1" applyBorder="1" applyAlignment="1">
      <alignment vertical="center" wrapText="1"/>
    </xf>
    <xf numFmtId="3" fontId="7" fillId="0" borderId="14" xfId="0" applyNumberFormat="1" applyFont="1" applyBorder="1" applyAlignment="1">
      <alignment horizontal="right" wrapText="1"/>
    </xf>
    <xf numFmtId="3" fontId="7" fillId="0" borderId="15" xfId="0" applyNumberFormat="1" applyFont="1" applyBorder="1" applyAlignment="1">
      <alignment horizontal="right" wrapText="1"/>
    </xf>
    <xf numFmtId="0" fontId="7" fillId="0" borderId="33" xfId="0" applyFont="1" applyFill="1" applyBorder="1" applyAlignment="1">
      <alignment vertical="center" wrapText="1"/>
    </xf>
    <xf numFmtId="3" fontId="6" fillId="0" borderId="18" xfId="0" applyNumberFormat="1" applyFont="1" applyBorder="1" applyAlignment="1">
      <alignment horizontal="right" wrapText="1"/>
    </xf>
    <xf numFmtId="3" fontId="7" fillId="0" borderId="18" xfId="0" applyNumberFormat="1" applyFont="1" applyBorder="1" applyAlignment="1">
      <alignment horizontal="right" wrapText="1"/>
    </xf>
    <xf numFmtId="3" fontId="7" fillId="0" borderId="34" xfId="0" applyNumberFormat="1" applyFont="1" applyBorder="1" applyAlignment="1">
      <alignment horizontal="right" wrapText="1"/>
    </xf>
    <xf numFmtId="3" fontId="7" fillId="0" borderId="35" xfId="0" applyNumberFormat="1" applyFont="1" applyBorder="1" applyAlignment="1">
      <alignment horizontal="right" wrapText="1"/>
    </xf>
    <xf numFmtId="0" fontId="7" fillId="0" borderId="20" xfId="0" applyFont="1" applyFill="1" applyBorder="1" applyAlignment="1">
      <alignment vertical="center" wrapText="1"/>
    </xf>
    <xf numFmtId="3" fontId="6" fillId="0" borderId="21" xfId="0" applyNumberFormat="1" applyFont="1" applyBorder="1" applyAlignment="1">
      <alignment horizontal="right" wrapText="1"/>
    </xf>
    <xf numFmtId="3" fontId="7" fillId="0" borderId="21" xfId="0" applyNumberFormat="1" applyFont="1" applyBorder="1" applyAlignment="1">
      <alignment horizontal="right" wrapText="1"/>
    </xf>
    <xf numFmtId="3" fontId="7" fillId="0" borderId="36" xfId="0" applyNumberFormat="1" applyFont="1" applyBorder="1" applyAlignment="1">
      <alignment horizontal="right" wrapText="1"/>
    </xf>
    <xf numFmtId="3" fontId="7" fillId="0" borderId="4" xfId="0" applyNumberFormat="1" applyFont="1" applyBorder="1" applyAlignment="1">
      <alignment horizontal="right" wrapText="1"/>
    </xf>
    <xf numFmtId="3" fontId="6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6" fillId="0" borderId="25" xfId="1" applyFont="1" applyFill="1" applyBorder="1" applyAlignment="1">
      <alignment horizontal="left" vertical="center" wrapText="1"/>
    </xf>
    <xf numFmtId="3" fontId="6" fillId="0" borderId="39" xfId="0" applyNumberFormat="1" applyFont="1" applyBorder="1"/>
    <xf numFmtId="3" fontId="7" fillId="0" borderId="40" xfId="0" applyNumberFormat="1" applyFont="1" applyBorder="1"/>
    <xf numFmtId="0" fontId="6" fillId="0" borderId="24" xfId="1" applyFont="1" applyFill="1" applyBorder="1" applyAlignment="1">
      <alignment horizontal="left" vertical="center" wrapText="1"/>
    </xf>
    <xf numFmtId="3" fontId="6" fillId="0" borderId="32" xfId="0" applyNumberFormat="1" applyFont="1" applyBorder="1"/>
    <xf numFmtId="0" fontId="7" fillId="0" borderId="41" xfId="0" applyFont="1" applyFill="1" applyBorder="1" applyAlignment="1">
      <alignment vertical="center" wrapText="1"/>
    </xf>
    <xf numFmtId="3" fontId="7" fillId="0" borderId="4" xfId="0" applyNumberFormat="1" applyFont="1" applyBorder="1"/>
    <xf numFmtId="0" fontId="7" fillId="0" borderId="2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39" xfId="0" applyFont="1" applyFill="1" applyBorder="1" applyAlignment="1">
      <alignment horizontal="left" vertical="center" wrapText="1"/>
    </xf>
    <xf numFmtId="0" fontId="6" fillId="0" borderId="11" xfId="0" applyFont="1" applyBorder="1"/>
    <xf numFmtId="0" fontId="6" fillId="0" borderId="40" xfId="0" applyFont="1" applyBorder="1"/>
    <xf numFmtId="0" fontId="7" fillId="0" borderId="42" xfId="1" applyFont="1" applyBorder="1" applyAlignment="1">
      <alignment horizontal="left" vertical="center" wrapText="1"/>
    </xf>
    <xf numFmtId="0" fontId="7" fillId="0" borderId="43" xfId="1" applyFont="1" applyBorder="1" applyAlignment="1">
      <alignment horizontal="left" vertical="center" wrapText="1"/>
    </xf>
    <xf numFmtId="0" fontId="7" fillId="0" borderId="44" xfId="1" applyFont="1" applyBorder="1" applyAlignment="1">
      <alignment horizontal="left" vertical="center" wrapText="1"/>
    </xf>
    <xf numFmtId="0" fontId="7" fillId="0" borderId="21" xfId="1" applyFont="1" applyBorder="1" applyAlignment="1">
      <alignment horizontal="left" vertical="center" wrapText="1"/>
    </xf>
    <xf numFmtId="0" fontId="7" fillId="0" borderId="45" xfId="1" applyFont="1" applyBorder="1" applyAlignment="1">
      <alignment horizontal="left" vertical="center" wrapText="1"/>
    </xf>
    <xf numFmtId="3" fontId="6" fillId="0" borderId="45" xfId="0" applyNumberFormat="1" applyFont="1" applyBorder="1"/>
    <xf numFmtId="3" fontId="7" fillId="0" borderId="46" xfId="0" applyNumberFormat="1" applyFont="1" applyBorder="1"/>
    <xf numFmtId="0" fontId="6" fillId="0" borderId="10" xfId="0" applyFont="1" applyBorder="1"/>
    <xf numFmtId="0" fontId="6" fillId="0" borderId="23" xfId="0" applyFont="1" applyBorder="1"/>
    <xf numFmtId="0" fontId="6" fillId="0" borderId="42" xfId="1" applyFont="1" applyBorder="1" applyAlignment="1">
      <alignment horizontal="left" vertical="center" wrapText="1"/>
    </xf>
    <xf numFmtId="0" fontId="6" fillId="0" borderId="43" xfId="1" applyFont="1" applyBorder="1" applyAlignment="1">
      <alignment horizontal="right" wrapText="1"/>
    </xf>
    <xf numFmtId="0" fontId="6" fillId="0" borderId="44" xfId="1" applyFont="1" applyBorder="1" applyAlignment="1">
      <alignment horizontal="left" vertical="center" wrapText="1"/>
    </xf>
    <xf numFmtId="0" fontId="6" fillId="0" borderId="44" xfId="1" applyFont="1" applyBorder="1" applyAlignment="1">
      <alignment horizontal="right" wrapText="1"/>
    </xf>
    <xf numFmtId="0" fontId="6" fillId="0" borderId="21" xfId="1" applyFont="1" applyBorder="1" applyAlignment="1">
      <alignment horizontal="left" vertical="center" wrapText="1"/>
    </xf>
    <xf numFmtId="0" fontId="6" fillId="0" borderId="21" xfId="1" applyFont="1" applyBorder="1" applyAlignment="1">
      <alignment horizontal="right" wrapText="1"/>
    </xf>
    <xf numFmtId="3" fontId="6" fillId="0" borderId="21" xfId="1" applyNumberFormat="1" applyFont="1" applyBorder="1" applyAlignment="1">
      <alignment horizontal="right" wrapText="1"/>
    </xf>
    <xf numFmtId="3" fontId="6" fillId="0" borderId="44" xfId="1" applyNumberFormat="1" applyFont="1" applyBorder="1" applyAlignment="1">
      <alignment horizontal="right" wrapText="1"/>
    </xf>
    <xf numFmtId="0" fontId="6" fillId="0" borderId="44" xfId="0" applyFont="1" applyFill="1" applyBorder="1" applyAlignment="1">
      <alignment vertical="center" wrapText="1"/>
    </xf>
    <xf numFmtId="0" fontId="6" fillId="0" borderId="21" xfId="0" applyFont="1" applyFill="1" applyBorder="1" applyAlignment="1">
      <alignment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46" xfId="1" applyFont="1" applyBorder="1" applyAlignment="1">
      <alignment horizontal="right" wrapText="1"/>
    </xf>
    <xf numFmtId="0" fontId="6" fillId="0" borderId="22" xfId="1" applyFont="1" applyBorder="1" applyAlignment="1">
      <alignment horizontal="left" vertical="center" wrapText="1"/>
    </xf>
    <xf numFmtId="0" fontId="6" fillId="0" borderId="22" xfId="1" applyFont="1" applyBorder="1" applyAlignment="1">
      <alignment horizontal="right" wrapText="1"/>
    </xf>
    <xf numFmtId="0" fontId="6" fillId="0" borderId="10" xfId="1" applyFont="1" applyBorder="1" applyAlignment="1">
      <alignment horizontal="left" vertical="center" wrapText="1"/>
    </xf>
    <xf numFmtId="0" fontId="6" fillId="0" borderId="10" xfId="1" applyFont="1" applyBorder="1" applyAlignment="1">
      <alignment horizontal="right" wrapText="1"/>
    </xf>
    <xf numFmtId="3" fontId="6" fillId="0" borderId="10" xfId="1" applyNumberFormat="1" applyFont="1" applyBorder="1" applyAlignment="1">
      <alignment horizontal="right" wrapText="1"/>
    </xf>
    <xf numFmtId="3" fontId="6" fillId="0" borderId="22" xfId="1" applyNumberFormat="1" applyFont="1" applyBorder="1" applyAlignment="1">
      <alignment horizontal="right" wrapText="1"/>
    </xf>
    <xf numFmtId="0" fontId="7" fillId="0" borderId="24" xfId="1" applyFont="1" applyBorder="1" applyAlignment="1">
      <alignment horizontal="left" vertical="center" wrapText="1"/>
    </xf>
    <xf numFmtId="0" fontId="7" fillId="0" borderId="22" xfId="1" applyFont="1" applyBorder="1" applyAlignment="1">
      <alignment horizontal="left" vertical="center" wrapText="1"/>
    </xf>
    <xf numFmtId="0" fontId="7" fillId="0" borderId="10" xfId="1" applyFont="1" applyBorder="1" applyAlignment="1">
      <alignment horizontal="left" vertical="center" wrapText="1"/>
    </xf>
    <xf numFmtId="0" fontId="6" fillId="0" borderId="47" xfId="1" applyFont="1" applyBorder="1" applyAlignment="1">
      <alignment horizontal="left" vertical="center" wrapText="1"/>
    </xf>
    <xf numFmtId="0" fontId="6" fillId="0" borderId="48" xfId="1" applyFont="1" applyBorder="1" applyAlignment="1">
      <alignment horizontal="right" wrapText="1"/>
    </xf>
    <xf numFmtId="0" fontId="6" fillId="0" borderId="12" xfId="1" applyFont="1" applyBorder="1" applyAlignment="1">
      <alignment horizontal="left" vertical="center" wrapText="1"/>
    </xf>
    <xf numFmtId="0" fontId="6" fillId="0" borderId="27" xfId="1" applyFont="1" applyBorder="1" applyAlignment="1">
      <alignment horizontal="right" wrapText="1"/>
    </xf>
    <xf numFmtId="0" fontId="6" fillId="0" borderId="12" xfId="1" applyFont="1" applyBorder="1" applyAlignment="1">
      <alignment horizontal="right" wrapText="1"/>
    </xf>
    <xf numFmtId="0" fontId="6" fillId="0" borderId="27" xfId="1" applyFont="1" applyBorder="1" applyAlignment="1">
      <alignment horizontal="left" vertical="center" wrapText="1"/>
    </xf>
    <xf numFmtId="3" fontId="6" fillId="0" borderId="49" xfId="0" applyNumberFormat="1" applyFont="1" applyBorder="1"/>
    <xf numFmtId="3" fontId="6" fillId="0" borderId="27" xfId="0" applyNumberFormat="1" applyFont="1" applyBorder="1"/>
    <xf numFmtId="3" fontId="6" fillId="0" borderId="27" xfId="1" applyNumberFormat="1" applyFont="1" applyBorder="1" applyAlignment="1">
      <alignment horizontal="right" wrapText="1"/>
    </xf>
    <xf numFmtId="3" fontId="6" fillId="0" borderId="12" xfId="1" applyNumberFormat="1" applyFont="1" applyBorder="1" applyAlignment="1">
      <alignment horizontal="right" wrapText="1"/>
    </xf>
    <xf numFmtId="0" fontId="7" fillId="0" borderId="5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right" wrapText="1"/>
    </xf>
    <xf numFmtId="0" fontId="7" fillId="0" borderId="51" xfId="1" applyFont="1" applyBorder="1" applyAlignment="1">
      <alignment horizontal="left" vertical="center" wrapText="1"/>
    </xf>
    <xf numFmtId="0" fontId="6" fillId="0" borderId="51" xfId="1" applyFont="1" applyBorder="1" applyAlignment="1">
      <alignment horizontal="right" wrapText="1"/>
    </xf>
    <xf numFmtId="0" fontId="7" fillId="0" borderId="18" xfId="1" applyFont="1" applyBorder="1" applyAlignment="1">
      <alignment horizontal="left" vertical="center" wrapText="1"/>
    </xf>
    <xf numFmtId="0" fontId="6" fillId="0" borderId="18" xfId="1" applyFont="1" applyBorder="1" applyAlignment="1">
      <alignment horizontal="right" wrapText="1"/>
    </xf>
    <xf numFmtId="3" fontId="6" fillId="0" borderId="52" xfId="0" applyNumberFormat="1" applyFont="1" applyBorder="1"/>
    <xf numFmtId="3" fontId="6" fillId="0" borderId="18" xfId="0" applyNumberFormat="1" applyFont="1" applyBorder="1"/>
    <xf numFmtId="3" fontId="6" fillId="0" borderId="18" xfId="1" applyNumberFormat="1" applyFont="1" applyBorder="1" applyAlignment="1">
      <alignment horizontal="right" wrapText="1"/>
    </xf>
    <xf numFmtId="3" fontId="6" fillId="0" borderId="51" xfId="1" applyNumberFormat="1" applyFont="1" applyBorder="1" applyAlignment="1">
      <alignment horizontal="right" wrapText="1"/>
    </xf>
    <xf numFmtId="0" fontId="6" fillId="0" borderId="43" xfId="1" applyFont="1" applyBorder="1" applyAlignment="1">
      <alignment horizontal="right" vertical="center" wrapText="1"/>
    </xf>
    <xf numFmtId="0" fontId="6" fillId="0" borderId="44" xfId="1" applyFont="1" applyBorder="1" applyAlignment="1">
      <alignment horizontal="right" vertical="center" wrapText="1"/>
    </xf>
    <xf numFmtId="0" fontId="6" fillId="0" borderId="21" xfId="1" applyFont="1" applyBorder="1" applyAlignment="1">
      <alignment horizontal="right" vertical="center" wrapText="1"/>
    </xf>
    <xf numFmtId="0" fontId="7" fillId="0" borderId="24" xfId="1" applyFont="1" applyFill="1" applyBorder="1" applyAlignment="1">
      <alignment horizontal="left" vertical="center" wrapText="1"/>
    </xf>
    <xf numFmtId="0" fontId="6" fillId="0" borderId="43" xfId="1" applyFont="1" applyFill="1" applyBorder="1" applyAlignment="1">
      <alignment horizontal="right" wrapText="1"/>
    </xf>
    <xf numFmtId="0" fontId="7" fillId="0" borderId="44" xfId="1" applyFont="1" applyFill="1" applyBorder="1" applyAlignment="1">
      <alignment horizontal="left" vertical="center" wrapText="1"/>
    </xf>
    <xf numFmtId="0" fontId="6" fillId="0" borderId="44" xfId="1" applyFont="1" applyFill="1" applyBorder="1" applyAlignment="1">
      <alignment horizontal="right" wrapText="1"/>
    </xf>
    <xf numFmtId="0" fontId="7" fillId="0" borderId="21" xfId="1" applyFont="1" applyFill="1" applyBorder="1" applyAlignment="1">
      <alignment horizontal="left" vertical="center" wrapText="1"/>
    </xf>
    <xf numFmtId="0" fontId="6" fillId="0" borderId="21" xfId="1" applyFont="1" applyFill="1" applyBorder="1" applyAlignment="1">
      <alignment horizontal="right" wrapText="1"/>
    </xf>
    <xf numFmtId="3" fontId="6" fillId="0" borderId="45" xfId="0" applyNumberFormat="1" applyFont="1" applyFill="1" applyBorder="1"/>
    <xf numFmtId="3" fontId="6" fillId="0" borderId="44" xfId="1" applyNumberFormat="1" applyFont="1" applyFill="1" applyBorder="1" applyAlignment="1">
      <alignment horizontal="right" wrapText="1"/>
    </xf>
    <xf numFmtId="3" fontId="7" fillId="0" borderId="11" xfId="0" applyNumberFormat="1" applyFont="1" applyFill="1" applyBorder="1"/>
    <xf numFmtId="3" fontId="6" fillId="0" borderId="21" xfId="0" applyNumberFormat="1" applyFont="1" applyFill="1" applyBorder="1"/>
    <xf numFmtId="3" fontId="6" fillId="0" borderId="21" xfId="1" applyNumberFormat="1" applyFont="1" applyFill="1" applyBorder="1" applyAlignment="1">
      <alignment horizontal="right" wrapText="1"/>
    </xf>
    <xf numFmtId="3" fontId="6" fillId="0" borderId="10" xfId="0" applyNumberFormat="1" applyFont="1" applyFill="1" applyBorder="1"/>
    <xf numFmtId="3" fontId="7" fillId="0" borderId="10" xfId="0" applyNumberFormat="1" applyFont="1" applyFill="1" applyBorder="1"/>
    <xf numFmtId="3" fontId="7" fillId="0" borderId="23" xfId="0" applyNumberFormat="1" applyFont="1" applyFill="1" applyBorder="1"/>
    <xf numFmtId="0" fontId="6" fillId="0" borderId="0" xfId="0" applyFont="1" applyFill="1"/>
    <xf numFmtId="0" fontId="6" fillId="0" borderId="42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 wrapText="1"/>
    </xf>
    <xf numFmtId="0" fontId="7" fillId="0" borderId="38" xfId="0" applyFont="1" applyFill="1" applyBorder="1" applyAlignment="1">
      <alignment vertical="center" wrapText="1"/>
    </xf>
    <xf numFmtId="3" fontId="7" fillId="0" borderId="48" xfId="0" applyNumberFormat="1" applyFont="1" applyFill="1" applyBorder="1" applyAlignment="1">
      <alignment wrapText="1"/>
    </xf>
    <xf numFmtId="3" fontId="7" fillId="0" borderId="12" xfId="0" applyNumberFormat="1" applyFont="1" applyFill="1" applyBorder="1" applyAlignment="1">
      <alignment wrapText="1"/>
    </xf>
    <xf numFmtId="3" fontId="7" fillId="0" borderId="13" xfId="0" applyNumberFormat="1" applyFont="1" applyFill="1" applyBorder="1" applyAlignment="1">
      <alignment wrapText="1"/>
    </xf>
    <xf numFmtId="3" fontId="7" fillId="0" borderId="53" xfId="0" applyNumberFormat="1" applyFont="1" applyFill="1" applyBorder="1" applyAlignment="1">
      <alignment wrapText="1"/>
    </xf>
    <xf numFmtId="3" fontId="7" fillId="0" borderId="30" xfId="0" applyNumberFormat="1" applyFont="1" applyFill="1" applyBorder="1" applyAlignment="1">
      <alignment wrapText="1"/>
    </xf>
    <xf numFmtId="3" fontId="7" fillId="0" borderId="29" xfId="0" applyNumberFormat="1" applyFont="1" applyFill="1" applyBorder="1" applyAlignment="1">
      <alignment wrapText="1"/>
    </xf>
    <xf numFmtId="3" fontId="7" fillId="0" borderId="14" xfId="0" applyNumberFormat="1" applyFont="1" applyFill="1" applyBorder="1" applyAlignment="1">
      <alignment wrapText="1"/>
    </xf>
    <xf numFmtId="3" fontId="7" fillId="0" borderId="31" xfId="0" applyNumberFormat="1" applyFont="1" applyFill="1" applyBorder="1" applyAlignment="1">
      <alignment wrapText="1"/>
    </xf>
    <xf numFmtId="0" fontId="7" fillId="0" borderId="24" xfId="0" applyFont="1" applyFill="1" applyBorder="1" applyAlignment="1">
      <alignment vertical="center" wrapText="1"/>
    </xf>
    <xf numFmtId="0" fontId="7" fillId="0" borderId="42" xfId="0" applyFont="1" applyFill="1" applyBorder="1" applyAlignment="1">
      <alignment vertical="center" wrapText="1"/>
    </xf>
    <xf numFmtId="3" fontId="7" fillId="0" borderId="4" xfId="0" applyNumberFormat="1" applyFont="1" applyFill="1" applyBorder="1"/>
    <xf numFmtId="3" fontId="7" fillId="0" borderId="14" xfId="0" applyNumberFormat="1" applyFont="1" applyFill="1" applyBorder="1"/>
    <xf numFmtId="3" fontId="6" fillId="0" borderId="14" xfId="0" applyNumberFormat="1" applyFont="1" applyFill="1" applyBorder="1"/>
    <xf numFmtId="3" fontId="7" fillId="0" borderId="15" xfId="0" applyNumberFormat="1" applyFont="1" applyFill="1" applyBorder="1"/>
    <xf numFmtId="0" fontId="7" fillId="0" borderId="0" xfId="0" applyFont="1" applyFill="1"/>
    <xf numFmtId="0" fontId="6" fillId="0" borderId="54" xfId="0" quotePrefix="1" applyFont="1" applyFill="1" applyBorder="1" applyAlignment="1">
      <alignment vertical="center" wrapText="1"/>
    </xf>
    <xf numFmtId="3" fontId="7" fillId="0" borderId="55" xfId="0" applyNumberFormat="1" applyFont="1" applyFill="1" applyBorder="1"/>
    <xf numFmtId="3" fontId="6" fillId="0" borderId="7" xfId="0" applyNumberFormat="1" applyFont="1" applyFill="1" applyBorder="1"/>
    <xf numFmtId="3" fontId="7" fillId="0" borderId="7" xfId="0" applyNumberFormat="1" applyFont="1" applyFill="1" applyBorder="1"/>
    <xf numFmtId="3" fontId="7" fillId="0" borderId="8" xfId="0" applyNumberFormat="1" applyFont="1" applyFill="1" applyBorder="1"/>
    <xf numFmtId="3" fontId="7" fillId="0" borderId="32" xfId="0" applyNumberFormat="1" applyFont="1" applyFill="1" applyBorder="1"/>
    <xf numFmtId="3" fontId="7" fillId="0" borderId="21" xfId="0" applyNumberFormat="1" applyFont="1" applyFill="1" applyBorder="1"/>
    <xf numFmtId="3" fontId="7" fillId="0" borderId="36" xfId="0" applyNumberFormat="1" applyFont="1" applyFill="1" applyBorder="1"/>
    <xf numFmtId="3" fontId="7" fillId="0" borderId="27" xfId="0" applyNumberFormat="1" applyFont="1" applyFill="1" applyBorder="1"/>
    <xf numFmtId="3" fontId="7" fillId="0" borderId="13" xfId="0" applyNumberFormat="1" applyFont="1" applyFill="1" applyBorder="1"/>
    <xf numFmtId="0" fontId="7" fillId="0" borderId="25" xfId="0" applyFont="1" applyFill="1" applyBorder="1" applyAlignment="1">
      <alignment vertical="center" wrapText="1"/>
    </xf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3" fontId="7" fillId="0" borderId="16" xfId="0" applyNumberFormat="1" applyFont="1" applyFill="1" applyBorder="1"/>
    <xf numFmtId="3" fontId="6" fillId="0" borderId="32" xfId="0" applyNumberFormat="1" applyFont="1" applyFill="1" applyBorder="1"/>
    <xf numFmtId="0" fontId="7" fillId="0" borderId="0" xfId="0" applyFont="1" applyBorder="1"/>
    <xf numFmtId="3" fontId="6" fillId="0" borderId="22" xfId="0" applyNumberFormat="1" applyFont="1" applyBorder="1"/>
    <xf numFmtId="0" fontId="6" fillId="0" borderId="38" xfId="0" applyFont="1" applyFill="1" applyBorder="1" applyAlignment="1">
      <alignment vertical="center" wrapText="1"/>
    </xf>
    <xf numFmtId="3" fontId="7" fillId="0" borderId="29" xfId="0" applyNumberFormat="1" applyFont="1" applyFill="1" applyBorder="1"/>
    <xf numFmtId="3" fontId="6" fillId="0" borderId="4" xfId="0" applyNumberFormat="1" applyFont="1" applyFill="1" applyBorder="1"/>
    <xf numFmtId="0" fontId="17" fillId="2" borderId="0" xfId="20" applyFont="1" applyFill="1" applyAlignment="1">
      <alignment horizontal="left"/>
    </xf>
    <xf numFmtId="0" fontId="17" fillId="2" borderId="0" xfId="20" applyFont="1" applyFill="1"/>
    <xf numFmtId="3" fontId="21" fillId="2" borderId="41" xfId="20" applyNumberFormat="1" applyFont="1" applyFill="1" applyBorder="1" applyAlignment="1">
      <alignment horizontal="center" vertical="center" wrapText="1"/>
    </xf>
    <xf numFmtId="3" fontId="21" fillId="2" borderId="14" xfId="20" applyNumberFormat="1" applyFont="1" applyFill="1" applyBorder="1" applyAlignment="1">
      <alignment horizontal="center" vertical="center" wrapText="1"/>
    </xf>
    <xf numFmtId="3" fontId="21" fillId="2" borderId="15" xfId="20" applyNumberFormat="1" applyFont="1" applyFill="1" applyBorder="1" applyAlignment="1">
      <alignment horizontal="center" vertical="center" wrapText="1"/>
    </xf>
    <xf numFmtId="0" fontId="17" fillId="2" borderId="61" xfId="20" applyFont="1" applyFill="1" applyBorder="1" applyAlignment="1">
      <alignment horizontal="left"/>
    </xf>
    <xf numFmtId="49" fontId="17" fillId="0" borderId="22" xfId="0" applyNumberFormat="1" applyFont="1" applyBorder="1"/>
    <xf numFmtId="3" fontId="17" fillId="0" borderId="54" xfId="27" applyNumberFormat="1" applyFont="1" applyFill="1" applyBorder="1" applyAlignment="1"/>
    <xf numFmtId="3" fontId="17" fillId="0" borderId="7" xfId="27" applyNumberFormat="1" applyFont="1" applyFill="1" applyBorder="1" applyAlignment="1"/>
    <xf numFmtId="3" fontId="17" fillId="0" borderId="8" xfId="27" applyNumberFormat="1" applyFont="1" applyFill="1" applyBorder="1" applyAlignment="1"/>
    <xf numFmtId="3" fontId="17" fillId="0" borderId="39" xfId="27" applyNumberFormat="1" applyFont="1" applyFill="1" applyBorder="1" applyAlignment="1">
      <alignment horizontal="right" vertical="center" wrapText="1"/>
    </xf>
    <xf numFmtId="3" fontId="17" fillId="0" borderId="11" xfId="27" applyNumberFormat="1" applyFont="1" applyFill="1" applyBorder="1" applyAlignment="1">
      <alignment horizontal="right" vertical="center" wrapText="1"/>
    </xf>
    <xf numFmtId="3" fontId="17" fillId="0" borderId="40" xfId="27" applyNumberFormat="1" applyFont="1" applyFill="1" applyBorder="1" applyAlignment="1">
      <alignment horizontal="right" vertical="center" wrapText="1"/>
    </xf>
    <xf numFmtId="3" fontId="17" fillId="0" borderId="25" xfId="27" applyNumberFormat="1" applyFont="1" applyFill="1" applyBorder="1" applyAlignment="1">
      <alignment horizontal="right" vertical="center" wrapText="1"/>
    </xf>
    <xf numFmtId="3" fontId="21" fillId="0" borderId="25" xfId="27" applyNumberFormat="1" applyFont="1" applyFill="1" applyBorder="1" applyAlignment="1">
      <alignment horizontal="right" vertical="center" wrapText="1"/>
    </xf>
    <xf numFmtId="3" fontId="21" fillId="0" borderId="11" xfId="27" applyNumberFormat="1" applyFont="1" applyFill="1" applyBorder="1" applyAlignment="1">
      <alignment horizontal="right" vertical="center" wrapText="1"/>
    </xf>
    <xf numFmtId="3" fontId="21" fillId="0" borderId="40" xfId="27" applyNumberFormat="1" applyFont="1" applyFill="1" applyBorder="1" applyAlignment="1">
      <alignment horizontal="right" vertical="center" wrapText="1"/>
    </xf>
    <xf numFmtId="3" fontId="17" fillId="0" borderId="24" xfId="27" applyNumberFormat="1" applyFont="1" applyFill="1" applyBorder="1" applyAlignment="1"/>
    <xf numFmtId="3" fontId="17" fillId="0" borderId="10" xfId="27" applyNumberFormat="1" applyFont="1" applyFill="1" applyBorder="1" applyAlignment="1"/>
    <xf numFmtId="3" fontId="17" fillId="0" borderId="23" xfId="27" applyNumberFormat="1" applyFont="1" applyFill="1" applyBorder="1" applyAlignment="1"/>
    <xf numFmtId="3" fontId="6" fillId="0" borderId="11" xfId="27" applyNumberFormat="1" applyFont="1" applyFill="1" applyBorder="1" applyAlignment="1">
      <alignment horizontal="right" vertical="center" wrapText="1"/>
    </xf>
    <xf numFmtId="0" fontId="18" fillId="2" borderId="0" xfId="20" applyFont="1" applyFill="1"/>
    <xf numFmtId="166" fontId="18" fillId="2" borderId="0" xfId="20" applyNumberFormat="1" applyFont="1" applyFill="1"/>
    <xf numFmtId="3" fontId="17" fillId="2" borderId="0" xfId="20" applyNumberFormat="1" applyFont="1" applyFill="1"/>
    <xf numFmtId="0" fontId="17" fillId="2" borderId="62" xfId="20" applyFont="1" applyFill="1" applyBorder="1" applyAlignment="1">
      <alignment horizontal="left"/>
    </xf>
    <xf numFmtId="0" fontId="21" fillId="2" borderId="3" xfId="20" applyFont="1" applyFill="1" applyBorder="1"/>
    <xf numFmtId="3" fontId="21" fillId="2" borderId="41" xfId="20" applyNumberFormat="1" applyFont="1" applyFill="1" applyBorder="1" applyAlignment="1"/>
    <xf numFmtId="3" fontId="21" fillId="2" borderId="14" xfId="20" applyNumberFormat="1" applyFont="1" applyFill="1" applyBorder="1" applyAlignment="1"/>
    <xf numFmtId="3" fontId="21" fillId="2" borderId="15" xfId="20" applyNumberFormat="1" applyFont="1" applyFill="1" applyBorder="1" applyAlignment="1"/>
    <xf numFmtId="3" fontId="21" fillId="2" borderId="37" xfId="20" applyNumberFormat="1" applyFont="1" applyFill="1" applyBorder="1" applyAlignment="1">
      <alignment horizontal="right"/>
    </xf>
    <xf numFmtId="3" fontId="21" fillId="2" borderId="34" xfId="20" applyNumberFormat="1" applyFont="1" applyFill="1" applyBorder="1" applyAlignment="1">
      <alignment horizontal="right"/>
    </xf>
    <xf numFmtId="3" fontId="21" fillId="2" borderId="60" xfId="20" applyNumberFormat="1" applyFont="1" applyFill="1" applyBorder="1" applyAlignment="1">
      <alignment horizontal="right"/>
    </xf>
    <xf numFmtId="166" fontId="17" fillId="2" borderId="0" xfId="20" applyNumberFormat="1" applyFont="1" applyFill="1"/>
    <xf numFmtId="3" fontId="21" fillId="2" borderId="0" xfId="20" applyNumberFormat="1" applyFont="1" applyFill="1" applyBorder="1"/>
    <xf numFmtId="3" fontId="21" fillId="2" borderId="62" xfId="20" applyNumberFormat="1" applyFont="1" applyFill="1" applyBorder="1" applyAlignment="1">
      <alignment horizontal="left"/>
    </xf>
    <xf numFmtId="3" fontId="21" fillId="2" borderId="3" xfId="20" applyNumberFormat="1" applyFont="1" applyFill="1" applyBorder="1"/>
    <xf numFmtId="3" fontId="21" fillId="2" borderId="41" xfId="20" applyNumberFormat="1" applyFont="1" applyFill="1" applyBorder="1" applyAlignment="1">
      <alignment horizontal="right"/>
    </xf>
    <xf numFmtId="3" fontId="21" fillId="2" borderId="14" xfId="20" applyNumberFormat="1" applyFont="1" applyFill="1" applyBorder="1" applyAlignment="1">
      <alignment horizontal="right"/>
    </xf>
    <xf numFmtId="3" fontId="21" fillId="2" borderId="15" xfId="20" applyNumberFormat="1" applyFont="1" applyFill="1" applyBorder="1" applyAlignment="1">
      <alignment horizontal="right"/>
    </xf>
    <xf numFmtId="0" fontId="17" fillId="2" borderId="0" xfId="20" applyFont="1" applyFill="1" applyBorder="1" applyAlignment="1">
      <alignment horizontal="left"/>
    </xf>
    <xf numFmtId="0" fontId="21" fillId="2" borderId="0" xfId="20" applyFont="1" applyFill="1" applyBorder="1"/>
    <xf numFmtId="3" fontId="21" fillId="2" borderId="66" xfId="20" applyNumberFormat="1" applyFont="1" applyFill="1" applyBorder="1" applyAlignment="1">
      <alignment horizontal="center" vertical="center" wrapText="1"/>
    </xf>
    <xf numFmtId="0" fontId="17" fillId="2" borderId="64" xfId="20" applyFont="1" applyFill="1" applyBorder="1" applyAlignment="1">
      <alignment horizontal="left"/>
    </xf>
    <xf numFmtId="3" fontId="17" fillId="0" borderId="54" xfId="27" applyNumberFormat="1" applyFont="1" applyFill="1" applyBorder="1" applyAlignment="1">
      <alignment vertical="center" wrapText="1"/>
    </xf>
    <xf numFmtId="3" fontId="17" fillId="0" borderId="11" xfId="27" applyNumberFormat="1" applyFont="1" applyFill="1" applyBorder="1" applyAlignment="1">
      <alignment vertical="center" wrapText="1"/>
    </xf>
    <xf numFmtId="3" fontId="17" fillId="0" borderId="40" xfId="20" applyNumberFormat="1" applyFont="1" applyFill="1" applyBorder="1" applyAlignment="1">
      <alignment vertical="center" wrapText="1"/>
    </xf>
    <xf numFmtId="3" fontId="17" fillId="0" borderId="54" xfId="20" applyNumberFormat="1" applyFont="1" applyFill="1" applyBorder="1" applyAlignment="1">
      <alignment vertical="center" wrapText="1"/>
    </xf>
    <xf numFmtId="3" fontId="17" fillId="0" borderId="7" xfId="20" applyNumberFormat="1" applyFont="1" applyFill="1" applyBorder="1" applyAlignment="1">
      <alignment vertical="center" wrapText="1"/>
    </xf>
    <xf numFmtId="3" fontId="17" fillId="0" borderId="8" xfId="20" applyNumberFormat="1" applyFont="1" applyFill="1" applyBorder="1" applyAlignment="1">
      <alignment vertical="center" wrapText="1"/>
    </xf>
    <xf numFmtId="3" fontId="17" fillId="2" borderId="54" xfId="20" applyNumberFormat="1" applyFont="1" applyFill="1" applyBorder="1" applyAlignment="1">
      <alignment vertical="center" wrapText="1"/>
    </xf>
    <xf numFmtId="3" fontId="17" fillId="2" borderId="7" xfId="20" applyNumberFormat="1" applyFont="1" applyFill="1" applyBorder="1" applyAlignment="1">
      <alignment vertical="center" wrapText="1"/>
    </xf>
    <xf numFmtId="3" fontId="17" fillId="2" borderId="8" xfId="20" applyNumberFormat="1" applyFont="1" applyFill="1" applyBorder="1" applyAlignment="1">
      <alignment vertical="center" wrapText="1"/>
    </xf>
    <xf numFmtId="3" fontId="17" fillId="2" borderId="55" xfId="20" applyNumberFormat="1" applyFont="1" applyFill="1" applyBorder="1" applyAlignment="1">
      <alignment vertical="center" wrapText="1"/>
    </xf>
    <xf numFmtId="3" fontId="17" fillId="0" borderId="24" xfId="27" applyNumberFormat="1" applyFont="1" applyFill="1" applyBorder="1" applyAlignment="1">
      <alignment horizontal="right" vertical="center" wrapText="1"/>
    </xf>
    <xf numFmtId="3" fontId="17" fillId="0" borderId="40" xfId="20" applyNumberFormat="1" applyFont="1" applyFill="1" applyBorder="1" applyAlignment="1">
      <alignment horizontal="right" vertical="center" wrapText="1"/>
    </xf>
    <xf numFmtId="3" fontId="17" fillId="0" borderId="25" xfId="20" applyNumberFormat="1" applyFont="1" applyFill="1" applyBorder="1" applyAlignment="1">
      <alignment vertical="center" wrapText="1"/>
    </xf>
    <xf numFmtId="3" fontId="17" fillId="0" borderId="11" xfId="20" applyNumberFormat="1" applyFont="1" applyFill="1" applyBorder="1" applyAlignment="1">
      <alignment vertical="center" wrapText="1"/>
    </xf>
    <xf numFmtId="3" fontId="17" fillId="2" borderId="25" xfId="20" applyNumberFormat="1" applyFont="1" applyFill="1" applyBorder="1" applyAlignment="1">
      <alignment vertical="center" wrapText="1"/>
    </xf>
    <xf numFmtId="3" fontId="17" fillId="2" borderId="11" xfId="20" applyNumberFormat="1" applyFont="1" applyFill="1" applyBorder="1" applyAlignment="1">
      <alignment vertical="center" wrapText="1"/>
    </xf>
    <xf numFmtId="3" fontId="17" fillId="2" borderId="40" xfId="20" applyNumberFormat="1" applyFont="1" applyFill="1" applyBorder="1" applyAlignment="1">
      <alignment vertical="center" wrapText="1"/>
    </xf>
    <xf numFmtId="3" fontId="17" fillId="2" borderId="39" xfId="20" applyNumberFormat="1" applyFont="1" applyFill="1" applyBorder="1" applyAlignment="1">
      <alignment vertical="center" wrapText="1"/>
    </xf>
    <xf numFmtId="49" fontId="17" fillId="0" borderId="6" xfId="0" applyNumberFormat="1" applyFont="1" applyBorder="1"/>
    <xf numFmtId="3" fontId="21" fillId="0" borderId="25" xfId="20" applyNumberFormat="1" applyFont="1" applyFill="1" applyBorder="1" applyAlignment="1">
      <alignment horizontal="right" vertical="center" wrapText="1"/>
    </xf>
    <xf numFmtId="3" fontId="21" fillId="0" borderId="11" xfId="20" applyNumberFormat="1" applyFont="1" applyFill="1" applyBorder="1" applyAlignment="1">
      <alignment horizontal="right" vertical="center" wrapText="1"/>
    </xf>
    <xf numFmtId="3" fontId="21" fillId="0" borderId="40" xfId="20" applyNumberFormat="1" applyFont="1" applyFill="1" applyBorder="1" applyAlignment="1">
      <alignment horizontal="right" vertical="center" wrapText="1"/>
    </xf>
    <xf numFmtId="49" fontId="17" fillId="0" borderId="67" xfId="0" applyNumberFormat="1" applyFont="1" applyBorder="1"/>
    <xf numFmtId="3" fontId="17" fillId="0" borderId="32" xfId="27" applyNumberFormat="1" applyFont="1" applyFill="1" applyBorder="1" applyAlignment="1">
      <alignment horizontal="right" vertical="center" wrapText="1"/>
    </xf>
    <xf numFmtId="3" fontId="6" fillId="0" borderId="10" xfId="27" applyNumberFormat="1" applyFont="1" applyFill="1" applyBorder="1" applyAlignment="1">
      <alignment horizontal="right" vertical="center" wrapText="1"/>
    </xf>
    <xf numFmtId="3" fontId="6" fillId="0" borderId="40" xfId="20" applyNumberFormat="1" applyFont="1" applyFill="1" applyBorder="1" applyAlignment="1">
      <alignment horizontal="right" vertical="center" wrapText="1"/>
    </xf>
    <xf numFmtId="3" fontId="17" fillId="0" borderId="10" xfId="27" applyNumberFormat="1" applyFont="1" applyFill="1" applyBorder="1" applyAlignment="1">
      <alignment horizontal="right" vertical="center" wrapText="1"/>
    </xf>
    <xf numFmtId="3" fontId="21" fillId="0" borderId="24" xfId="20" applyNumberFormat="1" applyFont="1" applyFill="1" applyBorder="1" applyAlignment="1">
      <alignment horizontal="right" vertical="center" wrapText="1"/>
    </xf>
    <xf numFmtId="3" fontId="21" fillId="0" borderId="10" xfId="20" applyNumberFormat="1" applyFont="1" applyFill="1" applyBorder="1" applyAlignment="1">
      <alignment horizontal="right" vertical="center" wrapText="1"/>
    </xf>
    <xf numFmtId="3" fontId="21" fillId="0" borderId="23" xfId="20" applyNumberFormat="1" applyFont="1" applyFill="1" applyBorder="1" applyAlignment="1">
      <alignment horizontal="right" vertical="center" wrapText="1"/>
    </xf>
    <xf numFmtId="3" fontId="21" fillId="0" borderId="39" xfId="20" applyNumberFormat="1" applyFont="1" applyFill="1" applyBorder="1" applyAlignment="1">
      <alignment horizontal="right" vertical="center" wrapText="1"/>
    </xf>
    <xf numFmtId="3" fontId="17" fillId="0" borderId="11" xfId="20" applyNumberFormat="1" applyFont="1" applyFill="1" applyBorder="1" applyAlignment="1">
      <alignment horizontal="right" vertical="center" wrapText="1"/>
    </xf>
    <xf numFmtId="0" fontId="21" fillId="2" borderId="62" xfId="20" applyFont="1" applyFill="1" applyBorder="1"/>
    <xf numFmtId="0" fontId="17" fillId="2" borderId="0" xfId="20" applyFont="1" applyFill="1" applyBorder="1"/>
    <xf numFmtId="3" fontId="21" fillId="2" borderId="68" xfId="20" applyNumberFormat="1" applyFont="1" applyFill="1" applyBorder="1" applyAlignment="1">
      <alignment horizontal="center" vertical="center" wrapText="1"/>
    </xf>
    <xf numFmtId="0" fontId="17" fillId="2" borderId="67" xfId="20" applyFont="1" applyFill="1" applyBorder="1" applyAlignment="1">
      <alignment horizontal="left"/>
    </xf>
    <xf numFmtId="3" fontId="17" fillId="0" borderId="23" xfId="27" applyNumberFormat="1" applyFont="1" applyFill="1" applyBorder="1" applyAlignment="1">
      <alignment horizontal="right" vertical="center" wrapText="1"/>
    </xf>
    <xf numFmtId="0" fontId="18" fillId="0" borderId="0" xfId="20" applyFont="1" applyFill="1"/>
    <xf numFmtId="3" fontId="21" fillId="2" borderId="4" xfId="20" applyNumberFormat="1" applyFont="1" applyFill="1" applyBorder="1" applyAlignment="1">
      <alignment horizontal="center" vertical="center" wrapText="1"/>
    </xf>
    <xf numFmtId="0" fontId="17" fillId="2" borderId="69" xfId="20" applyFont="1" applyFill="1" applyBorder="1" applyAlignment="1">
      <alignment horizontal="left"/>
    </xf>
    <xf numFmtId="49" fontId="17" fillId="0" borderId="69" xfId="0" applyNumberFormat="1" applyFont="1" applyFill="1" applyBorder="1"/>
    <xf numFmtId="3" fontId="17" fillId="0" borderId="54" xfId="20" applyNumberFormat="1" applyFont="1" applyFill="1" applyBorder="1" applyAlignment="1">
      <alignment horizontal="right"/>
    </xf>
    <xf numFmtId="3" fontId="17" fillId="0" borderId="7" xfId="20" applyNumberFormat="1" applyFont="1" applyFill="1" applyBorder="1" applyAlignment="1">
      <alignment horizontal="right"/>
    </xf>
    <xf numFmtId="3" fontId="17" fillId="0" borderId="8" xfId="20" applyNumberFormat="1" applyFont="1" applyFill="1" applyBorder="1" applyAlignment="1">
      <alignment horizontal="right"/>
    </xf>
    <xf numFmtId="3" fontId="6" fillId="0" borderId="55" xfId="27" applyNumberFormat="1" applyFont="1" applyFill="1" applyBorder="1" applyAlignment="1">
      <alignment horizontal="right" vertical="center" wrapText="1"/>
    </xf>
    <xf numFmtId="3" fontId="6" fillId="0" borderId="7" xfId="27" applyNumberFormat="1" applyFont="1" applyFill="1" applyBorder="1" applyAlignment="1">
      <alignment horizontal="right" vertical="center" wrapText="1"/>
    </xf>
    <xf numFmtId="3" fontId="6" fillId="0" borderId="8" xfId="27" applyNumberFormat="1" applyFont="1" applyFill="1" applyBorder="1" applyAlignment="1">
      <alignment horizontal="right" vertical="center" wrapText="1"/>
    </xf>
    <xf numFmtId="3" fontId="17" fillId="0" borderId="54" xfId="27" applyNumberFormat="1" applyFont="1" applyFill="1" applyBorder="1" applyAlignment="1">
      <alignment horizontal="right" vertical="center" wrapText="1"/>
    </xf>
    <xf numFmtId="3" fontId="17" fillId="0" borderId="7" xfId="27" applyNumberFormat="1" applyFont="1" applyFill="1" applyBorder="1" applyAlignment="1">
      <alignment horizontal="right" vertical="center" wrapText="1"/>
    </xf>
    <xf numFmtId="3" fontId="17" fillId="0" borderId="8" xfId="27" applyNumberFormat="1" applyFont="1" applyFill="1" applyBorder="1" applyAlignment="1">
      <alignment horizontal="right" vertical="center" wrapText="1"/>
    </xf>
    <xf numFmtId="0" fontId="17" fillId="2" borderId="9" xfId="20" applyFont="1" applyFill="1" applyBorder="1" applyAlignment="1">
      <alignment horizontal="left"/>
    </xf>
    <xf numFmtId="3" fontId="17" fillId="0" borderId="24" xfId="20" applyNumberFormat="1" applyFont="1" applyFill="1" applyBorder="1" applyAlignment="1">
      <alignment horizontal="right"/>
    </xf>
    <xf numFmtId="3" fontId="17" fillId="0" borderId="10" xfId="20" applyNumberFormat="1" applyFont="1" applyFill="1" applyBorder="1" applyAlignment="1">
      <alignment horizontal="right"/>
    </xf>
    <xf numFmtId="3" fontId="17" fillId="0" borderId="23" xfId="20" applyNumberFormat="1" applyFont="1" applyFill="1" applyBorder="1" applyAlignment="1">
      <alignment horizontal="right"/>
    </xf>
    <xf numFmtId="3" fontId="17" fillId="0" borderId="42" xfId="20" applyNumberFormat="1" applyFont="1" applyFill="1" applyBorder="1" applyAlignment="1">
      <alignment horizontal="right"/>
    </xf>
    <xf numFmtId="3" fontId="17" fillId="0" borderId="21" xfId="20" applyNumberFormat="1" applyFont="1" applyFill="1" applyBorder="1" applyAlignment="1">
      <alignment horizontal="right"/>
    </xf>
    <xf numFmtId="3" fontId="17" fillId="0" borderId="36" xfId="20" applyNumberFormat="1" applyFont="1" applyFill="1" applyBorder="1" applyAlignment="1">
      <alignment horizontal="right"/>
    </xf>
    <xf numFmtId="3" fontId="17" fillId="0" borderId="45" xfId="20" applyNumberFormat="1" applyFont="1" applyFill="1" applyBorder="1" applyAlignment="1">
      <alignment horizontal="right"/>
    </xf>
    <xf numFmtId="49" fontId="17" fillId="0" borderId="9" xfId="0" applyNumberFormat="1" applyFont="1" applyBorder="1"/>
    <xf numFmtId="3" fontId="17" fillId="0" borderId="44" xfId="20" applyNumberFormat="1" applyFont="1" applyFill="1" applyBorder="1" applyAlignment="1">
      <alignment horizontal="right"/>
    </xf>
    <xf numFmtId="0" fontId="17" fillId="2" borderId="26" xfId="20" applyFont="1" applyFill="1" applyBorder="1" applyAlignment="1">
      <alignment horizontal="left"/>
    </xf>
    <xf numFmtId="0" fontId="17" fillId="0" borderId="26" xfId="20" applyFont="1" applyFill="1" applyBorder="1"/>
    <xf numFmtId="3" fontId="17" fillId="2" borderId="47" xfId="20" applyNumberFormat="1" applyFont="1" applyFill="1" applyBorder="1" applyAlignment="1">
      <alignment horizontal="right"/>
    </xf>
    <xf numFmtId="3" fontId="17" fillId="2" borderId="27" xfId="20" applyNumberFormat="1" applyFont="1" applyFill="1" applyBorder="1" applyAlignment="1">
      <alignment horizontal="right"/>
    </xf>
    <xf numFmtId="3" fontId="17" fillId="2" borderId="13" xfId="20" applyNumberFormat="1" applyFont="1" applyFill="1" applyBorder="1" applyAlignment="1">
      <alignment horizontal="right"/>
    </xf>
    <xf numFmtId="3" fontId="21" fillId="2" borderId="56" xfId="20" applyNumberFormat="1" applyFont="1" applyFill="1" applyBorder="1" applyAlignment="1">
      <alignment horizontal="right"/>
    </xf>
    <xf numFmtId="3" fontId="21" fillId="2" borderId="4" xfId="20" applyNumberFormat="1" applyFont="1" applyFill="1" applyBorder="1" applyAlignment="1">
      <alignment horizontal="right"/>
    </xf>
    <xf numFmtId="167" fontId="17" fillId="2" borderId="0" xfId="20" applyNumberFormat="1" applyFont="1" applyFill="1"/>
    <xf numFmtId="3" fontId="21" fillId="2" borderId="0" xfId="20" applyNumberFormat="1" applyFont="1" applyFill="1"/>
    <xf numFmtId="3" fontId="17" fillId="2" borderId="24" xfId="20" applyNumberFormat="1" applyFont="1" applyFill="1" applyBorder="1" applyAlignment="1">
      <alignment horizontal="right" vertical="center" wrapText="1"/>
    </xf>
    <xf numFmtId="3" fontId="17" fillId="2" borderId="10" xfId="20" applyNumberFormat="1" applyFont="1" applyFill="1" applyBorder="1" applyAlignment="1">
      <alignment horizontal="right" vertical="center" wrapText="1"/>
    </xf>
    <xf numFmtId="3" fontId="17" fillId="2" borderId="23" xfId="20" applyNumberFormat="1" applyFont="1" applyFill="1" applyBorder="1" applyAlignment="1">
      <alignment horizontal="right" vertical="center" wrapText="1"/>
    </xf>
    <xf numFmtId="3" fontId="18" fillId="0" borderId="24" xfId="20" applyNumberFormat="1" applyFont="1" applyFill="1" applyBorder="1" applyAlignment="1">
      <alignment horizontal="right"/>
    </xf>
    <xf numFmtId="3" fontId="18" fillId="0" borderId="10" xfId="20" applyNumberFormat="1" applyFont="1" applyFill="1" applyBorder="1" applyAlignment="1">
      <alignment horizontal="right"/>
    </xf>
    <xf numFmtId="3" fontId="18" fillId="0" borderId="23" xfId="20" applyNumberFormat="1" applyFont="1" applyFill="1" applyBorder="1" applyAlignment="1">
      <alignment horizontal="right"/>
    </xf>
    <xf numFmtId="0" fontId="6" fillId="2" borderId="9" xfId="20" applyFont="1" applyFill="1" applyBorder="1" applyAlignment="1">
      <alignment horizontal="left"/>
    </xf>
    <xf numFmtId="3" fontId="6" fillId="0" borderId="24" xfId="20" applyNumberFormat="1" applyFont="1" applyFill="1" applyBorder="1" applyAlignment="1">
      <alignment horizontal="right"/>
    </xf>
    <xf numFmtId="3" fontId="6" fillId="0" borderId="10" xfId="20" applyNumberFormat="1" applyFont="1" applyFill="1" applyBorder="1" applyAlignment="1">
      <alignment horizontal="right"/>
    </xf>
    <xf numFmtId="3" fontId="6" fillId="0" borderId="23" xfId="20" applyNumberFormat="1" applyFont="1" applyFill="1" applyBorder="1" applyAlignment="1">
      <alignment horizontal="right"/>
    </xf>
    <xf numFmtId="3" fontId="18" fillId="0" borderId="32" xfId="20" applyNumberFormat="1" applyFont="1" applyFill="1" applyBorder="1" applyAlignment="1">
      <alignment horizontal="right"/>
    </xf>
    <xf numFmtId="3" fontId="17" fillId="2" borderId="23" xfId="20" applyNumberFormat="1" applyFont="1" applyFill="1" applyBorder="1" applyAlignment="1">
      <alignment vertical="center" wrapText="1"/>
    </xf>
    <xf numFmtId="1" fontId="7" fillId="0" borderId="0" xfId="0" applyNumberFormat="1" applyFont="1" applyBorder="1" applyAlignment="1">
      <alignment horizontal="center" vertical="center" wrapText="1"/>
    </xf>
    <xf numFmtId="3" fontId="7" fillId="0" borderId="14" xfId="0" applyNumberFormat="1" applyFont="1" applyBorder="1" applyAlignment="1">
      <alignment wrapText="1"/>
    </xf>
    <xf numFmtId="3" fontId="7" fillId="0" borderId="15" xfId="0" applyNumberFormat="1" applyFont="1" applyBorder="1" applyAlignment="1">
      <alignment wrapText="1"/>
    </xf>
    <xf numFmtId="3" fontId="7" fillId="0" borderId="0" xfId="0" applyNumberFormat="1" applyFont="1" applyBorder="1" applyAlignment="1">
      <alignment vertical="center" wrapText="1"/>
    </xf>
    <xf numFmtId="0" fontId="7" fillId="0" borderId="25" xfId="0" applyFont="1" applyBorder="1" applyAlignment="1">
      <alignment horizontal="left" vertical="center" wrapText="1"/>
    </xf>
    <xf numFmtId="3" fontId="7" fillId="0" borderId="7" xfId="0" applyNumberFormat="1" applyFont="1" applyBorder="1" applyAlignment="1"/>
    <xf numFmtId="3" fontId="7" fillId="0" borderId="11" xfId="0" applyNumberFormat="1" applyFont="1" applyBorder="1" applyAlignment="1"/>
    <xf numFmtId="3" fontId="7" fillId="0" borderId="40" xfId="0" applyNumberFormat="1" applyFont="1" applyBorder="1" applyAlignment="1"/>
    <xf numFmtId="0" fontId="6" fillId="0" borderId="0" xfId="0" applyFont="1" applyBorder="1"/>
    <xf numFmtId="3" fontId="6" fillId="0" borderId="24" xfId="0" applyNumberFormat="1" applyFont="1" applyBorder="1" applyAlignment="1">
      <alignment horizontal="left" vertical="center" wrapText="1"/>
    </xf>
    <xf numFmtId="3" fontId="6" fillId="0" borderId="10" xfId="0" applyNumberFormat="1" applyFont="1" applyBorder="1" applyAlignment="1"/>
    <xf numFmtId="3" fontId="7" fillId="0" borderId="10" xfId="0" applyNumberFormat="1" applyFont="1" applyBorder="1" applyAlignment="1">
      <alignment wrapText="1"/>
    </xf>
    <xf numFmtId="3" fontId="7" fillId="0" borderId="23" xfId="0" applyNumberFormat="1" applyFont="1" applyBorder="1" applyAlignment="1">
      <alignment wrapText="1"/>
    </xf>
    <xf numFmtId="3" fontId="7" fillId="0" borderId="24" xfId="0" applyNumberFormat="1" applyFont="1" applyBorder="1" applyAlignment="1">
      <alignment horizontal="left" vertical="center" wrapText="1"/>
    </xf>
    <xf numFmtId="3" fontId="7" fillId="0" borderId="10" xfId="0" applyNumberFormat="1" applyFont="1" applyBorder="1" applyAlignment="1"/>
    <xf numFmtId="3" fontId="7" fillId="0" borderId="23" xfId="0" applyNumberFormat="1" applyFont="1" applyBorder="1" applyAlignment="1"/>
    <xf numFmtId="0" fontId="7" fillId="0" borderId="42" xfId="0" applyFont="1" applyBorder="1" applyAlignment="1">
      <alignment horizontal="left" vertical="center" wrapText="1"/>
    </xf>
    <xf numFmtId="3" fontId="7" fillId="0" borderId="21" xfId="0" applyNumberFormat="1" applyFont="1" applyBorder="1" applyAlignment="1"/>
    <xf numFmtId="3" fontId="7" fillId="0" borderId="36" xfId="0" applyNumberFormat="1" applyFont="1" applyBorder="1" applyAlignment="1"/>
    <xf numFmtId="3" fontId="7" fillId="0" borderId="14" xfId="0" applyNumberFormat="1" applyFont="1" applyBorder="1" applyAlignment="1"/>
    <xf numFmtId="3" fontId="7" fillId="0" borderId="15" xfId="0" applyNumberFormat="1" applyFont="1" applyBorder="1" applyAlignment="1"/>
    <xf numFmtId="0" fontId="7" fillId="0" borderId="24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23" fillId="0" borderId="24" xfId="17" applyFont="1" applyFill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3" fontId="6" fillId="0" borderId="27" xfId="0" applyNumberFormat="1" applyFont="1" applyBorder="1" applyAlignment="1"/>
    <xf numFmtId="3" fontId="7" fillId="0" borderId="27" xfId="0" applyNumberFormat="1" applyFont="1" applyBorder="1" applyAlignment="1">
      <alignment wrapText="1"/>
    </xf>
    <xf numFmtId="3" fontId="7" fillId="0" borderId="13" xfId="0" applyNumberFormat="1" applyFont="1" applyBorder="1" applyAlignment="1">
      <alignment wrapText="1"/>
    </xf>
    <xf numFmtId="3" fontId="6" fillId="0" borderId="0" xfId="0" applyNumberFormat="1" applyFont="1" applyBorder="1" applyAlignment="1"/>
    <xf numFmtId="3" fontId="6" fillId="0" borderId="0" xfId="0" applyNumberFormat="1" applyFont="1" applyFill="1" applyBorder="1" applyAlignment="1"/>
    <xf numFmtId="3" fontId="16" fillId="0" borderId="0" xfId="0" applyNumberFormat="1" applyFont="1" applyBorder="1" applyAlignment="1"/>
    <xf numFmtId="3" fontId="16" fillId="0" borderId="0" xfId="0" applyNumberFormat="1" applyFont="1" applyFill="1" applyBorder="1" applyAlignment="1"/>
    <xf numFmtId="0" fontId="16" fillId="0" borderId="0" xfId="0" applyFont="1" applyBorder="1"/>
    <xf numFmtId="3" fontId="7" fillId="0" borderId="0" xfId="0" applyNumberFormat="1" applyFont="1" applyBorder="1" applyAlignment="1"/>
    <xf numFmtId="1" fontId="7" fillId="0" borderId="58" xfId="0" applyNumberFormat="1" applyFont="1" applyBorder="1" applyAlignment="1">
      <alignment horizontal="center" vertical="center" wrapText="1"/>
    </xf>
    <xf numFmtId="3" fontId="7" fillId="0" borderId="15" xfId="0" applyNumberFormat="1" applyFont="1" applyFill="1" applyBorder="1" applyAlignment="1">
      <alignment wrapText="1"/>
    </xf>
    <xf numFmtId="3" fontId="7" fillId="0" borderId="11" xfId="0" applyNumberFormat="1" applyFont="1" applyFill="1" applyBorder="1" applyAlignment="1"/>
    <xf numFmtId="3" fontId="7" fillId="0" borderId="40" xfId="0" applyNumberFormat="1" applyFont="1" applyFill="1" applyBorder="1" applyAlignment="1"/>
    <xf numFmtId="3" fontId="6" fillId="0" borderId="10" xfId="0" applyNumberFormat="1" applyFont="1" applyFill="1" applyBorder="1" applyAlignment="1"/>
    <xf numFmtId="3" fontId="7" fillId="0" borderId="10" xfId="0" applyNumberFormat="1" applyFont="1" applyFill="1" applyBorder="1" applyAlignment="1">
      <alignment wrapText="1"/>
    </xf>
    <xf numFmtId="3" fontId="7" fillId="0" borderId="23" xfId="0" applyNumberFormat="1" applyFont="1" applyFill="1" applyBorder="1" applyAlignment="1">
      <alignment wrapText="1"/>
    </xf>
    <xf numFmtId="3" fontId="7" fillId="0" borderId="10" xfId="0" applyNumberFormat="1" applyFont="1" applyFill="1" applyBorder="1" applyAlignment="1"/>
    <xf numFmtId="3" fontId="7" fillId="0" borderId="23" xfId="0" applyNumberFormat="1" applyFont="1" applyFill="1" applyBorder="1" applyAlignment="1"/>
    <xf numFmtId="3" fontId="7" fillId="0" borderId="21" xfId="0" applyNumberFormat="1" applyFont="1" applyFill="1" applyBorder="1" applyAlignment="1"/>
    <xf numFmtId="3" fontId="7" fillId="0" borderId="36" xfId="0" applyNumberFormat="1" applyFont="1" applyFill="1" applyBorder="1" applyAlignment="1"/>
    <xf numFmtId="3" fontId="7" fillId="0" borderId="14" xfId="0" applyNumberFormat="1" applyFont="1" applyFill="1" applyBorder="1" applyAlignment="1"/>
    <xf numFmtId="3" fontId="7" fillId="0" borderId="15" xfId="0" applyNumberFormat="1" applyFont="1" applyFill="1" applyBorder="1" applyAlignment="1"/>
    <xf numFmtId="3" fontId="6" fillId="0" borderId="27" xfId="0" applyNumberFormat="1" applyFont="1" applyFill="1" applyBorder="1" applyAlignment="1"/>
    <xf numFmtId="3" fontId="7" fillId="0" borderId="27" xfId="0" applyNumberFormat="1" applyFont="1" applyFill="1" applyBorder="1" applyAlignment="1">
      <alignment wrapText="1"/>
    </xf>
    <xf numFmtId="3" fontId="7" fillId="0" borderId="27" xfId="0" applyNumberFormat="1" applyFont="1" applyFill="1" applyBorder="1" applyAlignment="1"/>
    <xf numFmtId="3" fontId="7" fillId="0" borderId="13" xfId="0" applyNumberFormat="1" applyFont="1" applyFill="1" applyBorder="1" applyAlignment="1"/>
    <xf numFmtId="3" fontId="6" fillId="0" borderId="23" xfId="0" applyNumberFormat="1" applyFont="1" applyFill="1" applyBorder="1" applyAlignment="1"/>
    <xf numFmtId="3" fontId="6" fillId="0" borderId="13" xfId="0" applyNumberFormat="1" applyFont="1" applyFill="1" applyBorder="1" applyAlignment="1"/>
    <xf numFmtId="3" fontId="6" fillId="0" borderId="27" xfId="0" applyNumberFormat="1" applyFont="1" applyBorder="1" applyAlignment="1">
      <alignment horizontal="center" vertical="center" wrapText="1"/>
    </xf>
    <xf numFmtId="3" fontId="6" fillId="0" borderId="22" xfId="20" applyNumberFormat="1" applyFont="1" applyFill="1" applyBorder="1" applyAlignment="1">
      <alignment horizontal="right"/>
    </xf>
    <xf numFmtId="49" fontId="6" fillId="0" borderId="9" xfId="0" applyNumberFormat="1" applyFont="1" applyFill="1" applyBorder="1"/>
    <xf numFmtId="3" fontId="6" fillId="0" borderId="40" xfId="27" applyNumberFormat="1" applyFont="1" applyFill="1" applyBorder="1" applyAlignment="1">
      <alignment horizontal="right" vertical="center" wrapText="1"/>
    </xf>
    <xf numFmtId="49" fontId="6" fillId="0" borderId="22" xfId="0" applyNumberFormat="1" applyFont="1" applyBorder="1"/>
    <xf numFmtId="3" fontId="6" fillId="0" borderId="24" xfId="27" applyNumberFormat="1" applyFont="1" applyFill="1" applyBorder="1" applyAlignment="1">
      <alignment horizontal="right" vertical="center" wrapText="1"/>
    </xf>
    <xf numFmtId="3" fontId="6" fillId="0" borderId="23" xfId="27" applyNumberFormat="1" applyFont="1" applyFill="1" applyBorder="1" applyAlignment="1">
      <alignment horizontal="right" vertical="center" wrapText="1"/>
    </xf>
    <xf numFmtId="0" fontId="6" fillId="2" borderId="67" xfId="20" applyFont="1" applyFill="1" applyBorder="1" applyAlignment="1">
      <alignment horizontal="left"/>
    </xf>
    <xf numFmtId="3" fontId="6" fillId="0" borderId="25" xfId="27" applyNumberFormat="1" applyFont="1" applyFill="1" applyBorder="1" applyAlignment="1">
      <alignment horizontal="right" vertical="center" wrapText="1"/>
    </xf>
    <xf numFmtId="0" fontId="21" fillId="2" borderId="53" xfId="20" applyFont="1" applyFill="1" applyBorder="1" applyAlignment="1"/>
    <xf numFmtId="3" fontId="6" fillId="0" borderId="23" xfId="27" applyNumberFormat="1" applyFont="1" applyFill="1" applyBorder="1" applyAlignment="1"/>
    <xf numFmtId="3" fontId="6" fillId="0" borderId="10" xfId="20" applyNumberFormat="1" applyFont="1" applyFill="1" applyBorder="1"/>
    <xf numFmtId="3" fontId="21" fillId="2" borderId="37" xfId="20" applyNumberFormat="1" applyFont="1" applyFill="1" applyBorder="1" applyAlignment="1">
      <alignment horizontal="center" vertical="center" wrapText="1"/>
    </xf>
    <xf numFmtId="3" fontId="21" fillId="2" borderId="34" xfId="20" applyNumberFormat="1" applyFont="1" applyFill="1" applyBorder="1" applyAlignment="1">
      <alignment horizontal="center" vertical="center" wrapText="1"/>
    </xf>
    <xf numFmtId="3" fontId="21" fillId="2" borderId="60" xfId="20" applyNumberFormat="1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3" fontId="6" fillId="0" borderId="10" xfId="0" applyNumberFormat="1" applyFont="1" applyFill="1" applyBorder="1" applyAlignment="1">
      <alignment horizontal="right"/>
    </xf>
    <xf numFmtId="3" fontId="6" fillId="0" borderId="10" xfId="0" applyNumberFormat="1" applyFont="1" applyBorder="1" applyAlignment="1">
      <alignment horizontal="right"/>
    </xf>
    <xf numFmtId="0" fontId="6" fillId="0" borderId="32" xfId="0" applyFont="1" applyBorder="1" applyAlignment="1">
      <alignment horizontal="left" wrapText="1"/>
    </xf>
    <xf numFmtId="3" fontId="6" fillId="0" borderId="32" xfId="0" applyNumberFormat="1" applyFont="1" applyBorder="1" applyAlignment="1" applyProtection="1">
      <alignment wrapText="1"/>
      <protection locked="0"/>
    </xf>
    <xf numFmtId="3" fontId="6" fillId="0" borderId="32" xfId="0" applyNumberFormat="1" applyFont="1" applyFill="1" applyBorder="1" applyProtection="1">
      <protection locked="0"/>
    </xf>
    <xf numFmtId="0" fontId="17" fillId="0" borderId="32" xfId="0" applyFont="1" applyFill="1" applyBorder="1" applyAlignment="1">
      <alignment vertical="center" wrapText="1"/>
    </xf>
    <xf numFmtId="3" fontId="6" fillId="0" borderId="32" xfId="0" quotePrefix="1" applyNumberFormat="1" applyFont="1" applyBorder="1" applyAlignment="1" applyProtection="1">
      <alignment wrapText="1"/>
      <protection locked="0"/>
    </xf>
    <xf numFmtId="0" fontId="17" fillId="0" borderId="32" xfId="0" applyFont="1" applyBorder="1" applyAlignment="1">
      <alignment vertical="center" wrapText="1"/>
    </xf>
    <xf numFmtId="3" fontId="6" fillId="0" borderId="32" xfId="0" applyNumberFormat="1" applyFont="1" applyBorder="1" applyAlignment="1">
      <alignment horizontal="left" wrapText="1"/>
    </xf>
    <xf numFmtId="0" fontId="6" fillId="0" borderId="32" xfId="0" applyFont="1" applyBorder="1"/>
    <xf numFmtId="0" fontId="6" fillId="0" borderId="32" xfId="0" applyFont="1" applyBorder="1" applyAlignment="1">
      <alignment wrapText="1"/>
    </xf>
    <xf numFmtId="3" fontId="6" fillId="0" borderId="0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right"/>
    </xf>
    <xf numFmtId="3" fontId="7" fillId="0" borderId="0" xfId="0" applyNumberFormat="1" applyFont="1" applyBorder="1" applyAlignment="1">
      <alignment horizontal="right" vertical="center" wrapText="1"/>
    </xf>
    <xf numFmtId="0" fontId="17" fillId="2" borderId="46" xfId="20" applyFont="1" applyFill="1" applyBorder="1" applyAlignment="1">
      <alignment horizontal="left" vertical="center" wrapText="1"/>
    </xf>
    <xf numFmtId="0" fontId="21" fillId="2" borderId="5" xfId="20" applyFont="1" applyFill="1" applyBorder="1"/>
    <xf numFmtId="3" fontId="17" fillId="0" borderId="47" xfId="27" applyNumberFormat="1" applyFont="1" applyFill="1" applyBorder="1" applyAlignment="1">
      <alignment horizontal="right" vertical="center" wrapText="1"/>
    </xf>
    <xf numFmtId="3" fontId="17" fillId="0" borderId="27" xfId="27" applyNumberFormat="1" applyFont="1" applyFill="1" applyBorder="1" applyAlignment="1">
      <alignment horizontal="right" vertical="center" wrapText="1"/>
    </xf>
    <xf numFmtId="3" fontId="17" fillId="0" borderId="13" xfId="27" applyNumberFormat="1" applyFont="1" applyFill="1" applyBorder="1" applyAlignment="1">
      <alignment horizontal="right" vertical="center" wrapText="1"/>
    </xf>
    <xf numFmtId="3" fontId="17" fillId="0" borderId="22" xfId="27" applyNumberFormat="1" applyFont="1" applyFill="1" applyBorder="1" applyAlignment="1">
      <alignment horizontal="right" vertical="center" wrapText="1"/>
    </xf>
    <xf numFmtId="3" fontId="17" fillId="2" borderId="32" xfId="20" applyNumberFormat="1" applyFont="1" applyFill="1" applyBorder="1" applyAlignment="1">
      <alignment horizontal="right" vertical="center" wrapText="1"/>
    </xf>
    <xf numFmtId="3" fontId="17" fillId="2" borderId="22" xfId="20" applyNumberFormat="1" applyFont="1" applyFill="1" applyBorder="1" applyAlignment="1">
      <alignment horizontal="right"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3" fontId="6" fillId="0" borderId="51" xfId="0" applyNumberFormat="1" applyFont="1" applyBorder="1" applyAlignment="1">
      <alignment horizontal="center" vertical="center" wrapText="1"/>
    </xf>
    <xf numFmtId="3" fontId="6" fillId="0" borderId="30" xfId="0" applyNumberFormat="1" applyFont="1" applyBorder="1" applyAlignment="1">
      <alignment horizontal="center" vertical="center" wrapText="1"/>
    </xf>
    <xf numFmtId="3" fontId="6" fillId="4" borderId="27" xfId="0" applyNumberFormat="1" applyFont="1" applyFill="1" applyBorder="1" applyAlignment="1">
      <alignment horizontal="center" vertical="center" wrapText="1"/>
    </xf>
    <xf numFmtId="3" fontId="7" fillId="4" borderId="12" xfId="0" applyNumberFormat="1" applyFont="1" applyFill="1" applyBorder="1" applyAlignment="1">
      <alignment horizontal="center" vertical="center" wrapText="1"/>
    </xf>
    <xf numFmtId="3" fontId="7" fillId="4" borderId="14" xfId="0" applyNumberFormat="1" applyFont="1" applyFill="1" applyBorder="1" applyAlignment="1">
      <alignment wrapText="1"/>
    </xf>
    <xf numFmtId="3" fontId="7" fillId="4" borderId="11" xfId="0" applyNumberFormat="1" applyFont="1" applyFill="1" applyBorder="1" applyAlignment="1"/>
    <xf numFmtId="3" fontId="6" fillId="4" borderId="10" xfId="0" applyNumberFormat="1" applyFont="1" applyFill="1" applyBorder="1" applyAlignment="1"/>
    <xf numFmtId="3" fontId="7" fillId="4" borderId="10" xfId="0" applyNumberFormat="1" applyFont="1" applyFill="1" applyBorder="1" applyAlignment="1"/>
    <xf numFmtId="3" fontId="7" fillId="4" borderId="21" xfId="0" applyNumberFormat="1" applyFont="1" applyFill="1" applyBorder="1" applyAlignment="1"/>
    <xf numFmtId="3" fontId="7" fillId="4" borderId="14" xfId="0" applyNumberFormat="1" applyFont="1" applyFill="1" applyBorder="1" applyAlignment="1"/>
    <xf numFmtId="3" fontId="6" fillId="4" borderId="27" xfId="0" applyNumberFormat="1" applyFont="1" applyFill="1" applyBorder="1" applyAlignment="1"/>
    <xf numFmtId="3" fontId="6" fillId="4" borderId="0" xfId="0" applyNumberFormat="1" applyFont="1" applyFill="1" applyBorder="1" applyAlignment="1"/>
    <xf numFmtId="3" fontId="6" fillId="0" borderId="75" xfId="16" applyNumberFormat="1" applyFont="1" applyFill="1" applyBorder="1" applyProtection="1">
      <protection hidden="1"/>
    </xf>
    <xf numFmtId="3" fontId="6" fillId="0" borderId="24" xfId="20" applyNumberFormat="1" applyFont="1" applyFill="1" applyBorder="1" applyAlignment="1">
      <alignment horizontal="right" vertical="center" wrapText="1"/>
    </xf>
    <xf numFmtId="3" fontId="6" fillId="0" borderId="10" xfId="20" applyNumberFormat="1" applyFont="1" applyFill="1" applyBorder="1" applyAlignment="1">
      <alignment horizontal="right" vertical="center" wrapText="1"/>
    </xf>
    <xf numFmtId="3" fontId="6" fillId="0" borderId="76" xfId="16" applyNumberFormat="1" applyFont="1" applyFill="1" applyBorder="1" applyProtection="1">
      <protection hidden="1"/>
    </xf>
    <xf numFmtId="3" fontId="6" fillId="0" borderId="0" xfId="20" applyNumberFormat="1" applyFont="1" applyFill="1" applyBorder="1" applyAlignment="1">
      <alignment horizontal="right" vertical="center" wrapText="1"/>
    </xf>
    <xf numFmtId="3" fontId="6" fillId="0" borderId="18" xfId="20" applyNumberFormat="1" applyFont="1" applyFill="1" applyBorder="1" applyAlignment="1">
      <alignment horizontal="right" vertical="center" wrapText="1"/>
    </xf>
    <xf numFmtId="3" fontId="7" fillId="0" borderId="38" xfId="20" applyNumberFormat="1" applyFont="1" applyFill="1" applyBorder="1" applyAlignment="1">
      <alignment horizontal="center" vertical="center" wrapText="1"/>
    </xf>
    <xf numFmtId="3" fontId="7" fillId="0" borderId="29" xfId="20" applyNumberFormat="1" applyFont="1" applyFill="1" applyBorder="1" applyAlignment="1">
      <alignment horizontal="center" vertical="center" wrapText="1"/>
    </xf>
    <xf numFmtId="3" fontId="7" fillId="0" borderId="31" xfId="20" applyNumberFormat="1" applyFont="1" applyFill="1" applyBorder="1" applyAlignment="1">
      <alignment horizontal="center" vertical="center" wrapText="1"/>
    </xf>
    <xf numFmtId="0" fontId="6" fillId="0" borderId="54" xfId="20" applyFont="1" applyFill="1" applyBorder="1" applyAlignment="1">
      <alignment horizontal="left" vertical="center"/>
    </xf>
    <xf numFmtId="49" fontId="6" fillId="0" borderId="10" xfId="0" applyNumberFormat="1" applyFont="1" applyFill="1" applyBorder="1" applyAlignment="1">
      <alignment wrapText="1"/>
    </xf>
    <xf numFmtId="3" fontId="6" fillId="0" borderId="24" xfId="20" applyNumberFormat="1" applyFont="1" applyFill="1" applyBorder="1"/>
    <xf numFmtId="3" fontId="6" fillId="0" borderId="54" xfId="20" applyNumberFormat="1" applyFont="1" applyFill="1" applyBorder="1"/>
    <xf numFmtId="3" fontId="6" fillId="0" borderId="7" xfId="20" applyNumberFormat="1" applyFont="1" applyFill="1" applyBorder="1"/>
    <xf numFmtId="3" fontId="6" fillId="0" borderId="8" xfId="20" applyNumberFormat="1" applyFont="1" applyFill="1" applyBorder="1"/>
    <xf numFmtId="3" fontId="6" fillId="0" borderId="23" xfId="20" applyNumberFormat="1" applyFont="1" applyFill="1" applyBorder="1"/>
    <xf numFmtId="166" fontId="7" fillId="0" borderId="25" xfId="27" applyNumberFormat="1" applyFont="1" applyFill="1" applyBorder="1" applyAlignment="1">
      <alignment horizontal="center" vertical="center" wrapText="1"/>
    </xf>
    <xf numFmtId="166" fontId="7" fillId="0" borderId="11" xfId="27" applyNumberFormat="1" applyFont="1" applyFill="1" applyBorder="1" applyAlignment="1">
      <alignment horizontal="center" vertical="center" wrapText="1"/>
    </xf>
    <xf numFmtId="166" fontId="7" fillId="0" borderId="40" xfId="27" applyNumberFormat="1" applyFont="1" applyFill="1" applyBorder="1" applyAlignment="1">
      <alignment horizontal="center" vertical="center" wrapText="1"/>
    </xf>
    <xf numFmtId="0" fontId="6" fillId="0" borderId="24" xfId="20" applyFont="1" applyFill="1" applyBorder="1" applyAlignment="1">
      <alignment horizontal="left" vertical="center"/>
    </xf>
    <xf numFmtId="0" fontId="6" fillId="0" borderId="24" xfId="20" applyFont="1" applyFill="1" applyBorder="1" applyAlignment="1">
      <alignment horizontal="left" vertical="center" wrapText="1"/>
    </xf>
    <xf numFmtId="3" fontId="6" fillId="0" borderId="24" xfId="20" applyNumberFormat="1" applyFont="1" applyFill="1" applyBorder="1" applyAlignment="1">
      <alignment wrapText="1"/>
    </xf>
    <xf numFmtId="3" fontId="6" fillId="0" borderId="10" xfId="20" applyNumberFormat="1" applyFont="1" applyFill="1" applyBorder="1" applyAlignment="1">
      <alignment wrapText="1"/>
    </xf>
    <xf numFmtId="3" fontId="6" fillId="0" borderId="23" xfId="20" applyNumberFormat="1" applyFont="1" applyFill="1" applyBorder="1" applyAlignment="1">
      <alignment wrapText="1"/>
    </xf>
    <xf numFmtId="49" fontId="6" fillId="0" borderId="23" xfId="0" applyNumberFormat="1" applyFont="1" applyFill="1" applyBorder="1" applyAlignment="1">
      <alignment wrapText="1"/>
    </xf>
    <xf numFmtId="49" fontId="6" fillId="0" borderId="24" xfId="0" applyNumberFormat="1" applyFont="1" applyFill="1" applyBorder="1" applyAlignment="1">
      <alignment horizontal="left"/>
    </xf>
    <xf numFmtId="49" fontId="6" fillId="0" borderId="33" xfId="0" applyNumberFormat="1" applyFont="1" applyFill="1" applyBorder="1" applyAlignment="1">
      <alignment horizontal="left"/>
    </xf>
    <xf numFmtId="3" fontId="6" fillId="0" borderId="18" xfId="20" applyNumberFormat="1" applyFont="1" applyFill="1" applyBorder="1"/>
    <xf numFmtId="3" fontId="6" fillId="0" borderId="19" xfId="20" applyNumberFormat="1" applyFont="1" applyFill="1" applyBorder="1"/>
    <xf numFmtId="3" fontId="6" fillId="0" borderId="50" xfId="20" applyNumberFormat="1" applyFont="1" applyFill="1" applyBorder="1"/>
    <xf numFmtId="166" fontId="7" fillId="0" borderId="50" xfId="27" applyNumberFormat="1" applyFont="1" applyFill="1" applyBorder="1" applyAlignment="1">
      <alignment horizontal="center" vertical="center" wrapText="1"/>
    </xf>
    <xf numFmtId="166" fontId="7" fillId="0" borderId="18" xfId="27" applyNumberFormat="1" applyFont="1" applyFill="1" applyBorder="1" applyAlignment="1">
      <alignment horizontal="center" vertical="center" wrapText="1"/>
    </xf>
    <xf numFmtId="166" fontId="7" fillId="0" borderId="19" xfId="27" applyNumberFormat="1" applyFont="1" applyFill="1" applyBorder="1" applyAlignment="1">
      <alignment horizontal="center" vertical="center" wrapText="1"/>
    </xf>
    <xf numFmtId="3" fontId="7" fillId="0" borderId="41" xfId="20" applyNumberFormat="1" applyFont="1" applyFill="1" applyBorder="1"/>
    <xf numFmtId="3" fontId="7" fillId="0" borderId="14" xfId="20" applyNumberFormat="1" applyFont="1" applyFill="1" applyBorder="1"/>
    <xf numFmtId="3" fontId="7" fillId="0" borderId="15" xfId="20" applyNumberFormat="1" applyFont="1" applyFill="1" applyBorder="1"/>
    <xf numFmtId="3" fontId="7" fillId="0" borderId="3" xfId="20" applyNumberFormat="1" applyFont="1" applyFill="1" applyBorder="1" applyAlignment="1">
      <alignment wrapText="1"/>
    </xf>
    <xf numFmtId="0" fontId="6" fillId="0" borderId="0" xfId="20" applyFont="1" applyFill="1" applyBorder="1" applyAlignment="1">
      <alignment horizontal="left"/>
    </xf>
    <xf numFmtId="0" fontId="7" fillId="0" borderId="0" xfId="20" applyFont="1" applyFill="1" applyBorder="1" applyAlignment="1">
      <alignment wrapText="1"/>
    </xf>
    <xf numFmtId="3" fontId="7" fillId="0" borderId="0" xfId="20" applyNumberFormat="1" applyFont="1" applyFill="1" applyBorder="1"/>
    <xf numFmtId="3" fontId="6" fillId="0" borderId="0" xfId="20" applyNumberFormat="1" applyFont="1" applyFill="1" applyBorder="1"/>
    <xf numFmtId="0" fontId="7" fillId="0" borderId="0" xfId="20" applyFont="1" applyFill="1" applyBorder="1" applyAlignment="1">
      <alignment horizontal="left"/>
    </xf>
    <xf numFmtId="0" fontId="6" fillId="0" borderId="0" xfId="20" applyFont="1" applyFill="1"/>
    <xf numFmtId="3" fontId="6" fillId="0" borderId="25" xfId="20" applyNumberFormat="1" applyFont="1" applyFill="1" applyBorder="1" applyAlignment="1">
      <alignment horizontal="right" vertical="center" wrapText="1"/>
    </xf>
    <xf numFmtId="3" fontId="6" fillId="0" borderId="23" xfId="20" applyNumberFormat="1" applyFont="1" applyFill="1" applyBorder="1" applyAlignment="1">
      <alignment horizontal="right" vertical="center" wrapText="1"/>
    </xf>
    <xf numFmtId="3" fontId="6" fillId="0" borderId="74" xfId="20" applyNumberFormat="1" applyFont="1" applyFill="1" applyBorder="1" applyAlignment="1">
      <alignment horizontal="right" vertical="center" wrapText="1"/>
    </xf>
    <xf numFmtId="166" fontId="7" fillId="0" borderId="46" xfId="27" applyNumberFormat="1" applyFont="1" applyFill="1" applyBorder="1" applyAlignment="1">
      <alignment horizontal="center" vertical="center" wrapText="1"/>
    </xf>
    <xf numFmtId="166" fontId="7" fillId="0" borderId="10" xfId="27" applyNumberFormat="1" applyFont="1" applyFill="1" applyBorder="1" applyAlignment="1">
      <alignment horizontal="center" vertical="center" wrapText="1"/>
    </xf>
    <xf numFmtId="166" fontId="7" fillId="0" borderId="74" xfId="27" applyNumberFormat="1" applyFont="1" applyFill="1" applyBorder="1" applyAlignment="1">
      <alignment horizontal="center" vertical="center" wrapText="1"/>
    </xf>
    <xf numFmtId="3" fontId="6" fillId="0" borderId="65" xfId="20" applyNumberFormat="1" applyFont="1" applyFill="1" applyBorder="1" applyAlignment="1">
      <alignment horizontal="right" vertical="center" wrapText="1"/>
    </xf>
    <xf numFmtId="3" fontId="6" fillId="0" borderId="77" xfId="20" applyNumberFormat="1" applyFont="1" applyFill="1" applyBorder="1" applyAlignment="1">
      <alignment horizontal="right" vertical="center" wrapText="1"/>
    </xf>
    <xf numFmtId="3" fontId="6" fillId="0" borderId="50" xfId="20" applyNumberFormat="1" applyFont="1" applyFill="1" applyBorder="1" applyAlignment="1">
      <alignment horizontal="right" vertical="center" wrapText="1"/>
    </xf>
    <xf numFmtId="3" fontId="6" fillId="0" borderId="19" xfId="20" applyNumberFormat="1" applyFont="1" applyFill="1" applyBorder="1" applyAlignment="1">
      <alignment horizontal="right" vertical="center" wrapText="1"/>
    </xf>
    <xf numFmtId="166" fontId="7" fillId="0" borderId="0" xfId="27" applyNumberFormat="1" applyFont="1" applyFill="1" applyBorder="1" applyAlignment="1">
      <alignment horizontal="center" vertical="center" wrapText="1"/>
    </xf>
    <xf numFmtId="166" fontId="7" fillId="0" borderId="77" xfId="27" applyNumberFormat="1" applyFont="1" applyFill="1" applyBorder="1" applyAlignment="1">
      <alignment horizontal="center" vertical="center" wrapText="1"/>
    </xf>
    <xf numFmtId="0" fontId="6" fillId="0" borderId="41" xfId="20" applyFont="1" applyFill="1" applyBorder="1" applyAlignment="1">
      <alignment horizontal="left"/>
    </xf>
    <xf numFmtId="0" fontId="7" fillId="0" borderId="15" xfId="20" applyFont="1" applyFill="1" applyBorder="1" applyAlignment="1">
      <alignment wrapText="1"/>
    </xf>
    <xf numFmtId="3" fontId="7" fillId="0" borderId="2" xfId="20" applyNumberFormat="1" applyFont="1" applyFill="1" applyBorder="1"/>
    <xf numFmtId="0" fontId="7" fillId="0" borderId="0" xfId="20" applyFont="1" applyFill="1" applyBorder="1" applyAlignment="1"/>
    <xf numFmtId="3" fontId="7" fillId="0" borderId="0" xfId="20" applyNumberFormat="1" applyFont="1" applyFill="1" applyBorder="1" applyAlignment="1">
      <alignment horizontal="center"/>
    </xf>
    <xf numFmtId="0" fontId="6" fillId="0" borderId="24" xfId="20" applyFont="1" applyFill="1" applyBorder="1" applyAlignment="1">
      <alignment horizontal="left"/>
    </xf>
    <xf numFmtId="3" fontId="7" fillId="0" borderId="24" xfId="20" applyNumberFormat="1" applyFont="1" applyFill="1" applyBorder="1" applyAlignment="1">
      <alignment horizontal="center" vertical="center" wrapText="1"/>
    </xf>
    <xf numFmtId="3" fontId="7" fillId="0" borderId="10" xfId="20" applyNumberFormat="1" applyFont="1" applyFill="1" applyBorder="1" applyAlignment="1">
      <alignment horizontal="center" vertical="center" wrapText="1"/>
    </xf>
    <xf numFmtId="3" fontId="7" fillId="0" borderId="23" xfId="20" applyNumberFormat="1" applyFont="1" applyFill="1" applyBorder="1" applyAlignment="1">
      <alignment horizontal="center" vertical="center" wrapText="1"/>
    </xf>
    <xf numFmtId="166" fontId="7" fillId="0" borderId="24" xfId="27" applyNumberFormat="1" applyFont="1" applyFill="1" applyBorder="1" applyAlignment="1">
      <alignment horizontal="center" vertical="center" wrapText="1"/>
    </xf>
    <xf numFmtId="166" fontId="7" fillId="0" borderId="23" xfId="27" applyNumberFormat="1" applyFont="1" applyFill="1" applyBorder="1" applyAlignment="1">
      <alignment horizontal="center" vertical="center" wrapText="1"/>
    </xf>
    <xf numFmtId="0" fontId="6" fillId="0" borderId="25" xfId="20" applyFont="1" applyFill="1" applyBorder="1" applyAlignment="1">
      <alignment horizontal="left"/>
    </xf>
    <xf numFmtId="3" fontId="7" fillId="0" borderId="25" xfId="20" applyNumberFormat="1" applyFont="1" applyFill="1" applyBorder="1" applyAlignment="1">
      <alignment horizontal="center" vertical="center" wrapText="1"/>
    </xf>
    <xf numFmtId="3" fontId="7" fillId="0" borderId="11" xfId="20" applyNumberFormat="1" applyFont="1" applyFill="1" applyBorder="1" applyAlignment="1">
      <alignment horizontal="center" vertical="center" wrapText="1"/>
    </xf>
    <xf numFmtId="3" fontId="7" fillId="0" borderId="40" xfId="20" applyNumberFormat="1" applyFont="1" applyFill="1" applyBorder="1" applyAlignment="1">
      <alignment horizontal="center" vertical="center" wrapText="1"/>
    </xf>
    <xf numFmtId="0" fontId="7" fillId="0" borderId="5" xfId="20" applyFont="1" applyFill="1" applyBorder="1" applyAlignment="1">
      <alignment wrapText="1"/>
    </xf>
    <xf numFmtId="3" fontId="7" fillId="0" borderId="62" xfId="20" applyNumberFormat="1" applyFont="1" applyFill="1" applyBorder="1"/>
    <xf numFmtId="3" fontId="7" fillId="0" borderId="1" xfId="20" applyNumberFormat="1" applyFont="1" applyFill="1" applyBorder="1"/>
    <xf numFmtId="3" fontId="7" fillId="0" borderId="5" xfId="20" applyNumberFormat="1" applyFont="1" applyFill="1" applyBorder="1"/>
    <xf numFmtId="0" fontId="6" fillId="0" borderId="0" xfId="20" applyFont="1" applyFill="1" applyAlignment="1">
      <alignment wrapText="1"/>
    </xf>
    <xf numFmtId="3" fontId="7" fillId="0" borderId="4" xfId="20" applyNumberFormat="1" applyFont="1" applyFill="1" applyBorder="1"/>
    <xf numFmtId="3" fontId="6" fillId="0" borderId="11" xfId="0" applyNumberFormat="1" applyFont="1" applyFill="1" applyBorder="1" applyAlignment="1">
      <alignment horizontal="right"/>
    </xf>
    <xf numFmtId="3" fontId="7" fillId="0" borderId="11" xfId="0" applyNumberFormat="1" applyFont="1" applyBorder="1" applyAlignment="1">
      <alignment horizontal="right"/>
    </xf>
    <xf numFmtId="3" fontId="7" fillId="0" borderId="10" xfId="0" applyNumberFormat="1" applyFont="1" applyBorder="1" applyAlignment="1">
      <alignment horizontal="right"/>
    </xf>
    <xf numFmtId="3" fontId="6" fillId="0" borderId="18" xfId="0" applyNumberFormat="1" applyFont="1" applyFill="1" applyBorder="1" applyAlignment="1">
      <alignment horizontal="right"/>
    </xf>
    <xf numFmtId="3" fontId="6" fillId="0" borderId="21" xfId="0" applyNumberFormat="1" applyFont="1" applyFill="1" applyBorder="1" applyAlignment="1">
      <alignment horizontal="right"/>
    </xf>
    <xf numFmtId="3" fontId="6" fillId="0" borderId="24" xfId="1" quotePrefix="1" applyNumberFormat="1" applyFont="1" applyFill="1" applyBorder="1" applyAlignment="1">
      <alignment horizontal="left" vertical="center" wrapText="1"/>
    </xf>
    <xf numFmtId="3" fontId="6" fillId="0" borderId="9" xfId="1" quotePrefix="1" applyNumberFormat="1" applyFont="1" applyFill="1" applyBorder="1" applyAlignment="1">
      <alignment horizontal="left" vertical="center" wrapText="1"/>
    </xf>
    <xf numFmtId="3" fontId="17" fillId="0" borderId="11" xfId="0" applyNumberFormat="1" applyFont="1" applyFill="1" applyBorder="1" applyAlignment="1">
      <alignment horizontal="right"/>
    </xf>
    <xf numFmtId="3" fontId="7" fillId="0" borderId="6" xfId="0" applyNumberFormat="1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vertical="center" wrapText="1"/>
    </xf>
    <xf numFmtId="3" fontId="7" fillId="0" borderId="11" xfId="0" applyNumberFormat="1" applyFont="1" applyFill="1" applyBorder="1" applyAlignment="1">
      <alignment horizontal="right"/>
    </xf>
    <xf numFmtId="3" fontId="6" fillId="0" borderId="24" xfId="1" applyNumberFormat="1" applyFont="1" applyFill="1" applyBorder="1" applyAlignment="1">
      <alignment horizontal="left" vertical="center" wrapText="1"/>
    </xf>
    <xf numFmtId="3" fontId="6" fillId="0" borderId="42" xfId="1" applyNumberFormat="1" applyFont="1" applyFill="1" applyBorder="1" applyAlignment="1">
      <alignment horizontal="left" vertical="center" wrapText="1"/>
    </xf>
    <xf numFmtId="3" fontId="6" fillId="0" borderId="20" xfId="1" applyNumberFormat="1" applyFont="1" applyFill="1" applyBorder="1" applyAlignment="1">
      <alignment horizontal="left" vertical="center" wrapText="1"/>
    </xf>
    <xf numFmtId="3" fontId="6" fillId="0" borderId="42" xfId="1" quotePrefix="1" applyNumberFormat="1" applyFont="1" applyFill="1" applyBorder="1" applyAlignment="1">
      <alignment horizontal="left" vertical="center" wrapText="1"/>
    </xf>
    <xf numFmtId="3" fontId="6" fillId="0" borderId="20" xfId="1" quotePrefix="1" applyNumberFormat="1" applyFont="1" applyFill="1" applyBorder="1" applyAlignment="1">
      <alignment horizontal="left" vertical="center" wrapText="1"/>
    </xf>
    <xf numFmtId="3" fontId="7" fillId="0" borderId="61" xfId="0" applyNumberFormat="1" applyFont="1" applyFill="1" applyBorder="1" applyAlignment="1">
      <alignment vertical="center" wrapText="1"/>
    </xf>
    <xf numFmtId="3" fontId="7" fillId="0" borderId="67" xfId="0" applyNumberFormat="1" applyFont="1" applyFill="1" applyBorder="1" applyAlignment="1">
      <alignment vertical="center" wrapText="1"/>
    </xf>
    <xf numFmtId="3" fontId="6" fillId="0" borderId="67" xfId="0" applyNumberFormat="1" applyFont="1" applyFill="1" applyBorder="1" applyAlignment="1">
      <alignment vertical="center" wrapText="1"/>
    </xf>
    <xf numFmtId="3" fontId="6" fillId="0" borderId="79" xfId="0" applyNumberFormat="1" applyFont="1" applyFill="1" applyBorder="1" applyAlignment="1">
      <alignment vertical="center" wrapText="1"/>
    </xf>
    <xf numFmtId="3" fontId="7" fillId="0" borderId="10" xfId="0" applyNumberFormat="1" applyFont="1" applyFill="1" applyBorder="1" applyAlignment="1">
      <alignment horizontal="right"/>
    </xf>
    <xf numFmtId="3" fontId="7" fillId="0" borderId="8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6" fillId="0" borderId="42" xfId="1" applyFont="1" applyFill="1" applyBorder="1" applyAlignment="1">
      <alignment horizontal="left" vertical="center" wrapText="1"/>
    </xf>
    <xf numFmtId="3" fontId="6" fillId="0" borderId="10" xfId="27" applyNumberFormat="1" applyFont="1" applyFill="1" applyBorder="1" applyAlignment="1">
      <alignment horizontal="left" vertical="center" wrapText="1"/>
    </xf>
    <xf numFmtId="0" fontId="6" fillId="0" borderId="42" xfId="0" applyFont="1" applyBorder="1" applyAlignment="1">
      <alignment vertical="center" wrapText="1"/>
    </xf>
    <xf numFmtId="3" fontId="6" fillId="0" borderId="32" xfId="27" applyNumberFormat="1" applyFont="1" applyFill="1" applyBorder="1" applyAlignment="1">
      <alignment vertical="center" wrapText="1"/>
    </xf>
    <xf numFmtId="3" fontId="7" fillId="0" borderId="29" xfId="0" applyNumberFormat="1" applyFont="1" applyFill="1" applyBorder="1" applyAlignment="1">
      <alignment horizontal="right"/>
    </xf>
    <xf numFmtId="3" fontId="7" fillId="0" borderId="7" xfId="0" applyNumberFormat="1" applyFont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4" xfId="0" applyNumberFormat="1" applyFont="1" applyFill="1" applyBorder="1" applyAlignment="1">
      <alignment horizontal="right"/>
    </xf>
    <xf numFmtId="3" fontId="7" fillId="0" borderId="15" xfId="0" applyNumberFormat="1" applyFont="1" applyFill="1" applyBorder="1" applyAlignment="1">
      <alignment horizontal="right"/>
    </xf>
    <xf numFmtId="3" fontId="7" fillId="0" borderId="8" xfId="0" applyNumberFormat="1" applyFont="1" applyFill="1" applyBorder="1" applyAlignment="1">
      <alignment horizontal="center" vertical="center" wrapText="1"/>
    </xf>
    <xf numFmtId="3" fontId="7" fillId="0" borderId="40" xfId="0" applyNumberFormat="1" applyFont="1" applyFill="1" applyBorder="1" applyAlignment="1">
      <alignment horizontal="center" vertical="center" wrapText="1"/>
    </xf>
    <xf numFmtId="3" fontId="7" fillId="0" borderId="7" xfId="0" applyNumberFormat="1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/>
    <xf numFmtId="3" fontId="19" fillId="0" borderId="14" xfId="0" applyNumberFormat="1" applyFont="1" applyBorder="1" applyAlignment="1"/>
    <xf numFmtId="3" fontId="6" fillId="3" borderId="10" xfId="0" applyNumberFormat="1" applyFont="1" applyFill="1" applyBorder="1" applyAlignment="1"/>
    <xf numFmtId="0" fontId="6" fillId="0" borderId="0" xfId="19" applyFont="1"/>
    <xf numFmtId="0" fontId="6" fillId="0" borderId="40" xfId="19" applyFont="1" applyBorder="1"/>
    <xf numFmtId="0" fontId="6" fillId="0" borderId="24" xfId="19" applyFont="1" applyBorder="1"/>
    <xf numFmtId="3" fontId="6" fillId="0" borderId="23" xfId="19" applyNumberFormat="1" applyFont="1" applyBorder="1"/>
    <xf numFmtId="0" fontId="6" fillId="0" borderId="24" xfId="19" applyFont="1" applyBorder="1" applyAlignment="1">
      <alignment wrapText="1"/>
    </xf>
    <xf numFmtId="0" fontId="6" fillId="0" borderId="42" xfId="19" applyFont="1" applyBorder="1" applyAlignment="1">
      <alignment wrapText="1"/>
    </xf>
    <xf numFmtId="3" fontId="6" fillId="0" borderId="36" xfId="19" applyNumberFormat="1" applyFont="1" applyBorder="1"/>
    <xf numFmtId="0" fontId="6" fillId="0" borderId="25" xfId="19" applyFont="1" applyBorder="1"/>
    <xf numFmtId="3" fontId="6" fillId="0" borderId="40" xfId="19" applyNumberFormat="1" applyFont="1" applyBorder="1"/>
    <xf numFmtId="0" fontId="6" fillId="0" borderId="42" xfId="19" applyFont="1" applyBorder="1"/>
    <xf numFmtId="167" fontId="6" fillId="0" borderId="0" xfId="19" applyNumberFormat="1" applyFont="1"/>
    <xf numFmtId="0" fontId="24" fillId="0" borderId="0" xfId="30" applyFont="1" applyAlignment="1">
      <alignment horizontal="center"/>
    </xf>
    <xf numFmtId="0" fontId="24" fillId="0" borderId="69" xfId="30" applyFont="1" applyBorder="1" applyAlignment="1">
      <alignment horizontal="center" vertical="center" wrapText="1"/>
    </xf>
    <xf numFmtId="0" fontId="24" fillId="0" borderId="0" xfId="30" applyFont="1" applyAlignment="1">
      <alignment horizontal="center" vertical="center" wrapText="1"/>
    </xf>
    <xf numFmtId="3" fontId="24" fillId="0" borderId="47" xfId="30" applyNumberFormat="1" applyFont="1" applyFill="1" applyBorder="1" applyAlignment="1">
      <alignment horizontal="center" vertical="center" wrapText="1"/>
    </xf>
    <xf numFmtId="3" fontId="24" fillId="0" borderId="13" xfId="30" applyNumberFormat="1" applyFont="1" applyFill="1" applyBorder="1" applyAlignment="1">
      <alignment horizontal="center" vertical="center" wrapText="1"/>
    </xf>
    <xf numFmtId="3" fontId="24" fillId="0" borderId="49" xfId="30" applyNumberFormat="1" applyFont="1" applyFill="1" applyBorder="1" applyAlignment="1">
      <alignment horizontal="center" vertical="center" wrapText="1"/>
    </xf>
    <xf numFmtId="3" fontId="24" fillId="0" borderId="12" xfId="30" applyNumberFormat="1" applyFont="1" applyFill="1" applyBorder="1" applyAlignment="1">
      <alignment horizontal="center" vertical="center" wrapText="1"/>
    </xf>
    <xf numFmtId="0" fontId="25" fillId="0" borderId="0" xfId="30" applyFont="1"/>
    <xf numFmtId="0" fontId="24" fillId="0" borderId="0" xfId="30" applyFont="1" applyBorder="1"/>
    <xf numFmtId="0" fontId="24" fillId="0" borderId="0" xfId="30" applyFont="1"/>
    <xf numFmtId="3" fontId="24" fillId="0" borderId="41" xfId="30" applyNumberFormat="1" applyFont="1" applyFill="1" applyBorder="1" applyAlignment="1">
      <alignment horizontal="center" vertical="center" wrapText="1"/>
    </xf>
    <xf numFmtId="3" fontId="24" fillId="0" borderId="15" xfId="30" applyNumberFormat="1" applyFont="1" applyFill="1" applyBorder="1" applyAlignment="1">
      <alignment horizontal="center" vertical="center" wrapText="1"/>
    </xf>
    <xf numFmtId="3" fontId="24" fillId="0" borderId="4" xfId="30" applyNumberFormat="1" applyFont="1" applyFill="1" applyBorder="1" applyAlignment="1">
      <alignment horizontal="center" vertical="center" wrapText="1"/>
    </xf>
    <xf numFmtId="3" fontId="24" fillId="0" borderId="2" xfId="30" applyNumberFormat="1" applyFont="1" applyFill="1" applyBorder="1" applyAlignment="1">
      <alignment horizontal="center" vertical="center" wrapText="1"/>
    </xf>
    <xf numFmtId="0" fontId="26" fillId="0" borderId="0" xfId="30" applyFont="1" applyBorder="1" applyAlignment="1">
      <alignment vertical="center" wrapText="1"/>
    </xf>
    <xf numFmtId="3" fontId="25" fillId="0" borderId="0" xfId="30" applyNumberFormat="1" applyFont="1" applyAlignment="1">
      <alignment horizontal="right"/>
    </xf>
    <xf numFmtId="0" fontId="27" fillId="0" borderId="0" xfId="30" applyFont="1" applyBorder="1" applyAlignment="1">
      <alignment horizontal="center" vertical="center" wrapText="1"/>
    </xf>
    <xf numFmtId="0" fontId="25" fillId="0" borderId="0" xfId="30" applyFont="1" applyBorder="1" applyAlignment="1">
      <alignment vertical="center" wrapText="1"/>
    </xf>
    <xf numFmtId="3" fontId="25" fillId="0" borderId="0" xfId="30" applyNumberFormat="1" applyFont="1" applyAlignment="1">
      <alignment horizontal="right" vertical="center"/>
    </xf>
    <xf numFmtId="3" fontId="25" fillId="0" borderId="0" xfId="30" applyNumberFormat="1" applyFont="1" applyAlignment="1">
      <alignment horizontal="right" vertical="center" wrapText="1"/>
    </xf>
    <xf numFmtId="0" fontId="25" fillId="0" borderId="0" xfId="30" applyFont="1" applyAlignment="1">
      <alignment vertical="center" wrapText="1"/>
    </xf>
    <xf numFmtId="3" fontId="24" fillId="0" borderId="26" xfId="30" applyNumberFormat="1" applyFont="1" applyBorder="1" applyAlignment="1">
      <alignment horizontal="center" vertical="center" wrapText="1"/>
    </xf>
    <xf numFmtId="3" fontId="25" fillId="0" borderId="6" xfId="30" applyNumberFormat="1" applyFont="1" applyBorder="1" applyAlignment="1">
      <alignment horizontal="left" vertical="center" wrapText="1"/>
    </xf>
    <xf numFmtId="3" fontId="25" fillId="0" borderId="25" xfId="30" applyNumberFormat="1" applyFont="1" applyBorder="1" applyAlignment="1">
      <alignment horizontal="right"/>
    </xf>
    <xf numFmtId="3" fontId="25" fillId="0" borderId="40" xfId="30" applyNumberFormat="1" applyFont="1" applyBorder="1" applyAlignment="1">
      <alignment horizontal="right"/>
    </xf>
    <xf numFmtId="3" fontId="25" fillId="0" borderId="39" xfId="30" applyNumberFormat="1" applyFont="1" applyBorder="1" applyAlignment="1">
      <alignment horizontal="right"/>
    </xf>
    <xf numFmtId="3" fontId="25" fillId="0" borderId="17" xfId="30" applyNumberFormat="1" applyFont="1" applyBorder="1" applyAlignment="1">
      <alignment horizontal="right"/>
    </xf>
    <xf numFmtId="3" fontId="25" fillId="0" borderId="9" xfId="30" applyNumberFormat="1" applyFont="1" applyBorder="1" applyAlignment="1">
      <alignment vertical="center" wrapText="1"/>
    </xf>
    <xf numFmtId="3" fontId="25" fillId="0" borderId="24" xfId="30" applyNumberFormat="1" applyFont="1" applyBorder="1" applyAlignment="1">
      <alignment horizontal="right"/>
    </xf>
    <xf numFmtId="3" fontId="25" fillId="0" borderId="23" xfId="30" applyNumberFormat="1" applyFont="1" applyBorder="1" applyAlignment="1">
      <alignment horizontal="right"/>
    </xf>
    <xf numFmtId="3" fontId="25" fillId="0" borderId="32" xfId="30" applyNumberFormat="1" applyFont="1" applyBorder="1" applyAlignment="1">
      <alignment horizontal="right"/>
    </xf>
    <xf numFmtId="3" fontId="25" fillId="0" borderId="22" xfId="30" applyNumberFormat="1" applyFont="1" applyBorder="1" applyAlignment="1">
      <alignment horizontal="right"/>
    </xf>
    <xf numFmtId="3" fontId="6" fillId="0" borderId="9" xfId="30" applyNumberFormat="1" applyFont="1" applyBorder="1" applyAlignment="1">
      <alignment vertical="center" wrapText="1"/>
    </xf>
    <xf numFmtId="3" fontId="25" fillId="0" borderId="20" xfId="30" applyNumberFormat="1" applyFont="1" applyBorder="1" applyAlignment="1">
      <alignment vertical="center" wrapText="1"/>
    </xf>
    <xf numFmtId="3" fontId="25" fillId="0" borderId="42" xfId="30" applyNumberFormat="1" applyFont="1" applyBorder="1" applyAlignment="1">
      <alignment horizontal="right"/>
    </xf>
    <xf numFmtId="3" fontId="25" fillId="0" borderId="36" xfId="30" applyNumberFormat="1" applyFont="1" applyBorder="1" applyAlignment="1">
      <alignment horizontal="right"/>
    </xf>
    <xf numFmtId="3" fontId="25" fillId="0" borderId="45" xfId="30" applyNumberFormat="1" applyFont="1" applyBorder="1" applyAlignment="1">
      <alignment horizontal="right"/>
    </xf>
    <xf numFmtId="3" fontId="25" fillId="0" borderId="44" xfId="30" applyNumberFormat="1" applyFont="1" applyBorder="1" applyAlignment="1">
      <alignment horizontal="right"/>
    </xf>
    <xf numFmtId="3" fontId="24" fillId="0" borderId="1" xfId="30" applyNumberFormat="1" applyFont="1" applyBorder="1" applyAlignment="1">
      <alignment vertical="center" wrapText="1"/>
    </xf>
    <xf numFmtId="3" fontId="24" fillId="0" borderId="41" xfId="30" applyNumberFormat="1" applyFont="1" applyBorder="1" applyAlignment="1">
      <alignment horizontal="right"/>
    </xf>
    <xf numFmtId="3" fontId="24" fillId="0" borderId="15" xfId="30" applyNumberFormat="1" applyFont="1" applyBorder="1" applyAlignment="1">
      <alignment horizontal="right"/>
    </xf>
    <xf numFmtId="3" fontId="24" fillId="0" borderId="4" xfId="30" applyNumberFormat="1" applyFont="1" applyBorder="1" applyAlignment="1">
      <alignment horizontal="right"/>
    </xf>
    <xf numFmtId="3" fontId="24" fillId="0" borderId="2" xfId="30" applyNumberFormat="1" applyFont="1" applyBorder="1" applyAlignment="1">
      <alignment horizontal="right"/>
    </xf>
    <xf numFmtId="3" fontId="24" fillId="0" borderId="33" xfId="30" applyNumberFormat="1" applyFont="1" applyBorder="1" applyAlignment="1">
      <alignment vertical="center" wrapText="1"/>
    </xf>
    <xf numFmtId="3" fontId="24" fillId="0" borderId="50" xfId="30" applyNumberFormat="1" applyFont="1" applyBorder="1" applyAlignment="1">
      <alignment horizontal="right"/>
    </xf>
    <xf numFmtId="3" fontId="24" fillId="0" borderId="19" xfId="30" applyNumberFormat="1" applyFont="1" applyBorder="1" applyAlignment="1">
      <alignment horizontal="right"/>
    </xf>
    <xf numFmtId="3" fontId="24" fillId="0" borderId="52" xfId="30" applyNumberFormat="1" applyFont="1" applyBorder="1" applyAlignment="1">
      <alignment horizontal="right"/>
    </xf>
    <xf numFmtId="3" fontId="24" fillId="0" borderId="51" xfId="30" applyNumberFormat="1" applyFont="1" applyBorder="1" applyAlignment="1">
      <alignment horizontal="right"/>
    </xf>
    <xf numFmtId="3" fontId="24" fillId="0" borderId="0" xfId="30" applyNumberFormat="1" applyFont="1" applyBorder="1" applyAlignment="1">
      <alignment vertical="center" wrapText="1"/>
    </xf>
    <xf numFmtId="3" fontId="24" fillId="0" borderId="0" xfId="30" applyNumberFormat="1" applyFont="1" applyBorder="1" applyAlignment="1">
      <alignment horizontal="right"/>
    </xf>
    <xf numFmtId="3" fontId="24" fillId="0" borderId="58" xfId="30" applyNumberFormat="1" applyFont="1" applyBorder="1" applyAlignment="1">
      <alignment horizontal="center" vertical="center" wrapText="1"/>
    </xf>
    <xf numFmtId="3" fontId="24" fillId="0" borderId="1" xfId="30" applyNumberFormat="1" applyFont="1" applyBorder="1" applyAlignment="1">
      <alignment horizontal="center" vertical="center" wrapText="1"/>
    </xf>
    <xf numFmtId="3" fontId="26" fillId="0" borderId="6" xfId="30" applyNumberFormat="1" applyFont="1" applyBorder="1" applyAlignment="1">
      <alignment vertical="center" wrapText="1"/>
    </xf>
    <xf numFmtId="3" fontId="26" fillId="0" borderId="9" xfId="30" applyNumberFormat="1" applyFont="1" applyBorder="1" applyAlignment="1">
      <alignment vertical="center" wrapText="1"/>
    </xf>
    <xf numFmtId="3" fontId="25" fillId="0" borderId="9" xfId="30" applyNumberFormat="1" applyFont="1" applyBorder="1" applyAlignment="1">
      <alignment horizontal="left" vertical="center" wrapText="1"/>
    </xf>
    <xf numFmtId="3" fontId="25" fillId="0" borderId="20" xfId="30" applyNumberFormat="1" applyFont="1" applyBorder="1" applyAlignment="1">
      <alignment horizontal="left" vertical="center" wrapText="1"/>
    </xf>
    <xf numFmtId="168" fontId="7" fillId="0" borderId="7" xfId="27" applyNumberFormat="1" applyFont="1" applyFill="1" applyBorder="1" applyAlignment="1">
      <alignment horizontal="center" wrapText="1"/>
    </xf>
    <xf numFmtId="168" fontId="7" fillId="0" borderId="7" xfId="27" applyNumberFormat="1" applyFont="1" applyFill="1" applyBorder="1" applyAlignment="1">
      <alignment horizontal="center" vertical="center" wrapText="1"/>
    </xf>
    <xf numFmtId="168" fontId="7" fillId="0" borderId="11" xfId="27" applyNumberFormat="1" applyFont="1" applyFill="1" applyBorder="1" applyAlignment="1">
      <alignment horizontal="center" vertical="center" wrapText="1"/>
    </xf>
    <xf numFmtId="3" fontId="6" fillId="0" borderId="29" xfId="0" applyNumberFormat="1" applyFont="1" applyFill="1" applyBorder="1" applyAlignment="1">
      <alignment horizontal="right"/>
    </xf>
    <xf numFmtId="3" fontId="7" fillId="0" borderId="27" xfId="0" applyNumberFormat="1" applyFont="1" applyFill="1" applyBorder="1" applyAlignment="1">
      <alignment horizontal="right"/>
    </xf>
    <xf numFmtId="0" fontId="0" fillId="0" borderId="0" xfId="0" applyFont="1" applyFill="1"/>
    <xf numFmtId="3" fontId="6" fillId="2" borderId="10" xfId="1" applyNumberFormat="1" applyFont="1" applyFill="1" applyBorder="1"/>
    <xf numFmtId="166" fontId="6" fillId="0" borderId="0" xfId="27" applyNumberFormat="1" applyFont="1"/>
    <xf numFmtId="3" fontId="6" fillId="2" borderId="10" xfId="19" applyNumberFormat="1" applyFont="1" applyFill="1" applyBorder="1"/>
    <xf numFmtId="3" fontId="7" fillId="2" borderId="23" xfId="19" applyNumberFormat="1" applyFont="1" applyFill="1" applyBorder="1"/>
    <xf numFmtId="3" fontId="7" fillId="2" borderId="10" xfId="19" applyNumberFormat="1" applyFont="1" applyFill="1" applyBorder="1"/>
    <xf numFmtId="0" fontId="6" fillId="2" borderId="0" xfId="19" applyFont="1" applyFill="1"/>
    <xf numFmtId="3" fontId="6" fillId="2" borderId="23" xfId="19" applyNumberFormat="1" applyFont="1" applyFill="1" applyBorder="1"/>
    <xf numFmtId="3" fontId="6" fillId="0" borderId="10" xfId="19" applyNumberFormat="1" applyFont="1" applyFill="1" applyBorder="1"/>
    <xf numFmtId="3" fontId="7" fillId="0" borderId="10" xfId="19" applyNumberFormat="1" applyFont="1" applyFill="1" applyBorder="1"/>
    <xf numFmtId="0" fontId="7" fillId="0" borderId="24" xfId="19" applyFont="1" applyFill="1" applyBorder="1"/>
    <xf numFmtId="0" fontId="7" fillId="0" borderId="22" xfId="19" applyFont="1" applyFill="1" applyBorder="1" applyAlignment="1">
      <alignment horizontal="left" indent="1"/>
    </xf>
    <xf numFmtId="3" fontId="6" fillId="0" borderId="23" xfId="19" applyNumberFormat="1" applyFont="1" applyFill="1" applyBorder="1"/>
    <xf numFmtId="3" fontId="7" fillId="0" borderId="24" xfId="19" applyNumberFormat="1" applyFont="1" applyFill="1" applyBorder="1"/>
    <xf numFmtId="3" fontId="7" fillId="0" borderId="23" xfId="19" applyNumberFormat="1" applyFont="1" applyFill="1" applyBorder="1"/>
    <xf numFmtId="0" fontId="6" fillId="0" borderId="0" xfId="19" applyFont="1" applyFill="1"/>
    <xf numFmtId="0" fontId="7" fillId="0" borderId="42" xfId="19" applyFont="1" applyFill="1" applyBorder="1"/>
    <xf numFmtId="0" fontId="7" fillId="0" borderId="44" xfId="19" applyFont="1" applyFill="1" applyBorder="1" applyAlignment="1">
      <alignment horizontal="left" indent="1"/>
    </xf>
    <xf numFmtId="3" fontId="6" fillId="0" borderId="21" xfId="19" applyNumberFormat="1" applyFont="1" applyFill="1" applyBorder="1"/>
    <xf numFmtId="3" fontId="7" fillId="0" borderId="21" xfId="19" applyNumberFormat="1" applyFont="1" applyFill="1" applyBorder="1"/>
    <xf numFmtId="0" fontId="7" fillId="2" borderId="0" xfId="19" applyFont="1" applyFill="1"/>
    <xf numFmtId="0" fontId="6" fillId="0" borderId="22" xfId="19" applyFont="1" applyFill="1" applyBorder="1" applyAlignment="1">
      <alignment horizontal="left"/>
    </xf>
    <xf numFmtId="3" fontId="17" fillId="0" borderId="10" xfId="19" applyNumberFormat="1" applyFont="1" applyFill="1" applyBorder="1"/>
    <xf numFmtId="0" fontId="6" fillId="0" borderId="24" xfId="19" applyFont="1" applyFill="1" applyBorder="1"/>
    <xf numFmtId="0" fontId="6" fillId="0" borderId="22" xfId="19" applyFont="1" applyFill="1" applyBorder="1" applyAlignment="1">
      <alignment horizontal="left" indent="1"/>
    </xf>
    <xf numFmtId="0" fontId="7" fillId="0" borderId="41" xfId="14" applyFont="1" applyBorder="1" applyAlignment="1">
      <alignment horizontal="center" vertical="center"/>
    </xf>
    <xf numFmtId="0" fontId="7" fillId="0" borderId="14" xfId="14" applyFont="1" applyBorder="1" applyAlignment="1">
      <alignment horizontal="center" vertical="center" wrapText="1"/>
    </xf>
    <xf numFmtId="0" fontId="7" fillId="0" borderId="14" xfId="14" applyFont="1" applyFill="1" applyBorder="1" applyAlignment="1">
      <alignment horizontal="center" vertical="center" wrapText="1"/>
    </xf>
    <xf numFmtId="0" fontId="7" fillId="0" borderId="15" xfId="14" applyFont="1" applyFill="1" applyBorder="1" applyAlignment="1">
      <alignment horizontal="center" vertical="center" wrapText="1"/>
    </xf>
    <xf numFmtId="0" fontId="6" fillId="0" borderId="25" xfId="14" applyFont="1" applyBorder="1" applyAlignment="1">
      <alignment horizontal="center" vertical="center"/>
    </xf>
    <xf numFmtId="0" fontId="6" fillId="0" borderId="11" xfId="14" applyFont="1" applyBorder="1" applyAlignment="1">
      <alignment horizontal="center" vertical="center"/>
    </xf>
    <xf numFmtId="0" fontId="6" fillId="0" borderId="11" xfId="14" applyFont="1" applyBorder="1"/>
    <xf numFmtId="0" fontId="6" fillId="0" borderId="40" xfId="14" applyFont="1" applyBorder="1"/>
    <xf numFmtId="0" fontId="6" fillId="0" borderId="33" xfId="14" applyFont="1" applyBorder="1"/>
    <xf numFmtId="3" fontId="6" fillId="0" borderId="10" xfId="14" applyNumberFormat="1" applyFont="1" applyBorder="1"/>
    <xf numFmtId="3" fontId="6" fillId="0" borderId="23" xfId="14" applyNumberFormat="1" applyFont="1" applyBorder="1"/>
    <xf numFmtId="0" fontId="6" fillId="0" borderId="24" xfId="14" applyFont="1" applyBorder="1"/>
    <xf numFmtId="0" fontId="6" fillId="0" borderId="24" xfId="14" applyFont="1" applyBorder="1" applyAlignment="1">
      <alignment horizontal="left" vertical="center"/>
    </xf>
    <xf numFmtId="3" fontId="6" fillId="0" borderId="10" xfId="14" applyNumberFormat="1" applyFont="1" applyBorder="1" applyAlignment="1">
      <alignment horizontal="right"/>
    </xf>
    <xf numFmtId="3" fontId="6" fillId="0" borderId="21" xfId="14" applyNumberFormat="1" applyFont="1" applyBorder="1"/>
    <xf numFmtId="0" fontId="7" fillId="0" borderId="41" xfId="14" applyFont="1" applyBorder="1"/>
    <xf numFmtId="3" fontId="7" fillId="0" borderId="14" xfId="14" applyNumberFormat="1" applyFont="1" applyBorder="1"/>
    <xf numFmtId="0" fontId="7" fillId="0" borderId="14" xfId="14" applyFont="1" applyBorder="1"/>
    <xf numFmtId="3" fontId="7" fillId="0" borderId="15" xfId="14" applyNumberFormat="1" applyFont="1" applyBorder="1"/>
    <xf numFmtId="4" fontId="6" fillId="0" borderId="10" xfId="14" applyNumberFormat="1" applyFont="1" applyBorder="1" applyAlignment="1">
      <alignment horizontal="right"/>
    </xf>
    <xf numFmtId="0" fontId="6" fillId="0" borderId="50" xfId="14" applyFont="1" applyBorder="1"/>
    <xf numFmtId="3" fontId="6" fillId="0" borderId="18" xfId="14" applyNumberFormat="1" applyFont="1" applyBorder="1"/>
    <xf numFmtId="4" fontId="6" fillId="0" borderId="18" xfId="14" applyNumberFormat="1" applyFont="1" applyBorder="1"/>
    <xf numFmtId="49" fontId="6" fillId="0" borderId="10" xfId="0" applyNumberFormat="1" applyFont="1" applyBorder="1" applyAlignment="1">
      <alignment horizontal="right"/>
    </xf>
    <xf numFmtId="49" fontId="7" fillId="0" borderId="10" xfId="0" applyNumberFormat="1" applyFont="1" applyBorder="1" applyAlignment="1">
      <alignment horizontal="right"/>
    </xf>
    <xf numFmtId="1" fontId="7" fillId="0" borderId="21" xfId="0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7" fillId="0" borderId="0" xfId="0" applyFont="1" applyBorder="1" applyAlignment="1">
      <alignment wrapText="1"/>
    </xf>
    <xf numFmtId="3" fontId="7" fillId="0" borderId="4" xfId="0" applyNumberFormat="1" applyFont="1" applyBorder="1" applyAlignment="1">
      <alignment wrapText="1"/>
    </xf>
    <xf numFmtId="3" fontId="7" fillId="0" borderId="11" xfId="0" applyNumberFormat="1" applyFont="1" applyBorder="1" applyAlignment="1">
      <alignment wrapText="1"/>
    </xf>
    <xf numFmtId="3" fontId="7" fillId="0" borderId="39" xfId="0" applyNumberFormat="1" applyFont="1" applyBorder="1" applyAlignment="1">
      <alignment wrapText="1"/>
    </xf>
    <xf numFmtId="0" fontId="7" fillId="0" borderId="0" xfId="0" applyFont="1" applyBorder="1" applyAlignment="1"/>
    <xf numFmtId="3" fontId="6" fillId="0" borderId="11" xfId="0" applyNumberFormat="1" applyFont="1" applyBorder="1" applyAlignment="1">
      <alignment wrapText="1"/>
    </xf>
    <xf numFmtId="3" fontId="6" fillId="0" borderId="10" xfId="0" applyNumberFormat="1" applyFont="1" applyBorder="1" applyAlignment="1">
      <alignment wrapText="1"/>
    </xf>
    <xf numFmtId="0" fontId="6" fillId="0" borderId="0" xfId="0" applyFont="1" applyBorder="1" applyAlignment="1"/>
    <xf numFmtId="3" fontId="7" fillId="0" borderId="24" xfId="0" applyNumberFormat="1" applyFont="1" applyBorder="1" applyAlignment="1">
      <alignment wrapText="1"/>
    </xf>
    <xf numFmtId="3" fontId="7" fillId="0" borderId="18" xfId="0" applyNumberFormat="1" applyFont="1" applyBorder="1" applyAlignment="1">
      <alignment wrapText="1"/>
    </xf>
    <xf numFmtId="3" fontId="7" fillId="0" borderId="41" xfId="0" applyNumberFormat="1" applyFont="1" applyBorder="1" applyAlignment="1">
      <alignment wrapText="1"/>
    </xf>
    <xf numFmtId="0" fontId="16" fillId="0" borderId="0" xfId="0" applyFont="1" applyBorder="1" applyAlignment="1"/>
    <xf numFmtId="49" fontId="7" fillId="0" borderId="21" xfId="0" applyNumberFormat="1" applyFont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7" fillId="0" borderId="41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7" fillId="0" borderId="21" xfId="0" applyFont="1" applyBorder="1" applyAlignment="1">
      <alignment wrapText="1"/>
    </xf>
    <xf numFmtId="0" fontId="7" fillId="0" borderId="14" xfId="0" applyFont="1" applyBorder="1" applyAlignment="1">
      <alignment wrapText="1"/>
    </xf>
    <xf numFmtId="3" fontId="23" fillId="0" borderId="10" xfId="17" applyNumberFormat="1" applyFont="1" applyFill="1" applyBorder="1" applyAlignment="1">
      <alignment wrapText="1"/>
    </xf>
    <xf numFmtId="3" fontId="23" fillId="0" borderId="11" xfId="17" applyNumberFormat="1" applyFont="1" applyFill="1" applyBorder="1" applyAlignment="1">
      <alignment wrapText="1"/>
    </xf>
    <xf numFmtId="0" fontId="16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1" fontId="7" fillId="0" borderId="10" xfId="0" applyNumberFormat="1" applyFont="1" applyBorder="1" applyAlignment="1">
      <alignment horizontal="right"/>
    </xf>
    <xf numFmtId="1" fontId="7" fillId="0" borderId="21" xfId="0" applyNumberFormat="1" applyFont="1" applyBorder="1" applyAlignment="1">
      <alignment horizontal="right"/>
    </xf>
    <xf numFmtId="49" fontId="7" fillId="0" borderId="15" xfId="0" applyNumberFormat="1" applyFont="1" applyBorder="1" applyAlignment="1">
      <alignment horizontal="right"/>
    </xf>
    <xf numFmtId="3" fontId="6" fillId="0" borderId="39" xfId="0" applyNumberFormat="1" applyFont="1" applyBorder="1" applyAlignment="1">
      <alignment wrapText="1"/>
    </xf>
    <xf numFmtId="3" fontId="7" fillId="0" borderId="7" xfId="0" applyNumberFormat="1" applyFont="1" applyBorder="1" applyAlignment="1">
      <alignment wrapText="1"/>
    </xf>
    <xf numFmtId="3" fontId="6" fillId="0" borderId="27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wrapText="1"/>
    </xf>
    <xf numFmtId="3" fontId="23" fillId="0" borderId="27" xfId="17" applyNumberFormat="1" applyFont="1" applyFill="1" applyBorder="1" applyAlignment="1">
      <alignment wrapText="1"/>
    </xf>
    <xf numFmtId="3" fontId="6" fillId="0" borderId="49" xfId="0" applyNumberFormat="1" applyFont="1" applyBorder="1" applyAlignment="1">
      <alignment wrapText="1"/>
    </xf>
    <xf numFmtId="3" fontId="6" fillId="0" borderId="32" xfId="0" applyNumberFormat="1" applyFont="1" applyBorder="1" applyAlignment="1">
      <alignment wrapText="1"/>
    </xf>
    <xf numFmtId="3" fontId="7" fillId="0" borderId="49" xfId="0" applyNumberFormat="1" applyFont="1" applyBorder="1" applyAlignment="1">
      <alignment wrapText="1"/>
    </xf>
    <xf numFmtId="3" fontId="7" fillId="0" borderId="29" xfId="0" applyNumberFormat="1" applyFont="1" applyBorder="1" applyAlignment="1">
      <alignment wrapText="1"/>
    </xf>
    <xf numFmtId="3" fontId="7" fillId="0" borderId="11" xfId="0" applyNumberFormat="1" applyFont="1" applyFill="1" applyBorder="1" applyAlignment="1">
      <alignment wrapText="1"/>
    </xf>
    <xf numFmtId="3" fontId="7" fillId="0" borderId="0" xfId="0" applyNumberFormat="1" applyFont="1" applyFill="1" applyBorder="1" applyAlignment="1"/>
    <xf numFmtId="1" fontId="7" fillId="0" borderId="54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3" fontId="7" fillId="2" borderId="10" xfId="1" applyNumberFormat="1" applyFont="1" applyFill="1" applyBorder="1" applyAlignment="1">
      <alignment horizontal="center" vertical="center" wrapText="1"/>
    </xf>
    <xf numFmtId="3" fontId="7" fillId="2" borderId="23" xfId="1" applyNumberFormat="1" applyFont="1" applyFill="1" applyBorder="1" applyAlignment="1">
      <alignment horizontal="center" vertical="center" wrapText="1"/>
    </xf>
    <xf numFmtId="49" fontId="7" fillId="0" borderId="24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3" fontId="7" fillId="0" borderId="10" xfId="0" applyNumberFormat="1" applyFont="1" applyBorder="1" applyAlignment="1">
      <alignment vertical="center" wrapText="1"/>
    </xf>
    <xf numFmtId="3" fontId="7" fillId="0" borderId="22" xfId="0" applyNumberFormat="1" applyFont="1" applyBorder="1" applyAlignment="1">
      <alignment vertical="center" wrapText="1"/>
    </xf>
    <xf numFmtId="3" fontId="7" fillId="0" borderId="32" xfId="0" applyNumberFormat="1" applyFont="1" applyBorder="1" applyAlignment="1">
      <alignment vertical="center" wrapText="1"/>
    </xf>
    <xf numFmtId="49" fontId="7" fillId="0" borderId="24" xfId="0" applyNumberFormat="1" applyFont="1" applyBorder="1" applyAlignment="1">
      <alignment horizontal="center"/>
    </xf>
    <xf numFmtId="0" fontId="7" fillId="0" borderId="10" xfId="0" applyFont="1" applyBorder="1" applyAlignment="1">
      <alignment horizontal="left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left" vertical="center" wrapText="1"/>
    </xf>
    <xf numFmtId="3" fontId="6" fillId="0" borderId="10" xfId="0" applyNumberFormat="1" applyFont="1" applyBorder="1" applyAlignment="1">
      <alignment vertical="center" wrapText="1"/>
    </xf>
    <xf numFmtId="3" fontId="7" fillId="0" borderId="23" xfId="0" applyNumberFormat="1" applyFont="1" applyBorder="1" applyAlignment="1">
      <alignment vertical="center" wrapText="1"/>
    </xf>
    <xf numFmtId="3" fontId="7" fillId="0" borderId="10" xfId="0" applyNumberFormat="1" applyFont="1" applyBorder="1" applyAlignment="1">
      <alignment horizontal="left" vertical="center" wrapText="1"/>
    </xf>
    <xf numFmtId="49" fontId="6" fillId="0" borderId="24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4" xfId="0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right" vertical="center" wrapText="1"/>
    </xf>
    <xf numFmtId="3" fontId="7" fillId="0" borderId="22" xfId="0" applyNumberFormat="1" applyFont="1" applyBorder="1" applyAlignment="1">
      <alignment horizontal="right" vertical="center" wrapText="1"/>
    </xf>
    <xf numFmtId="3" fontId="7" fillId="0" borderId="32" xfId="0" applyNumberFormat="1" applyFont="1" applyBorder="1" applyAlignment="1">
      <alignment horizontal="right" vertical="center" wrapText="1"/>
    </xf>
    <xf numFmtId="0" fontId="7" fillId="0" borderId="0" xfId="0" applyFont="1" applyBorder="1" applyAlignment="1">
      <alignment horizontal="right" vertical="center"/>
    </xf>
    <xf numFmtId="0" fontId="6" fillId="0" borderId="10" xfId="0" applyFont="1" applyBorder="1" applyAlignment="1">
      <alignment horizontal="left" vertical="center" wrapText="1"/>
    </xf>
    <xf numFmtId="0" fontId="23" fillId="0" borderId="10" xfId="17" applyFont="1" applyFill="1" applyBorder="1" applyAlignment="1">
      <alignment horizontal="left" vertical="center" wrapText="1"/>
    </xf>
    <xf numFmtId="3" fontId="6" fillId="0" borderId="10" xfId="1" applyNumberFormat="1" applyFont="1" applyFill="1" applyBorder="1"/>
    <xf numFmtId="3" fontId="6" fillId="0" borderId="23" xfId="0" applyNumberFormat="1" applyFont="1" applyBorder="1"/>
    <xf numFmtId="0" fontId="6" fillId="0" borderId="47" xfId="0" applyFont="1" applyBorder="1" applyAlignment="1">
      <alignment horizontal="center"/>
    </xf>
    <xf numFmtId="0" fontId="6" fillId="0" borderId="27" xfId="0" applyFont="1" applyBorder="1" applyAlignment="1">
      <alignment horizontal="left" vertical="center" wrapText="1"/>
    </xf>
    <xf numFmtId="3" fontId="6" fillId="0" borderId="13" xfId="0" applyNumberFormat="1" applyFont="1" applyBorder="1"/>
    <xf numFmtId="0" fontId="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3" fontId="16" fillId="0" borderId="0" xfId="0" applyNumberFormat="1" applyFont="1" applyBorder="1"/>
    <xf numFmtId="3" fontId="7" fillId="0" borderId="74" xfId="0" applyNumberFormat="1" applyFont="1" applyBorder="1" applyAlignment="1">
      <alignment vertical="center" wrapText="1"/>
    </xf>
    <xf numFmtId="3" fontId="7" fillId="0" borderId="23" xfId="0" applyNumberFormat="1" applyFont="1" applyBorder="1" applyAlignment="1">
      <alignment horizontal="right" vertical="center" wrapText="1"/>
    </xf>
    <xf numFmtId="3" fontId="7" fillId="0" borderId="10" xfId="0" applyNumberFormat="1" applyFont="1" applyFill="1" applyBorder="1" applyAlignment="1">
      <alignment vertical="center" wrapText="1"/>
    </xf>
    <xf numFmtId="3" fontId="7" fillId="0" borderId="32" xfId="0" applyNumberFormat="1" applyFont="1" applyBorder="1" applyAlignment="1">
      <alignment wrapText="1"/>
    </xf>
    <xf numFmtId="3" fontId="7" fillId="0" borderId="32" xfId="0" applyNumberFormat="1" applyFont="1" applyFill="1" applyBorder="1" applyAlignment="1">
      <alignment wrapText="1"/>
    </xf>
    <xf numFmtId="0" fontId="7" fillId="0" borderId="21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3" fontId="7" fillId="0" borderId="21" xfId="0" applyNumberFormat="1" applyFont="1" applyBorder="1" applyAlignment="1">
      <alignment wrapText="1"/>
    </xf>
    <xf numFmtId="0" fontId="7" fillId="0" borderId="34" xfId="19" applyFont="1" applyFill="1" applyBorder="1" applyAlignment="1">
      <alignment horizontal="center" vertical="center" wrapText="1"/>
    </xf>
    <xf numFmtId="3" fontId="6" fillId="0" borderId="10" xfId="27" applyNumberFormat="1" applyFont="1" applyFill="1" applyBorder="1" applyAlignment="1">
      <alignment horizontal="right"/>
    </xf>
    <xf numFmtId="3" fontId="6" fillId="0" borderId="10" xfId="0" applyNumberFormat="1" applyFont="1" applyFill="1" applyBorder="1" applyAlignment="1">
      <alignment horizontal="right" wrapText="1"/>
    </xf>
    <xf numFmtId="0" fontId="7" fillId="0" borderId="0" xfId="19" applyFont="1" applyFill="1"/>
    <xf numFmtId="0" fontId="6" fillId="0" borderId="10" xfId="0" applyFont="1" applyFill="1" applyBorder="1" applyAlignment="1">
      <alignment horizontal="left" vertical="center" wrapText="1"/>
    </xf>
    <xf numFmtId="0" fontId="7" fillId="0" borderId="54" xfId="19" applyFont="1" applyBorder="1" applyAlignment="1">
      <alignment horizontal="center" vertical="center" wrapText="1"/>
    </xf>
    <xf numFmtId="0" fontId="7" fillId="0" borderId="7" xfId="19" applyFont="1" applyBorder="1" applyAlignment="1">
      <alignment horizontal="center" vertical="center" wrapText="1"/>
    </xf>
    <xf numFmtId="3" fontId="7" fillId="0" borderId="8" xfId="19" applyNumberFormat="1" applyFont="1" applyBorder="1" applyAlignment="1">
      <alignment horizontal="center" vertical="center"/>
    </xf>
    <xf numFmtId="0" fontId="21" fillId="0" borderId="24" xfId="19" applyFont="1" applyBorder="1" applyAlignment="1">
      <alignment horizontal="left" vertical="center" wrapText="1"/>
    </xf>
    <xf numFmtId="0" fontId="21" fillId="0" borderId="10" xfId="19" applyFont="1" applyBorder="1" applyAlignment="1">
      <alignment horizontal="left" vertical="center" wrapText="1"/>
    </xf>
    <xf numFmtId="3" fontId="21" fillId="0" borderId="23" xfId="19" applyNumberFormat="1" applyFont="1" applyBorder="1" applyAlignment="1">
      <alignment horizontal="right"/>
    </xf>
    <xf numFmtId="0" fontId="17" fillId="0" borderId="24" xfId="19" applyFont="1" applyBorder="1" applyAlignment="1">
      <alignment horizontal="left" vertical="center" wrapText="1"/>
    </xf>
    <xf numFmtId="0" fontId="17" fillId="0" borderId="10" xfId="19" applyFont="1" applyBorder="1" applyAlignment="1">
      <alignment horizontal="left" vertical="center" wrapText="1"/>
    </xf>
    <xf numFmtId="3" fontId="17" fillId="0" borderId="23" xfId="19" applyNumberFormat="1" applyFont="1" applyBorder="1" applyAlignment="1">
      <alignment horizontal="right"/>
    </xf>
    <xf numFmtId="0" fontId="21" fillId="0" borderId="47" xfId="19" applyFont="1" applyBorder="1" applyAlignment="1">
      <alignment horizontal="left" vertical="center" wrapText="1"/>
    </xf>
    <xf numFmtId="0" fontId="21" fillId="0" borderId="27" xfId="19" applyFont="1" applyBorder="1" applyAlignment="1">
      <alignment horizontal="left" vertical="center" wrapText="1"/>
    </xf>
    <xf numFmtId="3" fontId="17" fillId="0" borderId="13" xfId="19" applyNumberFormat="1" applyFont="1" applyBorder="1" applyAlignment="1">
      <alignment horizontal="right"/>
    </xf>
    <xf numFmtId="0" fontId="6" fillId="0" borderId="0" xfId="19" applyFont="1" applyAlignment="1">
      <alignment horizontal="center" vertical="center" wrapText="1"/>
    </xf>
    <xf numFmtId="3" fontId="6" fillId="0" borderId="0" xfId="19" applyNumberFormat="1" applyFont="1" applyAlignment="1">
      <alignment horizontal="right"/>
    </xf>
    <xf numFmtId="3" fontId="17" fillId="0" borderId="23" xfId="19" applyNumberFormat="1" applyFont="1" applyFill="1" applyBorder="1" applyAlignment="1">
      <alignment horizontal="right"/>
    </xf>
    <xf numFmtId="3" fontId="17" fillId="0" borderId="77" xfId="19" applyNumberFormat="1" applyFont="1" applyFill="1" applyBorder="1" applyAlignment="1">
      <alignment horizontal="right"/>
    </xf>
    <xf numFmtId="3" fontId="6" fillId="0" borderId="24" xfId="0" applyNumberFormat="1" applyFont="1" applyFill="1" applyBorder="1" applyAlignment="1">
      <alignment horizontal="left" vertical="center" wrapText="1"/>
    </xf>
    <xf numFmtId="3" fontId="21" fillId="0" borderId="41" xfId="20" applyNumberFormat="1" applyFont="1" applyFill="1" applyBorder="1" applyAlignment="1">
      <alignment horizontal="right"/>
    </xf>
    <xf numFmtId="3" fontId="17" fillId="0" borderId="0" xfId="20" applyNumberFormat="1" applyFont="1" applyFill="1"/>
    <xf numFmtId="3" fontId="21" fillId="0" borderId="14" xfId="20" applyNumberFormat="1" applyFont="1" applyFill="1" applyBorder="1" applyAlignment="1">
      <alignment horizontal="right"/>
    </xf>
    <xf numFmtId="3" fontId="21" fillId="0" borderId="41" xfId="20" applyNumberFormat="1" applyFont="1" applyFill="1" applyBorder="1" applyAlignment="1"/>
    <xf numFmtId="3" fontId="21" fillId="0" borderId="14" xfId="20" applyNumberFormat="1" applyFont="1" applyFill="1" applyBorder="1" applyAlignment="1"/>
    <xf numFmtId="0" fontId="6" fillId="0" borderId="24" xfId="0" applyFont="1" applyFill="1" applyBorder="1" applyAlignment="1">
      <alignment horizontal="left" vertical="center" wrapText="1"/>
    </xf>
    <xf numFmtId="3" fontId="6" fillId="2" borderId="24" xfId="0" applyNumberFormat="1" applyFont="1" applyFill="1" applyBorder="1" applyAlignment="1">
      <alignment horizontal="left" vertical="center" wrapText="1"/>
    </xf>
    <xf numFmtId="3" fontId="6" fillId="0" borderId="21" xfId="0" applyNumberFormat="1" applyFont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center" vertical="center" wrapText="1"/>
    </xf>
    <xf numFmtId="3" fontId="6" fillId="0" borderId="29" xfId="0" applyNumberFormat="1" applyFont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21" fillId="2" borderId="0" xfId="20" applyFont="1" applyFill="1"/>
    <xf numFmtId="0" fontId="21" fillId="2" borderId="59" xfId="20" applyFont="1" applyFill="1" applyBorder="1" applyAlignment="1">
      <alignment horizontal="left"/>
    </xf>
    <xf numFmtId="3" fontId="7" fillId="0" borderId="41" xfId="20" applyNumberFormat="1" applyFont="1" applyFill="1" applyBorder="1" applyAlignment="1">
      <alignment horizontal="center" vertical="center" wrapText="1"/>
    </xf>
    <xf numFmtId="3" fontId="7" fillId="0" borderId="14" xfId="20" applyNumberFormat="1" applyFont="1" applyFill="1" applyBorder="1" applyAlignment="1">
      <alignment horizontal="center" vertical="center" wrapText="1"/>
    </xf>
    <xf numFmtId="3" fontId="7" fillId="0" borderId="15" xfId="20" applyNumberFormat="1" applyFont="1" applyFill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center" vertical="center" wrapText="1"/>
    </xf>
    <xf numFmtId="0" fontId="7" fillId="2" borderId="47" xfId="19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wrapText="1"/>
    </xf>
    <xf numFmtId="49" fontId="17" fillId="0" borderId="10" xfId="0" applyNumberFormat="1" applyFont="1" applyBorder="1"/>
    <xf numFmtId="2" fontId="17" fillId="0" borderId="10" xfId="27" applyNumberFormat="1" applyFont="1" applyBorder="1" applyAlignment="1">
      <alignment horizontal="right"/>
    </xf>
    <xf numFmtId="166" fontId="17" fillId="0" borderId="10" xfId="27" applyNumberFormat="1" applyFont="1" applyFill="1" applyBorder="1"/>
    <xf numFmtId="166" fontId="17" fillId="0" borderId="0" xfId="27" applyNumberFormat="1" applyFont="1" applyFill="1" applyBorder="1"/>
    <xf numFmtId="2" fontId="17" fillId="0" borderId="10" xfId="0" applyNumberFormat="1" applyFont="1" applyBorder="1"/>
    <xf numFmtId="43" fontId="17" fillId="3" borderId="10" xfId="27" applyFont="1" applyFill="1" applyBorder="1"/>
    <xf numFmtId="166" fontId="17" fillId="3" borderId="10" xfId="27" applyNumberFormat="1" applyFont="1" applyFill="1" applyBorder="1"/>
    <xf numFmtId="166" fontId="17" fillId="3" borderId="0" xfId="27" applyNumberFormat="1" applyFont="1" applyFill="1" applyBorder="1"/>
    <xf numFmtId="166" fontId="17" fillId="0" borderId="10" xfId="0" applyNumberFormat="1" applyFont="1" applyFill="1" applyBorder="1"/>
    <xf numFmtId="49" fontId="21" fillId="3" borderId="10" xfId="0" applyNumberFormat="1" applyFont="1" applyFill="1" applyBorder="1"/>
    <xf numFmtId="166" fontId="21" fillId="3" borderId="10" xfId="27" applyNumberFormat="1" applyFont="1" applyFill="1" applyBorder="1"/>
    <xf numFmtId="2" fontId="21" fillId="3" borderId="10" xfId="0" applyNumberFormat="1" applyFont="1" applyFill="1" applyBorder="1"/>
    <xf numFmtId="0" fontId="21" fillId="0" borderId="10" xfId="0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6" fontId="21" fillId="0" borderId="10" xfId="27" applyNumberFormat="1" applyFont="1" applyBorder="1" applyAlignment="1">
      <alignment horizontal="center" vertical="center"/>
    </xf>
    <xf numFmtId="0" fontId="17" fillId="0" borderId="10" xfId="0" applyFont="1" applyFill="1" applyBorder="1"/>
    <xf numFmtId="49" fontId="19" fillId="3" borderId="10" xfId="0" applyNumberFormat="1" applyFont="1" applyFill="1" applyBorder="1"/>
    <xf numFmtId="2" fontId="19" fillId="3" borderId="10" xfId="0" applyNumberFormat="1" applyFont="1" applyFill="1" applyBorder="1"/>
    <xf numFmtId="166" fontId="19" fillId="3" borderId="10" xfId="27" applyNumberFormat="1" applyFont="1" applyFill="1" applyBorder="1"/>
    <xf numFmtId="166" fontId="18" fillId="0" borderId="0" xfId="27" applyNumberFormat="1" applyFont="1" applyFill="1" applyBorder="1"/>
    <xf numFmtId="166" fontId="18" fillId="0" borderId="10" xfId="27" applyNumberFormat="1" applyFont="1" applyFill="1" applyBorder="1"/>
    <xf numFmtId="49" fontId="17" fillId="0" borderId="0" xfId="0" applyNumberFormat="1" applyFont="1" applyBorder="1"/>
    <xf numFmtId="2" fontId="17" fillId="0" borderId="0" xfId="0" applyNumberFormat="1" applyFont="1" applyBorder="1"/>
    <xf numFmtId="2" fontId="17" fillId="3" borderId="10" xfId="0" applyNumberFormat="1" applyFont="1" applyFill="1" applyBorder="1"/>
    <xf numFmtId="166" fontId="17" fillId="3" borderId="10" xfId="0" applyNumberFormat="1" applyFont="1" applyFill="1" applyBorder="1"/>
    <xf numFmtId="0" fontId="17" fillId="0" borderId="0" xfId="0" applyFont="1"/>
    <xf numFmtId="2" fontId="17" fillId="0" borderId="0" xfId="0" applyNumberFormat="1" applyFont="1"/>
    <xf numFmtId="166" fontId="17" fillId="0" borderId="0" xfId="27" applyNumberFormat="1" applyFont="1"/>
    <xf numFmtId="0" fontId="6" fillId="2" borderId="0" xfId="20" applyFont="1" applyFill="1"/>
    <xf numFmtId="49" fontId="6" fillId="0" borderId="10" xfId="0" applyNumberFormat="1" applyFont="1" applyBorder="1"/>
    <xf numFmtId="166" fontId="6" fillId="0" borderId="10" xfId="27" applyNumberFormat="1" applyFont="1" applyFill="1" applyBorder="1"/>
    <xf numFmtId="0" fontId="6" fillId="2" borderId="0" xfId="20" applyFont="1" applyFill="1" applyAlignment="1">
      <alignment wrapText="1"/>
    </xf>
    <xf numFmtId="166" fontId="6" fillId="3" borderId="10" xfId="27" applyNumberFormat="1" applyFont="1" applyFill="1" applyBorder="1"/>
    <xf numFmtId="43" fontId="6" fillId="2" borderId="0" xfId="20" applyNumberFormat="1" applyFont="1" applyFill="1"/>
    <xf numFmtId="168" fontId="6" fillId="2" borderId="0" xfId="27" applyNumberFormat="1" applyFont="1" applyFill="1"/>
    <xf numFmtId="49" fontId="6" fillId="3" borderId="10" xfId="0" applyNumberFormat="1" applyFont="1" applyFill="1" applyBorder="1"/>
    <xf numFmtId="43" fontId="6" fillId="0" borderId="10" xfId="27" applyFont="1" applyBorder="1" applyAlignment="1">
      <alignment horizontal="right"/>
    </xf>
    <xf numFmtId="0" fontId="6" fillId="0" borderId="10" xfId="0" applyFont="1" applyFill="1" applyBorder="1"/>
    <xf numFmtId="49" fontId="6" fillId="0" borderId="10" xfId="0" applyNumberFormat="1" applyFont="1" applyFill="1" applyBorder="1"/>
    <xf numFmtId="43" fontId="6" fillId="0" borderId="0" xfId="27" applyFont="1" applyBorder="1" applyAlignment="1">
      <alignment horizontal="right"/>
    </xf>
    <xf numFmtId="43" fontId="6" fillId="0" borderId="0" xfId="27" applyFont="1" applyAlignment="1">
      <alignment horizontal="right"/>
    </xf>
    <xf numFmtId="166" fontId="6" fillId="0" borderId="10" xfId="27" applyNumberFormat="1" applyFont="1" applyBorder="1"/>
    <xf numFmtId="166" fontId="6" fillId="2" borderId="0" xfId="20" applyNumberFormat="1" applyFont="1" applyFill="1"/>
    <xf numFmtId="0" fontId="6" fillId="0" borderId="0" xfId="20" applyFont="1" applyFill="1" applyAlignment="1">
      <alignment horizontal="left"/>
    </xf>
    <xf numFmtId="43" fontId="6" fillId="3" borderId="10" xfId="27" applyFont="1" applyFill="1" applyBorder="1" applyAlignment="1">
      <alignment horizontal="right"/>
    </xf>
    <xf numFmtId="43" fontId="6" fillId="0" borderId="10" xfId="27" applyFont="1" applyFill="1" applyBorder="1" applyAlignment="1">
      <alignment horizontal="right"/>
    </xf>
    <xf numFmtId="49" fontId="6" fillId="0" borderId="0" xfId="0" applyNumberFormat="1" applyFont="1"/>
    <xf numFmtId="0" fontId="6" fillId="2" borderId="0" xfId="20" applyFont="1" applyFill="1" applyAlignment="1">
      <alignment horizontal="left"/>
    </xf>
    <xf numFmtId="43" fontId="21" fillId="0" borderId="10" xfId="27" applyFont="1" applyBorder="1" applyAlignment="1">
      <alignment horizontal="right" vertical="center"/>
    </xf>
    <xf numFmtId="166" fontId="21" fillId="0" borderId="0" xfId="27" applyNumberFormat="1" applyFont="1" applyBorder="1" applyAlignment="1">
      <alignment horizontal="center" vertical="center"/>
    </xf>
    <xf numFmtId="166" fontId="31" fillId="0" borderId="10" xfId="27" applyNumberFormat="1" applyFont="1" applyFill="1" applyBorder="1"/>
    <xf numFmtId="166" fontId="31" fillId="0" borderId="0" xfId="27" applyNumberFormat="1" applyFont="1" applyFill="1" applyBorder="1"/>
    <xf numFmtId="166" fontId="31" fillId="3" borderId="10" xfId="27" applyNumberFormat="1" applyFont="1" applyFill="1" applyBorder="1"/>
    <xf numFmtId="166" fontId="31" fillId="3" borderId="0" xfId="27" applyNumberFormat="1" applyFont="1" applyFill="1" applyBorder="1"/>
    <xf numFmtId="43" fontId="21" fillId="3" borderId="10" xfId="27" applyFont="1" applyFill="1" applyBorder="1" applyAlignment="1">
      <alignment horizontal="right"/>
    </xf>
    <xf numFmtId="166" fontId="21" fillId="3" borderId="0" xfId="27" applyNumberFormat="1" applyFont="1" applyFill="1" applyBorder="1"/>
    <xf numFmtId="166" fontId="31" fillId="0" borderId="10" xfId="27" applyNumberFormat="1" applyFont="1" applyBorder="1"/>
    <xf numFmtId="49" fontId="18" fillId="0" borderId="10" xfId="0" applyNumberFormat="1" applyFont="1" applyBorder="1"/>
    <xf numFmtId="43" fontId="18" fillId="0" borderId="10" xfId="27" applyFont="1" applyBorder="1" applyAlignment="1">
      <alignment horizontal="right"/>
    </xf>
    <xf numFmtId="0" fontId="27" fillId="2" borderId="41" xfId="19" applyFont="1" applyFill="1" applyBorder="1" applyAlignment="1">
      <alignment horizontal="center" vertical="center" wrapText="1"/>
    </xf>
    <xf numFmtId="3" fontId="27" fillId="2" borderId="14" xfId="19" applyNumberFormat="1" applyFont="1" applyFill="1" applyBorder="1" applyAlignment="1">
      <alignment horizontal="center" vertical="center" wrapText="1"/>
    </xf>
    <xf numFmtId="3" fontId="7" fillId="2" borderId="14" xfId="19" applyNumberFormat="1" applyFont="1" applyFill="1" applyBorder="1" applyAlignment="1">
      <alignment horizontal="center" vertical="center" wrapText="1"/>
    </xf>
    <xf numFmtId="3" fontId="7" fillId="2" borderId="2" xfId="19" applyNumberFormat="1" applyFont="1" applyFill="1" applyBorder="1" applyAlignment="1">
      <alignment horizontal="center" vertical="center" wrapText="1"/>
    </xf>
    <xf numFmtId="3" fontId="7" fillId="2" borderId="15" xfId="19" applyNumberFormat="1" applyFont="1" applyFill="1" applyBorder="1" applyAlignment="1">
      <alignment horizontal="center" vertical="center" wrapText="1"/>
    </xf>
    <xf numFmtId="0" fontId="5" fillId="2" borderId="0" xfId="19" applyFont="1" applyFill="1" applyAlignment="1">
      <alignment horizontal="center" vertical="center"/>
    </xf>
    <xf numFmtId="0" fontId="27" fillId="2" borderId="25" xfId="19" applyFont="1" applyFill="1" applyBorder="1" applyAlignment="1">
      <alignment vertical="center" wrapText="1"/>
    </xf>
    <xf numFmtId="3" fontId="27" fillId="2" borderId="11" xfId="19" applyNumberFormat="1" applyFont="1" applyFill="1" applyBorder="1" applyAlignment="1">
      <alignment vertical="center" wrapText="1"/>
    </xf>
    <xf numFmtId="3" fontId="6" fillId="2" borderId="11" xfId="19" applyNumberFormat="1" applyFont="1" applyFill="1" applyBorder="1"/>
    <xf numFmtId="3" fontId="6" fillId="2" borderId="17" xfId="19" applyNumberFormat="1" applyFont="1" applyFill="1" applyBorder="1"/>
    <xf numFmtId="3" fontId="6" fillId="2" borderId="8" xfId="19" applyNumberFormat="1" applyFont="1" applyFill="1" applyBorder="1"/>
    <xf numFmtId="0" fontId="5" fillId="2" borderId="0" xfId="19" applyFont="1" applyFill="1"/>
    <xf numFmtId="0" fontId="27" fillId="2" borderId="24" xfId="19" applyFont="1" applyFill="1" applyBorder="1" applyAlignment="1">
      <alignment vertical="center" wrapText="1"/>
    </xf>
    <xf numFmtId="3" fontId="27" fillId="2" borderId="10" xfId="19" applyNumberFormat="1" applyFont="1" applyFill="1" applyBorder="1" applyAlignment="1">
      <alignment vertical="center" wrapText="1"/>
    </xf>
    <xf numFmtId="3" fontId="27" fillId="2" borderId="23" xfId="19" applyNumberFormat="1" applyFont="1" applyFill="1" applyBorder="1" applyAlignment="1">
      <alignment vertical="center" wrapText="1"/>
    </xf>
    <xf numFmtId="3" fontId="5" fillId="2" borderId="0" xfId="19" applyNumberFormat="1" applyFont="1" applyFill="1"/>
    <xf numFmtId="0" fontId="32" fillId="2" borderId="24" xfId="19" applyFont="1" applyFill="1" applyBorder="1" applyAlignment="1">
      <alignment vertical="center" wrapText="1"/>
    </xf>
    <xf numFmtId="3" fontId="32" fillId="2" borderId="10" xfId="19" applyNumberFormat="1" applyFont="1" applyFill="1" applyBorder="1" applyAlignment="1">
      <alignment vertical="center" wrapText="1"/>
    </xf>
    <xf numFmtId="3" fontId="32" fillId="2" borderId="23" xfId="19" applyNumberFormat="1" applyFont="1" applyFill="1" applyBorder="1" applyAlignment="1">
      <alignment vertical="center" wrapText="1"/>
    </xf>
    <xf numFmtId="0" fontId="33" fillId="2" borderId="0" xfId="19" applyFont="1" applyFill="1"/>
    <xf numFmtId="0" fontId="26" fillId="2" borderId="24" xfId="19" applyFont="1" applyFill="1" applyBorder="1" applyAlignment="1">
      <alignment vertical="center" wrapText="1"/>
    </xf>
    <xf numFmtId="3" fontId="26" fillId="2" borderId="10" xfId="19" applyNumberFormat="1" applyFont="1" applyFill="1" applyBorder="1" applyAlignment="1">
      <alignment vertical="center" wrapText="1"/>
    </xf>
    <xf numFmtId="0" fontId="24" fillId="2" borderId="24" xfId="19" applyFont="1" applyFill="1" applyBorder="1" applyAlignment="1">
      <alignment vertical="center" wrapText="1"/>
    </xf>
    <xf numFmtId="0" fontId="15" fillId="2" borderId="0" xfId="19" applyFont="1" applyFill="1"/>
    <xf numFmtId="3" fontId="27" fillId="2" borderId="10" xfId="19" applyNumberFormat="1" applyFont="1" applyFill="1" applyBorder="1" applyAlignment="1">
      <alignment wrapText="1"/>
    </xf>
    <xf numFmtId="3" fontId="7" fillId="2" borderId="10" xfId="19" applyNumberFormat="1" applyFont="1" applyFill="1" applyBorder="1" applyAlignment="1"/>
    <xf numFmtId="3" fontId="7" fillId="2" borderId="23" xfId="19" applyNumberFormat="1" applyFont="1" applyFill="1" applyBorder="1" applyAlignment="1"/>
    <xf numFmtId="0" fontId="34" fillId="2" borderId="0" xfId="19" applyFont="1" applyFill="1"/>
    <xf numFmtId="3" fontId="15" fillId="2" borderId="0" xfId="19" applyNumberFormat="1" applyFont="1" applyFill="1"/>
    <xf numFmtId="3" fontId="25" fillId="2" borderId="10" xfId="19" applyNumberFormat="1" applyFont="1" applyFill="1" applyBorder="1" applyAlignment="1">
      <alignment vertical="center" wrapText="1"/>
    </xf>
    <xf numFmtId="3" fontId="24" fillId="2" borderId="10" xfId="19" applyNumberFormat="1" applyFont="1" applyFill="1" applyBorder="1" applyAlignment="1">
      <alignment vertical="center" wrapText="1"/>
    </xf>
    <xf numFmtId="0" fontId="25" fillId="2" borderId="24" xfId="19" applyFont="1" applyFill="1" applyBorder="1" applyAlignment="1">
      <alignment vertical="center" wrapText="1"/>
    </xf>
    <xf numFmtId="3" fontId="24" fillId="2" borderId="23" xfId="19" applyNumberFormat="1" applyFont="1" applyFill="1" applyBorder="1" applyAlignment="1">
      <alignment vertical="center" wrapText="1"/>
    </xf>
    <xf numFmtId="0" fontId="26" fillId="2" borderId="24" xfId="19" quotePrefix="1" applyFont="1" applyFill="1" applyBorder="1" applyAlignment="1">
      <alignment vertical="center" wrapText="1"/>
    </xf>
    <xf numFmtId="3" fontId="27" fillId="2" borderId="23" xfId="19" applyNumberFormat="1" applyFont="1" applyFill="1" applyBorder="1" applyAlignment="1">
      <alignment wrapText="1"/>
    </xf>
    <xf numFmtId="3" fontId="26" fillId="2" borderId="10" xfId="19" applyNumberFormat="1" applyFont="1" applyFill="1" applyBorder="1" applyAlignment="1">
      <alignment wrapText="1"/>
    </xf>
    <xf numFmtId="3" fontId="6" fillId="2" borderId="10" xfId="19" applyNumberFormat="1" applyFont="1" applyFill="1" applyBorder="1" applyAlignment="1"/>
    <xf numFmtId="3" fontId="6" fillId="0" borderId="23" xfId="19" applyNumberFormat="1" applyFont="1" applyFill="1" applyBorder="1" applyAlignment="1"/>
    <xf numFmtId="0" fontId="25" fillId="2" borderId="24" xfId="19" quotePrefix="1" applyFont="1" applyFill="1" applyBorder="1" applyAlignment="1">
      <alignment vertical="center" wrapText="1"/>
    </xf>
    <xf numFmtId="167" fontId="26" fillId="2" borderId="10" xfId="19" applyNumberFormat="1" applyFont="1" applyFill="1" applyBorder="1" applyAlignment="1">
      <alignment wrapText="1"/>
    </xf>
    <xf numFmtId="0" fontId="24" fillId="2" borderId="24" xfId="19" quotePrefix="1" applyFont="1" applyFill="1" applyBorder="1" applyAlignment="1">
      <alignment vertical="center" wrapText="1"/>
    </xf>
    <xf numFmtId="3" fontId="24" fillId="2" borderId="10" xfId="19" applyNumberFormat="1" applyFont="1" applyFill="1" applyBorder="1" applyAlignment="1">
      <alignment wrapText="1"/>
    </xf>
    <xf numFmtId="3" fontId="24" fillId="2" borderId="23" xfId="19" applyNumberFormat="1" applyFont="1" applyFill="1" applyBorder="1" applyAlignment="1">
      <alignment wrapText="1"/>
    </xf>
    <xf numFmtId="3" fontId="25" fillId="2" borderId="10" xfId="19" applyNumberFormat="1" applyFont="1" applyFill="1" applyBorder="1" applyAlignment="1">
      <alignment wrapText="1"/>
    </xf>
    <xf numFmtId="3" fontId="6" fillId="2" borderId="23" xfId="19" applyNumberFormat="1" applyFont="1" applyFill="1" applyBorder="1" applyAlignment="1"/>
    <xf numFmtId="3" fontId="25" fillId="2" borderId="21" xfId="19" applyNumberFormat="1" applyFont="1" applyFill="1" applyBorder="1" applyAlignment="1">
      <alignment wrapText="1"/>
    </xf>
    <xf numFmtId="3" fontId="6" fillId="0" borderId="36" xfId="19" applyNumberFormat="1" applyFont="1" applyFill="1" applyBorder="1"/>
    <xf numFmtId="3" fontId="24" fillId="2" borderId="21" xfId="19" applyNumberFormat="1" applyFont="1" applyFill="1" applyBorder="1" applyAlignment="1">
      <alignment vertical="center" wrapText="1"/>
    </xf>
    <xf numFmtId="3" fontId="6" fillId="2" borderId="21" xfId="19" applyNumberFormat="1" applyFont="1" applyFill="1" applyBorder="1"/>
    <xf numFmtId="3" fontId="6" fillId="2" borderId="36" xfId="19" applyNumberFormat="1" applyFont="1" applyFill="1" applyBorder="1"/>
    <xf numFmtId="0" fontId="7" fillId="0" borderId="24" xfId="19" applyFont="1" applyBorder="1" applyAlignment="1">
      <alignment wrapText="1"/>
    </xf>
    <xf numFmtId="0" fontId="24" fillId="2" borderId="41" xfId="19" applyFont="1" applyFill="1" applyBorder="1" applyAlignment="1">
      <alignment vertical="center" wrapText="1"/>
    </xf>
    <xf numFmtId="3" fontId="24" fillId="2" borderId="14" xfId="19" applyNumberFormat="1" applyFont="1" applyFill="1" applyBorder="1" applyAlignment="1">
      <alignment vertical="center" wrapText="1"/>
    </xf>
    <xf numFmtId="3" fontId="24" fillId="0" borderId="14" xfId="19" applyNumberFormat="1" applyFont="1" applyFill="1" applyBorder="1" applyAlignment="1">
      <alignment vertical="center" wrapText="1"/>
    </xf>
    <xf numFmtId="0" fontId="7" fillId="2" borderId="0" xfId="19" applyFont="1" applyFill="1" applyBorder="1"/>
    <xf numFmtId="3" fontId="7" fillId="2" borderId="0" xfId="19" applyNumberFormat="1" applyFont="1" applyFill="1" applyBorder="1"/>
    <xf numFmtId="3" fontId="6" fillId="2" borderId="0" xfId="19" applyNumberFormat="1" applyFont="1" applyFill="1"/>
    <xf numFmtId="3" fontId="7" fillId="2" borderId="0" xfId="19" applyNumberFormat="1" applyFont="1" applyFill="1"/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center" vertical="top"/>
      <protection locked="0"/>
    </xf>
    <xf numFmtId="49" fontId="6" fillId="0" borderId="10" xfId="0" applyNumberFormat="1" applyFont="1" applyBorder="1" applyAlignment="1"/>
    <xf numFmtId="0" fontId="6" fillId="0" borderId="0" xfId="0" applyFont="1" applyAlignment="1"/>
    <xf numFmtId="166" fontId="6" fillId="0" borderId="0" xfId="27" applyNumberFormat="1" applyFont="1" applyAlignment="1"/>
    <xf numFmtId="0" fontId="6" fillId="0" borderId="0" xfId="14" applyFont="1"/>
    <xf numFmtId="3" fontId="6" fillId="0" borderId="0" xfId="14" applyNumberFormat="1" applyFont="1"/>
    <xf numFmtId="0" fontId="21" fillId="0" borderId="41" xfId="19" applyFont="1" applyBorder="1" applyAlignment="1">
      <alignment horizontal="center"/>
    </xf>
    <xf numFmtId="0" fontId="21" fillId="0" borderId="15" xfId="19" applyFont="1" applyBorder="1" applyAlignment="1">
      <alignment horizontal="center"/>
    </xf>
    <xf numFmtId="0" fontId="21" fillId="0" borderId="25" xfId="19" applyFont="1" applyBorder="1" applyAlignment="1">
      <alignment horizontal="center"/>
    </xf>
    <xf numFmtId="0" fontId="21" fillId="0" borderId="41" xfId="19" applyFont="1" applyBorder="1"/>
    <xf numFmtId="3" fontId="21" fillId="0" borderId="15" xfId="19" applyNumberFormat="1" applyFont="1" applyBorder="1"/>
    <xf numFmtId="0" fontId="21" fillId="0" borderId="24" xfId="19" applyFont="1" applyBorder="1" applyAlignment="1">
      <alignment horizontal="center"/>
    </xf>
    <xf numFmtId="0" fontId="6" fillId="0" borderId="0" xfId="14" applyFont="1" applyBorder="1"/>
    <xf numFmtId="3" fontId="7" fillId="2" borderId="27" xfId="19" applyNumberFormat="1" applyFont="1" applyFill="1" applyBorder="1" applyAlignment="1">
      <alignment horizontal="center" vertical="center" wrapText="1"/>
    </xf>
    <xf numFmtId="3" fontId="6" fillId="0" borderId="23" xfId="0" applyNumberFormat="1" applyFont="1" applyFill="1" applyBorder="1" applyAlignment="1">
      <alignment horizontal="right"/>
    </xf>
    <xf numFmtId="0" fontId="6" fillId="0" borderId="0" xfId="0" applyFont="1" applyFill="1" applyBorder="1"/>
    <xf numFmtId="3" fontId="6" fillId="0" borderId="23" xfId="0" applyNumberFormat="1" applyFont="1" applyBorder="1" applyAlignment="1">
      <alignment horizontal="right"/>
    </xf>
    <xf numFmtId="49" fontId="6" fillId="0" borderId="54" xfId="0" applyNumberFormat="1" applyFont="1" applyFill="1" applyBorder="1" applyAlignment="1">
      <alignment horizontal="left"/>
    </xf>
    <xf numFmtId="49" fontId="6" fillId="0" borderId="7" xfId="0" applyNumberFormat="1" applyFont="1" applyFill="1" applyBorder="1" applyAlignment="1">
      <alignment wrapText="1"/>
    </xf>
    <xf numFmtId="3" fontId="6" fillId="0" borderId="7" xfId="20" applyNumberFormat="1" applyFont="1" applyFill="1" applyBorder="1" applyAlignment="1">
      <alignment horizontal="right" vertical="center" wrapText="1"/>
    </xf>
    <xf numFmtId="3" fontId="6" fillId="0" borderId="70" xfId="20" applyNumberFormat="1" applyFont="1" applyFill="1" applyBorder="1" applyAlignment="1">
      <alignment horizontal="right" vertical="center" wrapText="1"/>
    </xf>
    <xf numFmtId="166" fontId="7" fillId="0" borderId="54" xfId="27" applyNumberFormat="1" applyFont="1" applyFill="1" applyBorder="1" applyAlignment="1">
      <alignment horizontal="center" vertical="center" wrapText="1"/>
    </xf>
    <xf numFmtId="166" fontId="7" fillId="0" borderId="7" xfId="27" applyNumberFormat="1" applyFont="1" applyFill="1" applyBorder="1" applyAlignment="1">
      <alignment horizontal="center" vertical="center" wrapText="1"/>
    </xf>
    <xf numFmtId="166" fontId="7" fillId="0" borderId="8" xfId="27" applyNumberFormat="1" applyFont="1" applyFill="1" applyBorder="1" applyAlignment="1">
      <alignment horizontal="center" vertical="center" wrapText="1"/>
    </xf>
    <xf numFmtId="3" fontId="24" fillId="2" borderId="15" xfId="19" applyNumberFormat="1" applyFont="1" applyFill="1" applyBorder="1" applyAlignment="1">
      <alignment vertical="center" wrapText="1"/>
    </xf>
    <xf numFmtId="0" fontId="7" fillId="0" borderId="54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166" fontId="7" fillId="0" borderId="7" xfId="27" applyNumberFormat="1" applyFont="1" applyBorder="1" applyAlignment="1">
      <alignment horizontal="center" vertical="top"/>
    </xf>
    <xf numFmtId="166" fontId="7" fillId="0" borderId="8" xfId="27" applyNumberFormat="1" applyFont="1" applyBorder="1" applyAlignment="1">
      <alignment horizontal="center" vertical="top"/>
    </xf>
    <xf numFmtId="49" fontId="6" fillId="0" borderId="24" xfId="0" applyNumberFormat="1" applyFont="1" applyBorder="1" applyAlignment="1"/>
    <xf numFmtId="0" fontId="7" fillId="0" borderId="47" xfId="0" applyFont="1" applyBorder="1" applyAlignment="1" applyProtection="1">
      <alignment vertical="top"/>
      <protection locked="0"/>
    </xf>
    <xf numFmtId="0" fontId="7" fillId="0" borderId="27" xfId="0" applyFont="1" applyBorder="1" applyAlignment="1" applyProtection="1">
      <alignment vertical="top"/>
      <protection locked="0"/>
    </xf>
    <xf numFmtId="0" fontId="7" fillId="0" borderId="5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left" vertical="center" wrapText="1"/>
    </xf>
    <xf numFmtId="3" fontId="6" fillId="0" borderId="0" xfId="0" applyNumberFormat="1" applyFont="1" applyFill="1"/>
    <xf numFmtId="3" fontId="7" fillId="0" borderId="38" xfId="0" applyNumberFormat="1" applyFont="1" applyFill="1" applyBorder="1" applyAlignment="1">
      <alignment vertical="center" wrapText="1"/>
    </xf>
    <xf numFmtId="3" fontId="6" fillId="0" borderId="6" xfId="1" applyNumberFormat="1" applyFont="1" applyFill="1" applyBorder="1" applyAlignment="1">
      <alignment horizontal="left" vertical="center" wrapText="1"/>
    </xf>
    <xf numFmtId="3" fontId="7" fillId="0" borderId="23" xfId="0" applyNumberFormat="1" applyFont="1" applyFill="1" applyBorder="1" applyAlignment="1">
      <alignment horizontal="right"/>
    </xf>
    <xf numFmtId="3" fontId="6" fillId="0" borderId="9" xfId="1" applyNumberFormat="1" applyFont="1" applyFill="1" applyBorder="1" applyAlignment="1">
      <alignment horizontal="left" vertical="center" wrapText="1"/>
    </xf>
    <xf numFmtId="3" fontId="7" fillId="0" borderId="21" xfId="0" applyNumberFormat="1" applyFont="1" applyFill="1" applyBorder="1" applyAlignment="1">
      <alignment horizontal="right"/>
    </xf>
    <xf numFmtId="3" fontId="7" fillId="0" borderId="36" xfId="0" applyNumberFormat="1" applyFont="1" applyFill="1" applyBorder="1" applyAlignment="1">
      <alignment horizontal="right"/>
    </xf>
    <xf numFmtId="3" fontId="7" fillId="0" borderId="18" xfId="0" applyNumberFormat="1" applyFont="1" applyFill="1" applyBorder="1" applyAlignment="1">
      <alignment horizontal="right"/>
    </xf>
    <xf numFmtId="3" fontId="7" fillId="0" borderId="19" xfId="0" applyNumberFormat="1" applyFont="1" applyFill="1" applyBorder="1" applyAlignment="1">
      <alignment horizontal="right"/>
    </xf>
    <xf numFmtId="3" fontId="7" fillId="0" borderId="40" xfId="0" applyNumberFormat="1" applyFont="1" applyFill="1" applyBorder="1" applyAlignment="1">
      <alignment horizontal="right"/>
    </xf>
    <xf numFmtId="3" fontId="7" fillId="0" borderId="41" xfId="0" applyNumberFormat="1" applyFont="1" applyFill="1" applyBorder="1" applyAlignment="1">
      <alignment vertical="center" wrapText="1"/>
    </xf>
    <xf numFmtId="3" fontId="7" fillId="0" borderId="25" xfId="0" applyNumberFormat="1" applyFont="1" applyFill="1" applyBorder="1" applyAlignment="1">
      <alignment vertical="center" wrapText="1"/>
    </xf>
    <xf numFmtId="3" fontId="7" fillId="0" borderId="9" xfId="1" applyNumberFormat="1" applyFont="1" applyFill="1" applyBorder="1" applyAlignment="1">
      <alignment horizontal="left" vertical="center" wrapText="1"/>
    </xf>
    <xf numFmtId="3" fontId="6" fillId="0" borderId="33" xfId="1" applyNumberFormat="1" applyFont="1" applyFill="1" applyBorder="1" applyAlignment="1">
      <alignment horizontal="left" vertical="center" wrapText="1"/>
    </xf>
    <xf numFmtId="3" fontId="7" fillId="0" borderId="20" xfId="1" applyNumberFormat="1" applyFont="1" applyFill="1" applyBorder="1" applyAlignment="1">
      <alignment horizontal="left" vertical="center" wrapText="1"/>
    </xf>
    <xf numFmtId="3" fontId="6" fillId="0" borderId="20" xfId="14" applyNumberFormat="1" applyFont="1" applyFill="1" applyBorder="1" applyAlignment="1">
      <alignment vertical="center" wrapText="1"/>
    </xf>
    <xf numFmtId="3" fontId="6" fillId="0" borderId="9" xfId="14" applyNumberFormat="1" applyFont="1" applyFill="1" applyBorder="1" applyAlignment="1">
      <alignment vertical="center" wrapText="1"/>
    </xf>
    <xf numFmtId="3" fontId="7" fillId="0" borderId="9" xfId="14" applyNumberFormat="1" applyFont="1" applyFill="1" applyBorder="1" applyAlignment="1">
      <alignment vertical="center" wrapText="1"/>
    </xf>
    <xf numFmtId="3" fontId="17" fillId="0" borderId="24" xfId="0" applyNumberFormat="1" applyFont="1" applyFill="1" applyBorder="1" applyAlignment="1">
      <alignment vertical="center" wrapText="1"/>
    </xf>
    <xf numFmtId="3" fontId="7" fillId="0" borderId="47" xfId="0" applyNumberFormat="1" applyFont="1" applyFill="1" applyBorder="1" applyAlignment="1">
      <alignment vertical="center" wrapText="1"/>
    </xf>
    <xf numFmtId="3" fontId="21" fillId="0" borderId="0" xfId="0" applyNumberFormat="1" applyFont="1" applyFill="1"/>
    <xf numFmtId="3" fontId="6" fillId="0" borderId="42" xfId="0" applyNumberFormat="1" applyFont="1" applyFill="1" applyBorder="1" applyAlignment="1">
      <alignment vertical="center" wrapText="1"/>
    </xf>
    <xf numFmtId="3" fontId="6" fillId="0" borderId="24" xfId="14" applyNumberFormat="1" applyFont="1" applyFill="1" applyBorder="1" applyAlignment="1">
      <alignment vertical="center" wrapText="1"/>
    </xf>
    <xf numFmtId="3" fontId="7" fillId="0" borderId="62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/>
    <xf numFmtId="3" fontId="7" fillId="0" borderId="39" xfId="0" applyNumberFormat="1" applyFont="1" applyFill="1" applyBorder="1" applyAlignment="1">
      <alignment horizontal="center" vertical="center" wrapText="1"/>
    </xf>
    <xf numFmtId="3" fontId="7" fillId="0" borderId="17" xfId="0" applyNumberFormat="1" applyFont="1" applyFill="1" applyBorder="1" applyAlignment="1">
      <alignment horizontal="center" vertical="center" wrapText="1"/>
    </xf>
    <xf numFmtId="3" fontId="7" fillId="0" borderId="25" xfId="0" applyNumberFormat="1" applyFont="1" applyFill="1" applyBorder="1" applyAlignment="1">
      <alignment horizontal="center" vertical="center" wrapText="1"/>
    </xf>
    <xf numFmtId="3" fontId="6" fillId="0" borderId="32" xfId="0" applyNumberFormat="1" applyFont="1" applyFill="1" applyBorder="1" applyAlignment="1">
      <alignment horizontal="right" wrapText="1"/>
    </xf>
    <xf numFmtId="3" fontId="7" fillId="0" borderId="10" xfId="0" applyNumberFormat="1" applyFont="1" applyFill="1" applyBorder="1" applyAlignment="1">
      <alignment horizontal="right" wrapText="1"/>
    </xf>
    <xf numFmtId="3" fontId="7" fillId="0" borderId="24" xfId="0" applyNumberFormat="1" applyFont="1" applyFill="1" applyBorder="1" applyAlignment="1">
      <alignment horizontal="right" wrapText="1"/>
    </xf>
    <xf numFmtId="3" fontId="7" fillId="0" borderId="23" xfId="0" applyNumberFormat="1" applyFont="1" applyFill="1" applyBorder="1" applyAlignment="1">
      <alignment horizontal="right" wrapText="1"/>
    </xf>
    <xf numFmtId="3" fontId="6" fillId="0" borderId="0" xfId="0" applyNumberFormat="1" applyFont="1" applyFill="1" applyBorder="1"/>
    <xf numFmtId="3" fontId="7" fillId="0" borderId="32" xfId="0" applyNumberFormat="1" applyFont="1" applyFill="1" applyBorder="1" applyAlignment="1">
      <alignment horizontal="right" wrapText="1"/>
    </xf>
    <xf numFmtId="3" fontId="6" fillId="0" borderId="65" xfId="0" applyNumberFormat="1" applyFont="1" applyFill="1" applyBorder="1" applyAlignment="1">
      <alignment vertical="center" wrapText="1"/>
    </xf>
    <xf numFmtId="3" fontId="7" fillId="0" borderId="79" xfId="0" applyNumberFormat="1" applyFont="1" applyFill="1" applyBorder="1" applyAlignment="1">
      <alignment vertical="center" wrapText="1"/>
    </xf>
    <xf numFmtId="3" fontId="7" fillId="0" borderId="45" xfId="0" applyNumberFormat="1" applyFont="1" applyFill="1" applyBorder="1" applyAlignment="1">
      <alignment horizontal="right" wrapText="1"/>
    </xf>
    <xf numFmtId="3" fontId="7" fillId="0" borderId="21" xfId="0" applyNumberFormat="1" applyFont="1" applyFill="1" applyBorder="1" applyAlignment="1">
      <alignment horizontal="right" wrapText="1"/>
    </xf>
    <xf numFmtId="3" fontId="7" fillId="0" borderId="47" xfId="0" applyNumberFormat="1" applyFont="1" applyFill="1" applyBorder="1" applyAlignment="1">
      <alignment horizontal="right" wrapText="1"/>
    </xf>
    <xf numFmtId="3" fontId="7" fillId="0" borderId="27" xfId="0" applyNumberFormat="1" applyFont="1" applyFill="1" applyBorder="1" applyAlignment="1">
      <alignment horizontal="right" wrapText="1"/>
    </xf>
    <xf numFmtId="3" fontId="7" fillId="0" borderId="13" xfId="0" applyNumberFormat="1" applyFont="1" applyFill="1" applyBorder="1" applyAlignment="1">
      <alignment horizontal="right" wrapText="1"/>
    </xf>
    <xf numFmtId="3" fontId="7" fillId="0" borderId="62" xfId="0" applyNumberFormat="1" applyFont="1" applyFill="1" applyBorder="1" applyAlignment="1">
      <alignment vertical="center" wrapText="1"/>
    </xf>
    <xf numFmtId="3" fontId="7" fillId="0" borderId="4" xfId="0" applyNumberFormat="1" applyFont="1" applyFill="1" applyBorder="1" applyAlignment="1">
      <alignment horizontal="right" wrapText="1"/>
    </xf>
    <xf numFmtId="3" fontId="7" fillId="0" borderId="14" xfId="0" applyNumberFormat="1" applyFont="1" applyFill="1" applyBorder="1" applyAlignment="1">
      <alignment horizontal="right" wrapText="1"/>
    </xf>
    <xf numFmtId="3" fontId="7" fillId="0" borderId="15" xfId="0" applyNumberFormat="1" applyFont="1" applyFill="1" applyBorder="1" applyAlignment="1">
      <alignment horizontal="right" wrapText="1"/>
    </xf>
    <xf numFmtId="3" fontId="6" fillId="0" borderId="0" xfId="0" applyNumberFormat="1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168" fontId="7" fillId="0" borderId="11" xfId="27" applyNumberFormat="1" applyFont="1" applyFill="1" applyBorder="1" applyAlignment="1">
      <alignment horizontal="center" wrapText="1"/>
    </xf>
    <xf numFmtId="168" fontId="7" fillId="0" borderId="8" xfId="27" applyNumberFormat="1" applyFont="1" applyFill="1" applyBorder="1" applyAlignment="1">
      <alignment horizontal="center" vertical="center" wrapText="1"/>
    </xf>
    <xf numFmtId="168" fontId="7" fillId="0" borderId="39" xfId="27" applyNumberFormat="1" applyFont="1" applyFill="1" applyBorder="1" applyAlignment="1">
      <alignment horizontal="center" vertical="center" wrapText="1"/>
    </xf>
    <xf numFmtId="168" fontId="7" fillId="0" borderId="40" xfId="27" applyNumberFormat="1" applyFont="1" applyFill="1" applyBorder="1" applyAlignment="1">
      <alignment horizontal="center" vertical="center" wrapText="1"/>
    </xf>
    <xf numFmtId="3" fontId="6" fillId="0" borderId="45" xfId="27" applyNumberFormat="1" applyFont="1" applyFill="1" applyBorder="1" applyAlignment="1">
      <alignment vertical="center" wrapText="1"/>
    </xf>
    <xf numFmtId="3" fontId="6" fillId="0" borderId="52" xfId="27" applyNumberFormat="1" applyFont="1" applyFill="1" applyBorder="1" applyAlignment="1">
      <alignment vertical="center" wrapText="1"/>
    </xf>
    <xf numFmtId="3" fontId="6" fillId="0" borderId="32" xfId="27" applyNumberFormat="1" applyFont="1" applyFill="1" applyBorder="1" applyAlignment="1">
      <alignment horizontal="left" vertical="center" wrapText="1"/>
    </xf>
    <xf numFmtId="3" fontId="6" fillId="0" borderId="32" xfId="27" applyNumberFormat="1" applyFont="1" applyFill="1" applyBorder="1" applyAlignment="1">
      <alignment wrapText="1"/>
    </xf>
    <xf numFmtId="3" fontId="7" fillId="0" borderId="31" xfId="0" applyNumberFormat="1" applyFont="1" applyFill="1" applyBorder="1" applyAlignment="1">
      <alignment horizontal="right"/>
    </xf>
    <xf numFmtId="3" fontId="7" fillId="0" borderId="14" xfId="27" applyNumberFormat="1" applyFont="1" applyFill="1" applyBorder="1" applyAlignment="1">
      <alignment horizontal="right"/>
    </xf>
    <xf numFmtId="3" fontId="6" fillId="0" borderId="11" xfId="27" applyNumberFormat="1" applyFont="1" applyFill="1" applyBorder="1" applyAlignment="1">
      <alignment horizontal="right"/>
    </xf>
    <xf numFmtId="3" fontId="6" fillId="0" borderId="32" xfId="27" quotePrefix="1" applyNumberFormat="1" applyFont="1" applyFill="1" applyBorder="1" applyAlignment="1">
      <alignment vertical="center" wrapText="1"/>
    </xf>
    <xf numFmtId="0" fontId="7" fillId="0" borderId="47" xfId="0" applyFont="1" applyFill="1" applyBorder="1" applyAlignment="1">
      <alignment vertical="center" wrapText="1"/>
    </xf>
    <xf numFmtId="3" fontId="7" fillId="0" borderId="27" xfId="27" applyNumberFormat="1" applyFont="1" applyFill="1" applyBorder="1" applyAlignment="1">
      <alignment horizontal="right"/>
    </xf>
    <xf numFmtId="3" fontId="7" fillId="0" borderId="29" xfId="27" applyNumberFormat="1" applyFont="1" applyFill="1" applyBorder="1" applyAlignment="1">
      <alignment horizontal="right"/>
    </xf>
    <xf numFmtId="168" fontId="0" fillId="0" borderId="0" xfId="27" applyNumberFormat="1" applyFont="1" applyFill="1"/>
    <xf numFmtId="3" fontId="6" fillId="0" borderId="39" xfId="27" applyNumberFormat="1" applyFont="1" applyFill="1" applyBorder="1" applyAlignment="1">
      <alignment horizontal="left" vertical="center" wrapText="1"/>
    </xf>
    <xf numFmtId="3" fontId="6" fillId="0" borderId="45" xfId="27" applyNumberFormat="1" applyFont="1" applyFill="1" applyBorder="1" applyAlignment="1">
      <alignment horizontal="left" vertical="center" wrapText="1"/>
    </xf>
    <xf numFmtId="0" fontId="6" fillId="0" borderId="24" xfId="14" applyFont="1" applyFill="1" applyBorder="1" applyAlignment="1" applyProtection="1">
      <alignment horizontal="left" vertical="center" wrapText="1"/>
      <protection locked="0"/>
    </xf>
    <xf numFmtId="3" fontId="6" fillId="0" borderId="32" xfId="27" applyNumberFormat="1" applyFont="1" applyFill="1" applyBorder="1" applyAlignment="1" applyProtection="1">
      <alignment horizontal="left" vertical="center" wrapText="1"/>
      <protection locked="0"/>
    </xf>
    <xf numFmtId="3" fontId="6" fillId="0" borderId="45" xfId="27" applyNumberFormat="1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/>
    <xf numFmtId="0" fontId="7" fillId="0" borderId="41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vertical="center" wrapText="1"/>
    </xf>
    <xf numFmtId="3" fontId="6" fillId="0" borderId="21" xfId="0" applyNumberFormat="1" applyFont="1" applyFill="1" applyBorder="1" applyAlignment="1">
      <alignment horizontal="right" wrapText="1"/>
    </xf>
    <xf numFmtId="3" fontId="6" fillId="0" borderId="14" xfId="0" applyNumberFormat="1" applyFont="1" applyFill="1" applyBorder="1" applyAlignment="1">
      <alignment horizontal="right" wrapText="1"/>
    </xf>
    <xf numFmtId="3" fontId="6" fillId="0" borderId="11" xfId="0" applyNumberFormat="1" applyFont="1" applyFill="1" applyBorder="1" applyAlignment="1">
      <alignment horizontal="right" wrapText="1"/>
    </xf>
    <xf numFmtId="3" fontId="7" fillId="0" borderId="11" xfId="0" applyNumberFormat="1" applyFont="1" applyFill="1" applyBorder="1" applyAlignment="1">
      <alignment horizontal="right" wrapText="1"/>
    </xf>
    <xf numFmtId="3" fontId="6" fillId="0" borderId="18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3" fontId="6" fillId="0" borderId="0" xfId="0" applyNumberFormat="1" applyFont="1" applyFill="1" applyAlignment="1">
      <alignment vertical="center" wrapText="1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center" vertical="center" wrapText="1"/>
    </xf>
    <xf numFmtId="0" fontId="6" fillId="0" borderId="25" xfId="0" quotePrefix="1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3" fontId="7" fillId="0" borderId="0" xfId="0" applyNumberFormat="1" applyFont="1" applyFill="1"/>
    <xf numFmtId="0" fontId="7" fillId="0" borderId="1" xfId="0" applyFont="1" applyFill="1" applyBorder="1" applyAlignment="1">
      <alignment horizontal="center" vertical="center" wrapText="1"/>
    </xf>
    <xf numFmtId="3" fontId="7" fillId="0" borderId="7" xfId="0" applyNumberFormat="1" applyFont="1" applyFill="1" applyBorder="1" applyAlignment="1">
      <alignment horizontal="center" vertical="center"/>
    </xf>
    <xf numFmtId="3" fontId="7" fillId="0" borderId="8" xfId="0" applyNumberFormat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 wrapText="1"/>
    </xf>
    <xf numFmtId="3" fontId="6" fillId="0" borderId="11" xfId="0" applyNumberFormat="1" applyFont="1" applyFill="1" applyBorder="1"/>
    <xf numFmtId="3" fontId="7" fillId="0" borderId="12" xfId="0" applyNumberFormat="1" applyFont="1" applyFill="1" applyBorder="1"/>
    <xf numFmtId="3" fontId="7" fillId="0" borderId="17" xfId="0" applyNumberFormat="1" applyFont="1" applyFill="1" applyBorder="1"/>
    <xf numFmtId="0" fontId="6" fillId="0" borderId="18" xfId="0" applyFont="1" applyFill="1" applyBorder="1"/>
    <xf numFmtId="0" fontId="6" fillId="0" borderId="19" xfId="0" applyFont="1" applyFill="1" applyBorder="1"/>
    <xf numFmtId="0" fontId="6" fillId="0" borderId="20" xfId="1" applyFont="1" applyFill="1" applyBorder="1" applyAlignment="1">
      <alignment horizontal="left" vertical="center" wrapText="1"/>
    </xf>
    <xf numFmtId="3" fontId="7" fillId="0" borderId="22" xfId="0" applyNumberFormat="1" applyFont="1" applyFill="1" applyBorder="1"/>
    <xf numFmtId="0" fontId="9" fillId="0" borderId="20" xfId="1" applyFont="1" applyFill="1" applyBorder="1" applyAlignment="1">
      <alignment horizontal="left" vertical="center" wrapText="1"/>
    </xf>
    <xf numFmtId="0" fontId="7" fillId="0" borderId="26" xfId="0" applyFont="1" applyFill="1" applyBorder="1" applyAlignment="1">
      <alignment vertical="center" wrapText="1"/>
    </xf>
    <xf numFmtId="3" fontId="6" fillId="0" borderId="27" xfId="0" applyNumberFormat="1" applyFont="1" applyFill="1" applyBorder="1"/>
    <xf numFmtId="0" fontId="7" fillId="0" borderId="28" xfId="0" applyFont="1" applyFill="1" applyBorder="1" applyAlignment="1">
      <alignment vertical="center" wrapText="1"/>
    </xf>
    <xf numFmtId="3" fontId="7" fillId="0" borderId="30" xfId="0" applyNumberFormat="1" applyFont="1" applyFill="1" applyBorder="1"/>
    <xf numFmtId="3" fontId="7" fillId="0" borderId="31" xfId="0" applyNumberFormat="1" applyFont="1" applyFill="1" applyBorder="1"/>
    <xf numFmtId="3" fontId="6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/>
    <xf numFmtId="0" fontId="7" fillId="0" borderId="40" xfId="0" applyFont="1" applyFill="1" applyBorder="1"/>
    <xf numFmtId="0" fontId="7" fillId="0" borderId="0" xfId="0" applyFont="1" applyFill="1" applyBorder="1"/>
    <xf numFmtId="3" fontId="6" fillId="0" borderId="22" xfId="0" applyNumberFormat="1" applyFont="1" applyFill="1" applyBorder="1"/>
    <xf numFmtId="3" fontId="6" fillId="0" borderId="56" xfId="0" applyNumberFormat="1" applyFont="1" applyFill="1" applyBorder="1"/>
    <xf numFmtId="3" fontId="6" fillId="0" borderId="29" xfId="0" applyNumberFormat="1" applyFont="1" applyFill="1" applyBorder="1"/>
    <xf numFmtId="3" fontId="7" fillId="0" borderId="18" xfId="0" applyNumberFormat="1" applyFont="1" applyFill="1" applyBorder="1"/>
    <xf numFmtId="3" fontId="7" fillId="0" borderId="8" xfId="0" applyNumberFormat="1" applyFont="1" applyFill="1" applyBorder="1" applyAlignment="1">
      <alignment horizontal="right" wrapText="1"/>
    </xf>
    <xf numFmtId="0" fontId="6" fillId="0" borderId="23" xfId="0" applyFont="1" applyFill="1" applyBorder="1"/>
    <xf numFmtId="167" fontId="7" fillId="0" borderId="27" xfId="0" applyNumberFormat="1" applyFont="1" applyFill="1" applyBorder="1" applyAlignment="1">
      <alignment horizontal="center" vertical="center" wrapText="1"/>
    </xf>
    <xf numFmtId="167" fontId="7" fillId="0" borderId="13" xfId="0" applyNumberFormat="1" applyFont="1" applyFill="1" applyBorder="1" applyAlignment="1">
      <alignment horizontal="center" vertical="center" wrapText="1"/>
    </xf>
    <xf numFmtId="167" fontId="6" fillId="0" borderId="18" xfId="0" applyNumberFormat="1" applyFont="1" applyFill="1" applyBorder="1"/>
    <xf numFmtId="167" fontId="7" fillId="0" borderId="18" xfId="0" applyNumberFormat="1" applyFont="1" applyFill="1" applyBorder="1"/>
    <xf numFmtId="167" fontId="7" fillId="0" borderId="19" xfId="0" applyNumberFormat="1" applyFont="1" applyFill="1" applyBorder="1"/>
    <xf numFmtId="167" fontId="6" fillId="0" borderId="7" xfId="0" applyNumberFormat="1" applyFont="1" applyFill="1" applyBorder="1"/>
    <xf numFmtId="167" fontId="7" fillId="0" borderId="7" xfId="0" applyNumberFormat="1" applyFont="1" applyFill="1" applyBorder="1"/>
    <xf numFmtId="167" fontId="7" fillId="0" borderId="8" xfId="0" applyNumberFormat="1" applyFont="1" applyFill="1" applyBorder="1"/>
    <xf numFmtId="167" fontId="6" fillId="0" borderId="11" xfId="0" applyNumberFormat="1" applyFont="1" applyFill="1" applyBorder="1"/>
    <xf numFmtId="167" fontId="7" fillId="0" borderId="10" xfId="0" applyNumberFormat="1" applyFont="1" applyFill="1" applyBorder="1"/>
    <xf numFmtId="167" fontId="6" fillId="0" borderId="10" xfId="0" applyNumberFormat="1" applyFont="1" applyFill="1" applyBorder="1"/>
    <xf numFmtId="167" fontId="7" fillId="0" borderId="23" xfId="0" applyNumberFormat="1" applyFont="1" applyFill="1" applyBorder="1"/>
    <xf numFmtId="167" fontId="6" fillId="0" borderId="29" xfId="0" applyNumberFormat="1" applyFont="1" applyFill="1" applyBorder="1"/>
    <xf numFmtId="167" fontId="7" fillId="0" borderId="27" xfId="0" applyNumberFormat="1" applyFont="1" applyFill="1" applyBorder="1"/>
    <xf numFmtId="167" fontId="6" fillId="0" borderId="27" xfId="0" applyNumberFormat="1" applyFont="1" applyFill="1" applyBorder="1"/>
    <xf numFmtId="167" fontId="7" fillId="0" borderId="36" xfId="0" applyNumberFormat="1" applyFont="1" applyFill="1" applyBorder="1"/>
    <xf numFmtId="167" fontId="7" fillId="0" borderId="11" xfId="0" applyNumberFormat="1" applyFont="1" applyFill="1" applyBorder="1"/>
    <xf numFmtId="167" fontId="7" fillId="0" borderId="29" xfId="0" applyNumberFormat="1" applyFont="1" applyFill="1" applyBorder="1"/>
    <xf numFmtId="167" fontId="7" fillId="0" borderId="15" xfId="0" applyNumberFormat="1" applyFont="1" applyFill="1" applyBorder="1"/>
    <xf numFmtId="0" fontId="6" fillId="0" borderId="15" xfId="0" applyFont="1" applyFill="1" applyBorder="1" applyAlignment="1">
      <alignment vertical="center" wrapText="1"/>
    </xf>
    <xf numFmtId="167" fontId="6" fillId="0" borderId="14" xfId="0" applyNumberFormat="1" applyFont="1" applyFill="1" applyBorder="1"/>
    <xf numFmtId="167" fontId="7" fillId="0" borderId="14" xfId="0" applyNumberFormat="1" applyFont="1" applyFill="1" applyBorder="1"/>
    <xf numFmtId="0" fontId="7" fillId="0" borderId="15" xfId="0" applyFont="1" applyFill="1" applyBorder="1" applyAlignment="1">
      <alignment vertical="center" wrapText="1"/>
    </xf>
    <xf numFmtId="167" fontId="6" fillId="0" borderId="40" xfId="0" applyNumberFormat="1" applyFont="1" applyFill="1" applyBorder="1"/>
    <xf numFmtId="167" fontId="6" fillId="0" borderId="19" xfId="0" applyNumberFormat="1" applyFont="1" applyFill="1" applyBorder="1"/>
    <xf numFmtId="0" fontId="6" fillId="0" borderId="13" xfId="0" applyFont="1" applyFill="1" applyBorder="1" applyAlignment="1">
      <alignment vertical="center" wrapText="1"/>
    </xf>
    <xf numFmtId="167" fontId="7" fillId="0" borderId="13" xfId="0" applyNumberFormat="1" applyFont="1" applyFill="1" applyBorder="1"/>
    <xf numFmtId="167" fontId="6" fillId="0" borderId="0" xfId="0" applyNumberFormat="1" applyFont="1" applyFill="1"/>
    <xf numFmtId="0" fontId="6" fillId="0" borderId="40" xfId="0" applyFont="1" applyFill="1" applyBorder="1" applyAlignment="1">
      <alignment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vertical="center" wrapText="1"/>
    </xf>
    <xf numFmtId="0" fontId="6" fillId="0" borderId="54" xfId="0" applyFont="1" applyFill="1" applyBorder="1" applyAlignment="1">
      <alignment vertical="center" wrapText="1"/>
    </xf>
    <xf numFmtId="0" fontId="16" fillId="0" borderId="0" xfId="0" applyFont="1" applyFill="1"/>
    <xf numFmtId="2" fontId="6" fillId="0" borderId="23" xfId="0" applyNumberFormat="1" applyFont="1" applyFill="1" applyBorder="1" applyAlignment="1">
      <alignment vertical="center" wrapText="1"/>
    </xf>
    <xf numFmtId="0" fontId="6" fillId="0" borderId="36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vertical="center" wrapText="1"/>
    </xf>
    <xf numFmtId="0" fontId="7" fillId="0" borderId="41" xfId="0" applyFont="1" applyFill="1" applyBorder="1" applyAlignment="1">
      <alignment horizontal="left" vertical="center" wrapText="1"/>
    </xf>
    <xf numFmtId="2" fontId="7" fillId="0" borderId="14" xfId="0" applyNumberFormat="1" applyFont="1" applyFill="1" applyBorder="1"/>
    <xf numFmtId="167" fontId="7" fillId="0" borderId="40" xfId="0" applyNumberFormat="1" applyFont="1" applyFill="1" applyBorder="1"/>
    <xf numFmtId="0" fontId="6" fillId="0" borderId="19" xfId="0" applyFont="1" applyFill="1" applyBorder="1" applyAlignment="1">
      <alignment vertical="center" wrapText="1"/>
    </xf>
    <xf numFmtId="0" fontId="6" fillId="0" borderId="50" xfId="0" applyFont="1" applyFill="1" applyBorder="1" applyAlignment="1">
      <alignment vertical="center" wrapText="1"/>
    </xf>
    <xf numFmtId="0" fontId="35" fillId="0" borderId="0" xfId="0" applyFont="1" applyFill="1"/>
    <xf numFmtId="0" fontId="35" fillId="0" borderId="15" xfId="0" applyFont="1" applyFill="1" applyBorder="1" applyAlignment="1">
      <alignment vertical="center" wrapText="1"/>
    </xf>
    <xf numFmtId="0" fontId="35" fillId="0" borderId="41" xfId="0" applyFont="1" applyFill="1" applyBorder="1" applyAlignment="1">
      <alignment vertical="center" wrapText="1"/>
    </xf>
    <xf numFmtId="167" fontId="16" fillId="0" borderId="14" xfId="0" applyNumberFormat="1" applyFont="1" applyFill="1" applyBorder="1"/>
    <xf numFmtId="167" fontId="35" fillId="0" borderId="14" xfId="0" applyNumberFormat="1" applyFont="1" applyFill="1" applyBorder="1"/>
    <xf numFmtId="167" fontId="35" fillId="0" borderId="15" xfId="0" applyNumberFormat="1" applyFont="1" applyFill="1" applyBorder="1"/>
    <xf numFmtId="0" fontId="17" fillId="2" borderId="0" xfId="40" applyFont="1" applyFill="1"/>
    <xf numFmtId="0" fontId="7" fillId="2" borderId="54" xfId="19" applyFont="1" applyFill="1" applyBorder="1" applyAlignment="1">
      <alignment horizontal="center" vertical="center" wrapText="1"/>
    </xf>
    <xf numFmtId="3" fontId="7" fillId="2" borderId="7" xfId="19" applyNumberFormat="1" applyFont="1" applyFill="1" applyBorder="1" applyAlignment="1">
      <alignment horizontal="center" vertical="center" wrapText="1"/>
    </xf>
    <xf numFmtId="3" fontId="7" fillId="2" borderId="8" xfId="19" applyNumberFormat="1" applyFont="1" applyFill="1" applyBorder="1" applyAlignment="1">
      <alignment horizontal="center" vertical="center" wrapText="1"/>
    </xf>
    <xf numFmtId="3" fontId="7" fillId="2" borderId="13" xfId="19" applyNumberFormat="1" applyFont="1" applyFill="1" applyBorder="1" applyAlignment="1">
      <alignment horizontal="center" vertical="center" wrapText="1"/>
    </xf>
    <xf numFmtId="0" fontId="7" fillId="0" borderId="33" xfId="0" applyFont="1" applyBorder="1" applyAlignment="1">
      <alignment wrapText="1"/>
    </xf>
    <xf numFmtId="169" fontId="7" fillId="2" borderId="11" xfId="19" applyNumberFormat="1" applyFont="1" applyFill="1" applyBorder="1" applyAlignment="1">
      <alignment horizontal="center" vertical="center" wrapText="1"/>
    </xf>
    <xf numFmtId="169" fontId="7" fillId="2" borderId="40" xfId="19" applyNumberFormat="1" applyFont="1" applyFill="1" applyBorder="1" applyAlignment="1">
      <alignment horizontal="center" vertical="center" wrapText="1"/>
    </xf>
    <xf numFmtId="0" fontId="7" fillId="2" borderId="24" xfId="19" applyFont="1" applyFill="1" applyBorder="1" applyAlignment="1">
      <alignment vertical="center" wrapText="1"/>
    </xf>
    <xf numFmtId="0" fontId="6" fillId="2" borderId="24" xfId="19" applyFont="1" applyFill="1" applyBorder="1" applyAlignment="1">
      <alignment vertical="center" wrapText="1"/>
    </xf>
    <xf numFmtId="167" fontId="6" fillId="2" borderId="10" xfId="19" applyNumberFormat="1" applyFont="1" applyFill="1" applyBorder="1"/>
    <xf numFmtId="0" fontId="6" fillId="2" borderId="42" xfId="19" applyFont="1" applyFill="1" applyBorder="1" applyAlignment="1">
      <alignment vertical="center" wrapText="1"/>
    </xf>
    <xf numFmtId="167" fontId="6" fillId="2" borderId="21" xfId="19" applyNumberFormat="1" applyFont="1" applyFill="1" applyBorder="1"/>
    <xf numFmtId="0" fontId="7" fillId="2" borderId="41" xfId="19" applyFont="1" applyFill="1" applyBorder="1" applyAlignment="1">
      <alignment vertical="center" wrapText="1"/>
    </xf>
    <xf numFmtId="167" fontId="7" fillId="2" borderId="14" xfId="19" applyNumberFormat="1" applyFont="1" applyFill="1" applyBorder="1"/>
    <xf numFmtId="3" fontId="7" fillId="2" borderId="14" xfId="19" applyNumberFormat="1" applyFont="1" applyFill="1" applyBorder="1"/>
    <xf numFmtId="3" fontId="7" fillId="2" borderId="15" xfId="19" applyNumberFormat="1" applyFont="1" applyFill="1" applyBorder="1"/>
    <xf numFmtId="0" fontId="7" fillId="2" borderId="25" xfId="19" applyFont="1" applyFill="1" applyBorder="1" applyAlignment="1">
      <alignment vertical="center" wrapText="1"/>
    </xf>
    <xf numFmtId="167" fontId="17" fillId="2" borderId="11" xfId="19" applyNumberFormat="1" applyFont="1" applyFill="1" applyBorder="1"/>
    <xf numFmtId="3" fontId="17" fillId="2" borderId="11" xfId="19" applyNumberFormat="1" applyFont="1" applyFill="1" applyBorder="1"/>
    <xf numFmtId="3" fontId="17" fillId="2" borderId="40" xfId="19" applyNumberFormat="1" applyFont="1" applyFill="1" applyBorder="1"/>
    <xf numFmtId="167" fontId="17" fillId="2" borderId="10" xfId="40" applyNumberFormat="1" applyFont="1" applyFill="1" applyBorder="1"/>
    <xf numFmtId="3" fontId="17" fillId="2" borderId="10" xfId="40" applyNumberFormat="1" applyFont="1" applyFill="1" applyBorder="1"/>
    <xf numFmtId="3" fontId="17" fillId="2" borderId="23" xfId="40" applyNumberFormat="1" applyFont="1" applyFill="1" applyBorder="1"/>
    <xf numFmtId="167" fontId="17" fillId="2" borderId="21" xfId="40" applyNumberFormat="1" applyFont="1" applyFill="1" applyBorder="1"/>
    <xf numFmtId="3" fontId="17" fillId="2" borderId="21" xfId="40" applyNumberFormat="1" applyFont="1" applyFill="1" applyBorder="1"/>
    <xf numFmtId="3" fontId="17" fillId="2" borderId="36" xfId="40" applyNumberFormat="1" applyFont="1" applyFill="1" applyBorder="1"/>
    <xf numFmtId="167" fontId="21" fillId="2" borderId="14" xfId="40" applyNumberFormat="1" applyFont="1" applyFill="1" applyBorder="1"/>
    <xf numFmtId="3" fontId="21" fillId="2" borderId="14" xfId="40" applyNumberFormat="1" applyFont="1" applyFill="1" applyBorder="1"/>
    <xf numFmtId="3" fontId="21" fillId="2" borderId="15" xfId="40" applyNumberFormat="1" applyFont="1" applyFill="1" applyBorder="1"/>
    <xf numFmtId="3" fontId="7" fillId="0" borderId="23" xfId="0" applyNumberFormat="1" applyFont="1" applyFill="1" applyBorder="1" applyAlignment="1">
      <alignment vertical="center" wrapText="1"/>
    </xf>
    <xf numFmtId="0" fontId="7" fillId="0" borderId="60" xfId="19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166" fontId="6" fillId="0" borderId="0" xfId="27" applyNumberFormat="1" applyFont="1" applyAlignment="1">
      <alignment horizontal="right" vertical="top"/>
    </xf>
    <xf numFmtId="166" fontId="6" fillId="0" borderId="10" xfId="27" applyNumberFormat="1" applyFont="1" applyBorder="1" applyAlignment="1">
      <alignment horizontal="right" vertical="top"/>
    </xf>
    <xf numFmtId="166" fontId="6" fillId="0" borderId="23" xfId="27" applyNumberFormat="1" applyFont="1" applyBorder="1" applyAlignment="1">
      <alignment horizontal="right" vertical="top"/>
    </xf>
    <xf numFmtId="166" fontId="7" fillId="0" borderId="27" xfId="27" applyNumberFormat="1" applyFont="1" applyBorder="1" applyAlignment="1">
      <alignment horizontal="right" vertical="top"/>
    </xf>
    <xf numFmtId="166" fontId="7" fillId="0" borderId="13" xfId="27" applyNumberFormat="1" applyFont="1" applyBorder="1" applyAlignment="1">
      <alignment horizontal="right" vertical="top"/>
    </xf>
    <xf numFmtId="3" fontId="7" fillId="0" borderId="0" xfId="0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3" fontId="6" fillId="0" borderId="10" xfId="0" applyNumberFormat="1" applyFont="1" applyFill="1" applyBorder="1" applyAlignment="1">
      <alignment horizontal="right" vertical="center" wrapText="1"/>
    </xf>
    <xf numFmtId="170" fontId="6" fillId="0" borderId="10" xfId="0" applyNumberFormat="1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3" fontId="7" fillId="0" borderId="10" xfId="0" applyNumberFormat="1" applyFont="1" applyFill="1" applyBorder="1" applyAlignment="1">
      <alignment horizontal="right" vertical="center" wrapText="1"/>
    </xf>
    <xf numFmtId="170" fontId="7" fillId="0" borderId="10" xfId="0" applyNumberFormat="1" applyFont="1" applyFill="1" applyBorder="1" applyAlignment="1">
      <alignment horizontal="left" vertical="center" wrapText="1"/>
    </xf>
    <xf numFmtId="170" fontId="6" fillId="0" borderId="0" xfId="0" applyNumberFormat="1" applyFont="1" applyFill="1" applyAlignment="1">
      <alignment vertical="center"/>
    </xf>
    <xf numFmtId="170" fontId="6" fillId="0" borderId="0" xfId="0" applyNumberFormat="1" applyFont="1" applyFill="1"/>
    <xf numFmtId="0" fontId="6" fillId="0" borderId="10" xfId="0" applyFont="1" applyBorder="1" applyAlignment="1">
      <alignment horizontal="left" vertical="top" wrapText="1"/>
    </xf>
    <xf numFmtId="3" fontId="6" fillId="0" borderId="10" xfId="0" applyNumberFormat="1" applyFont="1" applyBorder="1" applyAlignment="1">
      <alignment horizontal="right" vertical="top" wrapText="1"/>
    </xf>
    <xf numFmtId="0" fontId="7" fillId="0" borderId="10" xfId="0" applyFont="1" applyBorder="1" applyAlignment="1">
      <alignment horizontal="left" vertical="top" wrapText="1"/>
    </xf>
    <xf numFmtId="3" fontId="7" fillId="0" borderId="10" xfId="0" applyNumberFormat="1" applyFont="1" applyBorder="1" applyAlignment="1">
      <alignment horizontal="right" vertical="top" wrapText="1"/>
    </xf>
    <xf numFmtId="170" fontId="0" fillId="0" borderId="0" xfId="27" applyNumberFormat="1" applyFont="1"/>
    <xf numFmtId="0" fontId="6" fillId="0" borderId="0" xfId="0" applyFont="1" applyAlignment="1">
      <alignment vertical="center"/>
    </xf>
    <xf numFmtId="3" fontId="6" fillId="0" borderId="10" xfId="0" applyNumberFormat="1" applyFont="1" applyBorder="1" applyAlignment="1">
      <alignment horizontal="right" vertical="center" wrapText="1"/>
    </xf>
    <xf numFmtId="3" fontId="6" fillId="0" borderId="0" xfId="0" applyNumberFormat="1" applyFont="1" applyAlignment="1">
      <alignment vertical="center"/>
    </xf>
    <xf numFmtId="170" fontId="6" fillId="0" borderId="10" xfId="27" applyNumberFormat="1" applyFont="1" applyBorder="1"/>
    <xf numFmtId="170" fontId="6" fillId="0" borderId="0" xfId="27" applyNumberFormat="1" applyFont="1"/>
    <xf numFmtId="0" fontId="29" fillId="0" borderId="0" xfId="19" applyFont="1" applyFill="1" applyAlignment="1">
      <alignment horizontal="center"/>
    </xf>
    <xf numFmtId="0" fontId="29" fillId="0" borderId="0" xfId="19" applyFont="1" applyFill="1" applyAlignment="1">
      <alignment horizontal="left"/>
    </xf>
    <xf numFmtId="0" fontId="7" fillId="0" borderId="37" xfId="19" applyFont="1" applyFill="1" applyBorder="1" applyAlignment="1">
      <alignment horizontal="center" vertical="center" wrapText="1"/>
    </xf>
    <xf numFmtId="0" fontId="7" fillId="0" borderId="41" xfId="19" applyFont="1" applyFill="1" applyBorder="1"/>
    <xf numFmtId="0" fontId="7" fillId="0" borderId="2" xfId="19" applyFont="1" applyFill="1" applyBorder="1" applyAlignment="1">
      <alignment horizontal="left"/>
    </xf>
    <xf numFmtId="0" fontId="7" fillId="0" borderId="2" xfId="19" applyFont="1" applyFill="1" applyBorder="1" applyAlignment="1">
      <alignment horizontal="center" vertical="center"/>
    </xf>
    <xf numFmtId="3" fontId="7" fillId="0" borderId="14" xfId="19" applyNumberFormat="1" applyFont="1" applyFill="1" applyBorder="1"/>
    <xf numFmtId="3" fontId="7" fillId="0" borderId="15" xfId="19" applyNumberFormat="1" applyFont="1" applyFill="1" applyBorder="1"/>
    <xf numFmtId="3" fontId="7" fillId="0" borderId="41" xfId="19" applyNumberFormat="1" applyFont="1" applyFill="1" applyBorder="1"/>
    <xf numFmtId="0" fontId="7" fillId="0" borderId="25" xfId="19" applyFont="1" applyFill="1" applyBorder="1" applyAlignment="1">
      <alignment vertical="center"/>
    </xf>
    <xf numFmtId="0" fontId="7" fillId="0" borderId="17" xfId="19" applyFont="1" applyFill="1" applyBorder="1" applyAlignment="1">
      <alignment horizontal="left" vertical="center"/>
    </xf>
    <xf numFmtId="0" fontId="7" fillId="0" borderId="24" xfId="19" applyFont="1" applyFill="1" applyBorder="1" applyAlignment="1">
      <alignment horizontal="left" indent="1"/>
    </xf>
    <xf numFmtId="0" fontId="7" fillId="0" borderId="22" xfId="19" applyFont="1" applyFill="1" applyBorder="1" applyAlignment="1">
      <alignment horizontal="left"/>
    </xf>
    <xf numFmtId="1" fontId="7" fillId="0" borderId="24" xfId="19" applyNumberFormat="1" applyFont="1" applyFill="1" applyBorder="1" applyAlignment="1">
      <alignment horizontal="left" indent="2"/>
    </xf>
    <xf numFmtId="0" fontId="6" fillId="0" borderId="24" xfId="19" applyFont="1" applyFill="1" applyBorder="1" applyAlignment="1">
      <alignment horizontal="left" indent="2"/>
    </xf>
    <xf numFmtId="0" fontId="6" fillId="0" borderId="22" xfId="19" applyFont="1" applyFill="1" applyBorder="1" applyAlignment="1">
      <alignment horizontal="left" wrapText="1" indent="1"/>
    </xf>
    <xf numFmtId="0" fontId="7" fillId="0" borderId="24" xfId="19" applyFont="1" applyFill="1" applyBorder="1" applyAlignment="1">
      <alignment horizontal="left" indent="2"/>
    </xf>
    <xf numFmtId="0" fontId="6" fillId="0" borderId="24" xfId="19" applyFont="1" applyFill="1" applyBorder="1" applyAlignment="1">
      <alignment horizontal="left" indent="3"/>
    </xf>
    <xf numFmtId="14" fontId="6" fillId="0" borderId="24" xfId="19" applyNumberFormat="1" applyFont="1" applyFill="1" applyBorder="1" applyAlignment="1">
      <alignment horizontal="left" indent="3"/>
    </xf>
    <xf numFmtId="1" fontId="6" fillId="0" borderId="24" xfId="19" applyNumberFormat="1" applyFont="1" applyFill="1" applyBorder="1" applyAlignment="1">
      <alignment horizontal="left" indent="3"/>
    </xf>
    <xf numFmtId="0" fontId="6" fillId="0" borderId="22" xfId="19" applyFont="1" applyFill="1" applyBorder="1" applyAlignment="1">
      <alignment horizontal="left" vertical="center" wrapText="1" indent="1"/>
    </xf>
    <xf numFmtId="0" fontId="7" fillId="0" borderId="22" xfId="19" applyFont="1" applyFill="1" applyBorder="1" applyAlignment="1">
      <alignment horizontal="left" wrapText="1" indent="1"/>
    </xf>
    <xf numFmtId="0" fontId="7" fillId="0" borderId="22" xfId="19" applyFont="1" applyFill="1" applyBorder="1" applyAlignment="1">
      <alignment horizontal="left" vertical="center" wrapText="1" indent="1"/>
    </xf>
    <xf numFmtId="0" fontId="7" fillId="0" borderId="22" xfId="19" applyFont="1" applyFill="1" applyBorder="1" applyAlignment="1">
      <alignment horizontal="left" vertical="center" indent="1"/>
    </xf>
    <xf numFmtId="3" fontId="6" fillId="0" borderId="11" xfId="19" applyNumberFormat="1" applyFont="1" applyFill="1" applyBorder="1"/>
    <xf numFmtId="3" fontId="7" fillId="0" borderId="25" xfId="19" applyNumberFormat="1" applyFont="1" applyFill="1" applyBorder="1"/>
    <xf numFmtId="3" fontId="7" fillId="0" borderId="11" xfId="19" applyNumberFormat="1" applyFont="1" applyFill="1" applyBorder="1"/>
    <xf numFmtId="0" fontId="6" fillId="0" borderId="25" xfId="19" applyFont="1" applyFill="1" applyBorder="1" applyAlignment="1">
      <alignment horizontal="left" indent="2"/>
    </xf>
    <xf numFmtId="0" fontId="7" fillId="0" borderId="22" xfId="19" applyFont="1" applyFill="1" applyBorder="1" applyAlignment="1">
      <alignment horizontal="left" wrapText="1"/>
    </xf>
    <xf numFmtId="0" fontId="7" fillId="0" borderId="22" xfId="19" applyFont="1" applyFill="1" applyBorder="1" applyAlignment="1">
      <alignment horizontal="left" vertical="center" wrapText="1"/>
    </xf>
    <xf numFmtId="0" fontId="6" fillId="0" borderId="22" xfId="19" applyFont="1" applyFill="1" applyBorder="1" applyAlignment="1">
      <alignment horizontal="left" vertical="center" wrapText="1"/>
    </xf>
    <xf numFmtId="0" fontId="7" fillId="0" borderId="24" xfId="19" applyFont="1" applyFill="1" applyBorder="1" applyAlignment="1">
      <alignment vertical="center"/>
    </xf>
    <xf numFmtId="0" fontId="7" fillId="0" borderId="22" xfId="19" applyFont="1" applyFill="1" applyBorder="1" applyAlignment="1">
      <alignment horizontal="left" vertical="center"/>
    </xf>
    <xf numFmtId="0" fontId="7" fillId="0" borderId="54" xfId="19" applyFont="1" applyFill="1" applyBorder="1" applyAlignment="1">
      <alignment vertical="center"/>
    </xf>
    <xf numFmtId="0" fontId="7" fillId="0" borderId="0" xfId="19" applyFont="1" applyFill="1" applyBorder="1" applyAlignment="1">
      <alignment horizontal="left" vertical="center"/>
    </xf>
    <xf numFmtId="3" fontId="7" fillId="0" borderId="40" xfId="19" applyNumberFormat="1" applyFont="1" applyFill="1" applyBorder="1"/>
    <xf numFmtId="0" fontId="7" fillId="0" borderId="47" xfId="19" applyFont="1" applyFill="1" applyBorder="1" applyAlignment="1">
      <alignment vertical="center"/>
    </xf>
    <xf numFmtId="0" fontId="7" fillId="0" borderId="12" xfId="19" applyFont="1" applyFill="1" applyBorder="1" applyAlignment="1">
      <alignment horizontal="left" vertical="center"/>
    </xf>
    <xf numFmtId="3" fontId="7" fillId="0" borderId="27" xfId="19" applyNumberFormat="1" applyFont="1" applyFill="1" applyBorder="1"/>
    <xf numFmtId="3" fontId="7" fillId="0" borderId="13" xfId="19" applyNumberFormat="1" applyFont="1" applyFill="1" applyBorder="1"/>
    <xf numFmtId="3" fontId="7" fillId="0" borderId="47" xfId="19" applyNumberFormat="1" applyFont="1" applyFill="1" applyBorder="1"/>
    <xf numFmtId="0" fontId="6" fillId="0" borderId="25" xfId="19" applyFont="1" applyFill="1" applyBorder="1"/>
    <xf numFmtId="0" fontId="6" fillId="0" borderId="11" xfId="19" applyFont="1" applyFill="1" applyBorder="1" applyAlignment="1">
      <alignment horizontal="left"/>
    </xf>
    <xf numFmtId="3" fontId="6" fillId="0" borderId="40" xfId="19" applyNumberFormat="1" applyFont="1" applyFill="1" applyBorder="1"/>
    <xf numFmtId="0" fontId="7" fillId="0" borderId="10" xfId="19" applyFont="1" applyFill="1" applyBorder="1" applyAlignment="1">
      <alignment horizontal="left" vertical="center"/>
    </xf>
    <xf numFmtId="0" fontId="6" fillId="0" borderId="0" xfId="19" applyFont="1" applyFill="1" applyAlignment="1">
      <alignment horizontal="left"/>
    </xf>
    <xf numFmtId="3" fontId="7" fillId="0" borderId="0" xfId="19" applyNumberFormat="1" applyFont="1" applyFill="1"/>
    <xf numFmtId="166" fontId="7" fillId="0" borderId="0" xfId="7" applyNumberFormat="1" applyFont="1" applyFill="1"/>
    <xf numFmtId="3" fontId="6" fillId="0" borderId="0" xfId="19" applyNumberFormat="1" applyFont="1" applyFill="1"/>
    <xf numFmtId="14" fontId="7" fillId="0" borderId="0" xfId="19" applyNumberFormat="1" applyFont="1" applyFill="1"/>
    <xf numFmtId="0" fontId="36" fillId="0" borderId="0" xfId="32" applyFont="1"/>
    <xf numFmtId="166" fontId="36" fillId="0" borderId="0" xfId="27" applyNumberFormat="1" applyFont="1"/>
    <xf numFmtId="0" fontId="0" fillId="0" borderId="0" xfId="0" applyAlignment="1" applyProtection="1">
      <alignment vertical="top"/>
      <protection locked="0"/>
    </xf>
    <xf numFmtId="0" fontId="37" fillId="5" borderId="0" xfId="0" applyNumberFormat="1" applyFont="1" applyFill="1" applyAlignment="1">
      <alignment horizontal="left" vertical="top"/>
    </xf>
    <xf numFmtId="0" fontId="22" fillId="0" borderId="62" xfId="32" applyFont="1" applyBorder="1" applyAlignment="1">
      <alignment horizontal="center" vertical="center"/>
    </xf>
    <xf numFmtId="0" fontId="22" fillId="0" borderId="4" xfId="32" applyFont="1" applyBorder="1" applyAlignment="1">
      <alignment horizontal="center" vertical="center"/>
    </xf>
    <xf numFmtId="166" fontId="22" fillId="0" borderId="14" xfId="27" applyNumberFormat="1" applyFont="1" applyBorder="1" applyAlignment="1">
      <alignment horizontal="center" vertical="center"/>
    </xf>
    <xf numFmtId="166" fontId="22" fillId="0" borderId="15" xfId="27" applyNumberFormat="1" applyFont="1" applyBorder="1" applyAlignment="1">
      <alignment horizontal="center" vertical="center"/>
    </xf>
    <xf numFmtId="0" fontId="22" fillId="0" borderId="0" xfId="32" applyFont="1" applyAlignment="1">
      <alignment horizontal="center" vertical="center"/>
    </xf>
    <xf numFmtId="0" fontId="39" fillId="5" borderId="0" xfId="0" applyNumberFormat="1" applyFont="1" applyFill="1" applyAlignment="1">
      <alignment horizontal="center" vertical="top"/>
    </xf>
    <xf numFmtId="49" fontId="36" fillId="0" borderId="61" xfId="32" applyNumberFormat="1" applyFont="1" applyBorder="1" applyAlignment="1">
      <alignment horizontal="center"/>
    </xf>
    <xf numFmtId="0" fontId="36" fillId="0" borderId="39" xfId="32" applyFont="1" applyBorder="1"/>
    <xf numFmtId="166" fontId="36" fillId="0" borderId="11" xfId="27" applyNumberFormat="1" applyFont="1" applyBorder="1" applyAlignment="1"/>
    <xf numFmtId="166" fontId="36" fillId="0" borderId="40" xfId="27" applyNumberFormat="1" applyFont="1" applyBorder="1" applyAlignment="1"/>
    <xf numFmtId="49" fontId="36" fillId="0" borderId="67" xfId="32" applyNumberFormat="1" applyFont="1" applyBorder="1" applyAlignment="1">
      <alignment horizontal="center"/>
    </xf>
    <xf numFmtId="0" fontId="36" fillId="0" borderId="32" xfId="32" applyFont="1" applyBorder="1"/>
    <xf numFmtId="166" fontId="36" fillId="0" borderId="10" xfId="27" applyNumberFormat="1" applyFont="1" applyBorder="1" applyAlignment="1"/>
    <xf numFmtId="166" fontId="36" fillId="0" borderId="23" xfId="27" applyNumberFormat="1" applyFont="1" applyBorder="1" applyAlignment="1"/>
    <xf numFmtId="49" fontId="36" fillId="0" borderId="79" xfId="32" applyNumberFormat="1" applyFont="1" applyBorder="1" applyAlignment="1">
      <alignment horizontal="center"/>
    </xf>
    <xf numFmtId="0" fontId="36" fillId="0" borderId="45" xfId="32" applyFont="1" applyBorder="1"/>
    <xf numFmtId="166" fontId="36" fillId="0" borderId="10" xfId="27" applyNumberFormat="1" applyFont="1" applyFill="1" applyBorder="1" applyAlignment="1"/>
    <xf numFmtId="166" fontId="36" fillId="0" borderId="23" xfId="27" applyNumberFormat="1" applyFont="1" applyFill="1" applyBorder="1" applyAlignment="1"/>
    <xf numFmtId="0" fontId="37" fillId="5" borderId="0" xfId="0" applyNumberFormat="1" applyFont="1" applyFill="1" applyAlignment="1">
      <alignment horizontal="right" vertical="top"/>
    </xf>
    <xf numFmtId="49" fontId="40" fillId="0" borderId="62" xfId="32" applyNumberFormat="1" applyFont="1" applyBorder="1" applyAlignment="1">
      <alignment horizontal="center"/>
    </xf>
    <xf numFmtId="0" fontId="40" fillId="0" borderId="4" xfId="32" applyFont="1" applyBorder="1"/>
    <xf numFmtId="166" fontId="36" fillId="0" borderId="2" xfId="27" applyNumberFormat="1" applyFont="1" applyFill="1" applyBorder="1" applyAlignment="1">
      <alignment horizontal="right"/>
    </xf>
    <xf numFmtId="166" fontId="36" fillId="0" borderId="15" xfId="27" applyNumberFormat="1" applyFont="1" applyFill="1" applyBorder="1" applyAlignment="1">
      <alignment horizontal="right"/>
    </xf>
    <xf numFmtId="0" fontId="38" fillId="5" borderId="0" xfId="0" applyNumberFormat="1" applyFont="1" applyFill="1" applyAlignment="1">
      <alignment horizontal="left" vertical="top"/>
    </xf>
    <xf numFmtId="171" fontId="38" fillId="5" borderId="0" xfId="0" applyNumberFormat="1" applyFont="1" applyFill="1" applyAlignment="1">
      <alignment horizontal="right" vertical="top"/>
    </xf>
    <xf numFmtId="0" fontId="36" fillId="0" borderId="32" xfId="32" quotePrefix="1" applyFont="1" applyBorder="1"/>
    <xf numFmtId="166" fontId="36" fillId="0" borderId="2" xfId="27" applyNumberFormat="1" applyFont="1" applyBorder="1" applyAlignment="1">
      <alignment horizontal="right"/>
    </xf>
    <xf numFmtId="166" fontId="36" fillId="0" borderId="15" xfId="27" applyNumberFormat="1" applyFont="1" applyBorder="1" applyAlignment="1">
      <alignment horizontal="right"/>
    </xf>
    <xf numFmtId="49" fontId="36" fillId="0" borderId="59" xfId="32" applyNumberFormat="1" applyFont="1" applyBorder="1" applyAlignment="1">
      <alignment horizontal="center"/>
    </xf>
    <xf numFmtId="0" fontId="36" fillId="0" borderId="56" xfId="32" applyFont="1" applyBorder="1"/>
    <xf numFmtId="166" fontId="36" fillId="0" borderId="30" xfId="27" applyNumberFormat="1" applyFont="1" applyBorder="1" applyAlignment="1">
      <alignment horizontal="right"/>
    </xf>
    <xf numFmtId="166" fontId="36" fillId="0" borderId="31" xfId="27" applyNumberFormat="1" applyFont="1" applyBorder="1" applyAlignment="1">
      <alignment horizontal="right"/>
    </xf>
    <xf numFmtId="166" fontId="36" fillId="0" borderId="0" xfId="27" applyNumberFormat="1" applyFont="1" applyFill="1"/>
    <xf numFmtId="0" fontId="37" fillId="5" borderId="0" xfId="0" applyNumberFormat="1" applyFont="1" applyFill="1" applyAlignment="1">
      <alignment horizontal="center" vertical="top"/>
    </xf>
    <xf numFmtId="0" fontId="7" fillId="0" borderId="68" xfId="19" applyFont="1" applyFill="1" applyBorder="1" applyAlignment="1">
      <alignment horizontal="center" vertical="center" wrapText="1"/>
    </xf>
    <xf numFmtId="3" fontId="7" fillId="0" borderId="2" xfId="19" applyNumberFormat="1" applyFont="1" applyFill="1" applyBorder="1"/>
    <xf numFmtId="3" fontId="7" fillId="0" borderId="22" xfId="19" applyNumberFormat="1" applyFont="1" applyFill="1" applyBorder="1"/>
    <xf numFmtId="3" fontId="6" fillId="0" borderId="22" xfId="19" applyNumberFormat="1" applyFont="1" applyFill="1" applyBorder="1"/>
    <xf numFmtId="3" fontId="7" fillId="0" borderId="17" xfId="19" applyNumberFormat="1" applyFont="1" applyFill="1" applyBorder="1"/>
    <xf numFmtId="3" fontId="7" fillId="0" borderId="12" xfId="19" applyNumberFormat="1" applyFont="1" applyFill="1" applyBorder="1"/>
    <xf numFmtId="0" fontId="7" fillId="0" borderId="66" xfId="19" applyFont="1" applyFill="1" applyBorder="1" applyAlignment="1">
      <alignment horizontal="center" vertical="center" wrapText="1"/>
    </xf>
    <xf numFmtId="3" fontId="7" fillId="0" borderId="4" xfId="19" applyNumberFormat="1" applyFont="1" applyFill="1" applyBorder="1"/>
    <xf numFmtId="3" fontId="7" fillId="0" borderId="32" xfId="19" applyNumberFormat="1" applyFont="1" applyFill="1" applyBorder="1"/>
    <xf numFmtId="3" fontId="7" fillId="0" borderId="39" xfId="19" applyNumberFormat="1" applyFont="1" applyFill="1" applyBorder="1"/>
    <xf numFmtId="3" fontId="7" fillId="0" borderId="49" xfId="19" applyNumberFormat="1" applyFont="1" applyFill="1" applyBorder="1"/>
    <xf numFmtId="3" fontId="6" fillId="0" borderId="24" xfId="19" applyNumberFormat="1" applyFont="1" applyFill="1" applyBorder="1"/>
    <xf numFmtId="3" fontId="6" fillId="0" borderId="25" xfId="19" applyNumberFormat="1" applyFont="1" applyFill="1" applyBorder="1"/>
    <xf numFmtId="3" fontId="6" fillId="0" borderId="42" xfId="19" applyNumberFormat="1" applyFont="1" applyFill="1" applyBorder="1"/>
    <xf numFmtId="3" fontId="17" fillId="0" borderId="24" xfId="19" applyNumberFormat="1" applyFont="1" applyFill="1" applyBorder="1"/>
    <xf numFmtId="3" fontId="7" fillId="0" borderId="45" xfId="19" applyNumberFormat="1" applyFont="1" applyFill="1" applyBorder="1"/>
    <xf numFmtId="3" fontId="21" fillId="0" borderId="32" xfId="19" applyNumberFormat="1" applyFont="1" applyFill="1" applyBorder="1"/>
    <xf numFmtId="0" fontId="21" fillId="0" borderId="37" xfId="19" applyFont="1" applyFill="1" applyBorder="1" applyAlignment="1">
      <alignment horizontal="center" vertical="center" wrapText="1"/>
    </xf>
    <xf numFmtId="0" fontId="21" fillId="0" borderId="34" xfId="19" applyFont="1" applyFill="1" applyBorder="1" applyAlignment="1">
      <alignment horizontal="center" vertical="center" wrapText="1"/>
    </xf>
    <xf numFmtId="3" fontId="21" fillId="0" borderId="34" xfId="19" applyNumberFormat="1" applyFont="1" applyFill="1" applyBorder="1" applyAlignment="1">
      <alignment horizontal="center" vertical="center"/>
    </xf>
    <xf numFmtId="166" fontId="21" fillId="0" borderId="34" xfId="7" applyNumberFormat="1" applyFont="1" applyFill="1" applyBorder="1" applyAlignment="1">
      <alignment horizontal="center" vertical="center"/>
    </xf>
    <xf numFmtId="0" fontId="21" fillId="0" borderId="34" xfId="19" applyFont="1" applyFill="1" applyBorder="1" applyAlignment="1">
      <alignment horizontal="center" vertical="center"/>
    </xf>
    <xf numFmtId="3" fontId="21" fillId="0" borderId="68" xfId="27" applyNumberFormat="1" applyFont="1" applyFill="1" applyBorder="1" applyAlignment="1">
      <alignment horizontal="center" vertical="center" wrapText="1"/>
    </xf>
    <xf numFmtId="3" fontId="21" fillId="0" borderId="60" xfId="27" applyNumberFormat="1" applyFont="1" applyFill="1" applyBorder="1" applyAlignment="1">
      <alignment horizontal="center" vertical="center" wrapText="1"/>
    </xf>
    <xf numFmtId="0" fontId="17" fillId="0" borderId="0" xfId="19" applyFont="1" applyFill="1" applyAlignment="1">
      <alignment horizontal="center"/>
    </xf>
    <xf numFmtId="0" fontId="41" fillId="0" borderId="10" xfId="39" applyFont="1" applyFill="1" applyBorder="1" applyAlignment="1">
      <alignment horizontal="center" vertical="center" wrapText="1"/>
    </xf>
    <xf numFmtId="167" fontId="21" fillId="0" borderId="10" xfId="39" applyNumberFormat="1" applyFont="1" applyFill="1" applyBorder="1" applyAlignment="1">
      <alignment horizontal="center" vertical="center" wrapText="1"/>
    </xf>
    <xf numFmtId="0" fontId="21" fillId="0" borderId="10" xfId="39" applyFont="1" applyFill="1" applyBorder="1" applyAlignment="1">
      <alignment horizontal="center" vertical="center" wrapText="1"/>
    </xf>
    <xf numFmtId="0" fontId="17" fillId="0" borderId="54" xfId="19" applyFont="1" applyFill="1" applyBorder="1" applyAlignment="1">
      <alignment horizontal="center"/>
    </xf>
    <xf numFmtId="0" fontId="17" fillId="0" borderId="7" xfId="19" applyFont="1" applyFill="1" applyBorder="1" applyAlignment="1">
      <alignment horizontal="justify" vertical="center" wrapText="1"/>
    </xf>
    <xf numFmtId="3" fontId="17" fillId="0" borderId="7" xfId="19" applyNumberFormat="1" applyFont="1" applyFill="1" applyBorder="1" applyAlignment="1">
      <alignment horizontal="right"/>
    </xf>
    <xf numFmtId="3" fontId="17" fillId="0" borderId="7" xfId="7" applyNumberFormat="1" applyFont="1" applyFill="1" applyBorder="1" applyAlignment="1">
      <alignment horizontal="right"/>
    </xf>
    <xf numFmtId="3" fontId="17" fillId="0" borderId="7" xfId="27" applyNumberFormat="1" applyFont="1" applyFill="1" applyBorder="1" applyAlignment="1">
      <alignment horizontal="right"/>
    </xf>
    <xf numFmtId="3" fontId="17" fillId="0" borderId="8" xfId="27" applyNumberFormat="1" applyFont="1" applyFill="1" applyBorder="1" applyAlignment="1">
      <alignment horizontal="right"/>
    </xf>
    <xf numFmtId="0" fontId="17" fillId="0" borderId="0" xfId="19" applyFont="1" applyFill="1"/>
    <xf numFmtId="0" fontId="17" fillId="0" borderId="10" xfId="0" applyFont="1" applyFill="1" applyBorder="1" applyAlignment="1">
      <alignment wrapText="1"/>
    </xf>
    <xf numFmtId="0" fontId="17" fillId="0" borderId="10" xfId="39" applyFont="1" applyFill="1" applyBorder="1" applyAlignment="1">
      <alignment horizontal="center" vertical="center" wrapText="1"/>
    </xf>
    <xf numFmtId="167" fontId="17" fillId="0" borderId="10" xfId="39" applyNumberFormat="1" applyFont="1" applyFill="1" applyBorder="1" applyAlignment="1">
      <alignment horizontal="right"/>
    </xf>
    <xf numFmtId="0" fontId="17" fillId="0" borderId="24" xfId="19" applyFont="1" applyFill="1" applyBorder="1" applyAlignment="1">
      <alignment horizontal="center"/>
    </xf>
    <xf numFmtId="0" fontId="17" fillId="0" borderId="10" xfId="19" applyFont="1" applyFill="1" applyBorder="1" applyAlignment="1">
      <alignment vertical="center" wrapText="1"/>
    </xf>
    <xf numFmtId="3" fontId="17" fillId="0" borderId="10" xfId="19" applyNumberFormat="1" applyFont="1" applyFill="1" applyBorder="1" applyAlignment="1">
      <alignment horizontal="right"/>
    </xf>
    <xf numFmtId="3" fontId="17" fillId="0" borderId="10" xfId="7" applyNumberFormat="1" applyFont="1" applyFill="1" applyBorder="1" applyAlignment="1">
      <alignment horizontal="right"/>
    </xf>
    <xf numFmtId="3" fontId="17" fillId="0" borderId="10" xfId="27" applyNumberFormat="1" applyFont="1" applyFill="1" applyBorder="1" applyAlignment="1">
      <alignment horizontal="right"/>
    </xf>
    <xf numFmtId="3" fontId="17" fillId="0" borderId="23" xfId="27" applyNumberFormat="1" applyFont="1" applyFill="1" applyBorder="1" applyAlignment="1">
      <alignment horizontal="right"/>
    </xf>
    <xf numFmtId="0" fontId="17" fillId="0" borderId="10" xfId="39" applyFont="1" applyFill="1" applyBorder="1" applyAlignment="1">
      <alignment horizontal="left" vertical="center" wrapText="1"/>
    </xf>
    <xf numFmtId="0" fontId="17" fillId="0" borderId="10" xfId="39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 applyAlignment="1">
      <alignment horizontal="right"/>
    </xf>
    <xf numFmtId="0" fontId="17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justify" vertical="center" wrapText="1"/>
    </xf>
    <xf numFmtId="0" fontId="17" fillId="0" borderId="10" xfId="19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justify" vertical="center"/>
    </xf>
    <xf numFmtId="0" fontId="17" fillId="0" borderId="10" xfId="19" applyFont="1" applyFill="1" applyBorder="1" applyAlignment="1">
      <alignment horizontal="justify" vertical="center" wrapText="1"/>
    </xf>
    <xf numFmtId="0" fontId="17" fillId="0" borderId="0" xfId="19" applyFont="1" applyFill="1" applyAlignment="1">
      <alignment wrapText="1"/>
    </xf>
    <xf numFmtId="3" fontId="17" fillId="0" borderId="10" xfId="0" applyNumberFormat="1" applyFont="1" applyFill="1" applyBorder="1" applyAlignment="1">
      <alignment horizontal="right"/>
    </xf>
    <xf numFmtId="3" fontId="17" fillId="0" borderId="10" xfId="0" applyNumberFormat="1" applyFont="1" applyFill="1" applyBorder="1" applyAlignment="1">
      <alignment horizontal="right" wrapText="1"/>
    </xf>
    <xf numFmtId="0" fontId="21" fillId="0" borderId="0" xfId="19" applyFont="1" applyFill="1"/>
    <xf numFmtId="3" fontId="17" fillId="0" borderId="23" xfId="27" applyNumberFormat="1" applyFont="1" applyFill="1" applyBorder="1" applyAlignment="1">
      <alignment horizontal="right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166" fontId="17" fillId="0" borderId="0" xfId="27" applyNumberFormat="1" applyFont="1" applyFill="1"/>
    <xf numFmtId="0" fontId="17" fillId="0" borderId="10" xfId="0" quotePrefix="1" applyFont="1" applyFill="1" applyBorder="1" applyAlignment="1">
      <alignment wrapText="1"/>
    </xf>
    <xf numFmtId="3" fontId="17" fillId="0" borderId="10" xfId="27" applyNumberFormat="1" applyFont="1" applyFill="1" applyBorder="1" applyAlignment="1">
      <alignment horizontal="right" wrapText="1"/>
    </xf>
    <xf numFmtId="0" fontId="17" fillId="0" borderId="27" xfId="0" applyFont="1" applyFill="1" applyBorder="1" applyAlignment="1">
      <alignment vertical="center" wrapText="1"/>
    </xf>
    <xf numFmtId="3" fontId="17" fillId="0" borderId="27" xfId="0" applyNumberFormat="1" applyFont="1" applyFill="1" applyBorder="1" applyAlignment="1">
      <alignment horizontal="right"/>
    </xf>
    <xf numFmtId="3" fontId="17" fillId="0" borderId="27" xfId="19" applyNumberFormat="1" applyFont="1" applyFill="1" applyBorder="1" applyAlignment="1">
      <alignment horizontal="right"/>
    </xf>
    <xf numFmtId="3" fontId="17" fillId="0" borderId="13" xfId="27" applyNumberFormat="1" applyFont="1" applyFill="1" applyBorder="1" applyAlignment="1">
      <alignment horizontal="right" wrapText="1"/>
    </xf>
    <xf numFmtId="0" fontId="17" fillId="0" borderId="47" xfId="19" applyFont="1" applyFill="1" applyBorder="1" applyAlignment="1">
      <alignment horizontal="center"/>
    </xf>
    <xf numFmtId="0" fontId="17" fillId="0" borderId="29" xfId="0" applyFont="1" applyFill="1" applyBorder="1" applyAlignment="1">
      <alignment vertical="center" wrapText="1"/>
    </xf>
    <xf numFmtId="3" fontId="17" fillId="0" borderId="29" xfId="0" applyNumberFormat="1" applyFont="1" applyFill="1" applyBorder="1" applyAlignment="1">
      <alignment horizontal="right"/>
    </xf>
    <xf numFmtId="3" fontId="17" fillId="0" borderId="29" xfId="19" applyNumberFormat="1" applyFont="1" applyFill="1" applyBorder="1" applyAlignment="1">
      <alignment horizontal="right"/>
    </xf>
    <xf numFmtId="3" fontId="17" fillId="0" borderId="30" xfId="27" applyNumberFormat="1" applyFont="1" applyFill="1" applyBorder="1" applyAlignment="1">
      <alignment horizontal="right" wrapText="1"/>
    </xf>
    <xf numFmtId="3" fontId="17" fillId="0" borderId="19" xfId="27" applyNumberFormat="1" applyFont="1" applyFill="1" applyBorder="1" applyAlignment="1">
      <alignment horizontal="right" wrapText="1"/>
    </xf>
    <xf numFmtId="3" fontId="21" fillId="0" borderId="29" xfId="27" applyNumberFormat="1" applyFont="1" applyFill="1" applyBorder="1" applyAlignment="1">
      <alignment horizontal="right" wrapText="1"/>
    </xf>
    <xf numFmtId="3" fontId="21" fillId="0" borderId="30" xfId="27" applyNumberFormat="1" applyFont="1" applyFill="1" applyBorder="1" applyAlignment="1">
      <alignment horizontal="right" wrapText="1"/>
    </xf>
    <xf numFmtId="3" fontId="21" fillId="0" borderId="15" xfId="27" applyNumberFormat="1" applyFont="1" applyFill="1" applyBorder="1" applyAlignment="1">
      <alignment horizontal="right" wrapText="1"/>
    </xf>
    <xf numFmtId="0" fontId="17" fillId="0" borderId="0" xfId="19" applyFont="1" applyFill="1" applyAlignment="1">
      <alignment horizontal="right"/>
    </xf>
    <xf numFmtId="3" fontId="17" fillId="0" borderId="0" xfId="19" applyNumberFormat="1" applyFont="1" applyFill="1" applyAlignment="1">
      <alignment horizontal="right"/>
    </xf>
    <xf numFmtId="166" fontId="17" fillId="0" borderId="0" xfId="7" applyNumberFormat="1" applyFont="1" applyFill="1" applyAlignment="1">
      <alignment horizontal="right"/>
    </xf>
    <xf numFmtId="3" fontId="17" fillId="0" borderId="0" xfId="27" applyNumberFormat="1" applyFont="1" applyFill="1" applyAlignment="1">
      <alignment horizontal="right"/>
    </xf>
    <xf numFmtId="0" fontId="21" fillId="0" borderId="10" xfId="0" applyFont="1" applyFill="1" applyBorder="1" applyAlignment="1">
      <alignment horizontal="justify" vertical="center"/>
    </xf>
    <xf numFmtId="0" fontId="21" fillId="0" borderId="10" xfId="0" applyFont="1" applyFill="1" applyBorder="1" applyAlignment="1">
      <alignment horizontal="center" vertical="center"/>
    </xf>
    <xf numFmtId="167" fontId="21" fillId="0" borderId="10" xfId="0" applyNumberFormat="1" applyFont="1" applyFill="1" applyBorder="1" applyAlignment="1">
      <alignment horizontal="right"/>
    </xf>
    <xf numFmtId="0" fontId="21" fillId="0" borderId="10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justify" vertical="center"/>
    </xf>
    <xf numFmtId="0" fontId="21" fillId="0" borderId="10" xfId="0" applyFont="1" applyFill="1" applyBorder="1" applyAlignment="1">
      <alignment vertical="center" wrapText="1"/>
    </xf>
    <xf numFmtId="167" fontId="21" fillId="0" borderId="10" xfId="0" applyNumberFormat="1" applyFont="1" applyFill="1" applyBorder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/>
    <xf numFmtId="0" fontId="21" fillId="0" borderId="56" xfId="19" applyFont="1" applyFill="1" applyBorder="1"/>
    <xf numFmtId="0" fontId="21" fillId="0" borderId="62" xfId="19" applyFont="1" applyFill="1" applyBorder="1"/>
    <xf numFmtId="0" fontId="17" fillId="0" borderId="38" xfId="19" applyFont="1" applyFill="1" applyBorder="1" applyAlignment="1">
      <alignment horizontal="center"/>
    </xf>
    <xf numFmtId="3" fontId="17" fillId="0" borderId="27" xfId="27" applyNumberFormat="1" applyFont="1" applyFill="1" applyBorder="1" applyAlignment="1">
      <alignment horizontal="right" wrapText="1"/>
    </xf>
    <xf numFmtId="0" fontId="7" fillId="0" borderId="32" xfId="0" applyFont="1" applyFill="1" applyBorder="1" applyAlignment="1">
      <alignment horizontal="left" wrapText="1"/>
    </xf>
    <xf numFmtId="0" fontId="21" fillId="2" borderId="28" xfId="20" applyFont="1" applyFill="1" applyBorder="1" applyAlignment="1">
      <alignment horizontal="left"/>
    </xf>
    <xf numFmtId="3" fontId="17" fillId="2" borderId="7" xfId="20" applyNumberFormat="1" applyFont="1" applyFill="1" applyBorder="1" applyAlignment="1">
      <alignment horizontal="right"/>
    </xf>
    <xf numFmtId="3" fontId="17" fillId="2" borderId="8" xfId="20" applyNumberFormat="1" applyFont="1" applyFill="1" applyBorder="1" applyAlignment="1">
      <alignment horizontal="right"/>
    </xf>
    <xf numFmtId="3" fontId="17" fillId="2" borderId="10" xfId="20" applyNumberFormat="1" applyFont="1" applyFill="1" applyBorder="1" applyAlignment="1">
      <alignment horizontal="right"/>
    </xf>
    <xf numFmtId="3" fontId="17" fillId="2" borderId="23" xfId="20" applyNumberFormat="1" applyFont="1" applyFill="1" applyBorder="1" applyAlignment="1">
      <alignment horizontal="right"/>
    </xf>
    <xf numFmtId="3" fontId="17" fillId="2" borderId="27" xfId="20" applyNumberFormat="1" applyFont="1" applyFill="1" applyBorder="1" applyAlignment="1"/>
    <xf numFmtId="3" fontId="21" fillId="0" borderId="62" xfId="20" applyNumberFormat="1" applyFont="1" applyFill="1" applyBorder="1" applyAlignment="1">
      <alignment horizontal="right"/>
    </xf>
    <xf numFmtId="3" fontId="21" fillId="2" borderId="66" xfId="20" applyNumberFormat="1" applyFont="1" applyFill="1" applyBorder="1" applyAlignment="1">
      <alignment horizontal="right"/>
    </xf>
    <xf numFmtId="3" fontId="17" fillId="2" borderId="65" xfId="20" applyNumberFormat="1" applyFont="1" applyFill="1" applyBorder="1" applyAlignment="1">
      <alignment horizontal="left"/>
    </xf>
    <xf numFmtId="0" fontId="7" fillId="0" borderId="22" xfId="0" applyFont="1" applyBorder="1" applyAlignment="1">
      <alignment horizontal="left"/>
    </xf>
    <xf numFmtId="0" fontId="6" fillId="0" borderId="32" xfId="0" applyFont="1" applyFill="1" applyBorder="1" applyAlignment="1">
      <alignment horizontal="left" wrapText="1"/>
    </xf>
    <xf numFmtId="0" fontId="7" fillId="0" borderId="44" xfId="0" applyFont="1" applyBorder="1" applyAlignment="1">
      <alignment horizontal="left"/>
    </xf>
    <xf numFmtId="0" fontId="6" fillId="0" borderId="45" xfId="0" applyFont="1" applyFill="1" applyBorder="1" applyAlignment="1">
      <alignment horizontal="left" wrapText="1"/>
    </xf>
    <xf numFmtId="3" fontId="6" fillId="0" borderId="21" xfId="0" applyNumberFormat="1" applyFont="1" applyBorder="1" applyAlignment="1">
      <alignment horizontal="right"/>
    </xf>
    <xf numFmtId="0" fontId="3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3" fontId="7" fillId="0" borderId="23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 vertical="center"/>
    </xf>
    <xf numFmtId="0" fontId="7" fillId="0" borderId="10" xfId="0" applyFont="1" applyBorder="1" applyAlignment="1">
      <alignment horizontal="left"/>
    </xf>
    <xf numFmtId="3" fontId="7" fillId="0" borderId="10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right" wrapText="1"/>
    </xf>
    <xf numFmtId="0" fontId="6" fillId="0" borderId="24" xfId="0" applyFont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/>
    </xf>
    <xf numFmtId="0" fontId="6" fillId="0" borderId="42" xfId="0" applyFont="1" applyBorder="1" applyAlignment="1">
      <alignment horizontal="left" vertical="center"/>
    </xf>
    <xf numFmtId="0" fontId="7" fillId="0" borderId="21" xfId="0" applyFont="1" applyBorder="1" applyAlignment="1">
      <alignment horizontal="left"/>
    </xf>
    <xf numFmtId="3" fontId="6" fillId="0" borderId="36" xfId="0" applyNumberFormat="1" applyFont="1" applyBorder="1" applyAlignment="1">
      <alignment horizontal="right"/>
    </xf>
    <xf numFmtId="0" fontId="7" fillId="0" borderId="2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/>
    </xf>
    <xf numFmtId="0" fontId="7" fillId="0" borderId="41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7" fillId="0" borderId="38" xfId="0" applyFont="1" applyFill="1" applyBorder="1" applyAlignment="1">
      <alignment horizontal="left"/>
    </xf>
    <xf numFmtId="0" fontId="7" fillId="0" borderId="29" xfId="0" applyFont="1" applyFill="1" applyBorder="1" applyAlignment="1">
      <alignment horizontal="left"/>
    </xf>
    <xf numFmtId="0" fontId="7" fillId="0" borderId="41" xfId="0" applyFont="1" applyFill="1" applyBorder="1" applyAlignment="1">
      <alignment horizontal="left"/>
    </xf>
    <xf numFmtId="0" fontId="6" fillId="0" borderId="45" xfId="0" applyFont="1" applyBorder="1" applyAlignment="1">
      <alignment horizontal="left" wrapText="1"/>
    </xf>
    <xf numFmtId="0" fontId="7" fillId="0" borderId="56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7" fillId="0" borderId="22" xfId="0" applyFont="1" applyFill="1" applyBorder="1" applyAlignment="1">
      <alignment horizontal="left" wrapText="1"/>
    </xf>
    <xf numFmtId="0" fontId="6" fillId="0" borderId="44" xfId="0" applyFont="1" applyBorder="1" applyAlignment="1">
      <alignment horizontal="left"/>
    </xf>
    <xf numFmtId="0" fontId="7" fillId="0" borderId="30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left" vertical="top" wrapText="1"/>
    </xf>
    <xf numFmtId="0" fontId="7" fillId="0" borderId="22" xfId="0" applyFont="1" applyFill="1" applyBorder="1" applyAlignment="1">
      <alignment horizontal="center" vertical="center" wrapText="1"/>
    </xf>
    <xf numFmtId="3" fontId="6" fillId="0" borderId="74" xfId="0" applyNumberFormat="1" applyFont="1" applyBorder="1" applyAlignment="1">
      <alignment horizontal="right"/>
    </xf>
    <xf numFmtId="0" fontId="17" fillId="2" borderId="64" xfId="20" applyFont="1" applyFill="1" applyBorder="1"/>
    <xf numFmtId="0" fontId="17" fillId="2" borderId="67" xfId="20" applyFont="1" applyFill="1" applyBorder="1"/>
    <xf numFmtId="3" fontId="17" fillId="2" borderId="65" xfId="20" applyNumberFormat="1" applyFont="1" applyFill="1" applyBorder="1"/>
    <xf numFmtId="3" fontId="17" fillId="0" borderId="55" xfId="20" applyNumberFormat="1" applyFont="1" applyFill="1" applyBorder="1" applyAlignment="1">
      <alignment horizontal="right"/>
    </xf>
    <xf numFmtId="3" fontId="17" fillId="0" borderId="32" xfId="20" applyNumberFormat="1" applyFont="1" applyFill="1" applyBorder="1" applyAlignment="1">
      <alignment horizontal="right"/>
    </xf>
    <xf numFmtId="3" fontId="17" fillId="2" borderId="49" xfId="20" applyNumberFormat="1" applyFont="1" applyFill="1" applyBorder="1" applyAlignment="1">
      <alignment horizontal="right"/>
    </xf>
    <xf numFmtId="3" fontId="21" fillId="2" borderId="62" xfId="20" applyNumberFormat="1" applyFont="1" applyFill="1" applyBorder="1"/>
    <xf numFmtId="3" fontId="7" fillId="0" borderId="35" xfId="20" applyNumberFormat="1" applyFont="1" applyFill="1" applyBorder="1"/>
    <xf numFmtId="3" fontId="17" fillId="2" borderId="55" xfId="20" applyNumberFormat="1" applyFont="1" applyFill="1" applyBorder="1" applyAlignment="1">
      <alignment horizontal="right"/>
    </xf>
    <xf numFmtId="3" fontId="17" fillId="2" borderId="32" xfId="20" applyNumberFormat="1" applyFont="1" applyFill="1" applyBorder="1" applyAlignment="1">
      <alignment horizontal="right"/>
    </xf>
    <xf numFmtId="3" fontId="17" fillId="2" borderId="8" xfId="20" applyNumberFormat="1" applyFont="1" applyFill="1" applyBorder="1" applyAlignment="1"/>
    <xf numFmtId="3" fontId="17" fillId="2" borderId="23" xfId="20" applyNumberFormat="1" applyFont="1" applyFill="1" applyBorder="1" applyAlignment="1"/>
    <xf numFmtId="3" fontId="17" fillId="2" borderId="47" xfId="20" applyNumberFormat="1" applyFont="1" applyFill="1" applyBorder="1" applyAlignment="1"/>
    <xf numFmtId="3" fontId="17" fillId="2" borderId="13" xfId="20" applyNumberFormat="1" applyFont="1" applyFill="1" applyBorder="1" applyAlignment="1"/>
    <xf numFmtId="3" fontId="17" fillId="2" borderId="54" xfId="20" applyNumberFormat="1" applyFont="1" applyFill="1" applyBorder="1" applyAlignment="1">
      <alignment horizontal="right"/>
    </xf>
    <xf numFmtId="3" fontId="17" fillId="2" borderId="24" xfId="20" applyNumberFormat="1" applyFont="1" applyFill="1" applyBorder="1" applyAlignment="1">
      <alignment horizontal="right"/>
    </xf>
    <xf numFmtId="3" fontId="17" fillId="2" borderId="35" xfId="20" applyNumberFormat="1" applyFont="1" applyFill="1" applyBorder="1" applyAlignment="1">
      <alignment horizontal="right"/>
    </xf>
    <xf numFmtId="3" fontId="17" fillId="2" borderId="54" xfId="20" applyNumberFormat="1" applyFont="1" applyFill="1" applyBorder="1" applyAlignment="1"/>
    <xf numFmtId="3" fontId="17" fillId="2" borderId="7" xfId="20" applyNumberFormat="1" applyFont="1" applyFill="1" applyBorder="1" applyAlignment="1"/>
    <xf numFmtId="3" fontId="17" fillId="2" borderId="24" xfId="20" applyNumberFormat="1" applyFont="1" applyFill="1" applyBorder="1" applyAlignment="1"/>
    <xf numFmtId="3" fontId="17" fillId="2" borderId="10" xfId="20" applyNumberFormat="1" applyFont="1" applyFill="1" applyBorder="1" applyAlignment="1"/>
    <xf numFmtId="3" fontId="17" fillId="2" borderId="35" xfId="20" applyNumberFormat="1" applyFont="1" applyFill="1" applyBorder="1" applyAlignment="1"/>
    <xf numFmtId="3" fontId="17" fillId="0" borderId="54" xfId="20" applyNumberFormat="1" applyFont="1" applyFill="1" applyBorder="1" applyAlignment="1">
      <alignment horizontal="right" vertical="center" wrapText="1"/>
    </xf>
    <xf numFmtId="3" fontId="17" fillId="0" borderId="7" xfId="20" applyNumberFormat="1" applyFont="1" applyFill="1" applyBorder="1" applyAlignment="1">
      <alignment horizontal="right" vertical="center" wrapText="1"/>
    </xf>
    <xf numFmtId="3" fontId="17" fillId="0" borderId="8" xfId="20" applyNumberFormat="1" applyFont="1" applyFill="1" applyBorder="1" applyAlignment="1">
      <alignment horizontal="right" vertical="center" wrapText="1"/>
    </xf>
    <xf numFmtId="3" fontId="17" fillId="0" borderId="24" xfId="20" applyNumberFormat="1" applyFont="1" applyFill="1" applyBorder="1" applyAlignment="1">
      <alignment horizontal="right" vertical="center" wrapText="1"/>
    </xf>
    <xf numFmtId="3" fontId="17" fillId="0" borderId="10" xfId="20" applyNumberFormat="1" applyFont="1" applyFill="1" applyBorder="1" applyAlignment="1">
      <alignment horizontal="right" vertical="center" wrapText="1"/>
    </xf>
    <xf numFmtId="3" fontId="17" fillId="0" borderId="23" xfId="20" applyNumberFormat="1" applyFont="1" applyFill="1" applyBorder="1" applyAlignment="1">
      <alignment horizontal="right" vertical="center" wrapText="1"/>
    </xf>
    <xf numFmtId="3" fontId="17" fillId="0" borderId="47" xfId="20" applyNumberFormat="1" applyFont="1" applyFill="1" applyBorder="1" applyAlignment="1">
      <alignment horizontal="right" vertical="center" wrapText="1"/>
    </xf>
    <xf numFmtId="3" fontId="17" fillId="0" borderId="27" xfId="20" applyNumberFormat="1" applyFont="1" applyFill="1" applyBorder="1" applyAlignment="1">
      <alignment horizontal="right" vertical="center" wrapText="1"/>
    </xf>
    <xf numFmtId="3" fontId="17" fillId="0" borderId="13" xfId="20" applyNumberFormat="1" applyFont="1" applyFill="1" applyBorder="1" applyAlignment="1">
      <alignment horizontal="right" vertical="center" wrapText="1"/>
    </xf>
    <xf numFmtId="3" fontId="21" fillId="0" borderId="15" xfId="20" applyNumberFormat="1" applyFont="1" applyFill="1" applyBorder="1" applyAlignment="1">
      <alignment horizontal="right"/>
    </xf>
    <xf numFmtId="3" fontId="17" fillId="2" borderId="42" xfId="20" applyNumberFormat="1" applyFont="1" applyFill="1" applyBorder="1" applyAlignment="1">
      <alignment horizontal="right"/>
    </xf>
    <xf numFmtId="3" fontId="17" fillId="2" borderId="21" xfId="20" applyNumberFormat="1" applyFont="1" applyFill="1" applyBorder="1" applyAlignment="1">
      <alignment horizontal="right"/>
    </xf>
    <xf numFmtId="3" fontId="17" fillId="2" borderId="36" xfId="20" applyNumberFormat="1" applyFont="1" applyFill="1" applyBorder="1" applyAlignment="1">
      <alignment horizontal="right"/>
    </xf>
    <xf numFmtId="3" fontId="7" fillId="0" borderId="50" xfId="20" applyNumberFormat="1" applyFont="1" applyFill="1" applyBorder="1"/>
    <xf numFmtId="3" fontId="6" fillId="0" borderId="67" xfId="20" applyNumberFormat="1" applyFont="1" applyFill="1" applyBorder="1"/>
    <xf numFmtId="3" fontId="6" fillId="0" borderId="25" xfId="20" applyNumberFormat="1" applyFont="1" applyFill="1" applyBorder="1"/>
    <xf numFmtId="3" fontId="6" fillId="0" borderId="11" xfId="20" applyNumberFormat="1" applyFont="1" applyFill="1" applyBorder="1"/>
    <xf numFmtId="3" fontId="6" fillId="0" borderId="40" xfId="20" applyNumberFormat="1" applyFont="1" applyFill="1" applyBorder="1"/>
    <xf numFmtId="3" fontId="6" fillId="0" borderId="47" xfId="20" applyNumberFormat="1" applyFont="1" applyFill="1" applyBorder="1"/>
    <xf numFmtId="3" fontId="6" fillId="0" borderId="27" xfId="20" applyNumberFormat="1" applyFont="1" applyFill="1" applyBorder="1"/>
    <xf numFmtId="3" fontId="6" fillId="0" borderId="13" xfId="20" applyNumberFormat="1" applyFont="1" applyFill="1" applyBorder="1"/>
    <xf numFmtId="3" fontId="7" fillId="0" borderId="3" xfId="20" applyNumberFormat="1" applyFont="1" applyFill="1" applyBorder="1"/>
    <xf numFmtId="3" fontId="6" fillId="0" borderId="64" xfId="20" applyNumberFormat="1" applyFont="1" applyFill="1" applyBorder="1"/>
    <xf numFmtId="3" fontId="6" fillId="0" borderId="55" xfId="20" applyNumberFormat="1" applyFont="1" applyFill="1" applyBorder="1"/>
    <xf numFmtId="3" fontId="6" fillId="0" borderId="32" xfId="20" applyNumberFormat="1" applyFont="1" applyFill="1" applyBorder="1"/>
    <xf numFmtId="3" fontId="6" fillId="0" borderId="65" xfId="20" applyNumberFormat="1" applyFont="1" applyFill="1" applyBorder="1"/>
    <xf numFmtId="3" fontId="6" fillId="0" borderId="49" xfId="20" applyNumberFormat="1" applyFont="1" applyFill="1" applyBorder="1"/>
    <xf numFmtId="0" fontId="17" fillId="2" borderId="70" xfId="20" applyFont="1" applyFill="1" applyBorder="1"/>
    <xf numFmtId="0" fontId="17" fillId="2" borderId="74" xfId="20" applyFont="1" applyFill="1" applyBorder="1"/>
    <xf numFmtId="3" fontId="17" fillId="2" borderId="71" xfId="20" applyNumberFormat="1" applyFont="1" applyFill="1" applyBorder="1"/>
    <xf numFmtId="0" fontId="17" fillId="2" borderId="54" xfId="20" applyFont="1" applyFill="1" applyBorder="1" applyAlignment="1">
      <alignment horizontal="left"/>
    </xf>
    <xf numFmtId="0" fontId="17" fillId="2" borderId="24" xfId="20" applyFont="1" applyFill="1" applyBorder="1" applyAlignment="1">
      <alignment horizontal="left"/>
    </xf>
    <xf numFmtId="3" fontId="17" fillId="2" borderId="47" xfId="20" applyNumberFormat="1" applyFont="1" applyFill="1" applyBorder="1" applyAlignment="1">
      <alignment horizontal="left"/>
    </xf>
    <xf numFmtId="3" fontId="7" fillId="0" borderId="41" xfId="20" applyNumberFormat="1" applyFont="1" applyFill="1" applyBorder="1" applyAlignment="1">
      <alignment horizontal="left"/>
    </xf>
    <xf numFmtId="0" fontId="7" fillId="0" borderId="9" xfId="19" applyFont="1" applyBorder="1" applyAlignment="1">
      <alignment wrapText="1"/>
    </xf>
    <xf numFmtId="0" fontId="20" fillId="0" borderId="0" xfId="20" applyFont="1" applyFill="1" applyBorder="1" applyAlignment="1"/>
    <xf numFmtId="0" fontId="20" fillId="0" borderId="0" xfId="20" applyFont="1" applyFill="1" applyBorder="1" applyAlignment="1">
      <alignment horizontal="left"/>
    </xf>
    <xf numFmtId="0" fontId="41" fillId="2" borderId="53" xfId="20" applyFont="1" applyFill="1" applyBorder="1" applyAlignment="1"/>
    <xf numFmtId="0" fontId="6" fillId="0" borderId="35" xfId="20" applyFont="1" applyFill="1" applyBorder="1"/>
    <xf numFmtId="0" fontId="6" fillId="0" borderId="35" xfId="20" applyFont="1" applyFill="1" applyBorder="1" applyAlignment="1">
      <alignment wrapText="1"/>
    </xf>
    <xf numFmtId="0" fontId="7" fillId="0" borderId="30" xfId="20" applyFont="1" applyFill="1" applyBorder="1" applyAlignment="1"/>
    <xf numFmtId="0" fontId="20" fillId="0" borderId="53" xfId="20" applyFont="1" applyFill="1" applyBorder="1" applyAlignment="1"/>
    <xf numFmtId="3" fontId="6" fillId="0" borderId="53" xfId="20" applyNumberFormat="1" applyFont="1" applyFill="1" applyBorder="1"/>
    <xf numFmtId="3" fontId="7" fillId="0" borderId="53" xfId="20" applyNumberFormat="1" applyFont="1" applyFill="1" applyBorder="1"/>
    <xf numFmtId="0" fontId="6" fillId="0" borderId="53" xfId="20" applyFont="1" applyFill="1" applyBorder="1"/>
    <xf numFmtId="166" fontId="6" fillId="0" borderId="53" xfId="27" applyNumberFormat="1" applyFont="1" applyFill="1" applyBorder="1"/>
    <xf numFmtId="0" fontId="6" fillId="0" borderId="56" xfId="20" applyFont="1" applyFill="1" applyBorder="1"/>
    <xf numFmtId="170" fontId="6" fillId="0" borderId="10" xfId="27" applyNumberFormat="1" applyFont="1" applyBorder="1" applyAlignment="1">
      <alignment horizontal="right" wrapText="1"/>
    </xf>
    <xf numFmtId="170" fontId="7" fillId="0" borderId="10" xfId="27" applyNumberFormat="1" applyFont="1" applyBorder="1" applyAlignment="1">
      <alignment horizontal="right" wrapText="1"/>
    </xf>
    <xf numFmtId="0" fontId="6" fillId="0" borderId="24" xfId="0" applyFont="1" applyBorder="1" applyAlignment="1">
      <alignment horizontal="center" vertical="top" wrapText="1"/>
    </xf>
    <xf numFmtId="170" fontId="6" fillId="0" borderId="23" xfId="27" applyNumberFormat="1" applyFont="1" applyBorder="1" applyAlignment="1">
      <alignment horizontal="right" wrapText="1"/>
    </xf>
    <xf numFmtId="0" fontId="7" fillId="0" borderId="24" xfId="0" applyFont="1" applyBorder="1" applyAlignment="1">
      <alignment horizontal="center" vertical="top" wrapText="1"/>
    </xf>
    <xf numFmtId="170" fontId="7" fillId="0" borderId="23" xfId="27" applyNumberFormat="1" applyFont="1" applyBorder="1" applyAlignment="1">
      <alignment horizontal="right" wrapText="1"/>
    </xf>
    <xf numFmtId="0" fontId="6" fillId="0" borderId="25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 vertical="top" wrapText="1"/>
    </xf>
    <xf numFmtId="3" fontId="6" fillId="0" borderId="11" xfId="0" applyNumberFormat="1" applyFont="1" applyBorder="1" applyAlignment="1">
      <alignment horizontal="right" vertical="top" wrapText="1"/>
    </xf>
    <xf numFmtId="170" fontId="6" fillId="0" borderId="11" xfId="27" applyNumberFormat="1" applyFont="1" applyBorder="1" applyAlignment="1">
      <alignment horizontal="right" wrapText="1"/>
    </xf>
    <xf numFmtId="170" fontId="6" fillId="0" borderId="40" xfId="27" applyNumberFormat="1" applyFont="1" applyBorder="1" applyAlignment="1">
      <alignment horizontal="right" wrapText="1"/>
    </xf>
    <xf numFmtId="170" fontId="7" fillId="2" borderId="14" xfId="27" applyNumberFormat="1" applyFont="1" applyFill="1" applyBorder="1" applyAlignment="1">
      <alignment horizontal="center" vertical="center" wrapText="1"/>
    </xf>
    <xf numFmtId="170" fontId="7" fillId="2" borderId="15" xfId="27" applyNumberFormat="1" applyFont="1" applyFill="1" applyBorder="1" applyAlignment="1">
      <alignment horizontal="center" vertical="center" wrapText="1"/>
    </xf>
    <xf numFmtId="170" fontId="6" fillId="0" borderId="23" xfId="0" applyNumberFormat="1" applyFont="1" applyBorder="1"/>
    <xf numFmtId="170" fontId="6" fillId="0" borderId="11" xfId="27" applyNumberFormat="1" applyFont="1" applyBorder="1"/>
    <xf numFmtId="170" fontId="6" fillId="0" borderId="40" xfId="0" applyNumberFormat="1" applyFont="1" applyBorder="1"/>
    <xf numFmtId="0" fontId="6" fillId="0" borderId="11" xfId="0" applyFont="1" applyBorder="1" applyAlignment="1">
      <alignment horizontal="left" vertical="center" wrapText="1"/>
    </xf>
    <xf numFmtId="3" fontId="6" fillId="0" borderId="21" xfId="0" applyNumberFormat="1" applyFont="1" applyFill="1" applyBorder="1" applyAlignment="1">
      <alignment horizontal="center" vertical="center" wrapText="1"/>
    </xf>
    <xf numFmtId="3" fontId="6" fillId="0" borderId="44" xfId="0" applyNumberFormat="1" applyFont="1" applyFill="1" applyBorder="1" applyAlignment="1">
      <alignment horizontal="center" vertical="center" wrapText="1"/>
    </xf>
    <xf numFmtId="3" fontId="6" fillId="0" borderId="18" xfId="0" applyNumberFormat="1" applyFont="1" applyFill="1" applyBorder="1" applyAlignment="1">
      <alignment horizontal="center" vertical="center" wrapText="1"/>
    </xf>
    <xf numFmtId="3" fontId="6" fillId="0" borderId="51" xfId="0" applyNumberFormat="1" applyFont="1" applyFill="1" applyBorder="1" applyAlignment="1">
      <alignment horizontal="center" vertical="center" wrapText="1"/>
    </xf>
    <xf numFmtId="3" fontId="6" fillId="0" borderId="29" xfId="0" applyNumberFormat="1" applyFont="1" applyFill="1" applyBorder="1" applyAlignment="1">
      <alignment horizontal="center" vertical="center" wrapText="1"/>
    </xf>
    <xf numFmtId="3" fontId="6" fillId="0" borderId="30" xfId="0" applyNumberFormat="1" applyFont="1" applyFill="1" applyBorder="1" applyAlignment="1">
      <alignment horizontal="center" vertical="center" wrapText="1"/>
    </xf>
    <xf numFmtId="3" fontId="7" fillId="0" borderId="7" xfId="0" applyNumberFormat="1" applyFont="1" applyFill="1" applyBorder="1" applyAlignment="1"/>
    <xf numFmtId="0" fontId="16" fillId="0" borderId="0" xfId="0" applyFont="1" applyFill="1" applyBorder="1"/>
    <xf numFmtId="170" fontId="0" fillId="0" borderId="0" xfId="0" applyNumberFormat="1"/>
    <xf numFmtId="0" fontId="10" fillId="0" borderId="0" xfId="14"/>
    <xf numFmtId="0" fontId="10" fillId="0" borderId="10" xfId="14" applyBorder="1" applyAlignment="1">
      <alignment horizontal="center"/>
    </xf>
    <xf numFmtId="0" fontId="10" fillId="0" borderId="10" xfId="14" applyBorder="1"/>
    <xf numFmtId="166" fontId="10" fillId="0" borderId="10" xfId="27" applyNumberFormat="1" applyFont="1" applyBorder="1"/>
    <xf numFmtId="9" fontId="10" fillId="0" borderId="10" xfId="43" applyFont="1" applyBorder="1"/>
    <xf numFmtId="0" fontId="10" fillId="0" borderId="0" xfId="14" applyAlignment="1">
      <alignment horizontal="left"/>
    </xf>
    <xf numFmtId="166" fontId="10" fillId="0" borderId="0" xfId="27" applyNumberFormat="1" applyFont="1"/>
    <xf numFmtId="0" fontId="6" fillId="0" borderId="42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3" fontId="6" fillId="0" borderId="23" xfId="0" applyNumberFormat="1" applyFont="1" applyBorder="1" applyAlignment="1">
      <alignment horizontal="right" vertical="center" wrapText="1"/>
    </xf>
    <xf numFmtId="3" fontId="6" fillId="0" borderId="11" xfId="0" applyNumberFormat="1" applyFont="1" applyBorder="1" applyAlignment="1">
      <alignment horizontal="right" vertical="center" wrapText="1"/>
    </xf>
    <xf numFmtId="3" fontId="6" fillId="0" borderId="40" xfId="0" applyNumberFormat="1" applyFont="1" applyBorder="1" applyAlignment="1">
      <alignment horizontal="right" vertical="center" wrapText="1"/>
    </xf>
    <xf numFmtId="0" fontId="7" fillId="0" borderId="3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vertical="center" wrapText="1"/>
    </xf>
    <xf numFmtId="0" fontId="6" fillId="0" borderId="21" xfId="0" applyFont="1" applyBorder="1" applyAlignment="1">
      <alignment horizontal="left" vertical="center" wrapText="1"/>
    </xf>
    <xf numFmtId="3" fontId="6" fillId="0" borderId="21" xfId="0" applyNumberFormat="1" applyFont="1" applyBorder="1" applyAlignment="1">
      <alignment horizontal="right" vertical="center" wrapText="1"/>
    </xf>
    <xf numFmtId="3" fontId="6" fillId="0" borderId="36" xfId="0" applyNumberFormat="1" applyFont="1" applyBorder="1" applyAlignment="1">
      <alignment horizontal="right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3" fontId="7" fillId="0" borderId="14" xfId="0" applyNumberFormat="1" applyFont="1" applyBorder="1" applyAlignment="1">
      <alignment horizontal="right" vertical="center" wrapText="1"/>
    </xf>
    <xf numFmtId="3" fontId="7" fillId="0" borderId="15" xfId="0" applyNumberFormat="1" applyFont="1" applyBorder="1" applyAlignment="1">
      <alignment horizontal="right" vertical="center" wrapText="1"/>
    </xf>
    <xf numFmtId="0" fontId="6" fillId="0" borderId="24" xfId="0" applyFont="1" applyFill="1" applyBorder="1" applyAlignment="1">
      <alignment horizontal="center" vertical="center" wrapText="1"/>
    </xf>
    <xf numFmtId="170" fontId="6" fillId="0" borderId="23" xfId="0" applyNumberFormat="1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center" vertical="center" wrapText="1"/>
    </xf>
    <xf numFmtId="170" fontId="7" fillId="0" borderId="23" xfId="0" applyNumberFormat="1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left" vertical="center" wrapText="1"/>
    </xf>
    <xf numFmtId="3" fontId="6" fillId="0" borderId="11" xfId="0" applyNumberFormat="1" applyFont="1" applyFill="1" applyBorder="1" applyAlignment="1">
      <alignment horizontal="right" vertical="center" wrapText="1"/>
    </xf>
    <xf numFmtId="170" fontId="6" fillId="0" borderId="11" xfId="0" applyNumberFormat="1" applyFont="1" applyFill="1" applyBorder="1" applyAlignment="1">
      <alignment horizontal="left" vertical="center" wrapText="1"/>
    </xf>
    <xf numFmtId="170" fontId="6" fillId="0" borderId="40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2" borderId="14" xfId="16" applyFont="1" applyFill="1" applyBorder="1" applyAlignment="1">
      <alignment horizontal="center" vertical="center" wrapText="1"/>
    </xf>
    <xf numFmtId="0" fontId="7" fillId="2" borderId="15" xfId="16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left" vertical="center" wrapText="1"/>
    </xf>
    <xf numFmtId="3" fontId="7" fillId="0" borderId="21" xfId="0" applyNumberFormat="1" applyFont="1" applyFill="1" applyBorder="1" applyAlignment="1">
      <alignment horizontal="right" vertical="center" wrapText="1"/>
    </xf>
    <xf numFmtId="170" fontId="7" fillId="0" borderId="21" xfId="0" applyNumberFormat="1" applyFont="1" applyFill="1" applyBorder="1" applyAlignment="1">
      <alignment horizontal="left" vertical="center" wrapText="1"/>
    </xf>
    <xf numFmtId="170" fontId="7" fillId="0" borderId="36" xfId="0" applyNumberFormat="1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3" fontId="7" fillId="0" borderId="14" xfId="0" applyNumberFormat="1" applyFont="1" applyFill="1" applyBorder="1" applyAlignment="1">
      <alignment horizontal="right" vertical="center" wrapText="1"/>
    </xf>
    <xf numFmtId="170" fontId="7" fillId="0" borderId="14" xfId="0" applyNumberFormat="1" applyFont="1" applyFill="1" applyBorder="1" applyAlignment="1">
      <alignment horizontal="left" vertical="center" wrapText="1"/>
    </xf>
    <xf numFmtId="170" fontId="7" fillId="0" borderId="15" xfId="0" applyNumberFormat="1" applyFont="1" applyFill="1" applyBorder="1" applyAlignment="1">
      <alignment horizontal="left" vertical="center" wrapText="1"/>
    </xf>
    <xf numFmtId="170" fontId="6" fillId="0" borderId="23" xfId="27" applyNumberFormat="1" applyFont="1" applyFill="1" applyBorder="1" applyAlignment="1">
      <alignment horizontal="right" wrapText="1"/>
    </xf>
    <xf numFmtId="0" fontId="20" fillId="0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6" fillId="0" borderId="14" xfId="0" applyFont="1" applyBorder="1" applyAlignment="1">
      <alignment vertical="center"/>
    </xf>
    <xf numFmtId="0" fontId="7" fillId="0" borderId="42" xfId="0" applyFont="1" applyBorder="1" applyAlignment="1">
      <alignment horizontal="center" vertical="top" wrapText="1"/>
    </xf>
    <xf numFmtId="0" fontId="7" fillId="0" borderId="21" xfId="0" applyFont="1" applyBorder="1" applyAlignment="1">
      <alignment horizontal="left" vertical="top" wrapText="1"/>
    </xf>
    <xf numFmtId="3" fontId="7" fillId="0" borderId="21" xfId="0" applyNumberFormat="1" applyFont="1" applyBorder="1" applyAlignment="1">
      <alignment horizontal="right" vertical="top" wrapText="1"/>
    </xf>
    <xf numFmtId="170" fontId="7" fillId="0" borderId="21" xfId="27" applyNumberFormat="1" applyFont="1" applyBorder="1" applyAlignment="1">
      <alignment horizontal="right" wrapText="1"/>
    </xf>
    <xf numFmtId="170" fontId="7" fillId="0" borderId="36" xfId="27" applyNumberFormat="1" applyFont="1" applyBorder="1" applyAlignment="1">
      <alignment horizontal="right" wrapText="1"/>
    </xf>
    <xf numFmtId="0" fontId="7" fillId="0" borderId="41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left" vertical="top" wrapText="1"/>
    </xf>
    <xf numFmtId="3" fontId="7" fillId="0" borderId="14" xfId="0" applyNumberFormat="1" applyFont="1" applyBorder="1" applyAlignment="1">
      <alignment horizontal="right" vertical="top" wrapText="1"/>
    </xf>
    <xf numFmtId="170" fontId="7" fillId="0" borderId="14" xfId="27" applyNumberFormat="1" applyFont="1" applyBorder="1" applyAlignment="1">
      <alignment horizontal="right" wrapText="1"/>
    </xf>
    <xf numFmtId="170" fontId="7" fillId="0" borderId="15" xfId="27" applyNumberFormat="1" applyFont="1" applyBorder="1" applyAlignment="1">
      <alignment horizontal="right" wrapText="1"/>
    </xf>
    <xf numFmtId="170" fontId="7" fillId="0" borderId="14" xfId="27" applyNumberFormat="1" applyFont="1" applyBorder="1"/>
    <xf numFmtId="0" fontId="7" fillId="0" borderId="14" xfId="0" applyFont="1" applyBorder="1"/>
    <xf numFmtId="170" fontId="7" fillId="0" borderId="15" xfId="0" applyNumberFormat="1" applyFont="1" applyBorder="1"/>
    <xf numFmtId="170" fontId="7" fillId="0" borderId="21" xfId="27" applyNumberFormat="1" applyFont="1" applyBorder="1"/>
    <xf numFmtId="0" fontId="7" fillId="0" borderId="21" xfId="0" applyFont="1" applyBorder="1"/>
    <xf numFmtId="170" fontId="7" fillId="0" borderId="36" xfId="0" applyNumberFormat="1" applyFont="1" applyBorder="1"/>
    <xf numFmtId="170" fontId="7" fillId="0" borderId="10" xfId="27" applyNumberFormat="1" applyFont="1" applyBorder="1"/>
    <xf numFmtId="0" fontId="7" fillId="0" borderId="10" xfId="0" applyFont="1" applyBorder="1"/>
    <xf numFmtId="170" fontId="7" fillId="0" borderId="23" xfId="0" applyNumberFormat="1" applyFont="1" applyBorder="1"/>
    <xf numFmtId="0" fontId="6" fillId="0" borderId="47" xfId="0" applyFont="1" applyBorder="1" applyAlignment="1">
      <alignment horizontal="center" vertical="top" wrapText="1"/>
    </xf>
    <xf numFmtId="3" fontId="6" fillId="0" borderId="27" xfId="0" applyNumberFormat="1" applyFont="1" applyBorder="1" applyAlignment="1">
      <alignment horizontal="right" vertical="top" wrapText="1"/>
    </xf>
    <xf numFmtId="170" fontId="6" fillId="0" borderId="27" xfId="27" applyNumberFormat="1" applyFont="1" applyBorder="1" applyAlignment="1">
      <alignment horizontal="right" wrapText="1"/>
    </xf>
    <xf numFmtId="170" fontId="6" fillId="0" borderId="13" xfId="27" applyNumberFormat="1" applyFont="1" applyBorder="1" applyAlignment="1">
      <alignment horizontal="right" wrapText="1"/>
    </xf>
    <xf numFmtId="0" fontId="7" fillId="0" borderId="27" xfId="0" applyFont="1" applyBorder="1" applyAlignment="1">
      <alignment horizontal="right" wrapText="1"/>
    </xf>
    <xf numFmtId="0" fontId="6" fillId="0" borderId="47" xfId="0" applyFont="1" applyFill="1" applyBorder="1" applyAlignment="1">
      <alignment vertical="center" wrapText="1"/>
    </xf>
    <xf numFmtId="3" fontId="6" fillId="0" borderId="49" xfId="0" applyNumberFormat="1" applyFont="1" applyFill="1" applyBorder="1"/>
    <xf numFmtId="0" fontId="7" fillId="0" borderId="54" xfId="0" applyFont="1" applyFill="1" applyBorder="1" applyAlignment="1">
      <alignment vertical="center" wrapText="1"/>
    </xf>
    <xf numFmtId="3" fontId="6" fillId="0" borderId="55" xfId="0" applyNumberFormat="1" applyFont="1" applyFill="1" applyBorder="1"/>
    <xf numFmtId="3" fontId="25" fillId="2" borderId="18" xfId="19" applyNumberFormat="1" applyFont="1" applyFill="1" applyBorder="1" applyAlignment="1">
      <alignment wrapText="1"/>
    </xf>
    <xf numFmtId="3" fontId="6" fillId="2" borderId="18" xfId="19" applyNumberFormat="1" applyFont="1" applyFill="1" applyBorder="1"/>
    <xf numFmtId="3" fontId="6" fillId="2" borderId="19" xfId="19" applyNumberFormat="1" applyFont="1" applyFill="1" applyBorder="1"/>
    <xf numFmtId="0" fontId="7" fillId="0" borderId="50" xfId="19" applyFont="1" applyBorder="1" applyAlignment="1">
      <alignment horizontal="left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0" fontId="7" fillId="0" borderId="10" xfId="0" applyFont="1" applyFill="1" applyBorder="1" applyAlignment="1">
      <alignment horizontal="left" wrapText="1"/>
    </xf>
    <xf numFmtId="3" fontId="7" fillId="0" borderId="7" xfId="0" applyNumberFormat="1" applyFont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wrapText="1"/>
    </xf>
    <xf numFmtId="0" fontId="7" fillId="0" borderId="10" xfId="0" applyFont="1" applyBorder="1" applyAlignment="1">
      <alignment horizontal="left" wrapText="1"/>
    </xf>
    <xf numFmtId="0" fontId="21" fillId="0" borderId="10" xfId="0" applyFont="1" applyFill="1" applyBorder="1" applyAlignment="1">
      <alignment horizontal="left" vertical="center" wrapText="1"/>
    </xf>
    <xf numFmtId="3" fontId="7" fillId="0" borderId="10" xfId="0" applyNumberFormat="1" applyFont="1" applyBorder="1" applyAlignment="1">
      <alignment horizontal="left" wrapText="1"/>
    </xf>
    <xf numFmtId="0" fontId="21" fillId="2" borderId="0" xfId="20" applyFont="1" applyFill="1"/>
    <xf numFmtId="0" fontId="21" fillId="2" borderId="57" xfId="20" applyFont="1" applyFill="1" applyBorder="1" applyAlignment="1">
      <alignment horizontal="left"/>
    </xf>
    <xf numFmtId="0" fontId="21" fillId="2" borderId="59" xfId="20" applyFont="1" applyFill="1" applyBorder="1" applyAlignment="1">
      <alignment horizontal="left"/>
    </xf>
    <xf numFmtId="0" fontId="21" fillId="2" borderId="58" xfId="20" applyFont="1" applyFill="1" applyBorder="1" applyAlignment="1">
      <alignment horizontal="center" vertical="center" wrapText="1"/>
    </xf>
    <xf numFmtId="0" fontId="21" fillId="2" borderId="28" xfId="20" applyFont="1" applyFill="1" applyBorder="1" applyAlignment="1">
      <alignment horizontal="center" vertical="center" wrapText="1"/>
    </xf>
    <xf numFmtId="3" fontId="21" fillId="2" borderId="1" xfId="20" applyNumberFormat="1" applyFont="1" applyFill="1" applyBorder="1" applyAlignment="1">
      <alignment horizontal="center" vertical="center" wrapText="1"/>
    </xf>
    <xf numFmtId="3" fontId="21" fillId="2" borderId="3" xfId="20" applyNumberFormat="1" applyFont="1" applyFill="1" applyBorder="1" applyAlignment="1">
      <alignment horizontal="center" vertical="center" wrapText="1"/>
    </xf>
    <xf numFmtId="3" fontId="21" fillId="2" borderId="5" xfId="20" applyNumberFormat="1" applyFont="1" applyFill="1" applyBorder="1" applyAlignment="1">
      <alignment horizontal="center" vertical="center" wrapText="1"/>
    </xf>
    <xf numFmtId="0" fontId="21" fillId="2" borderId="0" xfId="20" applyFont="1" applyFill="1" applyBorder="1" applyAlignment="1">
      <alignment horizontal="left"/>
    </xf>
    <xf numFmtId="0" fontId="21" fillId="2" borderId="58" xfId="20" applyFont="1" applyFill="1" applyBorder="1" applyAlignment="1">
      <alignment horizontal="left"/>
    </xf>
    <xf numFmtId="0" fontId="21" fillId="2" borderId="28" xfId="20" applyFont="1" applyFill="1" applyBorder="1" applyAlignment="1">
      <alignment horizontal="left"/>
    </xf>
    <xf numFmtId="0" fontId="21" fillId="2" borderId="64" xfId="20" applyFont="1" applyFill="1" applyBorder="1" applyAlignment="1">
      <alignment horizontal="center" vertical="center" wrapText="1"/>
    </xf>
    <xf numFmtId="0" fontId="21" fillId="2" borderId="65" xfId="20" applyFont="1" applyFill="1" applyBorder="1" applyAlignment="1">
      <alignment horizontal="center" vertical="center" wrapText="1"/>
    </xf>
    <xf numFmtId="0" fontId="21" fillId="2" borderId="53" xfId="20" applyFont="1" applyFill="1" applyBorder="1" applyAlignment="1">
      <alignment horizontal="left"/>
    </xf>
    <xf numFmtId="0" fontId="21" fillId="2" borderId="63" xfId="20" applyFont="1" applyFill="1" applyBorder="1" applyAlignment="1">
      <alignment horizontal="left"/>
    </xf>
    <xf numFmtId="0" fontId="21" fillId="2" borderId="35" xfId="20" applyFont="1" applyFill="1" applyBorder="1" applyAlignment="1">
      <alignment horizontal="center" vertical="center" wrapText="1"/>
    </xf>
    <xf numFmtId="0" fontId="21" fillId="2" borderId="0" xfId="20" applyFont="1" applyFill="1" applyBorder="1" applyAlignment="1">
      <alignment horizontal="center" vertical="center" wrapText="1"/>
    </xf>
    <xf numFmtId="0" fontId="21" fillId="2" borderId="57" xfId="20" applyFont="1" applyFill="1" applyBorder="1" applyAlignment="1">
      <alignment horizontal="center" vertical="center" wrapText="1"/>
    </xf>
    <xf numFmtId="0" fontId="21" fillId="2" borderId="63" xfId="20" applyFont="1" applyFill="1" applyBorder="1" applyAlignment="1">
      <alignment horizontal="center" vertical="center" wrapText="1"/>
    </xf>
    <xf numFmtId="3" fontId="21" fillId="2" borderId="2" xfId="20" applyNumberFormat="1" applyFont="1" applyFill="1" applyBorder="1" applyAlignment="1">
      <alignment horizontal="center" vertical="center" wrapText="1"/>
    </xf>
    <xf numFmtId="3" fontId="7" fillId="0" borderId="1" xfId="20" applyNumberFormat="1" applyFont="1" applyFill="1" applyBorder="1" applyAlignment="1">
      <alignment horizontal="center" vertical="center" wrapText="1"/>
    </xf>
    <xf numFmtId="3" fontId="7" fillId="0" borderId="3" xfId="20" applyNumberFormat="1" applyFont="1" applyFill="1" applyBorder="1" applyAlignment="1">
      <alignment horizontal="center" vertical="center" wrapText="1"/>
    </xf>
    <xf numFmtId="3" fontId="7" fillId="0" borderId="5" xfId="20" applyNumberFormat="1" applyFont="1" applyFill="1" applyBorder="1" applyAlignment="1">
      <alignment horizontal="center" vertical="center" wrapText="1"/>
    </xf>
    <xf numFmtId="0" fontId="6" fillId="0" borderId="54" xfId="20" applyFont="1" applyFill="1" applyBorder="1" applyAlignment="1">
      <alignment horizontal="left"/>
    </xf>
    <xf numFmtId="0" fontId="6" fillId="0" borderId="47" xfId="20" applyFont="1" applyFill="1" applyBorder="1" applyAlignment="1">
      <alignment horizontal="left"/>
    </xf>
    <xf numFmtId="0" fontId="7" fillId="0" borderId="72" xfId="20" applyFont="1" applyFill="1" applyBorder="1" applyAlignment="1">
      <alignment horizontal="center" vertical="center" wrapText="1"/>
    </xf>
    <xf numFmtId="0" fontId="7" fillId="0" borderId="12" xfId="20" applyFont="1" applyFill="1" applyBorder="1" applyAlignment="1">
      <alignment horizontal="center" vertical="center" wrapText="1"/>
    </xf>
    <xf numFmtId="3" fontId="7" fillId="0" borderId="41" xfId="20" applyNumberFormat="1" applyFont="1" applyFill="1" applyBorder="1" applyAlignment="1">
      <alignment horizontal="center" vertical="center" wrapText="1"/>
    </xf>
    <xf numFmtId="3" fontId="7" fillId="0" borderId="14" xfId="20" applyNumberFormat="1" applyFont="1" applyFill="1" applyBorder="1" applyAlignment="1">
      <alignment horizontal="center" vertical="center" wrapText="1"/>
    </xf>
    <xf numFmtId="3" fontId="7" fillId="0" borderId="15" xfId="20" applyNumberFormat="1" applyFont="1" applyFill="1" applyBorder="1" applyAlignment="1">
      <alignment horizontal="center" vertical="center" wrapText="1"/>
    </xf>
    <xf numFmtId="0" fontId="7" fillId="0" borderId="70" xfId="20" applyFont="1" applyFill="1" applyBorder="1" applyAlignment="1">
      <alignment horizontal="center" vertical="center" wrapText="1"/>
    </xf>
    <xf numFmtId="0" fontId="7" fillId="0" borderId="71" xfId="20" applyFont="1" applyFill="1" applyBorder="1" applyAlignment="1">
      <alignment horizontal="center" vertical="center" wrapText="1"/>
    </xf>
    <xf numFmtId="3" fontId="7" fillId="0" borderId="37" xfId="20" applyNumberFormat="1" applyFont="1" applyFill="1" applyBorder="1" applyAlignment="1">
      <alignment horizontal="center" vertical="center" wrapText="1"/>
    </xf>
    <xf numFmtId="3" fontId="7" fillId="0" borderId="34" xfId="20" applyNumberFormat="1" applyFont="1" applyFill="1" applyBorder="1" applyAlignment="1">
      <alignment horizontal="center" vertical="center" wrapText="1"/>
    </xf>
    <xf numFmtId="3" fontId="7" fillId="0" borderId="60" xfId="20" applyNumberFormat="1" applyFont="1" applyFill="1" applyBorder="1" applyAlignment="1">
      <alignment horizontal="center" vertical="center" wrapText="1"/>
    </xf>
    <xf numFmtId="3" fontId="24" fillId="0" borderId="37" xfId="30" applyNumberFormat="1" applyFont="1" applyBorder="1" applyAlignment="1">
      <alignment horizontal="center" vertical="center" wrapText="1"/>
    </xf>
    <xf numFmtId="3" fontId="24" fillId="0" borderId="60" xfId="30" applyNumberFormat="1" applyFont="1" applyBorder="1" applyAlignment="1">
      <alignment horizontal="center" vertical="center" wrapText="1"/>
    </xf>
    <xf numFmtId="3" fontId="24" fillId="0" borderId="66" xfId="30" applyNumberFormat="1" applyFont="1" applyBorder="1" applyAlignment="1">
      <alignment horizontal="center" vertical="center" wrapText="1"/>
    </xf>
    <xf numFmtId="3" fontId="24" fillId="0" borderId="68" xfId="30" applyNumberFormat="1" applyFont="1" applyBorder="1" applyAlignment="1">
      <alignment horizontal="center" vertical="center" wrapText="1"/>
    </xf>
    <xf numFmtId="0" fontId="24" fillId="0" borderId="0" xfId="30" applyFont="1" applyAlignment="1">
      <alignment horizontal="center" vertical="center" wrapText="1"/>
    </xf>
    <xf numFmtId="3" fontId="24" fillId="0" borderId="54" xfId="30" applyNumberFormat="1" applyFont="1" applyFill="1" applyBorder="1" applyAlignment="1">
      <alignment horizontal="center" vertical="center" wrapText="1"/>
    </xf>
    <xf numFmtId="3" fontId="24" fillId="0" borderId="8" xfId="30" applyNumberFormat="1" applyFont="1" applyFill="1" applyBorder="1" applyAlignment="1">
      <alignment horizontal="center" vertical="center" wrapText="1"/>
    </xf>
    <xf numFmtId="3" fontId="24" fillId="0" borderId="55" xfId="30" applyNumberFormat="1" applyFont="1" applyFill="1" applyBorder="1" applyAlignment="1">
      <alignment horizontal="center" vertical="center" wrapText="1"/>
    </xf>
    <xf numFmtId="3" fontId="24" fillId="0" borderId="72" xfId="30" applyNumberFormat="1" applyFont="1" applyFill="1" applyBorder="1" applyAlignment="1">
      <alignment horizontal="center" vertical="center" wrapText="1"/>
    </xf>
    <xf numFmtId="3" fontId="24" fillId="0" borderId="54" xfId="30" applyNumberFormat="1" applyFont="1" applyBorder="1" applyAlignment="1">
      <alignment horizontal="center" vertical="center" wrapText="1"/>
    </xf>
    <xf numFmtId="3" fontId="24" fillId="0" borderId="8" xfId="30" applyNumberFormat="1" applyFont="1" applyBorder="1" applyAlignment="1">
      <alignment horizontal="center" vertical="center" wrapText="1"/>
    </xf>
    <xf numFmtId="3" fontId="24" fillId="0" borderId="0" xfId="30" applyNumberFormat="1" applyFont="1" applyAlignment="1">
      <alignment horizontal="center" vertical="center" wrapText="1"/>
    </xf>
    <xf numFmtId="0" fontId="7" fillId="0" borderId="1" xfId="19" applyFont="1" applyFill="1" applyBorder="1" applyAlignment="1">
      <alignment horizontal="center"/>
    </xf>
    <xf numFmtId="0" fontId="7" fillId="0" borderId="3" xfId="19" applyFont="1" applyFill="1" applyBorder="1" applyAlignment="1">
      <alignment horizontal="center"/>
    </xf>
    <xf numFmtId="0" fontId="7" fillId="0" borderId="5" xfId="19" applyFont="1" applyFill="1" applyBorder="1" applyAlignment="1">
      <alignment horizontal="center"/>
    </xf>
    <xf numFmtId="0" fontId="7" fillId="0" borderId="53" xfId="19" applyFont="1" applyFill="1" applyBorder="1" applyAlignment="1">
      <alignment horizontal="right"/>
    </xf>
    <xf numFmtId="0" fontId="7" fillId="0" borderId="1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7" fillId="0" borderId="0" xfId="19" applyFont="1" applyFill="1" applyAlignment="1">
      <alignment horizontal="right"/>
    </xf>
    <xf numFmtId="0" fontId="37" fillId="5" borderId="0" xfId="0" applyNumberFormat="1" applyFont="1" applyFill="1" applyAlignment="1">
      <alignment horizontal="center" vertical="top"/>
    </xf>
    <xf numFmtId="0" fontId="37" fillId="5" borderId="0" xfId="0" applyNumberFormat="1" applyFont="1" applyFill="1" applyAlignment="1">
      <alignment horizontal="left" vertical="top"/>
    </xf>
    <xf numFmtId="0" fontId="37" fillId="5" borderId="0" xfId="0" applyNumberFormat="1" applyFont="1" applyFill="1" applyAlignment="1">
      <alignment horizontal="right" vertical="top"/>
    </xf>
    <xf numFmtId="0" fontId="38" fillId="0" borderId="0" xfId="0" applyNumberFormat="1" applyFont="1" applyAlignment="1">
      <alignment horizontal="left" vertical="top"/>
    </xf>
    <xf numFmtId="0" fontId="38" fillId="5" borderId="0" xfId="0" applyNumberFormat="1" applyFont="1" applyFill="1" applyAlignment="1">
      <alignment horizontal="left" vertical="top"/>
    </xf>
    <xf numFmtId="171" fontId="38" fillId="5" borderId="0" xfId="0" applyNumberFormat="1" applyFont="1" applyFill="1" applyAlignment="1">
      <alignment horizontal="right" vertical="top"/>
    </xf>
    <xf numFmtId="0" fontId="38" fillId="5" borderId="0" xfId="0" applyNumberFormat="1" applyFont="1" applyFill="1" applyAlignment="1">
      <alignment horizontal="center" vertical="top"/>
    </xf>
    <xf numFmtId="3" fontId="6" fillId="0" borderId="21" xfId="0" applyNumberFormat="1" applyFont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center" vertical="center" wrapText="1"/>
    </xf>
    <xf numFmtId="3" fontId="6" fillId="0" borderId="29" xfId="0" applyNumberFormat="1" applyFont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9" xfId="0" applyNumberFormat="1" applyFont="1" applyBorder="1" applyAlignment="1">
      <alignment horizontal="center"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3" fontId="6" fillId="0" borderId="21" xfId="0" applyNumberFormat="1" applyFont="1" applyFill="1" applyBorder="1" applyAlignment="1">
      <alignment horizontal="center" vertical="center" wrapText="1"/>
    </xf>
    <xf numFmtId="3" fontId="6" fillId="0" borderId="18" xfId="0" applyNumberFormat="1" applyFont="1" applyFill="1" applyBorder="1" applyAlignment="1">
      <alignment horizontal="center" vertical="center" wrapText="1"/>
    </xf>
    <xf numFmtId="3" fontId="6" fillId="0" borderId="29" xfId="0" applyNumberFormat="1" applyFont="1" applyFill="1" applyBorder="1" applyAlignment="1">
      <alignment horizontal="center" vertical="center" wrapText="1"/>
    </xf>
    <xf numFmtId="3" fontId="7" fillId="0" borderId="51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3" fontId="7" fillId="0" borderId="52" xfId="0" applyNumberFormat="1" applyFont="1" applyFill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3" fontId="7" fillId="0" borderId="51" xfId="0" applyNumberFormat="1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 vertical="center" wrapText="1"/>
    </xf>
    <xf numFmtId="3" fontId="7" fillId="0" borderId="52" xfId="0" applyNumberFormat="1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1" fontId="7" fillId="0" borderId="68" xfId="0" applyNumberFormat="1" applyFont="1" applyFill="1" applyBorder="1" applyAlignment="1">
      <alignment horizontal="center" wrapText="1"/>
    </xf>
    <xf numFmtId="1" fontId="7" fillId="0" borderId="35" xfId="0" applyNumberFormat="1" applyFont="1" applyFill="1" applyBorder="1" applyAlignment="1">
      <alignment horizontal="center" wrapText="1"/>
    </xf>
    <xf numFmtId="1" fontId="7" fillId="0" borderId="66" xfId="0" applyNumberFormat="1" applyFont="1" applyFill="1" applyBorder="1" applyAlignment="1">
      <alignment horizontal="center" wrapText="1"/>
    </xf>
    <xf numFmtId="3" fontId="7" fillId="0" borderId="68" xfId="0" applyNumberFormat="1" applyFont="1" applyFill="1" applyBorder="1" applyAlignment="1">
      <alignment horizontal="center" vertical="center" wrapText="1"/>
    </xf>
    <xf numFmtId="3" fontId="7" fillId="0" borderId="35" xfId="0" applyNumberFormat="1" applyFont="1" applyFill="1" applyBorder="1" applyAlignment="1">
      <alignment horizontal="center" vertical="center" wrapText="1"/>
    </xf>
    <xf numFmtId="3" fontId="7" fillId="0" borderId="66" xfId="0" applyNumberFormat="1" applyFont="1" applyFill="1" applyBorder="1" applyAlignment="1">
      <alignment horizontal="center" vertical="center" wrapText="1"/>
    </xf>
    <xf numFmtId="1" fontId="7" fillId="0" borderId="68" xfId="0" applyNumberFormat="1" applyFont="1" applyBorder="1" applyAlignment="1">
      <alignment horizontal="center" wrapText="1"/>
    </xf>
    <xf numFmtId="1" fontId="7" fillId="0" borderId="35" xfId="0" applyNumberFormat="1" applyFont="1" applyBorder="1" applyAlignment="1">
      <alignment horizontal="center" wrapText="1"/>
    </xf>
    <xf numFmtId="1" fontId="7" fillId="0" borderId="66" xfId="0" applyNumberFormat="1" applyFont="1" applyBorder="1" applyAlignment="1">
      <alignment horizontal="center" wrapText="1"/>
    </xf>
    <xf numFmtId="3" fontId="7" fillId="0" borderId="73" xfId="0" applyNumberFormat="1" applyFont="1" applyFill="1" applyBorder="1" applyAlignment="1">
      <alignment horizontal="center" vertical="center" wrapText="1"/>
    </xf>
    <xf numFmtId="3" fontId="7" fillId="0" borderId="77" xfId="0" applyNumberFormat="1" applyFont="1" applyFill="1" applyBorder="1" applyAlignment="1">
      <alignment horizontal="center" vertical="center" wrapText="1"/>
    </xf>
    <xf numFmtId="168" fontId="7" fillId="0" borderId="21" xfId="7" applyNumberFormat="1" applyFont="1" applyFill="1" applyBorder="1" applyAlignment="1">
      <alignment horizontal="center" vertical="center" wrapText="1"/>
    </xf>
    <xf numFmtId="168" fontId="7" fillId="0" borderId="18" xfId="7" applyNumberFormat="1" applyFont="1" applyFill="1" applyBorder="1" applyAlignment="1">
      <alignment horizontal="center" vertical="center" wrapText="1"/>
    </xf>
    <xf numFmtId="168" fontId="21" fillId="0" borderId="21" xfId="7" applyNumberFormat="1" applyFont="1" applyFill="1" applyBorder="1" applyAlignment="1">
      <alignment horizontal="center" vertical="center" wrapText="1"/>
    </xf>
    <xf numFmtId="168" fontId="21" fillId="0" borderId="18" xfId="7" applyNumberFormat="1" applyFont="1" applyFill="1" applyBorder="1" applyAlignment="1">
      <alignment horizontal="center" vertical="center" wrapText="1"/>
    </xf>
    <xf numFmtId="168" fontId="7" fillId="4" borderId="21" xfId="7" applyNumberFormat="1" applyFont="1" applyFill="1" applyBorder="1" applyAlignment="1">
      <alignment horizontal="center" vertical="center" wrapText="1"/>
    </xf>
    <xf numFmtId="168" fontId="7" fillId="4" borderId="18" xfId="7" applyNumberFormat="1" applyFont="1" applyFill="1" applyBorder="1" applyAlignment="1">
      <alignment horizontal="center" vertical="center" wrapText="1"/>
    </xf>
    <xf numFmtId="168" fontId="21" fillId="4" borderId="21" xfId="7" applyNumberFormat="1" applyFont="1" applyFill="1" applyBorder="1" applyAlignment="1">
      <alignment horizontal="center" vertical="center" wrapText="1"/>
    </xf>
    <xf numFmtId="168" fontId="21" fillId="4" borderId="18" xfId="7" applyNumberFormat="1" applyFont="1" applyFill="1" applyBorder="1" applyAlignment="1">
      <alignment horizontal="center" vertical="center" wrapText="1"/>
    </xf>
    <xf numFmtId="3" fontId="7" fillId="4" borderId="68" xfId="0" applyNumberFormat="1" applyFont="1" applyFill="1" applyBorder="1" applyAlignment="1">
      <alignment horizontal="center" vertical="center" wrapText="1"/>
    </xf>
    <xf numFmtId="3" fontId="7" fillId="4" borderId="35" xfId="0" applyNumberFormat="1" applyFont="1" applyFill="1" applyBorder="1" applyAlignment="1">
      <alignment horizontal="center" vertical="center" wrapText="1"/>
    </xf>
    <xf numFmtId="3" fontId="7" fillId="4" borderId="66" xfId="0" applyNumberFormat="1" applyFont="1" applyFill="1" applyBorder="1" applyAlignment="1">
      <alignment horizontal="center" vertical="center" wrapText="1"/>
    </xf>
    <xf numFmtId="3" fontId="7" fillId="4" borderId="51" xfId="0" applyNumberFormat="1" applyFont="1" applyFill="1" applyBorder="1" applyAlignment="1">
      <alignment horizontal="center" vertical="center" wrapText="1"/>
    </xf>
    <xf numFmtId="3" fontId="7" fillId="4" borderId="0" xfId="0" applyNumberFormat="1" applyFont="1" applyFill="1" applyBorder="1" applyAlignment="1">
      <alignment horizontal="center" vertical="center" wrapText="1"/>
    </xf>
    <xf numFmtId="3" fontId="7" fillId="4" borderId="52" xfId="0" applyNumberFormat="1" applyFont="1" applyFill="1" applyBorder="1" applyAlignment="1">
      <alignment horizontal="center" vertical="center" wrapText="1"/>
    </xf>
    <xf numFmtId="3" fontId="7" fillId="0" borderId="44" xfId="0" applyNumberFormat="1" applyFont="1" applyFill="1" applyBorder="1" applyAlignment="1">
      <alignment horizontal="center" vertical="center" wrapText="1"/>
    </xf>
    <xf numFmtId="3" fontId="7" fillId="0" borderId="43" xfId="0" applyNumberFormat="1" applyFont="1" applyFill="1" applyBorder="1" applyAlignment="1">
      <alignment horizontal="center" vertical="center" wrapText="1"/>
    </xf>
    <xf numFmtId="3" fontId="7" fillId="0" borderId="78" xfId="0" applyNumberFormat="1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 wrapText="1"/>
    </xf>
    <xf numFmtId="1" fontId="7" fillId="0" borderId="46" xfId="0" applyNumberFormat="1" applyFont="1" applyBorder="1" applyAlignment="1">
      <alignment horizontal="center" vertical="center" wrapText="1"/>
    </xf>
    <xf numFmtId="1" fontId="7" fillId="0" borderId="32" xfId="0" applyNumberFormat="1" applyFont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/>
    </xf>
    <xf numFmtId="1" fontId="7" fillId="0" borderId="46" xfId="0" applyNumberFormat="1" applyFont="1" applyBorder="1" applyAlignment="1">
      <alignment horizontal="center" vertical="center"/>
    </xf>
    <xf numFmtId="1" fontId="7" fillId="0" borderId="3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3" fontId="7" fillId="0" borderId="37" xfId="0" applyNumberFormat="1" applyFont="1" applyFill="1" applyBorder="1" applyAlignment="1">
      <alignment horizontal="center" vertical="center" wrapText="1"/>
    </xf>
    <xf numFmtId="3" fontId="7" fillId="0" borderId="25" xfId="0" applyNumberFormat="1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Fill="1" applyBorder="1" applyAlignment="1">
      <alignment horizontal="center" vertical="center" wrapText="1"/>
    </xf>
    <xf numFmtId="3" fontId="7" fillId="0" borderId="5" xfId="0" applyNumberFormat="1" applyFont="1" applyFill="1" applyBorder="1" applyAlignment="1">
      <alignment horizontal="center" vertical="center" wrapText="1"/>
    </xf>
    <xf numFmtId="3" fontId="7" fillId="0" borderId="41" xfId="0" applyNumberFormat="1" applyFont="1" applyFill="1" applyBorder="1" applyAlignment="1">
      <alignment horizontal="center" vertical="center" wrapText="1"/>
    </xf>
    <xf numFmtId="3" fontId="7" fillId="0" borderId="14" xfId="0" applyNumberFormat="1" applyFont="1" applyFill="1" applyBorder="1" applyAlignment="1">
      <alignment horizontal="center" vertical="center" wrapText="1"/>
    </xf>
    <xf numFmtId="3" fontId="7" fillId="0" borderId="15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Fill="1" applyBorder="1" applyAlignment="1">
      <alignment horizontal="center"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168" fontId="7" fillId="0" borderId="2" xfId="27" applyNumberFormat="1" applyFont="1" applyFill="1" applyBorder="1" applyAlignment="1">
      <alignment horizontal="center" vertical="center" wrapText="1"/>
    </xf>
    <xf numFmtId="168" fontId="7" fillId="0" borderId="3" xfId="27" applyNumberFormat="1" applyFont="1" applyFill="1" applyBorder="1" applyAlignment="1">
      <alignment horizontal="center" vertical="center" wrapText="1"/>
    </xf>
    <xf numFmtId="168" fontId="7" fillId="0" borderId="4" xfId="27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167" fontId="7" fillId="0" borderId="72" xfId="0" applyNumberFormat="1" applyFont="1" applyFill="1" applyBorder="1" applyAlignment="1">
      <alignment horizontal="center" vertical="center" wrapText="1"/>
    </xf>
    <xf numFmtId="167" fontId="7" fillId="0" borderId="80" xfId="0" applyNumberFormat="1" applyFont="1" applyFill="1" applyBorder="1" applyAlignment="1">
      <alignment horizontal="center" vertical="center" wrapText="1"/>
    </xf>
    <xf numFmtId="167" fontId="7" fillId="0" borderId="55" xfId="0" applyNumberFormat="1" applyFont="1" applyFill="1" applyBorder="1" applyAlignment="1">
      <alignment horizontal="center" vertical="center" wrapText="1"/>
    </xf>
    <xf numFmtId="167" fontId="7" fillId="0" borderId="70" xfId="0" applyNumberFormat="1" applyFont="1" applyFill="1" applyBorder="1" applyAlignment="1">
      <alignment horizontal="center" vertical="center" wrapText="1"/>
    </xf>
    <xf numFmtId="3" fontId="7" fillId="2" borderId="7" xfId="19" applyNumberFormat="1" applyFont="1" applyFill="1" applyBorder="1" applyAlignment="1">
      <alignment horizontal="center" vertical="center" wrapText="1"/>
    </xf>
    <xf numFmtId="3" fontId="7" fillId="2" borderId="34" xfId="19" applyNumberFormat="1" applyFont="1" applyFill="1" applyBorder="1" applyAlignment="1">
      <alignment horizontal="center" vertical="center" wrapText="1"/>
    </xf>
    <xf numFmtId="3" fontId="7" fillId="2" borderId="29" xfId="19" applyNumberFormat="1" applyFont="1" applyFill="1" applyBorder="1" applyAlignment="1">
      <alignment horizontal="center" vertical="center" wrapText="1"/>
    </xf>
  </cellXfs>
  <cellStyles count="44">
    <cellStyle name="Ezres" xfId="27" builtinId="3"/>
    <cellStyle name="Ezres 2" xfId="2"/>
    <cellStyle name="Ezres 2 2" xfId="29"/>
    <cellStyle name="Ezres 3" xfId="3"/>
    <cellStyle name="Ezres 4" xfId="4"/>
    <cellStyle name="Ezres 5" xfId="5"/>
    <cellStyle name="Ezres 6" xfId="6"/>
    <cellStyle name="Ezres 7" xfId="7"/>
    <cellStyle name="Ezres 8" xfId="41"/>
    <cellStyle name="Hiperhivatkozás" xfId="8"/>
    <cellStyle name="Már látott hiperhivatkozás" xfId="9"/>
    <cellStyle name="Normál" xfId="0" builtinId="0"/>
    <cellStyle name="Normál 10" xfId="10"/>
    <cellStyle name="Normál 10 2" xfId="30"/>
    <cellStyle name="Normál 10 3" xfId="40"/>
    <cellStyle name="Normál 11" xfId="11"/>
    <cellStyle name="Normál 11 2" xfId="31"/>
    <cellStyle name="Normál 12" xfId="12"/>
    <cellStyle name="Normál 13" xfId="13"/>
    <cellStyle name="Normál 13 2" xfId="32"/>
    <cellStyle name="Normál 14" xfId="28"/>
    <cellStyle name="Normál 15" xfId="33"/>
    <cellStyle name="Normál 16" xfId="34"/>
    <cellStyle name="Normál 17" xfId="35"/>
    <cellStyle name="Normál 18" xfId="36"/>
    <cellStyle name="Normál 19" xfId="37"/>
    <cellStyle name="Normál 2" xfId="14"/>
    <cellStyle name="Normál 2 2" xfId="15"/>
    <cellStyle name="Normál 2 2 2" xfId="38"/>
    <cellStyle name="Normál 3" xfId="16"/>
    <cellStyle name="Normál 4" xfId="17"/>
    <cellStyle name="Normál 5" xfId="18"/>
    <cellStyle name="Normál 5 2" xfId="19"/>
    <cellStyle name="Normál 6" xfId="20"/>
    <cellStyle name="Normál 6 2" xfId="21"/>
    <cellStyle name="Normál 7" xfId="22"/>
    <cellStyle name="Normál 8" xfId="23"/>
    <cellStyle name="Normál 9" xfId="24"/>
    <cellStyle name="Normál_Munka1" xfId="1"/>
    <cellStyle name="Normál_több éves" xfId="39"/>
    <cellStyle name="Pénznem 2" xfId="25"/>
    <cellStyle name="Pénznem 3" xfId="26"/>
    <cellStyle name="Százalék" xfId="43" builtinId="5"/>
    <cellStyle name="Százalék 2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k&#246;lts&#233;gvet&#233;s/2019.%20febru&#225;r/2019.%20&#233;vi%20ktgv.%20febru&#225;r%20v&#233;gleg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%20k&#246;lts&#233;gvet&#233;s/2019.febr.m&#243;d.V/2018.%20&#233;vi%20c&#237;mrendes2019febr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%20k&#246;lts&#233;gvet&#233;s/&#225;prl.%20m&#243;d.%20p&#233;nzm/test&#252;let/2018.%20&#233;vi%20c&#237;mrendes04.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%20k&#246;lts&#233;gvet&#233;s/test&#252;leti/2018%20k&#246;lts&#233;gvet&#233;s%20tervez&#337;%20t&#225;bla%20&#214;NK-HI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ímrend"/>
      <sheetName val="címrendösszesen"/>
      <sheetName val="összesített önk.- köt.-államig."/>
      <sheetName val="mérleg"/>
      <sheetName val="rendfeladattalterhpézmaradv"/>
      <sheetName val="tartalékok"/>
      <sheetName val="felhalmozás-felújítás"/>
      <sheetName val="bevétel 11601 cím "/>
      <sheetName val="kiadás 11601"/>
      <sheetName val="bevétel 11602"/>
      <sheetName val="kiadás11602"/>
      <sheetName val="kiadás 11603"/>
      <sheetName val="bevétel 11604 cím  "/>
      <sheetName val="kiadás 11604 "/>
      <sheetName val="bevétel 11605 cím  "/>
      <sheetName val="kiadás11605projektek"/>
      <sheetName val="eng.létszám"/>
      <sheetName val="céljellegű"/>
      <sheetName val="EU-s projekt"/>
      <sheetName val="címrend kötelező"/>
      <sheetName val="címrend önként"/>
      <sheetName val="címrend államig"/>
      <sheetName val="ütemterv"/>
      <sheetName val="előzeteskötváll."/>
      <sheetName val="előterközvetett támogatások"/>
      <sheetName val="előterjállamitám"/>
      <sheetName val="3 éves"/>
      <sheetName val="stb29A"/>
      <sheetName val="Munka1"/>
    </sheetNames>
    <sheetDataSet>
      <sheetData sheetId="0"/>
      <sheetData sheetId="1">
        <row r="11">
          <cell r="EW11">
            <v>0</v>
          </cell>
        </row>
        <row r="14">
          <cell r="EW14">
            <v>0</v>
          </cell>
        </row>
        <row r="15">
          <cell r="EW15">
            <v>0</v>
          </cell>
        </row>
        <row r="16">
          <cell r="EW16">
            <v>0</v>
          </cell>
          <cell r="GX16">
            <v>0</v>
          </cell>
        </row>
        <row r="17">
          <cell r="EW17">
            <v>0</v>
          </cell>
          <cell r="GX17">
            <v>0</v>
          </cell>
        </row>
        <row r="22">
          <cell r="EW22">
            <v>0</v>
          </cell>
        </row>
        <row r="23">
          <cell r="EW23">
            <v>0</v>
          </cell>
          <cell r="GX23">
            <v>0</v>
          </cell>
        </row>
        <row r="24">
          <cell r="EW24">
            <v>0</v>
          </cell>
          <cell r="GX24">
            <v>0</v>
          </cell>
        </row>
        <row r="25">
          <cell r="EW25">
            <v>0</v>
          </cell>
          <cell r="GX25">
            <v>0</v>
          </cell>
        </row>
        <row r="30">
          <cell r="GX30">
            <v>0</v>
          </cell>
        </row>
        <row r="32">
          <cell r="EW32">
            <v>0</v>
          </cell>
          <cell r="GX32">
            <v>0</v>
          </cell>
        </row>
        <row r="33">
          <cell r="EW33">
            <v>0</v>
          </cell>
          <cell r="GX33">
            <v>0</v>
          </cell>
        </row>
        <row r="35">
          <cell r="GX35">
            <v>0</v>
          </cell>
        </row>
        <row r="38">
          <cell r="EW38">
            <v>0</v>
          </cell>
          <cell r="GX38">
            <v>0</v>
          </cell>
        </row>
        <row r="39">
          <cell r="EW39">
            <v>0</v>
          </cell>
        </row>
        <row r="42">
          <cell r="EW42">
            <v>0</v>
          </cell>
          <cell r="GX42">
            <v>0</v>
          </cell>
        </row>
        <row r="43">
          <cell r="EW43">
            <v>0</v>
          </cell>
        </row>
        <row r="44">
          <cell r="EW44">
            <v>0</v>
          </cell>
          <cell r="GX44">
            <v>0</v>
          </cell>
        </row>
        <row r="45">
          <cell r="EW45">
            <v>0</v>
          </cell>
        </row>
        <row r="46">
          <cell r="EW46">
            <v>0</v>
          </cell>
          <cell r="GX46">
            <v>0</v>
          </cell>
        </row>
        <row r="47">
          <cell r="GX47">
            <v>0</v>
          </cell>
        </row>
        <row r="48">
          <cell r="EW48">
            <v>0</v>
          </cell>
          <cell r="GX48">
            <v>0</v>
          </cell>
        </row>
        <row r="50">
          <cell r="EW50">
            <v>0</v>
          </cell>
          <cell r="GX50">
            <v>0</v>
          </cell>
        </row>
        <row r="51">
          <cell r="EW51">
            <v>0</v>
          </cell>
        </row>
        <row r="55">
          <cell r="EW55">
            <v>0</v>
          </cell>
          <cell r="GX55">
            <v>0</v>
          </cell>
        </row>
        <row r="56">
          <cell r="EW56">
            <v>0</v>
          </cell>
        </row>
        <row r="57">
          <cell r="EW57">
            <v>0</v>
          </cell>
        </row>
        <row r="59">
          <cell r="EW59">
            <v>0</v>
          </cell>
          <cell r="GX59">
            <v>0</v>
          </cell>
        </row>
        <row r="60">
          <cell r="EW60">
            <v>0</v>
          </cell>
          <cell r="GX60">
            <v>0</v>
          </cell>
        </row>
        <row r="64">
          <cell r="EW64">
            <v>0</v>
          </cell>
          <cell r="GX64">
            <v>0</v>
          </cell>
        </row>
        <row r="65">
          <cell r="EW65">
            <v>0</v>
          </cell>
          <cell r="GX6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ímrend"/>
      <sheetName val="címrendösszesen"/>
      <sheetName val="címrend kötelező"/>
      <sheetName val="címrend önként"/>
      <sheetName val="címrend államig"/>
      <sheetName val="összesített önk.- köt.-államig."/>
      <sheetName val="mérleg"/>
      <sheetName val="rendfeladattalterhpézmaradv"/>
      <sheetName val="tartalékok"/>
      <sheetName val="felhalmozás-felújítás"/>
      <sheetName val="bevétel 11601 cím "/>
      <sheetName val="kiadás 11601"/>
      <sheetName val="bevétel 11602"/>
      <sheetName val="kiadás11602"/>
      <sheetName val="kiadás 11603"/>
      <sheetName val="bevétel 11604 cím  "/>
      <sheetName val="kiadás 11604 "/>
      <sheetName val="bevétel 11605 cím  "/>
      <sheetName val="kiadás11605projektek"/>
      <sheetName val="eng.létszám"/>
      <sheetName val="céljellegű"/>
      <sheetName val="EU-s projekt"/>
      <sheetName val="ütemterv"/>
      <sheetName val="előzeteskötváll."/>
      <sheetName val="előterközvetett támogatások"/>
      <sheetName val="előterjállamitám"/>
      <sheetName val="3 éves"/>
      <sheetName val="stb29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">
          <cell r="H23">
            <v>0</v>
          </cell>
          <cell r="K23">
            <v>0</v>
          </cell>
        </row>
      </sheetData>
      <sheetData sheetId="13">
        <row r="22">
          <cell r="H22">
            <v>0</v>
          </cell>
          <cell r="I22">
            <v>0</v>
          </cell>
          <cell r="N22">
            <v>0</v>
          </cell>
          <cell r="O22">
            <v>0</v>
          </cell>
        </row>
        <row r="58">
          <cell r="I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ímrend"/>
      <sheetName val="címrendösszesen"/>
      <sheetName val="címrend kötelező"/>
      <sheetName val="címrend önként"/>
      <sheetName val="címrend államig"/>
      <sheetName val="összesített önk.- köt.-államig."/>
      <sheetName val="mérleg"/>
      <sheetName val="rendfeladattalterhpézmaradv"/>
      <sheetName val="tartalékok"/>
      <sheetName val="felhalmozás-felújítás"/>
      <sheetName val="bevétel 11601 cím "/>
      <sheetName val="kiadás 11601"/>
      <sheetName val="bevétel 11602"/>
      <sheetName val="kiadás11602"/>
      <sheetName val="kiadás 11603"/>
      <sheetName val="bevétel 11604 cím  "/>
      <sheetName val="kiadás 11604 "/>
      <sheetName val="bevétel 11605 cím  "/>
      <sheetName val="kiadás11605projektek"/>
      <sheetName val="eng.létszám"/>
      <sheetName val="céljellegű"/>
      <sheetName val="EU-s projekt"/>
      <sheetName val="ütemterv"/>
      <sheetName val="előzeteskötváll."/>
      <sheetName val="előterközvetett támogatások"/>
      <sheetName val="előterjállamitám"/>
      <sheetName val="3 éves"/>
      <sheetName val="stb29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V30">
            <v>775983</v>
          </cell>
          <cell r="Y30">
            <v>35126</v>
          </cell>
        </row>
        <row r="31">
          <cell r="V31">
            <v>159849</v>
          </cell>
          <cell r="Y31">
            <v>1959018</v>
          </cell>
        </row>
      </sheetData>
      <sheetData sheetId="8">
        <row r="20">
          <cell r="B20">
            <v>626397</v>
          </cell>
          <cell r="E20">
            <v>115828</v>
          </cell>
        </row>
        <row r="29">
          <cell r="E29">
            <v>918137</v>
          </cell>
        </row>
      </sheetData>
      <sheetData sheetId="9"/>
      <sheetData sheetId="10"/>
      <sheetData sheetId="11"/>
      <sheetData sheetId="12"/>
      <sheetData sheetId="13">
        <row r="55">
          <cell r="H5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D3">
            <v>1715394</v>
          </cell>
        </row>
      </sheetData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Önkormányzat"/>
      <sheetName val="Munka3"/>
      <sheetName val="Hivatal"/>
    </sheetNames>
    <sheetDataSet>
      <sheetData sheetId="0"/>
      <sheetData sheetId="1">
        <row r="31">
          <cell r="F31">
            <v>45745</v>
          </cell>
          <cell r="AO31">
            <v>0</v>
          </cell>
        </row>
        <row r="36">
          <cell r="AO36">
            <v>0</v>
          </cell>
        </row>
        <row r="92">
          <cell r="AO92">
            <v>0</v>
          </cell>
        </row>
        <row r="108">
          <cell r="AO108">
            <v>0</v>
          </cell>
        </row>
        <row r="115">
          <cell r="AO115">
            <v>0</v>
          </cell>
        </row>
        <row r="124">
          <cell r="AO124">
            <v>0</v>
          </cell>
        </row>
        <row r="137">
          <cell r="AO137">
            <v>0</v>
          </cell>
        </row>
        <row r="261">
          <cell r="DC261">
            <v>0</v>
          </cell>
        </row>
      </sheetData>
      <sheetData sheetId="2"/>
      <sheetData sheetId="3">
        <row r="59">
          <cell r="E59">
            <v>3240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zoomScaleNormal="100" workbookViewId="0">
      <pane xSplit="2" ySplit="2" topLeftCell="F12" activePane="bottomRight" state="frozen"/>
      <selection pane="topRight" activeCell="C1" sqref="C1"/>
      <selection pane="bottomLeft" activeCell="A3" sqref="A3"/>
      <selection pane="bottomRight" activeCell="B31" sqref="B31"/>
    </sheetView>
  </sheetViews>
  <sheetFormatPr defaultColWidth="10.7109375" defaultRowHeight="12.75" x14ac:dyDescent="0.2"/>
  <cols>
    <col min="1" max="1" width="5.140625" style="713" customWidth="1"/>
    <col min="2" max="2" width="50" style="46" customWidth="1"/>
    <col min="3" max="18" width="10.28515625" style="304" customWidth="1"/>
    <col min="19" max="16384" width="10.7109375" style="304"/>
  </cols>
  <sheetData>
    <row r="1" spans="1:18" s="296" customFormat="1" ht="19.899999999999999" customHeight="1" x14ac:dyDescent="0.2">
      <c r="A1" s="680"/>
      <c r="B1" s="681" t="s">
        <v>642</v>
      </c>
      <c r="C1" s="1557" t="s">
        <v>1182</v>
      </c>
      <c r="D1" s="1557"/>
      <c r="E1" s="1557"/>
      <c r="F1" s="1557"/>
      <c r="G1" s="1557" t="s">
        <v>712</v>
      </c>
      <c r="H1" s="1557"/>
      <c r="I1" s="1557"/>
      <c r="J1" s="1557"/>
      <c r="K1" s="1557" t="s">
        <v>1183</v>
      </c>
      <c r="L1" s="1557"/>
      <c r="M1" s="1557"/>
      <c r="N1" s="1557"/>
      <c r="O1" s="1557" t="s">
        <v>1190</v>
      </c>
      <c r="P1" s="1557"/>
      <c r="Q1" s="1557"/>
      <c r="R1" s="1558"/>
    </row>
    <row r="2" spans="1:18" s="48" customFormat="1" ht="49.9" customHeight="1" x14ac:dyDescent="0.2">
      <c r="A2" s="682" t="s">
        <v>1185</v>
      </c>
      <c r="B2" s="683" t="s">
        <v>562</v>
      </c>
      <c r="C2" s="684" t="s">
        <v>951</v>
      </c>
      <c r="D2" s="684" t="s">
        <v>1179</v>
      </c>
      <c r="E2" s="684" t="s">
        <v>1180</v>
      </c>
      <c r="F2" s="684" t="s">
        <v>1181</v>
      </c>
      <c r="G2" s="684" t="s">
        <v>951</v>
      </c>
      <c r="H2" s="684" t="s">
        <v>1179</v>
      </c>
      <c r="I2" s="684" t="s">
        <v>1180</v>
      </c>
      <c r="J2" s="684" t="s">
        <v>1181</v>
      </c>
      <c r="K2" s="684" t="s">
        <v>951</v>
      </c>
      <c r="L2" s="684" t="s">
        <v>1179</v>
      </c>
      <c r="M2" s="684" t="s">
        <v>1180</v>
      </c>
      <c r="N2" s="684" t="s">
        <v>1181</v>
      </c>
      <c r="O2" s="684" t="s">
        <v>951</v>
      </c>
      <c r="P2" s="684" t="s">
        <v>1179</v>
      </c>
      <c r="Q2" s="684" t="s">
        <v>1180</v>
      </c>
      <c r="R2" s="685" t="s">
        <v>1181</v>
      </c>
    </row>
    <row r="3" spans="1:18" s="48" customFormat="1" ht="19.899999999999999" customHeight="1" x14ac:dyDescent="0.2">
      <c r="A3" s="686" t="s">
        <v>1191</v>
      </c>
      <c r="B3" s="687" t="s">
        <v>1401</v>
      </c>
      <c r="C3" s="688">
        <f>SUM(C23,C50)</f>
        <v>6077191</v>
      </c>
      <c r="D3" s="688">
        <f>SUM(D23,D50)</f>
        <v>5915567</v>
      </c>
      <c r="E3" s="688">
        <f t="shared" ref="E3:N3" si="0">SUM(E23,E50)</f>
        <v>7669644</v>
      </c>
      <c r="F3" s="688">
        <f t="shared" si="0"/>
        <v>6666105</v>
      </c>
      <c r="G3" s="688">
        <f t="shared" si="0"/>
        <v>2374572</v>
      </c>
      <c r="H3" s="718">
        <f t="shared" si="0"/>
        <v>2299893</v>
      </c>
      <c r="I3" s="718">
        <f t="shared" si="0"/>
        <v>3038139</v>
      </c>
      <c r="J3" s="688">
        <f t="shared" si="0"/>
        <v>2609845</v>
      </c>
      <c r="K3" s="688">
        <f t="shared" si="0"/>
        <v>17816783</v>
      </c>
      <c r="L3" s="688">
        <f t="shared" si="0"/>
        <v>19536744</v>
      </c>
      <c r="M3" s="688">
        <f t="shared" si="0"/>
        <v>36350468</v>
      </c>
      <c r="N3" s="688">
        <f t="shared" si="0"/>
        <v>23619735</v>
      </c>
      <c r="O3" s="688">
        <f>SUM(O23,O50)</f>
        <v>26268546</v>
      </c>
      <c r="P3" s="718">
        <f t="shared" ref="P3:R3" si="1">SUM(P23,P50)</f>
        <v>27752204</v>
      </c>
      <c r="Q3" s="718">
        <f t="shared" si="1"/>
        <v>47058251</v>
      </c>
      <c r="R3" s="1120">
        <f t="shared" si="1"/>
        <v>32895685</v>
      </c>
    </row>
    <row r="4" spans="1:18" s="167" customFormat="1" ht="13.9" customHeight="1" x14ac:dyDescent="0.2">
      <c r="A4" s="691" t="s">
        <v>1193</v>
      </c>
      <c r="B4" s="692" t="s">
        <v>1194</v>
      </c>
      <c r="C4" s="688">
        <f>SUM(C5:C9)</f>
        <v>5931035</v>
      </c>
      <c r="D4" s="688">
        <f t="shared" ref="D4:M4" si="2">SUM(D5:D9)</f>
        <v>5803304</v>
      </c>
      <c r="E4" s="688">
        <f t="shared" ref="E4" si="3">SUM(E5:E9)</f>
        <v>7212869</v>
      </c>
      <c r="F4" s="688">
        <f t="shared" ref="F4" si="4">SUM(F5:F9)</f>
        <v>6368620</v>
      </c>
      <c r="G4" s="688">
        <f>SUM(G5:G9)</f>
        <v>2330789</v>
      </c>
      <c r="H4" s="688">
        <f t="shared" ref="H4:J4" si="5">SUM(H5:H9)</f>
        <v>2265193</v>
      </c>
      <c r="I4" s="688">
        <f t="shared" si="5"/>
        <v>2927346</v>
      </c>
      <c r="J4" s="688">
        <f t="shared" si="5"/>
        <v>2567078</v>
      </c>
      <c r="K4" s="688">
        <f t="shared" si="2"/>
        <v>6488671</v>
      </c>
      <c r="L4" s="688">
        <f t="shared" si="2"/>
        <v>8228812</v>
      </c>
      <c r="M4" s="688">
        <f t="shared" si="2"/>
        <v>10448570</v>
      </c>
      <c r="N4" s="688">
        <f t="shared" ref="N4" si="6">SUM(N5:N9)</f>
        <v>8143799</v>
      </c>
      <c r="O4" s="688">
        <f t="shared" ref="O4" si="7">SUM(O5:O9)</f>
        <v>14750495</v>
      </c>
      <c r="P4" s="688">
        <f t="shared" ref="P4" si="8">SUM(P5:P9)</f>
        <v>16297309</v>
      </c>
      <c r="Q4" s="688">
        <f t="shared" ref="Q4" si="9">SUM(Q5:Q9)</f>
        <v>20588785</v>
      </c>
      <c r="R4" s="696">
        <f t="shared" ref="R4" si="10">SUM(R5:R9)</f>
        <v>17079497</v>
      </c>
    </row>
    <row r="5" spans="1:18" ht="13.9" customHeight="1" x14ac:dyDescent="0.2">
      <c r="A5" s="693" t="s">
        <v>1195</v>
      </c>
      <c r="B5" s="694" t="s">
        <v>35</v>
      </c>
      <c r="C5" s="695">
        <v>3285138</v>
      </c>
      <c r="D5" s="695">
        <f>SUM('Címrend összesen 4.'!GX8)</f>
        <v>3280529</v>
      </c>
      <c r="E5" s="695">
        <f>SUM('Címrend összesen 4.'!GY8)</f>
        <v>3759884</v>
      </c>
      <c r="F5" s="695">
        <f>SUM('Címrend összesen 4.'!GZ8)</f>
        <v>3500355</v>
      </c>
      <c r="G5" s="695">
        <v>1295063</v>
      </c>
      <c r="H5" s="695">
        <f>SUM('Címrend összesen 4.'!EV8)</f>
        <v>1408948</v>
      </c>
      <c r="I5" s="695">
        <f>SUM('Címrend összesen 4.'!EW8)</f>
        <v>1511082</v>
      </c>
      <c r="J5" s="695">
        <f>SUM('Címrend összesen 4.'!EX8)</f>
        <v>1394974</v>
      </c>
      <c r="K5" s="587">
        <v>167534</v>
      </c>
      <c r="L5" s="587">
        <f>SUM('Címrend összesen 4.'!DR8)</f>
        <v>143526</v>
      </c>
      <c r="M5" s="587">
        <f>SUM('Címrend összesen 4.'!DS8)</f>
        <v>189875</v>
      </c>
      <c r="N5" s="587">
        <f>SUM('Címrend összesen 4.'!DT8)</f>
        <v>165358</v>
      </c>
      <c r="O5" s="690">
        <f>C5+G5+K5</f>
        <v>4747735</v>
      </c>
      <c r="P5" s="690">
        <f>SUM(D5,H5,L5)</f>
        <v>4833003</v>
      </c>
      <c r="Q5" s="690">
        <f t="shared" ref="Q5:R8" si="11">SUM(E5,I5,M5)</f>
        <v>5460841</v>
      </c>
      <c r="R5" s="716">
        <f t="shared" si="11"/>
        <v>5060687</v>
      </c>
    </row>
    <row r="6" spans="1:18" ht="13.9" customHeight="1" x14ac:dyDescent="0.2">
      <c r="A6" s="693" t="s">
        <v>1196</v>
      </c>
      <c r="B6" s="694" t="s">
        <v>36</v>
      </c>
      <c r="C6" s="695">
        <v>796526</v>
      </c>
      <c r="D6" s="695">
        <f>SUM('Címrend összesen 4.'!GX9)</f>
        <v>714543</v>
      </c>
      <c r="E6" s="695">
        <f>SUM('Címrend összesen 4.'!GY9)</f>
        <v>818100</v>
      </c>
      <c r="F6" s="695">
        <f>SUM('Címrend összesen 4.'!GZ9)</f>
        <v>755264</v>
      </c>
      <c r="G6" s="695">
        <v>309223</v>
      </c>
      <c r="H6" s="695">
        <f>SUM('Címrend összesen 4.'!EV9)</f>
        <v>296681</v>
      </c>
      <c r="I6" s="695">
        <f>SUM('Címrend összesen 4.'!EW9)</f>
        <v>325363</v>
      </c>
      <c r="J6" s="695">
        <f>SUM('Címrend összesen 4.'!EX9)</f>
        <v>298878</v>
      </c>
      <c r="K6" s="587">
        <v>35597</v>
      </c>
      <c r="L6" s="587">
        <f>SUM('Címrend összesen 4.'!DR9)</f>
        <v>30977</v>
      </c>
      <c r="M6" s="587">
        <f>SUM('Címrend összesen 4.'!DS9)</f>
        <v>56909</v>
      </c>
      <c r="N6" s="587">
        <f>SUM('Címrend összesen 4.'!DT9)</f>
        <v>36707</v>
      </c>
      <c r="O6" s="690">
        <f t="shared" ref="O6:O8" si="12">C6+G6+K6</f>
        <v>1141346</v>
      </c>
      <c r="P6" s="690">
        <f t="shared" ref="P6:P8" si="13">SUM(D6,H6,L6)</f>
        <v>1042201</v>
      </c>
      <c r="Q6" s="690">
        <f t="shared" si="11"/>
        <v>1200372</v>
      </c>
      <c r="R6" s="716">
        <f t="shared" si="11"/>
        <v>1090849</v>
      </c>
    </row>
    <row r="7" spans="1:18" ht="13.9" customHeight="1" x14ac:dyDescent="0.2">
      <c r="A7" s="693" t="s">
        <v>1197</v>
      </c>
      <c r="B7" s="694" t="s">
        <v>1</v>
      </c>
      <c r="C7" s="695">
        <v>1724043</v>
      </c>
      <c r="D7" s="695">
        <f>SUM('Címrend összesen 4.'!GX10)</f>
        <v>1807502</v>
      </c>
      <c r="E7" s="695">
        <f>SUM('Címrend összesen 4.'!GY10)</f>
        <v>2237192</v>
      </c>
      <c r="F7" s="695">
        <f>SUM('Címrend összesen 4.'!GZ10)</f>
        <v>1715513</v>
      </c>
      <c r="G7" s="695">
        <v>378398</v>
      </c>
      <c r="H7" s="695">
        <f>SUM('Címrend összesen 4.'!EV10)</f>
        <v>559564</v>
      </c>
      <c r="I7" s="695">
        <f>SUM('Címrend összesen 4.'!EW10)</f>
        <v>633606</v>
      </c>
      <c r="J7" s="695">
        <f>SUM('Címrend összesen 4.'!EX10)</f>
        <v>418864</v>
      </c>
      <c r="K7" s="587">
        <v>3651296</v>
      </c>
      <c r="L7" s="587">
        <f>SUM('Címrend összesen 4.'!DR10)</f>
        <v>5040537</v>
      </c>
      <c r="M7" s="587">
        <f>SUM('Címrend összesen 4.'!DS10)</f>
        <v>6416776</v>
      </c>
      <c r="N7" s="587">
        <f>SUM('Címrend összesen 4.'!DT10)</f>
        <v>4512865</v>
      </c>
      <c r="O7" s="690">
        <f t="shared" si="12"/>
        <v>5753737</v>
      </c>
      <c r="P7" s="690">
        <f t="shared" si="13"/>
        <v>7407603</v>
      </c>
      <c r="Q7" s="690">
        <f t="shared" si="11"/>
        <v>9287574</v>
      </c>
      <c r="R7" s="716">
        <f t="shared" si="11"/>
        <v>6647242</v>
      </c>
    </row>
    <row r="8" spans="1:18" ht="13.9" customHeight="1" x14ac:dyDescent="0.2">
      <c r="A8" s="693" t="s">
        <v>1198</v>
      </c>
      <c r="B8" s="694" t="s">
        <v>952</v>
      </c>
      <c r="C8" s="695">
        <v>628</v>
      </c>
      <c r="D8" s="695">
        <f>SUM('Címrend összesen 4.'!GX11)</f>
        <v>730</v>
      </c>
      <c r="E8" s="695">
        <f>SUM('Címrend összesen 4.'!GY11)</f>
        <v>915</v>
      </c>
      <c r="F8" s="695">
        <f>SUM('Címrend összesen 4.'!GZ11)</f>
        <v>710</v>
      </c>
      <c r="G8" s="695">
        <f>[1]címrendösszesen!EW11</f>
        <v>0</v>
      </c>
      <c r="H8" s="695">
        <f>SUM('Címrend összesen 4.'!EV11)</f>
        <v>0</v>
      </c>
      <c r="I8" s="695">
        <f>SUM('Címrend összesen 4.'!EW11)</f>
        <v>0</v>
      </c>
      <c r="J8" s="695">
        <f>SUM('Címrend összesen 4.'!EX11)</f>
        <v>0</v>
      </c>
      <c r="K8" s="587">
        <v>90420</v>
      </c>
      <c r="L8" s="587">
        <f>SUM('Címrend összesen 4.'!DR11)</f>
        <v>156397</v>
      </c>
      <c r="M8" s="587">
        <f>SUM('Címrend összesen 4.'!DS11)</f>
        <v>173290</v>
      </c>
      <c r="N8" s="587">
        <f>SUM('Címrend összesen 4.'!DT11)</f>
        <v>117155</v>
      </c>
      <c r="O8" s="690">
        <f t="shared" si="12"/>
        <v>91048</v>
      </c>
      <c r="P8" s="690">
        <f t="shared" si="13"/>
        <v>157127</v>
      </c>
      <c r="Q8" s="690">
        <f t="shared" si="11"/>
        <v>174205</v>
      </c>
      <c r="R8" s="716">
        <f t="shared" si="11"/>
        <v>117865</v>
      </c>
    </row>
    <row r="9" spans="1:18" s="167" customFormat="1" ht="13.9" customHeight="1" x14ac:dyDescent="0.2">
      <c r="A9" s="686" t="s">
        <v>1199</v>
      </c>
      <c r="B9" s="697" t="s">
        <v>1200</v>
      </c>
      <c r="C9" s="688">
        <f>SUM(C10:C14)</f>
        <v>124700</v>
      </c>
      <c r="D9" s="688">
        <f t="shared" ref="D9:R9" si="14">SUM(D10:D14)</f>
        <v>0</v>
      </c>
      <c r="E9" s="688">
        <f t="shared" si="14"/>
        <v>396778</v>
      </c>
      <c r="F9" s="688">
        <f t="shared" si="14"/>
        <v>396778</v>
      </c>
      <c r="G9" s="688">
        <f t="shared" si="14"/>
        <v>348105</v>
      </c>
      <c r="H9" s="688">
        <f t="shared" si="14"/>
        <v>0</v>
      </c>
      <c r="I9" s="688">
        <f t="shared" si="14"/>
        <v>457295</v>
      </c>
      <c r="J9" s="689">
        <f t="shared" si="14"/>
        <v>454362</v>
      </c>
      <c r="K9" s="688">
        <f t="shared" si="14"/>
        <v>2543824</v>
      </c>
      <c r="L9" s="688">
        <f t="shared" si="14"/>
        <v>2857375</v>
      </c>
      <c r="M9" s="688">
        <f t="shared" si="14"/>
        <v>3611720</v>
      </c>
      <c r="N9" s="688">
        <f t="shared" si="14"/>
        <v>3311714</v>
      </c>
      <c r="O9" s="690">
        <f t="shared" si="14"/>
        <v>3016629</v>
      </c>
      <c r="P9" s="688">
        <f t="shared" si="14"/>
        <v>2857375</v>
      </c>
      <c r="Q9" s="688">
        <f t="shared" si="14"/>
        <v>4465793</v>
      </c>
      <c r="R9" s="696">
        <f t="shared" si="14"/>
        <v>4162854</v>
      </c>
    </row>
    <row r="10" spans="1:18" ht="13.9" customHeight="1" x14ac:dyDescent="0.2">
      <c r="A10" s="693" t="s">
        <v>1201</v>
      </c>
      <c r="B10" s="694" t="s">
        <v>1202</v>
      </c>
      <c r="C10" s="695">
        <v>121703</v>
      </c>
      <c r="D10" s="695">
        <f>SUM('Címrend összesen 4.'!GX13)</f>
        <v>0</v>
      </c>
      <c r="E10" s="695">
        <f>SUM('Címrend összesen 4.'!GY13)</f>
        <v>391574</v>
      </c>
      <c r="F10" s="695">
        <f>SUM('Címrend összesen 4.'!GZ13)</f>
        <v>391574</v>
      </c>
      <c r="G10" s="695">
        <v>348105</v>
      </c>
      <c r="H10" s="695">
        <f>SUM('Címrend összesen 4.'!EV13)</f>
        <v>0</v>
      </c>
      <c r="I10" s="695">
        <f>SUM('Címrend összesen 4.'!EW13)</f>
        <v>454362</v>
      </c>
      <c r="J10" s="695">
        <f>SUM('Címrend összesen 4.'!EX13)</f>
        <v>454362</v>
      </c>
      <c r="K10" s="587">
        <v>344738</v>
      </c>
      <c r="L10" s="587">
        <f>SUM('Címrend összesen 4.'!DR13)</f>
        <v>50726</v>
      </c>
      <c r="M10" s="587">
        <f>SUM('Címrend összesen 4.'!DS13)</f>
        <v>855624</v>
      </c>
      <c r="N10" s="587">
        <f>SUM('Címrend összesen 4.'!DT13)</f>
        <v>857624</v>
      </c>
      <c r="O10" s="690">
        <f>SUM(C10,G10,K10)</f>
        <v>814546</v>
      </c>
      <c r="P10" s="690">
        <f t="shared" ref="P10:R14" si="15">SUM(D10,H10,L10)</f>
        <v>50726</v>
      </c>
      <c r="Q10" s="690">
        <f t="shared" si="15"/>
        <v>1701560</v>
      </c>
      <c r="R10" s="716">
        <f t="shared" si="15"/>
        <v>1703560</v>
      </c>
    </row>
    <row r="11" spans="1:18" ht="13.9" customHeight="1" x14ac:dyDescent="0.2">
      <c r="A11" s="698" t="s">
        <v>1203</v>
      </c>
      <c r="B11" s="694" t="s">
        <v>1432</v>
      </c>
      <c r="C11" s="695">
        <v>0</v>
      </c>
      <c r="D11" s="695">
        <f>SUM('Címrend összesen 4.'!GX14)</f>
        <v>0</v>
      </c>
      <c r="E11" s="695">
        <f>SUM('Címrend összesen 4.'!GY14)</f>
        <v>0</v>
      </c>
      <c r="F11" s="695">
        <f>SUM('Címrend összesen 4.'!GZ14)</f>
        <v>0</v>
      </c>
      <c r="G11" s="695">
        <f>[1]címrendösszesen!EW14</f>
        <v>0</v>
      </c>
      <c r="H11" s="695">
        <f>SUM('Címrend összesen 4.'!EV14)</f>
        <v>0</v>
      </c>
      <c r="I11" s="695">
        <f>SUM('Címrend összesen 4.'!EW14)</f>
        <v>0</v>
      </c>
      <c r="J11" s="695">
        <f>SUM('Címrend összesen 4.'!EX14)</f>
        <v>0</v>
      </c>
      <c r="K11" s="587"/>
      <c r="L11" s="587">
        <f>SUM('Címrend összesen 4.'!DR14)</f>
        <v>0</v>
      </c>
      <c r="M11" s="587">
        <f>SUM('Címrend összesen 4.'!DS14)</f>
        <v>0</v>
      </c>
      <c r="N11" s="587">
        <f>SUM('Címrend összesen 4.'!DT14)</f>
        <v>0</v>
      </c>
      <c r="O11" s="690">
        <f t="shared" ref="O11:O13" si="16">SUM(C11,G11,K11)</f>
        <v>0</v>
      </c>
      <c r="P11" s="690">
        <f t="shared" si="15"/>
        <v>0</v>
      </c>
      <c r="Q11" s="690">
        <f t="shared" si="15"/>
        <v>0</v>
      </c>
      <c r="R11" s="716">
        <f t="shared" si="15"/>
        <v>0</v>
      </c>
    </row>
    <row r="12" spans="1:18" ht="13.9" customHeight="1" x14ac:dyDescent="0.2">
      <c r="A12" s="699">
        <v>10</v>
      </c>
      <c r="B12" s="694" t="s">
        <v>1205</v>
      </c>
      <c r="C12" s="695">
        <v>2997</v>
      </c>
      <c r="D12" s="695">
        <f>SUM('Címrend összesen 4.'!GX15)</f>
        <v>0</v>
      </c>
      <c r="E12" s="695">
        <f>SUM('Címrend összesen 4.'!GY15)</f>
        <v>1336</v>
      </c>
      <c r="F12" s="695">
        <f>SUM('Címrend összesen 4.'!GZ15)</f>
        <v>5204</v>
      </c>
      <c r="G12" s="695">
        <f>[1]címrendösszesen!EW15</f>
        <v>0</v>
      </c>
      <c r="H12" s="695">
        <f>SUM('Címrend összesen 4.'!EV15)</f>
        <v>0</v>
      </c>
      <c r="I12" s="695">
        <f>SUM('Címrend összesen 4.'!EW15)</f>
        <v>2933</v>
      </c>
      <c r="J12" s="695">
        <f>SUM('Címrend összesen 4.'!EX15)</f>
        <v>0</v>
      </c>
      <c r="K12" s="587">
        <v>131168</v>
      </c>
      <c r="L12" s="587">
        <f>SUM('Címrend összesen 4.'!DR15)</f>
        <v>127595</v>
      </c>
      <c r="M12" s="587">
        <f>SUM('Címrend összesen 4.'!DS15)</f>
        <v>162276</v>
      </c>
      <c r="N12" s="587">
        <f>SUM('Címrend összesen 4.'!DT15)</f>
        <v>124794</v>
      </c>
      <c r="O12" s="690">
        <f t="shared" si="16"/>
        <v>134165</v>
      </c>
      <c r="P12" s="690">
        <f t="shared" si="15"/>
        <v>127595</v>
      </c>
      <c r="Q12" s="690">
        <f t="shared" si="15"/>
        <v>166545</v>
      </c>
      <c r="R12" s="716">
        <f t="shared" si="15"/>
        <v>129998</v>
      </c>
    </row>
    <row r="13" spans="1:18" ht="13.9" customHeight="1" x14ac:dyDescent="0.2">
      <c r="A13" s="698" t="s">
        <v>1206</v>
      </c>
      <c r="B13" s="694" t="s">
        <v>37</v>
      </c>
      <c r="C13" s="695">
        <f>[1]címrendösszesen!GX16</f>
        <v>0</v>
      </c>
      <c r="D13" s="695">
        <f>SUM('Címrend összesen 4.'!GX16)</f>
        <v>0</v>
      </c>
      <c r="E13" s="695">
        <f>SUM('Címrend összesen 4.'!GY16)</f>
        <v>3868</v>
      </c>
      <c r="F13" s="695">
        <f>SUM('Címrend összesen 4.'!GZ16)</f>
        <v>0</v>
      </c>
      <c r="G13" s="695">
        <f>[1]címrendösszesen!EW16</f>
        <v>0</v>
      </c>
      <c r="H13" s="695">
        <f>SUM('Címrend összesen 4.'!EV16)</f>
        <v>0</v>
      </c>
      <c r="I13" s="695">
        <f>SUM('Címrend összesen 4.'!EW16)</f>
        <v>0</v>
      </c>
      <c r="J13" s="695">
        <f>SUM('Címrend összesen 4.'!EX16)</f>
        <v>0</v>
      </c>
      <c r="K13" s="587">
        <v>2067918</v>
      </c>
      <c r="L13" s="587">
        <f>SUM('Címrend összesen 4.'!DR16)</f>
        <v>1936829</v>
      </c>
      <c r="M13" s="587">
        <f>SUM('Címrend összesen 4.'!DS16)</f>
        <v>2356658</v>
      </c>
      <c r="N13" s="587">
        <f>SUM('Címrend összesen 4.'!DT16)</f>
        <v>2329296</v>
      </c>
      <c r="O13" s="690">
        <f t="shared" si="16"/>
        <v>2067918</v>
      </c>
      <c r="P13" s="690">
        <f t="shared" si="15"/>
        <v>1936829</v>
      </c>
      <c r="Q13" s="690">
        <f t="shared" si="15"/>
        <v>2360526</v>
      </c>
      <c r="R13" s="716">
        <f t="shared" si="15"/>
        <v>2329296</v>
      </c>
    </row>
    <row r="14" spans="1:18" ht="13.9" customHeight="1" x14ac:dyDescent="0.2">
      <c r="A14" s="699">
        <v>12</v>
      </c>
      <c r="B14" s="694" t="s">
        <v>1207</v>
      </c>
      <c r="C14" s="695">
        <f>[1]címrendösszesen!GX17</f>
        <v>0</v>
      </c>
      <c r="D14" s="695">
        <f>SUM('Címrend összesen 4.'!GX17)</f>
        <v>0</v>
      </c>
      <c r="E14" s="695">
        <f>SUM('Címrend összesen 4.'!GY17)</f>
        <v>0</v>
      </c>
      <c r="F14" s="695">
        <f>SUM('Címrend összesen 4.'!GZ17)</f>
        <v>0</v>
      </c>
      <c r="G14" s="695">
        <f>[1]címrendösszesen!EW17</f>
        <v>0</v>
      </c>
      <c r="H14" s="695">
        <f>SUM('Címrend összesen 4.'!EV17)</f>
        <v>0</v>
      </c>
      <c r="I14" s="695">
        <f>SUM('Címrend összesen 4.'!EW17)</f>
        <v>0</v>
      </c>
      <c r="J14" s="695">
        <f>SUM('Címrend összesen 4.'!EX17)</f>
        <v>0</v>
      </c>
      <c r="K14" s="587"/>
      <c r="L14" s="587">
        <f>SUM('Címrend összesen 4.'!DR17)</f>
        <v>742225</v>
      </c>
      <c r="M14" s="587">
        <f>SUM('Címrend összesen 4.'!DS17)</f>
        <v>237162</v>
      </c>
      <c r="N14" s="587">
        <f>SUM('Címrend összesen 4.'!DT17)</f>
        <v>0</v>
      </c>
      <c r="O14" s="690">
        <f t="shared" ref="O14" si="17">SUM(C14,G14,K14)</f>
        <v>0</v>
      </c>
      <c r="P14" s="690">
        <f t="shared" si="15"/>
        <v>742225</v>
      </c>
      <c r="Q14" s="690">
        <f t="shared" ref="Q14" si="18">SUM(E14,I14,M14)</f>
        <v>237162</v>
      </c>
      <c r="R14" s="716">
        <f t="shared" ref="R14" si="19">SUM(F14,J14,N14)</f>
        <v>0</v>
      </c>
    </row>
    <row r="15" spans="1:18" s="167" customFormat="1" ht="13.9" customHeight="1" x14ac:dyDescent="0.2">
      <c r="A15" s="691" t="s">
        <v>1208</v>
      </c>
      <c r="B15" s="697" t="s">
        <v>1209</v>
      </c>
      <c r="C15" s="688">
        <f>SUM(C16:C18)</f>
        <v>146156</v>
      </c>
      <c r="D15" s="688">
        <f t="shared" ref="D15:R15" si="20">SUM(D16:D18)</f>
        <v>112263</v>
      </c>
      <c r="E15" s="688">
        <f t="shared" si="20"/>
        <v>456775</v>
      </c>
      <c r="F15" s="688">
        <f t="shared" si="20"/>
        <v>297485</v>
      </c>
      <c r="G15" s="688">
        <f t="shared" si="20"/>
        <v>43783</v>
      </c>
      <c r="H15" s="688">
        <f t="shared" si="20"/>
        <v>34700</v>
      </c>
      <c r="I15" s="688">
        <f t="shared" si="20"/>
        <v>110793</v>
      </c>
      <c r="J15" s="689">
        <f t="shared" si="20"/>
        <v>42767</v>
      </c>
      <c r="K15" s="688">
        <f t="shared" si="20"/>
        <v>2747289</v>
      </c>
      <c r="L15" s="688">
        <f t="shared" si="20"/>
        <v>4928081</v>
      </c>
      <c r="M15" s="688">
        <f t="shared" si="20"/>
        <v>12820342</v>
      </c>
      <c r="N15" s="688">
        <f t="shared" si="20"/>
        <v>2862729</v>
      </c>
      <c r="O15" s="688">
        <f t="shared" si="20"/>
        <v>2937228</v>
      </c>
      <c r="P15" s="688">
        <f t="shared" si="20"/>
        <v>5075044</v>
      </c>
      <c r="Q15" s="688">
        <f t="shared" si="20"/>
        <v>13387910</v>
      </c>
      <c r="R15" s="696">
        <f t="shared" si="20"/>
        <v>3202981</v>
      </c>
    </row>
    <row r="16" spans="1:18" ht="13.9" customHeight="1" x14ac:dyDescent="0.2">
      <c r="A16" s="699">
        <v>14</v>
      </c>
      <c r="B16" s="694" t="s">
        <v>3</v>
      </c>
      <c r="C16" s="695">
        <v>131119</v>
      </c>
      <c r="D16" s="695">
        <f>SUM('Címrend összesen 4.'!GX19)</f>
        <v>68243</v>
      </c>
      <c r="E16" s="695">
        <f>SUM('Címrend összesen 4.'!GY19)</f>
        <v>295291</v>
      </c>
      <c r="F16" s="695">
        <f>SUM('Címrend összesen 4.'!GZ19)</f>
        <v>204325</v>
      </c>
      <c r="G16" s="695">
        <v>43783</v>
      </c>
      <c r="H16" s="695">
        <f>SUM('Címrend összesen 4.'!EV19)</f>
        <v>29200</v>
      </c>
      <c r="I16" s="695">
        <f>SUM('Címrend összesen 4.'!EW19)</f>
        <v>82993</v>
      </c>
      <c r="J16" s="695">
        <f>SUM('Címrend összesen 4.'!EX19)</f>
        <v>42767</v>
      </c>
      <c r="K16" s="587">
        <v>1090354</v>
      </c>
      <c r="L16" s="587">
        <f>SUM('Címrend összesen 4.'!DR19)</f>
        <v>456350</v>
      </c>
      <c r="M16" s="587">
        <f>SUM('Címrend összesen 4.'!DS19)</f>
        <v>3862783</v>
      </c>
      <c r="N16" s="587">
        <f>SUM('Címrend összesen 4.'!DT19)</f>
        <v>805739</v>
      </c>
      <c r="O16" s="690">
        <f>SUM(C16,G16,K16)</f>
        <v>1265256</v>
      </c>
      <c r="P16" s="690">
        <f t="shared" ref="P16:R17" si="21">SUM(D16,H16,L16)</f>
        <v>553793</v>
      </c>
      <c r="Q16" s="690">
        <f t="shared" si="21"/>
        <v>4241067</v>
      </c>
      <c r="R16" s="716">
        <f t="shared" si="21"/>
        <v>1052831</v>
      </c>
    </row>
    <row r="17" spans="1:18" ht="13.9" customHeight="1" x14ac:dyDescent="0.2">
      <c r="A17" s="698" t="s">
        <v>1210</v>
      </c>
      <c r="B17" s="694" t="s">
        <v>4</v>
      </c>
      <c r="C17" s="695">
        <v>15037</v>
      </c>
      <c r="D17" s="695">
        <f>SUM('Címrend összesen 4.'!GX20)</f>
        <v>44020</v>
      </c>
      <c r="E17" s="695">
        <f>SUM('Címrend összesen 4.'!GY20)</f>
        <v>161484</v>
      </c>
      <c r="F17" s="695">
        <f>SUM('Címrend összesen 4.'!GZ20)</f>
        <v>93160</v>
      </c>
      <c r="G17" s="695"/>
      <c r="H17" s="695">
        <f>SUM('Címrend összesen 4.'!EV20)</f>
        <v>5500</v>
      </c>
      <c r="I17" s="695">
        <f>SUM('Címrend összesen 4.'!EW20)</f>
        <v>27800</v>
      </c>
      <c r="J17" s="695">
        <f>SUM('Címrend összesen 4.'!EX20)</f>
        <v>0</v>
      </c>
      <c r="K17" s="587">
        <v>583015</v>
      </c>
      <c r="L17" s="587">
        <f>SUM('Címrend összesen 4.'!DR20)</f>
        <v>2176059</v>
      </c>
      <c r="M17" s="587">
        <f>SUM('Címrend összesen 4.'!DS20)</f>
        <v>4358109</v>
      </c>
      <c r="N17" s="587">
        <f>SUM('Címrend összesen 4.'!DT20)</f>
        <v>710770</v>
      </c>
      <c r="O17" s="690">
        <f>SUM(C17,G17,K17)</f>
        <v>598052</v>
      </c>
      <c r="P17" s="690">
        <f t="shared" si="21"/>
        <v>2225579</v>
      </c>
      <c r="Q17" s="690">
        <f t="shared" si="21"/>
        <v>4547393</v>
      </c>
      <c r="R17" s="716">
        <f t="shared" si="21"/>
        <v>803930</v>
      </c>
    </row>
    <row r="18" spans="1:18" s="167" customFormat="1" ht="13.9" customHeight="1" x14ac:dyDescent="0.2">
      <c r="A18" s="700">
        <v>16</v>
      </c>
      <c r="B18" s="697" t="s">
        <v>1211</v>
      </c>
      <c r="C18" s="688">
        <f>SUM(C19:C22)</f>
        <v>0</v>
      </c>
      <c r="D18" s="688">
        <f t="shared" ref="D18:R18" si="22">SUM(D19:D22)</f>
        <v>0</v>
      </c>
      <c r="E18" s="688">
        <f t="shared" si="22"/>
        <v>0</v>
      </c>
      <c r="F18" s="688">
        <f t="shared" si="22"/>
        <v>0</v>
      </c>
      <c r="G18" s="688">
        <f t="shared" si="22"/>
        <v>0</v>
      </c>
      <c r="H18" s="688">
        <f t="shared" si="22"/>
        <v>0</v>
      </c>
      <c r="I18" s="688">
        <f t="shared" si="22"/>
        <v>0</v>
      </c>
      <c r="J18" s="689">
        <f t="shared" si="22"/>
        <v>0</v>
      </c>
      <c r="K18" s="688">
        <f t="shared" si="22"/>
        <v>1073920</v>
      </c>
      <c r="L18" s="688">
        <f t="shared" si="22"/>
        <v>2295672</v>
      </c>
      <c r="M18" s="688">
        <f t="shared" si="22"/>
        <v>4599450</v>
      </c>
      <c r="N18" s="688">
        <f t="shared" si="22"/>
        <v>1346220</v>
      </c>
      <c r="O18" s="690">
        <f t="shared" si="22"/>
        <v>1073920</v>
      </c>
      <c r="P18" s="688">
        <f t="shared" si="22"/>
        <v>2295672</v>
      </c>
      <c r="Q18" s="688">
        <f t="shared" si="22"/>
        <v>4599450</v>
      </c>
      <c r="R18" s="696">
        <f t="shared" si="22"/>
        <v>1346220</v>
      </c>
    </row>
    <row r="19" spans="1:18" ht="13.9" customHeight="1" x14ac:dyDescent="0.2">
      <c r="A19" s="698" t="s">
        <v>1212</v>
      </c>
      <c r="B19" s="694" t="s">
        <v>1213</v>
      </c>
      <c r="C19" s="695">
        <v>0</v>
      </c>
      <c r="D19" s="695">
        <f>SUM('Címrend összesen 4.'!GX22)</f>
        <v>0</v>
      </c>
      <c r="E19" s="695">
        <f>SUM('Címrend összesen 4.'!GY22)</f>
        <v>0</v>
      </c>
      <c r="F19" s="695">
        <f>SUM('Címrend összesen 4.'!GZ22)</f>
        <v>0</v>
      </c>
      <c r="G19" s="695">
        <f>[1]címrendösszesen!EW22</f>
        <v>0</v>
      </c>
      <c r="H19" s="695">
        <f>SUM('Címrend összesen 4.'!EV22)</f>
        <v>0</v>
      </c>
      <c r="I19" s="695">
        <f>SUM('Címrend összesen 4.'!EW22)</f>
        <v>0</v>
      </c>
      <c r="J19" s="695">
        <f>SUM('Címrend összesen 4.'!EX22)</f>
        <v>0</v>
      </c>
      <c r="K19" s="587">
        <v>369919</v>
      </c>
      <c r="L19" s="587">
        <f>SUM('Címrend összesen 4.'!DR22)</f>
        <v>500000</v>
      </c>
      <c r="M19" s="587">
        <f>SUM('Címrend összesen 4.'!DS22)</f>
        <v>1071328</v>
      </c>
      <c r="N19" s="587">
        <f>SUM('Címrend összesen 4.'!DT22)</f>
        <v>509692</v>
      </c>
      <c r="O19" s="690">
        <f>SUM(C19,G19,K19)</f>
        <v>369919</v>
      </c>
      <c r="P19" s="690">
        <f t="shared" ref="P19:R22" si="23">SUM(D19,H19,L19)</f>
        <v>500000</v>
      </c>
      <c r="Q19" s="690">
        <f t="shared" si="23"/>
        <v>1071328</v>
      </c>
      <c r="R19" s="716">
        <f t="shared" si="23"/>
        <v>509692</v>
      </c>
    </row>
    <row r="20" spans="1:18" ht="13.9" customHeight="1" x14ac:dyDescent="0.2">
      <c r="A20" s="698" t="s">
        <v>1214</v>
      </c>
      <c r="B20" s="694" t="s">
        <v>5</v>
      </c>
      <c r="C20" s="695">
        <f>[1]címrendösszesen!GX23</f>
        <v>0</v>
      </c>
      <c r="D20" s="695">
        <f>SUM('Címrend összesen 4.'!GX23)</f>
        <v>0</v>
      </c>
      <c r="E20" s="695">
        <f>SUM('Címrend összesen 4.'!GY23)</f>
        <v>0</v>
      </c>
      <c r="F20" s="695">
        <f>SUM('Címrend összesen 4.'!GZ23)</f>
        <v>0</v>
      </c>
      <c r="G20" s="695">
        <f>[1]címrendösszesen!EW23</f>
        <v>0</v>
      </c>
      <c r="H20" s="695">
        <f>SUM('Címrend összesen 4.'!EV23)</f>
        <v>0</v>
      </c>
      <c r="I20" s="695">
        <f>SUM('Címrend összesen 4.'!EW23)</f>
        <v>0</v>
      </c>
      <c r="J20" s="695">
        <f>SUM('Címrend összesen 4.'!EX23)</f>
        <v>0</v>
      </c>
      <c r="K20" s="587">
        <v>33375</v>
      </c>
      <c r="L20" s="587">
        <f>SUM('Címrend összesen 4.'!DR23)</f>
        <v>15300</v>
      </c>
      <c r="M20" s="587">
        <f>SUM('Címrend összesen 4.'!DS23)</f>
        <v>246133</v>
      </c>
      <c r="N20" s="587">
        <f>SUM('Címrend összesen 4.'!DT23)</f>
        <v>20250</v>
      </c>
      <c r="O20" s="690">
        <f t="shared" ref="O20:O22" si="24">SUM(C20,G20,K20)</f>
        <v>33375</v>
      </c>
      <c r="P20" s="690">
        <f t="shared" si="23"/>
        <v>15300</v>
      </c>
      <c r="Q20" s="690">
        <f t="shared" si="23"/>
        <v>246133</v>
      </c>
      <c r="R20" s="716">
        <f t="shared" si="23"/>
        <v>20250</v>
      </c>
    </row>
    <row r="21" spans="1:18" ht="13.9" customHeight="1" x14ac:dyDescent="0.2">
      <c r="A21" s="699">
        <v>19</v>
      </c>
      <c r="B21" s="694" t="s">
        <v>6</v>
      </c>
      <c r="C21" s="695">
        <f>[1]címrendösszesen!GX24</f>
        <v>0</v>
      </c>
      <c r="D21" s="695">
        <f>SUM('Címrend összesen 4.'!GX24)</f>
        <v>0</v>
      </c>
      <c r="E21" s="695">
        <f>SUM('Címrend összesen 4.'!GY24)</f>
        <v>0</v>
      </c>
      <c r="F21" s="695">
        <f>SUM('Címrend összesen 4.'!GZ24)</f>
        <v>0</v>
      </c>
      <c r="G21" s="695">
        <f>[1]címrendösszesen!EW24</f>
        <v>0</v>
      </c>
      <c r="H21" s="695">
        <f>SUM('Címrend összesen 4.'!EV24)</f>
        <v>0</v>
      </c>
      <c r="I21" s="695">
        <f>SUM('Címrend összesen 4.'!EW24)</f>
        <v>0</v>
      </c>
      <c r="J21" s="695">
        <f>SUM('Címrend összesen 4.'!EX24)</f>
        <v>0</v>
      </c>
      <c r="K21" s="587">
        <v>670626</v>
      </c>
      <c r="L21" s="587">
        <f>SUM('Címrend összesen 4.'!DR24)</f>
        <v>862235</v>
      </c>
      <c r="M21" s="587">
        <f>SUM('Címrend összesen 4.'!DS24)</f>
        <v>2065185</v>
      </c>
      <c r="N21" s="587">
        <f>SUM('Címrend összesen 4.'!DT24)</f>
        <v>816278</v>
      </c>
      <c r="O21" s="690">
        <f t="shared" si="24"/>
        <v>670626</v>
      </c>
      <c r="P21" s="690">
        <f t="shared" si="23"/>
        <v>862235</v>
      </c>
      <c r="Q21" s="690">
        <f t="shared" si="23"/>
        <v>2065185</v>
      </c>
      <c r="R21" s="716">
        <f t="shared" si="23"/>
        <v>816278</v>
      </c>
    </row>
    <row r="22" spans="1:18" ht="13.9" customHeight="1" x14ac:dyDescent="0.2">
      <c r="A22" s="698" t="s">
        <v>1215</v>
      </c>
      <c r="B22" s="694" t="s">
        <v>504</v>
      </c>
      <c r="C22" s="695">
        <f>[1]címrendösszesen!GX25</f>
        <v>0</v>
      </c>
      <c r="D22" s="695">
        <f>SUM('Címrend összesen 4.'!GX25)</f>
        <v>0</v>
      </c>
      <c r="E22" s="695">
        <f>SUM('Címrend összesen 4.'!GY25)</f>
        <v>0</v>
      </c>
      <c r="F22" s="695">
        <f>SUM('Címrend összesen 4.'!GZ25)</f>
        <v>0</v>
      </c>
      <c r="G22" s="695">
        <f>[1]címrendösszesen!EW25</f>
        <v>0</v>
      </c>
      <c r="H22" s="695">
        <f>SUM('Címrend összesen 4.'!EV25)</f>
        <v>0</v>
      </c>
      <c r="I22" s="695">
        <f>SUM('Címrend összesen 4.'!EW25)</f>
        <v>0</v>
      </c>
      <c r="J22" s="695">
        <f>SUM('Címrend összesen 4.'!EX25)</f>
        <v>0</v>
      </c>
      <c r="K22" s="587"/>
      <c r="L22" s="587">
        <f>SUM('Címrend összesen 4.'!DR25)</f>
        <v>918137</v>
      </c>
      <c r="M22" s="587">
        <f>SUM('Címrend összesen 4.'!DS25)</f>
        <v>1216804</v>
      </c>
      <c r="N22" s="587">
        <f>SUM('Címrend összesen 4.'!DT25)</f>
        <v>0</v>
      </c>
      <c r="O22" s="690">
        <f t="shared" si="24"/>
        <v>0</v>
      </c>
      <c r="P22" s="690">
        <f t="shared" si="23"/>
        <v>918137</v>
      </c>
      <c r="Q22" s="690">
        <f t="shared" si="23"/>
        <v>1216804</v>
      </c>
      <c r="R22" s="716">
        <f t="shared" si="23"/>
        <v>0</v>
      </c>
    </row>
    <row r="23" spans="1:18" s="167" customFormat="1" ht="13.9" customHeight="1" x14ac:dyDescent="0.2">
      <c r="A23" s="691" t="s">
        <v>1216</v>
      </c>
      <c r="B23" s="692" t="s">
        <v>1217</v>
      </c>
      <c r="C23" s="688">
        <f>SUM(C4,C15)</f>
        <v>6077191</v>
      </c>
      <c r="D23" s="688">
        <f t="shared" ref="D23:R23" si="25">SUM(D4,D15)</f>
        <v>5915567</v>
      </c>
      <c r="E23" s="688">
        <f t="shared" si="25"/>
        <v>7669644</v>
      </c>
      <c r="F23" s="688">
        <f t="shared" si="25"/>
        <v>6666105</v>
      </c>
      <c r="G23" s="688">
        <f t="shared" si="25"/>
        <v>2374572</v>
      </c>
      <c r="H23" s="688">
        <f t="shared" si="25"/>
        <v>2299893</v>
      </c>
      <c r="I23" s="688">
        <f t="shared" si="25"/>
        <v>3038139</v>
      </c>
      <c r="J23" s="689">
        <f t="shared" si="25"/>
        <v>2609845</v>
      </c>
      <c r="K23" s="688">
        <f t="shared" si="25"/>
        <v>9235960</v>
      </c>
      <c r="L23" s="688">
        <f t="shared" si="25"/>
        <v>13156893</v>
      </c>
      <c r="M23" s="688">
        <f t="shared" si="25"/>
        <v>23268912</v>
      </c>
      <c r="N23" s="688">
        <f t="shared" si="25"/>
        <v>11006528</v>
      </c>
      <c r="O23" s="690">
        <f t="shared" si="25"/>
        <v>17687723</v>
      </c>
      <c r="P23" s="688">
        <f t="shared" si="25"/>
        <v>21372353</v>
      </c>
      <c r="Q23" s="688">
        <f t="shared" si="25"/>
        <v>33976695</v>
      </c>
      <c r="R23" s="696">
        <f t="shared" si="25"/>
        <v>20282478</v>
      </c>
    </row>
    <row r="24" spans="1:18" s="167" customFormat="1" ht="13.9" customHeight="1" x14ac:dyDescent="0.2">
      <c r="A24" s="700">
        <v>22</v>
      </c>
      <c r="B24" s="687" t="s">
        <v>1402</v>
      </c>
      <c r="C24" s="688">
        <f>SUM(C49,C58)</f>
        <v>6484502</v>
      </c>
      <c r="D24" s="688">
        <f t="shared" ref="D24:R24" si="26">SUM(D49,D58)</f>
        <v>5915567</v>
      </c>
      <c r="E24" s="688">
        <f t="shared" si="26"/>
        <v>7669644</v>
      </c>
      <c r="F24" s="688">
        <f t="shared" si="26"/>
        <v>7594321</v>
      </c>
      <c r="G24" s="688">
        <f t="shared" si="26"/>
        <v>2408946</v>
      </c>
      <c r="H24" s="688">
        <f t="shared" si="26"/>
        <v>2299893</v>
      </c>
      <c r="I24" s="688">
        <f t="shared" si="26"/>
        <v>3038139</v>
      </c>
      <c r="J24" s="689">
        <f t="shared" si="26"/>
        <v>2637257</v>
      </c>
      <c r="K24" s="688">
        <f t="shared" si="26"/>
        <v>23419165</v>
      </c>
      <c r="L24" s="688">
        <f t="shared" si="26"/>
        <v>19536744</v>
      </c>
      <c r="M24" s="688">
        <f t="shared" si="26"/>
        <v>36350468</v>
      </c>
      <c r="N24" s="688">
        <f t="shared" si="26"/>
        <v>29967923</v>
      </c>
      <c r="O24" s="690">
        <f t="shared" si="26"/>
        <v>32312613</v>
      </c>
      <c r="P24" s="688">
        <f t="shared" si="26"/>
        <v>27752204</v>
      </c>
      <c r="Q24" s="688">
        <f t="shared" si="26"/>
        <v>47058251</v>
      </c>
      <c r="R24" s="696">
        <f t="shared" si="26"/>
        <v>40199501</v>
      </c>
    </row>
    <row r="25" spans="1:18" s="167" customFormat="1" ht="13.9" customHeight="1" x14ac:dyDescent="0.2">
      <c r="A25" s="691" t="s">
        <v>1219</v>
      </c>
      <c r="B25" s="692" t="s">
        <v>1220</v>
      </c>
      <c r="C25" s="688">
        <f>SUM(C26,C32:C34)</f>
        <v>2016566</v>
      </c>
      <c r="D25" s="688">
        <f t="shared" ref="D25:R25" si="27">SUM(D26,D32:D34)</f>
        <v>1795404</v>
      </c>
      <c r="E25" s="688">
        <f t="shared" si="27"/>
        <v>2595107</v>
      </c>
      <c r="F25" s="688">
        <f t="shared" si="27"/>
        <v>2567924</v>
      </c>
      <c r="G25" s="688">
        <f t="shared" si="27"/>
        <v>363132</v>
      </c>
      <c r="H25" s="688">
        <f t="shared" si="27"/>
        <v>23100</v>
      </c>
      <c r="I25" s="688">
        <f t="shared" si="27"/>
        <v>563918</v>
      </c>
      <c r="J25" s="689">
        <f t="shared" si="27"/>
        <v>565382</v>
      </c>
      <c r="K25" s="688">
        <f t="shared" si="27"/>
        <v>13766626</v>
      </c>
      <c r="L25" s="688">
        <f t="shared" si="27"/>
        <v>13542973</v>
      </c>
      <c r="M25" s="688">
        <f t="shared" si="27"/>
        <v>15224183</v>
      </c>
      <c r="N25" s="688">
        <f t="shared" si="27"/>
        <v>15166996</v>
      </c>
      <c r="O25" s="690">
        <f t="shared" si="27"/>
        <v>16146324</v>
      </c>
      <c r="P25" s="688">
        <f t="shared" si="27"/>
        <v>15361477</v>
      </c>
      <c r="Q25" s="688">
        <f t="shared" si="27"/>
        <v>18383208</v>
      </c>
      <c r="R25" s="696">
        <f t="shared" si="27"/>
        <v>18300302</v>
      </c>
    </row>
    <row r="26" spans="1:18" s="705" customFormat="1" ht="25.5" x14ac:dyDescent="0.2">
      <c r="A26" s="701">
        <v>24</v>
      </c>
      <c r="B26" s="692" t="s">
        <v>1221</v>
      </c>
      <c r="C26" s="702">
        <f>SUM(C27:C31)</f>
        <v>1762798</v>
      </c>
      <c r="D26" s="702">
        <f t="shared" ref="D26:R26" si="28">SUM(D27:D31)</f>
        <v>1553269</v>
      </c>
      <c r="E26" s="702">
        <f t="shared" si="28"/>
        <v>2277421</v>
      </c>
      <c r="F26" s="702">
        <f t="shared" si="28"/>
        <v>2275874</v>
      </c>
      <c r="G26" s="702">
        <f t="shared" si="28"/>
        <v>155711</v>
      </c>
      <c r="H26" s="702">
        <f t="shared" si="28"/>
        <v>0</v>
      </c>
      <c r="I26" s="702">
        <f t="shared" si="28"/>
        <v>533920</v>
      </c>
      <c r="J26" s="703">
        <f t="shared" si="28"/>
        <v>533920</v>
      </c>
      <c r="K26" s="702">
        <f t="shared" si="28"/>
        <v>2374365</v>
      </c>
      <c r="L26" s="702">
        <f t="shared" si="28"/>
        <v>1867211</v>
      </c>
      <c r="M26" s="702">
        <f t="shared" si="28"/>
        <v>3173684</v>
      </c>
      <c r="N26" s="702">
        <f t="shared" si="28"/>
        <v>3211648</v>
      </c>
      <c r="O26" s="704">
        <f t="shared" si="28"/>
        <v>4292874</v>
      </c>
      <c r="P26" s="702">
        <f t="shared" si="28"/>
        <v>3420480</v>
      </c>
      <c r="Q26" s="702">
        <f t="shared" si="28"/>
        <v>5985025</v>
      </c>
      <c r="R26" s="717">
        <f t="shared" si="28"/>
        <v>6021442</v>
      </c>
    </row>
    <row r="27" spans="1:18" ht="13.9" customHeight="1" x14ac:dyDescent="0.2">
      <c r="A27" s="698" t="s">
        <v>1222</v>
      </c>
      <c r="B27" s="706" t="s">
        <v>1223</v>
      </c>
      <c r="C27" s="695">
        <f>[1]címrendösszesen!GX30</f>
        <v>0</v>
      </c>
      <c r="D27" s="695">
        <f>SUM('Címrend összesen 4.'!GX30)</f>
        <v>0</v>
      </c>
      <c r="E27" s="695">
        <f>SUM('Címrend összesen 4.'!GY30)</f>
        <v>0</v>
      </c>
      <c r="F27" s="695">
        <f>SUM('Címrend összesen 4.'!GZ30)</f>
        <v>0</v>
      </c>
      <c r="G27" s="695">
        <v>0</v>
      </c>
      <c r="H27" s="695">
        <f>SUM('Címrend összesen 4.'!EV30)</f>
        <v>0</v>
      </c>
      <c r="I27" s="695">
        <f>SUM('Címrend összesen 4.'!EW30)</f>
        <v>0</v>
      </c>
      <c r="J27" s="695">
        <f>SUM('Címrend összesen 4.'!EX30)</f>
        <v>0</v>
      </c>
      <c r="K27" s="587">
        <v>1899382</v>
      </c>
      <c r="L27" s="587">
        <f>SUM('Címrend összesen 4.'!DR30)</f>
        <v>1715394</v>
      </c>
      <c r="M27" s="587">
        <f>SUM('Címrend összesen 4.'!DS30)</f>
        <v>2034255</v>
      </c>
      <c r="N27" s="587">
        <f>SUM('Címrend összesen 4.'!DT30)</f>
        <v>2083642</v>
      </c>
      <c r="O27" s="690">
        <f>SUM(C27,G27,K27)</f>
        <v>1899382</v>
      </c>
      <c r="P27" s="690">
        <f t="shared" ref="P27:R33" si="29">SUM(D27,H27,L27)</f>
        <v>1715394</v>
      </c>
      <c r="Q27" s="690">
        <f t="shared" si="29"/>
        <v>2034255</v>
      </c>
      <c r="R27" s="716">
        <f t="shared" si="29"/>
        <v>2083642</v>
      </c>
    </row>
    <row r="28" spans="1:18" ht="13.9" customHeight="1" x14ac:dyDescent="0.2">
      <c r="A28" s="699">
        <v>26</v>
      </c>
      <c r="B28" s="706" t="s">
        <v>1224</v>
      </c>
      <c r="C28" s="695">
        <v>211635</v>
      </c>
      <c r="D28" s="695">
        <f>SUM('Címrend összesen 4.'!GX31)</f>
        <v>0</v>
      </c>
      <c r="E28" s="695">
        <f>SUM('Címrend összesen 4.'!GY31)</f>
        <v>0</v>
      </c>
      <c r="F28" s="695">
        <f>SUM('Címrend összesen 4.'!GZ31)</f>
        <v>0</v>
      </c>
      <c r="G28" s="695">
        <v>128053</v>
      </c>
      <c r="H28" s="695">
        <f>SUM('Címrend összesen 4.'!EV31)</f>
        <v>0</v>
      </c>
      <c r="I28" s="695">
        <f>SUM('Címrend összesen 4.'!EW31)</f>
        <v>0</v>
      </c>
      <c r="J28" s="695">
        <f>SUM('Címrend összesen 4.'!EX31)</f>
        <v>0</v>
      </c>
      <c r="K28" s="587">
        <v>463288</v>
      </c>
      <c r="L28" s="587">
        <f>SUM('Címrend összesen 4.'!DR31)</f>
        <v>0</v>
      </c>
      <c r="M28" s="587">
        <f>SUM('Címrend összesen 4.'!DS31)</f>
        <v>845936</v>
      </c>
      <c r="N28" s="587">
        <f>SUM('Címrend összesen 4.'!DT31)</f>
        <v>845936</v>
      </c>
      <c r="O28" s="690">
        <f t="shared" ref="O28:O33" si="30">SUM(C28,G28,K28)</f>
        <v>802976</v>
      </c>
      <c r="P28" s="690">
        <f t="shared" si="29"/>
        <v>0</v>
      </c>
      <c r="Q28" s="690">
        <f t="shared" si="29"/>
        <v>845936</v>
      </c>
      <c r="R28" s="716">
        <f t="shared" si="29"/>
        <v>845936</v>
      </c>
    </row>
    <row r="29" spans="1:18" ht="13.9" customHeight="1" x14ac:dyDescent="0.2">
      <c r="A29" s="698" t="s">
        <v>1225</v>
      </c>
      <c r="B29" s="706" t="s">
        <v>1226</v>
      </c>
      <c r="C29" s="695">
        <f>[1]címrendösszesen!GX32</f>
        <v>0</v>
      </c>
      <c r="D29" s="695">
        <f>SUM('Címrend összesen 4.'!GX32)</f>
        <v>0</v>
      </c>
      <c r="E29" s="695">
        <f>SUM('Címrend összesen 4.'!GY32)</f>
        <v>0</v>
      </c>
      <c r="F29" s="695">
        <f>SUM('Címrend összesen 4.'!GZ32)</f>
        <v>0</v>
      </c>
      <c r="G29" s="695">
        <f>[1]címrendösszesen!EW32</f>
        <v>0</v>
      </c>
      <c r="H29" s="695">
        <f>SUM('Címrend összesen 4.'!EV32)</f>
        <v>0</v>
      </c>
      <c r="I29" s="695">
        <f>SUM('Címrend összesen 4.'!EW32)</f>
        <v>0</v>
      </c>
      <c r="J29" s="695">
        <f>SUM('Címrend összesen 4.'!EX32)</f>
        <v>0</v>
      </c>
      <c r="K29" s="695"/>
      <c r="L29" s="587">
        <f>SUM('Címrend összesen 4.'!DR32)</f>
        <v>0</v>
      </c>
      <c r="M29" s="587">
        <f>SUM('Címrend összesen 4.'!DS32)</f>
        <v>0</v>
      </c>
      <c r="N29" s="587">
        <f>SUM('Címrend összesen 4.'!DT32)</f>
        <v>0</v>
      </c>
      <c r="O29" s="690">
        <f t="shared" si="30"/>
        <v>0</v>
      </c>
      <c r="P29" s="690">
        <f t="shared" si="29"/>
        <v>0</v>
      </c>
      <c r="Q29" s="690">
        <f t="shared" si="29"/>
        <v>0</v>
      </c>
      <c r="R29" s="716">
        <f t="shared" si="29"/>
        <v>0</v>
      </c>
    </row>
    <row r="30" spans="1:18" ht="13.9" customHeight="1" x14ac:dyDescent="0.2">
      <c r="A30" s="698" t="s">
        <v>1227</v>
      </c>
      <c r="B30" s="706" t="s">
        <v>1228</v>
      </c>
      <c r="C30" s="695">
        <f>[1]címrendösszesen!GX33</f>
        <v>0</v>
      </c>
      <c r="D30" s="695">
        <f>SUM('Címrend összesen 4.'!GX33)</f>
        <v>0</v>
      </c>
      <c r="E30" s="695">
        <f>SUM('Címrend összesen 4.'!GY33)</f>
        <v>0</v>
      </c>
      <c r="F30" s="695">
        <f>SUM('Címrend összesen 4.'!GZ33)</f>
        <v>0</v>
      </c>
      <c r="G30" s="695">
        <f>[1]címrendösszesen!EW33</f>
        <v>0</v>
      </c>
      <c r="H30" s="695">
        <f>SUM('Címrend összesen 4.'!EV33)</f>
        <v>0</v>
      </c>
      <c r="I30" s="695">
        <f>SUM('Címrend összesen 4.'!EW33)</f>
        <v>0</v>
      </c>
      <c r="J30" s="695">
        <f>SUM('Címrend összesen 4.'!EX33)</f>
        <v>0</v>
      </c>
      <c r="K30" s="695"/>
      <c r="L30" s="587">
        <f>SUM('Címrend összesen 4.'!DR33)</f>
        <v>0</v>
      </c>
      <c r="M30" s="587">
        <f>SUM('Címrend összesen 4.'!DS33)</f>
        <v>0</v>
      </c>
      <c r="N30" s="587">
        <f>SUM('Címrend összesen 4.'!DT33)</f>
        <v>0</v>
      </c>
      <c r="O30" s="690">
        <f t="shared" si="30"/>
        <v>0</v>
      </c>
      <c r="P30" s="690">
        <f t="shared" si="29"/>
        <v>0</v>
      </c>
      <c r="Q30" s="690">
        <f t="shared" si="29"/>
        <v>0</v>
      </c>
      <c r="R30" s="716">
        <f t="shared" si="29"/>
        <v>0</v>
      </c>
    </row>
    <row r="31" spans="1:18" ht="13.9" customHeight="1" x14ac:dyDescent="0.2">
      <c r="A31" s="698" t="s">
        <v>1229</v>
      </c>
      <c r="B31" s="706" t="s">
        <v>1230</v>
      </c>
      <c r="C31" s="695">
        <v>1551163</v>
      </c>
      <c r="D31" s="695">
        <f>SUM('Címrend összesen 4.'!GX34)</f>
        <v>1553269</v>
      </c>
      <c r="E31" s="695">
        <f>SUM('Címrend összesen 4.'!GY34)</f>
        <v>2277421</v>
      </c>
      <c r="F31" s="695">
        <f>SUM('Címrend összesen 4.'!GZ34)</f>
        <v>2275874</v>
      </c>
      <c r="G31" s="695">
        <v>27658</v>
      </c>
      <c r="H31" s="695">
        <f>SUM('Címrend összesen 4.'!EV34)</f>
        <v>0</v>
      </c>
      <c r="I31" s="695">
        <f>SUM('Címrend összesen 4.'!EW34)</f>
        <v>533920</v>
      </c>
      <c r="J31" s="695">
        <f>SUM('Címrend összesen 4.'!EX34)</f>
        <v>533920</v>
      </c>
      <c r="K31" s="587">
        <v>11695</v>
      </c>
      <c r="L31" s="587">
        <f>SUM('Címrend összesen 4.'!DR34)</f>
        <v>151817</v>
      </c>
      <c r="M31" s="587">
        <f>SUM('Címrend összesen 4.'!DS34)</f>
        <v>293493</v>
      </c>
      <c r="N31" s="587">
        <f>SUM('Címrend összesen 4.'!DT34)</f>
        <v>282070</v>
      </c>
      <c r="O31" s="690">
        <f t="shared" si="30"/>
        <v>1590516</v>
      </c>
      <c r="P31" s="690">
        <f t="shared" si="29"/>
        <v>1705086</v>
      </c>
      <c r="Q31" s="690">
        <f t="shared" si="29"/>
        <v>3104834</v>
      </c>
      <c r="R31" s="716">
        <f t="shared" si="29"/>
        <v>3091864</v>
      </c>
    </row>
    <row r="32" spans="1:18" ht="13.9" customHeight="1" x14ac:dyDescent="0.2">
      <c r="A32" s="699">
        <v>30</v>
      </c>
      <c r="B32" s="706" t="s">
        <v>953</v>
      </c>
      <c r="C32" s="695">
        <f>[1]címrendösszesen!GX35</f>
        <v>0</v>
      </c>
      <c r="D32" s="695">
        <f>SUM('Címrend összesen 4.'!GX35)</f>
        <v>0</v>
      </c>
      <c r="E32" s="695">
        <f>SUM('Címrend összesen 4.'!GY35)</f>
        <v>0</v>
      </c>
      <c r="F32" s="695">
        <f>SUM('Címrend összesen 4.'!GZ35)</f>
        <v>0</v>
      </c>
      <c r="G32" s="695">
        <v>195230</v>
      </c>
      <c r="H32" s="695">
        <f>SUM('Címrend összesen 4.'!EV35)</f>
        <v>17300</v>
      </c>
      <c r="I32" s="695">
        <f>SUM('Címrend összesen 4.'!EW35)</f>
        <v>17300</v>
      </c>
      <c r="J32" s="695">
        <f>SUM('Címrend összesen 4.'!EX35)</f>
        <v>12781</v>
      </c>
      <c r="K32" s="587">
        <v>7446649</v>
      </c>
      <c r="L32" s="587">
        <f>SUM('Címrend összesen 4.'!DR35)</f>
        <v>7558077</v>
      </c>
      <c r="M32" s="587">
        <f>SUM('Címrend összesen 4.'!DS35)</f>
        <v>7558077</v>
      </c>
      <c r="N32" s="587">
        <f>SUM('Címrend összesen 4.'!DT35)</f>
        <v>8023277</v>
      </c>
      <c r="O32" s="690">
        <f t="shared" si="30"/>
        <v>7641879</v>
      </c>
      <c r="P32" s="690">
        <f t="shared" si="29"/>
        <v>7575377</v>
      </c>
      <c r="Q32" s="690">
        <f t="shared" si="29"/>
        <v>7575377</v>
      </c>
      <c r="R32" s="716">
        <f t="shared" si="29"/>
        <v>8036058</v>
      </c>
    </row>
    <row r="33" spans="1:18" ht="13.9" customHeight="1" x14ac:dyDescent="0.2">
      <c r="A33" s="698" t="s">
        <v>1231</v>
      </c>
      <c r="B33" s="706" t="s">
        <v>821</v>
      </c>
      <c r="C33" s="695">
        <v>253768</v>
      </c>
      <c r="D33" s="695">
        <f>SUM('Címrend összesen 4.'!GX36)</f>
        <v>242135</v>
      </c>
      <c r="E33" s="695">
        <f>SUM('Címrend összesen 4.'!GY36)</f>
        <v>314286</v>
      </c>
      <c r="F33" s="695">
        <f>SUM('Címrend összesen 4.'!GZ36)</f>
        <v>288747</v>
      </c>
      <c r="G33" s="695">
        <v>12191</v>
      </c>
      <c r="H33" s="695">
        <f>SUM('Címrend összesen 4.'!EV36)</f>
        <v>5800</v>
      </c>
      <c r="I33" s="695">
        <f>SUM('Címrend összesen 4.'!EW36)</f>
        <v>12698</v>
      </c>
      <c r="J33" s="695">
        <f>SUM('Címrend összesen 4.'!EX36)</f>
        <v>18681</v>
      </c>
      <c r="K33" s="587">
        <v>3648519</v>
      </c>
      <c r="L33" s="587">
        <f>SUM('Címrend összesen 4.'!DR36)</f>
        <v>4032685</v>
      </c>
      <c r="M33" s="587">
        <f>SUM('Címrend összesen 4.'!DS36)</f>
        <v>4340960</v>
      </c>
      <c r="N33" s="587">
        <f>SUM('Címrend összesen 4.'!DT36)</f>
        <v>3778463</v>
      </c>
      <c r="O33" s="690">
        <f t="shared" si="30"/>
        <v>3914478</v>
      </c>
      <c r="P33" s="690">
        <f t="shared" si="29"/>
        <v>4280620</v>
      </c>
      <c r="Q33" s="690">
        <f t="shared" si="29"/>
        <v>4667944</v>
      </c>
      <c r="R33" s="716">
        <f t="shared" si="29"/>
        <v>4085891</v>
      </c>
    </row>
    <row r="34" spans="1:18" s="167" customFormat="1" ht="13.9" customHeight="1" x14ac:dyDescent="0.2">
      <c r="A34" s="700">
        <v>32</v>
      </c>
      <c r="B34" s="692" t="s">
        <v>1232</v>
      </c>
      <c r="C34" s="688">
        <f>SUM(C35:C36)</f>
        <v>0</v>
      </c>
      <c r="D34" s="688">
        <f t="shared" ref="D34:R34" si="31">SUM(D35:D36)</f>
        <v>0</v>
      </c>
      <c r="E34" s="688">
        <f t="shared" si="31"/>
        <v>3400</v>
      </c>
      <c r="F34" s="688">
        <f t="shared" si="31"/>
        <v>3303</v>
      </c>
      <c r="G34" s="688">
        <f t="shared" si="31"/>
        <v>0</v>
      </c>
      <c r="H34" s="688">
        <f t="shared" si="31"/>
        <v>0</v>
      </c>
      <c r="I34" s="688">
        <f t="shared" si="31"/>
        <v>0</v>
      </c>
      <c r="J34" s="689">
        <f t="shared" si="31"/>
        <v>0</v>
      </c>
      <c r="K34" s="688">
        <f t="shared" si="31"/>
        <v>297093</v>
      </c>
      <c r="L34" s="688">
        <f t="shared" si="31"/>
        <v>85000</v>
      </c>
      <c r="M34" s="688">
        <f t="shared" si="31"/>
        <v>151462</v>
      </c>
      <c r="N34" s="688">
        <f t="shared" si="31"/>
        <v>153608</v>
      </c>
      <c r="O34" s="690">
        <f t="shared" si="31"/>
        <v>297093</v>
      </c>
      <c r="P34" s="688">
        <f t="shared" si="31"/>
        <v>85000</v>
      </c>
      <c r="Q34" s="688">
        <f t="shared" si="31"/>
        <v>154862</v>
      </c>
      <c r="R34" s="696">
        <f t="shared" si="31"/>
        <v>156911</v>
      </c>
    </row>
    <row r="35" spans="1:18" ht="13.9" customHeight="1" x14ac:dyDescent="0.2">
      <c r="A35" s="699">
        <v>33</v>
      </c>
      <c r="B35" s="706" t="s">
        <v>1233</v>
      </c>
      <c r="C35" s="695">
        <f>[1]címrendösszesen!GX38</f>
        <v>0</v>
      </c>
      <c r="D35" s="695">
        <f>SUM('Címrend összesen 4.'!GX38)</f>
        <v>0</v>
      </c>
      <c r="E35" s="695">
        <f>SUM('Címrend összesen 4.'!GY38)</f>
        <v>0</v>
      </c>
      <c r="F35" s="695">
        <f>SUM('Címrend összesen 4.'!GZ38)</f>
        <v>0</v>
      </c>
      <c r="G35" s="695">
        <f>[1]címrendösszesen!EW38</f>
        <v>0</v>
      </c>
      <c r="H35" s="695">
        <f>SUM('Címrend összesen 4.'!EV38)</f>
        <v>0</v>
      </c>
      <c r="I35" s="695">
        <f>SUM('Címrend összesen 4.'!EW38)</f>
        <v>0</v>
      </c>
      <c r="J35" s="695">
        <f>SUM('Címrend összesen 4.'!EX38)</f>
        <v>0</v>
      </c>
      <c r="K35" s="695"/>
      <c r="L35" s="695">
        <f>SUM('Címrend összesen 4.'!DR38)</f>
        <v>0</v>
      </c>
      <c r="M35" s="695">
        <f>SUM('Címrend összesen 4.'!DS38)</f>
        <v>0</v>
      </c>
      <c r="N35" s="695">
        <f>SUM('Címrend összesen 4.'!DT38)</f>
        <v>0</v>
      </c>
      <c r="O35" s="690">
        <f>SUM(C35,G35,K35)</f>
        <v>0</v>
      </c>
      <c r="P35" s="690">
        <f t="shared" ref="P35:R36" si="32">SUM(D35,H35,L35)</f>
        <v>0</v>
      </c>
      <c r="Q35" s="690">
        <f t="shared" si="32"/>
        <v>0</v>
      </c>
      <c r="R35" s="716">
        <f t="shared" si="32"/>
        <v>0</v>
      </c>
    </row>
    <row r="36" spans="1:18" ht="13.9" customHeight="1" x14ac:dyDescent="0.2">
      <c r="A36" s="699">
        <v>34</v>
      </c>
      <c r="B36" s="706" t="s">
        <v>1234</v>
      </c>
      <c r="C36" s="695"/>
      <c r="D36" s="695">
        <f>SUM('Címrend összesen 4.'!GX39)</f>
        <v>0</v>
      </c>
      <c r="E36" s="695">
        <f>SUM('Címrend összesen 4.'!GY39)</f>
        <v>3400</v>
      </c>
      <c r="F36" s="695">
        <f>SUM('Címrend összesen 4.'!GZ39)</f>
        <v>3303</v>
      </c>
      <c r="G36" s="695">
        <f>[1]címrendösszesen!EW39</f>
        <v>0</v>
      </c>
      <c r="H36" s="695">
        <f>SUM('Címrend összesen 4.'!EV39)</f>
        <v>0</v>
      </c>
      <c r="I36" s="695">
        <f>SUM('Címrend összesen 4.'!EW39)</f>
        <v>0</v>
      </c>
      <c r="J36" s="695">
        <f>SUM('Címrend összesen 4.'!EX39)</f>
        <v>0</v>
      </c>
      <c r="K36" s="587">
        <v>297093</v>
      </c>
      <c r="L36" s="695">
        <f>SUM('Címrend összesen 4.'!DR39)</f>
        <v>85000</v>
      </c>
      <c r="M36" s="695">
        <f>SUM('Címrend összesen 4.'!DS39)</f>
        <v>151462</v>
      </c>
      <c r="N36" s="695">
        <f>SUM('Címrend összesen 4.'!DT39)</f>
        <v>153608</v>
      </c>
      <c r="O36" s="690">
        <f>SUM(C36,G36,K36)</f>
        <v>297093</v>
      </c>
      <c r="P36" s="690">
        <f t="shared" si="32"/>
        <v>85000</v>
      </c>
      <c r="Q36" s="690">
        <f t="shared" si="32"/>
        <v>154862</v>
      </c>
      <c r="R36" s="716">
        <f t="shared" si="32"/>
        <v>156911</v>
      </c>
    </row>
    <row r="37" spans="1:18" s="167" customFormat="1" ht="13.9" customHeight="1" x14ac:dyDescent="0.2">
      <c r="A37" s="700">
        <v>35</v>
      </c>
      <c r="B37" s="692" t="s">
        <v>1403</v>
      </c>
      <c r="C37" s="688">
        <f>SUM(C38,C43:C46)</f>
        <v>2247</v>
      </c>
      <c r="D37" s="688">
        <f t="shared" ref="D37:R37" si="33">SUM(D38,D43:D46)</f>
        <v>17105</v>
      </c>
      <c r="E37" s="688">
        <f t="shared" si="33"/>
        <v>55177</v>
      </c>
      <c r="F37" s="688">
        <f t="shared" si="33"/>
        <v>55177</v>
      </c>
      <c r="G37" s="688">
        <f t="shared" si="33"/>
        <v>292</v>
      </c>
      <c r="H37" s="688">
        <f t="shared" si="33"/>
        <v>0</v>
      </c>
      <c r="I37" s="688">
        <f t="shared" si="33"/>
        <v>0</v>
      </c>
      <c r="J37" s="689">
        <f t="shared" si="33"/>
        <v>57</v>
      </c>
      <c r="K37" s="688">
        <f t="shared" si="33"/>
        <v>2711499</v>
      </c>
      <c r="L37" s="688">
        <f t="shared" si="33"/>
        <v>3063795</v>
      </c>
      <c r="M37" s="688">
        <f t="shared" si="33"/>
        <v>7006101</v>
      </c>
      <c r="N37" s="688">
        <f t="shared" si="33"/>
        <v>6680743</v>
      </c>
      <c r="O37" s="690">
        <f t="shared" si="33"/>
        <v>2714038</v>
      </c>
      <c r="P37" s="688">
        <f t="shared" si="33"/>
        <v>3080900</v>
      </c>
      <c r="Q37" s="688">
        <f t="shared" si="33"/>
        <v>7061278</v>
      </c>
      <c r="R37" s="696">
        <f t="shared" si="33"/>
        <v>6735977</v>
      </c>
    </row>
    <row r="38" spans="1:18" s="167" customFormat="1" ht="30" customHeight="1" x14ac:dyDescent="0.2">
      <c r="A38" s="691" t="s">
        <v>1236</v>
      </c>
      <c r="B38" s="692" t="s">
        <v>1404</v>
      </c>
      <c r="C38" s="688">
        <f>SUM(C39:C42)</f>
        <v>2247</v>
      </c>
      <c r="D38" s="688">
        <f t="shared" ref="D38:R38" si="34">SUM(D39:D42)</f>
        <v>17105</v>
      </c>
      <c r="E38" s="688">
        <f t="shared" si="34"/>
        <v>52419</v>
      </c>
      <c r="F38" s="688">
        <f t="shared" si="34"/>
        <v>52419</v>
      </c>
      <c r="G38" s="688">
        <f t="shared" si="34"/>
        <v>0</v>
      </c>
      <c r="H38" s="688">
        <f t="shared" si="34"/>
        <v>0</v>
      </c>
      <c r="I38" s="688">
        <f t="shared" si="34"/>
        <v>0</v>
      </c>
      <c r="J38" s="689">
        <f t="shared" si="34"/>
        <v>0</v>
      </c>
      <c r="K38" s="688">
        <f t="shared" si="34"/>
        <v>439504</v>
      </c>
      <c r="L38" s="688">
        <f t="shared" si="34"/>
        <v>414425</v>
      </c>
      <c r="M38" s="688">
        <f t="shared" si="34"/>
        <v>4003952</v>
      </c>
      <c r="N38" s="688">
        <f t="shared" si="34"/>
        <v>3625627</v>
      </c>
      <c r="O38" s="690">
        <f t="shared" si="34"/>
        <v>441751</v>
      </c>
      <c r="P38" s="688">
        <f t="shared" si="34"/>
        <v>431530</v>
      </c>
      <c r="Q38" s="688">
        <f t="shared" si="34"/>
        <v>4056371</v>
      </c>
      <c r="R38" s="696">
        <f t="shared" si="34"/>
        <v>3678046</v>
      </c>
    </row>
    <row r="39" spans="1:18" ht="13.9" customHeight="1" x14ac:dyDescent="0.2">
      <c r="A39" s="699">
        <v>37</v>
      </c>
      <c r="B39" s="706" t="s">
        <v>1238</v>
      </c>
      <c r="C39" s="695">
        <f>[1]címrendösszesen!GX42</f>
        <v>0</v>
      </c>
      <c r="D39" s="695">
        <f>SUM('Címrend összesen 4.'!GX42)</f>
        <v>0</v>
      </c>
      <c r="E39" s="695">
        <f>SUM('Címrend összesen 4.'!GY42)</f>
        <v>0</v>
      </c>
      <c r="F39" s="695">
        <f>SUM('Címrend összesen 4.'!GZ42)</f>
        <v>0</v>
      </c>
      <c r="G39" s="695">
        <f>[1]címrendösszesen!EW42</f>
        <v>0</v>
      </c>
      <c r="H39" s="695">
        <f>SUM('Címrend összesen 4.'!EV42)</f>
        <v>0</v>
      </c>
      <c r="I39" s="695">
        <f>SUM('Címrend összesen 4.'!EW42)</f>
        <v>0</v>
      </c>
      <c r="J39" s="695">
        <f>SUM('Címrend összesen 4.'!EX42)</f>
        <v>0</v>
      </c>
      <c r="K39" s="587"/>
      <c r="L39" s="587">
        <f>SUM('Címrend összesen 4.'!DR42)</f>
        <v>0</v>
      </c>
      <c r="M39" s="587">
        <f>SUM('Címrend összesen 4.'!DS42)</f>
        <v>2200000</v>
      </c>
      <c r="N39" s="587">
        <f>SUM('Címrend összesen 4.'!DT42)</f>
        <v>2200000</v>
      </c>
      <c r="O39" s="690">
        <f>SUM(C39,G39,K39)</f>
        <v>0</v>
      </c>
      <c r="P39" s="690">
        <f t="shared" ref="P39:R45" si="35">SUM(D39,H39,L39)</f>
        <v>0</v>
      </c>
      <c r="Q39" s="690">
        <f t="shared" si="35"/>
        <v>2200000</v>
      </c>
      <c r="R39" s="716">
        <f t="shared" si="35"/>
        <v>2200000</v>
      </c>
    </row>
    <row r="40" spans="1:18" ht="25.5" x14ac:dyDescent="0.2">
      <c r="A40" s="698" t="s">
        <v>1405</v>
      </c>
      <c r="B40" s="706" t="s">
        <v>1240</v>
      </c>
      <c r="C40" s="695">
        <v>0</v>
      </c>
      <c r="D40" s="695">
        <f>SUM('Címrend összesen 4.'!GX43)</f>
        <v>0</v>
      </c>
      <c r="E40" s="695">
        <f>SUM('Címrend összesen 4.'!GY43)</f>
        <v>0</v>
      </c>
      <c r="F40" s="695">
        <f>SUM('Címrend összesen 4.'!GZ43)</f>
        <v>0</v>
      </c>
      <c r="G40" s="695">
        <f>[1]címrendösszesen!EW43</f>
        <v>0</v>
      </c>
      <c r="H40" s="695">
        <f>SUM('Címrend összesen 4.'!EV43)</f>
        <v>0</v>
      </c>
      <c r="I40" s="695">
        <f>SUM('Címrend összesen 4.'!EW43)</f>
        <v>0</v>
      </c>
      <c r="J40" s="695">
        <f>SUM('Címrend összesen 4.'!EX43)</f>
        <v>0</v>
      </c>
      <c r="K40" s="695"/>
      <c r="L40" s="587">
        <f>SUM('Címrend összesen 4.'!DR43)</f>
        <v>0</v>
      </c>
      <c r="M40" s="587">
        <f>SUM('Címrend összesen 4.'!DS43)</f>
        <v>0</v>
      </c>
      <c r="N40" s="587">
        <f>SUM('Címrend összesen 4.'!DT43)</f>
        <v>0</v>
      </c>
      <c r="O40" s="690">
        <f t="shared" ref="O40:O45" si="36">SUM(C40,G40,K40)</f>
        <v>0</v>
      </c>
      <c r="P40" s="690">
        <f t="shared" si="35"/>
        <v>0</v>
      </c>
      <c r="Q40" s="690">
        <f t="shared" si="35"/>
        <v>0</v>
      </c>
      <c r="R40" s="716">
        <f t="shared" si="35"/>
        <v>0</v>
      </c>
    </row>
    <row r="41" spans="1:18" ht="13.9" customHeight="1" x14ac:dyDescent="0.2">
      <c r="A41" s="699">
        <v>39</v>
      </c>
      <c r="B41" s="706" t="s">
        <v>1241</v>
      </c>
      <c r="C41" s="695">
        <f>[1]címrendösszesen!GX44</f>
        <v>0</v>
      </c>
      <c r="D41" s="695">
        <f>SUM('Címrend összesen 4.'!GX44)</f>
        <v>0</v>
      </c>
      <c r="E41" s="695">
        <f>SUM('Címrend összesen 4.'!GY44)</f>
        <v>0</v>
      </c>
      <c r="F41" s="695">
        <f>SUM('Címrend összesen 4.'!GZ44)</f>
        <v>0</v>
      </c>
      <c r="G41" s="695">
        <f>[1]címrendösszesen!EW44</f>
        <v>0</v>
      </c>
      <c r="H41" s="695">
        <f>SUM('Címrend összesen 4.'!EV44)</f>
        <v>0</v>
      </c>
      <c r="I41" s="695">
        <f>SUM('Címrend összesen 4.'!EW44)</f>
        <v>0</v>
      </c>
      <c r="J41" s="695">
        <f>SUM('Címrend összesen 4.'!EX44)</f>
        <v>0</v>
      </c>
      <c r="K41" s="695"/>
      <c r="L41" s="587">
        <f>SUM('Címrend összesen 4.'!DR44)</f>
        <v>0</v>
      </c>
      <c r="M41" s="587">
        <f>SUM('Címrend összesen 4.'!DS44)</f>
        <v>0</v>
      </c>
      <c r="N41" s="587">
        <f>SUM('Címrend összesen 4.'!DT44)</f>
        <v>0</v>
      </c>
      <c r="O41" s="690">
        <f t="shared" si="36"/>
        <v>0</v>
      </c>
      <c r="P41" s="690">
        <f t="shared" si="35"/>
        <v>0</v>
      </c>
      <c r="Q41" s="690">
        <f t="shared" si="35"/>
        <v>0</v>
      </c>
      <c r="R41" s="716">
        <f t="shared" si="35"/>
        <v>0</v>
      </c>
    </row>
    <row r="42" spans="1:18" ht="13.9" customHeight="1" x14ac:dyDescent="0.2">
      <c r="A42" s="698" t="s">
        <v>1406</v>
      </c>
      <c r="B42" s="706" t="s">
        <v>1243</v>
      </c>
      <c r="C42" s="695">
        <v>2247</v>
      </c>
      <c r="D42" s="695">
        <f>SUM('Címrend összesen 4.'!GX45)</f>
        <v>17105</v>
      </c>
      <c r="E42" s="695">
        <f>SUM('Címrend összesen 4.'!GY45)</f>
        <v>52419</v>
      </c>
      <c r="F42" s="695">
        <f>SUM('Címrend összesen 4.'!GZ45)</f>
        <v>52419</v>
      </c>
      <c r="G42" s="695">
        <f>[1]címrendösszesen!EW45</f>
        <v>0</v>
      </c>
      <c r="H42" s="695">
        <f>SUM('Címrend összesen 4.'!EV45)</f>
        <v>0</v>
      </c>
      <c r="I42" s="695">
        <f>SUM('Címrend összesen 4.'!EW45)</f>
        <v>0</v>
      </c>
      <c r="J42" s="695">
        <f>SUM('Címrend összesen 4.'!EX45)</f>
        <v>0</v>
      </c>
      <c r="K42" s="587">
        <v>439504</v>
      </c>
      <c r="L42" s="587">
        <f>SUM('Címrend összesen 4.'!DR45)</f>
        <v>414425</v>
      </c>
      <c r="M42" s="587">
        <f>SUM('Címrend összesen 4.'!DS45)</f>
        <v>1803952</v>
      </c>
      <c r="N42" s="587">
        <f>SUM('Címrend összesen 4.'!DT45)</f>
        <v>1425627</v>
      </c>
      <c r="O42" s="690">
        <f t="shared" si="36"/>
        <v>441751</v>
      </c>
      <c r="P42" s="690">
        <f t="shared" si="35"/>
        <v>431530</v>
      </c>
      <c r="Q42" s="690">
        <f t="shared" si="35"/>
        <v>1856371</v>
      </c>
      <c r="R42" s="716">
        <f t="shared" si="35"/>
        <v>1478046</v>
      </c>
    </row>
    <row r="43" spans="1:18" ht="13.9" customHeight="1" x14ac:dyDescent="0.2">
      <c r="A43" s="699">
        <v>41</v>
      </c>
      <c r="B43" s="706" t="s">
        <v>29</v>
      </c>
      <c r="C43" s="695">
        <f>[1]címrendösszesen!GX46</f>
        <v>0</v>
      </c>
      <c r="D43" s="695">
        <f>SUM('Címrend összesen 4.'!GX46)</f>
        <v>0</v>
      </c>
      <c r="E43" s="695">
        <f>SUM('Címrend összesen 4.'!GY46)</f>
        <v>0</v>
      </c>
      <c r="F43" s="695">
        <f>SUM('Címrend összesen 4.'!GZ46)</f>
        <v>0</v>
      </c>
      <c r="G43" s="695">
        <f>[1]címrendösszesen!EW46</f>
        <v>0</v>
      </c>
      <c r="H43" s="695">
        <f>SUM('Címrend összesen 4.'!EV46)</f>
        <v>0</v>
      </c>
      <c r="I43" s="695">
        <f>SUM('Címrend összesen 4.'!EW46)</f>
        <v>0</v>
      </c>
      <c r="J43" s="695">
        <f>SUM('Címrend összesen 4.'!EX46)</f>
        <v>0</v>
      </c>
      <c r="K43" s="587">
        <v>2046671</v>
      </c>
      <c r="L43" s="587">
        <f>SUM('Címrend összesen 4.'!DR46)</f>
        <v>2508870</v>
      </c>
      <c r="M43" s="587">
        <f>SUM('Címrend összesen 4.'!DS46)</f>
        <v>2699849</v>
      </c>
      <c r="N43" s="587">
        <f>SUM('Címrend összesen 4.'!DT46)</f>
        <v>2674981</v>
      </c>
      <c r="O43" s="690">
        <f t="shared" si="36"/>
        <v>2046671</v>
      </c>
      <c r="P43" s="690">
        <f t="shared" si="35"/>
        <v>2508870</v>
      </c>
      <c r="Q43" s="690">
        <f t="shared" si="35"/>
        <v>2699849</v>
      </c>
      <c r="R43" s="716">
        <f t="shared" si="35"/>
        <v>2674981</v>
      </c>
    </row>
    <row r="44" spans="1:18" ht="13.9" customHeight="1" x14ac:dyDescent="0.2">
      <c r="A44" s="698" t="s">
        <v>1407</v>
      </c>
      <c r="B44" s="706" t="s">
        <v>1245</v>
      </c>
      <c r="C44" s="695">
        <f>[1]címrendösszesen!GX47</f>
        <v>0</v>
      </c>
      <c r="D44" s="695">
        <f>SUM('Címrend összesen 4.'!GX47)</f>
        <v>0</v>
      </c>
      <c r="E44" s="695">
        <f>SUM('Címrend összesen 4.'!GY47)</f>
        <v>0</v>
      </c>
      <c r="F44" s="695">
        <f>SUM('Címrend összesen 4.'!GZ47)</f>
        <v>0</v>
      </c>
      <c r="G44" s="695">
        <v>292</v>
      </c>
      <c r="H44" s="695">
        <f>SUM('Címrend összesen 4.'!EV47)</f>
        <v>0</v>
      </c>
      <c r="I44" s="695">
        <f>SUM('Címrend összesen 4.'!EW47)</f>
        <v>0</v>
      </c>
      <c r="J44" s="695">
        <f>SUM('Címrend összesen 4.'!EX47)</f>
        <v>57</v>
      </c>
      <c r="K44" s="587">
        <v>6076</v>
      </c>
      <c r="L44" s="587">
        <f>SUM('Címrend összesen 4.'!DR47)</f>
        <v>0</v>
      </c>
      <c r="M44" s="587">
        <f>SUM('Címrend összesen 4.'!DS47)</f>
        <v>0</v>
      </c>
      <c r="N44" s="587">
        <f>SUM('Címrend összesen 4.'!DT47)</f>
        <v>0</v>
      </c>
      <c r="O44" s="690">
        <f t="shared" si="36"/>
        <v>6368</v>
      </c>
      <c r="P44" s="690">
        <f t="shared" si="35"/>
        <v>0</v>
      </c>
      <c r="Q44" s="690">
        <f t="shared" si="35"/>
        <v>0</v>
      </c>
      <c r="R44" s="716">
        <f t="shared" si="35"/>
        <v>57</v>
      </c>
    </row>
    <row r="45" spans="1:18" ht="25.5" x14ac:dyDescent="0.2">
      <c r="A45" s="699">
        <v>43</v>
      </c>
      <c r="B45" s="706" t="s">
        <v>1246</v>
      </c>
      <c r="C45" s="695">
        <f>[1]címrendösszesen!GX48</f>
        <v>0</v>
      </c>
      <c r="D45" s="695">
        <f>SUM('Címrend összesen 4.'!GX48)</f>
        <v>0</v>
      </c>
      <c r="E45" s="695">
        <f>SUM('Címrend összesen 4.'!GY48)</f>
        <v>0</v>
      </c>
      <c r="F45" s="695">
        <f>SUM('Címrend összesen 4.'!GZ48)</f>
        <v>0</v>
      </c>
      <c r="G45" s="695">
        <f>[1]címrendösszesen!EW48</f>
        <v>0</v>
      </c>
      <c r="H45" s="695">
        <f>SUM('Címrend összesen 4.'!EV48)</f>
        <v>0</v>
      </c>
      <c r="I45" s="695">
        <f>SUM('Címrend összesen 4.'!EW48)</f>
        <v>0</v>
      </c>
      <c r="J45" s="695">
        <f>SUM('Címrend összesen 4.'!EX48)</f>
        <v>0</v>
      </c>
      <c r="K45" s="587">
        <v>2917</v>
      </c>
      <c r="L45" s="587">
        <f>SUM('Címrend összesen 4.'!DR48)</f>
        <v>0</v>
      </c>
      <c r="M45" s="587">
        <f>SUM('Címrend összesen 4.'!DS48)</f>
        <v>0</v>
      </c>
      <c r="N45" s="587">
        <f>SUM('Címrend összesen 4.'!DT48)</f>
        <v>0</v>
      </c>
      <c r="O45" s="690">
        <f t="shared" si="36"/>
        <v>2917</v>
      </c>
      <c r="P45" s="690">
        <f t="shared" si="35"/>
        <v>0</v>
      </c>
      <c r="Q45" s="690">
        <f t="shared" si="35"/>
        <v>0</v>
      </c>
      <c r="R45" s="716">
        <f t="shared" si="35"/>
        <v>0</v>
      </c>
    </row>
    <row r="46" spans="1:18" s="167" customFormat="1" ht="13.9" customHeight="1" x14ac:dyDescent="0.2">
      <c r="A46" s="691" t="s">
        <v>1408</v>
      </c>
      <c r="B46" s="692" t="s">
        <v>1409</v>
      </c>
      <c r="C46" s="688">
        <f>SUM(C47:C48)</f>
        <v>0</v>
      </c>
      <c r="D46" s="688">
        <f t="shared" ref="D46:R46" si="37">SUM(D47:D48)</f>
        <v>0</v>
      </c>
      <c r="E46" s="688">
        <f t="shared" si="37"/>
        <v>2758</v>
      </c>
      <c r="F46" s="688">
        <f t="shared" si="37"/>
        <v>2758</v>
      </c>
      <c r="G46" s="688">
        <f t="shared" si="37"/>
        <v>0</v>
      </c>
      <c r="H46" s="688">
        <f t="shared" si="37"/>
        <v>0</v>
      </c>
      <c r="I46" s="688">
        <f t="shared" si="37"/>
        <v>0</v>
      </c>
      <c r="J46" s="689">
        <f t="shared" si="37"/>
        <v>0</v>
      </c>
      <c r="K46" s="688">
        <f t="shared" si="37"/>
        <v>216331</v>
      </c>
      <c r="L46" s="688">
        <f t="shared" si="37"/>
        <v>140500</v>
      </c>
      <c r="M46" s="688">
        <f t="shared" si="37"/>
        <v>302300</v>
      </c>
      <c r="N46" s="688">
        <f t="shared" si="37"/>
        <v>380135</v>
      </c>
      <c r="O46" s="690">
        <f t="shared" si="37"/>
        <v>216331</v>
      </c>
      <c r="P46" s="688">
        <f t="shared" si="37"/>
        <v>140500</v>
      </c>
      <c r="Q46" s="688">
        <f t="shared" si="37"/>
        <v>305058</v>
      </c>
      <c r="R46" s="696">
        <f t="shared" si="37"/>
        <v>382893</v>
      </c>
    </row>
    <row r="47" spans="1:18" ht="25.5" x14ac:dyDescent="0.2">
      <c r="A47" s="699">
        <v>45</v>
      </c>
      <c r="B47" s="706" t="s">
        <v>1249</v>
      </c>
      <c r="C47" s="695">
        <f>[1]címrendösszesen!GX50</f>
        <v>0</v>
      </c>
      <c r="D47" s="695">
        <f>SUM('Címrend összesen 4.'!GX50)</f>
        <v>0</v>
      </c>
      <c r="E47" s="695">
        <f>SUM('Címrend összesen 4.'!GY50)</f>
        <v>0</v>
      </c>
      <c r="F47" s="695">
        <f>SUM('Címrend összesen 4.'!GZ50)</f>
        <v>0</v>
      </c>
      <c r="G47" s="695">
        <f>[1]címrendösszesen!EW50</f>
        <v>0</v>
      </c>
      <c r="H47" s="695">
        <f>SUM('Címrend összesen 4.'!EV50)</f>
        <v>0</v>
      </c>
      <c r="I47" s="695">
        <f>SUM('Címrend összesen 4.'!EW50)</f>
        <v>0</v>
      </c>
      <c r="J47" s="695">
        <f>SUM('Címrend összesen 4.'!EX50)</f>
        <v>0</v>
      </c>
      <c r="K47" s="587">
        <v>145489</v>
      </c>
      <c r="L47" s="587">
        <f>SUM('Címrend összesen 4.'!DR50)</f>
        <v>140500</v>
      </c>
      <c r="M47" s="587">
        <f>SUM('Címrend összesen 4.'!DS50)</f>
        <v>140500</v>
      </c>
      <c r="N47" s="587">
        <f>SUM('Címrend összesen 4.'!DT50)</f>
        <v>218036</v>
      </c>
      <c r="O47" s="690">
        <f>SUM(C47,G47,K47)</f>
        <v>145489</v>
      </c>
      <c r="P47" s="690">
        <f t="shared" ref="P47:R48" si="38">SUM(D47,H47,L47)</f>
        <v>140500</v>
      </c>
      <c r="Q47" s="690">
        <f t="shared" si="38"/>
        <v>140500</v>
      </c>
      <c r="R47" s="716">
        <f t="shared" si="38"/>
        <v>218036</v>
      </c>
    </row>
    <row r="48" spans="1:18" ht="13.9" customHeight="1" x14ac:dyDescent="0.2">
      <c r="A48" s="698" t="s">
        <v>1252</v>
      </c>
      <c r="B48" s="706" t="s">
        <v>1251</v>
      </c>
      <c r="C48" s="695"/>
      <c r="D48" s="695">
        <f>SUM('Címrend összesen 4.'!GX51)</f>
        <v>0</v>
      </c>
      <c r="E48" s="695">
        <f>SUM('Címrend összesen 4.'!GY51)</f>
        <v>2758</v>
      </c>
      <c r="F48" s="695">
        <f>SUM('Címrend összesen 4.'!GZ51)</f>
        <v>2758</v>
      </c>
      <c r="G48" s="695">
        <f>[1]címrendösszesen!EW51</f>
        <v>0</v>
      </c>
      <c r="H48" s="695">
        <f>SUM('Címrend összesen 4.'!EV51)</f>
        <v>0</v>
      </c>
      <c r="I48" s="695">
        <f>SUM('Címrend összesen 4.'!EW51)</f>
        <v>0</v>
      </c>
      <c r="J48" s="695">
        <f>SUM('Címrend összesen 4.'!EX51)</f>
        <v>0</v>
      </c>
      <c r="K48" s="587">
        <v>70842</v>
      </c>
      <c r="L48" s="587">
        <f>SUM('Címrend összesen 4.'!DR51)</f>
        <v>0</v>
      </c>
      <c r="M48" s="587">
        <f>SUM('Címrend összesen 4.'!DS51)</f>
        <v>161800</v>
      </c>
      <c r="N48" s="587">
        <f>SUM('Címrend összesen 4.'!DT51)</f>
        <v>162099</v>
      </c>
      <c r="O48" s="690">
        <f>SUM(C48,G48,K48)</f>
        <v>70842</v>
      </c>
      <c r="P48" s="690">
        <f t="shared" si="38"/>
        <v>0</v>
      </c>
      <c r="Q48" s="690">
        <f t="shared" si="38"/>
        <v>164558</v>
      </c>
      <c r="R48" s="716">
        <f t="shared" si="38"/>
        <v>164857</v>
      </c>
    </row>
    <row r="49" spans="1:18" s="167" customFormat="1" ht="13.9" customHeight="1" x14ac:dyDescent="0.2">
      <c r="A49" s="691" t="s">
        <v>1410</v>
      </c>
      <c r="B49" s="692" t="s">
        <v>1253</v>
      </c>
      <c r="C49" s="688">
        <f>SUM(C25,C37)</f>
        <v>2018813</v>
      </c>
      <c r="D49" s="688">
        <f t="shared" ref="D49:R49" si="39">SUM(D25,D37)</f>
        <v>1812509</v>
      </c>
      <c r="E49" s="688">
        <f t="shared" si="39"/>
        <v>2650284</v>
      </c>
      <c r="F49" s="688">
        <f t="shared" si="39"/>
        <v>2623101</v>
      </c>
      <c r="G49" s="688">
        <f t="shared" si="39"/>
        <v>363424</v>
      </c>
      <c r="H49" s="688">
        <f t="shared" si="39"/>
        <v>23100</v>
      </c>
      <c r="I49" s="688">
        <f t="shared" si="39"/>
        <v>563918</v>
      </c>
      <c r="J49" s="689">
        <f t="shared" si="39"/>
        <v>565439</v>
      </c>
      <c r="K49" s="688">
        <f t="shared" si="39"/>
        <v>16478125</v>
      </c>
      <c r="L49" s="688">
        <f t="shared" si="39"/>
        <v>16606768</v>
      </c>
      <c r="M49" s="688">
        <f t="shared" si="39"/>
        <v>22230284</v>
      </c>
      <c r="N49" s="688">
        <f t="shared" si="39"/>
        <v>21847739</v>
      </c>
      <c r="O49" s="690">
        <f t="shared" si="39"/>
        <v>18860362</v>
      </c>
      <c r="P49" s="688">
        <f t="shared" si="39"/>
        <v>18442377</v>
      </c>
      <c r="Q49" s="688">
        <f t="shared" si="39"/>
        <v>25444486</v>
      </c>
      <c r="R49" s="696">
        <f t="shared" si="39"/>
        <v>25036279</v>
      </c>
    </row>
    <row r="50" spans="1:18" s="167" customFormat="1" ht="13.9" customHeight="1" x14ac:dyDescent="0.2">
      <c r="A50" s="691" t="s">
        <v>1411</v>
      </c>
      <c r="B50" s="692" t="s">
        <v>1412</v>
      </c>
      <c r="C50" s="688">
        <f>SUM(C55,C51)</f>
        <v>0</v>
      </c>
      <c r="D50" s="688">
        <f t="shared" ref="D50:R50" si="40">SUM(D55,D51)</f>
        <v>0</v>
      </c>
      <c r="E50" s="688">
        <f t="shared" si="40"/>
        <v>0</v>
      </c>
      <c r="F50" s="688">
        <f t="shared" si="40"/>
        <v>0</v>
      </c>
      <c r="G50" s="688">
        <f t="shared" si="40"/>
        <v>0</v>
      </c>
      <c r="H50" s="688">
        <f t="shared" si="40"/>
        <v>0</v>
      </c>
      <c r="I50" s="688">
        <f t="shared" si="40"/>
        <v>0</v>
      </c>
      <c r="J50" s="689">
        <f t="shared" si="40"/>
        <v>0</v>
      </c>
      <c r="K50" s="688">
        <f t="shared" si="40"/>
        <v>8580823</v>
      </c>
      <c r="L50" s="688">
        <f t="shared" si="40"/>
        <v>6379851</v>
      </c>
      <c r="M50" s="688">
        <f t="shared" si="40"/>
        <v>13081556</v>
      </c>
      <c r="N50" s="688">
        <f t="shared" si="40"/>
        <v>12613207</v>
      </c>
      <c r="O50" s="690">
        <f t="shared" si="40"/>
        <v>8580823</v>
      </c>
      <c r="P50" s="688">
        <f t="shared" si="40"/>
        <v>6379851</v>
      </c>
      <c r="Q50" s="688">
        <f t="shared" si="40"/>
        <v>13081556</v>
      </c>
      <c r="R50" s="696">
        <f t="shared" si="40"/>
        <v>12613207</v>
      </c>
    </row>
    <row r="51" spans="1:18" s="167" customFormat="1" ht="13.9" customHeight="1" x14ac:dyDescent="0.2">
      <c r="A51" s="700">
        <v>49</v>
      </c>
      <c r="B51" s="692" t="s">
        <v>1413</v>
      </c>
      <c r="C51" s="688">
        <f>SUM(C52:C54)</f>
        <v>0</v>
      </c>
      <c r="D51" s="688">
        <f t="shared" ref="D51:R51" si="41">SUM(D52:D54)</f>
        <v>0</v>
      </c>
      <c r="E51" s="688">
        <f t="shared" si="41"/>
        <v>0</v>
      </c>
      <c r="F51" s="688">
        <f t="shared" si="41"/>
        <v>0</v>
      </c>
      <c r="G51" s="688">
        <f t="shared" si="41"/>
        <v>0</v>
      </c>
      <c r="H51" s="688">
        <f t="shared" si="41"/>
        <v>0</v>
      </c>
      <c r="I51" s="688">
        <f t="shared" si="41"/>
        <v>0</v>
      </c>
      <c r="J51" s="689">
        <f t="shared" si="41"/>
        <v>0</v>
      </c>
      <c r="K51" s="688">
        <f t="shared" si="41"/>
        <v>8469459</v>
      </c>
      <c r="L51" s="688">
        <f t="shared" si="41"/>
        <v>6253993</v>
      </c>
      <c r="M51" s="688">
        <f t="shared" si="41"/>
        <v>12726736</v>
      </c>
      <c r="N51" s="688">
        <f t="shared" si="41"/>
        <v>12339092</v>
      </c>
      <c r="O51" s="690">
        <f t="shared" si="41"/>
        <v>8469459</v>
      </c>
      <c r="P51" s="688">
        <f t="shared" si="41"/>
        <v>6253993</v>
      </c>
      <c r="Q51" s="688">
        <f t="shared" si="41"/>
        <v>12726736</v>
      </c>
      <c r="R51" s="696">
        <f t="shared" si="41"/>
        <v>12339092</v>
      </c>
    </row>
    <row r="52" spans="1:18" s="167" customFormat="1" ht="13.9" customHeight="1" x14ac:dyDescent="0.2">
      <c r="A52" s="698" t="s">
        <v>1414</v>
      </c>
      <c r="B52" s="706" t="s">
        <v>1258</v>
      </c>
      <c r="C52" s="695">
        <f>[1]címrendösszesen!GX55</f>
        <v>0</v>
      </c>
      <c r="D52" s="695">
        <f>SUM('Címrend összesen 4.'!GX55)</f>
        <v>0</v>
      </c>
      <c r="E52" s="695">
        <f>SUM('Címrend összesen 4.'!GY55)</f>
        <v>0</v>
      </c>
      <c r="F52" s="695">
        <f>SUM('Címrend összesen 4.'!GZ55)</f>
        <v>0</v>
      </c>
      <c r="G52" s="695">
        <f>[1]címrendösszesen!EW55</f>
        <v>0</v>
      </c>
      <c r="H52" s="695">
        <f>SUM('Címrend összesen 4.'!EV55)</f>
        <v>0</v>
      </c>
      <c r="I52" s="695">
        <f>SUM('Címrend összesen 4.'!EW55)</f>
        <v>0</v>
      </c>
      <c r="J52" s="695">
        <f>SUM('Címrend összesen 4.'!EX55)</f>
        <v>0</v>
      </c>
      <c r="K52" s="587">
        <v>52623</v>
      </c>
      <c r="L52" s="587">
        <f>SUM('Címrend összesen 4.'!DR55)</f>
        <v>0</v>
      </c>
      <c r="M52" s="587">
        <f>SUM('Címrend összesen 4.'!DS55)</f>
        <v>35817</v>
      </c>
      <c r="N52" s="587">
        <f>SUM('Címrend összesen 4.'!DT55)</f>
        <v>18015</v>
      </c>
      <c r="O52" s="690">
        <f>SUM(C52,G52,K52)</f>
        <v>52623</v>
      </c>
      <c r="P52" s="690">
        <f t="shared" ref="P52:R54" si="42">SUM(D52,H52,L52)</f>
        <v>0</v>
      </c>
      <c r="Q52" s="690">
        <f t="shared" si="42"/>
        <v>35817</v>
      </c>
      <c r="R52" s="716">
        <f t="shared" si="42"/>
        <v>18015</v>
      </c>
    </row>
    <row r="53" spans="1:18" s="167" customFormat="1" ht="13.9" customHeight="1" x14ac:dyDescent="0.2">
      <c r="A53" s="699">
        <v>51</v>
      </c>
      <c r="B53" s="706" t="s">
        <v>954</v>
      </c>
      <c r="C53" s="695">
        <v>0</v>
      </c>
      <c r="D53" s="695">
        <f>SUM('Címrend összesen 4.'!GX56)</f>
        <v>0</v>
      </c>
      <c r="E53" s="695">
        <f>SUM('Címrend összesen 4.'!GY56)</f>
        <v>0</v>
      </c>
      <c r="F53" s="695">
        <f>SUM('Címrend összesen 4.'!GZ56)</f>
        <v>0</v>
      </c>
      <c r="G53" s="695">
        <f>[1]címrendösszesen!EW56</f>
        <v>0</v>
      </c>
      <c r="H53" s="695">
        <f>SUM('Címrend összesen 4.'!EV56)</f>
        <v>0</v>
      </c>
      <c r="I53" s="695">
        <f>SUM('Címrend összesen 4.'!EW56)</f>
        <v>0</v>
      </c>
      <c r="J53" s="695">
        <f>SUM('Címrend összesen 4.'!EX56)</f>
        <v>0</v>
      </c>
      <c r="K53" s="587">
        <v>2500000</v>
      </c>
      <c r="L53" s="587">
        <f>SUM('Címrend összesen 4.'!DR56)</f>
        <v>0</v>
      </c>
      <c r="M53" s="587">
        <f>SUM('Címrend összesen 4.'!DS56)</f>
        <v>5993844</v>
      </c>
      <c r="N53" s="587">
        <f>SUM('Címrend összesen 4.'!DT56)</f>
        <v>5993840</v>
      </c>
      <c r="O53" s="690">
        <f t="shared" ref="O53:O54" si="43">SUM(C53,G53,K53)</f>
        <v>2500000</v>
      </c>
      <c r="P53" s="690">
        <f t="shared" si="42"/>
        <v>0</v>
      </c>
      <c r="Q53" s="690">
        <f t="shared" si="42"/>
        <v>5993844</v>
      </c>
      <c r="R53" s="716">
        <f t="shared" si="42"/>
        <v>5993840</v>
      </c>
    </row>
    <row r="54" spans="1:18" ht="13.9" customHeight="1" x14ac:dyDescent="0.2">
      <c r="A54" s="698" t="s">
        <v>1415</v>
      </c>
      <c r="B54" s="707" t="s">
        <v>1260</v>
      </c>
      <c r="C54" s="695">
        <v>0</v>
      </c>
      <c r="D54" s="695">
        <f>SUM('Címrend összesen 4.'!GX57)</f>
        <v>0</v>
      </c>
      <c r="E54" s="695">
        <f>SUM('Címrend összesen 4.'!GY57)</f>
        <v>0</v>
      </c>
      <c r="F54" s="695">
        <f>SUM('Címrend összesen 4.'!GZ57)</f>
        <v>0</v>
      </c>
      <c r="G54" s="695">
        <f>[1]címrendösszesen!EW57</f>
        <v>0</v>
      </c>
      <c r="H54" s="695">
        <f>SUM('Címrend összesen 4.'!EV57)</f>
        <v>0</v>
      </c>
      <c r="I54" s="695">
        <f>SUM('Címrend összesen 4.'!EW57)</f>
        <v>0</v>
      </c>
      <c r="J54" s="695">
        <f>SUM('Címrend összesen 4.'!EX57)</f>
        <v>0</v>
      </c>
      <c r="K54" s="587">
        <v>5916836</v>
      </c>
      <c r="L54" s="587">
        <f>SUM('Címrend összesen 4.'!DR57)</f>
        <v>6253993</v>
      </c>
      <c r="M54" s="587">
        <f>SUM('Címrend összesen 4.'!DS57)</f>
        <v>6697075</v>
      </c>
      <c r="N54" s="587">
        <f>SUM('Címrend összesen 4.'!DT57)</f>
        <v>6327237</v>
      </c>
      <c r="O54" s="690">
        <f t="shared" si="43"/>
        <v>5916836</v>
      </c>
      <c r="P54" s="690">
        <f t="shared" si="42"/>
        <v>6253993</v>
      </c>
      <c r="Q54" s="690">
        <f t="shared" si="42"/>
        <v>6697075</v>
      </c>
      <c r="R54" s="716">
        <f t="shared" si="42"/>
        <v>6327237</v>
      </c>
    </row>
    <row r="55" spans="1:18" s="167" customFormat="1" ht="13.9" customHeight="1" x14ac:dyDescent="0.2">
      <c r="A55" s="700">
        <v>53</v>
      </c>
      <c r="B55" s="692" t="s">
        <v>1416</v>
      </c>
      <c r="C55" s="688">
        <f>SUM(C56:C57)</f>
        <v>0</v>
      </c>
      <c r="D55" s="688">
        <f t="shared" ref="D55:R55" si="44">SUM(D56:D57)</f>
        <v>0</v>
      </c>
      <c r="E55" s="688">
        <f t="shared" si="44"/>
        <v>0</v>
      </c>
      <c r="F55" s="688">
        <f t="shared" si="44"/>
        <v>0</v>
      </c>
      <c r="G55" s="688">
        <f t="shared" si="44"/>
        <v>0</v>
      </c>
      <c r="H55" s="688">
        <f t="shared" si="44"/>
        <v>0</v>
      </c>
      <c r="I55" s="688">
        <f t="shared" si="44"/>
        <v>0</v>
      </c>
      <c r="J55" s="689">
        <f t="shared" si="44"/>
        <v>0</v>
      </c>
      <c r="K55" s="688">
        <f t="shared" si="44"/>
        <v>111364</v>
      </c>
      <c r="L55" s="688">
        <f t="shared" si="44"/>
        <v>125858</v>
      </c>
      <c r="M55" s="688">
        <f t="shared" si="44"/>
        <v>354820</v>
      </c>
      <c r="N55" s="688">
        <f t="shared" si="44"/>
        <v>274115</v>
      </c>
      <c r="O55" s="690">
        <f t="shared" si="44"/>
        <v>111364</v>
      </c>
      <c r="P55" s="688">
        <f t="shared" si="44"/>
        <v>125858</v>
      </c>
      <c r="Q55" s="688">
        <f t="shared" si="44"/>
        <v>354820</v>
      </c>
      <c r="R55" s="696">
        <f t="shared" si="44"/>
        <v>274115</v>
      </c>
    </row>
    <row r="56" spans="1:18" ht="13.9" customHeight="1" x14ac:dyDescent="0.2">
      <c r="A56" s="698" t="s">
        <v>1417</v>
      </c>
      <c r="B56" s="707" t="s">
        <v>1263</v>
      </c>
      <c r="C56" s="695">
        <f>[1]címrendösszesen!GX59</f>
        <v>0</v>
      </c>
      <c r="D56" s="695">
        <f>SUM('Címrend összesen 4.'!GX59)</f>
        <v>0</v>
      </c>
      <c r="E56" s="695">
        <f>SUM('Címrend összesen 4.'!GY59)</f>
        <v>0</v>
      </c>
      <c r="F56" s="695">
        <f>SUM('Címrend összesen 4.'!GZ59)</f>
        <v>0</v>
      </c>
      <c r="G56" s="695">
        <f>[1]címrendösszesen!EW59</f>
        <v>0</v>
      </c>
      <c r="H56" s="695">
        <f>SUM('Címrend összesen 4.'!EV59)</f>
        <v>0</v>
      </c>
      <c r="I56" s="695">
        <f>SUM('Címrend összesen 4.'!EW59)</f>
        <v>0</v>
      </c>
      <c r="J56" s="695">
        <f>SUM('Címrend összesen 4.'!EX59)</f>
        <v>0</v>
      </c>
      <c r="K56" s="587">
        <v>111364</v>
      </c>
      <c r="L56" s="587">
        <f>SUM('Címrend összesen 4.'!DR59)</f>
        <v>125858</v>
      </c>
      <c r="M56" s="587">
        <f>SUM('Címrend összesen 4.'!DS59)</f>
        <v>354820</v>
      </c>
      <c r="N56" s="587">
        <f>SUM('Címrend összesen 4.'!DT59)</f>
        <v>274115</v>
      </c>
      <c r="O56" s="690">
        <f>SUM(C56,G56,K56)</f>
        <v>111364</v>
      </c>
      <c r="P56" s="690">
        <f t="shared" ref="P56:R57" si="45">SUM(D56,H56,L56)</f>
        <v>125858</v>
      </c>
      <c r="Q56" s="690">
        <f t="shared" si="45"/>
        <v>354820</v>
      </c>
      <c r="R56" s="716">
        <f t="shared" si="45"/>
        <v>274115</v>
      </c>
    </row>
    <row r="57" spans="1:18" ht="13.9" customHeight="1" x14ac:dyDescent="0.2">
      <c r="A57" s="699">
        <v>55</v>
      </c>
      <c r="B57" s="706" t="s">
        <v>956</v>
      </c>
      <c r="C57" s="695">
        <f>[1]címrendösszesen!GX60</f>
        <v>0</v>
      </c>
      <c r="D57" s="695">
        <f>SUM('Címrend összesen 4.'!GX60)</f>
        <v>0</v>
      </c>
      <c r="E57" s="695">
        <f>SUM('Címrend összesen 4.'!GY60)</f>
        <v>0</v>
      </c>
      <c r="F57" s="695">
        <f>SUM('Címrend összesen 4.'!GZ60)</f>
        <v>0</v>
      </c>
      <c r="G57" s="695">
        <f>[1]címrendösszesen!EW60</f>
        <v>0</v>
      </c>
      <c r="H57" s="695">
        <f>SUM('Címrend összesen 4.'!EV60)</f>
        <v>0</v>
      </c>
      <c r="I57" s="695">
        <f>SUM('Címrend összesen 4.'!EW60)</f>
        <v>0</v>
      </c>
      <c r="J57" s="695">
        <f>SUM('Címrend összesen 4.'!EX60)</f>
        <v>0</v>
      </c>
      <c r="K57" s="695"/>
      <c r="L57" s="587">
        <f>SUM('Címrend összesen 4.'!DR60)</f>
        <v>0</v>
      </c>
      <c r="M57" s="587">
        <f>SUM('Címrend összesen 4.'!DS60)</f>
        <v>0</v>
      </c>
      <c r="N57" s="587">
        <f>SUM('Címrend összesen 4.'!DT60)</f>
        <v>0</v>
      </c>
      <c r="O57" s="690">
        <f>SUM(C57,G57,K57)</f>
        <v>0</v>
      </c>
      <c r="P57" s="690">
        <f t="shared" si="45"/>
        <v>0</v>
      </c>
      <c r="Q57" s="690">
        <f t="shared" si="45"/>
        <v>0</v>
      </c>
      <c r="R57" s="716">
        <f t="shared" si="45"/>
        <v>0</v>
      </c>
    </row>
    <row r="58" spans="1:18" s="167" customFormat="1" ht="13.9" customHeight="1" x14ac:dyDescent="0.2">
      <c r="A58" s="700">
        <v>56</v>
      </c>
      <c r="B58" s="692" t="s">
        <v>1418</v>
      </c>
      <c r="C58" s="688">
        <f>SUM(C64,C59)</f>
        <v>4465689</v>
      </c>
      <c r="D58" s="688">
        <f t="shared" ref="D58:R58" si="46">SUM(D64,D59)</f>
        <v>4103058</v>
      </c>
      <c r="E58" s="688">
        <f t="shared" si="46"/>
        <v>5019360</v>
      </c>
      <c r="F58" s="688">
        <f t="shared" si="46"/>
        <v>4971220</v>
      </c>
      <c r="G58" s="688">
        <f t="shared" si="46"/>
        <v>2045522</v>
      </c>
      <c r="H58" s="688">
        <f t="shared" si="46"/>
        <v>2276793</v>
      </c>
      <c r="I58" s="688">
        <f t="shared" si="46"/>
        <v>2474221</v>
      </c>
      <c r="J58" s="689">
        <f t="shared" si="46"/>
        <v>2071818</v>
      </c>
      <c r="K58" s="688">
        <f t="shared" si="46"/>
        <v>6941040</v>
      </c>
      <c r="L58" s="688">
        <f t="shared" si="46"/>
        <v>2929976</v>
      </c>
      <c r="M58" s="688">
        <f t="shared" si="46"/>
        <v>14120184</v>
      </c>
      <c r="N58" s="688">
        <f t="shared" si="46"/>
        <v>8120184</v>
      </c>
      <c r="O58" s="690">
        <f t="shared" si="46"/>
        <v>13452251</v>
      </c>
      <c r="P58" s="688">
        <f t="shared" si="46"/>
        <v>9309827</v>
      </c>
      <c r="Q58" s="688">
        <f t="shared" si="46"/>
        <v>21613765</v>
      </c>
      <c r="R58" s="696">
        <f t="shared" si="46"/>
        <v>15163222</v>
      </c>
    </row>
    <row r="59" spans="1:18" s="167" customFormat="1" ht="13.9" customHeight="1" x14ac:dyDescent="0.2">
      <c r="A59" s="700">
        <v>57</v>
      </c>
      <c r="B59" s="692" t="s">
        <v>1419</v>
      </c>
      <c r="C59" s="688">
        <f>SUM(C60:C63)</f>
        <v>4353210</v>
      </c>
      <c r="D59" s="688">
        <f t="shared" ref="D59:R59" si="47">SUM(D60:D63)</f>
        <v>4011900</v>
      </c>
      <c r="E59" s="688">
        <f t="shared" si="47"/>
        <v>4554308</v>
      </c>
      <c r="F59" s="688">
        <f t="shared" si="47"/>
        <v>4518963</v>
      </c>
      <c r="G59" s="688">
        <f t="shared" si="47"/>
        <v>2034127</v>
      </c>
      <c r="H59" s="688">
        <f t="shared" si="47"/>
        <v>2242093</v>
      </c>
      <c r="I59" s="688">
        <f t="shared" si="47"/>
        <v>2363428</v>
      </c>
      <c r="J59" s="689">
        <f t="shared" si="47"/>
        <v>2028935</v>
      </c>
      <c r="K59" s="688">
        <f t="shared" si="47"/>
        <v>4302721</v>
      </c>
      <c r="L59" s="688">
        <f t="shared" si="47"/>
        <v>935832</v>
      </c>
      <c r="M59" s="688">
        <f t="shared" si="47"/>
        <v>11629019</v>
      </c>
      <c r="N59" s="688">
        <f t="shared" si="47"/>
        <v>5629019</v>
      </c>
      <c r="O59" s="690">
        <f t="shared" si="47"/>
        <v>10690058</v>
      </c>
      <c r="P59" s="688">
        <f t="shared" si="47"/>
        <v>7189825</v>
      </c>
      <c r="Q59" s="688">
        <f t="shared" si="47"/>
        <v>18546755</v>
      </c>
      <c r="R59" s="696">
        <f t="shared" si="47"/>
        <v>12176917</v>
      </c>
    </row>
    <row r="60" spans="1:18" ht="13.9" customHeight="1" x14ac:dyDescent="0.2">
      <c r="A60" s="698" t="s">
        <v>1420</v>
      </c>
      <c r="B60" s="707" t="s">
        <v>1267</v>
      </c>
      <c r="C60" s="695">
        <v>4161251</v>
      </c>
      <c r="D60" s="695">
        <f>SUM('Címrend összesen 4.'!GX63)</f>
        <v>4011900</v>
      </c>
      <c r="E60" s="695">
        <f>SUM('Címrend összesen 4.'!GY63)</f>
        <v>4367907</v>
      </c>
      <c r="F60" s="695">
        <f>SUM('Címrend összesen 4.'!GZ63)</f>
        <v>4332562</v>
      </c>
      <c r="G60" s="695">
        <v>1755585</v>
      </c>
      <c r="H60" s="695">
        <f>SUM('Címrend összesen 4.'!EV63)</f>
        <v>2242093</v>
      </c>
      <c r="I60" s="695">
        <f>SUM('Címrend összesen 4.'!EW63)</f>
        <v>2329168</v>
      </c>
      <c r="J60" s="695">
        <f>SUM('Címrend összesen 4.'!EX63)</f>
        <v>1994675</v>
      </c>
      <c r="K60" s="695"/>
      <c r="L60" s="695">
        <f>SUM('Címrend összesen 4.'!DR63)</f>
        <v>0</v>
      </c>
      <c r="M60" s="695">
        <f>SUM('Címrend összesen 4.'!DS63)</f>
        <v>0</v>
      </c>
      <c r="N60" s="695">
        <f>SUM('Címrend összesen 4.'!DT63)</f>
        <v>0</v>
      </c>
      <c r="O60" s="690">
        <f>SUM(C60,G60,K60)</f>
        <v>5916836</v>
      </c>
      <c r="P60" s="690">
        <f t="shared" ref="P60:R63" si="48">SUM(D60,H60,L60)</f>
        <v>6253993</v>
      </c>
      <c r="Q60" s="690">
        <f t="shared" si="48"/>
        <v>6697075</v>
      </c>
      <c r="R60" s="716">
        <f t="shared" si="48"/>
        <v>6327237</v>
      </c>
    </row>
    <row r="61" spans="1:18" ht="13.9" customHeight="1" x14ac:dyDescent="0.2">
      <c r="A61" s="699">
        <v>59</v>
      </c>
      <c r="B61" s="706" t="s">
        <v>1268</v>
      </c>
      <c r="C61" s="695">
        <f>[1]címrendösszesen!GX64</f>
        <v>0</v>
      </c>
      <c r="D61" s="695">
        <f>SUM('Címrend összesen 4.'!GX64)</f>
        <v>0</v>
      </c>
      <c r="E61" s="695">
        <f>SUM('Címrend összesen 4.'!GY64)</f>
        <v>0</v>
      </c>
      <c r="F61" s="695">
        <f>SUM('Címrend összesen 4.'!GZ64)</f>
        <v>0</v>
      </c>
      <c r="G61" s="695">
        <f>[1]címrendösszesen!EW64</f>
        <v>0</v>
      </c>
      <c r="H61" s="695">
        <f>SUM('Címrend összesen 4.'!EV64)</f>
        <v>0</v>
      </c>
      <c r="I61" s="695">
        <f>SUM('Címrend összesen 4.'!EW64)</f>
        <v>0</v>
      </c>
      <c r="J61" s="695">
        <f>SUM('Címrend összesen 4.'!EX64)</f>
        <v>0</v>
      </c>
      <c r="K61" s="587">
        <v>18014</v>
      </c>
      <c r="L61" s="695">
        <f>SUM('Címrend összesen 4.'!DR64)</f>
        <v>0</v>
      </c>
      <c r="M61" s="695">
        <f>SUM('Címrend összesen 4.'!DS64)</f>
        <v>17802</v>
      </c>
      <c r="N61" s="695">
        <f>SUM('Címrend összesen 4.'!DT64)</f>
        <v>17802</v>
      </c>
      <c r="O61" s="690">
        <f t="shared" ref="O61:O63" si="49">SUM(C61,G61,K61)</f>
        <v>18014</v>
      </c>
      <c r="P61" s="690">
        <f t="shared" si="48"/>
        <v>0</v>
      </c>
      <c r="Q61" s="690">
        <f t="shared" si="48"/>
        <v>17802</v>
      </c>
      <c r="R61" s="716">
        <f t="shared" si="48"/>
        <v>17802</v>
      </c>
    </row>
    <row r="62" spans="1:18" ht="13.9" customHeight="1" x14ac:dyDescent="0.2">
      <c r="A62" s="698" t="s">
        <v>1421</v>
      </c>
      <c r="B62" s="706" t="s">
        <v>955</v>
      </c>
      <c r="C62" s="695">
        <f>[1]címrendösszesen!GX65</f>
        <v>0</v>
      </c>
      <c r="D62" s="695">
        <f>SUM('Címrend összesen 4.'!GX65)</f>
        <v>0</v>
      </c>
      <c r="E62" s="695">
        <f>SUM('Címrend összesen 4.'!GY65)</f>
        <v>0</v>
      </c>
      <c r="F62" s="695">
        <f>SUM('Címrend összesen 4.'!GZ65)</f>
        <v>0</v>
      </c>
      <c r="G62" s="695">
        <f>[1]címrendösszesen!EW65</f>
        <v>0</v>
      </c>
      <c r="H62" s="695">
        <f>SUM('Címrend összesen 4.'!EV65)</f>
        <v>0</v>
      </c>
      <c r="I62" s="695">
        <f>SUM('Címrend összesen 4.'!EW65)</f>
        <v>0</v>
      </c>
      <c r="J62" s="695">
        <f>SUM('Címrend összesen 4.'!EX65)</f>
        <v>0</v>
      </c>
      <c r="K62" s="587">
        <v>2000000</v>
      </c>
      <c r="L62" s="695">
        <f>SUM('Címrend összesen 4.'!DR65)</f>
        <v>0</v>
      </c>
      <c r="M62" s="695">
        <f>SUM('Címrend összesen 4.'!DS65)</f>
        <v>8500000</v>
      </c>
      <c r="N62" s="695">
        <f>SUM('Címrend összesen 4.'!DT65)</f>
        <v>2500000</v>
      </c>
      <c r="O62" s="690">
        <f t="shared" si="49"/>
        <v>2000000</v>
      </c>
      <c r="P62" s="690">
        <f t="shared" si="48"/>
        <v>0</v>
      </c>
      <c r="Q62" s="690">
        <f t="shared" si="48"/>
        <v>8500000</v>
      </c>
      <c r="R62" s="716">
        <f t="shared" si="48"/>
        <v>2500000</v>
      </c>
    </row>
    <row r="63" spans="1:18" ht="13.9" customHeight="1" x14ac:dyDescent="0.2">
      <c r="A63" s="699">
        <v>61</v>
      </c>
      <c r="B63" s="706" t="s">
        <v>1270</v>
      </c>
      <c r="C63" s="695">
        <v>191959</v>
      </c>
      <c r="D63" s="695">
        <f>SUM('Címrend összesen 4.'!GX66)</f>
        <v>0</v>
      </c>
      <c r="E63" s="695">
        <f>SUM('Címrend összesen 4.'!GY66)</f>
        <v>186401</v>
      </c>
      <c r="F63" s="695">
        <f>SUM('Címrend összesen 4.'!GZ66)</f>
        <v>186401</v>
      </c>
      <c r="G63" s="695">
        <v>278542</v>
      </c>
      <c r="H63" s="695">
        <f>SUM('Címrend összesen 4.'!EV66)</f>
        <v>0</v>
      </c>
      <c r="I63" s="695">
        <f>SUM('Címrend összesen 4.'!EW66)</f>
        <v>34260</v>
      </c>
      <c r="J63" s="695">
        <f>SUM('Címrend összesen 4.'!EX66)</f>
        <v>34260</v>
      </c>
      <c r="K63" s="708">
        <v>2284707</v>
      </c>
      <c r="L63" s="695">
        <f>SUM('Címrend összesen 4.'!DR66)</f>
        <v>935832</v>
      </c>
      <c r="M63" s="695">
        <f>SUM('Címrend összesen 4.'!DS66)</f>
        <v>3111217</v>
      </c>
      <c r="N63" s="695">
        <f>SUM('Címrend összesen 4.'!DT66)</f>
        <v>3111217</v>
      </c>
      <c r="O63" s="690">
        <f t="shared" si="49"/>
        <v>2755208</v>
      </c>
      <c r="P63" s="690">
        <f t="shared" si="48"/>
        <v>935832</v>
      </c>
      <c r="Q63" s="690">
        <f t="shared" si="48"/>
        <v>3331878</v>
      </c>
      <c r="R63" s="716">
        <f t="shared" si="48"/>
        <v>3331878</v>
      </c>
    </row>
    <row r="64" spans="1:18" s="167" customFormat="1" ht="13.9" customHeight="1" x14ac:dyDescent="0.2">
      <c r="A64" s="700">
        <v>62</v>
      </c>
      <c r="B64" s="692" t="s">
        <v>1422</v>
      </c>
      <c r="C64" s="688">
        <f>SUM(C65:C66)</f>
        <v>112479</v>
      </c>
      <c r="D64" s="688">
        <f t="shared" ref="D64:R64" si="50">SUM(D65:D66)</f>
        <v>91158</v>
      </c>
      <c r="E64" s="688">
        <f t="shared" si="50"/>
        <v>465052</v>
      </c>
      <c r="F64" s="688">
        <f t="shared" si="50"/>
        <v>452257</v>
      </c>
      <c r="G64" s="688">
        <f t="shared" si="50"/>
        <v>11395</v>
      </c>
      <c r="H64" s="688">
        <f t="shared" si="50"/>
        <v>34700</v>
      </c>
      <c r="I64" s="688">
        <f t="shared" si="50"/>
        <v>110793</v>
      </c>
      <c r="J64" s="689">
        <f t="shared" si="50"/>
        <v>42883</v>
      </c>
      <c r="K64" s="688">
        <f t="shared" si="50"/>
        <v>2638319</v>
      </c>
      <c r="L64" s="688">
        <f t="shared" si="50"/>
        <v>1994144</v>
      </c>
      <c r="M64" s="688">
        <f t="shared" si="50"/>
        <v>2491165</v>
      </c>
      <c r="N64" s="688">
        <f t="shared" si="50"/>
        <v>2491165</v>
      </c>
      <c r="O64" s="690">
        <f t="shared" si="50"/>
        <v>2762193</v>
      </c>
      <c r="P64" s="688">
        <f t="shared" si="50"/>
        <v>2120002</v>
      </c>
      <c r="Q64" s="688">
        <f t="shared" si="50"/>
        <v>3067010</v>
      </c>
      <c r="R64" s="696">
        <f t="shared" si="50"/>
        <v>2986305</v>
      </c>
    </row>
    <row r="65" spans="1:18" ht="13.9" customHeight="1" x14ac:dyDescent="0.2">
      <c r="A65" s="698" t="s">
        <v>1423</v>
      </c>
      <c r="B65" s="707" t="s">
        <v>1267</v>
      </c>
      <c r="C65" s="695">
        <v>111364</v>
      </c>
      <c r="D65" s="695">
        <f>SUM('Címrend összesen 4.'!GX68)</f>
        <v>91158</v>
      </c>
      <c r="E65" s="695">
        <f>SUM('Címrend összesen 4.'!GY68)</f>
        <v>244143</v>
      </c>
      <c r="F65" s="695">
        <f>SUM('Címrend összesen 4.'!GZ68)</f>
        <v>231348</v>
      </c>
      <c r="G65" s="695"/>
      <c r="H65" s="695">
        <f>SUM('Címrend összesen 4.'!EV68)</f>
        <v>34700</v>
      </c>
      <c r="I65" s="695">
        <f>SUM('Címrend összesen 4.'!EW68)</f>
        <v>110677</v>
      </c>
      <c r="J65" s="695">
        <f>SUM('Címrend összesen 4.'!EX68)</f>
        <v>42767</v>
      </c>
      <c r="K65" s="695"/>
      <c r="L65" s="695">
        <f>SUM('Címrend összesen 4.'!DR68)</f>
        <v>0</v>
      </c>
      <c r="M65" s="695">
        <f>SUM('Címrend összesen 4.'!DS68)</f>
        <v>0</v>
      </c>
      <c r="N65" s="695">
        <f>SUM('Címrend összesen 4.'!DT68)</f>
        <v>0</v>
      </c>
      <c r="O65" s="690">
        <f>SUM(C65,G65,K65)</f>
        <v>111364</v>
      </c>
      <c r="P65" s="690">
        <f t="shared" ref="P65:R66" si="51">SUM(D65,H65,L65)</f>
        <v>125858</v>
      </c>
      <c r="Q65" s="690">
        <f t="shared" si="51"/>
        <v>354820</v>
      </c>
      <c r="R65" s="716">
        <f t="shared" si="51"/>
        <v>274115</v>
      </c>
    </row>
    <row r="66" spans="1:18" ht="13.9" customHeight="1" x14ac:dyDescent="0.2">
      <c r="A66" s="699">
        <v>64</v>
      </c>
      <c r="B66" s="706" t="s">
        <v>1270</v>
      </c>
      <c r="C66" s="695">
        <v>1115</v>
      </c>
      <c r="D66" s="695">
        <f>SUM('Címrend összesen 4.'!GX69)</f>
        <v>0</v>
      </c>
      <c r="E66" s="695">
        <f>SUM('Címrend összesen 4.'!GY69)</f>
        <v>220909</v>
      </c>
      <c r="F66" s="695">
        <f>SUM('Címrend összesen 4.'!GZ69)</f>
        <v>220909</v>
      </c>
      <c r="G66" s="695">
        <v>11395</v>
      </c>
      <c r="H66" s="695">
        <f>SUM('Címrend összesen 4.'!EV69)</f>
        <v>0</v>
      </c>
      <c r="I66" s="695">
        <f>SUM('Címrend összesen 4.'!EW69)</f>
        <v>116</v>
      </c>
      <c r="J66" s="695">
        <f>SUM('Címrend összesen 4.'!EX69)</f>
        <v>116</v>
      </c>
      <c r="K66" s="708">
        <v>2638319</v>
      </c>
      <c r="L66" s="695">
        <f>SUM('Címrend összesen 4.'!DR69)</f>
        <v>1994144</v>
      </c>
      <c r="M66" s="695">
        <f>SUM('Címrend összesen 4.'!DS69)</f>
        <v>2491165</v>
      </c>
      <c r="N66" s="695">
        <f>SUM('Címrend összesen 4.'!DT69)</f>
        <v>2491165</v>
      </c>
      <c r="O66" s="690">
        <f>SUM(C66,G66,K66)</f>
        <v>2650829</v>
      </c>
      <c r="P66" s="690">
        <f t="shared" si="51"/>
        <v>1994144</v>
      </c>
      <c r="Q66" s="690">
        <f t="shared" si="51"/>
        <v>2712190</v>
      </c>
      <c r="R66" s="716">
        <f t="shared" si="51"/>
        <v>2712190</v>
      </c>
    </row>
    <row r="67" spans="1:18" ht="13.9" customHeight="1" x14ac:dyDescent="0.2">
      <c r="A67" s="699">
        <v>65</v>
      </c>
      <c r="B67" s="706" t="s">
        <v>1424</v>
      </c>
      <c r="C67" s="695"/>
      <c r="D67" s="7"/>
      <c r="E67" s="7"/>
      <c r="F67" s="7"/>
      <c r="G67" s="7"/>
      <c r="H67" s="7"/>
      <c r="I67" s="7"/>
      <c r="J67" s="168"/>
      <c r="K67" s="7"/>
      <c r="L67" s="7"/>
      <c r="M67" s="7"/>
      <c r="N67" s="708"/>
      <c r="O67" s="690">
        <v>6028200</v>
      </c>
      <c r="P67" s="690">
        <v>6379851</v>
      </c>
      <c r="Q67" s="690">
        <v>7051895</v>
      </c>
      <c r="R67" s="716">
        <v>6601352</v>
      </c>
    </row>
    <row r="68" spans="1:18" s="167" customFormat="1" ht="13.9" customHeight="1" x14ac:dyDescent="0.2">
      <c r="A68" s="700">
        <v>66</v>
      </c>
      <c r="B68" s="692" t="s">
        <v>1425</v>
      </c>
      <c r="C68" s="7">
        <f>C24-C67</f>
        <v>6484502</v>
      </c>
      <c r="D68" s="7">
        <f t="shared" ref="D68:R68" si="52">D24-D67</f>
        <v>5915567</v>
      </c>
      <c r="E68" s="7">
        <f t="shared" si="52"/>
        <v>7669644</v>
      </c>
      <c r="F68" s="7">
        <f t="shared" si="52"/>
        <v>7594321</v>
      </c>
      <c r="G68" s="7">
        <f t="shared" si="52"/>
        <v>2408946</v>
      </c>
      <c r="H68" s="7">
        <f t="shared" si="52"/>
        <v>2299893</v>
      </c>
      <c r="I68" s="7">
        <f t="shared" si="52"/>
        <v>3038139</v>
      </c>
      <c r="J68" s="7">
        <f t="shared" si="52"/>
        <v>2637257</v>
      </c>
      <c r="K68" s="7">
        <f t="shared" si="52"/>
        <v>23419165</v>
      </c>
      <c r="L68" s="7">
        <f t="shared" ref="L68" si="53">L24-L67</f>
        <v>19536744</v>
      </c>
      <c r="M68" s="7">
        <f t="shared" ref="M68" si="54">M24-M67</f>
        <v>36350468</v>
      </c>
      <c r="N68" s="7">
        <f t="shared" ref="N68" si="55">N24-N67</f>
        <v>29967923</v>
      </c>
      <c r="O68" s="7">
        <f t="shared" si="52"/>
        <v>26284413</v>
      </c>
      <c r="P68" s="7">
        <f t="shared" si="52"/>
        <v>21372353</v>
      </c>
      <c r="Q68" s="7">
        <f t="shared" si="52"/>
        <v>40006356</v>
      </c>
      <c r="R68" s="709">
        <f t="shared" si="52"/>
        <v>33598149</v>
      </c>
    </row>
    <row r="69" spans="1:18" ht="13.9" customHeight="1" x14ac:dyDescent="0.2">
      <c r="A69" s="699">
        <v>67</v>
      </c>
      <c r="B69" s="706" t="s">
        <v>1426</v>
      </c>
      <c r="C69" s="7">
        <f>C25-C4</f>
        <v>-3914469</v>
      </c>
      <c r="D69" s="7">
        <f t="shared" ref="D69:R69" si="56">D25-D4</f>
        <v>-4007900</v>
      </c>
      <c r="E69" s="7">
        <f t="shared" si="56"/>
        <v>-4617762</v>
      </c>
      <c r="F69" s="7">
        <f t="shared" si="56"/>
        <v>-3800696</v>
      </c>
      <c r="G69" s="7">
        <f t="shared" si="56"/>
        <v>-1967657</v>
      </c>
      <c r="H69" s="7">
        <f t="shared" si="56"/>
        <v>-2242093</v>
      </c>
      <c r="I69" s="7">
        <f t="shared" si="56"/>
        <v>-2363428</v>
      </c>
      <c r="J69" s="7">
        <f t="shared" si="56"/>
        <v>-2001696</v>
      </c>
      <c r="K69" s="7">
        <f t="shared" si="56"/>
        <v>7277955</v>
      </c>
      <c r="L69" s="7">
        <f t="shared" si="56"/>
        <v>5314161</v>
      </c>
      <c r="M69" s="7">
        <f t="shared" si="56"/>
        <v>4775613</v>
      </c>
      <c r="N69" s="7">
        <f t="shared" si="56"/>
        <v>7023197</v>
      </c>
      <c r="O69" s="7">
        <f t="shared" si="56"/>
        <v>1395829</v>
      </c>
      <c r="P69" s="7">
        <f t="shared" si="56"/>
        <v>-935832</v>
      </c>
      <c r="Q69" s="7">
        <f t="shared" si="56"/>
        <v>-2205577</v>
      </c>
      <c r="R69" s="709">
        <f t="shared" si="56"/>
        <v>1220805</v>
      </c>
    </row>
    <row r="70" spans="1:18" ht="13.9" customHeight="1" x14ac:dyDescent="0.2">
      <c r="A70" s="699">
        <v>68</v>
      </c>
      <c r="B70" s="706" t="s">
        <v>1427</v>
      </c>
      <c r="C70" s="7">
        <f>C37-C15</f>
        <v>-143909</v>
      </c>
      <c r="D70" s="7">
        <f t="shared" ref="D70:R70" si="57">D37-D15</f>
        <v>-95158</v>
      </c>
      <c r="E70" s="7">
        <f t="shared" si="57"/>
        <v>-401598</v>
      </c>
      <c r="F70" s="7">
        <f t="shared" si="57"/>
        <v>-242308</v>
      </c>
      <c r="G70" s="7">
        <f t="shared" si="57"/>
        <v>-43491</v>
      </c>
      <c r="H70" s="7">
        <f t="shared" si="57"/>
        <v>-34700</v>
      </c>
      <c r="I70" s="7">
        <f t="shared" si="57"/>
        <v>-110793</v>
      </c>
      <c r="J70" s="7">
        <f t="shared" si="57"/>
        <v>-42710</v>
      </c>
      <c r="K70" s="7">
        <f t="shared" si="57"/>
        <v>-35790</v>
      </c>
      <c r="L70" s="7">
        <f t="shared" si="57"/>
        <v>-1864286</v>
      </c>
      <c r="M70" s="7">
        <f t="shared" si="57"/>
        <v>-5814241</v>
      </c>
      <c r="N70" s="7">
        <f t="shared" si="57"/>
        <v>3818014</v>
      </c>
      <c r="O70" s="7">
        <f t="shared" si="57"/>
        <v>-223190</v>
      </c>
      <c r="P70" s="7">
        <f t="shared" si="57"/>
        <v>-1994144</v>
      </c>
      <c r="Q70" s="7">
        <f t="shared" si="57"/>
        <v>-6326632</v>
      </c>
      <c r="R70" s="709">
        <f t="shared" si="57"/>
        <v>3532996</v>
      </c>
    </row>
    <row r="71" spans="1:18" s="167" customFormat="1" ht="13.9" customHeight="1" x14ac:dyDescent="0.2">
      <c r="A71" s="701">
        <v>69</v>
      </c>
      <c r="B71" s="692" t="s">
        <v>1428</v>
      </c>
      <c r="C71" s="7">
        <f>SUM(C69:C70)</f>
        <v>-4058378</v>
      </c>
      <c r="D71" s="7">
        <f t="shared" ref="D71:R71" si="58">SUM(D69:D70)</f>
        <v>-4103058</v>
      </c>
      <c r="E71" s="7">
        <f t="shared" si="58"/>
        <v>-5019360</v>
      </c>
      <c r="F71" s="7">
        <f t="shared" si="58"/>
        <v>-4043004</v>
      </c>
      <c r="G71" s="7">
        <f t="shared" si="58"/>
        <v>-2011148</v>
      </c>
      <c r="H71" s="7">
        <f t="shared" si="58"/>
        <v>-2276793</v>
      </c>
      <c r="I71" s="7">
        <f t="shared" si="58"/>
        <v>-2474221</v>
      </c>
      <c r="J71" s="7">
        <f t="shared" si="58"/>
        <v>-2044406</v>
      </c>
      <c r="K71" s="7">
        <f t="shared" si="58"/>
        <v>7242165</v>
      </c>
      <c r="L71" s="7">
        <f t="shared" si="58"/>
        <v>3449875</v>
      </c>
      <c r="M71" s="7">
        <f t="shared" si="58"/>
        <v>-1038628</v>
      </c>
      <c r="N71" s="7">
        <f t="shared" si="58"/>
        <v>10841211</v>
      </c>
      <c r="O71" s="7">
        <f t="shared" si="58"/>
        <v>1172639</v>
      </c>
      <c r="P71" s="7">
        <f t="shared" si="58"/>
        <v>-2929976</v>
      </c>
      <c r="Q71" s="7">
        <f t="shared" si="58"/>
        <v>-8532209</v>
      </c>
      <c r="R71" s="709">
        <f t="shared" si="58"/>
        <v>4753801</v>
      </c>
    </row>
    <row r="72" spans="1:18" ht="13.9" customHeight="1" x14ac:dyDescent="0.2">
      <c r="A72" s="699">
        <v>70</v>
      </c>
      <c r="B72" s="706" t="s">
        <v>1429</v>
      </c>
      <c r="C72" s="7">
        <f>SUM(C59-C51+C69)</f>
        <v>438741</v>
      </c>
      <c r="D72" s="7">
        <f t="shared" ref="D72:R72" si="59">SUM(D59-D51+D69)</f>
        <v>4000</v>
      </c>
      <c r="E72" s="7">
        <f t="shared" si="59"/>
        <v>-63454</v>
      </c>
      <c r="F72" s="7">
        <f t="shared" si="59"/>
        <v>718267</v>
      </c>
      <c r="G72" s="7">
        <f t="shared" si="59"/>
        <v>66470</v>
      </c>
      <c r="H72" s="7">
        <f t="shared" si="59"/>
        <v>0</v>
      </c>
      <c r="I72" s="7">
        <f t="shared" si="59"/>
        <v>0</v>
      </c>
      <c r="J72" s="7">
        <f t="shared" si="59"/>
        <v>27239</v>
      </c>
      <c r="K72" s="7">
        <f t="shared" si="59"/>
        <v>3111217</v>
      </c>
      <c r="L72" s="7">
        <f t="shared" si="59"/>
        <v>-4000</v>
      </c>
      <c r="M72" s="7">
        <f t="shared" si="59"/>
        <v>3677896</v>
      </c>
      <c r="N72" s="7">
        <f t="shared" si="59"/>
        <v>313124</v>
      </c>
      <c r="O72" s="7">
        <f t="shared" si="59"/>
        <v>3616428</v>
      </c>
      <c r="P72" s="7">
        <f t="shared" si="59"/>
        <v>0</v>
      </c>
      <c r="Q72" s="7">
        <f t="shared" si="59"/>
        <v>3614442</v>
      </c>
      <c r="R72" s="709">
        <f t="shared" si="59"/>
        <v>1058630</v>
      </c>
    </row>
    <row r="73" spans="1:18" ht="13.9" customHeight="1" x14ac:dyDescent="0.2">
      <c r="A73" s="699">
        <v>71</v>
      </c>
      <c r="B73" s="706" t="s">
        <v>1430</v>
      </c>
      <c r="C73" s="7">
        <f>SUM(C64-C55+C70)</f>
        <v>-31430</v>
      </c>
      <c r="D73" s="7">
        <f t="shared" ref="D73:R73" si="60">SUM(D64-D55+D70)</f>
        <v>-4000</v>
      </c>
      <c r="E73" s="7">
        <f t="shared" si="60"/>
        <v>63454</v>
      </c>
      <c r="F73" s="7">
        <f t="shared" si="60"/>
        <v>209949</v>
      </c>
      <c r="G73" s="7">
        <f t="shared" si="60"/>
        <v>-32096</v>
      </c>
      <c r="H73" s="7">
        <f t="shared" si="60"/>
        <v>0</v>
      </c>
      <c r="I73" s="7">
        <f t="shared" si="60"/>
        <v>0</v>
      </c>
      <c r="J73" s="7">
        <f t="shared" si="60"/>
        <v>173</v>
      </c>
      <c r="K73" s="7">
        <f t="shared" si="60"/>
        <v>2491165</v>
      </c>
      <c r="L73" s="7">
        <f t="shared" si="60"/>
        <v>4000</v>
      </c>
      <c r="M73" s="7">
        <f t="shared" si="60"/>
        <v>-3677896</v>
      </c>
      <c r="N73" s="7">
        <f t="shared" si="60"/>
        <v>6035064</v>
      </c>
      <c r="O73" s="7">
        <f t="shared" si="60"/>
        <v>2427639</v>
      </c>
      <c r="P73" s="7">
        <f t="shared" si="60"/>
        <v>0</v>
      </c>
      <c r="Q73" s="7">
        <f t="shared" si="60"/>
        <v>-3614442</v>
      </c>
      <c r="R73" s="709">
        <f t="shared" si="60"/>
        <v>6245186</v>
      </c>
    </row>
    <row r="74" spans="1:18" ht="13.9" customHeight="1" thickBot="1" x14ac:dyDescent="0.25">
      <c r="A74" s="710">
        <v>72</v>
      </c>
      <c r="B74" s="711" t="s">
        <v>1431</v>
      </c>
      <c r="C74" s="101">
        <f>SUM(C72:C73)</f>
        <v>407311</v>
      </c>
      <c r="D74" s="101">
        <f t="shared" ref="D74:R74" si="61">SUM(D72:D73)</f>
        <v>0</v>
      </c>
      <c r="E74" s="101">
        <f t="shared" si="61"/>
        <v>0</v>
      </c>
      <c r="F74" s="101">
        <f t="shared" si="61"/>
        <v>928216</v>
      </c>
      <c r="G74" s="101">
        <f t="shared" si="61"/>
        <v>34374</v>
      </c>
      <c r="H74" s="101">
        <f t="shared" si="61"/>
        <v>0</v>
      </c>
      <c r="I74" s="101">
        <f t="shared" si="61"/>
        <v>0</v>
      </c>
      <c r="J74" s="101">
        <f t="shared" si="61"/>
        <v>27412</v>
      </c>
      <c r="K74" s="101">
        <f t="shared" si="61"/>
        <v>5602382</v>
      </c>
      <c r="L74" s="101">
        <f t="shared" si="61"/>
        <v>0</v>
      </c>
      <c r="M74" s="101">
        <f t="shared" si="61"/>
        <v>0</v>
      </c>
      <c r="N74" s="101">
        <f t="shared" si="61"/>
        <v>6348188</v>
      </c>
      <c r="O74" s="101">
        <f t="shared" si="61"/>
        <v>6044067</v>
      </c>
      <c r="P74" s="101">
        <f t="shared" si="61"/>
        <v>0</v>
      </c>
      <c r="Q74" s="101">
        <f t="shared" si="61"/>
        <v>0</v>
      </c>
      <c r="R74" s="712">
        <f t="shared" si="61"/>
        <v>7303816</v>
      </c>
    </row>
    <row r="76" spans="1:18" x14ac:dyDescent="0.2">
      <c r="O76" s="24"/>
      <c r="P76" s="24"/>
      <c r="Q76" s="24"/>
      <c r="R76" s="24"/>
    </row>
    <row r="77" spans="1:18" s="328" customFormat="1" x14ac:dyDescent="0.2">
      <c r="A77" s="714"/>
      <c r="B77" s="49"/>
      <c r="O77" s="715"/>
      <c r="P77" s="715"/>
      <c r="Q77" s="715"/>
      <c r="R77" s="715"/>
    </row>
    <row r="78" spans="1:18" s="328" customFormat="1" x14ac:dyDescent="0.2">
      <c r="A78" s="714"/>
      <c r="B78" s="49"/>
      <c r="O78" s="715"/>
      <c r="P78" s="715"/>
      <c r="Q78" s="715"/>
      <c r="R78" s="715"/>
    </row>
    <row r="88" spans="1:2" s="328" customFormat="1" x14ac:dyDescent="0.2">
      <c r="A88" s="714"/>
      <c r="B88" s="49"/>
    </row>
  </sheetData>
  <mergeCells count="4">
    <mergeCell ref="O1:R1"/>
    <mergeCell ref="C1:F1"/>
    <mergeCell ref="G1:J1"/>
    <mergeCell ref="K1:N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Header>&amp;C&amp;"Times New Roman,Félkövér"Az Önkormányzat 2018. évi költségvetésének és teljesítésének mérlege&amp;R&amp;"Times New Roman,Félkövér"rendelet
 1. melléklet
e Ft-ban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Normal="100" workbookViewId="0">
      <selection activeCell="B7" sqref="B7"/>
    </sheetView>
  </sheetViews>
  <sheetFormatPr defaultRowHeight="12.75" x14ac:dyDescent="0.2"/>
  <cols>
    <col min="1" max="1" width="8.140625" style="4" customWidth="1"/>
    <col min="2" max="2" width="41" style="4" customWidth="1"/>
    <col min="3" max="8" width="32.85546875" style="4" hidden="1" customWidth="1"/>
    <col min="9" max="9" width="15.7109375" style="4" hidden="1" customWidth="1"/>
    <col min="10" max="12" width="15.7109375" style="4" customWidth="1"/>
    <col min="13" max="256" width="9.140625" style="4"/>
    <col min="257" max="257" width="8.140625" style="4" customWidth="1"/>
    <col min="258" max="258" width="41" style="4" customWidth="1"/>
    <col min="259" max="264" width="0" style="4" hidden="1" customWidth="1"/>
    <col min="265" max="265" width="32.85546875" style="4" customWidth="1"/>
    <col min="266" max="266" width="14.5703125" style="4" customWidth="1"/>
    <col min="267" max="267" width="14.140625" style="4" customWidth="1"/>
    <col min="268" max="268" width="15.42578125" style="4" customWidth="1"/>
    <col min="269" max="512" width="9.140625" style="4"/>
    <col min="513" max="513" width="8.140625" style="4" customWidth="1"/>
    <col min="514" max="514" width="41" style="4" customWidth="1"/>
    <col min="515" max="520" width="0" style="4" hidden="1" customWidth="1"/>
    <col min="521" max="521" width="32.85546875" style="4" customWidth="1"/>
    <col min="522" max="522" width="14.5703125" style="4" customWidth="1"/>
    <col min="523" max="523" width="14.140625" style="4" customWidth="1"/>
    <col min="524" max="524" width="15.42578125" style="4" customWidth="1"/>
    <col min="525" max="768" width="9.140625" style="4"/>
    <col min="769" max="769" width="8.140625" style="4" customWidth="1"/>
    <col min="770" max="770" width="41" style="4" customWidth="1"/>
    <col min="771" max="776" width="0" style="4" hidden="1" customWidth="1"/>
    <col min="777" max="777" width="32.85546875" style="4" customWidth="1"/>
    <col min="778" max="778" width="14.5703125" style="4" customWidth="1"/>
    <col min="779" max="779" width="14.140625" style="4" customWidth="1"/>
    <col min="780" max="780" width="15.42578125" style="4" customWidth="1"/>
    <col min="781" max="1024" width="9.140625" style="4"/>
    <col min="1025" max="1025" width="8.140625" style="4" customWidth="1"/>
    <col min="1026" max="1026" width="41" style="4" customWidth="1"/>
    <col min="1027" max="1032" width="0" style="4" hidden="1" customWidth="1"/>
    <col min="1033" max="1033" width="32.85546875" style="4" customWidth="1"/>
    <col min="1034" max="1034" width="14.5703125" style="4" customWidth="1"/>
    <col min="1035" max="1035" width="14.140625" style="4" customWidth="1"/>
    <col min="1036" max="1036" width="15.42578125" style="4" customWidth="1"/>
    <col min="1037" max="1280" width="9.140625" style="4"/>
    <col min="1281" max="1281" width="8.140625" style="4" customWidth="1"/>
    <col min="1282" max="1282" width="41" style="4" customWidth="1"/>
    <col min="1283" max="1288" width="0" style="4" hidden="1" customWidth="1"/>
    <col min="1289" max="1289" width="32.85546875" style="4" customWidth="1"/>
    <col min="1290" max="1290" width="14.5703125" style="4" customWidth="1"/>
    <col min="1291" max="1291" width="14.140625" style="4" customWidth="1"/>
    <col min="1292" max="1292" width="15.42578125" style="4" customWidth="1"/>
    <col min="1293" max="1536" width="9.140625" style="4"/>
    <col min="1537" max="1537" width="8.140625" style="4" customWidth="1"/>
    <col min="1538" max="1538" width="41" style="4" customWidth="1"/>
    <col min="1539" max="1544" width="0" style="4" hidden="1" customWidth="1"/>
    <col min="1545" max="1545" width="32.85546875" style="4" customWidth="1"/>
    <col min="1546" max="1546" width="14.5703125" style="4" customWidth="1"/>
    <col min="1547" max="1547" width="14.140625" style="4" customWidth="1"/>
    <col min="1548" max="1548" width="15.42578125" style="4" customWidth="1"/>
    <col min="1549" max="1792" width="9.140625" style="4"/>
    <col min="1793" max="1793" width="8.140625" style="4" customWidth="1"/>
    <col min="1794" max="1794" width="41" style="4" customWidth="1"/>
    <col min="1795" max="1800" width="0" style="4" hidden="1" customWidth="1"/>
    <col min="1801" max="1801" width="32.85546875" style="4" customWidth="1"/>
    <col min="1802" max="1802" width="14.5703125" style="4" customWidth="1"/>
    <col min="1803" max="1803" width="14.140625" style="4" customWidth="1"/>
    <col min="1804" max="1804" width="15.42578125" style="4" customWidth="1"/>
    <col min="1805" max="2048" width="9.140625" style="4"/>
    <col min="2049" max="2049" width="8.140625" style="4" customWidth="1"/>
    <col min="2050" max="2050" width="41" style="4" customWidth="1"/>
    <col min="2051" max="2056" width="0" style="4" hidden="1" customWidth="1"/>
    <col min="2057" max="2057" width="32.85546875" style="4" customWidth="1"/>
    <col min="2058" max="2058" width="14.5703125" style="4" customWidth="1"/>
    <col min="2059" max="2059" width="14.140625" style="4" customWidth="1"/>
    <col min="2060" max="2060" width="15.42578125" style="4" customWidth="1"/>
    <col min="2061" max="2304" width="9.140625" style="4"/>
    <col min="2305" max="2305" width="8.140625" style="4" customWidth="1"/>
    <col min="2306" max="2306" width="41" style="4" customWidth="1"/>
    <col min="2307" max="2312" width="0" style="4" hidden="1" customWidth="1"/>
    <col min="2313" max="2313" width="32.85546875" style="4" customWidth="1"/>
    <col min="2314" max="2314" width="14.5703125" style="4" customWidth="1"/>
    <col min="2315" max="2315" width="14.140625" style="4" customWidth="1"/>
    <col min="2316" max="2316" width="15.42578125" style="4" customWidth="1"/>
    <col min="2317" max="2560" width="9.140625" style="4"/>
    <col min="2561" max="2561" width="8.140625" style="4" customWidth="1"/>
    <col min="2562" max="2562" width="41" style="4" customWidth="1"/>
    <col min="2563" max="2568" width="0" style="4" hidden="1" customWidth="1"/>
    <col min="2569" max="2569" width="32.85546875" style="4" customWidth="1"/>
    <col min="2570" max="2570" width="14.5703125" style="4" customWidth="1"/>
    <col min="2571" max="2571" width="14.140625" style="4" customWidth="1"/>
    <col min="2572" max="2572" width="15.42578125" style="4" customWidth="1"/>
    <col min="2573" max="2816" width="9.140625" style="4"/>
    <col min="2817" max="2817" width="8.140625" style="4" customWidth="1"/>
    <col min="2818" max="2818" width="41" style="4" customWidth="1"/>
    <col min="2819" max="2824" width="0" style="4" hidden="1" customWidth="1"/>
    <col min="2825" max="2825" width="32.85546875" style="4" customWidth="1"/>
    <col min="2826" max="2826" width="14.5703125" style="4" customWidth="1"/>
    <col min="2827" max="2827" width="14.140625" style="4" customWidth="1"/>
    <col min="2828" max="2828" width="15.42578125" style="4" customWidth="1"/>
    <col min="2829" max="3072" width="9.140625" style="4"/>
    <col min="3073" max="3073" width="8.140625" style="4" customWidth="1"/>
    <col min="3074" max="3074" width="41" style="4" customWidth="1"/>
    <col min="3075" max="3080" width="0" style="4" hidden="1" customWidth="1"/>
    <col min="3081" max="3081" width="32.85546875" style="4" customWidth="1"/>
    <col min="3082" max="3082" width="14.5703125" style="4" customWidth="1"/>
    <col min="3083" max="3083" width="14.140625" style="4" customWidth="1"/>
    <col min="3084" max="3084" width="15.42578125" style="4" customWidth="1"/>
    <col min="3085" max="3328" width="9.140625" style="4"/>
    <col min="3329" max="3329" width="8.140625" style="4" customWidth="1"/>
    <col min="3330" max="3330" width="41" style="4" customWidth="1"/>
    <col min="3331" max="3336" width="0" style="4" hidden="1" customWidth="1"/>
    <col min="3337" max="3337" width="32.85546875" style="4" customWidth="1"/>
    <col min="3338" max="3338" width="14.5703125" style="4" customWidth="1"/>
    <col min="3339" max="3339" width="14.140625" style="4" customWidth="1"/>
    <col min="3340" max="3340" width="15.42578125" style="4" customWidth="1"/>
    <col min="3341" max="3584" width="9.140625" style="4"/>
    <col min="3585" max="3585" width="8.140625" style="4" customWidth="1"/>
    <col min="3586" max="3586" width="41" style="4" customWidth="1"/>
    <col min="3587" max="3592" width="0" style="4" hidden="1" customWidth="1"/>
    <col min="3593" max="3593" width="32.85546875" style="4" customWidth="1"/>
    <col min="3594" max="3594" width="14.5703125" style="4" customWidth="1"/>
    <col min="3595" max="3595" width="14.140625" style="4" customWidth="1"/>
    <col min="3596" max="3596" width="15.42578125" style="4" customWidth="1"/>
    <col min="3597" max="3840" width="9.140625" style="4"/>
    <col min="3841" max="3841" width="8.140625" style="4" customWidth="1"/>
    <col min="3842" max="3842" width="41" style="4" customWidth="1"/>
    <col min="3843" max="3848" width="0" style="4" hidden="1" customWidth="1"/>
    <col min="3849" max="3849" width="32.85546875" style="4" customWidth="1"/>
    <col min="3850" max="3850" width="14.5703125" style="4" customWidth="1"/>
    <col min="3851" max="3851" width="14.140625" style="4" customWidth="1"/>
    <col min="3852" max="3852" width="15.42578125" style="4" customWidth="1"/>
    <col min="3853" max="4096" width="9.140625" style="4"/>
    <col min="4097" max="4097" width="8.140625" style="4" customWidth="1"/>
    <col min="4098" max="4098" width="41" style="4" customWidth="1"/>
    <col min="4099" max="4104" width="0" style="4" hidden="1" customWidth="1"/>
    <col min="4105" max="4105" width="32.85546875" style="4" customWidth="1"/>
    <col min="4106" max="4106" width="14.5703125" style="4" customWidth="1"/>
    <col min="4107" max="4107" width="14.140625" style="4" customWidth="1"/>
    <col min="4108" max="4108" width="15.42578125" style="4" customWidth="1"/>
    <col min="4109" max="4352" width="9.140625" style="4"/>
    <col min="4353" max="4353" width="8.140625" style="4" customWidth="1"/>
    <col min="4354" max="4354" width="41" style="4" customWidth="1"/>
    <col min="4355" max="4360" width="0" style="4" hidden="1" customWidth="1"/>
    <col min="4361" max="4361" width="32.85546875" style="4" customWidth="1"/>
    <col min="4362" max="4362" width="14.5703125" style="4" customWidth="1"/>
    <col min="4363" max="4363" width="14.140625" style="4" customWidth="1"/>
    <col min="4364" max="4364" width="15.42578125" style="4" customWidth="1"/>
    <col min="4365" max="4608" width="9.140625" style="4"/>
    <col min="4609" max="4609" width="8.140625" style="4" customWidth="1"/>
    <col min="4610" max="4610" width="41" style="4" customWidth="1"/>
    <col min="4611" max="4616" width="0" style="4" hidden="1" customWidth="1"/>
    <col min="4617" max="4617" width="32.85546875" style="4" customWidth="1"/>
    <col min="4618" max="4618" width="14.5703125" style="4" customWidth="1"/>
    <col min="4619" max="4619" width="14.140625" style="4" customWidth="1"/>
    <col min="4620" max="4620" width="15.42578125" style="4" customWidth="1"/>
    <col min="4621" max="4864" width="9.140625" style="4"/>
    <col min="4865" max="4865" width="8.140625" style="4" customWidth="1"/>
    <col min="4866" max="4866" width="41" style="4" customWidth="1"/>
    <col min="4867" max="4872" width="0" style="4" hidden="1" customWidth="1"/>
    <col min="4873" max="4873" width="32.85546875" style="4" customWidth="1"/>
    <col min="4874" max="4874" width="14.5703125" style="4" customWidth="1"/>
    <col min="4875" max="4875" width="14.140625" style="4" customWidth="1"/>
    <col min="4876" max="4876" width="15.42578125" style="4" customWidth="1"/>
    <col min="4877" max="5120" width="9.140625" style="4"/>
    <col min="5121" max="5121" width="8.140625" style="4" customWidth="1"/>
    <col min="5122" max="5122" width="41" style="4" customWidth="1"/>
    <col min="5123" max="5128" width="0" style="4" hidden="1" customWidth="1"/>
    <col min="5129" max="5129" width="32.85546875" style="4" customWidth="1"/>
    <col min="5130" max="5130" width="14.5703125" style="4" customWidth="1"/>
    <col min="5131" max="5131" width="14.140625" style="4" customWidth="1"/>
    <col min="5132" max="5132" width="15.42578125" style="4" customWidth="1"/>
    <col min="5133" max="5376" width="9.140625" style="4"/>
    <col min="5377" max="5377" width="8.140625" style="4" customWidth="1"/>
    <col min="5378" max="5378" width="41" style="4" customWidth="1"/>
    <col min="5379" max="5384" width="0" style="4" hidden="1" customWidth="1"/>
    <col min="5385" max="5385" width="32.85546875" style="4" customWidth="1"/>
    <col min="5386" max="5386" width="14.5703125" style="4" customWidth="1"/>
    <col min="5387" max="5387" width="14.140625" style="4" customWidth="1"/>
    <col min="5388" max="5388" width="15.42578125" style="4" customWidth="1"/>
    <col min="5389" max="5632" width="9.140625" style="4"/>
    <col min="5633" max="5633" width="8.140625" style="4" customWidth="1"/>
    <col min="5634" max="5634" width="41" style="4" customWidth="1"/>
    <col min="5635" max="5640" width="0" style="4" hidden="1" customWidth="1"/>
    <col min="5641" max="5641" width="32.85546875" style="4" customWidth="1"/>
    <col min="5642" max="5642" width="14.5703125" style="4" customWidth="1"/>
    <col min="5643" max="5643" width="14.140625" style="4" customWidth="1"/>
    <col min="5644" max="5644" width="15.42578125" style="4" customWidth="1"/>
    <col min="5645" max="5888" width="9.140625" style="4"/>
    <col min="5889" max="5889" width="8.140625" style="4" customWidth="1"/>
    <col min="5890" max="5890" width="41" style="4" customWidth="1"/>
    <col min="5891" max="5896" width="0" style="4" hidden="1" customWidth="1"/>
    <col min="5897" max="5897" width="32.85546875" style="4" customWidth="1"/>
    <col min="5898" max="5898" width="14.5703125" style="4" customWidth="1"/>
    <col min="5899" max="5899" width="14.140625" style="4" customWidth="1"/>
    <col min="5900" max="5900" width="15.42578125" style="4" customWidth="1"/>
    <col min="5901" max="6144" width="9.140625" style="4"/>
    <col min="6145" max="6145" width="8.140625" style="4" customWidth="1"/>
    <col min="6146" max="6146" width="41" style="4" customWidth="1"/>
    <col min="6147" max="6152" width="0" style="4" hidden="1" customWidth="1"/>
    <col min="6153" max="6153" width="32.85546875" style="4" customWidth="1"/>
    <col min="6154" max="6154" width="14.5703125" style="4" customWidth="1"/>
    <col min="6155" max="6155" width="14.140625" style="4" customWidth="1"/>
    <col min="6156" max="6156" width="15.42578125" style="4" customWidth="1"/>
    <col min="6157" max="6400" width="9.140625" style="4"/>
    <col min="6401" max="6401" width="8.140625" style="4" customWidth="1"/>
    <col min="6402" max="6402" width="41" style="4" customWidth="1"/>
    <col min="6403" max="6408" width="0" style="4" hidden="1" customWidth="1"/>
    <col min="6409" max="6409" width="32.85546875" style="4" customWidth="1"/>
    <col min="6410" max="6410" width="14.5703125" style="4" customWidth="1"/>
    <col min="6411" max="6411" width="14.140625" style="4" customWidth="1"/>
    <col min="6412" max="6412" width="15.42578125" style="4" customWidth="1"/>
    <col min="6413" max="6656" width="9.140625" style="4"/>
    <col min="6657" max="6657" width="8.140625" style="4" customWidth="1"/>
    <col min="6658" max="6658" width="41" style="4" customWidth="1"/>
    <col min="6659" max="6664" width="0" style="4" hidden="1" customWidth="1"/>
    <col min="6665" max="6665" width="32.85546875" style="4" customWidth="1"/>
    <col min="6666" max="6666" width="14.5703125" style="4" customWidth="1"/>
    <col min="6667" max="6667" width="14.140625" style="4" customWidth="1"/>
    <col min="6668" max="6668" width="15.42578125" style="4" customWidth="1"/>
    <col min="6669" max="6912" width="9.140625" style="4"/>
    <col min="6913" max="6913" width="8.140625" style="4" customWidth="1"/>
    <col min="6914" max="6914" width="41" style="4" customWidth="1"/>
    <col min="6915" max="6920" width="0" style="4" hidden="1" customWidth="1"/>
    <col min="6921" max="6921" width="32.85546875" style="4" customWidth="1"/>
    <col min="6922" max="6922" width="14.5703125" style="4" customWidth="1"/>
    <col min="6923" max="6923" width="14.140625" style="4" customWidth="1"/>
    <col min="6924" max="6924" width="15.42578125" style="4" customWidth="1"/>
    <col min="6925" max="7168" width="9.140625" style="4"/>
    <col min="7169" max="7169" width="8.140625" style="4" customWidth="1"/>
    <col min="7170" max="7170" width="41" style="4" customWidth="1"/>
    <col min="7171" max="7176" width="0" style="4" hidden="1" customWidth="1"/>
    <col min="7177" max="7177" width="32.85546875" style="4" customWidth="1"/>
    <col min="7178" max="7178" width="14.5703125" style="4" customWidth="1"/>
    <col min="7179" max="7179" width="14.140625" style="4" customWidth="1"/>
    <col min="7180" max="7180" width="15.42578125" style="4" customWidth="1"/>
    <col min="7181" max="7424" width="9.140625" style="4"/>
    <col min="7425" max="7425" width="8.140625" style="4" customWidth="1"/>
    <col min="7426" max="7426" width="41" style="4" customWidth="1"/>
    <col min="7427" max="7432" width="0" style="4" hidden="1" customWidth="1"/>
    <col min="7433" max="7433" width="32.85546875" style="4" customWidth="1"/>
    <col min="7434" max="7434" width="14.5703125" style="4" customWidth="1"/>
    <col min="7435" max="7435" width="14.140625" style="4" customWidth="1"/>
    <col min="7436" max="7436" width="15.42578125" style="4" customWidth="1"/>
    <col min="7437" max="7680" width="9.140625" style="4"/>
    <col min="7681" max="7681" width="8.140625" style="4" customWidth="1"/>
    <col min="7682" max="7682" width="41" style="4" customWidth="1"/>
    <col min="7683" max="7688" width="0" style="4" hidden="1" customWidth="1"/>
    <col min="7689" max="7689" width="32.85546875" style="4" customWidth="1"/>
    <col min="7690" max="7690" width="14.5703125" style="4" customWidth="1"/>
    <col min="7691" max="7691" width="14.140625" style="4" customWidth="1"/>
    <col min="7692" max="7692" width="15.42578125" style="4" customWidth="1"/>
    <col min="7693" max="7936" width="9.140625" style="4"/>
    <col min="7937" max="7937" width="8.140625" style="4" customWidth="1"/>
    <col min="7938" max="7938" width="41" style="4" customWidth="1"/>
    <col min="7939" max="7944" width="0" style="4" hidden="1" customWidth="1"/>
    <col min="7945" max="7945" width="32.85546875" style="4" customWidth="1"/>
    <col min="7946" max="7946" width="14.5703125" style="4" customWidth="1"/>
    <col min="7947" max="7947" width="14.140625" style="4" customWidth="1"/>
    <col min="7948" max="7948" width="15.42578125" style="4" customWidth="1"/>
    <col min="7949" max="8192" width="9.140625" style="4"/>
    <col min="8193" max="8193" width="8.140625" style="4" customWidth="1"/>
    <col min="8194" max="8194" width="41" style="4" customWidth="1"/>
    <col min="8195" max="8200" width="0" style="4" hidden="1" customWidth="1"/>
    <col min="8201" max="8201" width="32.85546875" style="4" customWidth="1"/>
    <col min="8202" max="8202" width="14.5703125" style="4" customWidth="1"/>
    <col min="8203" max="8203" width="14.140625" style="4" customWidth="1"/>
    <col min="8204" max="8204" width="15.42578125" style="4" customWidth="1"/>
    <col min="8205" max="8448" width="9.140625" style="4"/>
    <col min="8449" max="8449" width="8.140625" style="4" customWidth="1"/>
    <col min="8450" max="8450" width="41" style="4" customWidth="1"/>
    <col min="8451" max="8456" width="0" style="4" hidden="1" customWidth="1"/>
    <col min="8457" max="8457" width="32.85546875" style="4" customWidth="1"/>
    <col min="8458" max="8458" width="14.5703125" style="4" customWidth="1"/>
    <col min="8459" max="8459" width="14.140625" style="4" customWidth="1"/>
    <col min="8460" max="8460" width="15.42578125" style="4" customWidth="1"/>
    <col min="8461" max="8704" width="9.140625" style="4"/>
    <col min="8705" max="8705" width="8.140625" style="4" customWidth="1"/>
    <col min="8706" max="8706" width="41" style="4" customWidth="1"/>
    <col min="8707" max="8712" width="0" style="4" hidden="1" customWidth="1"/>
    <col min="8713" max="8713" width="32.85546875" style="4" customWidth="1"/>
    <col min="8714" max="8714" width="14.5703125" style="4" customWidth="1"/>
    <col min="8715" max="8715" width="14.140625" style="4" customWidth="1"/>
    <col min="8716" max="8716" width="15.42578125" style="4" customWidth="1"/>
    <col min="8717" max="8960" width="9.140625" style="4"/>
    <col min="8961" max="8961" width="8.140625" style="4" customWidth="1"/>
    <col min="8962" max="8962" width="41" style="4" customWidth="1"/>
    <col min="8963" max="8968" width="0" style="4" hidden="1" customWidth="1"/>
    <col min="8969" max="8969" width="32.85546875" style="4" customWidth="1"/>
    <col min="8970" max="8970" width="14.5703125" style="4" customWidth="1"/>
    <col min="8971" max="8971" width="14.140625" style="4" customWidth="1"/>
    <col min="8972" max="8972" width="15.42578125" style="4" customWidth="1"/>
    <col min="8973" max="9216" width="9.140625" style="4"/>
    <col min="9217" max="9217" width="8.140625" style="4" customWidth="1"/>
    <col min="9218" max="9218" width="41" style="4" customWidth="1"/>
    <col min="9219" max="9224" width="0" style="4" hidden="1" customWidth="1"/>
    <col min="9225" max="9225" width="32.85546875" style="4" customWidth="1"/>
    <col min="9226" max="9226" width="14.5703125" style="4" customWidth="1"/>
    <col min="9227" max="9227" width="14.140625" style="4" customWidth="1"/>
    <col min="9228" max="9228" width="15.42578125" style="4" customWidth="1"/>
    <col min="9229" max="9472" width="9.140625" style="4"/>
    <col min="9473" max="9473" width="8.140625" style="4" customWidth="1"/>
    <col min="9474" max="9474" width="41" style="4" customWidth="1"/>
    <col min="9475" max="9480" width="0" style="4" hidden="1" customWidth="1"/>
    <col min="9481" max="9481" width="32.85546875" style="4" customWidth="1"/>
    <col min="9482" max="9482" width="14.5703125" style="4" customWidth="1"/>
    <col min="9483" max="9483" width="14.140625" style="4" customWidth="1"/>
    <col min="9484" max="9484" width="15.42578125" style="4" customWidth="1"/>
    <col min="9485" max="9728" width="9.140625" style="4"/>
    <col min="9729" max="9729" width="8.140625" style="4" customWidth="1"/>
    <col min="9730" max="9730" width="41" style="4" customWidth="1"/>
    <col min="9731" max="9736" width="0" style="4" hidden="1" customWidth="1"/>
    <col min="9737" max="9737" width="32.85546875" style="4" customWidth="1"/>
    <col min="9738" max="9738" width="14.5703125" style="4" customWidth="1"/>
    <col min="9739" max="9739" width="14.140625" style="4" customWidth="1"/>
    <col min="9740" max="9740" width="15.42578125" style="4" customWidth="1"/>
    <col min="9741" max="9984" width="9.140625" style="4"/>
    <col min="9985" max="9985" width="8.140625" style="4" customWidth="1"/>
    <col min="9986" max="9986" width="41" style="4" customWidth="1"/>
    <col min="9987" max="9992" width="0" style="4" hidden="1" customWidth="1"/>
    <col min="9993" max="9993" width="32.85546875" style="4" customWidth="1"/>
    <col min="9994" max="9994" width="14.5703125" style="4" customWidth="1"/>
    <col min="9995" max="9995" width="14.140625" style="4" customWidth="1"/>
    <col min="9996" max="9996" width="15.42578125" style="4" customWidth="1"/>
    <col min="9997" max="10240" width="9.140625" style="4"/>
    <col min="10241" max="10241" width="8.140625" style="4" customWidth="1"/>
    <col min="10242" max="10242" width="41" style="4" customWidth="1"/>
    <col min="10243" max="10248" width="0" style="4" hidden="1" customWidth="1"/>
    <col min="10249" max="10249" width="32.85546875" style="4" customWidth="1"/>
    <col min="10250" max="10250" width="14.5703125" style="4" customWidth="1"/>
    <col min="10251" max="10251" width="14.140625" style="4" customWidth="1"/>
    <col min="10252" max="10252" width="15.42578125" style="4" customWidth="1"/>
    <col min="10253" max="10496" width="9.140625" style="4"/>
    <col min="10497" max="10497" width="8.140625" style="4" customWidth="1"/>
    <col min="10498" max="10498" width="41" style="4" customWidth="1"/>
    <col min="10499" max="10504" width="0" style="4" hidden="1" customWidth="1"/>
    <col min="10505" max="10505" width="32.85546875" style="4" customWidth="1"/>
    <col min="10506" max="10506" width="14.5703125" style="4" customWidth="1"/>
    <col min="10507" max="10507" width="14.140625" style="4" customWidth="1"/>
    <col min="10508" max="10508" width="15.42578125" style="4" customWidth="1"/>
    <col min="10509" max="10752" width="9.140625" style="4"/>
    <col min="10753" max="10753" width="8.140625" style="4" customWidth="1"/>
    <col min="10754" max="10754" width="41" style="4" customWidth="1"/>
    <col min="10755" max="10760" width="0" style="4" hidden="1" customWidth="1"/>
    <col min="10761" max="10761" width="32.85546875" style="4" customWidth="1"/>
    <col min="10762" max="10762" width="14.5703125" style="4" customWidth="1"/>
    <col min="10763" max="10763" width="14.140625" style="4" customWidth="1"/>
    <col min="10764" max="10764" width="15.42578125" style="4" customWidth="1"/>
    <col min="10765" max="11008" width="9.140625" style="4"/>
    <col min="11009" max="11009" width="8.140625" style="4" customWidth="1"/>
    <col min="11010" max="11010" width="41" style="4" customWidth="1"/>
    <col min="11011" max="11016" width="0" style="4" hidden="1" customWidth="1"/>
    <col min="11017" max="11017" width="32.85546875" style="4" customWidth="1"/>
    <col min="11018" max="11018" width="14.5703125" style="4" customWidth="1"/>
    <col min="11019" max="11019" width="14.140625" style="4" customWidth="1"/>
    <col min="11020" max="11020" width="15.42578125" style="4" customWidth="1"/>
    <col min="11021" max="11264" width="9.140625" style="4"/>
    <col min="11265" max="11265" width="8.140625" style="4" customWidth="1"/>
    <col min="11266" max="11266" width="41" style="4" customWidth="1"/>
    <col min="11267" max="11272" width="0" style="4" hidden="1" customWidth="1"/>
    <col min="11273" max="11273" width="32.85546875" style="4" customWidth="1"/>
    <col min="11274" max="11274" width="14.5703125" style="4" customWidth="1"/>
    <col min="11275" max="11275" width="14.140625" style="4" customWidth="1"/>
    <col min="11276" max="11276" width="15.42578125" style="4" customWidth="1"/>
    <col min="11277" max="11520" width="9.140625" style="4"/>
    <col min="11521" max="11521" width="8.140625" style="4" customWidth="1"/>
    <col min="11522" max="11522" width="41" style="4" customWidth="1"/>
    <col min="11523" max="11528" width="0" style="4" hidden="1" customWidth="1"/>
    <col min="11529" max="11529" width="32.85546875" style="4" customWidth="1"/>
    <col min="11530" max="11530" width="14.5703125" style="4" customWidth="1"/>
    <col min="11531" max="11531" width="14.140625" style="4" customWidth="1"/>
    <col min="11532" max="11532" width="15.42578125" style="4" customWidth="1"/>
    <col min="11533" max="11776" width="9.140625" style="4"/>
    <col min="11777" max="11777" width="8.140625" style="4" customWidth="1"/>
    <col min="11778" max="11778" width="41" style="4" customWidth="1"/>
    <col min="11779" max="11784" width="0" style="4" hidden="1" customWidth="1"/>
    <col min="11785" max="11785" width="32.85546875" style="4" customWidth="1"/>
    <col min="11786" max="11786" width="14.5703125" style="4" customWidth="1"/>
    <col min="11787" max="11787" width="14.140625" style="4" customWidth="1"/>
    <col min="11788" max="11788" width="15.42578125" style="4" customWidth="1"/>
    <col min="11789" max="12032" width="9.140625" style="4"/>
    <col min="12033" max="12033" width="8.140625" style="4" customWidth="1"/>
    <col min="12034" max="12034" width="41" style="4" customWidth="1"/>
    <col min="12035" max="12040" width="0" style="4" hidden="1" customWidth="1"/>
    <col min="12041" max="12041" width="32.85546875" style="4" customWidth="1"/>
    <col min="12042" max="12042" width="14.5703125" style="4" customWidth="1"/>
    <col min="12043" max="12043" width="14.140625" style="4" customWidth="1"/>
    <col min="12044" max="12044" width="15.42578125" style="4" customWidth="1"/>
    <col min="12045" max="12288" width="9.140625" style="4"/>
    <col min="12289" max="12289" width="8.140625" style="4" customWidth="1"/>
    <col min="12290" max="12290" width="41" style="4" customWidth="1"/>
    <col min="12291" max="12296" width="0" style="4" hidden="1" customWidth="1"/>
    <col min="12297" max="12297" width="32.85546875" style="4" customWidth="1"/>
    <col min="12298" max="12298" width="14.5703125" style="4" customWidth="1"/>
    <col min="12299" max="12299" width="14.140625" style="4" customWidth="1"/>
    <col min="12300" max="12300" width="15.42578125" style="4" customWidth="1"/>
    <col min="12301" max="12544" width="9.140625" style="4"/>
    <col min="12545" max="12545" width="8.140625" style="4" customWidth="1"/>
    <col min="12546" max="12546" width="41" style="4" customWidth="1"/>
    <col min="12547" max="12552" width="0" style="4" hidden="1" customWidth="1"/>
    <col min="12553" max="12553" width="32.85546875" style="4" customWidth="1"/>
    <col min="12554" max="12554" width="14.5703125" style="4" customWidth="1"/>
    <col min="12555" max="12555" width="14.140625" style="4" customWidth="1"/>
    <col min="12556" max="12556" width="15.42578125" style="4" customWidth="1"/>
    <col min="12557" max="12800" width="9.140625" style="4"/>
    <col min="12801" max="12801" width="8.140625" style="4" customWidth="1"/>
    <col min="12802" max="12802" width="41" style="4" customWidth="1"/>
    <col min="12803" max="12808" width="0" style="4" hidden="1" customWidth="1"/>
    <col min="12809" max="12809" width="32.85546875" style="4" customWidth="1"/>
    <col min="12810" max="12810" width="14.5703125" style="4" customWidth="1"/>
    <col min="12811" max="12811" width="14.140625" style="4" customWidth="1"/>
    <col min="12812" max="12812" width="15.42578125" style="4" customWidth="1"/>
    <col min="12813" max="13056" width="9.140625" style="4"/>
    <col min="13057" max="13057" width="8.140625" style="4" customWidth="1"/>
    <col min="13058" max="13058" width="41" style="4" customWidth="1"/>
    <col min="13059" max="13064" width="0" style="4" hidden="1" customWidth="1"/>
    <col min="13065" max="13065" width="32.85546875" style="4" customWidth="1"/>
    <col min="13066" max="13066" width="14.5703125" style="4" customWidth="1"/>
    <col min="13067" max="13067" width="14.140625" style="4" customWidth="1"/>
    <col min="13068" max="13068" width="15.42578125" style="4" customWidth="1"/>
    <col min="13069" max="13312" width="9.140625" style="4"/>
    <col min="13313" max="13313" width="8.140625" style="4" customWidth="1"/>
    <col min="13314" max="13314" width="41" style="4" customWidth="1"/>
    <col min="13315" max="13320" width="0" style="4" hidden="1" customWidth="1"/>
    <col min="13321" max="13321" width="32.85546875" style="4" customWidth="1"/>
    <col min="13322" max="13322" width="14.5703125" style="4" customWidth="1"/>
    <col min="13323" max="13323" width="14.140625" style="4" customWidth="1"/>
    <col min="13324" max="13324" width="15.42578125" style="4" customWidth="1"/>
    <col min="13325" max="13568" width="9.140625" style="4"/>
    <col min="13569" max="13569" width="8.140625" style="4" customWidth="1"/>
    <col min="13570" max="13570" width="41" style="4" customWidth="1"/>
    <col min="13571" max="13576" width="0" style="4" hidden="1" customWidth="1"/>
    <col min="13577" max="13577" width="32.85546875" style="4" customWidth="1"/>
    <col min="13578" max="13578" width="14.5703125" style="4" customWidth="1"/>
    <col min="13579" max="13579" width="14.140625" style="4" customWidth="1"/>
    <col min="13580" max="13580" width="15.42578125" style="4" customWidth="1"/>
    <col min="13581" max="13824" width="9.140625" style="4"/>
    <col min="13825" max="13825" width="8.140625" style="4" customWidth="1"/>
    <col min="13826" max="13826" width="41" style="4" customWidth="1"/>
    <col min="13827" max="13832" width="0" style="4" hidden="1" customWidth="1"/>
    <col min="13833" max="13833" width="32.85546875" style="4" customWidth="1"/>
    <col min="13834" max="13834" width="14.5703125" style="4" customWidth="1"/>
    <col min="13835" max="13835" width="14.140625" style="4" customWidth="1"/>
    <col min="13836" max="13836" width="15.42578125" style="4" customWidth="1"/>
    <col min="13837" max="14080" width="9.140625" style="4"/>
    <col min="14081" max="14081" width="8.140625" style="4" customWidth="1"/>
    <col min="14082" max="14082" width="41" style="4" customWidth="1"/>
    <col min="14083" max="14088" width="0" style="4" hidden="1" customWidth="1"/>
    <col min="14089" max="14089" width="32.85546875" style="4" customWidth="1"/>
    <col min="14090" max="14090" width="14.5703125" style="4" customWidth="1"/>
    <col min="14091" max="14091" width="14.140625" style="4" customWidth="1"/>
    <col min="14092" max="14092" width="15.42578125" style="4" customWidth="1"/>
    <col min="14093" max="14336" width="9.140625" style="4"/>
    <col min="14337" max="14337" width="8.140625" style="4" customWidth="1"/>
    <col min="14338" max="14338" width="41" style="4" customWidth="1"/>
    <col min="14339" max="14344" width="0" style="4" hidden="1" customWidth="1"/>
    <col min="14345" max="14345" width="32.85546875" style="4" customWidth="1"/>
    <col min="14346" max="14346" width="14.5703125" style="4" customWidth="1"/>
    <col min="14347" max="14347" width="14.140625" style="4" customWidth="1"/>
    <col min="14348" max="14348" width="15.42578125" style="4" customWidth="1"/>
    <col min="14349" max="14592" width="9.140625" style="4"/>
    <col min="14593" max="14593" width="8.140625" style="4" customWidth="1"/>
    <col min="14594" max="14594" width="41" style="4" customWidth="1"/>
    <col min="14595" max="14600" width="0" style="4" hidden="1" customWidth="1"/>
    <col min="14601" max="14601" width="32.85546875" style="4" customWidth="1"/>
    <col min="14602" max="14602" width="14.5703125" style="4" customWidth="1"/>
    <col min="14603" max="14603" width="14.140625" style="4" customWidth="1"/>
    <col min="14604" max="14604" width="15.42578125" style="4" customWidth="1"/>
    <col min="14605" max="14848" width="9.140625" style="4"/>
    <col min="14849" max="14849" width="8.140625" style="4" customWidth="1"/>
    <col min="14850" max="14850" width="41" style="4" customWidth="1"/>
    <col min="14851" max="14856" width="0" style="4" hidden="1" customWidth="1"/>
    <col min="14857" max="14857" width="32.85546875" style="4" customWidth="1"/>
    <col min="14858" max="14858" width="14.5703125" style="4" customWidth="1"/>
    <col min="14859" max="14859" width="14.140625" style="4" customWidth="1"/>
    <col min="14860" max="14860" width="15.42578125" style="4" customWidth="1"/>
    <col min="14861" max="15104" width="9.140625" style="4"/>
    <col min="15105" max="15105" width="8.140625" style="4" customWidth="1"/>
    <col min="15106" max="15106" width="41" style="4" customWidth="1"/>
    <col min="15107" max="15112" width="0" style="4" hidden="1" customWidth="1"/>
    <col min="15113" max="15113" width="32.85546875" style="4" customWidth="1"/>
    <col min="15114" max="15114" width="14.5703125" style="4" customWidth="1"/>
    <col min="15115" max="15115" width="14.140625" style="4" customWidth="1"/>
    <col min="15116" max="15116" width="15.42578125" style="4" customWidth="1"/>
    <col min="15117" max="15360" width="9.140625" style="4"/>
    <col min="15361" max="15361" width="8.140625" style="4" customWidth="1"/>
    <col min="15362" max="15362" width="41" style="4" customWidth="1"/>
    <col min="15363" max="15368" width="0" style="4" hidden="1" customWidth="1"/>
    <col min="15369" max="15369" width="32.85546875" style="4" customWidth="1"/>
    <col min="15370" max="15370" width="14.5703125" style="4" customWidth="1"/>
    <col min="15371" max="15371" width="14.140625" style="4" customWidth="1"/>
    <col min="15372" max="15372" width="15.42578125" style="4" customWidth="1"/>
    <col min="15373" max="15616" width="9.140625" style="4"/>
    <col min="15617" max="15617" width="8.140625" style="4" customWidth="1"/>
    <col min="15618" max="15618" width="41" style="4" customWidth="1"/>
    <col min="15619" max="15624" width="0" style="4" hidden="1" customWidth="1"/>
    <col min="15625" max="15625" width="32.85546875" style="4" customWidth="1"/>
    <col min="15626" max="15626" width="14.5703125" style="4" customWidth="1"/>
    <col min="15627" max="15627" width="14.140625" style="4" customWidth="1"/>
    <col min="15628" max="15628" width="15.42578125" style="4" customWidth="1"/>
    <col min="15629" max="15872" width="9.140625" style="4"/>
    <col min="15873" max="15873" width="8.140625" style="4" customWidth="1"/>
    <col min="15874" max="15874" width="41" style="4" customWidth="1"/>
    <col min="15875" max="15880" width="0" style="4" hidden="1" customWidth="1"/>
    <col min="15881" max="15881" width="32.85546875" style="4" customWidth="1"/>
    <col min="15882" max="15882" width="14.5703125" style="4" customWidth="1"/>
    <col min="15883" max="15883" width="14.140625" style="4" customWidth="1"/>
    <col min="15884" max="15884" width="15.42578125" style="4" customWidth="1"/>
    <col min="15885" max="16128" width="9.140625" style="4"/>
    <col min="16129" max="16129" width="8.140625" style="4" customWidth="1"/>
    <col min="16130" max="16130" width="41" style="4" customWidth="1"/>
    <col min="16131" max="16136" width="0" style="4" hidden="1" customWidth="1"/>
    <col min="16137" max="16137" width="32.85546875" style="4" customWidth="1"/>
    <col min="16138" max="16138" width="14.5703125" style="4" customWidth="1"/>
    <col min="16139" max="16139" width="14.140625" style="4" customWidth="1"/>
    <col min="16140" max="16140" width="15.42578125" style="4" customWidth="1"/>
    <col min="16141" max="16384" width="9.140625" style="4"/>
  </cols>
  <sheetData>
    <row r="1" spans="1:13" s="1143" customFormat="1" ht="25.5" customHeight="1" thickBot="1" x14ac:dyDescent="0.25">
      <c r="A1" s="32"/>
      <c r="B1" s="1483" t="s">
        <v>2032</v>
      </c>
      <c r="C1" s="1488"/>
      <c r="D1" s="1488"/>
      <c r="E1" s="1488"/>
      <c r="F1" s="1488"/>
      <c r="G1" s="1488"/>
      <c r="H1" s="1488"/>
      <c r="I1" s="1489"/>
      <c r="J1" s="1459" t="s">
        <v>1736</v>
      </c>
      <c r="K1" s="1459" t="s">
        <v>1737</v>
      </c>
      <c r="L1" s="1460" t="s">
        <v>1738</v>
      </c>
    </row>
    <row r="2" spans="1:13" s="1143" customFormat="1" ht="25.5" x14ac:dyDescent="0.2">
      <c r="A2" s="1482" t="s">
        <v>1199</v>
      </c>
      <c r="B2" s="1464" t="s">
        <v>2033</v>
      </c>
      <c r="C2" s="1486">
        <v>0</v>
      </c>
      <c r="D2" s="1486">
        <v>5993844000</v>
      </c>
      <c r="E2" s="1486">
        <v>0</v>
      </c>
      <c r="F2" s="1486">
        <v>5993840000</v>
      </c>
      <c r="G2" s="1486">
        <v>0</v>
      </c>
      <c r="H2" s="1486">
        <v>0</v>
      </c>
      <c r="I2" s="1486">
        <v>5993840000</v>
      </c>
      <c r="J2" s="1486">
        <v>5993840</v>
      </c>
      <c r="K2" s="1486"/>
      <c r="L2" s="1487">
        <v>5993840</v>
      </c>
      <c r="M2" s="1145"/>
    </row>
    <row r="3" spans="1:13" s="1143" customFormat="1" ht="25.5" x14ac:dyDescent="0.2">
      <c r="A3" s="1484" t="s">
        <v>1755</v>
      </c>
      <c r="B3" s="706" t="s">
        <v>2034</v>
      </c>
      <c r="C3" s="1144">
        <v>0</v>
      </c>
      <c r="D3" s="1144">
        <v>5993844000</v>
      </c>
      <c r="E3" s="1144">
        <v>0</v>
      </c>
      <c r="F3" s="1144">
        <v>5993840000</v>
      </c>
      <c r="G3" s="1144">
        <v>0</v>
      </c>
      <c r="H3" s="1144">
        <v>0</v>
      </c>
      <c r="I3" s="1144">
        <v>5993840000</v>
      </c>
      <c r="J3" s="1144">
        <v>5993840</v>
      </c>
      <c r="K3" s="1144"/>
      <c r="L3" s="1485">
        <v>5993840</v>
      </c>
    </row>
    <row r="4" spans="1:13" s="1143" customFormat="1" ht="25.5" x14ac:dyDescent="0.2">
      <c r="A4" s="1484" t="s">
        <v>1216</v>
      </c>
      <c r="B4" s="706" t="s">
        <v>2035</v>
      </c>
      <c r="C4" s="1144">
        <v>0</v>
      </c>
      <c r="D4" s="1144">
        <v>35817000</v>
      </c>
      <c r="E4" s="1144">
        <v>0</v>
      </c>
      <c r="F4" s="1144">
        <v>18014481</v>
      </c>
      <c r="G4" s="1144">
        <v>0</v>
      </c>
      <c r="H4" s="1144">
        <v>17802445</v>
      </c>
      <c r="I4" s="1144">
        <v>18014481</v>
      </c>
      <c r="J4" s="1144">
        <v>18015</v>
      </c>
      <c r="K4" s="1144"/>
      <c r="L4" s="1485">
        <v>18015</v>
      </c>
    </row>
    <row r="5" spans="1:13" s="1143" customFormat="1" ht="25.5" x14ac:dyDescent="0.2">
      <c r="A5" s="1484" t="s">
        <v>1759</v>
      </c>
      <c r="B5" s="706" t="s">
        <v>2036</v>
      </c>
      <c r="C5" s="1144">
        <v>6379851000</v>
      </c>
      <c r="D5" s="1144">
        <v>7051894716</v>
      </c>
      <c r="E5" s="1144">
        <v>0</v>
      </c>
      <c r="F5" s="1144">
        <v>6601352072</v>
      </c>
      <c r="G5" s="1144">
        <v>0</v>
      </c>
      <c r="H5" s="1144">
        <v>0</v>
      </c>
      <c r="I5" s="1144">
        <v>6601352072</v>
      </c>
      <c r="J5" s="1144">
        <v>6601352</v>
      </c>
      <c r="K5" s="1144">
        <v>-6601352</v>
      </c>
      <c r="L5" s="1485">
        <f>SUM(J5:K5)</f>
        <v>0</v>
      </c>
    </row>
    <row r="6" spans="1:13" s="1143" customFormat="1" ht="26.25" thickBot="1" x14ac:dyDescent="0.25">
      <c r="A6" s="1481" t="s">
        <v>1229</v>
      </c>
      <c r="B6" s="1490" t="s">
        <v>2037</v>
      </c>
      <c r="C6" s="1491">
        <v>6379851000</v>
      </c>
      <c r="D6" s="1491">
        <v>13081555716</v>
      </c>
      <c r="E6" s="1491">
        <v>0</v>
      </c>
      <c r="F6" s="1491">
        <v>12613206553</v>
      </c>
      <c r="G6" s="1491">
        <v>0</v>
      </c>
      <c r="H6" s="1491">
        <v>17802445</v>
      </c>
      <c r="I6" s="1491">
        <v>12613206553</v>
      </c>
      <c r="J6" s="1491">
        <v>12613207</v>
      </c>
      <c r="K6" s="1491">
        <f>SUM(K5)</f>
        <v>-6601352</v>
      </c>
      <c r="L6" s="1492">
        <f>SUM(J6:K6)</f>
        <v>6011855</v>
      </c>
    </row>
    <row r="7" spans="1:13" s="1143" customFormat="1" ht="15" customHeight="1" thickBot="1" x14ac:dyDescent="0.25">
      <c r="A7" s="1493" t="s">
        <v>1406</v>
      </c>
      <c r="B7" s="1494" t="s">
        <v>2038</v>
      </c>
      <c r="C7" s="1495">
        <v>6379851000</v>
      </c>
      <c r="D7" s="1495">
        <v>13081555716</v>
      </c>
      <c r="E7" s="1495">
        <v>0</v>
      </c>
      <c r="F7" s="1495">
        <v>12613206553</v>
      </c>
      <c r="G7" s="1495">
        <v>0</v>
      </c>
      <c r="H7" s="1495">
        <v>17802445</v>
      </c>
      <c r="I7" s="1495">
        <v>12613206553</v>
      </c>
      <c r="J7" s="1495">
        <v>12613207</v>
      </c>
      <c r="K7" s="1495">
        <f>SUM(K6)</f>
        <v>-6601352</v>
      </c>
      <c r="L7" s="1496">
        <f>SUM(J7:K7)</f>
        <v>6011855</v>
      </c>
    </row>
    <row r="8" spans="1:13" s="1143" customFormat="1" x14ac:dyDescent="0.2"/>
    <row r="9" spans="1:13" s="1143" customFormat="1" x14ac:dyDescent="0.2"/>
    <row r="10" spans="1:13" s="1143" customFormat="1" x14ac:dyDescent="0.2"/>
    <row r="11" spans="1:13" s="1143" customFormat="1" x14ac:dyDescent="0.2"/>
    <row r="12" spans="1:13" s="1143" customFormat="1" x14ac:dyDescent="0.2"/>
    <row r="13" spans="1:13" s="1143" customFormat="1" x14ac:dyDescent="0.2"/>
    <row r="14" spans="1:13" s="1143" customFormat="1" x14ac:dyDescent="0.2"/>
    <row r="15" spans="1:13" s="1143" customFormat="1" x14ac:dyDescent="0.2"/>
    <row r="16" spans="1:13" s="1143" customFormat="1" x14ac:dyDescent="0.2"/>
    <row r="17" s="1143" customFormat="1" x14ac:dyDescent="0.2"/>
    <row r="18" s="1143" customFormat="1" x14ac:dyDescent="0.2"/>
    <row r="19" s="1143" customFormat="1" x14ac:dyDescent="0.2"/>
  </sheetData>
  <printOptions horizontalCentered="1"/>
  <pageMargins left="0.51181102362204722" right="0.51181102362204722" top="0.94488188976377963" bottom="0.74803149606299213" header="0.31496062992125984" footer="0.31496062992125984"/>
  <pageSetup paperSize="9" scale="79" firstPageNumber="5" fitToWidth="0" fitToHeight="0" orientation="portrait" useFirstPageNumber="1" r:id="rId1"/>
  <headerFooter>
    <oddHeader>&amp;C&amp;"Times New Roman,Félkövér"Önkormányzat 2018. évi összevont (konszolidált) 
beszámoló- költségvetési finanszírozási kiadások&amp;R&amp;"Times New Roman,Félkövér"rendelet 2. melléklete
e Ft-ban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I7" sqref="I7"/>
    </sheetView>
  </sheetViews>
  <sheetFormatPr defaultRowHeight="12.75" x14ac:dyDescent="0.2"/>
  <cols>
    <col min="1" max="1" width="8.140625" style="4" customWidth="1"/>
    <col min="2" max="2" width="41" style="4" customWidth="1"/>
    <col min="3" max="7" width="32.85546875" style="4" hidden="1" customWidth="1"/>
    <col min="8" max="10" width="15.7109375" style="4" customWidth="1"/>
    <col min="11" max="256" width="9.140625" style="4"/>
    <col min="257" max="257" width="8.140625" style="4" customWidth="1"/>
    <col min="258" max="258" width="41" style="4" customWidth="1"/>
    <col min="259" max="263" width="0" style="4" hidden="1" customWidth="1"/>
    <col min="264" max="264" width="18.42578125" style="4" customWidth="1"/>
    <col min="265" max="265" width="12.28515625" style="4" bestFit="1" customWidth="1"/>
    <col min="266" max="266" width="17" style="4" bestFit="1" customWidth="1"/>
    <col min="267" max="512" width="9.140625" style="4"/>
    <col min="513" max="513" width="8.140625" style="4" customWidth="1"/>
    <col min="514" max="514" width="41" style="4" customWidth="1"/>
    <col min="515" max="519" width="0" style="4" hidden="1" customWidth="1"/>
    <col min="520" max="520" width="18.42578125" style="4" customWidth="1"/>
    <col min="521" max="521" width="12.28515625" style="4" bestFit="1" customWidth="1"/>
    <col min="522" max="522" width="17" style="4" bestFit="1" customWidth="1"/>
    <col min="523" max="768" width="9.140625" style="4"/>
    <col min="769" max="769" width="8.140625" style="4" customWidth="1"/>
    <col min="770" max="770" width="41" style="4" customWidth="1"/>
    <col min="771" max="775" width="0" style="4" hidden="1" customWidth="1"/>
    <col min="776" max="776" width="18.42578125" style="4" customWidth="1"/>
    <col min="777" max="777" width="12.28515625" style="4" bestFit="1" customWidth="1"/>
    <col min="778" max="778" width="17" style="4" bestFit="1" customWidth="1"/>
    <col min="779" max="1024" width="9.140625" style="4"/>
    <col min="1025" max="1025" width="8.140625" style="4" customWidth="1"/>
    <col min="1026" max="1026" width="41" style="4" customWidth="1"/>
    <col min="1027" max="1031" width="0" style="4" hidden="1" customWidth="1"/>
    <col min="1032" max="1032" width="18.42578125" style="4" customWidth="1"/>
    <col min="1033" max="1033" width="12.28515625" style="4" bestFit="1" customWidth="1"/>
    <col min="1034" max="1034" width="17" style="4" bestFit="1" customWidth="1"/>
    <col min="1035" max="1280" width="9.140625" style="4"/>
    <col min="1281" max="1281" width="8.140625" style="4" customWidth="1"/>
    <col min="1282" max="1282" width="41" style="4" customWidth="1"/>
    <col min="1283" max="1287" width="0" style="4" hidden="1" customWidth="1"/>
    <col min="1288" max="1288" width="18.42578125" style="4" customWidth="1"/>
    <col min="1289" max="1289" width="12.28515625" style="4" bestFit="1" customWidth="1"/>
    <col min="1290" max="1290" width="17" style="4" bestFit="1" customWidth="1"/>
    <col min="1291" max="1536" width="9.140625" style="4"/>
    <col min="1537" max="1537" width="8.140625" style="4" customWidth="1"/>
    <col min="1538" max="1538" width="41" style="4" customWidth="1"/>
    <col min="1539" max="1543" width="0" style="4" hidden="1" customWidth="1"/>
    <col min="1544" max="1544" width="18.42578125" style="4" customWidth="1"/>
    <col min="1545" max="1545" width="12.28515625" style="4" bestFit="1" customWidth="1"/>
    <col min="1546" max="1546" width="17" style="4" bestFit="1" customWidth="1"/>
    <col min="1547" max="1792" width="9.140625" style="4"/>
    <col min="1793" max="1793" width="8.140625" style="4" customWidth="1"/>
    <col min="1794" max="1794" width="41" style="4" customWidth="1"/>
    <col min="1795" max="1799" width="0" style="4" hidden="1" customWidth="1"/>
    <col min="1800" max="1800" width="18.42578125" style="4" customWidth="1"/>
    <col min="1801" max="1801" width="12.28515625" style="4" bestFit="1" customWidth="1"/>
    <col min="1802" max="1802" width="17" style="4" bestFit="1" customWidth="1"/>
    <col min="1803" max="2048" width="9.140625" style="4"/>
    <col min="2049" max="2049" width="8.140625" style="4" customWidth="1"/>
    <col min="2050" max="2050" width="41" style="4" customWidth="1"/>
    <col min="2051" max="2055" width="0" style="4" hidden="1" customWidth="1"/>
    <col min="2056" max="2056" width="18.42578125" style="4" customWidth="1"/>
    <col min="2057" max="2057" width="12.28515625" style="4" bestFit="1" customWidth="1"/>
    <col min="2058" max="2058" width="17" style="4" bestFit="1" customWidth="1"/>
    <col min="2059" max="2304" width="9.140625" style="4"/>
    <col min="2305" max="2305" width="8.140625" style="4" customWidth="1"/>
    <col min="2306" max="2306" width="41" style="4" customWidth="1"/>
    <col min="2307" max="2311" width="0" style="4" hidden="1" customWidth="1"/>
    <col min="2312" max="2312" width="18.42578125" style="4" customWidth="1"/>
    <col min="2313" max="2313" width="12.28515625" style="4" bestFit="1" customWidth="1"/>
    <col min="2314" max="2314" width="17" style="4" bestFit="1" customWidth="1"/>
    <col min="2315" max="2560" width="9.140625" style="4"/>
    <col min="2561" max="2561" width="8.140625" style="4" customWidth="1"/>
    <col min="2562" max="2562" width="41" style="4" customWidth="1"/>
    <col min="2563" max="2567" width="0" style="4" hidden="1" customWidth="1"/>
    <col min="2568" max="2568" width="18.42578125" style="4" customWidth="1"/>
    <col min="2569" max="2569" width="12.28515625" style="4" bestFit="1" customWidth="1"/>
    <col min="2570" max="2570" width="17" style="4" bestFit="1" customWidth="1"/>
    <col min="2571" max="2816" width="9.140625" style="4"/>
    <col min="2817" max="2817" width="8.140625" style="4" customWidth="1"/>
    <col min="2818" max="2818" width="41" style="4" customWidth="1"/>
    <col min="2819" max="2823" width="0" style="4" hidden="1" customWidth="1"/>
    <col min="2824" max="2824" width="18.42578125" style="4" customWidth="1"/>
    <col min="2825" max="2825" width="12.28515625" style="4" bestFit="1" customWidth="1"/>
    <col min="2826" max="2826" width="17" style="4" bestFit="1" customWidth="1"/>
    <col min="2827" max="3072" width="9.140625" style="4"/>
    <col min="3073" max="3073" width="8.140625" style="4" customWidth="1"/>
    <col min="3074" max="3074" width="41" style="4" customWidth="1"/>
    <col min="3075" max="3079" width="0" style="4" hidden="1" customWidth="1"/>
    <col min="3080" max="3080" width="18.42578125" style="4" customWidth="1"/>
    <col min="3081" max="3081" width="12.28515625" style="4" bestFit="1" customWidth="1"/>
    <col min="3082" max="3082" width="17" style="4" bestFit="1" customWidth="1"/>
    <col min="3083" max="3328" width="9.140625" style="4"/>
    <col min="3329" max="3329" width="8.140625" style="4" customWidth="1"/>
    <col min="3330" max="3330" width="41" style="4" customWidth="1"/>
    <col min="3331" max="3335" width="0" style="4" hidden="1" customWidth="1"/>
    <col min="3336" max="3336" width="18.42578125" style="4" customWidth="1"/>
    <col min="3337" max="3337" width="12.28515625" style="4" bestFit="1" customWidth="1"/>
    <col min="3338" max="3338" width="17" style="4" bestFit="1" customWidth="1"/>
    <col min="3339" max="3584" width="9.140625" style="4"/>
    <col min="3585" max="3585" width="8.140625" style="4" customWidth="1"/>
    <col min="3586" max="3586" width="41" style="4" customWidth="1"/>
    <col min="3587" max="3591" width="0" style="4" hidden="1" customWidth="1"/>
    <col min="3592" max="3592" width="18.42578125" style="4" customWidth="1"/>
    <col min="3593" max="3593" width="12.28515625" style="4" bestFit="1" customWidth="1"/>
    <col min="3594" max="3594" width="17" style="4" bestFit="1" customWidth="1"/>
    <col min="3595" max="3840" width="9.140625" style="4"/>
    <col min="3841" max="3841" width="8.140625" style="4" customWidth="1"/>
    <col min="3842" max="3842" width="41" style="4" customWidth="1"/>
    <col min="3843" max="3847" width="0" style="4" hidden="1" customWidth="1"/>
    <col min="3848" max="3848" width="18.42578125" style="4" customWidth="1"/>
    <col min="3849" max="3849" width="12.28515625" style="4" bestFit="1" customWidth="1"/>
    <col min="3850" max="3850" width="17" style="4" bestFit="1" customWidth="1"/>
    <col min="3851" max="4096" width="9.140625" style="4"/>
    <col min="4097" max="4097" width="8.140625" style="4" customWidth="1"/>
    <col min="4098" max="4098" width="41" style="4" customWidth="1"/>
    <col min="4099" max="4103" width="0" style="4" hidden="1" customWidth="1"/>
    <col min="4104" max="4104" width="18.42578125" style="4" customWidth="1"/>
    <col min="4105" max="4105" width="12.28515625" style="4" bestFit="1" customWidth="1"/>
    <col min="4106" max="4106" width="17" style="4" bestFit="1" customWidth="1"/>
    <col min="4107" max="4352" width="9.140625" style="4"/>
    <col min="4353" max="4353" width="8.140625" style="4" customWidth="1"/>
    <col min="4354" max="4354" width="41" style="4" customWidth="1"/>
    <col min="4355" max="4359" width="0" style="4" hidden="1" customWidth="1"/>
    <col min="4360" max="4360" width="18.42578125" style="4" customWidth="1"/>
    <col min="4361" max="4361" width="12.28515625" style="4" bestFit="1" customWidth="1"/>
    <col min="4362" max="4362" width="17" style="4" bestFit="1" customWidth="1"/>
    <col min="4363" max="4608" width="9.140625" style="4"/>
    <col min="4609" max="4609" width="8.140625" style="4" customWidth="1"/>
    <col min="4610" max="4610" width="41" style="4" customWidth="1"/>
    <col min="4611" max="4615" width="0" style="4" hidden="1" customWidth="1"/>
    <col min="4616" max="4616" width="18.42578125" style="4" customWidth="1"/>
    <col min="4617" max="4617" width="12.28515625" style="4" bestFit="1" customWidth="1"/>
    <col min="4618" max="4618" width="17" style="4" bestFit="1" customWidth="1"/>
    <col min="4619" max="4864" width="9.140625" style="4"/>
    <col min="4865" max="4865" width="8.140625" style="4" customWidth="1"/>
    <col min="4866" max="4866" width="41" style="4" customWidth="1"/>
    <col min="4867" max="4871" width="0" style="4" hidden="1" customWidth="1"/>
    <col min="4872" max="4872" width="18.42578125" style="4" customWidth="1"/>
    <col min="4873" max="4873" width="12.28515625" style="4" bestFit="1" customWidth="1"/>
    <col min="4874" max="4874" width="17" style="4" bestFit="1" customWidth="1"/>
    <col min="4875" max="5120" width="9.140625" style="4"/>
    <col min="5121" max="5121" width="8.140625" style="4" customWidth="1"/>
    <col min="5122" max="5122" width="41" style="4" customWidth="1"/>
    <col min="5123" max="5127" width="0" style="4" hidden="1" customWidth="1"/>
    <col min="5128" max="5128" width="18.42578125" style="4" customWidth="1"/>
    <col min="5129" max="5129" width="12.28515625" style="4" bestFit="1" customWidth="1"/>
    <col min="5130" max="5130" width="17" style="4" bestFit="1" customWidth="1"/>
    <col min="5131" max="5376" width="9.140625" style="4"/>
    <col min="5377" max="5377" width="8.140625" style="4" customWidth="1"/>
    <col min="5378" max="5378" width="41" style="4" customWidth="1"/>
    <col min="5379" max="5383" width="0" style="4" hidden="1" customWidth="1"/>
    <col min="5384" max="5384" width="18.42578125" style="4" customWidth="1"/>
    <col min="5385" max="5385" width="12.28515625" style="4" bestFit="1" customWidth="1"/>
    <col min="5386" max="5386" width="17" style="4" bestFit="1" customWidth="1"/>
    <col min="5387" max="5632" width="9.140625" style="4"/>
    <col min="5633" max="5633" width="8.140625" style="4" customWidth="1"/>
    <col min="5634" max="5634" width="41" style="4" customWidth="1"/>
    <col min="5635" max="5639" width="0" style="4" hidden="1" customWidth="1"/>
    <col min="5640" max="5640" width="18.42578125" style="4" customWidth="1"/>
    <col min="5641" max="5641" width="12.28515625" style="4" bestFit="1" customWidth="1"/>
    <col min="5642" max="5642" width="17" style="4" bestFit="1" customWidth="1"/>
    <col min="5643" max="5888" width="9.140625" style="4"/>
    <col min="5889" max="5889" width="8.140625" style="4" customWidth="1"/>
    <col min="5890" max="5890" width="41" style="4" customWidth="1"/>
    <col min="5891" max="5895" width="0" style="4" hidden="1" customWidth="1"/>
    <col min="5896" max="5896" width="18.42578125" style="4" customWidth="1"/>
    <col min="5897" max="5897" width="12.28515625" style="4" bestFit="1" customWidth="1"/>
    <col min="5898" max="5898" width="17" style="4" bestFit="1" customWidth="1"/>
    <col min="5899" max="6144" width="9.140625" style="4"/>
    <col min="6145" max="6145" width="8.140625" style="4" customWidth="1"/>
    <col min="6146" max="6146" width="41" style="4" customWidth="1"/>
    <col min="6147" max="6151" width="0" style="4" hidden="1" customWidth="1"/>
    <col min="6152" max="6152" width="18.42578125" style="4" customWidth="1"/>
    <col min="6153" max="6153" width="12.28515625" style="4" bestFit="1" customWidth="1"/>
    <col min="6154" max="6154" width="17" style="4" bestFit="1" customWidth="1"/>
    <col min="6155" max="6400" width="9.140625" style="4"/>
    <col min="6401" max="6401" width="8.140625" style="4" customWidth="1"/>
    <col min="6402" max="6402" width="41" style="4" customWidth="1"/>
    <col min="6403" max="6407" width="0" style="4" hidden="1" customWidth="1"/>
    <col min="6408" max="6408" width="18.42578125" style="4" customWidth="1"/>
    <col min="6409" max="6409" width="12.28515625" style="4" bestFit="1" customWidth="1"/>
    <col min="6410" max="6410" width="17" style="4" bestFit="1" customWidth="1"/>
    <col min="6411" max="6656" width="9.140625" style="4"/>
    <col min="6657" max="6657" width="8.140625" style="4" customWidth="1"/>
    <col min="6658" max="6658" width="41" style="4" customWidth="1"/>
    <col min="6659" max="6663" width="0" style="4" hidden="1" customWidth="1"/>
    <col min="6664" max="6664" width="18.42578125" style="4" customWidth="1"/>
    <col min="6665" max="6665" width="12.28515625" style="4" bestFit="1" customWidth="1"/>
    <col min="6666" max="6666" width="17" style="4" bestFit="1" customWidth="1"/>
    <col min="6667" max="6912" width="9.140625" style="4"/>
    <col min="6913" max="6913" width="8.140625" style="4" customWidth="1"/>
    <col min="6914" max="6914" width="41" style="4" customWidth="1"/>
    <col min="6915" max="6919" width="0" style="4" hidden="1" customWidth="1"/>
    <col min="6920" max="6920" width="18.42578125" style="4" customWidth="1"/>
    <col min="6921" max="6921" width="12.28515625" style="4" bestFit="1" customWidth="1"/>
    <col min="6922" max="6922" width="17" style="4" bestFit="1" customWidth="1"/>
    <col min="6923" max="7168" width="9.140625" style="4"/>
    <col min="7169" max="7169" width="8.140625" style="4" customWidth="1"/>
    <col min="7170" max="7170" width="41" style="4" customWidth="1"/>
    <col min="7171" max="7175" width="0" style="4" hidden="1" customWidth="1"/>
    <col min="7176" max="7176" width="18.42578125" style="4" customWidth="1"/>
    <col min="7177" max="7177" width="12.28515625" style="4" bestFit="1" customWidth="1"/>
    <col min="7178" max="7178" width="17" style="4" bestFit="1" customWidth="1"/>
    <col min="7179" max="7424" width="9.140625" style="4"/>
    <col min="7425" max="7425" width="8.140625" style="4" customWidth="1"/>
    <col min="7426" max="7426" width="41" style="4" customWidth="1"/>
    <col min="7427" max="7431" width="0" style="4" hidden="1" customWidth="1"/>
    <col min="7432" max="7432" width="18.42578125" style="4" customWidth="1"/>
    <col min="7433" max="7433" width="12.28515625" style="4" bestFit="1" customWidth="1"/>
    <col min="7434" max="7434" width="17" style="4" bestFit="1" customWidth="1"/>
    <col min="7435" max="7680" width="9.140625" style="4"/>
    <col min="7681" max="7681" width="8.140625" style="4" customWidth="1"/>
    <col min="7682" max="7682" width="41" style="4" customWidth="1"/>
    <col min="7683" max="7687" width="0" style="4" hidden="1" customWidth="1"/>
    <col min="7688" max="7688" width="18.42578125" style="4" customWidth="1"/>
    <col min="7689" max="7689" width="12.28515625" style="4" bestFit="1" customWidth="1"/>
    <col min="7690" max="7690" width="17" style="4" bestFit="1" customWidth="1"/>
    <col min="7691" max="7936" width="9.140625" style="4"/>
    <col min="7937" max="7937" width="8.140625" style="4" customWidth="1"/>
    <col min="7938" max="7938" width="41" style="4" customWidth="1"/>
    <col min="7939" max="7943" width="0" style="4" hidden="1" customWidth="1"/>
    <col min="7944" max="7944" width="18.42578125" style="4" customWidth="1"/>
    <col min="7945" max="7945" width="12.28515625" style="4" bestFit="1" customWidth="1"/>
    <col min="7946" max="7946" width="17" style="4" bestFit="1" customWidth="1"/>
    <col min="7947" max="8192" width="9.140625" style="4"/>
    <col min="8193" max="8193" width="8.140625" style="4" customWidth="1"/>
    <col min="8194" max="8194" width="41" style="4" customWidth="1"/>
    <col min="8195" max="8199" width="0" style="4" hidden="1" customWidth="1"/>
    <col min="8200" max="8200" width="18.42578125" style="4" customWidth="1"/>
    <col min="8201" max="8201" width="12.28515625" style="4" bestFit="1" customWidth="1"/>
    <col min="8202" max="8202" width="17" style="4" bestFit="1" customWidth="1"/>
    <col min="8203" max="8448" width="9.140625" style="4"/>
    <col min="8449" max="8449" width="8.140625" style="4" customWidth="1"/>
    <col min="8450" max="8450" width="41" style="4" customWidth="1"/>
    <col min="8451" max="8455" width="0" style="4" hidden="1" customWidth="1"/>
    <col min="8456" max="8456" width="18.42578125" style="4" customWidth="1"/>
    <col min="8457" max="8457" width="12.28515625" style="4" bestFit="1" customWidth="1"/>
    <col min="8458" max="8458" width="17" style="4" bestFit="1" customWidth="1"/>
    <col min="8459" max="8704" width="9.140625" style="4"/>
    <col min="8705" max="8705" width="8.140625" style="4" customWidth="1"/>
    <col min="8706" max="8706" width="41" style="4" customWidth="1"/>
    <col min="8707" max="8711" width="0" style="4" hidden="1" customWidth="1"/>
    <col min="8712" max="8712" width="18.42578125" style="4" customWidth="1"/>
    <col min="8713" max="8713" width="12.28515625" style="4" bestFit="1" customWidth="1"/>
    <col min="8714" max="8714" width="17" style="4" bestFit="1" customWidth="1"/>
    <col min="8715" max="8960" width="9.140625" style="4"/>
    <col min="8961" max="8961" width="8.140625" style="4" customWidth="1"/>
    <col min="8962" max="8962" width="41" style="4" customWidth="1"/>
    <col min="8963" max="8967" width="0" style="4" hidden="1" customWidth="1"/>
    <col min="8968" max="8968" width="18.42578125" style="4" customWidth="1"/>
    <col min="8969" max="8969" width="12.28515625" style="4" bestFit="1" customWidth="1"/>
    <col min="8970" max="8970" width="17" style="4" bestFit="1" customWidth="1"/>
    <col min="8971" max="9216" width="9.140625" style="4"/>
    <col min="9217" max="9217" width="8.140625" style="4" customWidth="1"/>
    <col min="9218" max="9218" width="41" style="4" customWidth="1"/>
    <col min="9219" max="9223" width="0" style="4" hidden="1" customWidth="1"/>
    <col min="9224" max="9224" width="18.42578125" style="4" customWidth="1"/>
    <col min="9225" max="9225" width="12.28515625" style="4" bestFit="1" customWidth="1"/>
    <col min="9226" max="9226" width="17" style="4" bestFit="1" customWidth="1"/>
    <col min="9227" max="9472" width="9.140625" style="4"/>
    <col min="9473" max="9473" width="8.140625" style="4" customWidth="1"/>
    <col min="9474" max="9474" width="41" style="4" customWidth="1"/>
    <col min="9475" max="9479" width="0" style="4" hidden="1" customWidth="1"/>
    <col min="9480" max="9480" width="18.42578125" style="4" customWidth="1"/>
    <col min="9481" max="9481" width="12.28515625" style="4" bestFit="1" customWidth="1"/>
    <col min="9482" max="9482" width="17" style="4" bestFit="1" customWidth="1"/>
    <col min="9483" max="9728" width="9.140625" style="4"/>
    <col min="9729" max="9729" width="8.140625" style="4" customWidth="1"/>
    <col min="9730" max="9730" width="41" style="4" customWidth="1"/>
    <col min="9731" max="9735" width="0" style="4" hidden="1" customWidth="1"/>
    <col min="9736" max="9736" width="18.42578125" style="4" customWidth="1"/>
    <col min="9737" max="9737" width="12.28515625" style="4" bestFit="1" customWidth="1"/>
    <col min="9738" max="9738" width="17" style="4" bestFit="1" customWidth="1"/>
    <col min="9739" max="9984" width="9.140625" style="4"/>
    <col min="9985" max="9985" width="8.140625" style="4" customWidth="1"/>
    <col min="9986" max="9986" width="41" style="4" customWidth="1"/>
    <col min="9987" max="9991" width="0" style="4" hidden="1" customWidth="1"/>
    <col min="9992" max="9992" width="18.42578125" style="4" customWidth="1"/>
    <col min="9993" max="9993" width="12.28515625" style="4" bestFit="1" customWidth="1"/>
    <col min="9994" max="9994" width="17" style="4" bestFit="1" customWidth="1"/>
    <col min="9995" max="10240" width="9.140625" style="4"/>
    <col min="10241" max="10241" width="8.140625" style="4" customWidth="1"/>
    <col min="10242" max="10242" width="41" style="4" customWidth="1"/>
    <col min="10243" max="10247" width="0" style="4" hidden="1" customWidth="1"/>
    <col min="10248" max="10248" width="18.42578125" style="4" customWidth="1"/>
    <col min="10249" max="10249" width="12.28515625" style="4" bestFit="1" customWidth="1"/>
    <col min="10250" max="10250" width="17" style="4" bestFit="1" customWidth="1"/>
    <col min="10251" max="10496" width="9.140625" style="4"/>
    <col min="10497" max="10497" width="8.140625" style="4" customWidth="1"/>
    <col min="10498" max="10498" width="41" style="4" customWidth="1"/>
    <col min="10499" max="10503" width="0" style="4" hidden="1" customWidth="1"/>
    <col min="10504" max="10504" width="18.42578125" style="4" customWidth="1"/>
    <col min="10505" max="10505" width="12.28515625" style="4" bestFit="1" customWidth="1"/>
    <col min="10506" max="10506" width="17" style="4" bestFit="1" customWidth="1"/>
    <col min="10507" max="10752" width="9.140625" style="4"/>
    <col min="10753" max="10753" width="8.140625" style="4" customWidth="1"/>
    <col min="10754" max="10754" width="41" style="4" customWidth="1"/>
    <col min="10755" max="10759" width="0" style="4" hidden="1" customWidth="1"/>
    <col min="10760" max="10760" width="18.42578125" style="4" customWidth="1"/>
    <col min="10761" max="10761" width="12.28515625" style="4" bestFit="1" customWidth="1"/>
    <col min="10762" max="10762" width="17" style="4" bestFit="1" customWidth="1"/>
    <col min="10763" max="11008" width="9.140625" style="4"/>
    <col min="11009" max="11009" width="8.140625" style="4" customWidth="1"/>
    <col min="11010" max="11010" width="41" style="4" customWidth="1"/>
    <col min="11011" max="11015" width="0" style="4" hidden="1" customWidth="1"/>
    <col min="11016" max="11016" width="18.42578125" style="4" customWidth="1"/>
    <col min="11017" max="11017" width="12.28515625" style="4" bestFit="1" customWidth="1"/>
    <col min="11018" max="11018" width="17" style="4" bestFit="1" customWidth="1"/>
    <col min="11019" max="11264" width="9.140625" style="4"/>
    <col min="11265" max="11265" width="8.140625" style="4" customWidth="1"/>
    <col min="11266" max="11266" width="41" style="4" customWidth="1"/>
    <col min="11267" max="11271" width="0" style="4" hidden="1" customWidth="1"/>
    <col min="11272" max="11272" width="18.42578125" style="4" customWidth="1"/>
    <col min="11273" max="11273" width="12.28515625" style="4" bestFit="1" customWidth="1"/>
    <col min="11274" max="11274" width="17" style="4" bestFit="1" customWidth="1"/>
    <col min="11275" max="11520" width="9.140625" style="4"/>
    <col min="11521" max="11521" width="8.140625" style="4" customWidth="1"/>
    <col min="11522" max="11522" width="41" style="4" customWidth="1"/>
    <col min="11523" max="11527" width="0" style="4" hidden="1" customWidth="1"/>
    <col min="11528" max="11528" width="18.42578125" style="4" customWidth="1"/>
    <col min="11529" max="11529" width="12.28515625" style="4" bestFit="1" customWidth="1"/>
    <col min="11530" max="11530" width="17" style="4" bestFit="1" customWidth="1"/>
    <col min="11531" max="11776" width="9.140625" style="4"/>
    <col min="11777" max="11777" width="8.140625" style="4" customWidth="1"/>
    <col min="11778" max="11778" width="41" style="4" customWidth="1"/>
    <col min="11779" max="11783" width="0" style="4" hidden="1" customWidth="1"/>
    <col min="11784" max="11784" width="18.42578125" style="4" customWidth="1"/>
    <col min="11785" max="11785" width="12.28515625" style="4" bestFit="1" customWidth="1"/>
    <col min="11786" max="11786" width="17" style="4" bestFit="1" customWidth="1"/>
    <col min="11787" max="12032" width="9.140625" style="4"/>
    <col min="12033" max="12033" width="8.140625" style="4" customWidth="1"/>
    <col min="12034" max="12034" width="41" style="4" customWidth="1"/>
    <col min="12035" max="12039" width="0" style="4" hidden="1" customWidth="1"/>
    <col min="12040" max="12040" width="18.42578125" style="4" customWidth="1"/>
    <col min="12041" max="12041" width="12.28515625" style="4" bestFit="1" customWidth="1"/>
    <col min="12042" max="12042" width="17" style="4" bestFit="1" customWidth="1"/>
    <col min="12043" max="12288" width="9.140625" style="4"/>
    <col min="12289" max="12289" width="8.140625" style="4" customWidth="1"/>
    <col min="12290" max="12290" width="41" style="4" customWidth="1"/>
    <col min="12291" max="12295" width="0" style="4" hidden="1" customWidth="1"/>
    <col min="12296" max="12296" width="18.42578125" style="4" customWidth="1"/>
    <col min="12297" max="12297" width="12.28515625" style="4" bestFit="1" customWidth="1"/>
    <col min="12298" max="12298" width="17" style="4" bestFit="1" customWidth="1"/>
    <col min="12299" max="12544" width="9.140625" style="4"/>
    <col min="12545" max="12545" width="8.140625" style="4" customWidth="1"/>
    <col min="12546" max="12546" width="41" style="4" customWidth="1"/>
    <col min="12547" max="12551" width="0" style="4" hidden="1" customWidth="1"/>
    <col min="12552" max="12552" width="18.42578125" style="4" customWidth="1"/>
    <col min="12553" max="12553" width="12.28515625" style="4" bestFit="1" customWidth="1"/>
    <col min="12554" max="12554" width="17" style="4" bestFit="1" customWidth="1"/>
    <col min="12555" max="12800" width="9.140625" style="4"/>
    <col min="12801" max="12801" width="8.140625" style="4" customWidth="1"/>
    <col min="12802" max="12802" width="41" style="4" customWidth="1"/>
    <col min="12803" max="12807" width="0" style="4" hidden="1" customWidth="1"/>
    <col min="12808" max="12808" width="18.42578125" style="4" customWidth="1"/>
    <col min="12809" max="12809" width="12.28515625" style="4" bestFit="1" customWidth="1"/>
    <col min="12810" max="12810" width="17" style="4" bestFit="1" customWidth="1"/>
    <col min="12811" max="13056" width="9.140625" style="4"/>
    <col min="13057" max="13057" width="8.140625" style="4" customWidth="1"/>
    <col min="13058" max="13058" width="41" style="4" customWidth="1"/>
    <col min="13059" max="13063" width="0" style="4" hidden="1" customWidth="1"/>
    <col min="13064" max="13064" width="18.42578125" style="4" customWidth="1"/>
    <col min="13065" max="13065" width="12.28515625" style="4" bestFit="1" customWidth="1"/>
    <col min="13066" max="13066" width="17" style="4" bestFit="1" customWidth="1"/>
    <col min="13067" max="13312" width="9.140625" style="4"/>
    <col min="13313" max="13313" width="8.140625" style="4" customWidth="1"/>
    <col min="13314" max="13314" width="41" style="4" customWidth="1"/>
    <col min="13315" max="13319" width="0" style="4" hidden="1" customWidth="1"/>
    <col min="13320" max="13320" width="18.42578125" style="4" customWidth="1"/>
    <col min="13321" max="13321" width="12.28515625" style="4" bestFit="1" customWidth="1"/>
    <col min="13322" max="13322" width="17" style="4" bestFit="1" customWidth="1"/>
    <col min="13323" max="13568" width="9.140625" style="4"/>
    <col min="13569" max="13569" width="8.140625" style="4" customWidth="1"/>
    <col min="13570" max="13570" width="41" style="4" customWidth="1"/>
    <col min="13571" max="13575" width="0" style="4" hidden="1" customWidth="1"/>
    <col min="13576" max="13576" width="18.42578125" style="4" customWidth="1"/>
    <col min="13577" max="13577" width="12.28515625" style="4" bestFit="1" customWidth="1"/>
    <col min="13578" max="13578" width="17" style="4" bestFit="1" customWidth="1"/>
    <col min="13579" max="13824" width="9.140625" style="4"/>
    <col min="13825" max="13825" width="8.140625" style="4" customWidth="1"/>
    <col min="13826" max="13826" width="41" style="4" customWidth="1"/>
    <col min="13827" max="13831" width="0" style="4" hidden="1" customWidth="1"/>
    <col min="13832" max="13832" width="18.42578125" style="4" customWidth="1"/>
    <col min="13833" max="13833" width="12.28515625" style="4" bestFit="1" customWidth="1"/>
    <col min="13834" max="13834" width="17" style="4" bestFit="1" customWidth="1"/>
    <col min="13835" max="14080" width="9.140625" style="4"/>
    <col min="14081" max="14081" width="8.140625" style="4" customWidth="1"/>
    <col min="14082" max="14082" width="41" style="4" customWidth="1"/>
    <col min="14083" max="14087" width="0" style="4" hidden="1" customWidth="1"/>
    <col min="14088" max="14088" width="18.42578125" style="4" customWidth="1"/>
    <col min="14089" max="14089" width="12.28515625" style="4" bestFit="1" customWidth="1"/>
    <col min="14090" max="14090" width="17" style="4" bestFit="1" customWidth="1"/>
    <col min="14091" max="14336" width="9.140625" style="4"/>
    <col min="14337" max="14337" width="8.140625" style="4" customWidth="1"/>
    <col min="14338" max="14338" width="41" style="4" customWidth="1"/>
    <col min="14339" max="14343" width="0" style="4" hidden="1" customWidth="1"/>
    <col min="14344" max="14344" width="18.42578125" style="4" customWidth="1"/>
    <col min="14345" max="14345" width="12.28515625" style="4" bestFit="1" customWidth="1"/>
    <col min="14346" max="14346" width="17" style="4" bestFit="1" customWidth="1"/>
    <col min="14347" max="14592" width="9.140625" style="4"/>
    <col min="14593" max="14593" width="8.140625" style="4" customWidth="1"/>
    <col min="14594" max="14594" width="41" style="4" customWidth="1"/>
    <col min="14595" max="14599" width="0" style="4" hidden="1" customWidth="1"/>
    <col min="14600" max="14600" width="18.42578125" style="4" customWidth="1"/>
    <col min="14601" max="14601" width="12.28515625" style="4" bestFit="1" customWidth="1"/>
    <col min="14602" max="14602" width="17" style="4" bestFit="1" customWidth="1"/>
    <col min="14603" max="14848" width="9.140625" style="4"/>
    <col min="14849" max="14849" width="8.140625" style="4" customWidth="1"/>
    <col min="14850" max="14850" width="41" style="4" customWidth="1"/>
    <col min="14851" max="14855" width="0" style="4" hidden="1" customWidth="1"/>
    <col min="14856" max="14856" width="18.42578125" style="4" customWidth="1"/>
    <col min="14857" max="14857" width="12.28515625" style="4" bestFit="1" customWidth="1"/>
    <col min="14858" max="14858" width="17" style="4" bestFit="1" customWidth="1"/>
    <col min="14859" max="15104" width="9.140625" style="4"/>
    <col min="15105" max="15105" width="8.140625" style="4" customWidth="1"/>
    <col min="15106" max="15106" width="41" style="4" customWidth="1"/>
    <col min="15107" max="15111" width="0" style="4" hidden="1" customWidth="1"/>
    <col min="15112" max="15112" width="18.42578125" style="4" customWidth="1"/>
    <col min="15113" max="15113" width="12.28515625" style="4" bestFit="1" customWidth="1"/>
    <col min="15114" max="15114" width="17" style="4" bestFit="1" customWidth="1"/>
    <col min="15115" max="15360" width="9.140625" style="4"/>
    <col min="15361" max="15361" width="8.140625" style="4" customWidth="1"/>
    <col min="15362" max="15362" width="41" style="4" customWidth="1"/>
    <col min="15363" max="15367" width="0" style="4" hidden="1" customWidth="1"/>
    <col min="15368" max="15368" width="18.42578125" style="4" customWidth="1"/>
    <col min="15369" max="15369" width="12.28515625" style="4" bestFit="1" customWidth="1"/>
    <col min="15370" max="15370" width="17" style="4" bestFit="1" customWidth="1"/>
    <col min="15371" max="15616" width="9.140625" style="4"/>
    <col min="15617" max="15617" width="8.140625" style="4" customWidth="1"/>
    <col min="15618" max="15618" width="41" style="4" customWidth="1"/>
    <col min="15619" max="15623" width="0" style="4" hidden="1" customWidth="1"/>
    <col min="15624" max="15624" width="18.42578125" style="4" customWidth="1"/>
    <col min="15625" max="15625" width="12.28515625" style="4" bestFit="1" customWidth="1"/>
    <col min="15626" max="15626" width="17" style="4" bestFit="1" customWidth="1"/>
    <col min="15627" max="15872" width="9.140625" style="4"/>
    <col min="15873" max="15873" width="8.140625" style="4" customWidth="1"/>
    <col min="15874" max="15874" width="41" style="4" customWidth="1"/>
    <col min="15875" max="15879" width="0" style="4" hidden="1" customWidth="1"/>
    <col min="15880" max="15880" width="18.42578125" style="4" customWidth="1"/>
    <col min="15881" max="15881" width="12.28515625" style="4" bestFit="1" customWidth="1"/>
    <col min="15882" max="15882" width="17" style="4" bestFit="1" customWidth="1"/>
    <col min="15883" max="16128" width="9.140625" style="4"/>
    <col min="16129" max="16129" width="8.140625" style="4" customWidth="1"/>
    <col min="16130" max="16130" width="41" style="4" customWidth="1"/>
    <col min="16131" max="16135" width="0" style="4" hidden="1" customWidth="1"/>
    <col min="16136" max="16136" width="18.42578125" style="4" customWidth="1"/>
    <col min="16137" max="16137" width="12.28515625" style="4" bestFit="1" customWidth="1"/>
    <col min="16138" max="16138" width="17" style="4" bestFit="1" customWidth="1"/>
    <col min="16139" max="16384" width="9.140625" style="4"/>
  </cols>
  <sheetData>
    <row r="1" spans="1:10" s="1143" customFormat="1" ht="25.5" customHeight="1" thickBot="1" x14ac:dyDescent="0.25">
      <c r="A1" s="1522"/>
      <c r="B1" s="1523" t="s">
        <v>2039</v>
      </c>
      <c r="C1" s="1508"/>
      <c r="D1" s="1508"/>
      <c r="E1" s="1508"/>
      <c r="F1" s="1508"/>
      <c r="G1" s="1509"/>
      <c r="H1" s="1459" t="s">
        <v>1736</v>
      </c>
      <c r="I1" s="1459" t="s">
        <v>1737</v>
      </c>
      <c r="J1" s="1460" t="s">
        <v>1738</v>
      </c>
    </row>
    <row r="2" spans="1:10" s="1143" customFormat="1" ht="25.5" x14ac:dyDescent="0.2">
      <c r="A2" s="1482" t="s">
        <v>1197</v>
      </c>
      <c r="B2" s="1464" t="s">
        <v>2040</v>
      </c>
      <c r="C2" s="1486">
        <v>0</v>
      </c>
      <c r="D2" s="1486">
        <v>8500000000</v>
      </c>
      <c r="E2" s="1486">
        <v>2500000000</v>
      </c>
      <c r="F2" s="1486">
        <v>0</v>
      </c>
      <c r="G2" s="1486">
        <v>2500000000</v>
      </c>
      <c r="H2" s="1486">
        <v>2500000</v>
      </c>
      <c r="I2" s="1486"/>
      <c r="J2" s="1487">
        <v>2500000</v>
      </c>
    </row>
    <row r="3" spans="1:10" s="1143" customFormat="1" ht="25.5" x14ac:dyDescent="0.2">
      <c r="A3" s="1484" t="s">
        <v>1206</v>
      </c>
      <c r="B3" s="706" t="s">
        <v>2041</v>
      </c>
      <c r="C3" s="1144">
        <v>0</v>
      </c>
      <c r="D3" s="1144">
        <v>8500000000</v>
      </c>
      <c r="E3" s="1144">
        <v>2500000000</v>
      </c>
      <c r="F3" s="1144">
        <v>0</v>
      </c>
      <c r="G3" s="1144">
        <v>2500000000</v>
      </c>
      <c r="H3" s="1144">
        <v>2500000</v>
      </c>
      <c r="I3" s="1144"/>
      <c r="J3" s="1485">
        <v>2500000</v>
      </c>
    </row>
    <row r="4" spans="1:10" s="1143" customFormat="1" ht="25.5" x14ac:dyDescent="0.2">
      <c r="A4" s="1484" t="s">
        <v>2042</v>
      </c>
      <c r="B4" s="706" t="s">
        <v>2043</v>
      </c>
      <c r="C4" s="1144">
        <v>2929976000</v>
      </c>
      <c r="D4" s="1144">
        <v>6044068391</v>
      </c>
      <c r="E4" s="1144">
        <v>6044067228</v>
      </c>
      <c r="F4" s="1144">
        <v>0</v>
      </c>
      <c r="G4" s="1144">
        <v>6044067228</v>
      </c>
      <c r="H4" s="1144">
        <v>6044068</v>
      </c>
      <c r="I4" s="1144"/>
      <c r="J4" s="1485">
        <v>6044068</v>
      </c>
    </row>
    <row r="5" spans="1:10" s="1143" customFormat="1" ht="15" customHeight="1" x14ac:dyDescent="0.2">
      <c r="A5" s="1484" t="s">
        <v>2044</v>
      </c>
      <c r="B5" s="706" t="s">
        <v>2045</v>
      </c>
      <c r="C5" s="1144">
        <v>2929976000</v>
      </c>
      <c r="D5" s="1144">
        <v>6044068391</v>
      </c>
      <c r="E5" s="1144">
        <v>6044067228</v>
      </c>
      <c r="F5" s="1144">
        <v>0</v>
      </c>
      <c r="G5" s="1144">
        <v>6044067228</v>
      </c>
      <c r="H5" s="1144">
        <v>6044068</v>
      </c>
      <c r="I5" s="1144"/>
      <c r="J5" s="1485">
        <v>6044068</v>
      </c>
    </row>
    <row r="6" spans="1:10" s="1143" customFormat="1" ht="15" customHeight="1" x14ac:dyDescent="0.2">
      <c r="A6" s="1484" t="s">
        <v>1210</v>
      </c>
      <c r="B6" s="706" t="s">
        <v>2046</v>
      </c>
      <c r="C6" s="1144">
        <v>0</v>
      </c>
      <c r="D6" s="1144">
        <v>17802000</v>
      </c>
      <c r="E6" s="1144">
        <v>17802445</v>
      </c>
      <c r="F6" s="1144">
        <v>0</v>
      </c>
      <c r="G6" s="1144">
        <v>17802445</v>
      </c>
      <c r="H6" s="1144">
        <v>17802</v>
      </c>
      <c r="I6" s="1144"/>
      <c r="J6" s="1485">
        <v>17802</v>
      </c>
    </row>
    <row r="7" spans="1:10" s="1143" customFormat="1" ht="15" customHeight="1" x14ac:dyDescent="0.2">
      <c r="A7" s="1484" t="s">
        <v>1212</v>
      </c>
      <c r="B7" s="706" t="s">
        <v>2047</v>
      </c>
      <c r="C7" s="1144">
        <v>6379851000</v>
      </c>
      <c r="D7" s="1144">
        <v>7051895000</v>
      </c>
      <c r="E7" s="1144">
        <v>6601352072</v>
      </c>
      <c r="F7" s="1144">
        <v>0</v>
      </c>
      <c r="G7" s="1144">
        <v>6601352072</v>
      </c>
      <c r="H7" s="1144">
        <v>6601352</v>
      </c>
      <c r="I7" s="1144">
        <v>-6601352</v>
      </c>
      <c r="J7" s="1485">
        <f>SUM(H7:I7)</f>
        <v>0</v>
      </c>
    </row>
    <row r="8" spans="1:10" s="1143" customFormat="1" ht="26.25" thickBot="1" x14ac:dyDescent="0.25">
      <c r="A8" s="1481" t="s">
        <v>1219</v>
      </c>
      <c r="B8" s="1490" t="s">
        <v>2048</v>
      </c>
      <c r="C8" s="1491">
        <v>9309827000</v>
      </c>
      <c r="D8" s="1491">
        <v>21613765391</v>
      </c>
      <c r="E8" s="1491">
        <v>15163221745</v>
      </c>
      <c r="F8" s="1491">
        <v>0</v>
      </c>
      <c r="G8" s="1491">
        <v>15163221745</v>
      </c>
      <c r="H8" s="1491">
        <v>15163222</v>
      </c>
      <c r="I8" s="1491">
        <f>SUM(I7)</f>
        <v>-6601352</v>
      </c>
      <c r="J8" s="1492">
        <f>SUM(H8:I8)</f>
        <v>8561870</v>
      </c>
    </row>
    <row r="9" spans="1:10" s="1143" customFormat="1" ht="15" customHeight="1" thickBot="1" x14ac:dyDescent="0.25">
      <c r="A9" s="1493" t="s">
        <v>1769</v>
      </c>
      <c r="B9" s="1494" t="s">
        <v>2049</v>
      </c>
      <c r="C9" s="1495">
        <v>9309827000</v>
      </c>
      <c r="D9" s="1495">
        <v>21613765391</v>
      </c>
      <c r="E9" s="1495">
        <v>15163221745</v>
      </c>
      <c r="F9" s="1495">
        <v>0</v>
      </c>
      <c r="G9" s="1495">
        <v>15163221745</v>
      </c>
      <c r="H9" s="1495">
        <v>15163222</v>
      </c>
      <c r="I9" s="1495">
        <f>SUM(I8)</f>
        <v>-6601352</v>
      </c>
      <c r="J9" s="1496">
        <f>SUM(H9:I9)</f>
        <v>8561870</v>
      </c>
    </row>
    <row r="10" spans="1:10" s="1143" customFormat="1" x14ac:dyDescent="0.2"/>
    <row r="11" spans="1:10" s="1143" customFormat="1" x14ac:dyDescent="0.2"/>
    <row r="12" spans="1:10" s="1143" customFormat="1" x14ac:dyDescent="0.2"/>
    <row r="13" spans="1:10" s="1143" customFormat="1" x14ac:dyDescent="0.2"/>
    <row r="14" spans="1:10" s="1143" customFormat="1" x14ac:dyDescent="0.2"/>
    <row r="15" spans="1:10" s="1143" customFormat="1" x14ac:dyDescent="0.2"/>
    <row r="16" spans="1:10" s="1143" customFormat="1" x14ac:dyDescent="0.2"/>
    <row r="17" s="1143" customFormat="1" x14ac:dyDescent="0.2"/>
    <row r="18" s="1143" customFormat="1" x14ac:dyDescent="0.2"/>
    <row r="19" s="1143" customFormat="1" x14ac:dyDescent="0.2"/>
    <row r="20" s="1143" customFormat="1" x14ac:dyDescent="0.2"/>
    <row r="21" s="1143" customFormat="1" x14ac:dyDescent="0.2"/>
  </sheetData>
  <pageMargins left="0.70866141732283472" right="0.70866141732283472" top="0.94488188976377963" bottom="0.74803149606299213" header="0.31496062992125984" footer="0.31496062992125984"/>
  <pageSetup paperSize="9" scale="90" firstPageNumber="6" fitToWidth="0" fitToHeight="0" orientation="portrait" useFirstPageNumber="1" r:id="rId1"/>
  <headerFooter>
    <oddHeader>&amp;C&amp;"Times New Roman,Félkövér"Önkormányzat 2018. évi összevont (konszolidált) beszámoló- költségvetési finanszírozási bevételek&amp;R&amp;"Times New Roman,Félkövér"rendelet
2. melléklete
e Ft-ban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topLeftCell="A64" workbookViewId="0">
      <selection activeCell="F11" sqref="F11"/>
    </sheetView>
  </sheetViews>
  <sheetFormatPr defaultRowHeight="12.75" x14ac:dyDescent="0.2"/>
  <cols>
    <col min="1" max="1" width="8.140625" style="4" customWidth="1"/>
    <col min="2" max="2" width="67.5703125" style="4" customWidth="1"/>
    <col min="3" max="5" width="32.85546875" style="4" hidden="1" customWidth="1"/>
    <col min="6" max="8" width="15.7109375" style="4" customWidth="1"/>
    <col min="9" max="256" width="9.140625" style="4"/>
    <col min="257" max="257" width="8.140625" style="4" customWidth="1"/>
    <col min="258" max="258" width="41" style="4" customWidth="1"/>
    <col min="259" max="261" width="0" style="4" hidden="1" customWidth="1"/>
    <col min="262" max="262" width="12.28515625" style="4" bestFit="1" customWidth="1"/>
    <col min="263" max="263" width="13" style="4" customWidth="1"/>
    <col min="264" max="264" width="12.28515625" style="4" bestFit="1" customWidth="1"/>
    <col min="265" max="512" width="9.140625" style="4"/>
    <col min="513" max="513" width="8.140625" style="4" customWidth="1"/>
    <col min="514" max="514" width="41" style="4" customWidth="1"/>
    <col min="515" max="517" width="0" style="4" hidden="1" customWidth="1"/>
    <col min="518" max="518" width="12.28515625" style="4" bestFit="1" customWidth="1"/>
    <col min="519" max="519" width="13" style="4" customWidth="1"/>
    <col min="520" max="520" width="12.28515625" style="4" bestFit="1" customWidth="1"/>
    <col min="521" max="768" width="9.140625" style="4"/>
    <col min="769" max="769" width="8.140625" style="4" customWidth="1"/>
    <col min="770" max="770" width="41" style="4" customWidth="1"/>
    <col min="771" max="773" width="0" style="4" hidden="1" customWidth="1"/>
    <col min="774" max="774" width="12.28515625" style="4" bestFit="1" customWidth="1"/>
    <col min="775" max="775" width="13" style="4" customWidth="1"/>
    <col min="776" max="776" width="12.28515625" style="4" bestFit="1" customWidth="1"/>
    <col min="777" max="1024" width="9.140625" style="4"/>
    <col min="1025" max="1025" width="8.140625" style="4" customWidth="1"/>
    <col min="1026" max="1026" width="41" style="4" customWidth="1"/>
    <col min="1027" max="1029" width="0" style="4" hidden="1" customWidth="1"/>
    <col min="1030" max="1030" width="12.28515625" style="4" bestFit="1" customWidth="1"/>
    <col min="1031" max="1031" width="13" style="4" customWidth="1"/>
    <col min="1032" max="1032" width="12.28515625" style="4" bestFit="1" customWidth="1"/>
    <col min="1033" max="1280" width="9.140625" style="4"/>
    <col min="1281" max="1281" width="8.140625" style="4" customWidth="1"/>
    <col min="1282" max="1282" width="41" style="4" customWidth="1"/>
    <col min="1283" max="1285" width="0" style="4" hidden="1" customWidth="1"/>
    <col min="1286" max="1286" width="12.28515625" style="4" bestFit="1" customWidth="1"/>
    <col min="1287" max="1287" width="13" style="4" customWidth="1"/>
    <col min="1288" max="1288" width="12.28515625" style="4" bestFit="1" customWidth="1"/>
    <col min="1289" max="1536" width="9.140625" style="4"/>
    <col min="1537" max="1537" width="8.140625" style="4" customWidth="1"/>
    <col min="1538" max="1538" width="41" style="4" customWidth="1"/>
    <col min="1539" max="1541" width="0" style="4" hidden="1" customWidth="1"/>
    <col min="1542" max="1542" width="12.28515625" style="4" bestFit="1" customWidth="1"/>
    <col min="1543" max="1543" width="13" style="4" customWidth="1"/>
    <col min="1544" max="1544" width="12.28515625" style="4" bestFit="1" customWidth="1"/>
    <col min="1545" max="1792" width="9.140625" style="4"/>
    <col min="1793" max="1793" width="8.140625" style="4" customWidth="1"/>
    <col min="1794" max="1794" width="41" style="4" customWidth="1"/>
    <col min="1795" max="1797" width="0" style="4" hidden="1" customWidth="1"/>
    <col min="1798" max="1798" width="12.28515625" style="4" bestFit="1" customWidth="1"/>
    <col min="1799" max="1799" width="13" style="4" customWidth="1"/>
    <col min="1800" max="1800" width="12.28515625" style="4" bestFit="1" customWidth="1"/>
    <col min="1801" max="2048" width="9.140625" style="4"/>
    <col min="2049" max="2049" width="8.140625" style="4" customWidth="1"/>
    <col min="2050" max="2050" width="41" style="4" customWidth="1"/>
    <col min="2051" max="2053" width="0" style="4" hidden="1" customWidth="1"/>
    <col min="2054" max="2054" width="12.28515625" style="4" bestFit="1" customWidth="1"/>
    <col min="2055" max="2055" width="13" style="4" customWidth="1"/>
    <col min="2056" max="2056" width="12.28515625" style="4" bestFit="1" customWidth="1"/>
    <col min="2057" max="2304" width="9.140625" style="4"/>
    <col min="2305" max="2305" width="8.140625" style="4" customWidth="1"/>
    <col min="2306" max="2306" width="41" style="4" customWidth="1"/>
    <col min="2307" max="2309" width="0" style="4" hidden="1" customWidth="1"/>
    <col min="2310" max="2310" width="12.28515625" style="4" bestFit="1" customWidth="1"/>
    <col min="2311" max="2311" width="13" style="4" customWidth="1"/>
    <col min="2312" max="2312" width="12.28515625" style="4" bestFit="1" customWidth="1"/>
    <col min="2313" max="2560" width="9.140625" style="4"/>
    <col min="2561" max="2561" width="8.140625" style="4" customWidth="1"/>
    <col min="2562" max="2562" width="41" style="4" customWidth="1"/>
    <col min="2563" max="2565" width="0" style="4" hidden="1" customWidth="1"/>
    <col min="2566" max="2566" width="12.28515625" style="4" bestFit="1" customWidth="1"/>
    <col min="2567" max="2567" width="13" style="4" customWidth="1"/>
    <col min="2568" max="2568" width="12.28515625" style="4" bestFit="1" customWidth="1"/>
    <col min="2569" max="2816" width="9.140625" style="4"/>
    <col min="2817" max="2817" width="8.140625" style="4" customWidth="1"/>
    <col min="2818" max="2818" width="41" style="4" customWidth="1"/>
    <col min="2819" max="2821" width="0" style="4" hidden="1" customWidth="1"/>
    <col min="2822" max="2822" width="12.28515625" style="4" bestFit="1" customWidth="1"/>
    <col min="2823" max="2823" width="13" style="4" customWidth="1"/>
    <col min="2824" max="2824" width="12.28515625" style="4" bestFit="1" customWidth="1"/>
    <col min="2825" max="3072" width="9.140625" style="4"/>
    <col min="3073" max="3073" width="8.140625" style="4" customWidth="1"/>
    <col min="3074" max="3074" width="41" style="4" customWidth="1"/>
    <col min="3075" max="3077" width="0" style="4" hidden="1" customWidth="1"/>
    <col min="3078" max="3078" width="12.28515625" style="4" bestFit="1" customWidth="1"/>
    <col min="3079" max="3079" width="13" style="4" customWidth="1"/>
    <col min="3080" max="3080" width="12.28515625" style="4" bestFit="1" customWidth="1"/>
    <col min="3081" max="3328" width="9.140625" style="4"/>
    <col min="3329" max="3329" width="8.140625" style="4" customWidth="1"/>
    <col min="3330" max="3330" width="41" style="4" customWidth="1"/>
    <col min="3331" max="3333" width="0" style="4" hidden="1" customWidth="1"/>
    <col min="3334" max="3334" width="12.28515625" style="4" bestFit="1" customWidth="1"/>
    <col min="3335" max="3335" width="13" style="4" customWidth="1"/>
    <col min="3336" max="3336" width="12.28515625" style="4" bestFit="1" customWidth="1"/>
    <col min="3337" max="3584" width="9.140625" style="4"/>
    <col min="3585" max="3585" width="8.140625" style="4" customWidth="1"/>
    <col min="3586" max="3586" width="41" style="4" customWidth="1"/>
    <col min="3587" max="3589" width="0" style="4" hidden="1" customWidth="1"/>
    <col min="3590" max="3590" width="12.28515625" style="4" bestFit="1" customWidth="1"/>
    <col min="3591" max="3591" width="13" style="4" customWidth="1"/>
    <col min="3592" max="3592" width="12.28515625" style="4" bestFit="1" customWidth="1"/>
    <col min="3593" max="3840" width="9.140625" style="4"/>
    <col min="3841" max="3841" width="8.140625" style="4" customWidth="1"/>
    <col min="3842" max="3842" width="41" style="4" customWidth="1"/>
    <col min="3843" max="3845" width="0" style="4" hidden="1" customWidth="1"/>
    <col min="3846" max="3846" width="12.28515625" style="4" bestFit="1" customWidth="1"/>
    <col min="3847" max="3847" width="13" style="4" customWidth="1"/>
    <col min="3848" max="3848" width="12.28515625" style="4" bestFit="1" customWidth="1"/>
    <col min="3849" max="4096" width="9.140625" style="4"/>
    <col min="4097" max="4097" width="8.140625" style="4" customWidth="1"/>
    <col min="4098" max="4098" width="41" style="4" customWidth="1"/>
    <col min="4099" max="4101" width="0" style="4" hidden="1" customWidth="1"/>
    <col min="4102" max="4102" width="12.28515625" style="4" bestFit="1" customWidth="1"/>
    <col min="4103" max="4103" width="13" style="4" customWidth="1"/>
    <col min="4104" max="4104" width="12.28515625" style="4" bestFit="1" customWidth="1"/>
    <col min="4105" max="4352" width="9.140625" style="4"/>
    <col min="4353" max="4353" width="8.140625" style="4" customWidth="1"/>
    <col min="4354" max="4354" width="41" style="4" customWidth="1"/>
    <col min="4355" max="4357" width="0" style="4" hidden="1" customWidth="1"/>
    <col min="4358" max="4358" width="12.28515625" style="4" bestFit="1" customWidth="1"/>
    <col min="4359" max="4359" width="13" style="4" customWidth="1"/>
    <col min="4360" max="4360" width="12.28515625" style="4" bestFit="1" customWidth="1"/>
    <col min="4361" max="4608" width="9.140625" style="4"/>
    <col min="4609" max="4609" width="8.140625" style="4" customWidth="1"/>
    <col min="4610" max="4610" width="41" style="4" customWidth="1"/>
    <col min="4611" max="4613" width="0" style="4" hidden="1" customWidth="1"/>
    <col min="4614" max="4614" width="12.28515625" style="4" bestFit="1" customWidth="1"/>
    <col min="4615" max="4615" width="13" style="4" customWidth="1"/>
    <col min="4616" max="4616" width="12.28515625" style="4" bestFit="1" customWidth="1"/>
    <col min="4617" max="4864" width="9.140625" style="4"/>
    <col min="4865" max="4865" width="8.140625" style="4" customWidth="1"/>
    <col min="4866" max="4866" width="41" style="4" customWidth="1"/>
    <col min="4867" max="4869" width="0" style="4" hidden="1" customWidth="1"/>
    <col min="4870" max="4870" width="12.28515625" style="4" bestFit="1" customWidth="1"/>
    <col min="4871" max="4871" width="13" style="4" customWidth="1"/>
    <col min="4872" max="4872" width="12.28515625" style="4" bestFit="1" customWidth="1"/>
    <col min="4873" max="5120" width="9.140625" style="4"/>
    <col min="5121" max="5121" width="8.140625" style="4" customWidth="1"/>
    <col min="5122" max="5122" width="41" style="4" customWidth="1"/>
    <col min="5123" max="5125" width="0" style="4" hidden="1" customWidth="1"/>
    <col min="5126" max="5126" width="12.28515625" style="4" bestFit="1" customWidth="1"/>
    <col min="5127" max="5127" width="13" style="4" customWidth="1"/>
    <col min="5128" max="5128" width="12.28515625" style="4" bestFit="1" customWidth="1"/>
    <col min="5129" max="5376" width="9.140625" style="4"/>
    <col min="5377" max="5377" width="8.140625" style="4" customWidth="1"/>
    <col min="5378" max="5378" width="41" style="4" customWidth="1"/>
    <col min="5379" max="5381" width="0" style="4" hidden="1" customWidth="1"/>
    <col min="5382" max="5382" width="12.28515625" style="4" bestFit="1" customWidth="1"/>
    <col min="5383" max="5383" width="13" style="4" customWidth="1"/>
    <col min="5384" max="5384" width="12.28515625" style="4" bestFit="1" customWidth="1"/>
    <col min="5385" max="5632" width="9.140625" style="4"/>
    <col min="5633" max="5633" width="8.140625" style="4" customWidth="1"/>
    <col min="5634" max="5634" width="41" style="4" customWidth="1"/>
    <col min="5635" max="5637" width="0" style="4" hidden="1" customWidth="1"/>
    <col min="5638" max="5638" width="12.28515625" style="4" bestFit="1" customWidth="1"/>
    <col min="5639" max="5639" width="13" style="4" customWidth="1"/>
    <col min="5640" max="5640" width="12.28515625" style="4" bestFit="1" customWidth="1"/>
    <col min="5641" max="5888" width="9.140625" style="4"/>
    <col min="5889" max="5889" width="8.140625" style="4" customWidth="1"/>
    <col min="5890" max="5890" width="41" style="4" customWidth="1"/>
    <col min="5891" max="5893" width="0" style="4" hidden="1" customWidth="1"/>
    <col min="5894" max="5894" width="12.28515625" style="4" bestFit="1" customWidth="1"/>
    <col min="5895" max="5895" width="13" style="4" customWidth="1"/>
    <col min="5896" max="5896" width="12.28515625" style="4" bestFit="1" customWidth="1"/>
    <col min="5897" max="6144" width="9.140625" style="4"/>
    <col min="6145" max="6145" width="8.140625" style="4" customWidth="1"/>
    <col min="6146" max="6146" width="41" style="4" customWidth="1"/>
    <col min="6147" max="6149" width="0" style="4" hidden="1" customWidth="1"/>
    <col min="6150" max="6150" width="12.28515625" style="4" bestFit="1" customWidth="1"/>
    <col min="6151" max="6151" width="13" style="4" customWidth="1"/>
    <col min="6152" max="6152" width="12.28515625" style="4" bestFit="1" customWidth="1"/>
    <col min="6153" max="6400" width="9.140625" style="4"/>
    <col min="6401" max="6401" width="8.140625" style="4" customWidth="1"/>
    <col min="6402" max="6402" width="41" style="4" customWidth="1"/>
    <col min="6403" max="6405" width="0" style="4" hidden="1" customWidth="1"/>
    <col min="6406" max="6406" width="12.28515625" style="4" bestFit="1" customWidth="1"/>
    <col min="6407" max="6407" width="13" style="4" customWidth="1"/>
    <col min="6408" max="6408" width="12.28515625" style="4" bestFit="1" customWidth="1"/>
    <col min="6409" max="6656" width="9.140625" style="4"/>
    <col min="6657" max="6657" width="8.140625" style="4" customWidth="1"/>
    <col min="6658" max="6658" width="41" style="4" customWidth="1"/>
    <col min="6659" max="6661" width="0" style="4" hidden="1" customWidth="1"/>
    <col min="6662" max="6662" width="12.28515625" style="4" bestFit="1" customWidth="1"/>
    <col min="6663" max="6663" width="13" style="4" customWidth="1"/>
    <col min="6664" max="6664" width="12.28515625" style="4" bestFit="1" customWidth="1"/>
    <col min="6665" max="6912" width="9.140625" style="4"/>
    <col min="6913" max="6913" width="8.140625" style="4" customWidth="1"/>
    <col min="6914" max="6914" width="41" style="4" customWidth="1"/>
    <col min="6915" max="6917" width="0" style="4" hidden="1" customWidth="1"/>
    <col min="6918" max="6918" width="12.28515625" style="4" bestFit="1" customWidth="1"/>
    <col min="6919" max="6919" width="13" style="4" customWidth="1"/>
    <col min="6920" max="6920" width="12.28515625" style="4" bestFit="1" customWidth="1"/>
    <col min="6921" max="7168" width="9.140625" style="4"/>
    <col min="7169" max="7169" width="8.140625" style="4" customWidth="1"/>
    <col min="7170" max="7170" width="41" style="4" customWidth="1"/>
    <col min="7171" max="7173" width="0" style="4" hidden="1" customWidth="1"/>
    <col min="7174" max="7174" width="12.28515625" style="4" bestFit="1" customWidth="1"/>
    <col min="7175" max="7175" width="13" style="4" customWidth="1"/>
    <col min="7176" max="7176" width="12.28515625" style="4" bestFit="1" customWidth="1"/>
    <col min="7177" max="7424" width="9.140625" style="4"/>
    <col min="7425" max="7425" width="8.140625" style="4" customWidth="1"/>
    <col min="7426" max="7426" width="41" style="4" customWidth="1"/>
    <col min="7427" max="7429" width="0" style="4" hidden="1" customWidth="1"/>
    <col min="7430" max="7430" width="12.28515625" style="4" bestFit="1" customWidth="1"/>
    <col min="7431" max="7431" width="13" style="4" customWidth="1"/>
    <col min="7432" max="7432" width="12.28515625" style="4" bestFit="1" customWidth="1"/>
    <col min="7433" max="7680" width="9.140625" style="4"/>
    <col min="7681" max="7681" width="8.140625" style="4" customWidth="1"/>
    <col min="7682" max="7682" width="41" style="4" customWidth="1"/>
    <col min="7683" max="7685" width="0" style="4" hidden="1" customWidth="1"/>
    <col min="7686" max="7686" width="12.28515625" style="4" bestFit="1" customWidth="1"/>
    <col min="7687" max="7687" width="13" style="4" customWidth="1"/>
    <col min="7688" max="7688" width="12.28515625" style="4" bestFit="1" customWidth="1"/>
    <col min="7689" max="7936" width="9.140625" style="4"/>
    <col min="7937" max="7937" width="8.140625" style="4" customWidth="1"/>
    <col min="7938" max="7938" width="41" style="4" customWidth="1"/>
    <col min="7939" max="7941" width="0" style="4" hidden="1" customWidth="1"/>
    <col min="7942" max="7942" width="12.28515625" style="4" bestFit="1" customWidth="1"/>
    <col min="7943" max="7943" width="13" style="4" customWidth="1"/>
    <col min="7944" max="7944" width="12.28515625" style="4" bestFit="1" customWidth="1"/>
    <col min="7945" max="8192" width="9.140625" style="4"/>
    <col min="8193" max="8193" width="8.140625" style="4" customWidth="1"/>
    <col min="8194" max="8194" width="41" style="4" customWidth="1"/>
    <col min="8195" max="8197" width="0" style="4" hidden="1" customWidth="1"/>
    <col min="8198" max="8198" width="12.28515625" style="4" bestFit="1" customWidth="1"/>
    <col min="8199" max="8199" width="13" style="4" customWidth="1"/>
    <col min="8200" max="8200" width="12.28515625" style="4" bestFit="1" customWidth="1"/>
    <col min="8201" max="8448" width="9.140625" style="4"/>
    <col min="8449" max="8449" width="8.140625" style="4" customWidth="1"/>
    <col min="8450" max="8450" width="41" style="4" customWidth="1"/>
    <col min="8451" max="8453" width="0" style="4" hidden="1" customWidth="1"/>
    <col min="8454" max="8454" width="12.28515625" style="4" bestFit="1" customWidth="1"/>
    <col min="8455" max="8455" width="13" style="4" customWidth="1"/>
    <col min="8456" max="8456" width="12.28515625" style="4" bestFit="1" customWidth="1"/>
    <col min="8457" max="8704" width="9.140625" style="4"/>
    <col min="8705" max="8705" width="8.140625" style="4" customWidth="1"/>
    <col min="8706" max="8706" width="41" style="4" customWidth="1"/>
    <col min="8707" max="8709" width="0" style="4" hidden="1" customWidth="1"/>
    <col min="8710" max="8710" width="12.28515625" style="4" bestFit="1" customWidth="1"/>
    <col min="8711" max="8711" width="13" style="4" customWidth="1"/>
    <col min="8712" max="8712" width="12.28515625" style="4" bestFit="1" customWidth="1"/>
    <col min="8713" max="8960" width="9.140625" style="4"/>
    <col min="8961" max="8961" width="8.140625" style="4" customWidth="1"/>
    <col min="8962" max="8962" width="41" style="4" customWidth="1"/>
    <col min="8963" max="8965" width="0" style="4" hidden="1" customWidth="1"/>
    <col min="8966" max="8966" width="12.28515625" style="4" bestFit="1" customWidth="1"/>
    <col min="8967" max="8967" width="13" style="4" customWidth="1"/>
    <col min="8968" max="8968" width="12.28515625" style="4" bestFit="1" customWidth="1"/>
    <col min="8969" max="9216" width="9.140625" style="4"/>
    <col min="9217" max="9217" width="8.140625" style="4" customWidth="1"/>
    <col min="9218" max="9218" width="41" style="4" customWidth="1"/>
    <col min="9219" max="9221" width="0" style="4" hidden="1" customWidth="1"/>
    <col min="9222" max="9222" width="12.28515625" style="4" bestFit="1" customWidth="1"/>
    <col min="9223" max="9223" width="13" style="4" customWidth="1"/>
    <col min="9224" max="9224" width="12.28515625" style="4" bestFit="1" customWidth="1"/>
    <col min="9225" max="9472" width="9.140625" style="4"/>
    <col min="9473" max="9473" width="8.140625" style="4" customWidth="1"/>
    <col min="9474" max="9474" width="41" style="4" customWidth="1"/>
    <col min="9475" max="9477" width="0" style="4" hidden="1" customWidth="1"/>
    <col min="9478" max="9478" width="12.28515625" style="4" bestFit="1" customWidth="1"/>
    <col min="9479" max="9479" width="13" style="4" customWidth="1"/>
    <col min="9480" max="9480" width="12.28515625" style="4" bestFit="1" customWidth="1"/>
    <col min="9481" max="9728" width="9.140625" style="4"/>
    <col min="9729" max="9729" width="8.140625" style="4" customWidth="1"/>
    <col min="9730" max="9730" width="41" style="4" customWidth="1"/>
    <col min="9731" max="9733" width="0" style="4" hidden="1" customWidth="1"/>
    <col min="9734" max="9734" width="12.28515625" style="4" bestFit="1" customWidth="1"/>
    <col min="9735" max="9735" width="13" style="4" customWidth="1"/>
    <col min="9736" max="9736" width="12.28515625" style="4" bestFit="1" customWidth="1"/>
    <col min="9737" max="9984" width="9.140625" style="4"/>
    <col min="9985" max="9985" width="8.140625" style="4" customWidth="1"/>
    <col min="9986" max="9986" width="41" style="4" customWidth="1"/>
    <col min="9987" max="9989" width="0" style="4" hidden="1" customWidth="1"/>
    <col min="9990" max="9990" width="12.28515625" style="4" bestFit="1" customWidth="1"/>
    <col min="9991" max="9991" width="13" style="4" customWidth="1"/>
    <col min="9992" max="9992" width="12.28515625" style="4" bestFit="1" customWidth="1"/>
    <col min="9993" max="10240" width="9.140625" style="4"/>
    <col min="10241" max="10241" width="8.140625" style="4" customWidth="1"/>
    <col min="10242" max="10242" width="41" style="4" customWidth="1"/>
    <col min="10243" max="10245" width="0" style="4" hidden="1" customWidth="1"/>
    <col min="10246" max="10246" width="12.28515625" style="4" bestFit="1" customWidth="1"/>
    <col min="10247" max="10247" width="13" style="4" customWidth="1"/>
    <col min="10248" max="10248" width="12.28515625" style="4" bestFit="1" customWidth="1"/>
    <col min="10249" max="10496" width="9.140625" style="4"/>
    <col min="10497" max="10497" width="8.140625" style="4" customWidth="1"/>
    <col min="10498" max="10498" width="41" style="4" customWidth="1"/>
    <col min="10499" max="10501" width="0" style="4" hidden="1" customWidth="1"/>
    <col min="10502" max="10502" width="12.28515625" style="4" bestFit="1" customWidth="1"/>
    <col min="10503" max="10503" width="13" style="4" customWidth="1"/>
    <col min="10504" max="10504" width="12.28515625" style="4" bestFit="1" customWidth="1"/>
    <col min="10505" max="10752" width="9.140625" style="4"/>
    <col min="10753" max="10753" width="8.140625" style="4" customWidth="1"/>
    <col min="10754" max="10754" width="41" style="4" customWidth="1"/>
    <col min="10755" max="10757" width="0" style="4" hidden="1" customWidth="1"/>
    <col min="10758" max="10758" width="12.28515625" style="4" bestFit="1" customWidth="1"/>
    <col min="10759" max="10759" width="13" style="4" customWidth="1"/>
    <col min="10760" max="10760" width="12.28515625" style="4" bestFit="1" customWidth="1"/>
    <col min="10761" max="11008" width="9.140625" style="4"/>
    <col min="11009" max="11009" width="8.140625" style="4" customWidth="1"/>
    <col min="11010" max="11010" width="41" style="4" customWidth="1"/>
    <col min="11011" max="11013" width="0" style="4" hidden="1" customWidth="1"/>
    <col min="11014" max="11014" width="12.28515625" style="4" bestFit="1" customWidth="1"/>
    <col min="11015" max="11015" width="13" style="4" customWidth="1"/>
    <col min="11016" max="11016" width="12.28515625" style="4" bestFit="1" customWidth="1"/>
    <col min="11017" max="11264" width="9.140625" style="4"/>
    <col min="11265" max="11265" width="8.140625" style="4" customWidth="1"/>
    <col min="11266" max="11266" width="41" style="4" customWidth="1"/>
    <col min="11267" max="11269" width="0" style="4" hidden="1" customWidth="1"/>
    <col min="11270" max="11270" width="12.28515625" style="4" bestFit="1" customWidth="1"/>
    <col min="11271" max="11271" width="13" style="4" customWidth="1"/>
    <col min="11272" max="11272" width="12.28515625" style="4" bestFit="1" customWidth="1"/>
    <col min="11273" max="11520" width="9.140625" style="4"/>
    <col min="11521" max="11521" width="8.140625" style="4" customWidth="1"/>
    <col min="11522" max="11522" width="41" style="4" customWidth="1"/>
    <col min="11523" max="11525" width="0" style="4" hidden="1" customWidth="1"/>
    <col min="11526" max="11526" width="12.28515625" style="4" bestFit="1" customWidth="1"/>
    <col min="11527" max="11527" width="13" style="4" customWidth="1"/>
    <col min="11528" max="11528" width="12.28515625" style="4" bestFit="1" customWidth="1"/>
    <col min="11529" max="11776" width="9.140625" style="4"/>
    <col min="11777" max="11777" width="8.140625" style="4" customWidth="1"/>
    <col min="11778" max="11778" width="41" style="4" customWidth="1"/>
    <col min="11779" max="11781" width="0" style="4" hidden="1" customWidth="1"/>
    <col min="11782" max="11782" width="12.28515625" style="4" bestFit="1" customWidth="1"/>
    <col min="11783" max="11783" width="13" style="4" customWidth="1"/>
    <col min="11784" max="11784" width="12.28515625" style="4" bestFit="1" customWidth="1"/>
    <col min="11785" max="12032" width="9.140625" style="4"/>
    <col min="12033" max="12033" width="8.140625" style="4" customWidth="1"/>
    <col min="12034" max="12034" width="41" style="4" customWidth="1"/>
    <col min="12035" max="12037" width="0" style="4" hidden="1" customWidth="1"/>
    <col min="12038" max="12038" width="12.28515625" style="4" bestFit="1" customWidth="1"/>
    <col min="12039" max="12039" width="13" style="4" customWidth="1"/>
    <col min="12040" max="12040" width="12.28515625" style="4" bestFit="1" customWidth="1"/>
    <col min="12041" max="12288" width="9.140625" style="4"/>
    <col min="12289" max="12289" width="8.140625" style="4" customWidth="1"/>
    <col min="12290" max="12290" width="41" style="4" customWidth="1"/>
    <col min="12291" max="12293" width="0" style="4" hidden="1" customWidth="1"/>
    <col min="12294" max="12294" width="12.28515625" style="4" bestFit="1" customWidth="1"/>
    <col min="12295" max="12295" width="13" style="4" customWidth="1"/>
    <col min="12296" max="12296" width="12.28515625" style="4" bestFit="1" customWidth="1"/>
    <col min="12297" max="12544" width="9.140625" style="4"/>
    <col min="12545" max="12545" width="8.140625" style="4" customWidth="1"/>
    <col min="12546" max="12546" width="41" style="4" customWidth="1"/>
    <col min="12547" max="12549" width="0" style="4" hidden="1" customWidth="1"/>
    <col min="12550" max="12550" width="12.28515625" style="4" bestFit="1" customWidth="1"/>
    <col min="12551" max="12551" width="13" style="4" customWidth="1"/>
    <col min="12552" max="12552" width="12.28515625" style="4" bestFit="1" customWidth="1"/>
    <col min="12553" max="12800" width="9.140625" style="4"/>
    <col min="12801" max="12801" width="8.140625" style="4" customWidth="1"/>
    <col min="12802" max="12802" width="41" style="4" customWidth="1"/>
    <col min="12803" max="12805" width="0" style="4" hidden="1" customWidth="1"/>
    <col min="12806" max="12806" width="12.28515625" style="4" bestFit="1" customWidth="1"/>
    <col min="12807" max="12807" width="13" style="4" customWidth="1"/>
    <col min="12808" max="12808" width="12.28515625" style="4" bestFit="1" customWidth="1"/>
    <col min="12809" max="13056" width="9.140625" style="4"/>
    <col min="13057" max="13057" width="8.140625" style="4" customWidth="1"/>
    <col min="13058" max="13058" width="41" style="4" customWidth="1"/>
    <col min="13059" max="13061" width="0" style="4" hidden="1" customWidth="1"/>
    <col min="13062" max="13062" width="12.28515625" style="4" bestFit="1" customWidth="1"/>
    <col min="13063" max="13063" width="13" style="4" customWidth="1"/>
    <col min="13064" max="13064" width="12.28515625" style="4" bestFit="1" customWidth="1"/>
    <col min="13065" max="13312" width="9.140625" style="4"/>
    <col min="13313" max="13313" width="8.140625" style="4" customWidth="1"/>
    <col min="13314" max="13314" width="41" style="4" customWidth="1"/>
    <col min="13315" max="13317" width="0" style="4" hidden="1" customWidth="1"/>
    <col min="13318" max="13318" width="12.28515625" style="4" bestFit="1" customWidth="1"/>
    <col min="13319" max="13319" width="13" style="4" customWidth="1"/>
    <col min="13320" max="13320" width="12.28515625" style="4" bestFit="1" customWidth="1"/>
    <col min="13321" max="13568" width="9.140625" style="4"/>
    <col min="13569" max="13569" width="8.140625" style="4" customWidth="1"/>
    <col min="13570" max="13570" width="41" style="4" customWidth="1"/>
    <col min="13571" max="13573" width="0" style="4" hidden="1" customWidth="1"/>
    <col min="13574" max="13574" width="12.28515625" style="4" bestFit="1" customWidth="1"/>
    <col min="13575" max="13575" width="13" style="4" customWidth="1"/>
    <col min="13576" max="13576" width="12.28515625" style="4" bestFit="1" customWidth="1"/>
    <col min="13577" max="13824" width="9.140625" style="4"/>
    <col min="13825" max="13825" width="8.140625" style="4" customWidth="1"/>
    <col min="13826" max="13826" width="41" style="4" customWidth="1"/>
    <col min="13827" max="13829" width="0" style="4" hidden="1" customWidth="1"/>
    <col min="13830" max="13830" width="12.28515625" style="4" bestFit="1" customWidth="1"/>
    <col min="13831" max="13831" width="13" style="4" customWidth="1"/>
    <col min="13832" max="13832" width="12.28515625" style="4" bestFit="1" customWidth="1"/>
    <col min="13833" max="14080" width="9.140625" style="4"/>
    <col min="14081" max="14081" width="8.140625" style="4" customWidth="1"/>
    <col min="14082" max="14082" width="41" style="4" customWidth="1"/>
    <col min="14083" max="14085" width="0" style="4" hidden="1" customWidth="1"/>
    <col min="14086" max="14086" width="12.28515625" style="4" bestFit="1" customWidth="1"/>
    <col min="14087" max="14087" width="13" style="4" customWidth="1"/>
    <col min="14088" max="14088" width="12.28515625" style="4" bestFit="1" customWidth="1"/>
    <col min="14089" max="14336" width="9.140625" style="4"/>
    <col min="14337" max="14337" width="8.140625" style="4" customWidth="1"/>
    <col min="14338" max="14338" width="41" style="4" customWidth="1"/>
    <col min="14339" max="14341" width="0" style="4" hidden="1" customWidth="1"/>
    <col min="14342" max="14342" width="12.28515625" style="4" bestFit="1" customWidth="1"/>
    <col min="14343" max="14343" width="13" style="4" customWidth="1"/>
    <col min="14344" max="14344" width="12.28515625" style="4" bestFit="1" customWidth="1"/>
    <col min="14345" max="14592" width="9.140625" style="4"/>
    <col min="14593" max="14593" width="8.140625" style="4" customWidth="1"/>
    <col min="14594" max="14594" width="41" style="4" customWidth="1"/>
    <col min="14595" max="14597" width="0" style="4" hidden="1" customWidth="1"/>
    <col min="14598" max="14598" width="12.28515625" style="4" bestFit="1" customWidth="1"/>
    <col min="14599" max="14599" width="13" style="4" customWidth="1"/>
    <col min="14600" max="14600" width="12.28515625" style="4" bestFit="1" customWidth="1"/>
    <col min="14601" max="14848" width="9.140625" style="4"/>
    <col min="14849" max="14849" width="8.140625" style="4" customWidth="1"/>
    <col min="14850" max="14850" width="41" style="4" customWidth="1"/>
    <col min="14851" max="14853" width="0" style="4" hidden="1" customWidth="1"/>
    <col min="14854" max="14854" width="12.28515625" style="4" bestFit="1" customWidth="1"/>
    <col min="14855" max="14855" width="13" style="4" customWidth="1"/>
    <col min="14856" max="14856" width="12.28515625" style="4" bestFit="1" customWidth="1"/>
    <col min="14857" max="15104" width="9.140625" style="4"/>
    <col min="15105" max="15105" width="8.140625" style="4" customWidth="1"/>
    <col min="15106" max="15106" width="41" style="4" customWidth="1"/>
    <col min="15107" max="15109" width="0" style="4" hidden="1" customWidth="1"/>
    <col min="15110" max="15110" width="12.28515625" style="4" bestFit="1" customWidth="1"/>
    <col min="15111" max="15111" width="13" style="4" customWidth="1"/>
    <col min="15112" max="15112" width="12.28515625" style="4" bestFit="1" customWidth="1"/>
    <col min="15113" max="15360" width="9.140625" style="4"/>
    <col min="15361" max="15361" width="8.140625" style="4" customWidth="1"/>
    <col min="15362" max="15362" width="41" style="4" customWidth="1"/>
    <col min="15363" max="15365" width="0" style="4" hidden="1" customWidth="1"/>
    <col min="15366" max="15366" width="12.28515625" style="4" bestFit="1" customWidth="1"/>
    <col min="15367" max="15367" width="13" style="4" customWidth="1"/>
    <col min="15368" max="15368" width="12.28515625" style="4" bestFit="1" customWidth="1"/>
    <col min="15369" max="15616" width="9.140625" style="4"/>
    <col min="15617" max="15617" width="8.140625" style="4" customWidth="1"/>
    <col min="15618" max="15618" width="41" style="4" customWidth="1"/>
    <col min="15619" max="15621" width="0" style="4" hidden="1" customWidth="1"/>
    <col min="15622" max="15622" width="12.28515625" style="4" bestFit="1" customWidth="1"/>
    <col min="15623" max="15623" width="13" style="4" customWidth="1"/>
    <col min="15624" max="15624" width="12.28515625" style="4" bestFit="1" customWidth="1"/>
    <col min="15625" max="15872" width="9.140625" style="4"/>
    <col min="15873" max="15873" width="8.140625" style="4" customWidth="1"/>
    <col min="15874" max="15874" width="41" style="4" customWidth="1"/>
    <col min="15875" max="15877" width="0" style="4" hidden="1" customWidth="1"/>
    <col min="15878" max="15878" width="12.28515625" style="4" bestFit="1" customWidth="1"/>
    <col min="15879" max="15879" width="13" style="4" customWidth="1"/>
    <col min="15880" max="15880" width="12.28515625" style="4" bestFit="1" customWidth="1"/>
    <col min="15881" max="16128" width="9.140625" style="4"/>
    <col min="16129" max="16129" width="8.140625" style="4" customWidth="1"/>
    <col min="16130" max="16130" width="41" style="4" customWidth="1"/>
    <col min="16131" max="16133" width="0" style="4" hidden="1" customWidth="1"/>
    <col min="16134" max="16134" width="12.28515625" style="4" bestFit="1" customWidth="1"/>
    <col min="16135" max="16135" width="13" style="4" customWidth="1"/>
    <col min="16136" max="16136" width="12.28515625" style="4" bestFit="1" customWidth="1"/>
    <col min="16137" max="16384" width="9.140625" style="4"/>
  </cols>
  <sheetData>
    <row r="1" spans="1:8" ht="26.25" thickBot="1" x14ac:dyDescent="0.25">
      <c r="A1" s="1522"/>
      <c r="B1" s="32" t="s">
        <v>2050</v>
      </c>
      <c r="C1" s="1508"/>
      <c r="D1" s="1508"/>
      <c r="E1" s="1509"/>
      <c r="F1" s="1459" t="s">
        <v>1736</v>
      </c>
      <c r="G1" s="1459" t="s">
        <v>1737</v>
      </c>
      <c r="H1" s="1460" t="s">
        <v>1738</v>
      </c>
    </row>
    <row r="2" spans="1:8" ht="15" customHeight="1" x14ac:dyDescent="0.2">
      <c r="A2" s="1454" t="s">
        <v>1191</v>
      </c>
      <c r="B2" s="1455" t="s">
        <v>2051</v>
      </c>
      <c r="C2" s="1456">
        <v>8905097</v>
      </c>
      <c r="D2" s="1456">
        <v>0</v>
      </c>
      <c r="E2" s="1456">
        <v>5663969</v>
      </c>
      <c r="F2" s="1462">
        <v>5664</v>
      </c>
      <c r="G2" s="62"/>
      <c r="H2" s="1463">
        <v>5664</v>
      </c>
    </row>
    <row r="3" spans="1:8" ht="15" customHeight="1" x14ac:dyDescent="0.2">
      <c r="A3" s="1450" t="s">
        <v>1193</v>
      </c>
      <c r="B3" s="1138" t="s">
        <v>2052</v>
      </c>
      <c r="C3" s="1139">
        <v>151915</v>
      </c>
      <c r="D3" s="1139">
        <v>-77221</v>
      </c>
      <c r="E3" s="1139">
        <v>2887653</v>
      </c>
      <c r="F3" s="1146">
        <v>2888</v>
      </c>
      <c r="G3" s="71"/>
      <c r="H3" s="1461">
        <v>2888</v>
      </c>
    </row>
    <row r="4" spans="1:8" ht="15" customHeight="1" x14ac:dyDescent="0.2">
      <c r="A4" s="1452" t="s">
        <v>1196</v>
      </c>
      <c r="B4" s="1140" t="s">
        <v>2053</v>
      </c>
      <c r="C4" s="1141">
        <v>9057012</v>
      </c>
      <c r="D4" s="1141">
        <v>-77221</v>
      </c>
      <c r="E4" s="1141">
        <v>8551622</v>
      </c>
      <c r="F4" s="1146">
        <v>8552</v>
      </c>
      <c r="G4" s="71"/>
      <c r="H4" s="1461">
        <v>8552</v>
      </c>
    </row>
    <row r="5" spans="1:8" ht="15" customHeight="1" x14ac:dyDescent="0.2">
      <c r="A5" s="1450" t="s">
        <v>1197</v>
      </c>
      <c r="B5" s="1138" t="s">
        <v>2054</v>
      </c>
      <c r="C5" s="1139">
        <v>87208148567</v>
      </c>
      <c r="D5" s="1139">
        <v>0</v>
      </c>
      <c r="E5" s="1139">
        <v>86088294617</v>
      </c>
      <c r="F5" s="1146">
        <v>86088294</v>
      </c>
      <c r="G5" s="71"/>
      <c r="H5" s="1461">
        <v>86088294</v>
      </c>
    </row>
    <row r="6" spans="1:8" ht="15" customHeight="1" x14ac:dyDescent="0.2">
      <c r="A6" s="1450" t="s">
        <v>1198</v>
      </c>
      <c r="B6" s="1138" t="s">
        <v>2055</v>
      </c>
      <c r="C6" s="1139">
        <v>665832777</v>
      </c>
      <c r="D6" s="1139">
        <v>8076355</v>
      </c>
      <c r="E6" s="1139">
        <v>663662614</v>
      </c>
      <c r="F6" s="1146">
        <v>663662</v>
      </c>
      <c r="G6" s="71"/>
      <c r="H6" s="1461">
        <v>663662</v>
      </c>
    </row>
    <row r="7" spans="1:8" ht="15" customHeight="1" x14ac:dyDescent="0.2">
      <c r="A7" s="1450" t="s">
        <v>1201</v>
      </c>
      <c r="B7" s="1138" t="s">
        <v>2056</v>
      </c>
      <c r="C7" s="1139">
        <v>910547939</v>
      </c>
      <c r="D7" s="1139">
        <v>8598940</v>
      </c>
      <c r="E7" s="1139">
        <v>1073933656</v>
      </c>
      <c r="F7" s="1146">
        <v>1073934</v>
      </c>
      <c r="G7" s="71"/>
      <c r="H7" s="1461">
        <v>1073934</v>
      </c>
    </row>
    <row r="8" spans="1:8" ht="15" customHeight="1" x14ac:dyDescent="0.2">
      <c r="A8" s="1452" t="s">
        <v>1747</v>
      </c>
      <c r="B8" s="1140" t="s">
        <v>2057</v>
      </c>
      <c r="C8" s="1141">
        <v>88784529283</v>
      </c>
      <c r="D8" s="1141">
        <v>16675295</v>
      </c>
      <c r="E8" s="1141">
        <v>87825890887</v>
      </c>
      <c r="F8" s="1146">
        <v>87825890</v>
      </c>
      <c r="G8" s="71"/>
      <c r="H8" s="1461">
        <v>87825890</v>
      </c>
    </row>
    <row r="9" spans="1:8" ht="15" customHeight="1" x14ac:dyDescent="0.2">
      <c r="A9" s="1450" t="s">
        <v>1206</v>
      </c>
      <c r="B9" s="1138" t="s">
        <v>2058</v>
      </c>
      <c r="C9" s="1139">
        <v>187748226</v>
      </c>
      <c r="D9" s="1139">
        <v>0</v>
      </c>
      <c r="E9" s="1139">
        <v>190665001</v>
      </c>
      <c r="F9" s="1146">
        <v>190665</v>
      </c>
      <c r="G9" s="71"/>
      <c r="H9" s="1461">
        <v>190665</v>
      </c>
    </row>
    <row r="10" spans="1:8" ht="15" customHeight="1" x14ac:dyDescent="0.2">
      <c r="A10" s="1450" t="s">
        <v>1208</v>
      </c>
      <c r="B10" s="1138" t="s">
        <v>2059</v>
      </c>
      <c r="C10" s="1139">
        <v>187748226</v>
      </c>
      <c r="D10" s="1139">
        <v>0</v>
      </c>
      <c r="E10" s="1139">
        <v>190665001</v>
      </c>
      <c r="F10" s="1146">
        <v>190665</v>
      </c>
      <c r="G10" s="71"/>
      <c r="H10" s="1461">
        <v>190665</v>
      </c>
    </row>
    <row r="11" spans="1:8" ht="15" customHeight="1" x14ac:dyDescent="0.2">
      <c r="A11" s="1450" t="s">
        <v>1212</v>
      </c>
      <c r="B11" s="1138" t="s">
        <v>2060</v>
      </c>
      <c r="C11" s="1139">
        <v>3993192</v>
      </c>
      <c r="D11" s="1139">
        <v>0</v>
      </c>
      <c r="E11" s="1139">
        <v>4703760</v>
      </c>
      <c r="F11" s="1146">
        <v>4704</v>
      </c>
      <c r="G11" s="71"/>
      <c r="H11" s="1461">
        <v>4704</v>
      </c>
    </row>
    <row r="12" spans="1:8" ht="15" customHeight="1" x14ac:dyDescent="0.2">
      <c r="A12" s="1452" t="s">
        <v>1216</v>
      </c>
      <c r="B12" s="1140" t="s">
        <v>2061</v>
      </c>
      <c r="C12" s="1141">
        <v>191741418</v>
      </c>
      <c r="D12" s="1141">
        <v>0</v>
      </c>
      <c r="E12" s="1141">
        <v>195368761</v>
      </c>
      <c r="F12" s="1146">
        <v>195369</v>
      </c>
      <c r="G12" s="71"/>
      <c r="H12" s="1461">
        <v>195369</v>
      </c>
    </row>
    <row r="13" spans="1:8" ht="30" customHeight="1" x14ac:dyDescent="0.2">
      <c r="A13" s="1452" t="s">
        <v>1227</v>
      </c>
      <c r="B13" s="1140" t="s">
        <v>2062</v>
      </c>
      <c r="C13" s="1141">
        <v>88985327713</v>
      </c>
      <c r="D13" s="1141">
        <v>16598074</v>
      </c>
      <c r="E13" s="1141">
        <v>88029811270</v>
      </c>
      <c r="F13" s="1541">
        <v>88029811</v>
      </c>
      <c r="G13" s="1542"/>
      <c r="H13" s="1543">
        <v>88029811</v>
      </c>
    </row>
    <row r="14" spans="1:8" ht="15" customHeight="1" x14ac:dyDescent="0.2">
      <c r="A14" s="1450" t="s">
        <v>1229</v>
      </c>
      <c r="B14" s="1138" t="s">
        <v>2063</v>
      </c>
      <c r="C14" s="1139">
        <v>7937352</v>
      </c>
      <c r="D14" s="1139">
        <v>81215</v>
      </c>
      <c r="E14" s="1139">
        <v>8541443</v>
      </c>
      <c r="F14" s="1146">
        <v>8541</v>
      </c>
      <c r="G14" s="71"/>
      <c r="H14" s="1461">
        <v>8541</v>
      </c>
    </row>
    <row r="15" spans="1:8" ht="15" customHeight="1" x14ac:dyDescent="0.2">
      <c r="A15" s="1452" t="s">
        <v>1773</v>
      </c>
      <c r="B15" s="1140" t="s">
        <v>2064</v>
      </c>
      <c r="C15" s="1141">
        <v>7937352</v>
      </c>
      <c r="D15" s="1141">
        <v>81215</v>
      </c>
      <c r="E15" s="1141">
        <v>8541443</v>
      </c>
      <c r="F15" s="1146">
        <v>8541</v>
      </c>
      <c r="G15" s="71"/>
      <c r="H15" s="1461">
        <v>8541</v>
      </c>
    </row>
    <row r="16" spans="1:8" ht="15" customHeight="1" x14ac:dyDescent="0.2">
      <c r="A16" s="1450" t="s">
        <v>1236</v>
      </c>
      <c r="B16" s="1138" t="s">
        <v>2065</v>
      </c>
      <c r="C16" s="1139">
        <v>2500000000</v>
      </c>
      <c r="D16" s="1139">
        <v>0</v>
      </c>
      <c r="E16" s="1139">
        <v>5993840000</v>
      </c>
      <c r="F16" s="1146">
        <v>5993840</v>
      </c>
      <c r="G16" s="71"/>
      <c r="H16" s="1461">
        <v>5993840</v>
      </c>
    </row>
    <row r="17" spans="1:8" ht="15" customHeight="1" x14ac:dyDescent="0.2">
      <c r="A17" s="1450" t="s">
        <v>1405</v>
      </c>
      <c r="B17" s="1138" t="s">
        <v>2066</v>
      </c>
      <c r="C17" s="1139">
        <v>2500000000</v>
      </c>
      <c r="D17" s="1139">
        <v>0</v>
      </c>
      <c r="E17" s="1139">
        <v>0</v>
      </c>
      <c r="F17" s="1146">
        <v>0</v>
      </c>
      <c r="G17" s="71"/>
      <c r="H17" s="1461">
        <v>0</v>
      </c>
    </row>
    <row r="18" spans="1:8" ht="15" customHeight="1" x14ac:dyDescent="0.2">
      <c r="A18" s="1450" t="s">
        <v>1242</v>
      </c>
      <c r="B18" s="1138" t="s">
        <v>2067</v>
      </c>
      <c r="C18" s="1139">
        <v>0</v>
      </c>
      <c r="D18" s="1139">
        <v>0</v>
      </c>
      <c r="E18" s="1139">
        <v>5993840000</v>
      </c>
      <c r="F18" s="1146">
        <v>5993840</v>
      </c>
      <c r="G18" s="71"/>
      <c r="H18" s="1461">
        <v>5993840</v>
      </c>
    </row>
    <row r="19" spans="1:8" ht="15" customHeight="1" x14ac:dyDescent="0.2">
      <c r="A19" s="1452" t="s">
        <v>1407</v>
      </c>
      <c r="B19" s="1140" t="s">
        <v>2068</v>
      </c>
      <c r="C19" s="1141">
        <v>2500000000</v>
      </c>
      <c r="D19" s="1141">
        <v>0</v>
      </c>
      <c r="E19" s="1141">
        <v>5993840000</v>
      </c>
      <c r="F19" s="1146">
        <v>5993840</v>
      </c>
      <c r="G19" s="71"/>
      <c r="H19" s="1461">
        <v>5993840</v>
      </c>
    </row>
    <row r="20" spans="1:8" ht="15" customHeight="1" x14ac:dyDescent="0.2">
      <c r="A20" s="1452" t="s">
        <v>1247</v>
      </c>
      <c r="B20" s="1140" t="s">
        <v>2069</v>
      </c>
      <c r="C20" s="1141">
        <v>2507937352</v>
      </c>
      <c r="D20" s="1141">
        <v>81215</v>
      </c>
      <c r="E20" s="1141">
        <v>6002381443</v>
      </c>
      <c r="F20" s="1541">
        <v>6002381</v>
      </c>
      <c r="G20" s="1542"/>
      <c r="H20" s="1543">
        <v>6002381</v>
      </c>
    </row>
    <row r="21" spans="1:8" ht="15" customHeight="1" x14ac:dyDescent="0.2">
      <c r="A21" s="1450" t="s">
        <v>1410</v>
      </c>
      <c r="B21" s="1138" t="s">
        <v>2070</v>
      </c>
      <c r="C21" s="1139">
        <v>5505940</v>
      </c>
      <c r="D21" s="1139">
        <v>0</v>
      </c>
      <c r="E21" s="1139">
        <v>5584015</v>
      </c>
      <c r="F21" s="1146">
        <v>5584</v>
      </c>
      <c r="G21" s="71"/>
      <c r="H21" s="1461">
        <v>5584</v>
      </c>
    </row>
    <row r="22" spans="1:8" ht="15" customHeight="1" x14ac:dyDescent="0.2">
      <c r="A22" s="1450" t="s">
        <v>1788</v>
      </c>
      <c r="B22" s="1138" t="s">
        <v>2071</v>
      </c>
      <c r="C22" s="1139">
        <v>549500</v>
      </c>
      <c r="D22" s="1139">
        <v>0</v>
      </c>
      <c r="E22" s="1139">
        <v>463540</v>
      </c>
      <c r="F22" s="1146">
        <v>464</v>
      </c>
      <c r="G22" s="71"/>
      <c r="H22" s="1461">
        <v>464</v>
      </c>
    </row>
    <row r="23" spans="1:8" ht="15" customHeight="1" x14ac:dyDescent="0.2">
      <c r="A23" s="1452" t="s">
        <v>1414</v>
      </c>
      <c r="B23" s="1140" t="s">
        <v>2072</v>
      </c>
      <c r="C23" s="1141">
        <v>6055440</v>
      </c>
      <c r="D23" s="1141">
        <v>0</v>
      </c>
      <c r="E23" s="1141">
        <v>6047555</v>
      </c>
      <c r="F23" s="1146">
        <v>6048</v>
      </c>
      <c r="G23" s="71"/>
      <c r="H23" s="1461">
        <v>6048</v>
      </c>
    </row>
    <row r="24" spans="1:8" ht="15" customHeight="1" x14ac:dyDescent="0.2">
      <c r="A24" s="1450" t="s">
        <v>1259</v>
      </c>
      <c r="B24" s="1138" t="s">
        <v>2073</v>
      </c>
      <c r="C24" s="1139">
        <v>6238530748</v>
      </c>
      <c r="D24" s="1139">
        <v>64463922</v>
      </c>
      <c r="E24" s="1139">
        <v>5417771491</v>
      </c>
      <c r="F24" s="1146">
        <v>5417771</v>
      </c>
      <c r="G24" s="71"/>
      <c r="H24" s="1461">
        <v>5417771</v>
      </c>
    </row>
    <row r="25" spans="1:8" ht="15" customHeight="1" x14ac:dyDescent="0.2">
      <c r="A25" s="1450" t="s">
        <v>1415</v>
      </c>
      <c r="B25" s="1138" t="s">
        <v>2074</v>
      </c>
      <c r="C25" s="1139">
        <v>0</v>
      </c>
      <c r="D25" s="1139">
        <v>436018002</v>
      </c>
      <c r="E25" s="1139">
        <v>1828853189</v>
      </c>
      <c r="F25" s="1146">
        <v>1828853</v>
      </c>
      <c r="G25" s="71"/>
      <c r="H25" s="1461">
        <v>1828853</v>
      </c>
    </row>
    <row r="26" spans="1:8" ht="15" customHeight="1" x14ac:dyDescent="0.2">
      <c r="A26" s="1452" t="s">
        <v>1262</v>
      </c>
      <c r="B26" s="1140" t="s">
        <v>2075</v>
      </c>
      <c r="C26" s="1141">
        <v>6238530748</v>
      </c>
      <c r="D26" s="1141">
        <v>500481924</v>
      </c>
      <c r="E26" s="1141">
        <v>7246624680</v>
      </c>
      <c r="F26" s="1146">
        <v>7246624</v>
      </c>
      <c r="G26" s="71"/>
      <c r="H26" s="1461">
        <v>7246624</v>
      </c>
    </row>
    <row r="27" spans="1:8" ht="15" customHeight="1" x14ac:dyDescent="0.2">
      <c r="A27" s="1450" t="s">
        <v>1417</v>
      </c>
      <c r="B27" s="1138" t="s">
        <v>2076</v>
      </c>
      <c r="C27" s="1139">
        <v>107716</v>
      </c>
      <c r="D27" s="1139">
        <v>284529</v>
      </c>
      <c r="E27" s="1139">
        <v>392245</v>
      </c>
      <c r="F27" s="1146">
        <v>392</v>
      </c>
      <c r="G27" s="71"/>
      <c r="H27" s="1461">
        <v>392</v>
      </c>
    </row>
    <row r="28" spans="1:8" ht="15" customHeight="1" x14ac:dyDescent="0.2">
      <c r="A28" s="1452" t="s">
        <v>2077</v>
      </c>
      <c r="B28" s="1140" t="s">
        <v>2078</v>
      </c>
      <c r="C28" s="1141">
        <v>107716</v>
      </c>
      <c r="D28" s="1141">
        <v>284529</v>
      </c>
      <c r="E28" s="1141">
        <v>392245</v>
      </c>
      <c r="F28" s="1146">
        <v>392</v>
      </c>
      <c r="G28" s="71"/>
      <c r="H28" s="1461">
        <v>392</v>
      </c>
    </row>
    <row r="29" spans="1:8" ht="15" customHeight="1" x14ac:dyDescent="0.2">
      <c r="A29" s="1452" t="s">
        <v>1266</v>
      </c>
      <c r="B29" s="1140" t="s">
        <v>2079</v>
      </c>
      <c r="C29" s="1141">
        <v>6244693904</v>
      </c>
      <c r="D29" s="1141">
        <v>500766453</v>
      </c>
      <c r="E29" s="1141">
        <v>7253064480</v>
      </c>
      <c r="F29" s="1541">
        <v>7253064</v>
      </c>
      <c r="G29" s="1542"/>
      <c r="H29" s="1543">
        <v>7253064</v>
      </c>
    </row>
    <row r="30" spans="1:8" ht="15" customHeight="1" x14ac:dyDescent="0.2">
      <c r="A30" s="1450" t="s">
        <v>1272</v>
      </c>
      <c r="B30" s="1138" t="s">
        <v>2080</v>
      </c>
      <c r="C30" s="1139">
        <v>432483358</v>
      </c>
      <c r="D30" s="1139">
        <v>0</v>
      </c>
      <c r="E30" s="1139">
        <v>273987092</v>
      </c>
      <c r="F30" s="1146">
        <v>273987</v>
      </c>
      <c r="G30" s="71"/>
      <c r="H30" s="1461">
        <v>273987</v>
      </c>
    </row>
    <row r="31" spans="1:8" ht="15" customHeight="1" x14ac:dyDescent="0.2">
      <c r="A31" s="1450" t="s">
        <v>2081</v>
      </c>
      <c r="B31" s="1138" t="s">
        <v>2082</v>
      </c>
      <c r="C31" s="1139">
        <v>173827767</v>
      </c>
      <c r="D31" s="1139">
        <v>0</v>
      </c>
      <c r="E31" s="1139">
        <v>84725401</v>
      </c>
      <c r="F31" s="1146">
        <v>84725</v>
      </c>
      <c r="G31" s="71"/>
      <c r="H31" s="1461">
        <v>84725</v>
      </c>
    </row>
    <row r="32" spans="1:8" ht="15" customHeight="1" x14ac:dyDescent="0.2">
      <c r="A32" s="1450" t="s">
        <v>2083</v>
      </c>
      <c r="B32" s="1138" t="s">
        <v>2084</v>
      </c>
      <c r="C32" s="1139">
        <v>178718086</v>
      </c>
      <c r="D32" s="1139">
        <v>0</v>
      </c>
      <c r="E32" s="1139">
        <v>143534895</v>
      </c>
      <c r="F32" s="1146">
        <v>143535</v>
      </c>
      <c r="G32" s="71"/>
      <c r="H32" s="1461">
        <v>143535</v>
      </c>
    </row>
    <row r="33" spans="1:8" ht="15" customHeight="1" x14ac:dyDescent="0.2">
      <c r="A33" s="1450" t="s">
        <v>1925</v>
      </c>
      <c r="B33" s="1138" t="s">
        <v>2085</v>
      </c>
      <c r="C33" s="1139">
        <v>79937505</v>
      </c>
      <c r="D33" s="1139">
        <v>0</v>
      </c>
      <c r="E33" s="1139">
        <v>45726796</v>
      </c>
      <c r="F33" s="1146">
        <v>45727</v>
      </c>
      <c r="G33" s="71"/>
      <c r="H33" s="1461">
        <v>45727</v>
      </c>
    </row>
    <row r="34" spans="1:8" ht="15" customHeight="1" x14ac:dyDescent="0.2">
      <c r="A34" s="1450" t="s">
        <v>1927</v>
      </c>
      <c r="B34" s="1138" t="s">
        <v>2086</v>
      </c>
      <c r="C34" s="1139">
        <v>2026485446</v>
      </c>
      <c r="D34" s="1139">
        <v>233871</v>
      </c>
      <c r="E34" s="1139">
        <v>1997694963</v>
      </c>
      <c r="F34" s="1146">
        <v>2069058</v>
      </c>
      <c r="G34" s="71"/>
      <c r="H34" s="1461">
        <v>2069058</v>
      </c>
    </row>
    <row r="35" spans="1:8" ht="30" customHeight="1" x14ac:dyDescent="0.2">
      <c r="A35" s="1450" t="s">
        <v>2087</v>
      </c>
      <c r="B35" s="1138" t="s">
        <v>2088</v>
      </c>
      <c r="C35" s="1139">
        <v>226323933</v>
      </c>
      <c r="D35" s="1139">
        <v>512997</v>
      </c>
      <c r="E35" s="1139">
        <v>436785210</v>
      </c>
      <c r="F35" s="1146">
        <v>508148</v>
      </c>
      <c r="G35" s="71"/>
      <c r="H35" s="1461">
        <v>508148</v>
      </c>
    </row>
    <row r="36" spans="1:8" ht="15" customHeight="1" x14ac:dyDescent="0.2">
      <c r="A36" s="1450" t="s">
        <v>1929</v>
      </c>
      <c r="B36" s="1138" t="s">
        <v>2089</v>
      </c>
      <c r="C36" s="1139">
        <v>1782896433</v>
      </c>
      <c r="D36" s="1139">
        <v>0</v>
      </c>
      <c r="E36" s="1139">
        <v>1540539401</v>
      </c>
      <c r="F36" s="1146">
        <v>1540539</v>
      </c>
      <c r="G36" s="71"/>
      <c r="H36" s="1461">
        <v>1540539</v>
      </c>
    </row>
    <row r="37" spans="1:8" ht="15" customHeight="1" x14ac:dyDescent="0.2">
      <c r="A37" s="1450" t="s">
        <v>1800</v>
      </c>
      <c r="B37" s="1138" t="s">
        <v>2090</v>
      </c>
      <c r="C37" s="1139">
        <v>7135939</v>
      </c>
      <c r="D37" s="1139">
        <v>-1577665</v>
      </c>
      <c r="E37" s="1139">
        <v>5386616</v>
      </c>
      <c r="F37" s="1146">
        <v>5387</v>
      </c>
      <c r="G37" s="71"/>
      <c r="H37" s="1461">
        <v>5387</v>
      </c>
    </row>
    <row r="38" spans="1:8" ht="15" customHeight="1" x14ac:dyDescent="0.2">
      <c r="A38" s="1450" t="s">
        <v>2091</v>
      </c>
      <c r="B38" s="1138" t="s">
        <v>2092</v>
      </c>
      <c r="C38" s="1139">
        <v>799342</v>
      </c>
      <c r="D38" s="1139">
        <v>1298539</v>
      </c>
      <c r="E38" s="1139">
        <v>5416954</v>
      </c>
      <c r="F38" s="1146">
        <v>5417</v>
      </c>
      <c r="G38" s="71"/>
      <c r="H38" s="1461">
        <v>5417</v>
      </c>
    </row>
    <row r="39" spans="1:8" ht="15" customHeight="1" x14ac:dyDescent="0.2">
      <c r="A39" s="1450" t="s">
        <v>1932</v>
      </c>
      <c r="B39" s="1138" t="s">
        <v>2093</v>
      </c>
      <c r="C39" s="1139">
        <v>631000</v>
      </c>
      <c r="D39" s="1139">
        <v>0</v>
      </c>
      <c r="E39" s="1139">
        <v>631000</v>
      </c>
      <c r="F39" s="1146">
        <v>631</v>
      </c>
      <c r="G39" s="71"/>
      <c r="H39" s="1461">
        <v>631</v>
      </c>
    </row>
    <row r="40" spans="1:8" ht="30" customHeight="1" x14ac:dyDescent="0.2">
      <c r="A40" s="1450" t="s">
        <v>1934</v>
      </c>
      <c r="B40" s="1138" t="s">
        <v>2094</v>
      </c>
      <c r="C40" s="1139">
        <v>2635827</v>
      </c>
      <c r="D40" s="1139">
        <v>0</v>
      </c>
      <c r="E40" s="1139">
        <v>2635827</v>
      </c>
      <c r="F40" s="1146">
        <v>2636</v>
      </c>
      <c r="G40" s="71"/>
      <c r="H40" s="1461">
        <v>2636</v>
      </c>
    </row>
    <row r="41" spans="1:8" ht="15" customHeight="1" x14ac:dyDescent="0.2">
      <c r="A41" s="1450" t="s">
        <v>2095</v>
      </c>
      <c r="B41" s="1138" t="s">
        <v>2096</v>
      </c>
      <c r="C41" s="1139">
        <v>6057879</v>
      </c>
      <c r="D41" s="1139">
        <v>0</v>
      </c>
      <c r="E41" s="1139">
        <v>6299955</v>
      </c>
      <c r="F41" s="1146">
        <v>6300</v>
      </c>
      <c r="G41" s="71"/>
      <c r="H41" s="1461">
        <v>6300</v>
      </c>
    </row>
    <row r="42" spans="1:8" ht="15" customHeight="1" x14ac:dyDescent="0.2">
      <c r="A42" s="1450" t="s">
        <v>2097</v>
      </c>
      <c r="B42" s="1138" t="s">
        <v>2098</v>
      </c>
      <c r="C42" s="1139">
        <v>5093</v>
      </c>
      <c r="D42" s="1139">
        <v>0</v>
      </c>
      <c r="E42" s="1139">
        <v>0</v>
      </c>
      <c r="F42" s="1146">
        <v>0</v>
      </c>
      <c r="G42" s="71"/>
      <c r="H42" s="1461">
        <v>0</v>
      </c>
    </row>
    <row r="43" spans="1:8" ht="15" customHeight="1" x14ac:dyDescent="0.2">
      <c r="A43" s="1450" t="s">
        <v>1936</v>
      </c>
      <c r="B43" s="1138" t="s">
        <v>2099</v>
      </c>
      <c r="C43" s="1139">
        <v>570607429</v>
      </c>
      <c r="D43" s="1139">
        <v>0</v>
      </c>
      <c r="E43" s="1139">
        <v>650192613</v>
      </c>
      <c r="F43" s="1146">
        <v>650193</v>
      </c>
      <c r="G43" s="71"/>
      <c r="H43" s="1461">
        <v>650193</v>
      </c>
    </row>
    <row r="44" spans="1:8" ht="15" customHeight="1" x14ac:dyDescent="0.2">
      <c r="A44" s="1450" t="s">
        <v>2100</v>
      </c>
      <c r="B44" s="1138" t="s">
        <v>2101</v>
      </c>
      <c r="C44" s="1139">
        <v>570607429</v>
      </c>
      <c r="D44" s="1139">
        <v>0</v>
      </c>
      <c r="E44" s="1139">
        <v>650192613</v>
      </c>
      <c r="F44" s="1146">
        <v>650193</v>
      </c>
      <c r="G44" s="71"/>
      <c r="H44" s="1461">
        <v>650193</v>
      </c>
    </row>
    <row r="45" spans="1:8" ht="30" customHeight="1" x14ac:dyDescent="0.2">
      <c r="A45" s="1450" t="s">
        <v>2102</v>
      </c>
      <c r="B45" s="1138" t="s">
        <v>2103</v>
      </c>
      <c r="C45" s="1139">
        <v>573275692</v>
      </c>
      <c r="D45" s="1139">
        <v>0</v>
      </c>
      <c r="E45" s="1139">
        <v>863233191</v>
      </c>
      <c r="F45" s="1146">
        <v>863233</v>
      </c>
      <c r="G45" s="71"/>
      <c r="H45" s="1461">
        <v>863233</v>
      </c>
    </row>
    <row r="46" spans="1:8" ht="30" customHeight="1" x14ac:dyDescent="0.2">
      <c r="A46" s="1450" t="s">
        <v>1802</v>
      </c>
      <c r="B46" s="1138" t="s">
        <v>2104</v>
      </c>
      <c r="C46" s="1139">
        <v>573275692</v>
      </c>
      <c r="D46" s="1139">
        <v>0</v>
      </c>
      <c r="E46" s="1139">
        <v>863232576</v>
      </c>
      <c r="F46" s="1146">
        <v>863233</v>
      </c>
      <c r="G46" s="71"/>
      <c r="H46" s="1461">
        <v>863233</v>
      </c>
    </row>
    <row r="47" spans="1:8" ht="15" customHeight="1" x14ac:dyDescent="0.2">
      <c r="A47" s="1452" t="s">
        <v>2105</v>
      </c>
      <c r="B47" s="1140" t="s">
        <v>2106</v>
      </c>
      <c r="C47" s="1141">
        <v>3602851925</v>
      </c>
      <c r="D47" s="1141">
        <v>233871</v>
      </c>
      <c r="E47" s="1141">
        <v>3785107859</v>
      </c>
      <c r="F47" s="1146">
        <v>3856471</v>
      </c>
      <c r="G47" s="71"/>
      <c r="H47" s="1461">
        <v>3856471</v>
      </c>
    </row>
    <row r="48" spans="1:8" ht="25.5" x14ac:dyDescent="0.2">
      <c r="A48" s="1450" t="s">
        <v>2107</v>
      </c>
      <c r="B48" s="1138" t="s">
        <v>2108</v>
      </c>
      <c r="C48" s="1139">
        <v>0</v>
      </c>
      <c r="D48" s="1139">
        <v>0</v>
      </c>
      <c r="E48" s="1139">
        <v>2158264746</v>
      </c>
      <c r="F48" s="1146">
        <v>2158265</v>
      </c>
      <c r="G48" s="71"/>
      <c r="H48" s="1461">
        <v>2158265</v>
      </c>
    </row>
    <row r="49" spans="1:8" ht="25.5" x14ac:dyDescent="0.2">
      <c r="A49" s="1450" t="s">
        <v>1942</v>
      </c>
      <c r="B49" s="1138" t="s">
        <v>2109</v>
      </c>
      <c r="C49" s="1139">
        <v>0</v>
      </c>
      <c r="D49" s="1139">
        <v>0</v>
      </c>
      <c r="E49" s="1139">
        <v>2156170404</v>
      </c>
      <c r="F49" s="1146">
        <v>2156170</v>
      </c>
      <c r="G49" s="71"/>
      <c r="H49" s="1461">
        <v>2156170</v>
      </c>
    </row>
    <row r="50" spans="1:8" ht="15" customHeight="1" x14ac:dyDescent="0.2">
      <c r="A50" s="1450" t="s">
        <v>1812</v>
      </c>
      <c r="B50" s="1138" t="s">
        <v>2110</v>
      </c>
      <c r="C50" s="1139">
        <v>0</v>
      </c>
      <c r="D50" s="1139">
        <v>0</v>
      </c>
      <c r="E50" s="1139">
        <v>2094342</v>
      </c>
      <c r="F50" s="1146">
        <v>2094</v>
      </c>
      <c r="G50" s="71"/>
      <c r="H50" s="1461">
        <v>2094</v>
      </c>
    </row>
    <row r="51" spans="1:8" ht="15" customHeight="1" x14ac:dyDescent="0.2">
      <c r="A51" s="1452" t="s">
        <v>2111</v>
      </c>
      <c r="B51" s="1140" t="s">
        <v>2112</v>
      </c>
      <c r="C51" s="1141">
        <v>0</v>
      </c>
      <c r="D51" s="1141">
        <v>0</v>
      </c>
      <c r="E51" s="1141">
        <v>2158264746</v>
      </c>
      <c r="F51" s="1146">
        <v>2158264</v>
      </c>
      <c r="G51" s="71"/>
      <c r="H51" s="1461">
        <v>2158264</v>
      </c>
    </row>
    <row r="52" spans="1:8" ht="15" customHeight="1" x14ac:dyDescent="0.2">
      <c r="A52" s="1450" t="s">
        <v>2113</v>
      </c>
      <c r="B52" s="1138" t="s">
        <v>2114</v>
      </c>
      <c r="C52" s="1139">
        <v>220110325</v>
      </c>
      <c r="D52" s="1139">
        <v>-1301495</v>
      </c>
      <c r="E52" s="1139">
        <v>237866071</v>
      </c>
      <c r="F52" s="1146">
        <v>237867</v>
      </c>
      <c r="G52" s="71"/>
      <c r="H52" s="1461">
        <v>237867</v>
      </c>
    </row>
    <row r="53" spans="1:8" ht="15" customHeight="1" x14ac:dyDescent="0.2">
      <c r="A53" s="1450" t="s">
        <v>2115</v>
      </c>
      <c r="B53" s="1138" t="s">
        <v>2116</v>
      </c>
      <c r="C53" s="1139">
        <v>7503581</v>
      </c>
      <c r="D53" s="1139">
        <v>627690</v>
      </c>
      <c r="E53" s="1139">
        <v>42118676</v>
      </c>
      <c r="F53" s="1146">
        <v>42119</v>
      </c>
      <c r="G53" s="71"/>
      <c r="H53" s="1461">
        <v>42119</v>
      </c>
    </row>
    <row r="54" spans="1:8" ht="15" customHeight="1" x14ac:dyDescent="0.2">
      <c r="A54" s="1450" t="s">
        <v>1950</v>
      </c>
      <c r="B54" s="1138" t="s">
        <v>2117</v>
      </c>
      <c r="C54" s="1139">
        <v>104253</v>
      </c>
      <c r="D54" s="1139">
        <v>-2372</v>
      </c>
      <c r="E54" s="1139">
        <v>101881</v>
      </c>
      <c r="F54" s="1146">
        <v>102</v>
      </c>
      <c r="G54" s="71"/>
      <c r="H54" s="1461">
        <v>102</v>
      </c>
    </row>
    <row r="55" spans="1:8" ht="15" customHeight="1" x14ac:dyDescent="0.2">
      <c r="A55" s="1450" t="s">
        <v>2118</v>
      </c>
      <c r="B55" s="1138" t="s">
        <v>2119</v>
      </c>
      <c r="C55" s="1139">
        <v>934791</v>
      </c>
      <c r="D55" s="1139">
        <v>0</v>
      </c>
      <c r="E55" s="1139">
        <v>1105267</v>
      </c>
      <c r="F55" s="1146">
        <v>1105</v>
      </c>
      <c r="G55" s="71"/>
      <c r="H55" s="1461">
        <v>1105</v>
      </c>
    </row>
    <row r="56" spans="1:8" ht="15" customHeight="1" x14ac:dyDescent="0.2">
      <c r="A56" s="1450" t="s">
        <v>1830</v>
      </c>
      <c r="B56" s="1138" t="s">
        <v>2120</v>
      </c>
      <c r="C56" s="1139">
        <v>211233436</v>
      </c>
      <c r="D56" s="1139">
        <v>-3473138</v>
      </c>
      <c r="E56" s="1139">
        <v>189628545</v>
      </c>
      <c r="F56" s="1146">
        <v>189629</v>
      </c>
      <c r="G56" s="71"/>
      <c r="H56" s="1461">
        <v>189629</v>
      </c>
    </row>
    <row r="57" spans="1:8" ht="15" customHeight="1" x14ac:dyDescent="0.2">
      <c r="A57" s="1450" t="s">
        <v>1832</v>
      </c>
      <c r="B57" s="1138" t="s">
        <v>2121</v>
      </c>
      <c r="C57" s="1139">
        <v>334264</v>
      </c>
      <c r="D57" s="1139">
        <v>1546325</v>
      </c>
      <c r="E57" s="1139">
        <v>4911702</v>
      </c>
      <c r="F57" s="1146">
        <v>4912</v>
      </c>
      <c r="G57" s="71"/>
      <c r="H57" s="1461">
        <v>4912</v>
      </c>
    </row>
    <row r="58" spans="1:8" ht="15" customHeight="1" x14ac:dyDescent="0.2">
      <c r="A58" s="1450" t="s">
        <v>1834</v>
      </c>
      <c r="B58" s="1138" t="s">
        <v>2122</v>
      </c>
      <c r="C58" s="1139">
        <v>2201689</v>
      </c>
      <c r="D58" s="1139">
        <v>0</v>
      </c>
      <c r="E58" s="1139">
        <v>6848000</v>
      </c>
      <c r="F58" s="1146">
        <v>6848</v>
      </c>
      <c r="G58" s="71"/>
      <c r="H58" s="1461">
        <v>6848</v>
      </c>
    </row>
    <row r="59" spans="1:8" ht="15" customHeight="1" x14ac:dyDescent="0.2">
      <c r="A59" s="1452" t="s">
        <v>2123</v>
      </c>
      <c r="B59" s="1140" t="s">
        <v>2124</v>
      </c>
      <c r="C59" s="1141">
        <v>222312014</v>
      </c>
      <c r="D59" s="1141">
        <v>-1301495</v>
      </c>
      <c r="E59" s="1141">
        <v>244714071</v>
      </c>
      <c r="F59" s="1146">
        <v>244715</v>
      </c>
      <c r="G59" s="71"/>
      <c r="H59" s="1461">
        <v>244715</v>
      </c>
    </row>
    <row r="60" spans="1:8" ht="15" customHeight="1" x14ac:dyDescent="0.2">
      <c r="A60" s="1452" t="s">
        <v>2125</v>
      </c>
      <c r="B60" s="1140" t="s">
        <v>2126</v>
      </c>
      <c r="C60" s="1141">
        <v>3825163939</v>
      </c>
      <c r="D60" s="1141">
        <v>-1067624</v>
      </c>
      <c r="E60" s="1141">
        <v>6188086676</v>
      </c>
      <c r="F60" s="1541">
        <v>6259450</v>
      </c>
      <c r="G60" s="1542"/>
      <c r="H60" s="1543">
        <v>6259450</v>
      </c>
    </row>
    <row r="61" spans="1:8" ht="15" customHeight="1" x14ac:dyDescent="0.2">
      <c r="A61" s="1450" t="s">
        <v>2127</v>
      </c>
      <c r="B61" s="1138" t="s">
        <v>2128</v>
      </c>
      <c r="C61" s="1139">
        <v>2020568</v>
      </c>
      <c r="D61" s="1139">
        <v>0</v>
      </c>
      <c r="E61" s="1139">
        <v>3852551</v>
      </c>
      <c r="F61" s="1146">
        <v>3853</v>
      </c>
      <c r="G61" s="71"/>
      <c r="H61" s="1461">
        <v>3853</v>
      </c>
    </row>
    <row r="62" spans="1:8" ht="15" customHeight="1" x14ac:dyDescent="0.2">
      <c r="A62" s="1452" t="s">
        <v>2129</v>
      </c>
      <c r="B62" s="1140" t="s">
        <v>2130</v>
      </c>
      <c r="C62" s="1141">
        <v>2020568</v>
      </c>
      <c r="D62" s="1141">
        <v>0</v>
      </c>
      <c r="E62" s="1141">
        <v>3852551</v>
      </c>
      <c r="F62" s="1146">
        <v>3853</v>
      </c>
      <c r="G62" s="71"/>
      <c r="H62" s="1461">
        <v>3853</v>
      </c>
    </row>
    <row r="63" spans="1:8" ht="15" customHeight="1" x14ac:dyDescent="0.2">
      <c r="A63" s="1450" t="s">
        <v>2131</v>
      </c>
      <c r="B63" s="1138" t="s">
        <v>2132</v>
      </c>
      <c r="C63" s="1139">
        <v>-19189170</v>
      </c>
      <c r="D63" s="1139">
        <v>0</v>
      </c>
      <c r="E63" s="1139">
        <v>0</v>
      </c>
      <c r="F63" s="1146">
        <v>0</v>
      </c>
      <c r="G63" s="71"/>
      <c r="H63" s="1461">
        <v>0</v>
      </c>
    </row>
    <row r="64" spans="1:8" ht="15" customHeight="1" x14ac:dyDescent="0.2">
      <c r="A64" s="1450" t="s">
        <v>2133</v>
      </c>
      <c r="B64" s="1138" t="s">
        <v>2134</v>
      </c>
      <c r="C64" s="1139">
        <v>-175000</v>
      </c>
      <c r="D64" s="1139">
        <v>0</v>
      </c>
      <c r="E64" s="1139">
        <v>-184000</v>
      </c>
      <c r="F64" s="1146">
        <v>-184</v>
      </c>
      <c r="G64" s="71"/>
      <c r="H64" s="1461">
        <v>-184</v>
      </c>
    </row>
    <row r="65" spans="1:8" ht="15" customHeight="1" x14ac:dyDescent="0.2">
      <c r="A65" s="1452" t="s">
        <v>1954</v>
      </c>
      <c r="B65" s="1140" t="s">
        <v>2135</v>
      </c>
      <c r="C65" s="1141">
        <v>-19364170</v>
      </c>
      <c r="D65" s="1141">
        <v>0</v>
      </c>
      <c r="E65" s="1141">
        <v>-184000</v>
      </c>
      <c r="F65" s="1146">
        <v>-184</v>
      </c>
      <c r="G65" s="71"/>
      <c r="H65" s="1461">
        <v>-184</v>
      </c>
    </row>
    <row r="66" spans="1:8" ht="15" customHeight="1" x14ac:dyDescent="0.2">
      <c r="A66" s="1450" t="s">
        <v>1956</v>
      </c>
      <c r="B66" s="1138" t="s">
        <v>2136</v>
      </c>
      <c r="C66" s="1139">
        <v>9130649</v>
      </c>
      <c r="D66" s="1139">
        <v>0</v>
      </c>
      <c r="E66" s="1139">
        <v>961888</v>
      </c>
      <c r="F66" s="1146">
        <v>962</v>
      </c>
      <c r="G66" s="71"/>
      <c r="H66" s="1461">
        <v>962</v>
      </c>
    </row>
    <row r="67" spans="1:8" ht="30" customHeight="1" x14ac:dyDescent="0.2">
      <c r="A67" s="1450" t="s">
        <v>2137</v>
      </c>
      <c r="B67" s="1138" t="s">
        <v>2138</v>
      </c>
      <c r="C67" s="1139">
        <v>30065</v>
      </c>
      <c r="D67" s="1139">
        <v>0</v>
      </c>
      <c r="E67" s="1139">
        <v>20412966</v>
      </c>
      <c r="F67" s="1146">
        <v>20413</v>
      </c>
      <c r="G67" s="71"/>
      <c r="H67" s="1461">
        <v>20413</v>
      </c>
    </row>
    <row r="68" spans="1:8" ht="15" customHeight="1" x14ac:dyDescent="0.2">
      <c r="A68" s="1452" t="s">
        <v>2139</v>
      </c>
      <c r="B68" s="1140" t="s">
        <v>2140</v>
      </c>
      <c r="C68" s="1141">
        <v>9160714</v>
      </c>
      <c r="D68" s="1141">
        <v>0</v>
      </c>
      <c r="E68" s="1141">
        <v>21374854</v>
      </c>
      <c r="F68" s="1146">
        <v>21375</v>
      </c>
      <c r="G68" s="71"/>
      <c r="H68" s="1461">
        <v>21375</v>
      </c>
    </row>
    <row r="69" spans="1:8" ht="15" customHeight="1" x14ac:dyDescent="0.2">
      <c r="A69" s="1452" t="s">
        <v>1958</v>
      </c>
      <c r="B69" s="1140" t="s">
        <v>2141</v>
      </c>
      <c r="C69" s="1141">
        <v>-8182888</v>
      </c>
      <c r="D69" s="1141">
        <v>0</v>
      </c>
      <c r="E69" s="1141">
        <v>25043405</v>
      </c>
      <c r="F69" s="1541">
        <v>25044</v>
      </c>
      <c r="G69" s="1542"/>
      <c r="H69" s="1543">
        <v>25044</v>
      </c>
    </row>
    <row r="70" spans="1:8" ht="15" customHeight="1" x14ac:dyDescent="0.2">
      <c r="A70" s="1450" t="s">
        <v>2142</v>
      </c>
      <c r="B70" s="1138" t="s">
        <v>2143</v>
      </c>
      <c r="C70" s="1139">
        <v>364651</v>
      </c>
      <c r="D70" s="1139">
        <v>0</v>
      </c>
      <c r="E70" s="1139">
        <v>18523709</v>
      </c>
      <c r="F70" s="1146">
        <v>18524</v>
      </c>
      <c r="G70" s="71"/>
      <c r="H70" s="1461">
        <v>18524</v>
      </c>
    </row>
    <row r="71" spans="1:8" ht="15" customHeight="1" x14ac:dyDescent="0.2">
      <c r="A71" s="1450" t="s">
        <v>2144</v>
      </c>
      <c r="B71" s="1138" t="s">
        <v>2145</v>
      </c>
      <c r="C71" s="1139">
        <v>17839594</v>
      </c>
      <c r="D71" s="1139">
        <v>0</v>
      </c>
      <c r="E71" s="1139">
        <v>2453081</v>
      </c>
      <c r="F71" s="1146">
        <v>2453</v>
      </c>
      <c r="G71" s="71"/>
      <c r="H71" s="1461">
        <v>2453</v>
      </c>
    </row>
    <row r="72" spans="1:8" ht="15" customHeight="1" thickBot="1" x14ac:dyDescent="0.25">
      <c r="A72" s="1525" t="s">
        <v>2146</v>
      </c>
      <c r="B72" s="1526" t="s">
        <v>2147</v>
      </c>
      <c r="C72" s="1527">
        <v>18204245</v>
      </c>
      <c r="D72" s="1527">
        <v>0</v>
      </c>
      <c r="E72" s="1527">
        <v>20976790</v>
      </c>
      <c r="F72" s="1538">
        <v>20977</v>
      </c>
      <c r="G72" s="1539"/>
      <c r="H72" s="1540">
        <v>20977</v>
      </c>
    </row>
    <row r="73" spans="1:8" ht="15" customHeight="1" thickBot="1" x14ac:dyDescent="0.25">
      <c r="A73" s="1530" t="s">
        <v>1840</v>
      </c>
      <c r="B73" s="1531" t="s">
        <v>2148</v>
      </c>
      <c r="C73" s="1532">
        <v>101573144265</v>
      </c>
      <c r="D73" s="1532">
        <v>516378118</v>
      </c>
      <c r="E73" s="1532">
        <v>107519364064</v>
      </c>
      <c r="F73" s="1535">
        <v>107590727</v>
      </c>
      <c r="G73" s="1536"/>
      <c r="H73" s="1537">
        <v>107590727</v>
      </c>
    </row>
    <row r="74" spans="1:8" ht="15" customHeight="1" x14ac:dyDescent="0.2">
      <c r="A74" s="1454" t="s">
        <v>1842</v>
      </c>
      <c r="B74" s="1455" t="s">
        <v>2149</v>
      </c>
      <c r="C74" s="1456">
        <v>100697693375</v>
      </c>
      <c r="D74" s="1456">
        <v>0</v>
      </c>
      <c r="E74" s="1456">
        <v>100697693375</v>
      </c>
      <c r="F74" s="1462">
        <v>100697693</v>
      </c>
      <c r="G74" s="62"/>
      <c r="H74" s="1463">
        <v>100697693</v>
      </c>
    </row>
    <row r="75" spans="1:8" ht="15" customHeight="1" x14ac:dyDescent="0.2">
      <c r="A75" s="1450" t="s">
        <v>1844</v>
      </c>
      <c r="B75" s="1138" t="s">
        <v>2150</v>
      </c>
      <c r="C75" s="1139">
        <v>-3846787124</v>
      </c>
      <c r="D75" s="1139">
        <v>0</v>
      </c>
      <c r="E75" s="1139">
        <v>-4217891351</v>
      </c>
      <c r="F75" s="1146">
        <v>-4217891</v>
      </c>
      <c r="G75" s="71"/>
      <c r="H75" s="1461">
        <v>-4217891</v>
      </c>
    </row>
    <row r="76" spans="1:8" ht="15" customHeight="1" x14ac:dyDescent="0.2">
      <c r="A76" s="1450" t="s">
        <v>1846</v>
      </c>
      <c r="B76" s="1138" t="s">
        <v>2151</v>
      </c>
      <c r="C76" s="1139">
        <v>3638852978</v>
      </c>
      <c r="D76" s="1139">
        <v>0</v>
      </c>
      <c r="E76" s="1139">
        <v>3638852978</v>
      </c>
      <c r="F76" s="1146">
        <v>3638853</v>
      </c>
      <c r="G76" s="71"/>
      <c r="H76" s="1461">
        <v>3638853</v>
      </c>
    </row>
    <row r="77" spans="1:8" ht="15" customHeight="1" x14ac:dyDescent="0.2">
      <c r="A77" s="1450" t="s">
        <v>1963</v>
      </c>
      <c r="B77" s="1138" t="s">
        <v>2152</v>
      </c>
      <c r="C77" s="1139">
        <v>-5770386066</v>
      </c>
      <c r="D77" s="1139">
        <v>338391716</v>
      </c>
      <c r="E77" s="1139">
        <v>-5068210746</v>
      </c>
      <c r="F77" s="1146">
        <v>-5068211</v>
      </c>
      <c r="G77" s="71"/>
      <c r="H77" s="1461">
        <v>-5068211</v>
      </c>
    </row>
    <row r="78" spans="1:8" ht="15" customHeight="1" x14ac:dyDescent="0.2">
      <c r="A78" s="1450" t="s">
        <v>2153</v>
      </c>
      <c r="B78" s="1138" t="s">
        <v>2154</v>
      </c>
      <c r="C78" s="1139">
        <v>702175320</v>
      </c>
      <c r="D78" s="1139">
        <v>-297027327</v>
      </c>
      <c r="E78" s="1139">
        <v>2524185287</v>
      </c>
      <c r="F78" s="1146">
        <v>2595549</v>
      </c>
      <c r="G78" s="71"/>
      <c r="H78" s="1461">
        <v>2595549</v>
      </c>
    </row>
    <row r="79" spans="1:8" ht="15" customHeight="1" x14ac:dyDescent="0.2">
      <c r="A79" s="1452" t="s">
        <v>1848</v>
      </c>
      <c r="B79" s="1140" t="s">
        <v>2155</v>
      </c>
      <c r="C79" s="1141">
        <v>95421548483</v>
      </c>
      <c r="D79" s="1141">
        <v>41364389</v>
      </c>
      <c r="E79" s="1141">
        <v>97574629543</v>
      </c>
      <c r="F79" s="1541">
        <v>97645993</v>
      </c>
      <c r="G79" s="1542"/>
      <c r="H79" s="1543">
        <v>97645993</v>
      </c>
    </row>
    <row r="80" spans="1:8" ht="15" customHeight="1" x14ac:dyDescent="0.2">
      <c r="A80" s="1450" t="s">
        <v>1967</v>
      </c>
      <c r="B80" s="1138" t="s">
        <v>2156</v>
      </c>
      <c r="C80" s="1139">
        <v>372484511</v>
      </c>
      <c r="D80" s="1139">
        <v>18902954</v>
      </c>
      <c r="E80" s="1139">
        <v>354955221</v>
      </c>
      <c r="F80" s="1146">
        <v>354955</v>
      </c>
      <c r="G80" s="71"/>
      <c r="H80" s="1461">
        <v>354955</v>
      </c>
    </row>
    <row r="81" spans="1:8" ht="15" customHeight="1" x14ac:dyDescent="0.2">
      <c r="A81" s="1450" t="s">
        <v>1971</v>
      </c>
      <c r="B81" s="1138" t="s">
        <v>2157</v>
      </c>
      <c r="C81" s="1139">
        <v>140748613</v>
      </c>
      <c r="D81" s="1139">
        <v>-1309620</v>
      </c>
      <c r="E81" s="1139">
        <v>18829723</v>
      </c>
      <c r="F81" s="1146">
        <v>18830</v>
      </c>
      <c r="G81" s="71"/>
      <c r="H81" s="1461">
        <v>18830</v>
      </c>
    </row>
    <row r="82" spans="1:8" ht="15" customHeight="1" x14ac:dyDescent="0.2">
      <c r="A82" s="1450" t="s">
        <v>1860</v>
      </c>
      <c r="B82" s="1138" t="s">
        <v>2158</v>
      </c>
      <c r="C82" s="1139">
        <v>181772445</v>
      </c>
      <c r="D82" s="1139">
        <v>26148118</v>
      </c>
      <c r="E82" s="1139">
        <v>299371102</v>
      </c>
      <c r="F82" s="1146">
        <v>299371</v>
      </c>
      <c r="G82" s="71"/>
      <c r="H82" s="1461">
        <v>299371</v>
      </c>
    </row>
    <row r="83" spans="1:8" ht="15" customHeight="1" x14ac:dyDescent="0.2">
      <c r="A83" s="1452" t="s">
        <v>1984</v>
      </c>
      <c r="B83" s="1140" t="s">
        <v>2159</v>
      </c>
      <c r="C83" s="1141">
        <v>695005569</v>
      </c>
      <c r="D83" s="1141">
        <v>43741452</v>
      </c>
      <c r="E83" s="1141">
        <v>673156046</v>
      </c>
      <c r="F83" s="1146">
        <v>673156</v>
      </c>
      <c r="G83" s="71"/>
      <c r="H83" s="1461">
        <v>673156</v>
      </c>
    </row>
    <row r="84" spans="1:8" ht="30" customHeight="1" x14ac:dyDescent="0.2">
      <c r="A84" s="1450" t="s">
        <v>2160</v>
      </c>
      <c r="B84" s="1138" t="s">
        <v>2161</v>
      </c>
      <c r="C84" s="1139">
        <v>0</v>
      </c>
      <c r="D84" s="1139">
        <v>0</v>
      </c>
      <c r="E84" s="1139">
        <v>49389387</v>
      </c>
      <c r="F84" s="1146">
        <v>49389</v>
      </c>
      <c r="G84" s="71"/>
      <c r="H84" s="1461">
        <v>49389</v>
      </c>
    </row>
    <row r="85" spans="1:8" ht="30" customHeight="1" x14ac:dyDescent="0.2">
      <c r="A85" s="1450" t="s">
        <v>2000</v>
      </c>
      <c r="B85" s="1138" t="s">
        <v>2162</v>
      </c>
      <c r="C85" s="1139">
        <v>18014481</v>
      </c>
      <c r="D85" s="1139">
        <v>0</v>
      </c>
      <c r="E85" s="1139">
        <v>17802445</v>
      </c>
      <c r="F85" s="1146">
        <v>17802</v>
      </c>
      <c r="G85" s="71"/>
      <c r="H85" s="1461">
        <v>17802</v>
      </c>
    </row>
    <row r="86" spans="1:8" ht="30" customHeight="1" x14ac:dyDescent="0.2">
      <c r="A86" s="1450" t="s">
        <v>1880</v>
      </c>
      <c r="B86" s="1138" t="s">
        <v>2163</v>
      </c>
      <c r="C86" s="1139">
        <v>18014481</v>
      </c>
      <c r="D86" s="1139">
        <v>0</v>
      </c>
      <c r="E86" s="1139">
        <v>17802445</v>
      </c>
      <c r="F86" s="1146">
        <v>17802</v>
      </c>
      <c r="G86" s="71"/>
      <c r="H86" s="1461">
        <v>17802</v>
      </c>
    </row>
    <row r="87" spans="1:8" ht="15" customHeight="1" x14ac:dyDescent="0.2">
      <c r="A87" s="1452" t="s">
        <v>1882</v>
      </c>
      <c r="B87" s="1140" t="s">
        <v>2164</v>
      </c>
      <c r="C87" s="1141">
        <v>18014481</v>
      </c>
      <c r="D87" s="1141">
        <v>0</v>
      </c>
      <c r="E87" s="1141">
        <v>67191832</v>
      </c>
      <c r="F87" s="1146">
        <v>67191</v>
      </c>
      <c r="G87" s="71"/>
      <c r="H87" s="1461">
        <v>67191</v>
      </c>
    </row>
    <row r="88" spans="1:8" ht="15" customHeight="1" x14ac:dyDescent="0.2">
      <c r="A88" s="1450" t="s">
        <v>2165</v>
      </c>
      <c r="B88" s="1138" t="s">
        <v>2166</v>
      </c>
      <c r="C88" s="1139">
        <v>815323430</v>
      </c>
      <c r="D88" s="1139">
        <v>1647654</v>
      </c>
      <c r="E88" s="1139">
        <v>593868210</v>
      </c>
      <c r="F88" s="1146">
        <v>593868</v>
      </c>
      <c r="G88" s="71"/>
      <c r="H88" s="1461">
        <v>593868</v>
      </c>
    </row>
    <row r="89" spans="1:8" ht="15" customHeight="1" x14ac:dyDescent="0.2">
      <c r="A89" s="1450" t="s">
        <v>2167</v>
      </c>
      <c r="B89" s="1138" t="s">
        <v>2168</v>
      </c>
      <c r="C89" s="1139">
        <v>9797016</v>
      </c>
      <c r="D89" s="1139">
        <v>0</v>
      </c>
      <c r="E89" s="1139">
        <v>21862728</v>
      </c>
      <c r="F89" s="1146">
        <v>21863</v>
      </c>
      <c r="G89" s="71"/>
      <c r="H89" s="1461">
        <v>21863</v>
      </c>
    </row>
    <row r="90" spans="1:8" ht="15" customHeight="1" x14ac:dyDescent="0.2">
      <c r="A90" s="1450" t="s">
        <v>2169</v>
      </c>
      <c r="B90" s="1138" t="s">
        <v>2170</v>
      </c>
      <c r="C90" s="1139">
        <v>2402755</v>
      </c>
      <c r="D90" s="1139">
        <v>1306000</v>
      </c>
      <c r="E90" s="1139">
        <v>16051010</v>
      </c>
      <c r="F90" s="1146">
        <v>16051</v>
      </c>
      <c r="G90" s="71"/>
      <c r="H90" s="1461">
        <v>16051</v>
      </c>
    </row>
    <row r="91" spans="1:8" ht="15" customHeight="1" x14ac:dyDescent="0.2">
      <c r="A91" s="1452" t="s">
        <v>2171</v>
      </c>
      <c r="B91" s="1140" t="s">
        <v>2172</v>
      </c>
      <c r="C91" s="1141">
        <v>827523201</v>
      </c>
      <c r="D91" s="1141">
        <v>2953654</v>
      </c>
      <c r="E91" s="1141">
        <v>631781948</v>
      </c>
      <c r="F91" s="1146">
        <v>631782</v>
      </c>
      <c r="G91" s="71"/>
      <c r="H91" s="1461">
        <v>631782</v>
      </c>
    </row>
    <row r="92" spans="1:8" ht="15" customHeight="1" x14ac:dyDescent="0.2">
      <c r="A92" s="1452" t="s">
        <v>2173</v>
      </c>
      <c r="B92" s="1140" t="s">
        <v>2174</v>
      </c>
      <c r="C92" s="1141">
        <v>1540543251</v>
      </c>
      <c r="D92" s="1141">
        <v>46695106</v>
      </c>
      <c r="E92" s="1141">
        <v>1372129826</v>
      </c>
      <c r="F92" s="1541">
        <v>1372129</v>
      </c>
      <c r="G92" s="1542"/>
      <c r="H92" s="1543">
        <v>1372129</v>
      </c>
    </row>
    <row r="93" spans="1:8" ht="15" customHeight="1" x14ac:dyDescent="0.2">
      <c r="A93" s="1450" t="s">
        <v>2175</v>
      </c>
      <c r="B93" s="1138" t="s">
        <v>2176</v>
      </c>
      <c r="C93" s="1139">
        <v>0</v>
      </c>
      <c r="D93" s="1139">
        <v>418940241</v>
      </c>
      <c r="E93" s="1139">
        <v>4397190311</v>
      </c>
      <c r="F93" s="1146">
        <v>4397190</v>
      </c>
      <c r="G93" s="71"/>
      <c r="H93" s="1461">
        <v>4397190</v>
      </c>
    </row>
    <row r="94" spans="1:8" ht="15" customHeight="1" x14ac:dyDescent="0.2">
      <c r="A94" s="1450" t="s">
        <v>1886</v>
      </c>
      <c r="B94" s="1138" t="s">
        <v>2177</v>
      </c>
      <c r="C94" s="1139">
        <v>455575410</v>
      </c>
      <c r="D94" s="1139">
        <v>8918382</v>
      </c>
      <c r="E94" s="1139">
        <v>502900703</v>
      </c>
      <c r="F94" s="1146">
        <v>502901</v>
      </c>
      <c r="G94" s="71"/>
      <c r="H94" s="1461">
        <v>502901</v>
      </c>
    </row>
    <row r="95" spans="1:8" ht="15" customHeight="1" x14ac:dyDescent="0.2">
      <c r="A95" s="1450" t="s">
        <v>2010</v>
      </c>
      <c r="B95" s="1138" t="s">
        <v>2178</v>
      </c>
      <c r="C95" s="1139">
        <v>4155477121</v>
      </c>
      <c r="D95" s="1139">
        <v>460000</v>
      </c>
      <c r="E95" s="1139">
        <v>3672513681</v>
      </c>
      <c r="F95" s="1146">
        <v>3672514</v>
      </c>
      <c r="G95" s="71"/>
      <c r="H95" s="1461">
        <v>3672514</v>
      </c>
    </row>
    <row r="96" spans="1:8" ht="15" customHeight="1" thickBot="1" x14ac:dyDescent="0.25">
      <c r="A96" s="1525" t="s">
        <v>2012</v>
      </c>
      <c r="B96" s="1526" t="s">
        <v>2179</v>
      </c>
      <c r="C96" s="1527">
        <v>4611052531</v>
      </c>
      <c r="D96" s="1527">
        <v>428318623</v>
      </c>
      <c r="E96" s="1527">
        <v>8572604695</v>
      </c>
      <c r="F96" s="1538">
        <v>8572605</v>
      </c>
      <c r="G96" s="1539"/>
      <c r="H96" s="1540">
        <v>8572605</v>
      </c>
    </row>
    <row r="97" spans="1:8" ht="15" customHeight="1" thickBot="1" x14ac:dyDescent="0.25">
      <c r="A97" s="1530" t="s">
        <v>2180</v>
      </c>
      <c r="B97" s="1531" t="s">
        <v>2181</v>
      </c>
      <c r="C97" s="1532">
        <v>101573144265</v>
      </c>
      <c r="D97" s="1532">
        <v>516378118</v>
      </c>
      <c r="E97" s="1532">
        <v>107519364064</v>
      </c>
      <c r="F97" s="1535">
        <v>107590727</v>
      </c>
      <c r="G97" s="1536"/>
      <c r="H97" s="1537">
        <v>107590727</v>
      </c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70" firstPageNumber="7" fitToWidth="0" fitToHeight="0" orientation="portrait" useFirstPageNumber="1" r:id="rId1"/>
  <headerFooter>
    <oddHeader>&amp;C&amp;"Times New Roman,Félkövér"Önkormányzat 2018. évi összevont (konszolidált) beszámoló- mérleg&amp;R&amp;"Times New Roman,Félkövér"rendelet 
2. melléklete
e Ft-ban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Normal="100" workbookViewId="0">
      <selection activeCell="H14" sqref="H14"/>
    </sheetView>
  </sheetViews>
  <sheetFormatPr defaultRowHeight="12.75" x14ac:dyDescent="0.2"/>
  <cols>
    <col min="1" max="1" width="8.140625" style="4" customWidth="1"/>
    <col min="2" max="2" width="41" style="4" customWidth="1"/>
    <col min="3" max="5" width="32.85546875" style="4" hidden="1" customWidth="1"/>
    <col min="6" max="8" width="15.7109375" style="1147" customWidth="1"/>
    <col min="9" max="256" width="9.140625" style="4"/>
    <col min="257" max="257" width="8.140625" style="4" customWidth="1"/>
    <col min="258" max="258" width="41" style="4" customWidth="1"/>
    <col min="259" max="261" width="0" style="4" hidden="1" customWidth="1"/>
    <col min="262" max="262" width="18.28515625" style="4" customWidth="1"/>
    <col min="263" max="263" width="20.7109375" style="4" customWidth="1"/>
    <col min="264" max="264" width="17" style="4" bestFit="1" customWidth="1"/>
    <col min="265" max="512" width="9.140625" style="4"/>
    <col min="513" max="513" width="8.140625" style="4" customWidth="1"/>
    <col min="514" max="514" width="41" style="4" customWidth="1"/>
    <col min="515" max="517" width="0" style="4" hidden="1" customWidth="1"/>
    <col min="518" max="518" width="18.28515625" style="4" customWidth="1"/>
    <col min="519" max="519" width="20.7109375" style="4" customWidth="1"/>
    <col min="520" max="520" width="17" style="4" bestFit="1" customWidth="1"/>
    <col min="521" max="768" width="9.140625" style="4"/>
    <col min="769" max="769" width="8.140625" style="4" customWidth="1"/>
    <col min="770" max="770" width="41" style="4" customWidth="1"/>
    <col min="771" max="773" width="0" style="4" hidden="1" customWidth="1"/>
    <col min="774" max="774" width="18.28515625" style="4" customWidth="1"/>
    <col min="775" max="775" width="20.7109375" style="4" customWidth="1"/>
    <col min="776" max="776" width="17" style="4" bestFit="1" customWidth="1"/>
    <col min="777" max="1024" width="9.140625" style="4"/>
    <col min="1025" max="1025" width="8.140625" style="4" customWidth="1"/>
    <col min="1026" max="1026" width="41" style="4" customWidth="1"/>
    <col min="1027" max="1029" width="0" style="4" hidden="1" customWidth="1"/>
    <col min="1030" max="1030" width="18.28515625" style="4" customWidth="1"/>
    <col min="1031" max="1031" width="20.7109375" style="4" customWidth="1"/>
    <col min="1032" max="1032" width="17" style="4" bestFit="1" customWidth="1"/>
    <col min="1033" max="1280" width="9.140625" style="4"/>
    <col min="1281" max="1281" width="8.140625" style="4" customWidth="1"/>
    <col min="1282" max="1282" width="41" style="4" customWidth="1"/>
    <col min="1283" max="1285" width="0" style="4" hidden="1" customWidth="1"/>
    <col min="1286" max="1286" width="18.28515625" style="4" customWidth="1"/>
    <col min="1287" max="1287" width="20.7109375" style="4" customWidth="1"/>
    <col min="1288" max="1288" width="17" style="4" bestFit="1" customWidth="1"/>
    <col min="1289" max="1536" width="9.140625" style="4"/>
    <col min="1537" max="1537" width="8.140625" style="4" customWidth="1"/>
    <col min="1538" max="1538" width="41" style="4" customWidth="1"/>
    <col min="1539" max="1541" width="0" style="4" hidden="1" customWidth="1"/>
    <col min="1542" max="1542" width="18.28515625" style="4" customWidth="1"/>
    <col min="1543" max="1543" width="20.7109375" style="4" customWidth="1"/>
    <col min="1544" max="1544" width="17" style="4" bestFit="1" customWidth="1"/>
    <col min="1545" max="1792" width="9.140625" style="4"/>
    <col min="1793" max="1793" width="8.140625" style="4" customWidth="1"/>
    <col min="1794" max="1794" width="41" style="4" customWidth="1"/>
    <col min="1795" max="1797" width="0" style="4" hidden="1" customWidth="1"/>
    <col min="1798" max="1798" width="18.28515625" style="4" customWidth="1"/>
    <col min="1799" max="1799" width="20.7109375" style="4" customWidth="1"/>
    <col min="1800" max="1800" width="17" style="4" bestFit="1" customWidth="1"/>
    <col min="1801" max="2048" width="9.140625" style="4"/>
    <col min="2049" max="2049" width="8.140625" style="4" customWidth="1"/>
    <col min="2050" max="2050" width="41" style="4" customWidth="1"/>
    <col min="2051" max="2053" width="0" style="4" hidden="1" customWidth="1"/>
    <col min="2054" max="2054" width="18.28515625" style="4" customWidth="1"/>
    <col min="2055" max="2055" width="20.7109375" style="4" customWidth="1"/>
    <col min="2056" max="2056" width="17" style="4" bestFit="1" customWidth="1"/>
    <col min="2057" max="2304" width="9.140625" style="4"/>
    <col min="2305" max="2305" width="8.140625" style="4" customWidth="1"/>
    <col min="2306" max="2306" width="41" style="4" customWidth="1"/>
    <col min="2307" max="2309" width="0" style="4" hidden="1" customWidth="1"/>
    <col min="2310" max="2310" width="18.28515625" style="4" customWidth="1"/>
    <col min="2311" max="2311" width="20.7109375" style="4" customWidth="1"/>
    <col min="2312" max="2312" width="17" style="4" bestFit="1" customWidth="1"/>
    <col min="2313" max="2560" width="9.140625" style="4"/>
    <col min="2561" max="2561" width="8.140625" style="4" customWidth="1"/>
    <col min="2562" max="2562" width="41" style="4" customWidth="1"/>
    <col min="2563" max="2565" width="0" style="4" hidden="1" customWidth="1"/>
    <col min="2566" max="2566" width="18.28515625" style="4" customWidth="1"/>
    <col min="2567" max="2567" width="20.7109375" style="4" customWidth="1"/>
    <col min="2568" max="2568" width="17" style="4" bestFit="1" customWidth="1"/>
    <col min="2569" max="2816" width="9.140625" style="4"/>
    <col min="2817" max="2817" width="8.140625" style="4" customWidth="1"/>
    <col min="2818" max="2818" width="41" style="4" customWidth="1"/>
    <col min="2819" max="2821" width="0" style="4" hidden="1" customWidth="1"/>
    <col min="2822" max="2822" width="18.28515625" style="4" customWidth="1"/>
    <col min="2823" max="2823" width="20.7109375" style="4" customWidth="1"/>
    <col min="2824" max="2824" width="17" style="4" bestFit="1" customWidth="1"/>
    <col min="2825" max="3072" width="9.140625" style="4"/>
    <col min="3073" max="3073" width="8.140625" style="4" customWidth="1"/>
    <col min="3074" max="3074" width="41" style="4" customWidth="1"/>
    <col min="3075" max="3077" width="0" style="4" hidden="1" customWidth="1"/>
    <col min="3078" max="3078" width="18.28515625" style="4" customWidth="1"/>
    <col min="3079" max="3079" width="20.7109375" style="4" customWidth="1"/>
    <col min="3080" max="3080" width="17" style="4" bestFit="1" customWidth="1"/>
    <col min="3081" max="3328" width="9.140625" style="4"/>
    <col min="3329" max="3329" width="8.140625" style="4" customWidth="1"/>
    <col min="3330" max="3330" width="41" style="4" customWidth="1"/>
    <col min="3331" max="3333" width="0" style="4" hidden="1" customWidth="1"/>
    <col min="3334" max="3334" width="18.28515625" style="4" customWidth="1"/>
    <col min="3335" max="3335" width="20.7109375" style="4" customWidth="1"/>
    <col min="3336" max="3336" width="17" style="4" bestFit="1" customWidth="1"/>
    <col min="3337" max="3584" width="9.140625" style="4"/>
    <col min="3585" max="3585" width="8.140625" style="4" customWidth="1"/>
    <col min="3586" max="3586" width="41" style="4" customWidth="1"/>
    <col min="3587" max="3589" width="0" style="4" hidden="1" customWidth="1"/>
    <col min="3590" max="3590" width="18.28515625" style="4" customWidth="1"/>
    <col min="3591" max="3591" width="20.7109375" style="4" customWidth="1"/>
    <col min="3592" max="3592" width="17" style="4" bestFit="1" customWidth="1"/>
    <col min="3593" max="3840" width="9.140625" style="4"/>
    <col min="3841" max="3841" width="8.140625" style="4" customWidth="1"/>
    <col min="3842" max="3842" width="41" style="4" customWidth="1"/>
    <col min="3843" max="3845" width="0" style="4" hidden="1" customWidth="1"/>
    <col min="3846" max="3846" width="18.28515625" style="4" customWidth="1"/>
    <col min="3847" max="3847" width="20.7109375" style="4" customWidth="1"/>
    <col min="3848" max="3848" width="17" style="4" bestFit="1" customWidth="1"/>
    <col min="3849" max="4096" width="9.140625" style="4"/>
    <col min="4097" max="4097" width="8.140625" style="4" customWidth="1"/>
    <col min="4098" max="4098" width="41" style="4" customWidth="1"/>
    <col min="4099" max="4101" width="0" style="4" hidden="1" customWidth="1"/>
    <col min="4102" max="4102" width="18.28515625" style="4" customWidth="1"/>
    <col min="4103" max="4103" width="20.7109375" style="4" customWidth="1"/>
    <col min="4104" max="4104" width="17" style="4" bestFit="1" customWidth="1"/>
    <col min="4105" max="4352" width="9.140625" style="4"/>
    <col min="4353" max="4353" width="8.140625" style="4" customWidth="1"/>
    <col min="4354" max="4354" width="41" style="4" customWidth="1"/>
    <col min="4355" max="4357" width="0" style="4" hidden="1" customWidth="1"/>
    <col min="4358" max="4358" width="18.28515625" style="4" customWidth="1"/>
    <col min="4359" max="4359" width="20.7109375" style="4" customWidth="1"/>
    <col min="4360" max="4360" width="17" style="4" bestFit="1" customWidth="1"/>
    <col min="4361" max="4608" width="9.140625" style="4"/>
    <col min="4609" max="4609" width="8.140625" style="4" customWidth="1"/>
    <col min="4610" max="4610" width="41" style="4" customWidth="1"/>
    <col min="4611" max="4613" width="0" style="4" hidden="1" customWidth="1"/>
    <col min="4614" max="4614" width="18.28515625" style="4" customWidth="1"/>
    <col min="4615" max="4615" width="20.7109375" style="4" customWidth="1"/>
    <col min="4616" max="4616" width="17" style="4" bestFit="1" customWidth="1"/>
    <col min="4617" max="4864" width="9.140625" style="4"/>
    <col min="4865" max="4865" width="8.140625" style="4" customWidth="1"/>
    <col min="4866" max="4866" width="41" style="4" customWidth="1"/>
    <col min="4867" max="4869" width="0" style="4" hidden="1" customWidth="1"/>
    <col min="4870" max="4870" width="18.28515625" style="4" customWidth="1"/>
    <col min="4871" max="4871" width="20.7109375" style="4" customWidth="1"/>
    <col min="4872" max="4872" width="17" style="4" bestFit="1" customWidth="1"/>
    <col min="4873" max="5120" width="9.140625" style="4"/>
    <col min="5121" max="5121" width="8.140625" style="4" customWidth="1"/>
    <col min="5122" max="5122" width="41" style="4" customWidth="1"/>
    <col min="5123" max="5125" width="0" style="4" hidden="1" customWidth="1"/>
    <col min="5126" max="5126" width="18.28515625" style="4" customWidth="1"/>
    <col min="5127" max="5127" width="20.7109375" style="4" customWidth="1"/>
    <col min="5128" max="5128" width="17" style="4" bestFit="1" customWidth="1"/>
    <col min="5129" max="5376" width="9.140625" style="4"/>
    <col min="5377" max="5377" width="8.140625" style="4" customWidth="1"/>
    <col min="5378" max="5378" width="41" style="4" customWidth="1"/>
    <col min="5379" max="5381" width="0" style="4" hidden="1" customWidth="1"/>
    <col min="5382" max="5382" width="18.28515625" style="4" customWidth="1"/>
    <col min="5383" max="5383" width="20.7109375" style="4" customWidth="1"/>
    <col min="5384" max="5384" width="17" style="4" bestFit="1" customWidth="1"/>
    <col min="5385" max="5632" width="9.140625" style="4"/>
    <col min="5633" max="5633" width="8.140625" style="4" customWidth="1"/>
    <col min="5634" max="5634" width="41" style="4" customWidth="1"/>
    <col min="5635" max="5637" width="0" style="4" hidden="1" customWidth="1"/>
    <col min="5638" max="5638" width="18.28515625" style="4" customWidth="1"/>
    <col min="5639" max="5639" width="20.7109375" style="4" customWidth="1"/>
    <col min="5640" max="5640" width="17" style="4" bestFit="1" customWidth="1"/>
    <col min="5641" max="5888" width="9.140625" style="4"/>
    <col min="5889" max="5889" width="8.140625" style="4" customWidth="1"/>
    <col min="5890" max="5890" width="41" style="4" customWidth="1"/>
    <col min="5891" max="5893" width="0" style="4" hidden="1" customWidth="1"/>
    <col min="5894" max="5894" width="18.28515625" style="4" customWidth="1"/>
    <col min="5895" max="5895" width="20.7109375" style="4" customWidth="1"/>
    <col min="5896" max="5896" width="17" style="4" bestFit="1" customWidth="1"/>
    <col min="5897" max="6144" width="9.140625" style="4"/>
    <col min="6145" max="6145" width="8.140625" style="4" customWidth="1"/>
    <col min="6146" max="6146" width="41" style="4" customWidth="1"/>
    <col min="6147" max="6149" width="0" style="4" hidden="1" customWidth="1"/>
    <col min="6150" max="6150" width="18.28515625" style="4" customWidth="1"/>
    <col min="6151" max="6151" width="20.7109375" style="4" customWidth="1"/>
    <col min="6152" max="6152" width="17" style="4" bestFit="1" customWidth="1"/>
    <col min="6153" max="6400" width="9.140625" style="4"/>
    <col min="6401" max="6401" width="8.140625" style="4" customWidth="1"/>
    <col min="6402" max="6402" width="41" style="4" customWidth="1"/>
    <col min="6403" max="6405" width="0" style="4" hidden="1" customWidth="1"/>
    <col min="6406" max="6406" width="18.28515625" style="4" customWidth="1"/>
    <col min="6407" max="6407" width="20.7109375" style="4" customWidth="1"/>
    <col min="6408" max="6408" width="17" style="4" bestFit="1" customWidth="1"/>
    <col min="6409" max="6656" width="9.140625" style="4"/>
    <col min="6657" max="6657" width="8.140625" style="4" customWidth="1"/>
    <col min="6658" max="6658" width="41" style="4" customWidth="1"/>
    <col min="6659" max="6661" width="0" style="4" hidden="1" customWidth="1"/>
    <col min="6662" max="6662" width="18.28515625" style="4" customWidth="1"/>
    <col min="6663" max="6663" width="20.7109375" style="4" customWidth="1"/>
    <col min="6664" max="6664" width="17" style="4" bestFit="1" customWidth="1"/>
    <col min="6665" max="6912" width="9.140625" style="4"/>
    <col min="6913" max="6913" width="8.140625" style="4" customWidth="1"/>
    <col min="6914" max="6914" width="41" style="4" customWidth="1"/>
    <col min="6915" max="6917" width="0" style="4" hidden="1" customWidth="1"/>
    <col min="6918" max="6918" width="18.28515625" style="4" customWidth="1"/>
    <col min="6919" max="6919" width="20.7109375" style="4" customWidth="1"/>
    <col min="6920" max="6920" width="17" style="4" bestFit="1" customWidth="1"/>
    <col min="6921" max="7168" width="9.140625" style="4"/>
    <col min="7169" max="7169" width="8.140625" style="4" customWidth="1"/>
    <col min="7170" max="7170" width="41" style="4" customWidth="1"/>
    <col min="7171" max="7173" width="0" style="4" hidden="1" customWidth="1"/>
    <col min="7174" max="7174" width="18.28515625" style="4" customWidth="1"/>
    <col min="7175" max="7175" width="20.7109375" style="4" customWidth="1"/>
    <col min="7176" max="7176" width="17" style="4" bestFit="1" customWidth="1"/>
    <col min="7177" max="7424" width="9.140625" style="4"/>
    <col min="7425" max="7425" width="8.140625" style="4" customWidth="1"/>
    <col min="7426" max="7426" width="41" style="4" customWidth="1"/>
    <col min="7427" max="7429" width="0" style="4" hidden="1" customWidth="1"/>
    <col min="7430" max="7430" width="18.28515625" style="4" customWidth="1"/>
    <col min="7431" max="7431" width="20.7109375" style="4" customWidth="1"/>
    <col min="7432" max="7432" width="17" style="4" bestFit="1" customWidth="1"/>
    <col min="7433" max="7680" width="9.140625" style="4"/>
    <col min="7681" max="7681" width="8.140625" style="4" customWidth="1"/>
    <col min="7682" max="7682" width="41" style="4" customWidth="1"/>
    <col min="7683" max="7685" width="0" style="4" hidden="1" customWidth="1"/>
    <col min="7686" max="7686" width="18.28515625" style="4" customWidth="1"/>
    <col min="7687" max="7687" width="20.7109375" style="4" customWidth="1"/>
    <col min="7688" max="7688" width="17" style="4" bestFit="1" customWidth="1"/>
    <col min="7689" max="7936" width="9.140625" style="4"/>
    <col min="7937" max="7937" width="8.140625" style="4" customWidth="1"/>
    <col min="7938" max="7938" width="41" style="4" customWidth="1"/>
    <col min="7939" max="7941" width="0" style="4" hidden="1" customWidth="1"/>
    <col min="7942" max="7942" width="18.28515625" style="4" customWidth="1"/>
    <col min="7943" max="7943" width="20.7109375" style="4" customWidth="1"/>
    <col min="7944" max="7944" width="17" style="4" bestFit="1" customWidth="1"/>
    <col min="7945" max="8192" width="9.140625" style="4"/>
    <col min="8193" max="8193" width="8.140625" style="4" customWidth="1"/>
    <col min="8194" max="8194" width="41" style="4" customWidth="1"/>
    <col min="8195" max="8197" width="0" style="4" hidden="1" customWidth="1"/>
    <col min="8198" max="8198" width="18.28515625" style="4" customWidth="1"/>
    <col min="8199" max="8199" width="20.7109375" style="4" customWidth="1"/>
    <col min="8200" max="8200" width="17" style="4" bestFit="1" customWidth="1"/>
    <col min="8201" max="8448" width="9.140625" style="4"/>
    <col min="8449" max="8449" width="8.140625" style="4" customWidth="1"/>
    <col min="8450" max="8450" width="41" style="4" customWidth="1"/>
    <col min="8451" max="8453" width="0" style="4" hidden="1" customWidth="1"/>
    <col min="8454" max="8454" width="18.28515625" style="4" customWidth="1"/>
    <col min="8455" max="8455" width="20.7109375" style="4" customWidth="1"/>
    <col min="8456" max="8456" width="17" style="4" bestFit="1" customWidth="1"/>
    <col min="8457" max="8704" width="9.140625" style="4"/>
    <col min="8705" max="8705" width="8.140625" style="4" customWidth="1"/>
    <col min="8706" max="8706" width="41" style="4" customWidth="1"/>
    <col min="8707" max="8709" width="0" style="4" hidden="1" customWidth="1"/>
    <col min="8710" max="8710" width="18.28515625" style="4" customWidth="1"/>
    <col min="8711" max="8711" width="20.7109375" style="4" customWidth="1"/>
    <col min="8712" max="8712" width="17" style="4" bestFit="1" customWidth="1"/>
    <col min="8713" max="8960" width="9.140625" style="4"/>
    <col min="8961" max="8961" width="8.140625" style="4" customWidth="1"/>
    <col min="8962" max="8962" width="41" style="4" customWidth="1"/>
    <col min="8963" max="8965" width="0" style="4" hidden="1" customWidth="1"/>
    <col min="8966" max="8966" width="18.28515625" style="4" customWidth="1"/>
    <col min="8967" max="8967" width="20.7109375" style="4" customWidth="1"/>
    <col min="8968" max="8968" width="17" style="4" bestFit="1" customWidth="1"/>
    <col min="8969" max="9216" width="9.140625" style="4"/>
    <col min="9217" max="9217" width="8.140625" style="4" customWidth="1"/>
    <col min="9218" max="9218" width="41" style="4" customWidth="1"/>
    <col min="9219" max="9221" width="0" style="4" hidden="1" customWidth="1"/>
    <col min="9222" max="9222" width="18.28515625" style="4" customWidth="1"/>
    <col min="9223" max="9223" width="20.7109375" style="4" customWidth="1"/>
    <col min="9224" max="9224" width="17" style="4" bestFit="1" customWidth="1"/>
    <col min="9225" max="9472" width="9.140625" style="4"/>
    <col min="9473" max="9473" width="8.140625" style="4" customWidth="1"/>
    <col min="9474" max="9474" width="41" style="4" customWidth="1"/>
    <col min="9475" max="9477" width="0" style="4" hidden="1" customWidth="1"/>
    <col min="9478" max="9478" width="18.28515625" style="4" customWidth="1"/>
    <col min="9479" max="9479" width="20.7109375" style="4" customWidth="1"/>
    <col min="9480" max="9480" width="17" style="4" bestFit="1" customWidth="1"/>
    <col min="9481" max="9728" width="9.140625" style="4"/>
    <col min="9729" max="9729" width="8.140625" style="4" customWidth="1"/>
    <col min="9730" max="9730" width="41" style="4" customWidth="1"/>
    <col min="9731" max="9733" width="0" style="4" hidden="1" customWidth="1"/>
    <col min="9734" max="9734" width="18.28515625" style="4" customWidth="1"/>
    <col min="9735" max="9735" width="20.7109375" style="4" customWidth="1"/>
    <col min="9736" max="9736" width="17" style="4" bestFit="1" customWidth="1"/>
    <col min="9737" max="9984" width="9.140625" style="4"/>
    <col min="9985" max="9985" width="8.140625" style="4" customWidth="1"/>
    <col min="9986" max="9986" width="41" style="4" customWidth="1"/>
    <col min="9987" max="9989" width="0" style="4" hidden="1" customWidth="1"/>
    <col min="9990" max="9990" width="18.28515625" style="4" customWidth="1"/>
    <col min="9991" max="9991" width="20.7109375" style="4" customWidth="1"/>
    <col min="9992" max="9992" width="17" style="4" bestFit="1" customWidth="1"/>
    <col min="9993" max="10240" width="9.140625" style="4"/>
    <col min="10241" max="10241" width="8.140625" style="4" customWidth="1"/>
    <col min="10242" max="10242" width="41" style="4" customWidth="1"/>
    <col min="10243" max="10245" width="0" style="4" hidden="1" customWidth="1"/>
    <col min="10246" max="10246" width="18.28515625" style="4" customWidth="1"/>
    <col min="10247" max="10247" width="20.7109375" style="4" customWidth="1"/>
    <col min="10248" max="10248" width="17" style="4" bestFit="1" customWidth="1"/>
    <col min="10249" max="10496" width="9.140625" style="4"/>
    <col min="10497" max="10497" width="8.140625" style="4" customWidth="1"/>
    <col min="10498" max="10498" width="41" style="4" customWidth="1"/>
    <col min="10499" max="10501" width="0" style="4" hidden="1" customWidth="1"/>
    <col min="10502" max="10502" width="18.28515625" style="4" customWidth="1"/>
    <col min="10503" max="10503" width="20.7109375" style="4" customWidth="1"/>
    <col min="10504" max="10504" width="17" style="4" bestFit="1" customWidth="1"/>
    <col min="10505" max="10752" width="9.140625" style="4"/>
    <col min="10753" max="10753" width="8.140625" style="4" customWidth="1"/>
    <col min="10754" max="10754" width="41" style="4" customWidth="1"/>
    <col min="10755" max="10757" width="0" style="4" hidden="1" customWidth="1"/>
    <col min="10758" max="10758" width="18.28515625" style="4" customWidth="1"/>
    <col min="10759" max="10759" width="20.7109375" style="4" customWidth="1"/>
    <col min="10760" max="10760" width="17" style="4" bestFit="1" customWidth="1"/>
    <col min="10761" max="11008" width="9.140625" style="4"/>
    <col min="11009" max="11009" width="8.140625" style="4" customWidth="1"/>
    <col min="11010" max="11010" width="41" style="4" customWidth="1"/>
    <col min="11011" max="11013" width="0" style="4" hidden="1" customWidth="1"/>
    <col min="11014" max="11014" width="18.28515625" style="4" customWidth="1"/>
    <col min="11015" max="11015" width="20.7109375" style="4" customWidth="1"/>
    <col min="11016" max="11016" width="17" style="4" bestFit="1" customWidth="1"/>
    <col min="11017" max="11264" width="9.140625" style="4"/>
    <col min="11265" max="11265" width="8.140625" style="4" customWidth="1"/>
    <col min="11266" max="11266" width="41" style="4" customWidth="1"/>
    <col min="11267" max="11269" width="0" style="4" hidden="1" customWidth="1"/>
    <col min="11270" max="11270" width="18.28515625" style="4" customWidth="1"/>
    <col min="11271" max="11271" width="20.7109375" style="4" customWidth="1"/>
    <col min="11272" max="11272" width="17" style="4" bestFit="1" customWidth="1"/>
    <col min="11273" max="11520" width="9.140625" style="4"/>
    <col min="11521" max="11521" width="8.140625" style="4" customWidth="1"/>
    <col min="11522" max="11522" width="41" style="4" customWidth="1"/>
    <col min="11523" max="11525" width="0" style="4" hidden="1" customWidth="1"/>
    <col min="11526" max="11526" width="18.28515625" style="4" customWidth="1"/>
    <col min="11527" max="11527" width="20.7109375" style="4" customWidth="1"/>
    <col min="11528" max="11528" width="17" style="4" bestFit="1" customWidth="1"/>
    <col min="11529" max="11776" width="9.140625" style="4"/>
    <col min="11777" max="11777" width="8.140625" style="4" customWidth="1"/>
    <col min="11778" max="11778" width="41" style="4" customWidth="1"/>
    <col min="11779" max="11781" width="0" style="4" hidden="1" customWidth="1"/>
    <col min="11782" max="11782" width="18.28515625" style="4" customWidth="1"/>
    <col min="11783" max="11783" width="20.7109375" style="4" customWidth="1"/>
    <col min="11784" max="11784" width="17" style="4" bestFit="1" customWidth="1"/>
    <col min="11785" max="12032" width="9.140625" style="4"/>
    <col min="12033" max="12033" width="8.140625" style="4" customWidth="1"/>
    <col min="12034" max="12034" width="41" style="4" customWidth="1"/>
    <col min="12035" max="12037" width="0" style="4" hidden="1" customWidth="1"/>
    <col min="12038" max="12038" width="18.28515625" style="4" customWidth="1"/>
    <col min="12039" max="12039" width="20.7109375" style="4" customWidth="1"/>
    <col min="12040" max="12040" width="17" style="4" bestFit="1" customWidth="1"/>
    <col min="12041" max="12288" width="9.140625" style="4"/>
    <col min="12289" max="12289" width="8.140625" style="4" customWidth="1"/>
    <col min="12290" max="12290" width="41" style="4" customWidth="1"/>
    <col min="12291" max="12293" width="0" style="4" hidden="1" customWidth="1"/>
    <col min="12294" max="12294" width="18.28515625" style="4" customWidth="1"/>
    <col min="12295" max="12295" width="20.7109375" style="4" customWidth="1"/>
    <col min="12296" max="12296" width="17" style="4" bestFit="1" customWidth="1"/>
    <col min="12297" max="12544" width="9.140625" style="4"/>
    <col min="12545" max="12545" width="8.140625" style="4" customWidth="1"/>
    <col min="12546" max="12546" width="41" style="4" customWidth="1"/>
    <col min="12547" max="12549" width="0" style="4" hidden="1" customWidth="1"/>
    <col min="12550" max="12550" width="18.28515625" style="4" customWidth="1"/>
    <col min="12551" max="12551" width="20.7109375" style="4" customWidth="1"/>
    <col min="12552" max="12552" width="17" style="4" bestFit="1" customWidth="1"/>
    <col min="12553" max="12800" width="9.140625" style="4"/>
    <col min="12801" max="12801" width="8.140625" style="4" customWidth="1"/>
    <col min="12802" max="12802" width="41" style="4" customWidth="1"/>
    <col min="12803" max="12805" width="0" style="4" hidden="1" customWidth="1"/>
    <col min="12806" max="12806" width="18.28515625" style="4" customWidth="1"/>
    <col min="12807" max="12807" width="20.7109375" style="4" customWidth="1"/>
    <col min="12808" max="12808" width="17" style="4" bestFit="1" customWidth="1"/>
    <col min="12809" max="13056" width="9.140625" style="4"/>
    <col min="13057" max="13057" width="8.140625" style="4" customWidth="1"/>
    <col min="13058" max="13058" width="41" style="4" customWidth="1"/>
    <col min="13059" max="13061" width="0" style="4" hidden="1" customWidth="1"/>
    <col min="13062" max="13062" width="18.28515625" style="4" customWidth="1"/>
    <col min="13063" max="13063" width="20.7109375" style="4" customWidth="1"/>
    <col min="13064" max="13064" width="17" style="4" bestFit="1" customWidth="1"/>
    <col min="13065" max="13312" width="9.140625" style="4"/>
    <col min="13313" max="13313" width="8.140625" style="4" customWidth="1"/>
    <col min="13314" max="13314" width="41" style="4" customWidth="1"/>
    <col min="13315" max="13317" width="0" style="4" hidden="1" customWidth="1"/>
    <col min="13318" max="13318" width="18.28515625" style="4" customWidth="1"/>
    <col min="13319" max="13319" width="20.7109375" style="4" customWidth="1"/>
    <col min="13320" max="13320" width="17" style="4" bestFit="1" customWidth="1"/>
    <col min="13321" max="13568" width="9.140625" style="4"/>
    <col min="13569" max="13569" width="8.140625" style="4" customWidth="1"/>
    <col min="13570" max="13570" width="41" style="4" customWidth="1"/>
    <col min="13571" max="13573" width="0" style="4" hidden="1" customWidth="1"/>
    <col min="13574" max="13574" width="18.28515625" style="4" customWidth="1"/>
    <col min="13575" max="13575" width="20.7109375" style="4" customWidth="1"/>
    <col min="13576" max="13576" width="17" style="4" bestFit="1" customWidth="1"/>
    <col min="13577" max="13824" width="9.140625" style="4"/>
    <col min="13825" max="13825" width="8.140625" style="4" customWidth="1"/>
    <col min="13826" max="13826" width="41" style="4" customWidth="1"/>
    <col min="13827" max="13829" width="0" style="4" hidden="1" customWidth="1"/>
    <col min="13830" max="13830" width="18.28515625" style="4" customWidth="1"/>
    <col min="13831" max="13831" width="20.7109375" style="4" customWidth="1"/>
    <col min="13832" max="13832" width="17" style="4" bestFit="1" customWidth="1"/>
    <col min="13833" max="14080" width="9.140625" style="4"/>
    <col min="14081" max="14081" width="8.140625" style="4" customWidth="1"/>
    <col min="14082" max="14082" width="41" style="4" customWidth="1"/>
    <col min="14083" max="14085" width="0" style="4" hidden="1" customWidth="1"/>
    <col min="14086" max="14086" width="18.28515625" style="4" customWidth="1"/>
    <col min="14087" max="14087" width="20.7109375" style="4" customWidth="1"/>
    <col min="14088" max="14088" width="17" style="4" bestFit="1" customWidth="1"/>
    <col min="14089" max="14336" width="9.140625" style="4"/>
    <col min="14337" max="14337" width="8.140625" style="4" customWidth="1"/>
    <col min="14338" max="14338" width="41" style="4" customWidth="1"/>
    <col min="14339" max="14341" width="0" style="4" hidden="1" customWidth="1"/>
    <col min="14342" max="14342" width="18.28515625" style="4" customWidth="1"/>
    <col min="14343" max="14343" width="20.7109375" style="4" customWidth="1"/>
    <col min="14344" max="14344" width="17" style="4" bestFit="1" customWidth="1"/>
    <col min="14345" max="14592" width="9.140625" style="4"/>
    <col min="14593" max="14593" width="8.140625" style="4" customWidth="1"/>
    <col min="14594" max="14594" width="41" style="4" customWidth="1"/>
    <col min="14595" max="14597" width="0" style="4" hidden="1" customWidth="1"/>
    <col min="14598" max="14598" width="18.28515625" style="4" customWidth="1"/>
    <col min="14599" max="14599" width="20.7109375" style="4" customWidth="1"/>
    <col min="14600" max="14600" width="17" style="4" bestFit="1" customWidth="1"/>
    <col min="14601" max="14848" width="9.140625" style="4"/>
    <col min="14849" max="14849" width="8.140625" style="4" customWidth="1"/>
    <col min="14850" max="14850" width="41" style="4" customWidth="1"/>
    <col min="14851" max="14853" width="0" style="4" hidden="1" customWidth="1"/>
    <col min="14854" max="14854" width="18.28515625" style="4" customWidth="1"/>
    <col min="14855" max="14855" width="20.7109375" style="4" customWidth="1"/>
    <col min="14856" max="14856" width="17" style="4" bestFit="1" customWidth="1"/>
    <col min="14857" max="15104" width="9.140625" style="4"/>
    <col min="15105" max="15105" width="8.140625" style="4" customWidth="1"/>
    <col min="15106" max="15106" width="41" style="4" customWidth="1"/>
    <col min="15107" max="15109" width="0" style="4" hidden="1" customWidth="1"/>
    <col min="15110" max="15110" width="18.28515625" style="4" customWidth="1"/>
    <col min="15111" max="15111" width="20.7109375" style="4" customWidth="1"/>
    <col min="15112" max="15112" width="17" style="4" bestFit="1" customWidth="1"/>
    <col min="15113" max="15360" width="9.140625" style="4"/>
    <col min="15361" max="15361" width="8.140625" style="4" customWidth="1"/>
    <col min="15362" max="15362" width="41" style="4" customWidth="1"/>
    <col min="15363" max="15365" width="0" style="4" hidden="1" customWidth="1"/>
    <col min="15366" max="15366" width="18.28515625" style="4" customWidth="1"/>
    <col min="15367" max="15367" width="20.7109375" style="4" customWidth="1"/>
    <col min="15368" max="15368" width="17" style="4" bestFit="1" customWidth="1"/>
    <col min="15369" max="15616" width="9.140625" style="4"/>
    <col min="15617" max="15617" width="8.140625" style="4" customWidth="1"/>
    <col min="15618" max="15618" width="41" style="4" customWidth="1"/>
    <col min="15619" max="15621" width="0" style="4" hidden="1" customWidth="1"/>
    <col min="15622" max="15622" width="18.28515625" style="4" customWidth="1"/>
    <col min="15623" max="15623" width="20.7109375" style="4" customWidth="1"/>
    <col min="15624" max="15624" width="17" style="4" bestFit="1" customWidth="1"/>
    <col min="15625" max="15872" width="9.140625" style="4"/>
    <col min="15873" max="15873" width="8.140625" style="4" customWidth="1"/>
    <col min="15874" max="15874" width="41" style="4" customWidth="1"/>
    <col min="15875" max="15877" width="0" style="4" hidden="1" customWidth="1"/>
    <col min="15878" max="15878" width="18.28515625" style="4" customWidth="1"/>
    <col min="15879" max="15879" width="20.7109375" style="4" customWidth="1"/>
    <col min="15880" max="15880" width="17" style="4" bestFit="1" customWidth="1"/>
    <col min="15881" max="16128" width="9.140625" style="4"/>
    <col min="16129" max="16129" width="8.140625" style="4" customWidth="1"/>
    <col min="16130" max="16130" width="41" style="4" customWidth="1"/>
    <col min="16131" max="16133" width="0" style="4" hidden="1" customWidth="1"/>
    <col min="16134" max="16134" width="18.28515625" style="4" customWidth="1"/>
    <col min="16135" max="16135" width="20.7109375" style="4" customWidth="1"/>
    <col min="16136" max="16136" width="17" style="4" bestFit="1" customWidth="1"/>
    <col min="16137" max="16384" width="9.140625" style="4"/>
  </cols>
  <sheetData>
    <row r="1" spans="1:8" ht="26.25" customHeight="1" thickBot="1" x14ac:dyDescent="0.25">
      <c r="A1" s="1522"/>
      <c r="B1" s="32" t="s">
        <v>2182</v>
      </c>
      <c r="C1" s="1508"/>
      <c r="D1" s="1508"/>
      <c r="E1" s="1509"/>
      <c r="F1" s="1459" t="s">
        <v>1736</v>
      </c>
      <c r="G1" s="1459" t="s">
        <v>1737</v>
      </c>
      <c r="H1" s="1460" t="s">
        <v>1738</v>
      </c>
    </row>
    <row r="2" spans="1:8" ht="15" customHeight="1" x14ac:dyDescent="0.2">
      <c r="A2" s="1454" t="s">
        <v>1191</v>
      </c>
      <c r="B2" s="1464" t="s">
        <v>2183</v>
      </c>
      <c r="C2" s="1456">
        <v>7590958732</v>
      </c>
      <c r="D2" s="1456">
        <v>0</v>
      </c>
      <c r="E2" s="1456">
        <v>10143065808</v>
      </c>
      <c r="F2" s="1457">
        <v>10143066</v>
      </c>
      <c r="G2" s="1457"/>
      <c r="H2" s="1458">
        <v>10143066</v>
      </c>
    </row>
    <row r="3" spans="1:8" ht="30" customHeight="1" x14ac:dyDescent="0.2">
      <c r="A3" s="1450" t="s">
        <v>1193</v>
      </c>
      <c r="B3" s="706" t="s">
        <v>2184</v>
      </c>
      <c r="C3" s="1139">
        <v>2807863031</v>
      </c>
      <c r="D3" s="1139">
        <v>-1962886</v>
      </c>
      <c r="E3" s="1139">
        <v>2914315029</v>
      </c>
      <c r="F3" s="1448">
        <v>2914315</v>
      </c>
      <c r="G3" s="1448"/>
      <c r="H3" s="1451">
        <v>2914315</v>
      </c>
    </row>
    <row r="4" spans="1:8" ht="30" customHeight="1" x14ac:dyDescent="0.2">
      <c r="A4" s="1450" t="s">
        <v>1195</v>
      </c>
      <c r="B4" s="706" t="s">
        <v>2185</v>
      </c>
      <c r="C4" s="1139">
        <v>225659207</v>
      </c>
      <c r="D4" s="1139">
        <v>0</v>
      </c>
      <c r="E4" s="1139">
        <v>167065599</v>
      </c>
      <c r="F4" s="1448">
        <v>167065</v>
      </c>
      <c r="G4" s="1448"/>
      <c r="H4" s="1451">
        <v>167065</v>
      </c>
    </row>
    <row r="5" spans="1:8" ht="30" customHeight="1" x14ac:dyDescent="0.2">
      <c r="A5" s="1452" t="s">
        <v>1196</v>
      </c>
      <c r="B5" s="692" t="s">
        <v>2186</v>
      </c>
      <c r="C5" s="1141">
        <v>10624480970</v>
      </c>
      <c r="D5" s="1141">
        <v>-1962886</v>
      </c>
      <c r="E5" s="1141">
        <v>13224446436</v>
      </c>
      <c r="F5" s="1449">
        <v>13224446</v>
      </c>
      <c r="G5" s="1449"/>
      <c r="H5" s="1453">
        <v>13224446</v>
      </c>
    </row>
    <row r="6" spans="1:8" ht="30" customHeight="1" x14ac:dyDescent="0.2">
      <c r="A6" s="1450" t="s">
        <v>1201</v>
      </c>
      <c r="B6" s="706" t="s">
        <v>2187</v>
      </c>
      <c r="C6" s="1139">
        <v>7927582851</v>
      </c>
      <c r="D6" s="1139">
        <v>135184136</v>
      </c>
      <c r="E6" s="1139">
        <v>8699465922</v>
      </c>
      <c r="F6" s="1448">
        <v>8699466</v>
      </c>
      <c r="G6" s="1448">
        <v>-6601352</v>
      </c>
      <c r="H6" s="1451">
        <f>8699466+G6</f>
        <v>2098114</v>
      </c>
    </row>
    <row r="7" spans="1:8" ht="30" customHeight="1" x14ac:dyDescent="0.2">
      <c r="A7" s="1450" t="s">
        <v>1203</v>
      </c>
      <c r="B7" s="706" t="s">
        <v>2188</v>
      </c>
      <c r="C7" s="1139">
        <v>2225736286</v>
      </c>
      <c r="D7" s="1139">
        <v>-41171574</v>
      </c>
      <c r="E7" s="1139">
        <v>2865361865</v>
      </c>
      <c r="F7" s="1448">
        <v>2865362</v>
      </c>
      <c r="G7" s="1448"/>
      <c r="H7" s="1451">
        <v>2865362</v>
      </c>
    </row>
    <row r="8" spans="1:8" ht="30" customHeight="1" x14ac:dyDescent="0.2">
      <c r="A8" s="1450" t="s">
        <v>1747</v>
      </c>
      <c r="B8" s="706" t="s">
        <v>2189</v>
      </c>
      <c r="C8" s="1139">
        <v>58050837</v>
      </c>
      <c r="D8" s="1139">
        <v>2894300</v>
      </c>
      <c r="E8" s="1139">
        <v>248636003</v>
      </c>
      <c r="F8" s="1448">
        <v>248636</v>
      </c>
      <c r="G8" s="1448"/>
      <c r="H8" s="1451">
        <v>248636</v>
      </c>
    </row>
    <row r="9" spans="1:8" ht="15" customHeight="1" x14ac:dyDescent="0.2">
      <c r="A9" s="1450" t="s">
        <v>1206</v>
      </c>
      <c r="B9" s="706" t="s">
        <v>2190</v>
      </c>
      <c r="C9" s="1139">
        <v>3241019717</v>
      </c>
      <c r="D9" s="1139">
        <v>31992</v>
      </c>
      <c r="E9" s="1139">
        <v>5927364113</v>
      </c>
      <c r="F9" s="1448">
        <v>5998727</v>
      </c>
      <c r="G9" s="1448"/>
      <c r="H9" s="1451">
        <v>5998727</v>
      </c>
    </row>
    <row r="10" spans="1:8" ht="30" customHeight="1" x14ac:dyDescent="0.2">
      <c r="A10" s="1452" t="s">
        <v>2042</v>
      </c>
      <c r="B10" s="692" t="s">
        <v>2191</v>
      </c>
      <c r="C10" s="1141">
        <v>13452389691</v>
      </c>
      <c r="D10" s="1141">
        <v>96938854</v>
      </c>
      <c r="E10" s="1141">
        <v>17740827903</v>
      </c>
      <c r="F10" s="1449">
        <v>17812191</v>
      </c>
      <c r="G10" s="1449">
        <f>SUM(G6:G9)</f>
        <v>-6601352</v>
      </c>
      <c r="H10" s="1453">
        <f>17812191+G10</f>
        <v>11210839</v>
      </c>
    </row>
    <row r="11" spans="1:8" ht="15" customHeight="1" x14ac:dyDescent="0.2">
      <c r="A11" s="1450" t="s">
        <v>1208</v>
      </c>
      <c r="B11" s="706" t="s">
        <v>2192</v>
      </c>
      <c r="C11" s="1139">
        <v>221874237</v>
      </c>
      <c r="D11" s="1139">
        <v>1180670</v>
      </c>
      <c r="E11" s="1139">
        <v>215412262</v>
      </c>
      <c r="F11" s="1448">
        <v>215412</v>
      </c>
      <c r="G11" s="1448"/>
      <c r="H11" s="1451">
        <v>215412</v>
      </c>
    </row>
    <row r="12" spans="1:8" ht="15" customHeight="1" x14ac:dyDescent="0.2">
      <c r="A12" s="1450" t="s">
        <v>2044</v>
      </c>
      <c r="B12" s="706" t="s">
        <v>2193</v>
      </c>
      <c r="C12" s="1139">
        <v>4065112266</v>
      </c>
      <c r="D12" s="1139">
        <v>23105852</v>
      </c>
      <c r="E12" s="1139">
        <v>4638869726</v>
      </c>
      <c r="F12" s="1448">
        <v>4638870</v>
      </c>
      <c r="G12" s="1448"/>
      <c r="H12" s="1451">
        <v>4638870</v>
      </c>
    </row>
    <row r="13" spans="1:8" ht="15" customHeight="1" x14ac:dyDescent="0.2">
      <c r="A13" s="1450" t="s">
        <v>1751</v>
      </c>
      <c r="B13" s="706" t="s">
        <v>2194</v>
      </c>
      <c r="C13" s="1139">
        <v>32429552</v>
      </c>
      <c r="D13" s="1139">
        <v>682461</v>
      </c>
      <c r="E13" s="1139">
        <v>34857446</v>
      </c>
      <c r="F13" s="1448">
        <v>34857</v>
      </c>
      <c r="G13" s="1448"/>
      <c r="H13" s="1451">
        <v>34857</v>
      </c>
    </row>
    <row r="14" spans="1:8" ht="15" customHeight="1" x14ac:dyDescent="0.2">
      <c r="A14" s="1452" t="s">
        <v>1212</v>
      </c>
      <c r="B14" s="692" t="s">
        <v>2195</v>
      </c>
      <c r="C14" s="1141">
        <v>4319416055</v>
      </c>
      <c r="D14" s="1141">
        <v>24968983</v>
      </c>
      <c r="E14" s="1141">
        <v>4889139434</v>
      </c>
      <c r="F14" s="1449">
        <v>4889139</v>
      </c>
      <c r="G14" s="1449"/>
      <c r="H14" s="1453">
        <v>4889139</v>
      </c>
    </row>
    <row r="15" spans="1:8" ht="15" customHeight="1" x14ac:dyDescent="0.2">
      <c r="A15" s="1450" t="s">
        <v>1214</v>
      </c>
      <c r="B15" s="706" t="s">
        <v>2196</v>
      </c>
      <c r="C15" s="1139">
        <v>3957421138</v>
      </c>
      <c r="D15" s="1139">
        <v>63912423</v>
      </c>
      <c r="E15" s="1139">
        <v>4255917100</v>
      </c>
      <c r="F15" s="1448">
        <v>4255917</v>
      </c>
      <c r="G15" s="1448"/>
      <c r="H15" s="1451">
        <v>4255917</v>
      </c>
    </row>
    <row r="16" spans="1:8" ht="15" customHeight="1" x14ac:dyDescent="0.2">
      <c r="A16" s="1450" t="s">
        <v>1755</v>
      </c>
      <c r="B16" s="706" t="s">
        <v>2197</v>
      </c>
      <c r="C16" s="1139">
        <v>751660447</v>
      </c>
      <c r="D16" s="1139">
        <v>11832507</v>
      </c>
      <c r="E16" s="1139">
        <v>841174586</v>
      </c>
      <c r="F16" s="1448">
        <v>841175</v>
      </c>
      <c r="G16" s="1448"/>
      <c r="H16" s="1451">
        <v>841175</v>
      </c>
    </row>
    <row r="17" spans="1:8" ht="15" customHeight="1" x14ac:dyDescent="0.2">
      <c r="A17" s="1450" t="s">
        <v>1215</v>
      </c>
      <c r="B17" s="706" t="s">
        <v>2198</v>
      </c>
      <c r="C17" s="1139">
        <v>1103026618</v>
      </c>
      <c r="D17" s="1139">
        <v>-9375602</v>
      </c>
      <c r="E17" s="1139">
        <v>1094360065</v>
      </c>
      <c r="F17" s="1448">
        <v>1094360</v>
      </c>
      <c r="G17" s="1448"/>
      <c r="H17" s="1451">
        <v>1094360</v>
      </c>
    </row>
    <row r="18" spans="1:8" ht="15" customHeight="1" x14ac:dyDescent="0.2">
      <c r="A18" s="1452" t="s">
        <v>1216</v>
      </c>
      <c r="B18" s="692" t="s">
        <v>2199</v>
      </c>
      <c r="C18" s="1141">
        <v>5812108203</v>
      </c>
      <c r="D18" s="1141">
        <v>66369328</v>
      </c>
      <c r="E18" s="1141">
        <v>6191451751</v>
      </c>
      <c r="F18" s="1449">
        <v>6191452</v>
      </c>
      <c r="G18" s="1449"/>
      <c r="H18" s="1453">
        <v>6191452</v>
      </c>
    </row>
    <row r="19" spans="1:8" ht="15" customHeight="1" x14ac:dyDescent="0.2">
      <c r="A19" s="1452" t="s">
        <v>1759</v>
      </c>
      <c r="B19" s="692" t="s">
        <v>2200</v>
      </c>
      <c r="C19" s="1141">
        <v>948900861</v>
      </c>
      <c r="D19" s="1141">
        <v>9072629</v>
      </c>
      <c r="E19" s="1141">
        <v>1034823203</v>
      </c>
      <c r="F19" s="1449">
        <v>1034823</v>
      </c>
      <c r="G19" s="1449"/>
      <c r="H19" s="1453">
        <v>1034823</v>
      </c>
    </row>
    <row r="20" spans="1:8" ht="15" customHeight="1" x14ac:dyDescent="0.2">
      <c r="A20" s="1452" t="s">
        <v>1219</v>
      </c>
      <c r="B20" s="692" t="s">
        <v>2201</v>
      </c>
      <c r="C20" s="1141">
        <v>12402063493</v>
      </c>
      <c r="D20" s="1141">
        <v>275495980</v>
      </c>
      <c r="E20" s="1141">
        <v>16403006999</v>
      </c>
      <c r="F20" s="1449">
        <v>16403007</v>
      </c>
      <c r="G20" s="1449">
        <v>-6601352</v>
      </c>
      <c r="H20" s="1453">
        <f>16403007+G20</f>
        <v>9801655</v>
      </c>
    </row>
    <row r="21" spans="1:8" ht="30" customHeight="1" x14ac:dyDescent="0.2">
      <c r="A21" s="1452" t="s">
        <v>1762</v>
      </c>
      <c r="B21" s="692" t="s">
        <v>2202</v>
      </c>
      <c r="C21" s="1141">
        <v>594382049</v>
      </c>
      <c r="D21" s="1141">
        <v>-280930952</v>
      </c>
      <c r="E21" s="1141">
        <v>2446852952</v>
      </c>
      <c r="F21" s="1449">
        <v>2518216</v>
      </c>
      <c r="G21" s="1449"/>
      <c r="H21" s="1453">
        <v>2518216</v>
      </c>
    </row>
    <row r="22" spans="1:8" ht="30" customHeight="1" x14ac:dyDescent="0.2">
      <c r="A22" s="1450" t="s">
        <v>1225</v>
      </c>
      <c r="B22" s="706" t="s">
        <v>2203</v>
      </c>
      <c r="C22" s="1139">
        <v>0</v>
      </c>
      <c r="D22" s="1139">
        <v>0</v>
      </c>
      <c r="E22" s="1139">
        <v>36995950</v>
      </c>
      <c r="F22" s="1448">
        <v>36996</v>
      </c>
      <c r="G22" s="1448"/>
      <c r="H22" s="1451">
        <v>36996</v>
      </c>
    </row>
    <row r="23" spans="1:8" ht="30" customHeight="1" x14ac:dyDescent="0.2">
      <c r="A23" s="1450" t="s">
        <v>1227</v>
      </c>
      <c r="B23" s="706" t="s">
        <v>2204</v>
      </c>
      <c r="C23" s="1139">
        <v>107820449</v>
      </c>
      <c r="D23" s="1139">
        <v>32512</v>
      </c>
      <c r="E23" s="1139">
        <v>43667472</v>
      </c>
      <c r="F23" s="1448">
        <v>43667</v>
      </c>
      <c r="G23" s="1448"/>
      <c r="H23" s="1451">
        <v>43667</v>
      </c>
    </row>
    <row r="24" spans="1:8" ht="30" customHeight="1" x14ac:dyDescent="0.2">
      <c r="A24" s="1452" t="s">
        <v>1769</v>
      </c>
      <c r="B24" s="692" t="s">
        <v>2205</v>
      </c>
      <c r="C24" s="1141">
        <v>107820449</v>
      </c>
      <c r="D24" s="1141">
        <v>32512</v>
      </c>
      <c r="E24" s="1141">
        <v>80663422</v>
      </c>
      <c r="F24" s="1449">
        <v>80663</v>
      </c>
      <c r="G24" s="1449"/>
      <c r="H24" s="1453">
        <v>80663</v>
      </c>
    </row>
    <row r="25" spans="1:8" ht="30" customHeight="1" x14ac:dyDescent="0.2">
      <c r="A25" s="1450" t="s">
        <v>1236</v>
      </c>
      <c r="B25" s="706" t="s">
        <v>2206</v>
      </c>
      <c r="C25" s="1139">
        <v>27178</v>
      </c>
      <c r="D25" s="1139">
        <v>0</v>
      </c>
      <c r="E25" s="1139">
        <v>92175</v>
      </c>
      <c r="F25" s="1448">
        <v>91</v>
      </c>
      <c r="G25" s="1448"/>
      <c r="H25" s="1451">
        <v>91</v>
      </c>
    </row>
    <row r="26" spans="1:8" ht="30" customHeight="1" x14ac:dyDescent="0.2">
      <c r="A26" s="1450" t="s">
        <v>1242</v>
      </c>
      <c r="B26" s="706" t="s">
        <v>2207</v>
      </c>
      <c r="C26" s="1139">
        <v>0</v>
      </c>
      <c r="D26" s="1139">
        <v>0</v>
      </c>
      <c r="E26" s="1139">
        <v>3238912</v>
      </c>
      <c r="F26" s="1448">
        <v>3239</v>
      </c>
      <c r="G26" s="1448"/>
      <c r="H26" s="1451">
        <v>3239</v>
      </c>
    </row>
    <row r="27" spans="1:8" ht="30" customHeight="1" x14ac:dyDescent="0.2">
      <c r="A27" s="1452" t="s">
        <v>1407</v>
      </c>
      <c r="B27" s="692" t="s">
        <v>2208</v>
      </c>
      <c r="C27" s="1141">
        <v>27178</v>
      </c>
      <c r="D27" s="1141">
        <v>0</v>
      </c>
      <c r="E27" s="1141">
        <v>3331087</v>
      </c>
      <c r="F27" s="1449">
        <v>3330</v>
      </c>
      <c r="G27" s="1449"/>
      <c r="H27" s="1453">
        <v>3330</v>
      </c>
    </row>
    <row r="28" spans="1:8" ht="30" customHeight="1" x14ac:dyDescent="0.2">
      <c r="A28" s="1452" t="s">
        <v>1247</v>
      </c>
      <c r="B28" s="692" t="s">
        <v>2209</v>
      </c>
      <c r="C28" s="1141">
        <v>107793271</v>
      </c>
      <c r="D28" s="1141">
        <v>32512</v>
      </c>
      <c r="E28" s="1141">
        <v>77332335</v>
      </c>
      <c r="F28" s="1449">
        <v>77333</v>
      </c>
      <c r="G28" s="1449"/>
      <c r="H28" s="1453">
        <v>77333</v>
      </c>
    </row>
    <row r="29" spans="1:8" ht="15" customHeight="1" thickBot="1" x14ac:dyDescent="0.25">
      <c r="A29" s="1544" t="s">
        <v>1408</v>
      </c>
      <c r="B29" s="711" t="s">
        <v>2210</v>
      </c>
      <c r="C29" s="1545">
        <v>702175320</v>
      </c>
      <c r="D29" s="1545">
        <v>-280898440</v>
      </c>
      <c r="E29" s="1545">
        <v>2524185287</v>
      </c>
      <c r="F29" s="1546">
        <v>2595549</v>
      </c>
      <c r="G29" s="1546"/>
      <c r="H29" s="1547">
        <v>2595549</v>
      </c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92" firstPageNumber="9" orientation="portrait" useFirstPageNumber="1" r:id="rId1"/>
  <headerFooter>
    <oddHeader>&amp;C&amp;"Times New Roman,Félkövér"Önkormányzat 2018. évi összevont (konszolidált) beszámoló- eredménykimutatás&amp;R&amp;"Times New Roman,Félkövér"rendelet
2. melléklete
e Ft-ban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"/>
  <sheetViews>
    <sheetView tabSelected="1" zoomScale="90" zoomScaleNormal="90" workbookViewId="0">
      <selection activeCell="AD32" sqref="AD32"/>
    </sheetView>
  </sheetViews>
  <sheetFormatPr defaultRowHeight="12.75" x14ac:dyDescent="0.2"/>
  <cols>
    <col min="1" max="1" width="11" style="601" bestFit="1" customWidth="1"/>
    <col min="2" max="2" width="62.42578125" style="1193" customWidth="1"/>
    <col min="3" max="3" width="11.42578125" style="601" hidden="1" customWidth="1"/>
    <col min="4" max="4" width="14.42578125" style="601" hidden="1" customWidth="1"/>
    <col min="5" max="5" width="10.28515625" style="601" hidden="1" customWidth="1"/>
    <col min="6" max="6" width="11.42578125" style="601" hidden="1" customWidth="1"/>
    <col min="7" max="7" width="14.42578125" style="601" hidden="1" customWidth="1"/>
    <col min="8" max="8" width="10.28515625" style="601" hidden="1" customWidth="1"/>
    <col min="9" max="9" width="11.42578125" style="601" hidden="1" customWidth="1"/>
    <col min="10" max="10" width="14.42578125" style="601" hidden="1" customWidth="1"/>
    <col min="11" max="11" width="10.28515625" style="601" hidden="1" customWidth="1"/>
    <col min="12" max="12" width="11.42578125" style="601" hidden="1" customWidth="1"/>
    <col min="13" max="13" width="14.42578125" style="601" hidden="1" customWidth="1"/>
    <col min="14" max="14" width="10.28515625" style="601" hidden="1" customWidth="1"/>
    <col min="15" max="15" width="11.42578125" style="601" hidden="1" customWidth="1"/>
    <col min="16" max="16" width="14.42578125" style="601" hidden="1" customWidth="1"/>
    <col min="17" max="17" width="10.28515625" style="601" hidden="1" customWidth="1"/>
    <col min="18" max="18" width="11.42578125" style="601" bestFit="1" customWidth="1"/>
    <col min="19" max="19" width="14.42578125" style="601" bestFit="1" customWidth="1"/>
    <col min="20" max="20" width="10.28515625" style="601" bestFit="1" customWidth="1"/>
    <col min="21" max="21" width="11.42578125" style="601" bestFit="1" customWidth="1"/>
    <col min="22" max="22" width="14.42578125" style="601" bestFit="1" customWidth="1"/>
    <col min="23" max="23" width="11.42578125" style="601" bestFit="1" customWidth="1"/>
    <col min="24" max="24" width="11.42578125" style="727" bestFit="1" customWidth="1"/>
    <col min="25" max="25" width="16.28515625" style="727" bestFit="1" customWidth="1"/>
    <col min="26" max="26" width="11.42578125" style="727" bestFit="1" customWidth="1"/>
    <col min="27" max="240" width="9.140625" style="601"/>
    <col min="241" max="241" width="10.5703125" style="601" customWidth="1"/>
    <col min="242" max="242" width="77.7109375" style="601" bestFit="1" customWidth="1"/>
    <col min="243" max="243" width="11.42578125" style="601" bestFit="1" customWidth="1"/>
    <col min="244" max="244" width="10.28515625" style="601" bestFit="1" customWidth="1"/>
    <col min="245" max="246" width="11.42578125" style="601" bestFit="1" customWidth="1"/>
    <col min="247" max="247" width="10.28515625" style="601" bestFit="1" customWidth="1"/>
    <col min="248" max="249" width="11.42578125" style="601" bestFit="1" customWidth="1"/>
    <col min="250" max="250" width="10.28515625" style="601" bestFit="1" customWidth="1"/>
    <col min="251" max="252" width="11.42578125" style="601" bestFit="1" customWidth="1"/>
    <col min="253" max="253" width="10.28515625" style="601" bestFit="1" customWidth="1"/>
    <col min="254" max="255" width="11.42578125" style="601" bestFit="1" customWidth="1"/>
    <col min="256" max="256" width="10.28515625" style="601" bestFit="1" customWidth="1"/>
    <col min="257" max="257" width="11.42578125" style="601" bestFit="1" customWidth="1"/>
    <col min="258" max="258" width="14.42578125" style="601" customWidth="1"/>
    <col min="259" max="259" width="13.42578125" style="601" customWidth="1"/>
    <col min="260" max="260" width="14.42578125" style="601" customWidth="1"/>
    <col min="261" max="261" width="12" style="601" bestFit="1" customWidth="1"/>
    <col min="262" max="262" width="10.28515625" style="601" bestFit="1" customWidth="1"/>
    <col min="263" max="263" width="11.42578125" style="601" bestFit="1" customWidth="1"/>
    <col min="264" max="264" width="12" style="601" bestFit="1" customWidth="1"/>
    <col min="265" max="265" width="18.7109375" style="601" bestFit="1" customWidth="1"/>
    <col min="266" max="266" width="11.42578125" style="601" bestFit="1" customWidth="1"/>
    <col min="267" max="496" width="9.140625" style="601"/>
    <col min="497" max="497" width="10.5703125" style="601" customWidth="1"/>
    <col min="498" max="498" width="77.7109375" style="601" bestFit="1" customWidth="1"/>
    <col min="499" max="499" width="11.42578125" style="601" bestFit="1" customWidth="1"/>
    <col min="500" max="500" width="10.28515625" style="601" bestFit="1" customWidth="1"/>
    <col min="501" max="502" width="11.42578125" style="601" bestFit="1" customWidth="1"/>
    <col min="503" max="503" width="10.28515625" style="601" bestFit="1" customWidth="1"/>
    <col min="504" max="505" width="11.42578125" style="601" bestFit="1" customWidth="1"/>
    <col min="506" max="506" width="10.28515625" style="601" bestFit="1" customWidth="1"/>
    <col min="507" max="508" width="11.42578125" style="601" bestFit="1" customWidth="1"/>
    <col min="509" max="509" width="10.28515625" style="601" bestFit="1" customWidth="1"/>
    <col min="510" max="511" width="11.42578125" style="601" bestFit="1" customWidth="1"/>
    <col min="512" max="512" width="10.28515625" style="601" bestFit="1" customWidth="1"/>
    <col min="513" max="513" width="11.42578125" style="601" bestFit="1" customWidth="1"/>
    <col min="514" max="514" width="14.42578125" style="601" customWidth="1"/>
    <col min="515" max="515" width="13.42578125" style="601" customWidth="1"/>
    <col min="516" max="516" width="14.42578125" style="601" customWidth="1"/>
    <col min="517" max="517" width="12" style="601" bestFit="1" customWidth="1"/>
    <col min="518" max="518" width="10.28515625" style="601" bestFit="1" customWidth="1"/>
    <col min="519" max="519" width="11.42578125" style="601" bestFit="1" customWidth="1"/>
    <col min="520" max="520" width="12" style="601" bestFit="1" customWidth="1"/>
    <col min="521" max="521" width="18.7109375" style="601" bestFit="1" customWidth="1"/>
    <col min="522" max="522" width="11.42578125" style="601" bestFit="1" customWidth="1"/>
    <col min="523" max="752" width="9.140625" style="601"/>
    <col min="753" max="753" width="10.5703125" style="601" customWidth="1"/>
    <col min="754" max="754" width="77.7109375" style="601" bestFit="1" customWidth="1"/>
    <col min="755" max="755" width="11.42578125" style="601" bestFit="1" customWidth="1"/>
    <col min="756" max="756" width="10.28515625" style="601" bestFit="1" customWidth="1"/>
    <col min="757" max="758" width="11.42578125" style="601" bestFit="1" customWidth="1"/>
    <col min="759" max="759" width="10.28515625" style="601" bestFit="1" customWidth="1"/>
    <col min="760" max="761" width="11.42578125" style="601" bestFit="1" customWidth="1"/>
    <col min="762" max="762" width="10.28515625" style="601" bestFit="1" customWidth="1"/>
    <col min="763" max="764" width="11.42578125" style="601" bestFit="1" customWidth="1"/>
    <col min="765" max="765" width="10.28515625" style="601" bestFit="1" customWidth="1"/>
    <col min="766" max="767" width="11.42578125" style="601" bestFit="1" customWidth="1"/>
    <col min="768" max="768" width="10.28515625" style="601" bestFit="1" customWidth="1"/>
    <col min="769" max="769" width="11.42578125" style="601" bestFit="1" customWidth="1"/>
    <col min="770" max="770" width="14.42578125" style="601" customWidth="1"/>
    <col min="771" max="771" width="13.42578125" style="601" customWidth="1"/>
    <col min="772" max="772" width="14.42578125" style="601" customWidth="1"/>
    <col min="773" max="773" width="12" style="601" bestFit="1" customWidth="1"/>
    <col min="774" max="774" width="10.28515625" style="601" bestFit="1" customWidth="1"/>
    <col min="775" max="775" width="11.42578125" style="601" bestFit="1" customWidth="1"/>
    <col min="776" max="776" width="12" style="601" bestFit="1" customWidth="1"/>
    <col min="777" max="777" width="18.7109375" style="601" bestFit="1" customWidth="1"/>
    <col min="778" max="778" width="11.42578125" style="601" bestFit="1" customWidth="1"/>
    <col min="779" max="1008" width="9.140625" style="601"/>
    <col min="1009" max="1009" width="10.5703125" style="601" customWidth="1"/>
    <col min="1010" max="1010" width="77.7109375" style="601" bestFit="1" customWidth="1"/>
    <col min="1011" max="1011" width="11.42578125" style="601" bestFit="1" customWidth="1"/>
    <col min="1012" max="1012" width="10.28515625" style="601" bestFit="1" customWidth="1"/>
    <col min="1013" max="1014" width="11.42578125" style="601" bestFit="1" customWidth="1"/>
    <col min="1015" max="1015" width="10.28515625" style="601" bestFit="1" customWidth="1"/>
    <col min="1016" max="1017" width="11.42578125" style="601" bestFit="1" customWidth="1"/>
    <col min="1018" max="1018" width="10.28515625" style="601" bestFit="1" customWidth="1"/>
    <col min="1019" max="1020" width="11.42578125" style="601" bestFit="1" customWidth="1"/>
    <col min="1021" max="1021" width="10.28515625" style="601" bestFit="1" customWidth="1"/>
    <col min="1022" max="1023" width="11.42578125" style="601" bestFit="1" customWidth="1"/>
    <col min="1024" max="1024" width="10.28515625" style="601" bestFit="1" customWidth="1"/>
    <col min="1025" max="1025" width="11.42578125" style="601" bestFit="1" customWidth="1"/>
    <col min="1026" max="1026" width="14.42578125" style="601" customWidth="1"/>
    <col min="1027" max="1027" width="13.42578125" style="601" customWidth="1"/>
    <col min="1028" max="1028" width="14.42578125" style="601" customWidth="1"/>
    <col min="1029" max="1029" width="12" style="601" bestFit="1" customWidth="1"/>
    <col min="1030" max="1030" width="10.28515625" style="601" bestFit="1" customWidth="1"/>
    <col min="1031" max="1031" width="11.42578125" style="601" bestFit="1" customWidth="1"/>
    <col min="1032" max="1032" width="12" style="601" bestFit="1" customWidth="1"/>
    <col min="1033" max="1033" width="18.7109375" style="601" bestFit="1" customWidth="1"/>
    <col min="1034" max="1034" width="11.42578125" style="601" bestFit="1" customWidth="1"/>
    <col min="1035" max="1264" width="9.140625" style="601"/>
    <col min="1265" max="1265" width="10.5703125" style="601" customWidth="1"/>
    <col min="1266" max="1266" width="77.7109375" style="601" bestFit="1" customWidth="1"/>
    <col min="1267" max="1267" width="11.42578125" style="601" bestFit="1" customWidth="1"/>
    <col min="1268" max="1268" width="10.28515625" style="601" bestFit="1" customWidth="1"/>
    <col min="1269" max="1270" width="11.42578125" style="601" bestFit="1" customWidth="1"/>
    <col min="1271" max="1271" width="10.28515625" style="601" bestFit="1" customWidth="1"/>
    <col min="1272" max="1273" width="11.42578125" style="601" bestFit="1" customWidth="1"/>
    <col min="1274" max="1274" width="10.28515625" style="601" bestFit="1" customWidth="1"/>
    <col min="1275" max="1276" width="11.42578125" style="601" bestFit="1" customWidth="1"/>
    <col min="1277" max="1277" width="10.28515625" style="601" bestFit="1" customWidth="1"/>
    <col min="1278" max="1279" width="11.42578125" style="601" bestFit="1" customWidth="1"/>
    <col min="1280" max="1280" width="10.28515625" style="601" bestFit="1" customWidth="1"/>
    <col min="1281" max="1281" width="11.42578125" style="601" bestFit="1" customWidth="1"/>
    <col min="1282" max="1282" width="14.42578125" style="601" customWidth="1"/>
    <col min="1283" max="1283" width="13.42578125" style="601" customWidth="1"/>
    <col min="1284" max="1284" width="14.42578125" style="601" customWidth="1"/>
    <col min="1285" max="1285" width="12" style="601" bestFit="1" customWidth="1"/>
    <col min="1286" max="1286" width="10.28515625" style="601" bestFit="1" customWidth="1"/>
    <col min="1287" max="1287" width="11.42578125" style="601" bestFit="1" customWidth="1"/>
    <col min="1288" max="1288" width="12" style="601" bestFit="1" customWidth="1"/>
    <col min="1289" max="1289" width="18.7109375" style="601" bestFit="1" customWidth="1"/>
    <col min="1290" max="1290" width="11.42578125" style="601" bestFit="1" customWidth="1"/>
    <col min="1291" max="1520" width="9.140625" style="601"/>
    <col min="1521" max="1521" width="10.5703125" style="601" customWidth="1"/>
    <col min="1522" max="1522" width="77.7109375" style="601" bestFit="1" customWidth="1"/>
    <col min="1523" max="1523" width="11.42578125" style="601" bestFit="1" customWidth="1"/>
    <col min="1524" max="1524" width="10.28515625" style="601" bestFit="1" customWidth="1"/>
    <col min="1525" max="1526" width="11.42578125" style="601" bestFit="1" customWidth="1"/>
    <col min="1527" max="1527" width="10.28515625" style="601" bestFit="1" customWidth="1"/>
    <col min="1528" max="1529" width="11.42578125" style="601" bestFit="1" customWidth="1"/>
    <col min="1530" max="1530" width="10.28515625" style="601" bestFit="1" customWidth="1"/>
    <col min="1531" max="1532" width="11.42578125" style="601" bestFit="1" customWidth="1"/>
    <col min="1533" max="1533" width="10.28515625" style="601" bestFit="1" customWidth="1"/>
    <col min="1534" max="1535" width="11.42578125" style="601" bestFit="1" customWidth="1"/>
    <col min="1536" max="1536" width="10.28515625" style="601" bestFit="1" customWidth="1"/>
    <col min="1537" max="1537" width="11.42578125" style="601" bestFit="1" customWidth="1"/>
    <col min="1538" max="1538" width="14.42578125" style="601" customWidth="1"/>
    <col min="1539" max="1539" width="13.42578125" style="601" customWidth="1"/>
    <col min="1540" max="1540" width="14.42578125" style="601" customWidth="1"/>
    <col min="1541" max="1541" width="12" style="601" bestFit="1" customWidth="1"/>
    <col min="1542" max="1542" width="10.28515625" style="601" bestFit="1" customWidth="1"/>
    <col min="1543" max="1543" width="11.42578125" style="601" bestFit="1" customWidth="1"/>
    <col min="1544" max="1544" width="12" style="601" bestFit="1" customWidth="1"/>
    <col min="1545" max="1545" width="18.7109375" style="601" bestFit="1" customWidth="1"/>
    <col min="1546" max="1546" width="11.42578125" style="601" bestFit="1" customWidth="1"/>
    <col min="1547" max="1776" width="9.140625" style="601"/>
    <col min="1777" max="1777" width="10.5703125" style="601" customWidth="1"/>
    <col min="1778" max="1778" width="77.7109375" style="601" bestFit="1" customWidth="1"/>
    <col min="1779" max="1779" width="11.42578125" style="601" bestFit="1" customWidth="1"/>
    <col min="1780" max="1780" width="10.28515625" style="601" bestFit="1" customWidth="1"/>
    <col min="1781" max="1782" width="11.42578125" style="601" bestFit="1" customWidth="1"/>
    <col min="1783" max="1783" width="10.28515625" style="601" bestFit="1" customWidth="1"/>
    <col min="1784" max="1785" width="11.42578125" style="601" bestFit="1" customWidth="1"/>
    <col min="1786" max="1786" width="10.28515625" style="601" bestFit="1" customWidth="1"/>
    <col min="1787" max="1788" width="11.42578125" style="601" bestFit="1" customWidth="1"/>
    <col min="1789" max="1789" width="10.28515625" style="601" bestFit="1" customWidth="1"/>
    <col min="1790" max="1791" width="11.42578125" style="601" bestFit="1" customWidth="1"/>
    <col min="1792" max="1792" width="10.28515625" style="601" bestFit="1" customWidth="1"/>
    <col min="1793" max="1793" width="11.42578125" style="601" bestFit="1" customWidth="1"/>
    <col min="1794" max="1794" width="14.42578125" style="601" customWidth="1"/>
    <col min="1795" max="1795" width="13.42578125" style="601" customWidth="1"/>
    <col min="1796" max="1796" width="14.42578125" style="601" customWidth="1"/>
    <col min="1797" max="1797" width="12" style="601" bestFit="1" customWidth="1"/>
    <col min="1798" max="1798" width="10.28515625" style="601" bestFit="1" customWidth="1"/>
    <col min="1799" max="1799" width="11.42578125" style="601" bestFit="1" customWidth="1"/>
    <col min="1800" max="1800" width="12" style="601" bestFit="1" customWidth="1"/>
    <col min="1801" max="1801" width="18.7109375" style="601" bestFit="1" customWidth="1"/>
    <col min="1802" max="1802" width="11.42578125" style="601" bestFit="1" customWidth="1"/>
    <col min="1803" max="2032" width="9.140625" style="601"/>
    <col min="2033" max="2033" width="10.5703125" style="601" customWidth="1"/>
    <col min="2034" max="2034" width="77.7109375" style="601" bestFit="1" customWidth="1"/>
    <col min="2035" max="2035" width="11.42578125" style="601" bestFit="1" customWidth="1"/>
    <col min="2036" max="2036" width="10.28515625" style="601" bestFit="1" customWidth="1"/>
    <col min="2037" max="2038" width="11.42578125" style="601" bestFit="1" customWidth="1"/>
    <col min="2039" max="2039" width="10.28515625" style="601" bestFit="1" customWidth="1"/>
    <col min="2040" max="2041" width="11.42578125" style="601" bestFit="1" customWidth="1"/>
    <col min="2042" max="2042" width="10.28515625" style="601" bestFit="1" customWidth="1"/>
    <col min="2043" max="2044" width="11.42578125" style="601" bestFit="1" customWidth="1"/>
    <col min="2045" max="2045" width="10.28515625" style="601" bestFit="1" customWidth="1"/>
    <col min="2046" max="2047" width="11.42578125" style="601" bestFit="1" customWidth="1"/>
    <col min="2048" max="2048" width="10.28515625" style="601" bestFit="1" customWidth="1"/>
    <col min="2049" max="2049" width="11.42578125" style="601" bestFit="1" customWidth="1"/>
    <col min="2050" max="2050" width="14.42578125" style="601" customWidth="1"/>
    <col min="2051" max="2051" width="13.42578125" style="601" customWidth="1"/>
    <col min="2052" max="2052" width="14.42578125" style="601" customWidth="1"/>
    <col min="2053" max="2053" width="12" style="601" bestFit="1" customWidth="1"/>
    <col min="2054" max="2054" width="10.28515625" style="601" bestFit="1" customWidth="1"/>
    <col min="2055" max="2055" width="11.42578125" style="601" bestFit="1" customWidth="1"/>
    <col min="2056" max="2056" width="12" style="601" bestFit="1" customWidth="1"/>
    <col min="2057" max="2057" width="18.7109375" style="601" bestFit="1" customWidth="1"/>
    <col min="2058" max="2058" width="11.42578125" style="601" bestFit="1" customWidth="1"/>
    <col min="2059" max="2288" width="9.140625" style="601"/>
    <col min="2289" max="2289" width="10.5703125" style="601" customWidth="1"/>
    <col min="2290" max="2290" width="77.7109375" style="601" bestFit="1" customWidth="1"/>
    <col min="2291" max="2291" width="11.42578125" style="601" bestFit="1" customWidth="1"/>
    <col min="2292" max="2292" width="10.28515625" style="601" bestFit="1" customWidth="1"/>
    <col min="2293" max="2294" width="11.42578125" style="601" bestFit="1" customWidth="1"/>
    <col min="2295" max="2295" width="10.28515625" style="601" bestFit="1" customWidth="1"/>
    <col min="2296" max="2297" width="11.42578125" style="601" bestFit="1" customWidth="1"/>
    <col min="2298" max="2298" width="10.28515625" style="601" bestFit="1" customWidth="1"/>
    <col min="2299" max="2300" width="11.42578125" style="601" bestFit="1" customWidth="1"/>
    <col min="2301" max="2301" width="10.28515625" style="601" bestFit="1" customWidth="1"/>
    <col min="2302" max="2303" width="11.42578125" style="601" bestFit="1" customWidth="1"/>
    <col min="2304" max="2304" width="10.28515625" style="601" bestFit="1" customWidth="1"/>
    <col min="2305" max="2305" width="11.42578125" style="601" bestFit="1" customWidth="1"/>
    <col min="2306" max="2306" width="14.42578125" style="601" customWidth="1"/>
    <col min="2307" max="2307" width="13.42578125" style="601" customWidth="1"/>
    <col min="2308" max="2308" width="14.42578125" style="601" customWidth="1"/>
    <col min="2309" max="2309" width="12" style="601" bestFit="1" customWidth="1"/>
    <col min="2310" max="2310" width="10.28515625" style="601" bestFit="1" customWidth="1"/>
    <col min="2311" max="2311" width="11.42578125" style="601" bestFit="1" customWidth="1"/>
    <col min="2312" max="2312" width="12" style="601" bestFit="1" customWidth="1"/>
    <col min="2313" max="2313" width="18.7109375" style="601" bestFit="1" customWidth="1"/>
    <col min="2314" max="2314" width="11.42578125" style="601" bestFit="1" customWidth="1"/>
    <col min="2315" max="2544" width="9.140625" style="601"/>
    <col min="2545" max="2545" width="10.5703125" style="601" customWidth="1"/>
    <col min="2546" max="2546" width="77.7109375" style="601" bestFit="1" customWidth="1"/>
    <col min="2547" max="2547" width="11.42578125" style="601" bestFit="1" customWidth="1"/>
    <col min="2548" max="2548" width="10.28515625" style="601" bestFit="1" customWidth="1"/>
    <col min="2549" max="2550" width="11.42578125" style="601" bestFit="1" customWidth="1"/>
    <col min="2551" max="2551" width="10.28515625" style="601" bestFit="1" customWidth="1"/>
    <col min="2552" max="2553" width="11.42578125" style="601" bestFit="1" customWidth="1"/>
    <col min="2554" max="2554" width="10.28515625" style="601" bestFit="1" customWidth="1"/>
    <col min="2555" max="2556" width="11.42578125" style="601" bestFit="1" customWidth="1"/>
    <col min="2557" max="2557" width="10.28515625" style="601" bestFit="1" customWidth="1"/>
    <col min="2558" max="2559" width="11.42578125" style="601" bestFit="1" customWidth="1"/>
    <col min="2560" max="2560" width="10.28515625" style="601" bestFit="1" customWidth="1"/>
    <col min="2561" max="2561" width="11.42578125" style="601" bestFit="1" customWidth="1"/>
    <col min="2562" max="2562" width="14.42578125" style="601" customWidth="1"/>
    <col min="2563" max="2563" width="13.42578125" style="601" customWidth="1"/>
    <col min="2564" max="2564" width="14.42578125" style="601" customWidth="1"/>
    <col min="2565" max="2565" width="12" style="601" bestFit="1" customWidth="1"/>
    <col min="2566" max="2566" width="10.28515625" style="601" bestFit="1" customWidth="1"/>
    <col min="2567" max="2567" width="11.42578125" style="601" bestFit="1" customWidth="1"/>
    <col min="2568" max="2568" width="12" style="601" bestFit="1" customWidth="1"/>
    <col min="2569" max="2569" width="18.7109375" style="601" bestFit="1" customWidth="1"/>
    <col min="2570" max="2570" width="11.42578125" style="601" bestFit="1" customWidth="1"/>
    <col min="2571" max="2800" width="9.140625" style="601"/>
    <col min="2801" max="2801" width="10.5703125" style="601" customWidth="1"/>
    <col min="2802" max="2802" width="77.7109375" style="601" bestFit="1" customWidth="1"/>
    <col min="2803" max="2803" width="11.42578125" style="601" bestFit="1" customWidth="1"/>
    <col min="2804" max="2804" width="10.28515625" style="601" bestFit="1" customWidth="1"/>
    <col min="2805" max="2806" width="11.42578125" style="601" bestFit="1" customWidth="1"/>
    <col min="2807" max="2807" width="10.28515625" style="601" bestFit="1" customWidth="1"/>
    <col min="2808" max="2809" width="11.42578125" style="601" bestFit="1" customWidth="1"/>
    <col min="2810" max="2810" width="10.28515625" style="601" bestFit="1" customWidth="1"/>
    <col min="2811" max="2812" width="11.42578125" style="601" bestFit="1" customWidth="1"/>
    <col min="2813" max="2813" width="10.28515625" style="601" bestFit="1" customWidth="1"/>
    <col min="2814" max="2815" width="11.42578125" style="601" bestFit="1" customWidth="1"/>
    <col min="2816" max="2816" width="10.28515625" style="601" bestFit="1" customWidth="1"/>
    <col min="2817" max="2817" width="11.42578125" style="601" bestFit="1" customWidth="1"/>
    <col min="2818" max="2818" width="14.42578125" style="601" customWidth="1"/>
    <col min="2819" max="2819" width="13.42578125" style="601" customWidth="1"/>
    <col min="2820" max="2820" width="14.42578125" style="601" customWidth="1"/>
    <col min="2821" max="2821" width="12" style="601" bestFit="1" customWidth="1"/>
    <col min="2822" max="2822" width="10.28515625" style="601" bestFit="1" customWidth="1"/>
    <col min="2823" max="2823" width="11.42578125" style="601" bestFit="1" customWidth="1"/>
    <col min="2824" max="2824" width="12" style="601" bestFit="1" customWidth="1"/>
    <col min="2825" max="2825" width="18.7109375" style="601" bestFit="1" customWidth="1"/>
    <col min="2826" max="2826" width="11.42578125" style="601" bestFit="1" customWidth="1"/>
    <col min="2827" max="3056" width="9.140625" style="601"/>
    <col min="3057" max="3057" width="10.5703125" style="601" customWidth="1"/>
    <col min="3058" max="3058" width="77.7109375" style="601" bestFit="1" customWidth="1"/>
    <col min="3059" max="3059" width="11.42578125" style="601" bestFit="1" customWidth="1"/>
    <col min="3060" max="3060" width="10.28515625" style="601" bestFit="1" customWidth="1"/>
    <col min="3061" max="3062" width="11.42578125" style="601" bestFit="1" customWidth="1"/>
    <col min="3063" max="3063" width="10.28515625" style="601" bestFit="1" customWidth="1"/>
    <col min="3064" max="3065" width="11.42578125" style="601" bestFit="1" customWidth="1"/>
    <col min="3066" max="3066" width="10.28515625" style="601" bestFit="1" customWidth="1"/>
    <col min="3067" max="3068" width="11.42578125" style="601" bestFit="1" customWidth="1"/>
    <col min="3069" max="3069" width="10.28515625" style="601" bestFit="1" customWidth="1"/>
    <col min="3070" max="3071" width="11.42578125" style="601" bestFit="1" customWidth="1"/>
    <col min="3072" max="3072" width="10.28515625" style="601" bestFit="1" customWidth="1"/>
    <col min="3073" max="3073" width="11.42578125" style="601" bestFit="1" customWidth="1"/>
    <col min="3074" max="3074" width="14.42578125" style="601" customWidth="1"/>
    <col min="3075" max="3075" width="13.42578125" style="601" customWidth="1"/>
    <col min="3076" max="3076" width="14.42578125" style="601" customWidth="1"/>
    <col min="3077" max="3077" width="12" style="601" bestFit="1" customWidth="1"/>
    <col min="3078" max="3078" width="10.28515625" style="601" bestFit="1" customWidth="1"/>
    <col min="3079" max="3079" width="11.42578125" style="601" bestFit="1" customWidth="1"/>
    <col min="3080" max="3080" width="12" style="601" bestFit="1" customWidth="1"/>
    <col min="3081" max="3081" width="18.7109375" style="601" bestFit="1" customWidth="1"/>
    <col min="3082" max="3082" width="11.42578125" style="601" bestFit="1" customWidth="1"/>
    <col min="3083" max="3312" width="9.140625" style="601"/>
    <col min="3313" max="3313" width="10.5703125" style="601" customWidth="1"/>
    <col min="3314" max="3314" width="77.7109375" style="601" bestFit="1" customWidth="1"/>
    <col min="3315" max="3315" width="11.42578125" style="601" bestFit="1" customWidth="1"/>
    <col min="3316" max="3316" width="10.28515625" style="601" bestFit="1" customWidth="1"/>
    <col min="3317" max="3318" width="11.42578125" style="601" bestFit="1" customWidth="1"/>
    <col min="3319" max="3319" width="10.28515625" style="601" bestFit="1" customWidth="1"/>
    <col min="3320" max="3321" width="11.42578125" style="601" bestFit="1" customWidth="1"/>
    <col min="3322" max="3322" width="10.28515625" style="601" bestFit="1" customWidth="1"/>
    <col min="3323" max="3324" width="11.42578125" style="601" bestFit="1" customWidth="1"/>
    <col min="3325" max="3325" width="10.28515625" style="601" bestFit="1" customWidth="1"/>
    <col min="3326" max="3327" width="11.42578125" style="601" bestFit="1" customWidth="1"/>
    <col min="3328" max="3328" width="10.28515625" style="601" bestFit="1" customWidth="1"/>
    <col min="3329" max="3329" width="11.42578125" style="601" bestFit="1" customWidth="1"/>
    <col min="3330" max="3330" width="14.42578125" style="601" customWidth="1"/>
    <col min="3331" max="3331" width="13.42578125" style="601" customWidth="1"/>
    <col min="3332" max="3332" width="14.42578125" style="601" customWidth="1"/>
    <col min="3333" max="3333" width="12" style="601" bestFit="1" customWidth="1"/>
    <col min="3334" max="3334" width="10.28515625" style="601" bestFit="1" customWidth="1"/>
    <col min="3335" max="3335" width="11.42578125" style="601" bestFit="1" customWidth="1"/>
    <col min="3336" max="3336" width="12" style="601" bestFit="1" customWidth="1"/>
    <col min="3337" max="3337" width="18.7109375" style="601" bestFit="1" customWidth="1"/>
    <col min="3338" max="3338" width="11.42578125" style="601" bestFit="1" customWidth="1"/>
    <col min="3339" max="3568" width="9.140625" style="601"/>
    <col min="3569" max="3569" width="10.5703125" style="601" customWidth="1"/>
    <col min="3570" max="3570" width="77.7109375" style="601" bestFit="1" customWidth="1"/>
    <col min="3571" max="3571" width="11.42578125" style="601" bestFit="1" customWidth="1"/>
    <col min="3572" max="3572" width="10.28515625" style="601" bestFit="1" customWidth="1"/>
    <col min="3573" max="3574" width="11.42578125" style="601" bestFit="1" customWidth="1"/>
    <col min="3575" max="3575" width="10.28515625" style="601" bestFit="1" customWidth="1"/>
    <col min="3576" max="3577" width="11.42578125" style="601" bestFit="1" customWidth="1"/>
    <col min="3578" max="3578" width="10.28515625" style="601" bestFit="1" customWidth="1"/>
    <col min="3579" max="3580" width="11.42578125" style="601" bestFit="1" customWidth="1"/>
    <col min="3581" max="3581" width="10.28515625" style="601" bestFit="1" customWidth="1"/>
    <col min="3582" max="3583" width="11.42578125" style="601" bestFit="1" customWidth="1"/>
    <col min="3584" max="3584" width="10.28515625" style="601" bestFit="1" customWidth="1"/>
    <col min="3585" max="3585" width="11.42578125" style="601" bestFit="1" customWidth="1"/>
    <col min="3586" max="3586" width="14.42578125" style="601" customWidth="1"/>
    <col min="3587" max="3587" width="13.42578125" style="601" customWidth="1"/>
    <col min="3588" max="3588" width="14.42578125" style="601" customWidth="1"/>
    <col min="3589" max="3589" width="12" style="601" bestFit="1" customWidth="1"/>
    <col min="3590" max="3590" width="10.28515625" style="601" bestFit="1" customWidth="1"/>
    <col min="3591" max="3591" width="11.42578125" style="601" bestFit="1" customWidth="1"/>
    <col min="3592" max="3592" width="12" style="601" bestFit="1" customWidth="1"/>
    <col min="3593" max="3593" width="18.7109375" style="601" bestFit="1" customWidth="1"/>
    <col min="3594" max="3594" width="11.42578125" style="601" bestFit="1" customWidth="1"/>
    <col min="3595" max="3824" width="9.140625" style="601"/>
    <col min="3825" max="3825" width="10.5703125" style="601" customWidth="1"/>
    <col min="3826" max="3826" width="77.7109375" style="601" bestFit="1" customWidth="1"/>
    <col min="3827" max="3827" width="11.42578125" style="601" bestFit="1" customWidth="1"/>
    <col min="3828" max="3828" width="10.28515625" style="601" bestFit="1" customWidth="1"/>
    <col min="3829" max="3830" width="11.42578125" style="601" bestFit="1" customWidth="1"/>
    <col min="3831" max="3831" width="10.28515625" style="601" bestFit="1" customWidth="1"/>
    <col min="3832" max="3833" width="11.42578125" style="601" bestFit="1" customWidth="1"/>
    <col min="3834" max="3834" width="10.28515625" style="601" bestFit="1" customWidth="1"/>
    <col min="3835" max="3836" width="11.42578125" style="601" bestFit="1" customWidth="1"/>
    <col min="3837" max="3837" width="10.28515625" style="601" bestFit="1" customWidth="1"/>
    <col min="3838" max="3839" width="11.42578125" style="601" bestFit="1" customWidth="1"/>
    <col min="3840" max="3840" width="10.28515625" style="601" bestFit="1" customWidth="1"/>
    <col min="3841" max="3841" width="11.42578125" style="601" bestFit="1" customWidth="1"/>
    <col min="3842" max="3842" width="14.42578125" style="601" customWidth="1"/>
    <col min="3843" max="3843" width="13.42578125" style="601" customWidth="1"/>
    <col min="3844" max="3844" width="14.42578125" style="601" customWidth="1"/>
    <col min="3845" max="3845" width="12" style="601" bestFit="1" customWidth="1"/>
    <col min="3846" max="3846" width="10.28515625" style="601" bestFit="1" customWidth="1"/>
    <col min="3847" max="3847" width="11.42578125" style="601" bestFit="1" customWidth="1"/>
    <col min="3848" max="3848" width="12" style="601" bestFit="1" customWidth="1"/>
    <col min="3849" max="3849" width="18.7109375" style="601" bestFit="1" customWidth="1"/>
    <col min="3850" max="3850" width="11.42578125" style="601" bestFit="1" customWidth="1"/>
    <col min="3851" max="4080" width="9.140625" style="601"/>
    <col min="4081" max="4081" width="10.5703125" style="601" customWidth="1"/>
    <col min="4082" max="4082" width="77.7109375" style="601" bestFit="1" customWidth="1"/>
    <col min="4083" max="4083" width="11.42578125" style="601" bestFit="1" customWidth="1"/>
    <col min="4084" max="4084" width="10.28515625" style="601" bestFit="1" customWidth="1"/>
    <col min="4085" max="4086" width="11.42578125" style="601" bestFit="1" customWidth="1"/>
    <col min="4087" max="4087" width="10.28515625" style="601" bestFit="1" customWidth="1"/>
    <col min="4088" max="4089" width="11.42578125" style="601" bestFit="1" customWidth="1"/>
    <col min="4090" max="4090" width="10.28515625" style="601" bestFit="1" customWidth="1"/>
    <col min="4091" max="4092" width="11.42578125" style="601" bestFit="1" customWidth="1"/>
    <col min="4093" max="4093" width="10.28515625" style="601" bestFit="1" customWidth="1"/>
    <col min="4094" max="4095" width="11.42578125" style="601" bestFit="1" customWidth="1"/>
    <col min="4096" max="4096" width="10.28515625" style="601" bestFit="1" customWidth="1"/>
    <col min="4097" max="4097" width="11.42578125" style="601" bestFit="1" customWidth="1"/>
    <col min="4098" max="4098" width="14.42578125" style="601" customWidth="1"/>
    <col min="4099" max="4099" width="13.42578125" style="601" customWidth="1"/>
    <col min="4100" max="4100" width="14.42578125" style="601" customWidth="1"/>
    <col min="4101" max="4101" width="12" style="601" bestFit="1" customWidth="1"/>
    <col min="4102" max="4102" width="10.28515625" style="601" bestFit="1" customWidth="1"/>
    <col min="4103" max="4103" width="11.42578125" style="601" bestFit="1" customWidth="1"/>
    <col min="4104" max="4104" width="12" style="601" bestFit="1" customWidth="1"/>
    <col min="4105" max="4105" width="18.7109375" style="601" bestFit="1" customWidth="1"/>
    <col min="4106" max="4106" width="11.42578125" style="601" bestFit="1" customWidth="1"/>
    <col min="4107" max="4336" width="9.140625" style="601"/>
    <col min="4337" max="4337" width="10.5703125" style="601" customWidth="1"/>
    <col min="4338" max="4338" width="77.7109375" style="601" bestFit="1" customWidth="1"/>
    <col min="4339" max="4339" width="11.42578125" style="601" bestFit="1" customWidth="1"/>
    <col min="4340" max="4340" width="10.28515625" style="601" bestFit="1" customWidth="1"/>
    <col min="4341" max="4342" width="11.42578125" style="601" bestFit="1" customWidth="1"/>
    <col min="4343" max="4343" width="10.28515625" style="601" bestFit="1" customWidth="1"/>
    <col min="4344" max="4345" width="11.42578125" style="601" bestFit="1" customWidth="1"/>
    <col min="4346" max="4346" width="10.28515625" style="601" bestFit="1" customWidth="1"/>
    <col min="4347" max="4348" width="11.42578125" style="601" bestFit="1" customWidth="1"/>
    <col min="4349" max="4349" width="10.28515625" style="601" bestFit="1" customWidth="1"/>
    <col min="4350" max="4351" width="11.42578125" style="601" bestFit="1" customWidth="1"/>
    <col min="4352" max="4352" width="10.28515625" style="601" bestFit="1" customWidth="1"/>
    <col min="4353" max="4353" width="11.42578125" style="601" bestFit="1" customWidth="1"/>
    <col min="4354" max="4354" width="14.42578125" style="601" customWidth="1"/>
    <col min="4355" max="4355" width="13.42578125" style="601" customWidth="1"/>
    <col min="4356" max="4356" width="14.42578125" style="601" customWidth="1"/>
    <col min="4357" max="4357" width="12" style="601" bestFit="1" customWidth="1"/>
    <col min="4358" max="4358" width="10.28515625" style="601" bestFit="1" customWidth="1"/>
    <col min="4359" max="4359" width="11.42578125" style="601" bestFit="1" customWidth="1"/>
    <col min="4360" max="4360" width="12" style="601" bestFit="1" customWidth="1"/>
    <col min="4361" max="4361" width="18.7109375" style="601" bestFit="1" customWidth="1"/>
    <col min="4362" max="4362" width="11.42578125" style="601" bestFit="1" customWidth="1"/>
    <col min="4363" max="4592" width="9.140625" style="601"/>
    <col min="4593" max="4593" width="10.5703125" style="601" customWidth="1"/>
    <col min="4594" max="4594" width="77.7109375" style="601" bestFit="1" customWidth="1"/>
    <col min="4595" max="4595" width="11.42578125" style="601" bestFit="1" customWidth="1"/>
    <col min="4596" max="4596" width="10.28515625" style="601" bestFit="1" customWidth="1"/>
    <col min="4597" max="4598" width="11.42578125" style="601" bestFit="1" customWidth="1"/>
    <col min="4599" max="4599" width="10.28515625" style="601" bestFit="1" customWidth="1"/>
    <col min="4600" max="4601" width="11.42578125" style="601" bestFit="1" customWidth="1"/>
    <col min="4602" max="4602" width="10.28515625" style="601" bestFit="1" customWidth="1"/>
    <col min="4603" max="4604" width="11.42578125" style="601" bestFit="1" customWidth="1"/>
    <col min="4605" max="4605" width="10.28515625" style="601" bestFit="1" customWidth="1"/>
    <col min="4606" max="4607" width="11.42578125" style="601" bestFit="1" customWidth="1"/>
    <col min="4608" max="4608" width="10.28515625" style="601" bestFit="1" customWidth="1"/>
    <col min="4609" max="4609" width="11.42578125" style="601" bestFit="1" customWidth="1"/>
    <col min="4610" max="4610" width="14.42578125" style="601" customWidth="1"/>
    <col min="4611" max="4611" width="13.42578125" style="601" customWidth="1"/>
    <col min="4612" max="4612" width="14.42578125" style="601" customWidth="1"/>
    <col min="4613" max="4613" width="12" style="601" bestFit="1" customWidth="1"/>
    <col min="4614" max="4614" width="10.28515625" style="601" bestFit="1" customWidth="1"/>
    <col min="4615" max="4615" width="11.42578125" style="601" bestFit="1" customWidth="1"/>
    <col min="4616" max="4616" width="12" style="601" bestFit="1" customWidth="1"/>
    <col min="4617" max="4617" width="18.7109375" style="601" bestFit="1" customWidth="1"/>
    <col min="4618" max="4618" width="11.42578125" style="601" bestFit="1" customWidth="1"/>
    <col min="4619" max="4848" width="9.140625" style="601"/>
    <col min="4849" max="4849" width="10.5703125" style="601" customWidth="1"/>
    <col min="4850" max="4850" width="77.7109375" style="601" bestFit="1" customWidth="1"/>
    <col min="4851" max="4851" width="11.42578125" style="601" bestFit="1" customWidth="1"/>
    <col min="4852" max="4852" width="10.28515625" style="601" bestFit="1" customWidth="1"/>
    <col min="4853" max="4854" width="11.42578125" style="601" bestFit="1" customWidth="1"/>
    <col min="4855" max="4855" width="10.28515625" style="601" bestFit="1" customWidth="1"/>
    <col min="4856" max="4857" width="11.42578125" style="601" bestFit="1" customWidth="1"/>
    <col min="4858" max="4858" width="10.28515625" style="601" bestFit="1" customWidth="1"/>
    <col min="4859" max="4860" width="11.42578125" style="601" bestFit="1" customWidth="1"/>
    <col min="4861" max="4861" width="10.28515625" style="601" bestFit="1" customWidth="1"/>
    <col min="4862" max="4863" width="11.42578125" style="601" bestFit="1" customWidth="1"/>
    <col min="4864" max="4864" width="10.28515625" style="601" bestFit="1" customWidth="1"/>
    <col min="4865" max="4865" width="11.42578125" style="601" bestFit="1" customWidth="1"/>
    <col min="4866" max="4866" width="14.42578125" style="601" customWidth="1"/>
    <col min="4867" max="4867" width="13.42578125" style="601" customWidth="1"/>
    <col min="4868" max="4868" width="14.42578125" style="601" customWidth="1"/>
    <col min="4869" max="4869" width="12" style="601" bestFit="1" customWidth="1"/>
    <col min="4870" max="4870" width="10.28515625" style="601" bestFit="1" customWidth="1"/>
    <col min="4871" max="4871" width="11.42578125" style="601" bestFit="1" customWidth="1"/>
    <col min="4872" max="4872" width="12" style="601" bestFit="1" customWidth="1"/>
    <col min="4873" max="4873" width="18.7109375" style="601" bestFit="1" customWidth="1"/>
    <col min="4874" max="4874" width="11.42578125" style="601" bestFit="1" customWidth="1"/>
    <col min="4875" max="5104" width="9.140625" style="601"/>
    <col min="5105" max="5105" width="10.5703125" style="601" customWidth="1"/>
    <col min="5106" max="5106" width="77.7109375" style="601" bestFit="1" customWidth="1"/>
    <col min="5107" max="5107" width="11.42578125" style="601" bestFit="1" customWidth="1"/>
    <col min="5108" max="5108" width="10.28515625" style="601" bestFit="1" customWidth="1"/>
    <col min="5109" max="5110" width="11.42578125" style="601" bestFit="1" customWidth="1"/>
    <col min="5111" max="5111" width="10.28515625" style="601" bestFit="1" customWidth="1"/>
    <col min="5112" max="5113" width="11.42578125" style="601" bestFit="1" customWidth="1"/>
    <col min="5114" max="5114" width="10.28515625" style="601" bestFit="1" customWidth="1"/>
    <col min="5115" max="5116" width="11.42578125" style="601" bestFit="1" customWidth="1"/>
    <col min="5117" max="5117" width="10.28515625" style="601" bestFit="1" customWidth="1"/>
    <col min="5118" max="5119" width="11.42578125" style="601" bestFit="1" customWidth="1"/>
    <col min="5120" max="5120" width="10.28515625" style="601" bestFit="1" customWidth="1"/>
    <col min="5121" max="5121" width="11.42578125" style="601" bestFit="1" customWidth="1"/>
    <col min="5122" max="5122" width="14.42578125" style="601" customWidth="1"/>
    <col min="5123" max="5123" width="13.42578125" style="601" customWidth="1"/>
    <col min="5124" max="5124" width="14.42578125" style="601" customWidth="1"/>
    <col min="5125" max="5125" width="12" style="601" bestFit="1" customWidth="1"/>
    <col min="5126" max="5126" width="10.28515625" style="601" bestFit="1" customWidth="1"/>
    <col min="5127" max="5127" width="11.42578125" style="601" bestFit="1" customWidth="1"/>
    <col min="5128" max="5128" width="12" style="601" bestFit="1" customWidth="1"/>
    <col min="5129" max="5129" width="18.7109375" style="601" bestFit="1" customWidth="1"/>
    <col min="5130" max="5130" width="11.42578125" style="601" bestFit="1" customWidth="1"/>
    <col min="5131" max="5360" width="9.140625" style="601"/>
    <col min="5361" max="5361" width="10.5703125" style="601" customWidth="1"/>
    <col min="5362" max="5362" width="77.7109375" style="601" bestFit="1" customWidth="1"/>
    <col min="5363" max="5363" width="11.42578125" style="601" bestFit="1" customWidth="1"/>
    <col min="5364" max="5364" width="10.28515625" style="601" bestFit="1" customWidth="1"/>
    <col min="5365" max="5366" width="11.42578125" style="601" bestFit="1" customWidth="1"/>
    <col min="5367" max="5367" width="10.28515625" style="601" bestFit="1" customWidth="1"/>
    <col min="5368" max="5369" width="11.42578125" style="601" bestFit="1" customWidth="1"/>
    <col min="5370" max="5370" width="10.28515625" style="601" bestFit="1" customWidth="1"/>
    <col min="5371" max="5372" width="11.42578125" style="601" bestFit="1" customWidth="1"/>
    <col min="5373" max="5373" width="10.28515625" style="601" bestFit="1" customWidth="1"/>
    <col min="5374" max="5375" width="11.42578125" style="601" bestFit="1" customWidth="1"/>
    <col min="5376" max="5376" width="10.28515625" style="601" bestFit="1" customWidth="1"/>
    <col min="5377" max="5377" width="11.42578125" style="601" bestFit="1" customWidth="1"/>
    <col min="5378" max="5378" width="14.42578125" style="601" customWidth="1"/>
    <col min="5379" max="5379" width="13.42578125" style="601" customWidth="1"/>
    <col min="5380" max="5380" width="14.42578125" style="601" customWidth="1"/>
    <col min="5381" max="5381" width="12" style="601" bestFit="1" customWidth="1"/>
    <col min="5382" max="5382" width="10.28515625" style="601" bestFit="1" customWidth="1"/>
    <col min="5383" max="5383" width="11.42578125" style="601" bestFit="1" customWidth="1"/>
    <col min="5384" max="5384" width="12" style="601" bestFit="1" customWidth="1"/>
    <col min="5385" max="5385" width="18.7109375" style="601" bestFit="1" customWidth="1"/>
    <col min="5386" max="5386" width="11.42578125" style="601" bestFit="1" customWidth="1"/>
    <col min="5387" max="5616" width="9.140625" style="601"/>
    <col min="5617" max="5617" width="10.5703125" style="601" customWidth="1"/>
    <col min="5618" max="5618" width="77.7109375" style="601" bestFit="1" customWidth="1"/>
    <col min="5619" max="5619" width="11.42578125" style="601" bestFit="1" customWidth="1"/>
    <col min="5620" max="5620" width="10.28515625" style="601" bestFit="1" customWidth="1"/>
    <col min="5621" max="5622" width="11.42578125" style="601" bestFit="1" customWidth="1"/>
    <col min="5623" max="5623" width="10.28515625" style="601" bestFit="1" customWidth="1"/>
    <col min="5624" max="5625" width="11.42578125" style="601" bestFit="1" customWidth="1"/>
    <col min="5626" max="5626" width="10.28515625" style="601" bestFit="1" customWidth="1"/>
    <col min="5627" max="5628" width="11.42578125" style="601" bestFit="1" customWidth="1"/>
    <col min="5629" max="5629" width="10.28515625" style="601" bestFit="1" customWidth="1"/>
    <col min="5630" max="5631" width="11.42578125" style="601" bestFit="1" customWidth="1"/>
    <col min="5632" max="5632" width="10.28515625" style="601" bestFit="1" customWidth="1"/>
    <col min="5633" max="5633" width="11.42578125" style="601" bestFit="1" customWidth="1"/>
    <col min="5634" max="5634" width="14.42578125" style="601" customWidth="1"/>
    <col min="5635" max="5635" width="13.42578125" style="601" customWidth="1"/>
    <col min="5636" max="5636" width="14.42578125" style="601" customWidth="1"/>
    <col min="5637" max="5637" width="12" style="601" bestFit="1" customWidth="1"/>
    <col min="5638" max="5638" width="10.28515625" style="601" bestFit="1" customWidth="1"/>
    <col min="5639" max="5639" width="11.42578125" style="601" bestFit="1" customWidth="1"/>
    <col min="5640" max="5640" width="12" style="601" bestFit="1" customWidth="1"/>
    <col min="5641" max="5641" width="18.7109375" style="601" bestFit="1" customWidth="1"/>
    <col min="5642" max="5642" width="11.42578125" style="601" bestFit="1" customWidth="1"/>
    <col min="5643" max="5872" width="9.140625" style="601"/>
    <col min="5873" max="5873" width="10.5703125" style="601" customWidth="1"/>
    <col min="5874" max="5874" width="77.7109375" style="601" bestFit="1" customWidth="1"/>
    <col min="5875" max="5875" width="11.42578125" style="601" bestFit="1" customWidth="1"/>
    <col min="5876" max="5876" width="10.28515625" style="601" bestFit="1" customWidth="1"/>
    <col min="5877" max="5878" width="11.42578125" style="601" bestFit="1" customWidth="1"/>
    <col min="5879" max="5879" width="10.28515625" style="601" bestFit="1" customWidth="1"/>
    <col min="5880" max="5881" width="11.42578125" style="601" bestFit="1" customWidth="1"/>
    <col min="5882" max="5882" width="10.28515625" style="601" bestFit="1" customWidth="1"/>
    <col min="5883" max="5884" width="11.42578125" style="601" bestFit="1" customWidth="1"/>
    <col min="5885" max="5885" width="10.28515625" style="601" bestFit="1" customWidth="1"/>
    <col min="5886" max="5887" width="11.42578125" style="601" bestFit="1" customWidth="1"/>
    <col min="5888" max="5888" width="10.28515625" style="601" bestFit="1" customWidth="1"/>
    <col min="5889" max="5889" width="11.42578125" style="601" bestFit="1" customWidth="1"/>
    <col min="5890" max="5890" width="14.42578125" style="601" customWidth="1"/>
    <col min="5891" max="5891" width="13.42578125" style="601" customWidth="1"/>
    <col min="5892" max="5892" width="14.42578125" style="601" customWidth="1"/>
    <col min="5893" max="5893" width="12" style="601" bestFit="1" customWidth="1"/>
    <col min="5894" max="5894" width="10.28515625" style="601" bestFit="1" customWidth="1"/>
    <col min="5895" max="5895" width="11.42578125" style="601" bestFit="1" customWidth="1"/>
    <col min="5896" max="5896" width="12" style="601" bestFit="1" customWidth="1"/>
    <col min="5897" max="5897" width="18.7109375" style="601" bestFit="1" customWidth="1"/>
    <col min="5898" max="5898" width="11.42578125" style="601" bestFit="1" customWidth="1"/>
    <col min="5899" max="6128" width="9.140625" style="601"/>
    <col min="6129" max="6129" width="10.5703125" style="601" customWidth="1"/>
    <col min="6130" max="6130" width="77.7109375" style="601" bestFit="1" customWidth="1"/>
    <col min="6131" max="6131" width="11.42578125" style="601" bestFit="1" customWidth="1"/>
    <col min="6132" max="6132" width="10.28515625" style="601" bestFit="1" customWidth="1"/>
    <col min="6133" max="6134" width="11.42578125" style="601" bestFit="1" customWidth="1"/>
    <col min="6135" max="6135" width="10.28515625" style="601" bestFit="1" customWidth="1"/>
    <col min="6136" max="6137" width="11.42578125" style="601" bestFit="1" customWidth="1"/>
    <col min="6138" max="6138" width="10.28515625" style="601" bestFit="1" customWidth="1"/>
    <col min="6139" max="6140" width="11.42578125" style="601" bestFit="1" customWidth="1"/>
    <col min="6141" max="6141" width="10.28515625" style="601" bestFit="1" customWidth="1"/>
    <col min="6142" max="6143" width="11.42578125" style="601" bestFit="1" customWidth="1"/>
    <col min="6144" max="6144" width="10.28515625" style="601" bestFit="1" customWidth="1"/>
    <col min="6145" max="6145" width="11.42578125" style="601" bestFit="1" customWidth="1"/>
    <col min="6146" max="6146" width="14.42578125" style="601" customWidth="1"/>
    <col min="6147" max="6147" width="13.42578125" style="601" customWidth="1"/>
    <col min="6148" max="6148" width="14.42578125" style="601" customWidth="1"/>
    <col min="6149" max="6149" width="12" style="601" bestFit="1" customWidth="1"/>
    <col min="6150" max="6150" width="10.28515625" style="601" bestFit="1" customWidth="1"/>
    <col min="6151" max="6151" width="11.42578125" style="601" bestFit="1" customWidth="1"/>
    <col min="6152" max="6152" width="12" style="601" bestFit="1" customWidth="1"/>
    <col min="6153" max="6153" width="18.7109375" style="601" bestFit="1" customWidth="1"/>
    <col min="6154" max="6154" width="11.42578125" style="601" bestFit="1" customWidth="1"/>
    <col min="6155" max="6384" width="9.140625" style="601"/>
    <col min="6385" max="6385" width="10.5703125" style="601" customWidth="1"/>
    <col min="6386" max="6386" width="77.7109375" style="601" bestFit="1" customWidth="1"/>
    <col min="6387" max="6387" width="11.42578125" style="601" bestFit="1" customWidth="1"/>
    <col min="6388" max="6388" width="10.28515625" style="601" bestFit="1" customWidth="1"/>
    <col min="6389" max="6390" width="11.42578125" style="601" bestFit="1" customWidth="1"/>
    <col min="6391" max="6391" width="10.28515625" style="601" bestFit="1" customWidth="1"/>
    <col min="6392" max="6393" width="11.42578125" style="601" bestFit="1" customWidth="1"/>
    <col min="6394" max="6394" width="10.28515625" style="601" bestFit="1" customWidth="1"/>
    <col min="6395" max="6396" width="11.42578125" style="601" bestFit="1" customWidth="1"/>
    <col min="6397" max="6397" width="10.28515625" style="601" bestFit="1" customWidth="1"/>
    <col min="6398" max="6399" width="11.42578125" style="601" bestFit="1" customWidth="1"/>
    <col min="6400" max="6400" width="10.28515625" style="601" bestFit="1" customWidth="1"/>
    <col min="6401" max="6401" width="11.42578125" style="601" bestFit="1" customWidth="1"/>
    <col min="6402" max="6402" width="14.42578125" style="601" customWidth="1"/>
    <col min="6403" max="6403" width="13.42578125" style="601" customWidth="1"/>
    <col min="6404" max="6404" width="14.42578125" style="601" customWidth="1"/>
    <col min="6405" max="6405" width="12" style="601" bestFit="1" customWidth="1"/>
    <col min="6406" max="6406" width="10.28515625" style="601" bestFit="1" customWidth="1"/>
    <col min="6407" max="6407" width="11.42578125" style="601" bestFit="1" customWidth="1"/>
    <col min="6408" max="6408" width="12" style="601" bestFit="1" customWidth="1"/>
    <col min="6409" max="6409" width="18.7109375" style="601" bestFit="1" customWidth="1"/>
    <col min="6410" max="6410" width="11.42578125" style="601" bestFit="1" customWidth="1"/>
    <col min="6411" max="6640" width="9.140625" style="601"/>
    <col min="6641" max="6641" width="10.5703125" style="601" customWidth="1"/>
    <col min="6642" max="6642" width="77.7109375" style="601" bestFit="1" customWidth="1"/>
    <col min="6643" max="6643" width="11.42578125" style="601" bestFit="1" customWidth="1"/>
    <col min="6644" max="6644" width="10.28515625" style="601" bestFit="1" customWidth="1"/>
    <col min="6645" max="6646" width="11.42578125" style="601" bestFit="1" customWidth="1"/>
    <col min="6647" max="6647" width="10.28515625" style="601" bestFit="1" customWidth="1"/>
    <col min="6648" max="6649" width="11.42578125" style="601" bestFit="1" customWidth="1"/>
    <col min="6650" max="6650" width="10.28515625" style="601" bestFit="1" customWidth="1"/>
    <col min="6651" max="6652" width="11.42578125" style="601" bestFit="1" customWidth="1"/>
    <col min="6653" max="6653" width="10.28515625" style="601" bestFit="1" customWidth="1"/>
    <col min="6654" max="6655" width="11.42578125" style="601" bestFit="1" customWidth="1"/>
    <col min="6656" max="6656" width="10.28515625" style="601" bestFit="1" customWidth="1"/>
    <col min="6657" max="6657" width="11.42578125" style="601" bestFit="1" customWidth="1"/>
    <col min="6658" max="6658" width="14.42578125" style="601" customWidth="1"/>
    <col min="6659" max="6659" width="13.42578125" style="601" customWidth="1"/>
    <col min="6660" max="6660" width="14.42578125" style="601" customWidth="1"/>
    <col min="6661" max="6661" width="12" style="601" bestFit="1" customWidth="1"/>
    <col min="6662" max="6662" width="10.28515625" style="601" bestFit="1" customWidth="1"/>
    <col min="6663" max="6663" width="11.42578125" style="601" bestFit="1" customWidth="1"/>
    <col min="6664" max="6664" width="12" style="601" bestFit="1" customWidth="1"/>
    <col min="6665" max="6665" width="18.7109375" style="601" bestFit="1" customWidth="1"/>
    <col min="6666" max="6666" width="11.42578125" style="601" bestFit="1" customWidth="1"/>
    <col min="6667" max="6896" width="9.140625" style="601"/>
    <col min="6897" max="6897" width="10.5703125" style="601" customWidth="1"/>
    <col min="6898" max="6898" width="77.7109375" style="601" bestFit="1" customWidth="1"/>
    <col min="6899" max="6899" width="11.42578125" style="601" bestFit="1" customWidth="1"/>
    <col min="6900" max="6900" width="10.28515625" style="601" bestFit="1" customWidth="1"/>
    <col min="6901" max="6902" width="11.42578125" style="601" bestFit="1" customWidth="1"/>
    <col min="6903" max="6903" width="10.28515625" style="601" bestFit="1" customWidth="1"/>
    <col min="6904" max="6905" width="11.42578125" style="601" bestFit="1" customWidth="1"/>
    <col min="6906" max="6906" width="10.28515625" style="601" bestFit="1" customWidth="1"/>
    <col min="6907" max="6908" width="11.42578125" style="601" bestFit="1" customWidth="1"/>
    <col min="6909" max="6909" width="10.28515625" style="601" bestFit="1" customWidth="1"/>
    <col min="6910" max="6911" width="11.42578125" style="601" bestFit="1" customWidth="1"/>
    <col min="6912" max="6912" width="10.28515625" style="601" bestFit="1" customWidth="1"/>
    <col min="6913" max="6913" width="11.42578125" style="601" bestFit="1" customWidth="1"/>
    <col min="6914" max="6914" width="14.42578125" style="601" customWidth="1"/>
    <col min="6915" max="6915" width="13.42578125" style="601" customWidth="1"/>
    <col min="6916" max="6916" width="14.42578125" style="601" customWidth="1"/>
    <col min="6917" max="6917" width="12" style="601" bestFit="1" customWidth="1"/>
    <col min="6918" max="6918" width="10.28515625" style="601" bestFit="1" customWidth="1"/>
    <col min="6919" max="6919" width="11.42578125" style="601" bestFit="1" customWidth="1"/>
    <col min="6920" max="6920" width="12" style="601" bestFit="1" customWidth="1"/>
    <col min="6921" max="6921" width="18.7109375" style="601" bestFit="1" customWidth="1"/>
    <col min="6922" max="6922" width="11.42578125" style="601" bestFit="1" customWidth="1"/>
    <col min="6923" max="7152" width="9.140625" style="601"/>
    <col min="7153" max="7153" width="10.5703125" style="601" customWidth="1"/>
    <col min="7154" max="7154" width="77.7109375" style="601" bestFit="1" customWidth="1"/>
    <col min="7155" max="7155" width="11.42578125" style="601" bestFit="1" customWidth="1"/>
    <col min="7156" max="7156" width="10.28515625" style="601" bestFit="1" customWidth="1"/>
    <col min="7157" max="7158" width="11.42578125" style="601" bestFit="1" customWidth="1"/>
    <col min="7159" max="7159" width="10.28515625" style="601" bestFit="1" customWidth="1"/>
    <col min="7160" max="7161" width="11.42578125" style="601" bestFit="1" customWidth="1"/>
    <col min="7162" max="7162" width="10.28515625" style="601" bestFit="1" customWidth="1"/>
    <col min="7163" max="7164" width="11.42578125" style="601" bestFit="1" customWidth="1"/>
    <col min="7165" max="7165" width="10.28515625" style="601" bestFit="1" customWidth="1"/>
    <col min="7166" max="7167" width="11.42578125" style="601" bestFit="1" customWidth="1"/>
    <col min="7168" max="7168" width="10.28515625" style="601" bestFit="1" customWidth="1"/>
    <col min="7169" max="7169" width="11.42578125" style="601" bestFit="1" customWidth="1"/>
    <col min="7170" max="7170" width="14.42578125" style="601" customWidth="1"/>
    <col min="7171" max="7171" width="13.42578125" style="601" customWidth="1"/>
    <col min="7172" max="7172" width="14.42578125" style="601" customWidth="1"/>
    <col min="7173" max="7173" width="12" style="601" bestFit="1" customWidth="1"/>
    <col min="7174" max="7174" width="10.28515625" style="601" bestFit="1" customWidth="1"/>
    <col min="7175" max="7175" width="11.42578125" style="601" bestFit="1" customWidth="1"/>
    <col min="7176" max="7176" width="12" style="601" bestFit="1" customWidth="1"/>
    <col min="7177" max="7177" width="18.7109375" style="601" bestFit="1" customWidth="1"/>
    <col min="7178" max="7178" width="11.42578125" style="601" bestFit="1" customWidth="1"/>
    <col min="7179" max="7408" width="9.140625" style="601"/>
    <col min="7409" max="7409" width="10.5703125" style="601" customWidth="1"/>
    <col min="7410" max="7410" width="77.7109375" style="601" bestFit="1" customWidth="1"/>
    <col min="7411" max="7411" width="11.42578125" style="601" bestFit="1" customWidth="1"/>
    <col min="7412" max="7412" width="10.28515625" style="601" bestFit="1" customWidth="1"/>
    <col min="7413" max="7414" width="11.42578125" style="601" bestFit="1" customWidth="1"/>
    <col min="7415" max="7415" width="10.28515625" style="601" bestFit="1" customWidth="1"/>
    <col min="7416" max="7417" width="11.42578125" style="601" bestFit="1" customWidth="1"/>
    <col min="7418" max="7418" width="10.28515625" style="601" bestFit="1" customWidth="1"/>
    <col min="7419" max="7420" width="11.42578125" style="601" bestFit="1" customWidth="1"/>
    <col min="7421" max="7421" width="10.28515625" style="601" bestFit="1" customWidth="1"/>
    <col min="7422" max="7423" width="11.42578125" style="601" bestFit="1" customWidth="1"/>
    <col min="7424" max="7424" width="10.28515625" style="601" bestFit="1" customWidth="1"/>
    <col min="7425" max="7425" width="11.42578125" style="601" bestFit="1" customWidth="1"/>
    <col min="7426" max="7426" width="14.42578125" style="601" customWidth="1"/>
    <col min="7427" max="7427" width="13.42578125" style="601" customWidth="1"/>
    <col min="7428" max="7428" width="14.42578125" style="601" customWidth="1"/>
    <col min="7429" max="7429" width="12" style="601" bestFit="1" customWidth="1"/>
    <col min="7430" max="7430" width="10.28515625" style="601" bestFit="1" customWidth="1"/>
    <col min="7431" max="7431" width="11.42578125" style="601" bestFit="1" customWidth="1"/>
    <col min="7432" max="7432" width="12" style="601" bestFit="1" customWidth="1"/>
    <col min="7433" max="7433" width="18.7109375" style="601" bestFit="1" customWidth="1"/>
    <col min="7434" max="7434" width="11.42578125" style="601" bestFit="1" customWidth="1"/>
    <col min="7435" max="7664" width="9.140625" style="601"/>
    <col min="7665" max="7665" width="10.5703125" style="601" customWidth="1"/>
    <col min="7666" max="7666" width="77.7109375" style="601" bestFit="1" customWidth="1"/>
    <col min="7667" max="7667" width="11.42578125" style="601" bestFit="1" customWidth="1"/>
    <col min="7668" max="7668" width="10.28515625" style="601" bestFit="1" customWidth="1"/>
    <col min="7669" max="7670" width="11.42578125" style="601" bestFit="1" customWidth="1"/>
    <col min="7671" max="7671" width="10.28515625" style="601" bestFit="1" customWidth="1"/>
    <col min="7672" max="7673" width="11.42578125" style="601" bestFit="1" customWidth="1"/>
    <col min="7674" max="7674" width="10.28515625" style="601" bestFit="1" customWidth="1"/>
    <col min="7675" max="7676" width="11.42578125" style="601" bestFit="1" customWidth="1"/>
    <col min="7677" max="7677" width="10.28515625" style="601" bestFit="1" customWidth="1"/>
    <col min="7678" max="7679" width="11.42578125" style="601" bestFit="1" customWidth="1"/>
    <col min="7680" max="7680" width="10.28515625" style="601" bestFit="1" customWidth="1"/>
    <col min="7681" max="7681" width="11.42578125" style="601" bestFit="1" customWidth="1"/>
    <col min="7682" max="7682" width="14.42578125" style="601" customWidth="1"/>
    <col min="7683" max="7683" width="13.42578125" style="601" customWidth="1"/>
    <col min="7684" max="7684" width="14.42578125" style="601" customWidth="1"/>
    <col min="7685" max="7685" width="12" style="601" bestFit="1" customWidth="1"/>
    <col min="7686" max="7686" width="10.28515625" style="601" bestFit="1" customWidth="1"/>
    <col min="7687" max="7687" width="11.42578125" style="601" bestFit="1" customWidth="1"/>
    <col min="7688" max="7688" width="12" style="601" bestFit="1" customWidth="1"/>
    <col min="7689" max="7689" width="18.7109375" style="601" bestFit="1" customWidth="1"/>
    <col min="7690" max="7690" width="11.42578125" style="601" bestFit="1" customWidth="1"/>
    <col min="7691" max="7920" width="9.140625" style="601"/>
    <col min="7921" max="7921" width="10.5703125" style="601" customWidth="1"/>
    <col min="7922" max="7922" width="77.7109375" style="601" bestFit="1" customWidth="1"/>
    <col min="7923" max="7923" width="11.42578125" style="601" bestFit="1" customWidth="1"/>
    <col min="7924" max="7924" width="10.28515625" style="601" bestFit="1" customWidth="1"/>
    <col min="7925" max="7926" width="11.42578125" style="601" bestFit="1" customWidth="1"/>
    <col min="7927" max="7927" width="10.28515625" style="601" bestFit="1" customWidth="1"/>
    <col min="7928" max="7929" width="11.42578125" style="601" bestFit="1" customWidth="1"/>
    <col min="7930" max="7930" width="10.28515625" style="601" bestFit="1" customWidth="1"/>
    <col min="7931" max="7932" width="11.42578125" style="601" bestFit="1" customWidth="1"/>
    <col min="7933" max="7933" width="10.28515625" style="601" bestFit="1" customWidth="1"/>
    <col min="7934" max="7935" width="11.42578125" style="601" bestFit="1" customWidth="1"/>
    <col min="7936" max="7936" width="10.28515625" style="601" bestFit="1" customWidth="1"/>
    <col min="7937" max="7937" width="11.42578125" style="601" bestFit="1" customWidth="1"/>
    <col min="7938" max="7938" width="14.42578125" style="601" customWidth="1"/>
    <col min="7939" max="7939" width="13.42578125" style="601" customWidth="1"/>
    <col min="7940" max="7940" width="14.42578125" style="601" customWidth="1"/>
    <col min="7941" max="7941" width="12" style="601" bestFit="1" customWidth="1"/>
    <col min="7942" max="7942" width="10.28515625" style="601" bestFit="1" customWidth="1"/>
    <col min="7943" max="7943" width="11.42578125" style="601" bestFit="1" customWidth="1"/>
    <col min="7944" max="7944" width="12" style="601" bestFit="1" customWidth="1"/>
    <col min="7945" max="7945" width="18.7109375" style="601" bestFit="1" customWidth="1"/>
    <col min="7946" max="7946" width="11.42578125" style="601" bestFit="1" customWidth="1"/>
    <col min="7947" max="8176" width="9.140625" style="601"/>
    <col min="8177" max="8177" width="10.5703125" style="601" customWidth="1"/>
    <col min="8178" max="8178" width="77.7109375" style="601" bestFit="1" customWidth="1"/>
    <col min="8179" max="8179" width="11.42578125" style="601" bestFit="1" customWidth="1"/>
    <col min="8180" max="8180" width="10.28515625" style="601" bestFit="1" customWidth="1"/>
    <col min="8181" max="8182" width="11.42578125" style="601" bestFit="1" customWidth="1"/>
    <col min="8183" max="8183" width="10.28515625" style="601" bestFit="1" customWidth="1"/>
    <col min="8184" max="8185" width="11.42578125" style="601" bestFit="1" customWidth="1"/>
    <col min="8186" max="8186" width="10.28515625" style="601" bestFit="1" customWidth="1"/>
    <col min="8187" max="8188" width="11.42578125" style="601" bestFit="1" customWidth="1"/>
    <col min="8189" max="8189" width="10.28515625" style="601" bestFit="1" customWidth="1"/>
    <col min="8190" max="8191" width="11.42578125" style="601" bestFit="1" customWidth="1"/>
    <col min="8192" max="8192" width="10.28515625" style="601" bestFit="1" customWidth="1"/>
    <col min="8193" max="8193" width="11.42578125" style="601" bestFit="1" customWidth="1"/>
    <col min="8194" max="8194" width="14.42578125" style="601" customWidth="1"/>
    <col min="8195" max="8195" width="13.42578125" style="601" customWidth="1"/>
    <col min="8196" max="8196" width="14.42578125" style="601" customWidth="1"/>
    <col min="8197" max="8197" width="12" style="601" bestFit="1" customWidth="1"/>
    <col min="8198" max="8198" width="10.28515625" style="601" bestFit="1" customWidth="1"/>
    <col min="8199" max="8199" width="11.42578125" style="601" bestFit="1" customWidth="1"/>
    <col min="8200" max="8200" width="12" style="601" bestFit="1" customWidth="1"/>
    <col min="8201" max="8201" width="18.7109375" style="601" bestFit="1" customWidth="1"/>
    <col min="8202" max="8202" width="11.42578125" style="601" bestFit="1" customWidth="1"/>
    <col min="8203" max="8432" width="9.140625" style="601"/>
    <col min="8433" max="8433" width="10.5703125" style="601" customWidth="1"/>
    <col min="8434" max="8434" width="77.7109375" style="601" bestFit="1" customWidth="1"/>
    <col min="8435" max="8435" width="11.42578125" style="601" bestFit="1" customWidth="1"/>
    <col min="8436" max="8436" width="10.28515625" style="601" bestFit="1" customWidth="1"/>
    <col min="8437" max="8438" width="11.42578125" style="601" bestFit="1" customWidth="1"/>
    <col min="8439" max="8439" width="10.28515625" style="601" bestFit="1" customWidth="1"/>
    <col min="8440" max="8441" width="11.42578125" style="601" bestFit="1" customWidth="1"/>
    <col min="8442" max="8442" width="10.28515625" style="601" bestFit="1" customWidth="1"/>
    <col min="8443" max="8444" width="11.42578125" style="601" bestFit="1" customWidth="1"/>
    <col min="8445" max="8445" width="10.28515625" style="601" bestFit="1" customWidth="1"/>
    <col min="8446" max="8447" width="11.42578125" style="601" bestFit="1" customWidth="1"/>
    <col min="8448" max="8448" width="10.28515625" style="601" bestFit="1" customWidth="1"/>
    <col min="8449" max="8449" width="11.42578125" style="601" bestFit="1" customWidth="1"/>
    <col min="8450" max="8450" width="14.42578125" style="601" customWidth="1"/>
    <col min="8451" max="8451" width="13.42578125" style="601" customWidth="1"/>
    <col min="8452" max="8452" width="14.42578125" style="601" customWidth="1"/>
    <col min="8453" max="8453" width="12" style="601" bestFit="1" customWidth="1"/>
    <col min="8454" max="8454" width="10.28515625" style="601" bestFit="1" customWidth="1"/>
    <col min="8455" max="8455" width="11.42578125" style="601" bestFit="1" customWidth="1"/>
    <col min="8456" max="8456" width="12" style="601" bestFit="1" customWidth="1"/>
    <col min="8457" max="8457" width="18.7109375" style="601" bestFit="1" customWidth="1"/>
    <col min="8458" max="8458" width="11.42578125" style="601" bestFit="1" customWidth="1"/>
    <col min="8459" max="8688" width="9.140625" style="601"/>
    <col min="8689" max="8689" width="10.5703125" style="601" customWidth="1"/>
    <col min="8690" max="8690" width="77.7109375" style="601" bestFit="1" customWidth="1"/>
    <col min="8691" max="8691" width="11.42578125" style="601" bestFit="1" customWidth="1"/>
    <col min="8692" max="8692" width="10.28515625" style="601" bestFit="1" customWidth="1"/>
    <col min="8693" max="8694" width="11.42578125" style="601" bestFit="1" customWidth="1"/>
    <col min="8695" max="8695" width="10.28515625" style="601" bestFit="1" customWidth="1"/>
    <col min="8696" max="8697" width="11.42578125" style="601" bestFit="1" customWidth="1"/>
    <col min="8698" max="8698" width="10.28515625" style="601" bestFit="1" customWidth="1"/>
    <col min="8699" max="8700" width="11.42578125" style="601" bestFit="1" customWidth="1"/>
    <col min="8701" max="8701" width="10.28515625" style="601" bestFit="1" customWidth="1"/>
    <col min="8702" max="8703" width="11.42578125" style="601" bestFit="1" customWidth="1"/>
    <col min="8704" max="8704" width="10.28515625" style="601" bestFit="1" customWidth="1"/>
    <col min="8705" max="8705" width="11.42578125" style="601" bestFit="1" customWidth="1"/>
    <col min="8706" max="8706" width="14.42578125" style="601" customWidth="1"/>
    <col min="8707" max="8707" width="13.42578125" style="601" customWidth="1"/>
    <col min="8708" max="8708" width="14.42578125" style="601" customWidth="1"/>
    <col min="8709" max="8709" width="12" style="601" bestFit="1" customWidth="1"/>
    <col min="8710" max="8710" width="10.28515625" style="601" bestFit="1" customWidth="1"/>
    <col min="8711" max="8711" width="11.42578125" style="601" bestFit="1" customWidth="1"/>
    <col min="8712" max="8712" width="12" style="601" bestFit="1" customWidth="1"/>
    <col min="8713" max="8713" width="18.7109375" style="601" bestFit="1" customWidth="1"/>
    <col min="8714" max="8714" width="11.42578125" style="601" bestFit="1" customWidth="1"/>
    <col min="8715" max="8944" width="9.140625" style="601"/>
    <col min="8945" max="8945" width="10.5703125" style="601" customWidth="1"/>
    <col min="8946" max="8946" width="77.7109375" style="601" bestFit="1" customWidth="1"/>
    <col min="8947" max="8947" width="11.42578125" style="601" bestFit="1" customWidth="1"/>
    <col min="8948" max="8948" width="10.28515625" style="601" bestFit="1" customWidth="1"/>
    <col min="8949" max="8950" width="11.42578125" style="601" bestFit="1" customWidth="1"/>
    <col min="8951" max="8951" width="10.28515625" style="601" bestFit="1" customWidth="1"/>
    <col min="8952" max="8953" width="11.42578125" style="601" bestFit="1" customWidth="1"/>
    <col min="8954" max="8954" width="10.28515625" style="601" bestFit="1" customWidth="1"/>
    <col min="8955" max="8956" width="11.42578125" style="601" bestFit="1" customWidth="1"/>
    <col min="8957" max="8957" width="10.28515625" style="601" bestFit="1" customWidth="1"/>
    <col min="8958" max="8959" width="11.42578125" style="601" bestFit="1" customWidth="1"/>
    <col min="8960" max="8960" width="10.28515625" style="601" bestFit="1" customWidth="1"/>
    <col min="8961" max="8961" width="11.42578125" style="601" bestFit="1" customWidth="1"/>
    <col min="8962" max="8962" width="14.42578125" style="601" customWidth="1"/>
    <col min="8963" max="8963" width="13.42578125" style="601" customWidth="1"/>
    <col min="8964" max="8964" width="14.42578125" style="601" customWidth="1"/>
    <col min="8965" max="8965" width="12" style="601" bestFit="1" customWidth="1"/>
    <col min="8966" max="8966" width="10.28515625" style="601" bestFit="1" customWidth="1"/>
    <col min="8967" max="8967" width="11.42578125" style="601" bestFit="1" customWidth="1"/>
    <col min="8968" max="8968" width="12" style="601" bestFit="1" customWidth="1"/>
    <col min="8969" max="8969" width="18.7109375" style="601" bestFit="1" customWidth="1"/>
    <col min="8970" max="8970" width="11.42578125" style="601" bestFit="1" customWidth="1"/>
    <col min="8971" max="9200" width="9.140625" style="601"/>
    <col min="9201" max="9201" width="10.5703125" style="601" customWidth="1"/>
    <col min="9202" max="9202" width="77.7109375" style="601" bestFit="1" customWidth="1"/>
    <col min="9203" max="9203" width="11.42578125" style="601" bestFit="1" customWidth="1"/>
    <col min="9204" max="9204" width="10.28515625" style="601" bestFit="1" customWidth="1"/>
    <col min="9205" max="9206" width="11.42578125" style="601" bestFit="1" customWidth="1"/>
    <col min="9207" max="9207" width="10.28515625" style="601" bestFit="1" customWidth="1"/>
    <col min="9208" max="9209" width="11.42578125" style="601" bestFit="1" customWidth="1"/>
    <col min="9210" max="9210" width="10.28515625" style="601" bestFit="1" customWidth="1"/>
    <col min="9211" max="9212" width="11.42578125" style="601" bestFit="1" customWidth="1"/>
    <col min="9213" max="9213" width="10.28515625" style="601" bestFit="1" customWidth="1"/>
    <col min="9214" max="9215" width="11.42578125" style="601" bestFit="1" customWidth="1"/>
    <col min="9216" max="9216" width="10.28515625" style="601" bestFit="1" customWidth="1"/>
    <col min="9217" max="9217" width="11.42578125" style="601" bestFit="1" customWidth="1"/>
    <col min="9218" max="9218" width="14.42578125" style="601" customWidth="1"/>
    <col min="9219" max="9219" width="13.42578125" style="601" customWidth="1"/>
    <col min="9220" max="9220" width="14.42578125" style="601" customWidth="1"/>
    <col min="9221" max="9221" width="12" style="601" bestFit="1" customWidth="1"/>
    <col min="9222" max="9222" width="10.28515625" style="601" bestFit="1" customWidth="1"/>
    <col min="9223" max="9223" width="11.42578125" style="601" bestFit="1" customWidth="1"/>
    <col min="9224" max="9224" width="12" style="601" bestFit="1" customWidth="1"/>
    <col min="9225" max="9225" width="18.7109375" style="601" bestFit="1" customWidth="1"/>
    <col min="9226" max="9226" width="11.42578125" style="601" bestFit="1" customWidth="1"/>
    <col min="9227" max="9456" width="9.140625" style="601"/>
    <col min="9457" max="9457" width="10.5703125" style="601" customWidth="1"/>
    <col min="9458" max="9458" width="77.7109375" style="601" bestFit="1" customWidth="1"/>
    <col min="9459" max="9459" width="11.42578125" style="601" bestFit="1" customWidth="1"/>
    <col min="9460" max="9460" width="10.28515625" style="601" bestFit="1" customWidth="1"/>
    <col min="9461" max="9462" width="11.42578125" style="601" bestFit="1" customWidth="1"/>
    <col min="9463" max="9463" width="10.28515625" style="601" bestFit="1" customWidth="1"/>
    <col min="9464" max="9465" width="11.42578125" style="601" bestFit="1" customWidth="1"/>
    <col min="9466" max="9466" width="10.28515625" style="601" bestFit="1" customWidth="1"/>
    <col min="9467" max="9468" width="11.42578125" style="601" bestFit="1" customWidth="1"/>
    <col min="9469" max="9469" width="10.28515625" style="601" bestFit="1" customWidth="1"/>
    <col min="9470" max="9471" width="11.42578125" style="601" bestFit="1" customWidth="1"/>
    <col min="9472" max="9472" width="10.28515625" style="601" bestFit="1" customWidth="1"/>
    <col min="9473" max="9473" width="11.42578125" style="601" bestFit="1" customWidth="1"/>
    <col min="9474" max="9474" width="14.42578125" style="601" customWidth="1"/>
    <col min="9475" max="9475" width="13.42578125" style="601" customWidth="1"/>
    <col min="9476" max="9476" width="14.42578125" style="601" customWidth="1"/>
    <col min="9477" max="9477" width="12" style="601" bestFit="1" customWidth="1"/>
    <col min="9478" max="9478" width="10.28515625" style="601" bestFit="1" customWidth="1"/>
    <col min="9479" max="9479" width="11.42578125" style="601" bestFit="1" customWidth="1"/>
    <col min="9480" max="9480" width="12" style="601" bestFit="1" customWidth="1"/>
    <col min="9481" max="9481" width="18.7109375" style="601" bestFit="1" customWidth="1"/>
    <col min="9482" max="9482" width="11.42578125" style="601" bestFit="1" customWidth="1"/>
    <col min="9483" max="9712" width="9.140625" style="601"/>
    <col min="9713" max="9713" width="10.5703125" style="601" customWidth="1"/>
    <col min="9714" max="9714" width="77.7109375" style="601" bestFit="1" customWidth="1"/>
    <col min="9715" max="9715" width="11.42578125" style="601" bestFit="1" customWidth="1"/>
    <col min="9716" max="9716" width="10.28515625" style="601" bestFit="1" customWidth="1"/>
    <col min="9717" max="9718" width="11.42578125" style="601" bestFit="1" customWidth="1"/>
    <col min="9719" max="9719" width="10.28515625" style="601" bestFit="1" customWidth="1"/>
    <col min="9720" max="9721" width="11.42578125" style="601" bestFit="1" customWidth="1"/>
    <col min="9722" max="9722" width="10.28515625" style="601" bestFit="1" customWidth="1"/>
    <col min="9723" max="9724" width="11.42578125" style="601" bestFit="1" customWidth="1"/>
    <col min="9725" max="9725" width="10.28515625" style="601" bestFit="1" customWidth="1"/>
    <col min="9726" max="9727" width="11.42578125" style="601" bestFit="1" customWidth="1"/>
    <col min="9728" max="9728" width="10.28515625" style="601" bestFit="1" customWidth="1"/>
    <col min="9729" max="9729" width="11.42578125" style="601" bestFit="1" customWidth="1"/>
    <col min="9730" max="9730" width="14.42578125" style="601" customWidth="1"/>
    <col min="9731" max="9731" width="13.42578125" style="601" customWidth="1"/>
    <col min="9732" max="9732" width="14.42578125" style="601" customWidth="1"/>
    <col min="9733" max="9733" width="12" style="601" bestFit="1" customWidth="1"/>
    <col min="9734" max="9734" width="10.28515625" style="601" bestFit="1" customWidth="1"/>
    <col min="9735" max="9735" width="11.42578125" style="601" bestFit="1" customWidth="1"/>
    <col min="9736" max="9736" width="12" style="601" bestFit="1" customWidth="1"/>
    <col min="9737" max="9737" width="18.7109375" style="601" bestFit="1" customWidth="1"/>
    <col min="9738" max="9738" width="11.42578125" style="601" bestFit="1" customWidth="1"/>
    <col min="9739" max="9968" width="9.140625" style="601"/>
    <col min="9969" max="9969" width="10.5703125" style="601" customWidth="1"/>
    <col min="9970" max="9970" width="77.7109375" style="601" bestFit="1" customWidth="1"/>
    <col min="9971" max="9971" width="11.42578125" style="601" bestFit="1" customWidth="1"/>
    <col min="9972" max="9972" width="10.28515625" style="601" bestFit="1" customWidth="1"/>
    <col min="9973" max="9974" width="11.42578125" style="601" bestFit="1" customWidth="1"/>
    <col min="9975" max="9975" width="10.28515625" style="601" bestFit="1" customWidth="1"/>
    <col min="9976" max="9977" width="11.42578125" style="601" bestFit="1" customWidth="1"/>
    <col min="9978" max="9978" width="10.28515625" style="601" bestFit="1" customWidth="1"/>
    <col min="9979" max="9980" width="11.42578125" style="601" bestFit="1" customWidth="1"/>
    <col min="9981" max="9981" width="10.28515625" style="601" bestFit="1" customWidth="1"/>
    <col min="9982" max="9983" width="11.42578125" style="601" bestFit="1" customWidth="1"/>
    <col min="9984" max="9984" width="10.28515625" style="601" bestFit="1" customWidth="1"/>
    <col min="9985" max="9985" width="11.42578125" style="601" bestFit="1" customWidth="1"/>
    <col min="9986" max="9986" width="14.42578125" style="601" customWidth="1"/>
    <col min="9987" max="9987" width="13.42578125" style="601" customWidth="1"/>
    <col min="9988" max="9988" width="14.42578125" style="601" customWidth="1"/>
    <col min="9989" max="9989" width="12" style="601" bestFit="1" customWidth="1"/>
    <col min="9990" max="9990" width="10.28515625" style="601" bestFit="1" customWidth="1"/>
    <col min="9991" max="9991" width="11.42578125" style="601" bestFit="1" customWidth="1"/>
    <col min="9992" max="9992" width="12" style="601" bestFit="1" customWidth="1"/>
    <col min="9993" max="9993" width="18.7109375" style="601" bestFit="1" customWidth="1"/>
    <col min="9994" max="9994" width="11.42578125" style="601" bestFit="1" customWidth="1"/>
    <col min="9995" max="10224" width="9.140625" style="601"/>
    <col min="10225" max="10225" width="10.5703125" style="601" customWidth="1"/>
    <col min="10226" max="10226" width="77.7109375" style="601" bestFit="1" customWidth="1"/>
    <col min="10227" max="10227" width="11.42578125" style="601" bestFit="1" customWidth="1"/>
    <col min="10228" max="10228" width="10.28515625" style="601" bestFit="1" customWidth="1"/>
    <col min="10229" max="10230" width="11.42578125" style="601" bestFit="1" customWidth="1"/>
    <col min="10231" max="10231" width="10.28515625" style="601" bestFit="1" customWidth="1"/>
    <col min="10232" max="10233" width="11.42578125" style="601" bestFit="1" customWidth="1"/>
    <col min="10234" max="10234" width="10.28515625" style="601" bestFit="1" customWidth="1"/>
    <col min="10235" max="10236" width="11.42578125" style="601" bestFit="1" customWidth="1"/>
    <col min="10237" max="10237" width="10.28515625" style="601" bestFit="1" customWidth="1"/>
    <col min="10238" max="10239" width="11.42578125" style="601" bestFit="1" customWidth="1"/>
    <col min="10240" max="10240" width="10.28515625" style="601" bestFit="1" customWidth="1"/>
    <col min="10241" max="10241" width="11.42578125" style="601" bestFit="1" customWidth="1"/>
    <col min="10242" max="10242" width="14.42578125" style="601" customWidth="1"/>
    <col min="10243" max="10243" width="13.42578125" style="601" customWidth="1"/>
    <col min="10244" max="10244" width="14.42578125" style="601" customWidth="1"/>
    <col min="10245" max="10245" width="12" style="601" bestFit="1" customWidth="1"/>
    <col min="10246" max="10246" width="10.28515625" style="601" bestFit="1" customWidth="1"/>
    <col min="10247" max="10247" width="11.42578125" style="601" bestFit="1" customWidth="1"/>
    <col min="10248" max="10248" width="12" style="601" bestFit="1" customWidth="1"/>
    <col min="10249" max="10249" width="18.7109375" style="601" bestFit="1" customWidth="1"/>
    <col min="10250" max="10250" width="11.42578125" style="601" bestFit="1" customWidth="1"/>
    <col min="10251" max="10480" width="9.140625" style="601"/>
    <col min="10481" max="10481" width="10.5703125" style="601" customWidth="1"/>
    <col min="10482" max="10482" width="77.7109375" style="601" bestFit="1" customWidth="1"/>
    <col min="10483" max="10483" width="11.42578125" style="601" bestFit="1" customWidth="1"/>
    <col min="10484" max="10484" width="10.28515625" style="601" bestFit="1" customWidth="1"/>
    <col min="10485" max="10486" width="11.42578125" style="601" bestFit="1" customWidth="1"/>
    <col min="10487" max="10487" width="10.28515625" style="601" bestFit="1" customWidth="1"/>
    <col min="10488" max="10489" width="11.42578125" style="601" bestFit="1" customWidth="1"/>
    <col min="10490" max="10490" width="10.28515625" style="601" bestFit="1" customWidth="1"/>
    <col min="10491" max="10492" width="11.42578125" style="601" bestFit="1" customWidth="1"/>
    <col min="10493" max="10493" width="10.28515625" style="601" bestFit="1" customWidth="1"/>
    <col min="10494" max="10495" width="11.42578125" style="601" bestFit="1" customWidth="1"/>
    <col min="10496" max="10496" width="10.28515625" style="601" bestFit="1" customWidth="1"/>
    <col min="10497" max="10497" width="11.42578125" style="601" bestFit="1" customWidth="1"/>
    <col min="10498" max="10498" width="14.42578125" style="601" customWidth="1"/>
    <col min="10499" max="10499" width="13.42578125" style="601" customWidth="1"/>
    <col min="10500" max="10500" width="14.42578125" style="601" customWidth="1"/>
    <col min="10501" max="10501" width="12" style="601" bestFit="1" customWidth="1"/>
    <col min="10502" max="10502" width="10.28515625" style="601" bestFit="1" customWidth="1"/>
    <col min="10503" max="10503" width="11.42578125" style="601" bestFit="1" customWidth="1"/>
    <col min="10504" max="10504" width="12" style="601" bestFit="1" customWidth="1"/>
    <col min="10505" max="10505" width="18.7109375" style="601" bestFit="1" customWidth="1"/>
    <col min="10506" max="10506" width="11.42578125" style="601" bestFit="1" customWidth="1"/>
    <col min="10507" max="10736" width="9.140625" style="601"/>
    <col min="10737" max="10737" width="10.5703125" style="601" customWidth="1"/>
    <col min="10738" max="10738" width="77.7109375" style="601" bestFit="1" customWidth="1"/>
    <col min="10739" max="10739" width="11.42578125" style="601" bestFit="1" customWidth="1"/>
    <col min="10740" max="10740" width="10.28515625" style="601" bestFit="1" customWidth="1"/>
    <col min="10741" max="10742" width="11.42578125" style="601" bestFit="1" customWidth="1"/>
    <col min="10743" max="10743" width="10.28515625" style="601" bestFit="1" customWidth="1"/>
    <col min="10744" max="10745" width="11.42578125" style="601" bestFit="1" customWidth="1"/>
    <col min="10746" max="10746" width="10.28515625" style="601" bestFit="1" customWidth="1"/>
    <col min="10747" max="10748" width="11.42578125" style="601" bestFit="1" customWidth="1"/>
    <col min="10749" max="10749" width="10.28515625" style="601" bestFit="1" customWidth="1"/>
    <col min="10750" max="10751" width="11.42578125" style="601" bestFit="1" customWidth="1"/>
    <col min="10752" max="10752" width="10.28515625" style="601" bestFit="1" customWidth="1"/>
    <col min="10753" max="10753" width="11.42578125" style="601" bestFit="1" customWidth="1"/>
    <col min="10754" max="10754" width="14.42578125" style="601" customWidth="1"/>
    <col min="10755" max="10755" width="13.42578125" style="601" customWidth="1"/>
    <col min="10756" max="10756" width="14.42578125" style="601" customWidth="1"/>
    <col min="10757" max="10757" width="12" style="601" bestFit="1" customWidth="1"/>
    <col min="10758" max="10758" width="10.28515625" style="601" bestFit="1" customWidth="1"/>
    <col min="10759" max="10759" width="11.42578125" style="601" bestFit="1" customWidth="1"/>
    <col min="10760" max="10760" width="12" style="601" bestFit="1" customWidth="1"/>
    <col min="10761" max="10761" width="18.7109375" style="601" bestFit="1" customWidth="1"/>
    <col min="10762" max="10762" width="11.42578125" style="601" bestFit="1" customWidth="1"/>
    <col min="10763" max="10992" width="9.140625" style="601"/>
    <col min="10993" max="10993" width="10.5703125" style="601" customWidth="1"/>
    <col min="10994" max="10994" width="77.7109375" style="601" bestFit="1" customWidth="1"/>
    <col min="10995" max="10995" width="11.42578125" style="601" bestFit="1" customWidth="1"/>
    <col min="10996" max="10996" width="10.28515625" style="601" bestFit="1" customWidth="1"/>
    <col min="10997" max="10998" width="11.42578125" style="601" bestFit="1" customWidth="1"/>
    <col min="10999" max="10999" width="10.28515625" style="601" bestFit="1" customWidth="1"/>
    <col min="11000" max="11001" width="11.42578125" style="601" bestFit="1" customWidth="1"/>
    <col min="11002" max="11002" width="10.28515625" style="601" bestFit="1" customWidth="1"/>
    <col min="11003" max="11004" width="11.42578125" style="601" bestFit="1" customWidth="1"/>
    <col min="11005" max="11005" width="10.28515625" style="601" bestFit="1" customWidth="1"/>
    <col min="11006" max="11007" width="11.42578125" style="601" bestFit="1" customWidth="1"/>
    <col min="11008" max="11008" width="10.28515625" style="601" bestFit="1" customWidth="1"/>
    <col min="11009" max="11009" width="11.42578125" style="601" bestFit="1" customWidth="1"/>
    <col min="11010" max="11010" width="14.42578125" style="601" customWidth="1"/>
    <col min="11011" max="11011" width="13.42578125" style="601" customWidth="1"/>
    <col min="11012" max="11012" width="14.42578125" style="601" customWidth="1"/>
    <col min="11013" max="11013" width="12" style="601" bestFit="1" customWidth="1"/>
    <col min="11014" max="11014" width="10.28515625" style="601" bestFit="1" customWidth="1"/>
    <col min="11015" max="11015" width="11.42578125" style="601" bestFit="1" customWidth="1"/>
    <col min="11016" max="11016" width="12" style="601" bestFit="1" customWidth="1"/>
    <col min="11017" max="11017" width="18.7109375" style="601" bestFit="1" customWidth="1"/>
    <col min="11018" max="11018" width="11.42578125" style="601" bestFit="1" customWidth="1"/>
    <col min="11019" max="11248" width="9.140625" style="601"/>
    <col min="11249" max="11249" width="10.5703125" style="601" customWidth="1"/>
    <col min="11250" max="11250" width="77.7109375" style="601" bestFit="1" customWidth="1"/>
    <col min="11251" max="11251" width="11.42578125" style="601" bestFit="1" customWidth="1"/>
    <col min="11252" max="11252" width="10.28515625" style="601" bestFit="1" customWidth="1"/>
    <col min="11253" max="11254" width="11.42578125" style="601" bestFit="1" customWidth="1"/>
    <col min="11255" max="11255" width="10.28515625" style="601" bestFit="1" customWidth="1"/>
    <col min="11256" max="11257" width="11.42578125" style="601" bestFit="1" customWidth="1"/>
    <col min="11258" max="11258" width="10.28515625" style="601" bestFit="1" customWidth="1"/>
    <col min="11259" max="11260" width="11.42578125" style="601" bestFit="1" customWidth="1"/>
    <col min="11261" max="11261" width="10.28515625" style="601" bestFit="1" customWidth="1"/>
    <col min="11262" max="11263" width="11.42578125" style="601" bestFit="1" customWidth="1"/>
    <col min="11264" max="11264" width="10.28515625" style="601" bestFit="1" customWidth="1"/>
    <col min="11265" max="11265" width="11.42578125" style="601" bestFit="1" customWidth="1"/>
    <col min="11266" max="11266" width="14.42578125" style="601" customWidth="1"/>
    <col min="11267" max="11267" width="13.42578125" style="601" customWidth="1"/>
    <col min="11268" max="11268" width="14.42578125" style="601" customWidth="1"/>
    <col min="11269" max="11269" width="12" style="601" bestFit="1" customWidth="1"/>
    <col min="11270" max="11270" width="10.28515625" style="601" bestFit="1" customWidth="1"/>
    <col min="11271" max="11271" width="11.42578125" style="601" bestFit="1" customWidth="1"/>
    <col min="11272" max="11272" width="12" style="601" bestFit="1" customWidth="1"/>
    <col min="11273" max="11273" width="18.7109375" style="601" bestFit="1" customWidth="1"/>
    <col min="11274" max="11274" width="11.42578125" style="601" bestFit="1" customWidth="1"/>
    <col min="11275" max="11504" width="9.140625" style="601"/>
    <col min="11505" max="11505" width="10.5703125" style="601" customWidth="1"/>
    <col min="11506" max="11506" width="77.7109375" style="601" bestFit="1" customWidth="1"/>
    <col min="11507" max="11507" width="11.42578125" style="601" bestFit="1" customWidth="1"/>
    <col min="11508" max="11508" width="10.28515625" style="601" bestFit="1" customWidth="1"/>
    <col min="11509" max="11510" width="11.42578125" style="601" bestFit="1" customWidth="1"/>
    <col min="11511" max="11511" width="10.28515625" style="601" bestFit="1" customWidth="1"/>
    <col min="11512" max="11513" width="11.42578125" style="601" bestFit="1" customWidth="1"/>
    <col min="11514" max="11514" width="10.28515625" style="601" bestFit="1" customWidth="1"/>
    <col min="11515" max="11516" width="11.42578125" style="601" bestFit="1" customWidth="1"/>
    <col min="11517" max="11517" width="10.28515625" style="601" bestFit="1" customWidth="1"/>
    <col min="11518" max="11519" width="11.42578125" style="601" bestFit="1" customWidth="1"/>
    <col min="11520" max="11520" width="10.28515625" style="601" bestFit="1" customWidth="1"/>
    <col min="11521" max="11521" width="11.42578125" style="601" bestFit="1" customWidth="1"/>
    <col min="11522" max="11522" width="14.42578125" style="601" customWidth="1"/>
    <col min="11523" max="11523" width="13.42578125" style="601" customWidth="1"/>
    <col min="11524" max="11524" width="14.42578125" style="601" customWidth="1"/>
    <col min="11525" max="11525" width="12" style="601" bestFit="1" customWidth="1"/>
    <col min="11526" max="11526" width="10.28515625" style="601" bestFit="1" customWidth="1"/>
    <col min="11527" max="11527" width="11.42578125" style="601" bestFit="1" customWidth="1"/>
    <col min="11528" max="11528" width="12" style="601" bestFit="1" customWidth="1"/>
    <col min="11529" max="11529" width="18.7109375" style="601" bestFit="1" customWidth="1"/>
    <col min="11530" max="11530" width="11.42578125" style="601" bestFit="1" customWidth="1"/>
    <col min="11531" max="11760" width="9.140625" style="601"/>
    <col min="11761" max="11761" width="10.5703125" style="601" customWidth="1"/>
    <col min="11762" max="11762" width="77.7109375" style="601" bestFit="1" customWidth="1"/>
    <col min="11763" max="11763" width="11.42578125" style="601" bestFit="1" customWidth="1"/>
    <col min="11764" max="11764" width="10.28515625" style="601" bestFit="1" customWidth="1"/>
    <col min="11765" max="11766" width="11.42578125" style="601" bestFit="1" customWidth="1"/>
    <col min="11767" max="11767" width="10.28515625" style="601" bestFit="1" customWidth="1"/>
    <col min="11768" max="11769" width="11.42578125" style="601" bestFit="1" customWidth="1"/>
    <col min="11770" max="11770" width="10.28515625" style="601" bestFit="1" customWidth="1"/>
    <col min="11771" max="11772" width="11.42578125" style="601" bestFit="1" customWidth="1"/>
    <col min="11773" max="11773" width="10.28515625" style="601" bestFit="1" customWidth="1"/>
    <col min="11774" max="11775" width="11.42578125" style="601" bestFit="1" customWidth="1"/>
    <col min="11776" max="11776" width="10.28515625" style="601" bestFit="1" customWidth="1"/>
    <col min="11777" max="11777" width="11.42578125" style="601" bestFit="1" customWidth="1"/>
    <col min="11778" max="11778" width="14.42578125" style="601" customWidth="1"/>
    <col min="11779" max="11779" width="13.42578125" style="601" customWidth="1"/>
    <col min="11780" max="11780" width="14.42578125" style="601" customWidth="1"/>
    <col min="11781" max="11781" width="12" style="601" bestFit="1" customWidth="1"/>
    <col min="11782" max="11782" width="10.28515625" style="601" bestFit="1" customWidth="1"/>
    <col min="11783" max="11783" width="11.42578125" style="601" bestFit="1" customWidth="1"/>
    <col min="11784" max="11784" width="12" style="601" bestFit="1" customWidth="1"/>
    <col min="11785" max="11785" width="18.7109375" style="601" bestFit="1" customWidth="1"/>
    <col min="11786" max="11786" width="11.42578125" style="601" bestFit="1" customWidth="1"/>
    <col min="11787" max="12016" width="9.140625" style="601"/>
    <col min="12017" max="12017" width="10.5703125" style="601" customWidth="1"/>
    <col min="12018" max="12018" width="77.7109375" style="601" bestFit="1" customWidth="1"/>
    <col min="12019" max="12019" width="11.42578125" style="601" bestFit="1" customWidth="1"/>
    <col min="12020" max="12020" width="10.28515625" style="601" bestFit="1" customWidth="1"/>
    <col min="12021" max="12022" width="11.42578125" style="601" bestFit="1" customWidth="1"/>
    <col min="12023" max="12023" width="10.28515625" style="601" bestFit="1" customWidth="1"/>
    <col min="12024" max="12025" width="11.42578125" style="601" bestFit="1" customWidth="1"/>
    <col min="12026" max="12026" width="10.28515625" style="601" bestFit="1" customWidth="1"/>
    <col min="12027" max="12028" width="11.42578125" style="601" bestFit="1" customWidth="1"/>
    <col min="12029" max="12029" width="10.28515625" style="601" bestFit="1" customWidth="1"/>
    <col min="12030" max="12031" width="11.42578125" style="601" bestFit="1" customWidth="1"/>
    <col min="12032" max="12032" width="10.28515625" style="601" bestFit="1" customWidth="1"/>
    <col min="12033" max="12033" width="11.42578125" style="601" bestFit="1" customWidth="1"/>
    <col min="12034" max="12034" width="14.42578125" style="601" customWidth="1"/>
    <col min="12035" max="12035" width="13.42578125" style="601" customWidth="1"/>
    <col min="12036" max="12036" width="14.42578125" style="601" customWidth="1"/>
    <col min="12037" max="12037" width="12" style="601" bestFit="1" customWidth="1"/>
    <col min="12038" max="12038" width="10.28515625" style="601" bestFit="1" customWidth="1"/>
    <col min="12039" max="12039" width="11.42578125" style="601" bestFit="1" customWidth="1"/>
    <col min="12040" max="12040" width="12" style="601" bestFit="1" customWidth="1"/>
    <col min="12041" max="12041" width="18.7109375" style="601" bestFit="1" customWidth="1"/>
    <col min="12042" max="12042" width="11.42578125" style="601" bestFit="1" customWidth="1"/>
    <col min="12043" max="12272" width="9.140625" style="601"/>
    <col min="12273" max="12273" width="10.5703125" style="601" customWidth="1"/>
    <col min="12274" max="12274" width="77.7109375" style="601" bestFit="1" customWidth="1"/>
    <col min="12275" max="12275" width="11.42578125" style="601" bestFit="1" customWidth="1"/>
    <col min="12276" max="12276" width="10.28515625" style="601" bestFit="1" customWidth="1"/>
    <col min="12277" max="12278" width="11.42578125" style="601" bestFit="1" customWidth="1"/>
    <col min="12279" max="12279" width="10.28515625" style="601" bestFit="1" customWidth="1"/>
    <col min="12280" max="12281" width="11.42578125" style="601" bestFit="1" customWidth="1"/>
    <col min="12282" max="12282" width="10.28515625" style="601" bestFit="1" customWidth="1"/>
    <col min="12283" max="12284" width="11.42578125" style="601" bestFit="1" customWidth="1"/>
    <col min="12285" max="12285" width="10.28515625" style="601" bestFit="1" customWidth="1"/>
    <col min="12286" max="12287" width="11.42578125" style="601" bestFit="1" customWidth="1"/>
    <col min="12288" max="12288" width="10.28515625" style="601" bestFit="1" customWidth="1"/>
    <col min="12289" max="12289" width="11.42578125" style="601" bestFit="1" customWidth="1"/>
    <col min="12290" max="12290" width="14.42578125" style="601" customWidth="1"/>
    <col min="12291" max="12291" width="13.42578125" style="601" customWidth="1"/>
    <col min="12292" max="12292" width="14.42578125" style="601" customWidth="1"/>
    <col min="12293" max="12293" width="12" style="601" bestFit="1" customWidth="1"/>
    <col min="12294" max="12294" width="10.28515625" style="601" bestFit="1" customWidth="1"/>
    <col min="12295" max="12295" width="11.42578125" style="601" bestFit="1" customWidth="1"/>
    <col min="12296" max="12296" width="12" style="601" bestFit="1" customWidth="1"/>
    <col min="12297" max="12297" width="18.7109375" style="601" bestFit="1" customWidth="1"/>
    <col min="12298" max="12298" width="11.42578125" style="601" bestFit="1" customWidth="1"/>
    <col min="12299" max="12528" width="9.140625" style="601"/>
    <col min="12529" max="12529" width="10.5703125" style="601" customWidth="1"/>
    <col min="12530" max="12530" width="77.7109375" style="601" bestFit="1" customWidth="1"/>
    <col min="12531" max="12531" width="11.42578125" style="601" bestFit="1" customWidth="1"/>
    <col min="12532" max="12532" width="10.28515625" style="601" bestFit="1" customWidth="1"/>
    <col min="12533" max="12534" width="11.42578125" style="601" bestFit="1" customWidth="1"/>
    <col min="12535" max="12535" width="10.28515625" style="601" bestFit="1" customWidth="1"/>
    <col min="12536" max="12537" width="11.42578125" style="601" bestFit="1" customWidth="1"/>
    <col min="12538" max="12538" width="10.28515625" style="601" bestFit="1" customWidth="1"/>
    <col min="12539" max="12540" width="11.42578125" style="601" bestFit="1" customWidth="1"/>
    <col min="12541" max="12541" width="10.28515625" style="601" bestFit="1" customWidth="1"/>
    <col min="12542" max="12543" width="11.42578125" style="601" bestFit="1" customWidth="1"/>
    <col min="12544" max="12544" width="10.28515625" style="601" bestFit="1" customWidth="1"/>
    <col min="12545" max="12545" width="11.42578125" style="601" bestFit="1" customWidth="1"/>
    <col min="12546" max="12546" width="14.42578125" style="601" customWidth="1"/>
    <col min="12547" max="12547" width="13.42578125" style="601" customWidth="1"/>
    <col min="12548" max="12548" width="14.42578125" style="601" customWidth="1"/>
    <col min="12549" max="12549" width="12" style="601" bestFit="1" customWidth="1"/>
    <col min="12550" max="12550" width="10.28515625" style="601" bestFit="1" customWidth="1"/>
    <col min="12551" max="12551" width="11.42578125" style="601" bestFit="1" customWidth="1"/>
    <col min="12552" max="12552" width="12" style="601" bestFit="1" customWidth="1"/>
    <col min="12553" max="12553" width="18.7109375" style="601" bestFit="1" customWidth="1"/>
    <col min="12554" max="12554" width="11.42578125" style="601" bestFit="1" customWidth="1"/>
    <col min="12555" max="12784" width="9.140625" style="601"/>
    <col min="12785" max="12785" width="10.5703125" style="601" customWidth="1"/>
    <col min="12786" max="12786" width="77.7109375" style="601" bestFit="1" customWidth="1"/>
    <col min="12787" max="12787" width="11.42578125" style="601" bestFit="1" customWidth="1"/>
    <col min="12788" max="12788" width="10.28515625" style="601" bestFit="1" customWidth="1"/>
    <col min="12789" max="12790" width="11.42578125" style="601" bestFit="1" customWidth="1"/>
    <col min="12791" max="12791" width="10.28515625" style="601" bestFit="1" customWidth="1"/>
    <col min="12792" max="12793" width="11.42578125" style="601" bestFit="1" customWidth="1"/>
    <col min="12794" max="12794" width="10.28515625" style="601" bestFit="1" customWidth="1"/>
    <col min="12795" max="12796" width="11.42578125" style="601" bestFit="1" customWidth="1"/>
    <col min="12797" max="12797" width="10.28515625" style="601" bestFit="1" customWidth="1"/>
    <col min="12798" max="12799" width="11.42578125" style="601" bestFit="1" customWidth="1"/>
    <col min="12800" max="12800" width="10.28515625" style="601" bestFit="1" customWidth="1"/>
    <col min="12801" max="12801" width="11.42578125" style="601" bestFit="1" customWidth="1"/>
    <col min="12802" max="12802" width="14.42578125" style="601" customWidth="1"/>
    <col min="12803" max="12803" width="13.42578125" style="601" customWidth="1"/>
    <col min="12804" max="12804" width="14.42578125" style="601" customWidth="1"/>
    <col min="12805" max="12805" width="12" style="601" bestFit="1" customWidth="1"/>
    <col min="12806" max="12806" width="10.28515625" style="601" bestFit="1" customWidth="1"/>
    <col min="12807" max="12807" width="11.42578125" style="601" bestFit="1" customWidth="1"/>
    <col min="12808" max="12808" width="12" style="601" bestFit="1" customWidth="1"/>
    <col min="12809" max="12809" width="18.7109375" style="601" bestFit="1" customWidth="1"/>
    <col min="12810" max="12810" width="11.42578125" style="601" bestFit="1" customWidth="1"/>
    <col min="12811" max="13040" width="9.140625" style="601"/>
    <col min="13041" max="13041" width="10.5703125" style="601" customWidth="1"/>
    <col min="13042" max="13042" width="77.7109375" style="601" bestFit="1" customWidth="1"/>
    <col min="13043" max="13043" width="11.42578125" style="601" bestFit="1" customWidth="1"/>
    <col min="13044" max="13044" width="10.28515625" style="601" bestFit="1" customWidth="1"/>
    <col min="13045" max="13046" width="11.42578125" style="601" bestFit="1" customWidth="1"/>
    <col min="13047" max="13047" width="10.28515625" style="601" bestFit="1" customWidth="1"/>
    <col min="13048" max="13049" width="11.42578125" style="601" bestFit="1" customWidth="1"/>
    <col min="13050" max="13050" width="10.28515625" style="601" bestFit="1" customWidth="1"/>
    <col min="13051" max="13052" width="11.42578125" style="601" bestFit="1" customWidth="1"/>
    <col min="13053" max="13053" width="10.28515625" style="601" bestFit="1" customWidth="1"/>
    <col min="13054" max="13055" width="11.42578125" style="601" bestFit="1" customWidth="1"/>
    <col min="13056" max="13056" width="10.28515625" style="601" bestFit="1" customWidth="1"/>
    <col min="13057" max="13057" width="11.42578125" style="601" bestFit="1" customWidth="1"/>
    <col min="13058" max="13058" width="14.42578125" style="601" customWidth="1"/>
    <col min="13059" max="13059" width="13.42578125" style="601" customWidth="1"/>
    <col min="13060" max="13060" width="14.42578125" style="601" customWidth="1"/>
    <col min="13061" max="13061" width="12" style="601" bestFit="1" customWidth="1"/>
    <col min="13062" max="13062" width="10.28515625" style="601" bestFit="1" customWidth="1"/>
    <col min="13063" max="13063" width="11.42578125" style="601" bestFit="1" customWidth="1"/>
    <col min="13064" max="13064" width="12" style="601" bestFit="1" customWidth="1"/>
    <col min="13065" max="13065" width="18.7109375" style="601" bestFit="1" customWidth="1"/>
    <col min="13066" max="13066" width="11.42578125" style="601" bestFit="1" customWidth="1"/>
    <col min="13067" max="13296" width="9.140625" style="601"/>
    <col min="13297" max="13297" width="10.5703125" style="601" customWidth="1"/>
    <col min="13298" max="13298" width="77.7109375" style="601" bestFit="1" customWidth="1"/>
    <col min="13299" max="13299" width="11.42578125" style="601" bestFit="1" customWidth="1"/>
    <col min="13300" max="13300" width="10.28515625" style="601" bestFit="1" customWidth="1"/>
    <col min="13301" max="13302" width="11.42578125" style="601" bestFit="1" customWidth="1"/>
    <col min="13303" max="13303" width="10.28515625" style="601" bestFit="1" customWidth="1"/>
    <col min="13304" max="13305" width="11.42578125" style="601" bestFit="1" customWidth="1"/>
    <col min="13306" max="13306" width="10.28515625" style="601" bestFit="1" customWidth="1"/>
    <col min="13307" max="13308" width="11.42578125" style="601" bestFit="1" customWidth="1"/>
    <col min="13309" max="13309" width="10.28515625" style="601" bestFit="1" customWidth="1"/>
    <col min="13310" max="13311" width="11.42578125" style="601" bestFit="1" customWidth="1"/>
    <col min="13312" max="13312" width="10.28515625" style="601" bestFit="1" customWidth="1"/>
    <col min="13313" max="13313" width="11.42578125" style="601" bestFit="1" customWidth="1"/>
    <col min="13314" max="13314" width="14.42578125" style="601" customWidth="1"/>
    <col min="13315" max="13315" width="13.42578125" style="601" customWidth="1"/>
    <col min="13316" max="13316" width="14.42578125" style="601" customWidth="1"/>
    <col min="13317" max="13317" width="12" style="601" bestFit="1" customWidth="1"/>
    <col min="13318" max="13318" width="10.28515625" style="601" bestFit="1" customWidth="1"/>
    <col min="13319" max="13319" width="11.42578125" style="601" bestFit="1" customWidth="1"/>
    <col min="13320" max="13320" width="12" style="601" bestFit="1" customWidth="1"/>
    <col min="13321" max="13321" width="18.7109375" style="601" bestFit="1" customWidth="1"/>
    <col min="13322" max="13322" width="11.42578125" style="601" bestFit="1" customWidth="1"/>
    <col min="13323" max="13552" width="9.140625" style="601"/>
    <col min="13553" max="13553" width="10.5703125" style="601" customWidth="1"/>
    <col min="13554" max="13554" width="77.7109375" style="601" bestFit="1" customWidth="1"/>
    <col min="13555" max="13555" width="11.42578125" style="601" bestFit="1" customWidth="1"/>
    <col min="13556" max="13556" width="10.28515625" style="601" bestFit="1" customWidth="1"/>
    <col min="13557" max="13558" width="11.42578125" style="601" bestFit="1" customWidth="1"/>
    <col min="13559" max="13559" width="10.28515625" style="601" bestFit="1" customWidth="1"/>
    <col min="13560" max="13561" width="11.42578125" style="601" bestFit="1" customWidth="1"/>
    <col min="13562" max="13562" width="10.28515625" style="601" bestFit="1" customWidth="1"/>
    <col min="13563" max="13564" width="11.42578125" style="601" bestFit="1" customWidth="1"/>
    <col min="13565" max="13565" width="10.28515625" style="601" bestFit="1" customWidth="1"/>
    <col min="13566" max="13567" width="11.42578125" style="601" bestFit="1" customWidth="1"/>
    <col min="13568" max="13568" width="10.28515625" style="601" bestFit="1" customWidth="1"/>
    <col min="13569" max="13569" width="11.42578125" style="601" bestFit="1" customWidth="1"/>
    <col min="13570" max="13570" width="14.42578125" style="601" customWidth="1"/>
    <col min="13571" max="13571" width="13.42578125" style="601" customWidth="1"/>
    <col min="13572" max="13572" width="14.42578125" style="601" customWidth="1"/>
    <col min="13573" max="13573" width="12" style="601" bestFit="1" customWidth="1"/>
    <col min="13574" max="13574" width="10.28515625" style="601" bestFit="1" customWidth="1"/>
    <col min="13575" max="13575" width="11.42578125" style="601" bestFit="1" customWidth="1"/>
    <col min="13576" max="13576" width="12" style="601" bestFit="1" customWidth="1"/>
    <col min="13577" max="13577" width="18.7109375" style="601" bestFit="1" customWidth="1"/>
    <col min="13578" max="13578" width="11.42578125" style="601" bestFit="1" customWidth="1"/>
    <col min="13579" max="13808" width="9.140625" style="601"/>
    <col min="13809" max="13809" width="10.5703125" style="601" customWidth="1"/>
    <col min="13810" max="13810" width="77.7109375" style="601" bestFit="1" customWidth="1"/>
    <col min="13811" max="13811" width="11.42578125" style="601" bestFit="1" customWidth="1"/>
    <col min="13812" max="13812" width="10.28515625" style="601" bestFit="1" customWidth="1"/>
    <col min="13813" max="13814" width="11.42578125" style="601" bestFit="1" customWidth="1"/>
    <col min="13815" max="13815" width="10.28515625" style="601" bestFit="1" customWidth="1"/>
    <col min="13816" max="13817" width="11.42578125" style="601" bestFit="1" customWidth="1"/>
    <col min="13818" max="13818" width="10.28515625" style="601" bestFit="1" customWidth="1"/>
    <col min="13819" max="13820" width="11.42578125" style="601" bestFit="1" customWidth="1"/>
    <col min="13821" max="13821" width="10.28515625" style="601" bestFit="1" customWidth="1"/>
    <col min="13822" max="13823" width="11.42578125" style="601" bestFit="1" customWidth="1"/>
    <col min="13824" max="13824" width="10.28515625" style="601" bestFit="1" customWidth="1"/>
    <col min="13825" max="13825" width="11.42578125" style="601" bestFit="1" customWidth="1"/>
    <col min="13826" max="13826" width="14.42578125" style="601" customWidth="1"/>
    <col min="13827" max="13827" width="13.42578125" style="601" customWidth="1"/>
    <col min="13828" max="13828" width="14.42578125" style="601" customWidth="1"/>
    <col min="13829" max="13829" width="12" style="601" bestFit="1" customWidth="1"/>
    <col min="13830" max="13830" width="10.28515625" style="601" bestFit="1" customWidth="1"/>
    <col min="13831" max="13831" width="11.42578125" style="601" bestFit="1" customWidth="1"/>
    <col min="13832" max="13832" width="12" style="601" bestFit="1" customWidth="1"/>
    <col min="13833" max="13833" width="18.7109375" style="601" bestFit="1" customWidth="1"/>
    <col min="13834" max="13834" width="11.42578125" style="601" bestFit="1" customWidth="1"/>
    <col min="13835" max="14064" width="9.140625" style="601"/>
    <col min="14065" max="14065" width="10.5703125" style="601" customWidth="1"/>
    <col min="14066" max="14066" width="77.7109375" style="601" bestFit="1" customWidth="1"/>
    <col min="14067" max="14067" width="11.42578125" style="601" bestFit="1" customWidth="1"/>
    <col min="14068" max="14068" width="10.28515625" style="601" bestFit="1" customWidth="1"/>
    <col min="14069" max="14070" width="11.42578125" style="601" bestFit="1" customWidth="1"/>
    <col min="14071" max="14071" width="10.28515625" style="601" bestFit="1" customWidth="1"/>
    <col min="14072" max="14073" width="11.42578125" style="601" bestFit="1" customWidth="1"/>
    <col min="14074" max="14074" width="10.28515625" style="601" bestFit="1" customWidth="1"/>
    <col min="14075" max="14076" width="11.42578125" style="601" bestFit="1" customWidth="1"/>
    <col min="14077" max="14077" width="10.28515625" style="601" bestFit="1" customWidth="1"/>
    <col min="14078" max="14079" width="11.42578125" style="601" bestFit="1" customWidth="1"/>
    <col min="14080" max="14080" width="10.28515625" style="601" bestFit="1" customWidth="1"/>
    <col min="14081" max="14081" width="11.42578125" style="601" bestFit="1" customWidth="1"/>
    <col min="14082" max="14082" width="14.42578125" style="601" customWidth="1"/>
    <col min="14083" max="14083" width="13.42578125" style="601" customWidth="1"/>
    <col min="14084" max="14084" width="14.42578125" style="601" customWidth="1"/>
    <col min="14085" max="14085" width="12" style="601" bestFit="1" customWidth="1"/>
    <col min="14086" max="14086" width="10.28515625" style="601" bestFit="1" customWidth="1"/>
    <col min="14087" max="14087" width="11.42578125" style="601" bestFit="1" customWidth="1"/>
    <col min="14088" max="14088" width="12" style="601" bestFit="1" customWidth="1"/>
    <col min="14089" max="14089" width="18.7109375" style="601" bestFit="1" customWidth="1"/>
    <col min="14090" max="14090" width="11.42578125" style="601" bestFit="1" customWidth="1"/>
    <col min="14091" max="14320" width="9.140625" style="601"/>
    <col min="14321" max="14321" width="10.5703125" style="601" customWidth="1"/>
    <col min="14322" max="14322" width="77.7109375" style="601" bestFit="1" customWidth="1"/>
    <col min="14323" max="14323" width="11.42578125" style="601" bestFit="1" customWidth="1"/>
    <col min="14324" max="14324" width="10.28515625" style="601" bestFit="1" customWidth="1"/>
    <col min="14325" max="14326" width="11.42578125" style="601" bestFit="1" customWidth="1"/>
    <col min="14327" max="14327" width="10.28515625" style="601" bestFit="1" customWidth="1"/>
    <col min="14328" max="14329" width="11.42578125" style="601" bestFit="1" customWidth="1"/>
    <col min="14330" max="14330" width="10.28515625" style="601" bestFit="1" customWidth="1"/>
    <col min="14331" max="14332" width="11.42578125" style="601" bestFit="1" customWidth="1"/>
    <col min="14333" max="14333" width="10.28515625" style="601" bestFit="1" customWidth="1"/>
    <col min="14334" max="14335" width="11.42578125" style="601" bestFit="1" customWidth="1"/>
    <col min="14336" max="14336" width="10.28515625" style="601" bestFit="1" customWidth="1"/>
    <col min="14337" max="14337" width="11.42578125" style="601" bestFit="1" customWidth="1"/>
    <col min="14338" max="14338" width="14.42578125" style="601" customWidth="1"/>
    <col min="14339" max="14339" width="13.42578125" style="601" customWidth="1"/>
    <col min="14340" max="14340" width="14.42578125" style="601" customWidth="1"/>
    <col min="14341" max="14341" width="12" style="601" bestFit="1" customWidth="1"/>
    <col min="14342" max="14342" width="10.28515625" style="601" bestFit="1" customWidth="1"/>
    <col min="14343" max="14343" width="11.42578125" style="601" bestFit="1" customWidth="1"/>
    <col min="14344" max="14344" width="12" style="601" bestFit="1" customWidth="1"/>
    <col min="14345" max="14345" width="18.7109375" style="601" bestFit="1" customWidth="1"/>
    <col min="14346" max="14346" width="11.42578125" style="601" bestFit="1" customWidth="1"/>
    <col min="14347" max="14576" width="9.140625" style="601"/>
    <col min="14577" max="14577" width="10.5703125" style="601" customWidth="1"/>
    <col min="14578" max="14578" width="77.7109375" style="601" bestFit="1" customWidth="1"/>
    <col min="14579" max="14579" width="11.42578125" style="601" bestFit="1" customWidth="1"/>
    <col min="14580" max="14580" width="10.28515625" style="601" bestFit="1" customWidth="1"/>
    <col min="14581" max="14582" width="11.42578125" style="601" bestFit="1" customWidth="1"/>
    <col min="14583" max="14583" width="10.28515625" style="601" bestFit="1" customWidth="1"/>
    <col min="14584" max="14585" width="11.42578125" style="601" bestFit="1" customWidth="1"/>
    <col min="14586" max="14586" width="10.28515625" style="601" bestFit="1" customWidth="1"/>
    <col min="14587" max="14588" width="11.42578125" style="601" bestFit="1" customWidth="1"/>
    <col min="14589" max="14589" width="10.28515625" style="601" bestFit="1" customWidth="1"/>
    <col min="14590" max="14591" width="11.42578125" style="601" bestFit="1" customWidth="1"/>
    <col min="14592" max="14592" width="10.28515625" style="601" bestFit="1" customWidth="1"/>
    <col min="14593" max="14593" width="11.42578125" style="601" bestFit="1" customWidth="1"/>
    <col min="14594" max="14594" width="14.42578125" style="601" customWidth="1"/>
    <col min="14595" max="14595" width="13.42578125" style="601" customWidth="1"/>
    <col min="14596" max="14596" width="14.42578125" style="601" customWidth="1"/>
    <col min="14597" max="14597" width="12" style="601" bestFit="1" customWidth="1"/>
    <col min="14598" max="14598" width="10.28515625" style="601" bestFit="1" customWidth="1"/>
    <col min="14599" max="14599" width="11.42578125" style="601" bestFit="1" customWidth="1"/>
    <col min="14600" max="14600" width="12" style="601" bestFit="1" customWidth="1"/>
    <col min="14601" max="14601" width="18.7109375" style="601" bestFit="1" customWidth="1"/>
    <col min="14602" max="14602" width="11.42578125" style="601" bestFit="1" customWidth="1"/>
    <col min="14603" max="14832" width="9.140625" style="601"/>
    <col min="14833" max="14833" width="10.5703125" style="601" customWidth="1"/>
    <col min="14834" max="14834" width="77.7109375" style="601" bestFit="1" customWidth="1"/>
    <col min="14835" max="14835" width="11.42578125" style="601" bestFit="1" customWidth="1"/>
    <col min="14836" max="14836" width="10.28515625" style="601" bestFit="1" customWidth="1"/>
    <col min="14837" max="14838" width="11.42578125" style="601" bestFit="1" customWidth="1"/>
    <col min="14839" max="14839" width="10.28515625" style="601" bestFit="1" customWidth="1"/>
    <col min="14840" max="14841" width="11.42578125" style="601" bestFit="1" customWidth="1"/>
    <col min="14842" max="14842" width="10.28515625" style="601" bestFit="1" customWidth="1"/>
    <col min="14843" max="14844" width="11.42578125" style="601" bestFit="1" customWidth="1"/>
    <col min="14845" max="14845" width="10.28515625" style="601" bestFit="1" customWidth="1"/>
    <col min="14846" max="14847" width="11.42578125" style="601" bestFit="1" customWidth="1"/>
    <col min="14848" max="14848" width="10.28515625" style="601" bestFit="1" customWidth="1"/>
    <col min="14849" max="14849" width="11.42578125" style="601" bestFit="1" customWidth="1"/>
    <col min="14850" max="14850" width="14.42578125" style="601" customWidth="1"/>
    <col min="14851" max="14851" width="13.42578125" style="601" customWidth="1"/>
    <col min="14852" max="14852" width="14.42578125" style="601" customWidth="1"/>
    <col min="14853" max="14853" width="12" style="601" bestFit="1" customWidth="1"/>
    <col min="14854" max="14854" width="10.28515625" style="601" bestFit="1" customWidth="1"/>
    <col min="14855" max="14855" width="11.42578125" style="601" bestFit="1" customWidth="1"/>
    <col min="14856" max="14856" width="12" style="601" bestFit="1" customWidth="1"/>
    <col min="14857" max="14857" width="18.7109375" style="601" bestFit="1" customWidth="1"/>
    <col min="14858" max="14858" width="11.42578125" style="601" bestFit="1" customWidth="1"/>
    <col min="14859" max="15088" width="9.140625" style="601"/>
    <col min="15089" max="15089" width="10.5703125" style="601" customWidth="1"/>
    <col min="15090" max="15090" width="77.7109375" style="601" bestFit="1" customWidth="1"/>
    <col min="15091" max="15091" width="11.42578125" style="601" bestFit="1" customWidth="1"/>
    <col min="15092" max="15092" width="10.28515625" style="601" bestFit="1" customWidth="1"/>
    <col min="15093" max="15094" width="11.42578125" style="601" bestFit="1" customWidth="1"/>
    <col min="15095" max="15095" width="10.28515625" style="601" bestFit="1" customWidth="1"/>
    <col min="15096" max="15097" width="11.42578125" style="601" bestFit="1" customWidth="1"/>
    <col min="15098" max="15098" width="10.28515625" style="601" bestFit="1" customWidth="1"/>
    <col min="15099" max="15100" width="11.42578125" style="601" bestFit="1" customWidth="1"/>
    <col min="15101" max="15101" width="10.28515625" style="601" bestFit="1" customWidth="1"/>
    <col min="15102" max="15103" width="11.42578125" style="601" bestFit="1" customWidth="1"/>
    <col min="15104" max="15104" width="10.28515625" style="601" bestFit="1" customWidth="1"/>
    <col min="15105" max="15105" width="11.42578125" style="601" bestFit="1" customWidth="1"/>
    <col min="15106" max="15106" width="14.42578125" style="601" customWidth="1"/>
    <col min="15107" max="15107" width="13.42578125" style="601" customWidth="1"/>
    <col min="15108" max="15108" width="14.42578125" style="601" customWidth="1"/>
    <col min="15109" max="15109" width="12" style="601" bestFit="1" customWidth="1"/>
    <col min="15110" max="15110" width="10.28515625" style="601" bestFit="1" customWidth="1"/>
    <col min="15111" max="15111" width="11.42578125" style="601" bestFit="1" customWidth="1"/>
    <col min="15112" max="15112" width="12" style="601" bestFit="1" customWidth="1"/>
    <col min="15113" max="15113" width="18.7109375" style="601" bestFit="1" customWidth="1"/>
    <col min="15114" max="15114" width="11.42578125" style="601" bestFit="1" customWidth="1"/>
    <col min="15115" max="15344" width="9.140625" style="601"/>
    <col min="15345" max="15345" width="10.5703125" style="601" customWidth="1"/>
    <col min="15346" max="15346" width="77.7109375" style="601" bestFit="1" customWidth="1"/>
    <col min="15347" max="15347" width="11.42578125" style="601" bestFit="1" customWidth="1"/>
    <col min="15348" max="15348" width="10.28515625" style="601" bestFit="1" customWidth="1"/>
    <col min="15349" max="15350" width="11.42578125" style="601" bestFit="1" customWidth="1"/>
    <col min="15351" max="15351" width="10.28515625" style="601" bestFit="1" customWidth="1"/>
    <col min="15352" max="15353" width="11.42578125" style="601" bestFit="1" customWidth="1"/>
    <col min="15354" max="15354" width="10.28515625" style="601" bestFit="1" customWidth="1"/>
    <col min="15355" max="15356" width="11.42578125" style="601" bestFit="1" customWidth="1"/>
    <col min="15357" max="15357" width="10.28515625" style="601" bestFit="1" customWidth="1"/>
    <col min="15358" max="15359" width="11.42578125" style="601" bestFit="1" customWidth="1"/>
    <col min="15360" max="15360" width="10.28515625" style="601" bestFit="1" customWidth="1"/>
    <col min="15361" max="15361" width="11.42578125" style="601" bestFit="1" customWidth="1"/>
    <col min="15362" max="15362" width="14.42578125" style="601" customWidth="1"/>
    <col min="15363" max="15363" width="13.42578125" style="601" customWidth="1"/>
    <col min="15364" max="15364" width="14.42578125" style="601" customWidth="1"/>
    <col min="15365" max="15365" width="12" style="601" bestFit="1" customWidth="1"/>
    <col min="15366" max="15366" width="10.28515625" style="601" bestFit="1" customWidth="1"/>
    <col min="15367" max="15367" width="11.42578125" style="601" bestFit="1" customWidth="1"/>
    <col min="15368" max="15368" width="12" style="601" bestFit="1" customWidth="1"/>
    <col min="15369" max="15369" width="18.7109375" style="601" bestFit="1" customWidth="1"/>
    <col min="15370" max="15370" width="11.42578125" style="601" bestFit="1" customWidth="1"/>
    <col min="15371" max="15600" width="9.140625" style="601"/>
    <col min="15601" max="15601" width="10.5703125" style="601" customWidth="1"/>
    <col min="15602" max="15602" width="77.7109375" style="601" bestFit="1" customWidth="1"/>
    <col min="15603" max="15603" width="11.42578125" style="601" bestFit="1" customWidth="1"/>
    <col min="15604" max="15604" width="10.28515625" style="601" bestFit="1" customWidth="1"/>
    <col min="15605" max="15606" width="11.42578125" style="601" bestFit="1" customWidth="1"/>
    <col min="15607" max="15607" width="10.28515625" style="601" bestFit="1" customWidth="1"/>
    <col min="15608" max="15609" width="11.42578125" style="601" bestFit="1" customWidth="1"/>
    <col min="15610" max="15610" width="10.28515625" style="601" bestFit="1" customWidth="1"/>
    <col min="15611" max="15612" width="11.42578125" style="601" bestFit="1" customWidth="1"/>
    <col min="15613" max="15613" width="10.28515625" style="601" bestFit="1" customWidth="1"/>
    <col min="15614" max="15615" width="11.42578125" style="601" bestFit="1" customWidth="1"/>
    <col min="15616" max="15616" width="10.28515625" style="601" bestFit="1" customWidth="1"/>
    <col min="15617" max="15617" width="11.42578125" style="601" bestFit="1" customWidth="1"/>
    <col min="15618" max="15618" width="14.42578125" style="601" customWidth="1"/>
    <col min="15619" max="15619" width="13.42578125" style="601" customWidth="1"/>
    <col min="15620" max="15620" width="14.42578125" style="601" customWidth="1"/>
    <col min="15621" max="15621" width="12" style="601" bestFit="1" customWidth="1"/>
    <col min="15622" max="15622" width="10.28515625" style="601" bestFit="1" customWidth="1"/>
    <col min="15623" max="15623" width="11.42578125" style="601" bestFit="1" customWidth="1"/>
    <col min="15624" max="15624" width="12" style="601" bestFit="1" customWidth="1"/>
    <col min="15625" max="15625" width="18.7109375" style="601" bestFit="1" customWidth="1"/>
    <col min="15626" max="15626" width="11.42578125" style="601" bestFit="1" customWidth="1"/>
    <col min="15627" max="15856" width="9.140625" style="601"/>
    <col min="15857" max="15857" width="10.5703125" style="601" customWidth="1"/>
    <col min="15858" max="15858" width="77.7109375" style="601" bestFit="1" customWidth="1"/>
    <col min="15859" max="15859" width="11.42578125" style="601" bestFit="1" customWidth="1"/>
    <col min="15860" max="15860" width="10.28515625" style="601" bestFit="1" customWidth="1"/>
    <col min="15861" max="15862" width="11.42578125" style="601" bestFit="1" customWidth="1"/>
    <col min="15863" max="15863" width="10.28515625" style="601" bestFit="1" customWidth="1"/>
    <col min="15864" max="15865" width="11.42578125" style="601" bestFit="1" customWidth="1"/>
    <col min="15866" max="15866" width="10.28515625" style="601" bestFit="1" customWidth="1"/>
    <col min="15867" max="15868" width="11.42578125" style="601" bestFit="1" customWidth="1"/>
    <col min="15869" max="15869" width="10.28515625" style="601" bestFit="1" customWidth="1"/>
    <col min="15870" max="15871" width="11.42578125" style="601" bestFit="1" customWidth="1"/>
    <col min="15872" max="15872" width="10.28515625" style="601" bestFit="1" customWidth="1"/>
    <col min="15873" max="15873" width="11.42578125" style="601" bestFit="1" customWidth="1"/>
    <col min="15874" max="15874" width="14.42578125" style="601" customWidth="1"/>
    <col min="15875" max="15875" width="13.42578125" style="601" customWidth="1"/>
    <col min="15876" max="15876" width="14.42578125" style="601" customWidth="1"/>
    <col min="15877" max="15877" width="12" style="601" bestFit="1" customWidth="1"/>
    <col min="15878" max="15878" width="10.28515625" style="601" bestFit="1" customWidth="1"/>
    <col min="15879" max="15879" width="11.42578125" style="601" bestFit="1" customWidth="1"/>
    <col min="15880" max="15880" width="12" style="601" bestFit="1" customWidth="1"/>
    <col min="15881" max="15881" width="18.7109375" style="601" bestFit="1" customWidth="1"/>
    <col min="15882" max="15882" width="11.42578125" style="601" bestFit="1" customWidth="1"/>
    <col min="15883" max="16112" width="9.140625" style="601"/>
    <col min="16113" max="16113" width="10.5703125" style="601" customWidth="1"/>
    <col min="16114" max="16114" width="77.7109375" style="601" bestFit="1" customWidth="1"/>
    <col min="16115" max="16115" width="11.42578125" style="601" bestFit="1" customWidth="1"/>
    <col min="16116" max="16116" width="10.28515625" style="601" bestFit="1" customWidth="1"/>
    <col min="16117" max="16118" width="11.42578125" style="601" bestFit="1" customWidth="1"/>
    <col min="16119" max="16119" width="10.28515625" style="601" bestFit="1" customWidth="1"/>
    <col min="16120" max="16121" width="11.42578125" style="601" bestFit="1" customWidth="1"/>
    <col min="16122" max="16122" width="10.28515625" style="601" bestFit="1" customWidth="1"/>
    <col min="16123" max="16124" width="11.42578125" style="601" bestFit="1" customWidth="1"/>
    <col min="16125" max="16125" width="10.28515625" style="601" bestFit="1" customWidth="1"/>
    <col min="16126" max="16127" width="11.42578125" style="601" bestFit="1" customWidth="1"/>
    <col min="16128" max="16128" width="10.28515625" style="601" bestFit="1" customWidth="1"/>
    <col min="16129" max="16129" width="11.42578125" style="601" bestFit="1" customWidth="1"/>
    <col min="16130" max="16130" width="14.42578125" style="601" customWidth="1"/>
    <col min="16131" max="16131" width="13.42578125" style="601" customWidth="1"/>
    <col min="16132" max="16132" width="14.42578125" style="601" customWidth="1"/>
    <col min="16133" max="16133" width="12" style="601" bestFit="1" customWidth="1"/>
    <col min="16134" max="16134" width="10.28515625" style="601" bestFit="1" customWidth="1"/>
    <col min="16135" max="16135" width="11.42578125" style="601" bestFit="1" customWidth="1"/>
    <col min="16136" max="16136" width="12" style="601" bestFit="1" customWidth="1"/>
    <col min="16137" max="16137" width="18.7109375" style="601" bestFit="1" customWidth="1"/>
    <col min="16138" max="16138" width="11.42578125" style="601" bestFit="1" customWidth="1"/>
    <col min="16139" max="16384" width="9.140625" style="601"/>
  </cols>
  <sheetData>
    <row r="1" spans="1:26" ht="13.5" thickBot="1" x14ac:dyDescent="0.25">
      <c r="A1" s="1148"/>
      <c r="B1" s="1149"/>
      <c r="C1" s="1148"/>
      <c r="D1" s="1621" t="s">
        <v>973</v>
      </c>
      <c r="E1" s="1621"/>
      <c r="F1" s="1148"/>
      <c r="G1" s="1621" t="s">
        <v>973</v>
      </c>
      <c r="H1" s="1621"/>
      <c r="I1" s="1148"/>
      <c r="J1" s="1621" t="s">
        <v>973</v>
      </c>
      <c r="K1" s="1621"/>
      <c r="L1" s="1148"/>
      <c r="M1" s="1621" t="s">
        <v>973</v>
      </c>
      <c r="N1" s="1621"/>
      <c r="O1" s="1148"/>
      <c r="P1" s="1621" t="s">
        <v>973</v>
      </c>
      <c r="Q1" s="1621"/>
      <c r="R1" s="1148"/>
      <c r="S1" s="1621"/>
      <c r="T1" s="1621"/>
      <c r="U1" s="1148"/>
      <c r="V1" s="1618"/>
      <c r="W1" s="1618"/>
      <c r="X1" s="1618"/>
      <c r="Y1" s="1618"/>
      <c r="Z1" s="1618"/>
    </row>
    <row r="2" spans="1:26" s="727" customFormat="1" ht="35.25" customHeight="1" thickBot="1" x14ac:dyDescent="0.25">
      <c r="A2" s="1619" t="s">
        <v>1714</v>
      </c>
      <c r="B2" s="1620"/>
      <c r="C2" s="724" t="s">
        <v>974</v>
      </c>
      <c r="D2" s="724" t="s">
        <v>975</v>
      </c>
      <c r="E2" s="1121" t="s">
        <v>959</v>
      </c>
      <c r="F2" s="724" t="s">
        <v>974</v>
      </c>
      <c r="G2" s="724" t="s">
        <v>975</v>
      </c>
      <c r="H2" s="1121" t="s">
        <v>959</v>
      </c>
      <c r="I2" s="724" t="s">
        <v>974</v>
      </c>
      <c r="J2" s="724" t="s">
        <v>975</v>
      </c>
      <c r="K2" s="1121" t="s">
        <v>959</v>
      </c>
      <c r="L2" s="724" t="s">
        <v>974</v>
      </c>
      <c r="M2" s="724" t="s">
        <v>975</v>
      </c>
      <c r="N2" s="1121" t="s">
        <v>959</v>
      </c>
      <c r="O2" s="724" t="s">
        <v>974</v>
      </c>
      <c r="P2" s="724" t="s">
        <v>975</v>
      </c>
      <c r="Q2" s="1236" t="s">
        <v>959</v>
      </c>
      <c r="R2" s="1150" t="s">
        <v>974</v>
      </c>
      <c r="S2" s="724" t="s">
        <v>975</v>
      </c>
      <c r="T2" s="1121" t="s">
        <v>959</v>
      </c>
      <c r="U2" s="1150" t="s">
        <v>974</v>
      </c>
      <c r="V2" s="724" t="s">
        <v>975</v>
      </c>
      <c r="W2" s="1121" t="s">
        <v>959</v>
      </c>
      <c r="X2" s="1242" t="s">
        <v>974</v>
      </c>
      <c r="Y2" s="724" t="s">
        <v>975</v>
      </c>
      <c r="Z2" s="1121" t="s">
        <v>959</v>
      </c>
    </row>
    <row r="3" spans="1:26" s="727" customFormat="1" ht="15.75" customHeight="1" thickBot="1" x14ac:dyDescent="0.25">
      <c r="A3" s="1151"/>
      <c r="B3" s="1152"/>
      <c r="C3" s="1615" t="s">
        <v>949</v>
      </c>
      <c r="D3" s="1616"/>
      <c r="E3" s="1617"/>
      <c r="F3" s="1615" t="s">
        <v>948</v>
      </c>
      <c r="G3" s="1616"/>
      <c r="H3" s="1617"/>
      <c r="I3" s="1615" t="s">
        <v>945</v>
      </c>
      <c r="J3" s="1616"/>
      <c r="K3" s="1617"/>
      <c r="L3" s="1615" t="s">
        <v>946</v>
      </c>
      <c r="M3" s="1616"/>
      <c r="N3" s="1617"/>
      <c r="O3" s="1615" t="s">
        <v>947</v>
      </c>
      <c r="P3" s="1616"/>
      <c r="Q3" s="1616"/>
      <c r="R3" s="1615" t="s">
        <v>950</v>
      </c>
      <c r="S3" s="1616"/>
      <c r="T3" s="1617"/>
      <c r="U3" s="1615" t="s">
        <v>976</v>
      </c>
      <c r="V3" s="1616"/>
      <c r="W3" s="1617"/>
      <c r="X3" s="1616" t="s">
        <v>173</v>
      </c>
      <c r="Y3" s="1616"/>
      <c r="Z3" s="1617"/>
    </row>
    <row r="4" spans="1:26" s="727" customFormat="1" ht="19.5" customHeight="1" thickBot="1" x14ac:dyDescent="0.25">
      <c r="A4" s="1151"/>
      <c r="B4" s="1153" t="s">
        <v>977</v>
      </c>
      <c r="C4" s="1154">
        <f t="shared" ref="C4:Y4" si="0">SUM(C5+C76+C79+C85+C89+C90)</f>
        <v>198058</v>
      </c>
      <c r="D4" s="1154">
        <f t="shared" si="0"/>
        <v>114092</v>
      </c>
      <c r="E4" s="1154">
        <f t="shared" si="0"/>
        <v>83966</v>
      </c>
      <c r="F4" s="1154">
        <f t="shared" si="0"/>
        <v>627149</v>
      </c>
      <c r="G4" s="1154">
        <f t="shared" si="0"/>
        <v>401780</v>
      </c>
      <c r="H4" s="1154">
        <f t="shared" si="0"/>
        <v>225369</v>
      </c>
      <c r="I4" s="1154">
        <f t="shared" si="0"/>
        <v>153910</v>
      </c>
      <c r="J4" s="1154">
        <f t="shared" si="0"/>
        <v>2109</v>
      </c>
      <c r="K4" s="1154">
        <f t="shared" si="0"/>
        <v>156019</v>
      </c>
      <c r="L4" s="1154">
        <f t="shared" si="0"/>
        <v>643423</v>
      </c>
      <c r="M4" s="1154">
        <f t="shared" si="0"/>
        <v>6848</v>
      </c>
      <c r="N4" s="1154">
        <f t="shared" si="0"/>
        <v>650271</v>
      </c>
      <c r="O4" s="1154">
        <f t="shared" si="0"/>
        <v>112552</v>
      </c>
      <c r="P4" s="1154">
        <f t="shared" si="0"/>
        <v>-2574</v>
      </c>
      <c r="Q4" s="1237">
        <f t="shared" si="0"/>
        <v>109978</v>
      </c>
      <c r="R4" s="1156">
        <f t="shared" si="0"/>
        <v>1735092</v>
      </c>
      <c r="S4" s="1154">
        <f t="shared" si="0"/>
        <v>522255</v>
      </c>
      <c r="T4" s="1155">
        <f t="shared" si="0"/>
        <v>1225603</v>
      </c>
      <c r="U4" s="1156">
        <f t="shared" si="0"/>
        <v>118532627</v>
      </c>
      <c r="V4" s="1154">
        <f t="shared" si="0"/>
        <v>12167502</v>
      </c>
      <c r="W4" s="1155">
        <f t="shared" si="0"/>
        <v>106365124</v>
      </c>
      <c r="X4" s="1243">
        <f t="shared" si="0"/>
        <v>120267719</v>
      </c>
      <c r="Y4" s="1154">
        <f t="shared" si="0"/>
        <v>12689757</v>
      </c>
      <c r="Z4" s="1155">
        <f>SUM(Z5+Z76+Z79+Z85+Z89+Z90)</f>
        <v>107590727</v>
      </c>
    </row>
    <row r="5" spans="1:26" s="727" customFormat="1" ht="16.5" customHeight="1" x14ac:dyDescent="0.2">
      <c r="A5" s="1157" t="s">
        <v>978</v>
      </c>
      <c r="B5" s="1158" t="s">
        <v>979</v>
      </c>
      <c r="C5" s="595">
        <f t="shared" ref="C5" si="1">SUM(C6+C22+C57+C73)</f>
        <v>149321</v>
      </c>
      <c r="D5" s="595">
        <f t="shared" ref="D5:Z5" si="2">SUM(D6+D22+D57+D73)</f>
        <v>114092</v>
      </c>
      <c r="E5" s="595">
        <f t="shared" si="2"/>
        <v>35229</v>
      </c>
      <c r="F5" s="595">
        <f t="shared" si="2"/>
        <v>493173</v>
      </c>
      <c r="G5" s="595">
        <f t="shared" si="2"/>
        <v>401780</v>
      </c>
      <c r="H5" s="595">
        <f t="shared" si="2"/>
        <v>91393</v>
      </c>
      <c r="I5" s="595">
        <f t="shared" si="2"/>
        <v>34168</v>
      </c>
      <c r="J5" s="595">
        <f t="shared" si="2"/>
        <v>2109</v>
      </c>
      <c r="K5" s="595">
        <f t="shared" si="2"/>
        <v>36277</v>
      </c>
      <c r="L5" s="595">
        <f t="shared" si="2"/>
        <v>14034</v>
      </c>
      <c r="M5" s="595">
        <f t="shared" si="2"/>
        <v>6848</v>
      </c>
      <c r="N5" s="595">
        <f t="shared" si="2"/>
        <v>20882</v>
      </c>
      <c r="O5" s="595">
        <f t="shared" si="2"/>
        <v>13536</v>
      </c>
      <c r="P5" s="595">
        <f t="shared" si="2"/>
        <v>-2574</v>
      </c>
      <c r="Q5" s="1238">
        <f t="shared" si="2"/>
        <v>10962</v>
      </c>
      <c r="R5" s="599">
        <f t="shared" si="2"/>
        <v>704232</v>
      </c>
      <c r="S5" s="595">
        <f t="shared" si="2"/>
        <v>522255</v>
      </c>
      <c r="T5" s="600">
        <f t="shared" si="2"/>
        <v>194743</v>
      </c>
      <c r="U5" s="599">
        <f t="shared" si="2"/>
        <v>100002571</v>
      </c>
      <c r="V5" s="595">
        <f t="shared" si="2"/>
        <v>12167502</v>
      </c>
      <c r="W5" s="600">
        <f t="shared" si="2"/>
        <v>87835068</v>
      </c>
      <c r="X5" s="1244">
        <f t="shared" si="2"/>
        <v>100706803</v>
      </c>
      <c r="Y5" s="595">
        <f t="shared" si="2"/>
        <v>12689757</v>
      </c>
      <c r="Z5" s="600">
        <f t="shared" si="2"/>
        <v>88029811</v>
      </c>
    </row>
    <row r="6" spans="1:26" s="727" customFormat="1" x14ac:dyDescent="0.2">
      <c r="A6" s="1159" t="s">
        <v>980</v>
      </c>
      <c r="B6" s="1160" t="s">
        <v>981</v>
      </c>
      <c r="C6" s="595">
        <f t="shared" ref="C6" si="3">SUM(C17+C12+C7)</f>
        <v>16819</v>
      </c>
      <c r="D6" s="595">
        <f t="shared" ref="D6:Z6" si="4">SUM(D17+D12+D7)</f>
        <v>15125</v>
      </c>
      <c r="E6" s="595">
        <f t="shared" si="4"/>
        <v>1694</v>
      </c>
      <c r="F6" s="595">
        <f t="shared" si="4"/>
        <v>14875</v>
      </c>
      <c r="G6" s="595">
        <f t="shared" si="4"/>
        <v>11783</v>
      </c>
      <c r="H6" s="595">
        <f t="shared" si="4"/>
        <v>3092</v>
      </c>
      <c r="I6" s="595">
        <f t="shared" si="4"/>
        <v>0</v>
      </c>
      <c r="J6" s="595">
        <f t="shared" si="4"/>
        <v>0</v>
      </c>
      <c r="K6" s="595">
        <f t="shared" si="4"/>
        <v>0</v>
      </c>
      <c r="L6" s="595">
        <f t="shared" si="4"/>
        <v>0</v>
      </c>
      <c r="M6" s="595">
        <f t="shared" si="4"/>
        <v>0</v>
      </c>
      <c r="N6" s="595">
        <f t="shared" si="4"/>
        <v>0</v>
      </c>
      <c r="O6" s="595">
        <f t="shared" si="4"/>
        <v>152</v>
      </c>
      <c r="P6" s="595">
        <f t="shared" si="4"/>
        <v>-77</v>
      </c>
      <c r="Q6" s="1238">
        <f t="shared" si="4"/>
        <v>75</v>
      </c>
      <c r="R6" s="599">
        <f t="shared" si="4"/>
        <v>31846</v>
      </c>
      <c r="S6" s="595">
        <f t="shared" si="4"/>
        <v>26831</v>
      </c>
      <c r="T6" s="600">
        <f t="shared" si="4"/>
        <v>4861</v>
      </c>
      <c r="U6" s="599">
        <f t="shared" si="4"/>
        <v>411730</v>
      </c>
      <c r="V6" s="595">
        <f t="shared" si="4"/>
        <v>408039</v>
      </c>
      <c r="W6" s="600">
        <f t="shared" si="4"/>
        <v>3691</v>
      </c>
      <c r="X6" s="1244">
        <f t="shared" si="4"/>
        <v>443576</v>
      </c>
      <c r="Y6" s="595">
        <f t="shared" si="4"/>
        <v>434870</v>
      </c>
      <c r="Z6" s="600">
        <f t="shared" si="4"/>
        <v>8552</v>
      </c>
    </row>
    <row r="7" spans="1:26" s="727" customFormat="1" x14ac:dyDescent="0.2">
      <c r="A7" s="1161" t="s">
        <v>982</v>
      </c>
      <c r="B7" s="597" t="s">
        <v>983</v>
      </c>
      <c r="C7" s="595">
        <f t="shared" ref="C7" si="5">SUM(C8:C11)</f>
        <v>7195</v>
      </c>
      <c r="D7" s="595">
        <f t="shared" ref="D7:Z7" si="6">SUM(D8:D11)</f>
        <v>6046</v>
      </c>
      <c r="E7" s="595">
        <f t="shared" si="6"/>
        <v>1149</v>
      </c>
      <c r="F7" s="595">
        <f t="shared" si="6"/>
        <v>14875</v>
      </c>
      <c r="G7" s="595">
        <f t="shared" si="6"/>
        <v>11783</v>
      </c>
      <c r="H7" s="595">
        <f t="shared" si="6"/>
        <v>3092</v>
      </c>
      <c r="I7" s="595">
        <f t="shared" si="6"/>
        <v>0</v>
      </c>
      <c r="J7" s="595">
        <f t="shared" si="6"/>
        <v>0</v>
      </c>
      <c r="K7" s="595">
        <f t="shared" si="6"/>
        <v>0</v>
      </c>
      <c r="L7" s="595">
        <f t="shared" si="6"/>
        <v>0</v>
      </c>
      <c r="M7" s="595">
        <f t="shared" si="6"/>
        <v>0</v>
      </c>
      <c r="N7" s="595">
        <f t="shared" si="6"/>
        <v>0</v>
      </c>
      <c r="O7" s="595">
        <f t="shared" si="6"/>
        <v>0</v>
      </c>
      <c r="P7" s="595">
        <f t="shared" si="6"/>
        <v>0</v>
      </c>
      <c r="Q7" s="1238">
        <f t="shared" si="6"/>
        <v>0</v>
      </c>
      <c r="R7" s="599">
        <f t="shared" si="6"/>
        <v>22070</v>
      </c>
      <c r="S7" s="595">
        <f t="shared" si="6"/>
        <v>17829</v>
      </c>
      <c r="T7" s="600">
        <f t="shared" si="6"/>
        <v>4241</v>
      </c>
      <c r="U7" s="599">
        <f t="shared" si="6"/>
        <v>130791</v>
      </c>
      <c r="V7" s="595">
        <f t="shared" si="6"/>
        <v>129368</v>
      </c>
      <c r="W7" s="600">
        <f t="shared" si="6"/>
        <v>1423</v>
      </c>
      <c r="X7" s="1244">
        <f t="shared" si="6"/>
        <v>152861</v>
      </c>
      <c r="Y7" s="595">
        <f t="shared" si="6"/>
        <v>147197</v>
      </c>
      <c r="Z7" s="600">
        <f t="shared" si="6"/>
        <v>5664</v>
      </c>
    </row>
    <row r="8" spans="1:26" x14ac:dyDescent="0.2">
      <c r="A8" s="1162" t="s">
        <v>984</v>
      </c>
      <c r="B8" s="610" t="s">
        <v>985</v>
      </c>
      <c r="C8" s="594"/>
      <c r="D8" s="594"/>
      <c r="E8" s="598">
        <f t="shared" ref="E8:E21" si="7">C8-D8</f>
        <v>0</v>
      </c>
      <c r="F8" s="594"/>
      <c r="G8" s="594"/>
      <c r="H8" s="600">
        <f>F8-G8</f>
        <v>0</v>
      </c>
      <c r="I8" s="594"/>
      <c r="J8" s="594"/>
      <c r="K8" s="600">
        <f>I8-J8</f>
        <v>0</v>
      </c>
      <c r="L8" s="594"/>
      <c r="M8" s="594"/>
      <c r="N8" s="600">
        <f>L8-M8</f>
        <v>0</v>
      </c>
      <c r="O8" s="594"/>
      <c r="P8" s="594"/>
      <c r="Q8" s="1238">
        <f>O8-P8</f>
        <v>0</v>
      </c>
      <c r="R8" s="1247">
        <f t="shared" ref="R8:T68" si="8">SUM(C8+F8+I8+L8+O8)</f>
        <v>0</v>
      </c>
      <c r="S8" s="594">
        <f t="shared" ref="S8:T19" si="9">SUM(D8+G8+J8+M8+P8)</f>
        <v>0</v>
      </c>
      <c r="T8" s="600">
        <f t="shared" si="9"/>
        <v>0</v>
      </c>
      <c r="U8" s="1247"/>
      <c r="V8" s="594"/>
      <c r="W8" s="600">
        <f>U8-V8</f>
        <v>0</v>
      </c>
      <c r="X8" s="1244">
        <f t="shared" ref="X8:Z68" si="10">SUM(R8+U8)</f>
        <v>0</v>
      </c>
      <c r="Y8" s="595">
        <f t="shared" ref="Y8:Z19" si="11">SUM(S8+V8)</f>
        <v>0</v>
      </c>
      <c r="Z8" s="600">
        <f t="shared" si="11"/>
        <v>0</v>
      </c>
    </row>
    <row r="9" spans="1:26" ht="12" customHeight="1" x14ac:dyDescent="0.2">
      <c r="A9" s="1162" t="s">
        <v>986</v>
      </c>
      <c r="B9" s="1163" t="s">
        <v>987</v>
      </c>
      <c r="C9" s="594"/>
      <c r="D9" s="594"/>
      <c r="E9" s="598">
        <f t="shared" si="7"/>
        <v>0</v>
      </c>
      <c r="F9" s="594"/>
      <c r="G9" s="594"/>
      <c r="H9" s="600">
        <f t="shared" ref="H9:H11" si="12">F9-G9</f>
        <v>0</v>
      </c>
      <c r="I9" s="594"/>
      <c r="J9" s="594"/>
      <c r="K9" s="600">
        <f>I9-J9</f>
        <v>0</v>
      </c>
      <c r="L9" s="594"/>
      <c r="M9" s="594"/>
      <c r="N9" s="600">
        <f>L9-M9</f>
        <v>0</v>
      </c>
      <c r="O9" s="594"/>
      <c r="P9" s="594"/>
      <c r="Q9" s="1238">
        <f>O9-P9</f>
        <v>0</v>
      </c>
      <c r="R9" s="1247">
        <f t="shared" si="8"/>
        <v>0</v>
      </c>
      <c r="S9" s="594">
        <f t="shared" si="9"/>
        <v>0</v>
      </c>
      <c r="T9" s="600">
        <f t="shared" si="9"/>
        <v>0</v>
      </c>
      <c r="U9" s="1247"/>
      <c r="V9" s="594"/>
      <c r="W9" s="600">
        <f>U9-V9</f>
        <v>0</v>
      </c>
      <c r="X9" s="1244">
        <f t="shared" si="10"/>
        <v>0</v>
      </c>
      <c r="Y9" s="595">
        <f t="shared" si="11"/>
        <v>0</v>
      </c>
      <c r="Z9" s="600">
        <f t="shared" si="11"/>
        <v>0</v>
      </c>
    </row>
    <row r="10" spans="1:26" x14ac:dyDescent="0.2">
      <c r="A10" s="1162" t="s">
        <v>988</v>
      </c>
      <c r="B10" s="610" t="s">
        <v>989</v>
      </c>
      <c r="C10" s="594">
        <v>7195</v>
      </c>
      <c r="D10" s="594">
        <v>6046</v>
      </c>
      <c r="E10" s="598">
        <f t="shared" si="7"/>
        <v>1149</v>
      </c>
      <c r="F10" s="594">
        <v>14875</v>
      </c>
      <c r="G10" s="594">
        <v>11783</v>
      </c>
      <c r="H10" s="598">
        <f t="shared" si="12"/>
        <v>3092</v>
      </c>
      <c r="I10" s="594"/>
      <c r="J10" s="594"/>
      <c r="K10" s="598">
        <f>I10-J10</f>
        <v>0</v>
      </c>
      <c r="L10" s="594"/>
      <c r="M10" s="594"/>
      <c r="N10" s="598">
        <f>L10-M10</f>
        <v>0</v>
      </c>
      <c r="O10" s="594"/>
      <c r="P10" s="594"/>
      <c r="Q10" s="1239">
        <f>O10-P10</f>
        <v>0</v>
      </c>
      <c r="R10" s="1247">
        <f t="shared" si="8"/>
        <v>22070</v>
      </c>
      <c r="S10" s="594">
        <f t="shared" si="9"/>
        <v>17829</v>
      </c>
      <c r="T10" s="598">
        <f t="shared" si="9"/>
        <v>4241</v>
      </c>
      <c r="U10" s="1247">
        <f>124791+6000</f>
        <v>130791</v>
      </c>
      <c r="V10" s="594">
        <f>124791+4576+1</f>
        <v>129368</v>
      </c>
      <c r="W10" s="598">
        <f>U10-V10</f>
        <v>1423</v>
      </c>
      <c r="X10" s="1244">
        <f t="shared" si="10"/>
        <v>152861</v>
      </c>
      <c r="Y10" s="595">
        <f t="shared" si="11"/>
        <v>147197</v>
      </c>
      <c r="Z10" s="600">
        <f t="shared" si="11"/>
        <v>5664</v>
      </c>
    </row>
    <row r="11" spans="1:26" x14ac:dyDescent="0.2">
      <c r="A11" s="1162" t="s">
        <v>990</v>
      </c>
      <c r="B11" s="610" t="s">
        <v>991</v>
      </c>
      <c r="C11" s="594"/>
      <c r="D11" s="594"/>
      <c r="E11" s="598">
        <f t="shared" si="7"/>
        <v>0</v>
      </c>
      <c r="F11" s="594"/>
      <c r="G11" s="594"/>
      <c r="H11" s="600">
        <f t="shared" si="12"/>
        <v>0</v>
      </c>
      <c r="I11" s="594"/>
      <c r="J11" s="594"/>
      <c r="K11" s="600">
        <f>I11-J11</f>
        <v>0</v>
      </c>
      <c r="L11" s="594"/>
      <c r="M11" s="594"/>
      <c r="N11" s="600">
        <f>L11-M11</f>
        <v>0</v>
      </c>
      <c r="O11" s="594"/>
      <c r="P11" s="594"/>
      <c r="Q11" s="1238">
        <f>O11-P11</f>
        <v>0</v>
      </c>
      <c r="R11" s="1247">
        <f t="shared" si="8"/>
        <v>0</v>
      </c>
      <c r="S11" s="594">
        <f t="shared" si="9"/>
        <v>0</v>
      </c>
      <c r="T11" s="600">
        <f t="shared" si="9"/>
        <v>0</v>
      </c>
      <c r="U11" s="1247"/>
      <c r="V11" s="594"/>
      <c r="W11" s="600">
        <f>U11-V11</f>
        <v>0</v>
      </c>
      <c r="X11" s="1244">
        <f t="shared" si="10"/>
        <v>0</v>
      </c>
      <c r="Y11" s="595">
        <f t="shared" si="11"/>
        <v>0</v>
      </c>
      <c r="Z11" s="600">
        <f t="shared" si="11"/>
        <v>0</v>
      </c>
    </row>
    <row r="12" spans="1:26" s="727" customFormat="1" x14ac:dyDescent="0.2">
      <c r="A12" s="1164" t="s">
        <v>992</v>
      </c>
      <c r="B12" s="597" t="s">
        <v>993</v>
      </c>
      <c r="C12" s="595">
        <f t="shared" ref="C12:Z12" si="13">SUM(C13:C16)</f>
        <v>9624</v>
      </c>
      <c r="D12" s="595">
        <f t="shared" si="13"/>
        <v>9079</v>
      </c>
      <c r="E12" s="595">
        <f t="shared" si="13"/>
        <v>545</v>
      </c>
      <c r="F12" s="595">
        <f t="shared" si="13"/>
        <v>0</v>
      </c>
      <c r="G12" s="595">
        <f t="shared" si="13"/>
        <v>0</v>
      </c>
      <c r="H12" s="595">
        <f t="shared" si="13"/>
        <v>0</v>
      </c>
      <c r="I12" s="595">
        <f t="shared" si="13"/>
        <v>0</v>
      </c>
      <c r="J12" s="595">
        <f t="shared" si="13"/>
        <v>0</v>
      </c>
      <c r="K12" s="595">
        <f t="shared" si="13"/>
        <v>0</v>
      </c>
      <c r="L12" s="595">
        <f t="shared" si="13"/>
        <v>0</v>
      </c>
      <c r="M12" s="595">
        <f t="shared" si="13"/>
        <v>0</v>
      </c>
      <c r="N12" s="595">
        <f t="shared" si="13"/>
        <v>0</v>
      </c>
      <c r="O12" s="595">
        <f t="shared" si="13"/>
        <v>152</v>
      </c>
      <c r="P12" s="595">
        <f t="shared" si="13"/>
        <v>-77</v>
      </c>
      <c r="Q12" s="1238">
        <f t="shared" si="13"/>
        <v>75</v>
      </c>
      <c r="R12" s="599">
        <f t="shared" si="13"/>
        <v>9776</v>
      </c>
      <c r="S12" s="595">
        <f t="shared" si="13"/>
        <v>9002</v>
      </c>
      <c r="T12" s="600">
        <f t="shared" si="13"/>
        <v>620</v>
      </c>
      <c r="U12" s="599">
        <f t="shared" si="13"/>
        <v>280939</v>
      </c>
      <c r="V12" s="595">
        <f t="shared" si="13"/>
        <v>278671</v>
      </c>
      <c r="W12" s="600">
        <f t="shared" si="13"/>
        <v>2268</v>
      </c>
      <c r="X12" s="1244">
        <f t="shared" si="13"/>
        <v>290715</v>
      </c>
      <c r="Y12" s="595">
        <f t="shared" si="13"/>
        <v>287673</v>
      </c>
      <c r="Z12" s="600">
        <f t="shared" si="13"/>
        <v>2888</v>
      </c>
    </row>
    <row r="13" spans="1:26" x14ac:dyDescent="0.2">
      <c r="A13" s="1162" t="s">
        <v>994</v>
      </c>
      <c r="B13" s="610" t="s">
        <v>995</v>
      </c>
      <c r="C13" s="594"/>
      <c r="D13" s="594"/>
      <c r="E13" s="598">
        <f t="shared" si="7"/>
        <v>0</v>
      </c>
      <c r="F13" s="594"/>
      <c r="G13" s="594"/>
      <c r="H13" s="600">
        <f>F13-G13</f>
        <v>0</v>
      </c>
      <c r="I13" s="594"/>
      <c r="J13" s="594"/>
      <c r="K13" s="600">
        <f>I13-J13</f>
        <v>0</v>
      </c>
      <c r="L13" s="594"/>
      <c r="M13" s="594"/>
      <c r="N13" s="600">
        <f>L13-M13</f>
        <v>0</v>
      </c>
      <c r="O13" s="594"/>
      <c r="P13" s="594"/>
      <c r="Q13" s="1238">
        <f>O13-P13</f>
        <v>0</v>
      </c>
      <c r="R13" s="1247">
        <f t="shared" si="8"/>
        <v>0</v>
      </c>
      <c r="S13" s="594">
        <f t="shared" si="9"/>
        <v>0</v>
      </c>
      <c r="T13" s="600">
        <f t="shared" si="9"/>
        <v>0</v>
      </c>
      <c r="U13" s="1247"/>
      <c r="V13" s="594"/>
      <c r="W13" s="598">
        <f>U13-V13</f>
        <v>0</v>
      </c>
      <c r="X13" s="1244">
        <f t="shared" si="10"/>
        <v>0</v>
      </c>
      <c r="Y13" s="595">
        <f t="shared" si="11"/>
        <v>0</v>
      </c>
      <c r="Z13" s="600">
        <f t="shared" si="11"/>
        <v>0</v>
      </c>
    </row>
    <row r="14" spans="1:26" x14ac:dyDescent="0.2">
      <c r="A14" s="1162" t="s">
        <v>996</v>
      </c>
      <c r="B14" s="610" t="s">
        <v>997</v>
      </c>
      <c r="C14" s="594"/>
      <c r="D14" s="594"/>
      <c r="E14" s="598">
        <f t="shared" si="7"/>
        <v>0</v>
      </c>
      <c r="F14" s="594"/>
      <c r="G14" s="594"/>
      <c r="H14" s="600">
        <f t="shared" ref="H14:H16" si="14">F14-G14</f>
        <v>0</v>
      </c>
      <c r="I14" s="594"/>
      <c r="J14" s="594"/>
      <c r="K14" s="600">
        <f>I14-J14</f>
        <v>0</v>
      </c>
      <c r="L14" s="594"/>
      <c r="M14" s="594"/>
      <c r="N14" s="600">
        <f>L14-M14</f>
        <v>0</v>
      </c>
      <c r="O14" s="594"/>
      <c r="P14" s="594"/>
      <c r="Q14" s="1238">
        <f>O14-P14</f>
        <v>0</v>
      </c>
      <c r="R14" s="1247">
        <f t="shared" si="8"/>
        <v>0</v>
      </c>
      <c r="S14" s="594">
        <f t="shared" si="9"/>
        <v>0</v>
      </c>
      <c r="T14" s="600">
        <f t="shared" si="9"/>
        <v>0</v>
      </c>
      <c r="U14" s="1247"/>
      <c r="V14" s="594"/>
      <c r="W14" s="598">
        <f>U14-V14</f>
        <v>0</v>
      </c>
      <c r="X14" s="1244">
        <f t="shared" si="10"/>
        <v>0</v>
      </c>
      <c r="Y14" s="595">
        <f t="shared" si="11"/>
        <v>0</v>
      </c>
      <c r="Z14" s="600">
        <f t="shared" si="11"/>
        <v>0</v>
      </c>
    </row>
    <row r="15" spans="1:26" x14ac:dyDescent="0.2">
      <c r="A15" s="1162" t="s">
        <v>998</v>
      </c>
      <c r="B15" s="610" t="s">
        <v>999</v>
      </c>
      <c r="C15" s="594">
        <f>632+177+8815</f>
        <v>9624</v>
      </c>
      <c r="D15" s="594">
        <v>9079</v>
      </c>
      <c r="E15" s="598">
        <f t="shared" si="7"/>
        <v>545</v>
      </c>
      <c r="F15" s="594"/>
      <c r="G15" s="594"/>
      <c r="H15" s="598">
        <f t="shared" si="14"/>
        <v>0</v>
      </c>
      <c r="I15" s="594"/>
      <c r="J15" s="594"/>
      <c r="K15" s="598">
        <f>I15+J15</f>
        <v>0</v>
      </c>
      <c r="L15" s="594">
        <v>0</v>
      </c>
      <c r="M15" s="594">
        <v>0</v>
      </c>
      <c r="N15" s="598">
        <f>L15-M15</f>
        <v>0</v>
      </c>
      <c r="O15" s="594">
        <v>152</v>
      </c>
      <c r="P15" s="594">
        <v>-77</v>
      </c>
      <c r="Q15" s="1239">
        <f>+O15+P15</f>
        <v>75</v>
      </c>
      <c r="R15" s="1247">
        <f t="shared" si="8"/>
        <v>9776</v>
      </c>
      <c r="S15" s="594">
        <f t="shared" si="9"/>
        <v>9002</v>
      </c>
      <c r="T15" s="598">
        <f t="shared" si="9"/>
        <v>620</v>
      </c>
      <c r="U15" s="1247">
        <f>2815+276400+1724</f>
        <v>280939</v>
      </c>
      <c r="V15" s="594">
        <f>547+276400+1724</f>
        <v>278671</v>
      </c>
      <c r="W15" s="598">
        <f>U15-V15</f>
        <v>2268</v>
      </c>
      <c r="X15" s="1244">
        <f t="shared" si="10"/>
        <v>290715</v>
      </c>
      <c r="Y15" s="595">
        <f t="shared" si="11"/>
        <v>287673</v>
      </c>
      <c r="Z15" s="600">
        <f t="shared" si="11"/>
        <v>2888</v>
      </c>
    </row>
    <row r="16" spans="1:26" x14ac:dyDescent="0.2">
      <c r="A16" s="1162" t="s">
        <v>1000</v>
      </c>
      <c r="B16" s="610" t="s">
        <v>1001</v>
      </c>
      <c r="C16" s="594"/>
      <c r="D16" s="594"/>
      <c r="E16" s="598">
        <f t="shared" si="7"/>
        <v>0</v>
      </c>
      <c r="F16" s="594"/>
      <c r="G16" s="594"/>
      <c r="H16" s="600">
        <f t="shared" si="14"/>
        <v>0</v>
      </c>
      <c r="I16" s="594"/>
      <c r="J16" s="594"/>
      <c r="K16" s="600">
        <f>I16-J16</f>
        <v>0</v>
      </c>
      <c r="L16" s="594"/>
      <c r="M16" s="594"/>
      <c r="N16" s="600">
        <f>L16-M16</f>
        <v>0</v>
      </c>
      <c r="O16" s="594"/>
      <c r="P16" s="594"/>
      <c r="Q16" s="1238"/>
      <c r="R16" s="1247">
        <f t="shared" si="8"/>
        <v>0</v>
      </c>
      <c r="S16" s="594">
        <f t="shared" si="9"/>
        <v>0</v>
      </c>
      <c r="T16" s="600">
        <f t="shared" si="9"/>
        <v>0</v>
      </c>
      <c r="U16" s="1247"/>
      <c r="V16" s="594"/>
      <c r="W16" s="598"/>
      <c r="X16" s="1244">
        <f t="shared" si="10"/>
        <v>0</v>
      </c>
      <c r="Y16" s="595">
        <f t="shared" si="11"/>
        <v>0</v>
      </c>
      <c r="Z16" s="600">
        <f t="shared" si="11"/>
        <v>0</v>
      </c>
    </row>
    <row r="17" spans="1:28" s="727" customFormat="1" x14ac:dyDescent="0.2">
      <c r="A17" s="1164" t="s">
        <v>1002</v>
      </c>
      <c r="B17" s="597" t="s">
        <v>1003</v>
      </c>
      <c r="C17" s="595">
        <f t="shared" ref="C17:E17" si="15">SUM(C18:C21)</f>
        <v>0</v>
      </c>
      <c r="D17" s="595">
        <f t="shared" si="15"/>
        <v>0</v>
      </c>
      <c r="E17" s="600">
        <f t="shared" si="15"/>
        <v>0</v>
      </c>
      <c r="F17" s="595"/>
      <c r="G17" s="595"/>
      <c r="H17" s="600">
        <f t="shared" ref="H17" si="16">H18+H19+H20+H21</f>
        <v>0</v>
      </c>
      <c r="I17" s="595">
        <f t="shared" ref="I17:Q17" si="17">SUM(I18:I21)</f>
        <v>0</v>
      </c>
      <c r="J17" s="595">
        <f t="shared" si="17"/>
        <v>0</v>
      </c>
      <c r="K17" s="600">
        <f t="shared" si="17"/>
        <v>0</v>
      </c>
      <c r="L17" s="595">
        <f t="shared" si="17"/>
        <v>0</v>
      </c>
      <c r="M17" s="595">
        <f t="shared" si="17"/>
        <v>0</v>
      </c>
      <c r="N17" s="600">
        <f t="shared" si="17"/>
        <v>0</v>
      </c>
      <c r="O17" s="595">
        <f t="shared" si="17"/>
        <v>0</v>
      </c>
      <c r="P17" s="595">
        <f t="shared" si="17"/>
        <v>0</v>
      </c>
      <c r="Q17" s="1238">
        <f t="shared" si="17"/>
        <v>0</v>
      </c>
      <c r="R17" s="599">
        <f t="shared" si="8"/>
        <v>0</v>
      </c>
      <c r="S17" s="595">
        <f t="shared" si="9"/>
        <v>0</v>
      </c>
      <c r="T17" s="600">
        <f t="shared" si="9"/>
        <v>0</v>
      </c>
      <c r="U17" s="599">
        <f t="shared" ref="U17:W17" si="18">SUM(U18:U21)</f>
        <v>0</v>
      </c>
      <c r="V17" s="595">
        <f t="shared" si="18"/>
        <v>0</v>
      </c>
      <c r="W17" s="600">
        <f t="shared" si="18"/>
        <v>0</v>
      </c>
      <c r="X17" s="1244">
        <f t="shared" si="10"/>
        <v>0</v>
      </c>
      <c r="Y17" s="595">
        <f t="shared" si="11"/>
        <v>0</v>
      </c>
      <c r="Z17" s="600">
        <f t="shared" si="11"/>
        <v>0</v>
      </c>
    </row>
    <row r="18" spans="1:28" x14ac:dyDescent="0.2">
      <c r="A18" s="1162" t="s">
        <v>1004</v>
      </c>
      <c r="B18" s="610" t="s">
        <v>1005</v>
      </c>
      <c r="C18" s="594"/>
      <c r="D18" s="594"/>
      <c r="E18" s="598">
        <f t="shared" si="7"/>
        <v>0</v>
      </c>
      <c r="F18" s="594"/>
      <c r="G18" s="594"/>
      <c r="H18" s="598">
        <f t="shared" ref="H18:H21" si="19">F18-G18</f>
        <v>0</v>
      </c>
      <c r="I18" s="594"/>
      <c r="J18" s="594"/>
      <c r="K18" s="600"/>
      <c r="L18" s="594"/>
      <c r="M18" s="594"/>
      <c r="N18" s="600"/>
      <c r="O18" s="594"/>
      <c r="P18" s="594"/>
      <c r="Q18" s="1238"/>
      <c r="R18" s="1247">
        <f t="shared" si="8"/>
        <v>0</v>
      </c>
      <c r="S18" s="594">
        <f t="shared" si="9"/>
        <v>0</v>
      </c>
      <c r="T18" s="600">
        <f t="shared" si="9"/>
        <v>0</v>
      </c>
      <c r="U18" s="1247"/>
      <c r="V18" s="594"/>
      <c r="W18" s="600"/>
      <c r="X18" s="1244">
        <f t="shared" si="10"/>
        <v>0</v>
      </c>
      <c r="Y18" s="595">
        <f t="shared" si="11"/>
        <v>0</v>
      </c>
      <c r="Z18" s="600">
        <f t="shared" si="11"/>
        <v>0</v>
      </c>
    </row>
    <row r="19" spans="1:28" ht="25.5" x14ac:dyDescent="0.2">
      <c r="A19" s="1162" t="s">
        <v>1006</v>
      </c>
      <c r="B19" s="1163" t="s">
        <v>1007</v>
      </c>
      <c r="C19" s="594"/>
      <c r="D19" s="594"/>
      <c r="E19" s="598">
        <f t="shared" si="7"/>
        <v>0</v>
      </c>
      <c r="F19" s="594"/>
      <c r="G19" s="594"/>
      <c r="H19" s="598">
        <f t="shared" si="19"/>
        <v>0</v>
      </c>
      <c r="I19" s="594"/>
      <c r="J19" s="594"/>
      <c r="K19" s="600"/>
      <c r="L19" s="594"/>
      <c r="M19" s="594"/>
      <c r="N19" s="600"/>
      <c r="O19" s="594"/>
      <c r="P19" s="594"/>
      <c r="Q19" s="1238"/>
      <c r="R19" s="1247">
        <f t="shared" si="8"/>
        <v>0</v>
      </c>
      <c r="S19" s="594">
        <f t="shared" si="9"/>
        <v>0</v>
      </c>
      <c r="T19" s="600">
        <f t="shared" si="9"/>
        <v>0</v>
      </c>
      <c r="U19" s="1247"/>
      <c r="V19" s="594"/>
      <c r="W19" s="600"/>
      <c r="X19" s="1244">
        <f t="shared" si="10"/>
        <v>0</v>
      </c>
      <c r="Y19" s="595">
        <f t="shared" si="11"/>
        <v>0</v>
      </c>
      <c r="Z19" s="600">
        <f t="shared" si="11"/>
        <v>0</v>
      </c>
    </row>
    <row r="20" spans="1:28" x14ac:dyDescent="0.2">
      <c r="A20" s="1162" t="s">
        <v>1008</v>
      </c>
      <c r="B20" s="610" t="s">
        <v>1009</v>
      </c>
      <c r="C20" s="594"/>
      <c r="D20" s="594"/>
      <c r="E20" s="598">
        <f t="shared" si="7"/>
        <v>0</v>
      </c>
      <c r="F20" s="594"/>
      <c r="G20" s="594"/>
      <c r="H20" s="598">
        <f t="shared" si="19"/>
        <v>0</v>
      </c>
      <c r="I20" s="594"/>
      <c r="J20" s="594"/>
      <c r="K20" s="600"/>
      <c r="L20" s="594"/>
      <c r="M20" s="594"/>
      <c r="N20" s="600"/>
      <c r="O20" s="594"/>
      <c r="P20" s="594"/>
      <c r="Q20" s="1238"/>
      <c r="R20" s="1247">
        <f t="shared" si="8"/>
        <v>0</v>
      </c>
      <c r="S20" s="594">
        <f t="shared" si="8"/>
        <v>0</v>
      </c>
      <c r="T20" s="600">
        <f t="shared" si="8"/>
        <v>0</v>
      </c>
      <c r="U20" s="1247"/>
      <c r="V20" s="594"/>
      <c r="W20" s="600"/>
      <c r="X20" s="1244">
        <f t="shared" si="10"/>
        <v>0</v>
      </c>
      <c r="Y20" s="595">
        <f t="shared" si="10"/>
        <v>0</v>
      </c>
      <c r="Z20" s="600">
        <f t="shared" si="10"/>
        <v>0</v>
      </c>
    </row>
    <row r="21" spans="1:28" x14ac:dyDescent="0.2">
      <c r="A21" s="1162" t="s">
        <v>1010</v>
      </c>
      <c r="B21" s="610" t="s">
        <v>1011</v>
      </c>
      <c r="C21" s="594"/>
      <c r="D21" s="594"/>
      <c r="E21" s="598">
        <f t="shared" si="7"/>
        <v>0</v>
      </c>
      <c r="F21" s="594"/>
      <c r="G21" s="594"/>
      <c r="H21" s="598">
        <f t="shared" si="19"/>
        <v>0</v>
      </c>
      <c r="I21" s="594"/>
      <c r="J21" s="594"/>
      <c r="K21" s="600"/>
      <c r="L21" s="594"/>
      <c r="M21" s="594"/>
      <c r="N21" s="600"/>
      <c r="O21" s="594"/>
      <c r="P21" s="594"/>
      <c r="Q21" s="1238"/>
      <c r="R21" s="1247">
        <f t="shared" si="8"/>
        <v>0</v>
      </c>
      <c r="S21" s="594">
        <f t="shared" si="8"/>
        <v>0</v>
      </c>
      <c r="T21" s="600">
        <f t="shared" si="8"/>
        <v>0</v>
      </c>
      <c r="U21" s="1247"/>
      <c r="V21" s="594"/>
      <c r="W21" s="600"/>
      <c r="X21" s="1244">
        <f t="shared" si="10"/>
        <v>0</v>
      </c>
      <c r="Y21" s="595">
        <f t="shared" si="10"/>
        <v>0</v>
      </c>
      <c r="Z21" s="600">
        <f t="shared" si="10"/>
        <v>0</v>
      </c>
    </row>
    <row r="22" spans="1:28" s="727" customFormat="1" x14ac:dyDescent="0.2">
      <c r="A22" s="596" t="s">
        <v>1012</v>
      </c>
      <c r="B22" s="1160" t="s">
        <v>1013</v>
      </c>
      <c r="C22" s="595">
        <f t="shared" ref="C22" si="20">C23+C37+C42+C47+C52</f>
        <v>132502</v>
      </c>
      <c r="D22" s="595">
        <f t="shared" ref="D22:Z22" si="21">D23+D37+D42+D47+D52</f>
        <v>98967</v>
      </c>
      <c r="E22" s="595">
        <f t="shared" si="21"/>
        <v>33535</v>
      </c>
      <c r="F22" s="595">
        <f t="shared" si="21"/>
        <v>478298</v>
      </c>
      <c r="G22" s="595">
        <f t="shared" si="21"/>
        <v>389997</v>
      </c>
      <c r="H22" s="595">
        <f t="shared" si="21"/>
        <v>88301</v>
      </c>
      <c r="I22" s="595">
        <f t="shared" si="21"/>
        <v>34168</v>
      </c>
      <c r="J22" s="595">
        <f t="shared" si="21"/>
        <v>2109</v>
      </c>
      <c r="K22" s="595">
        <f t="shared" si="21"/>
        <v>36277</v>
      </c>
      <c r="L22" s="595">
        <f t="shared" si="21"/>
        <v>14034</v>
      </c>
      <c r="M22" s="595">
        <f t="shared" si="21"/>
        <v>6848</v>
      </c>
      <c r="N22" s="595">
        <f t="shared" si="21"/>
        <v>20882</v>
      </c>
      <c r="O22" s="595">
        <f t="shared" si="21"/>
        <v>13384</v>
      </c>
      <c r="P22" s="595">
        <f t="shared" si="21"/>
        <v>-2497</v>
      </c>
      <c r="Q22" s="1238">
        <f t="shared" si="21"/>
        <v>10887</v>
      </c>
      <c r="R22" s="599">
        <f t="shared" si="21"/>
        <v>672386</v>
      </c>
      <c r="S22" s="595">
        <f t="shared" si="21"/>
        <v>495424</v>
      </c>
      <c r="T22" s="600">
        <f t="shared" si="21"/>
        <v>189882</v>
      </c>
      <c r="U22" s="599">
        <f t="shared" si="21"/>
        <v>99395472</v>
      </c>
      <c r="V22" s="595">
        <f t="shared" si="21"/>
        <v>11759463</v>
      </c>
      <c r="W22" s="600">
        <f t="shared" si="21"/>
        <v>87636008</v>
      </c>
      <c r="X22" s="1244">
        <f t="shared" si="21"/>
        <v>100067858</v>
      </c>
      <c r="Y22" s="595">
        <f t="shared" si="21"/>
        <v>12254887</v>
      </c>
      <c r="Z22" s="600">
        <f t="shared" si="21"/>
        <v>87825890</v>
      </c>
    </row>
    <row r="23" spans="1:28" s="727" customFormat="1" x14ac:dyDescent="0.2">
      <c r="A23" s="1159" t="s">
        <v>982</v>
      </c>
      <c r="B23" s="1160" t="s">
        <v>1014</v>
      </c>
      <c r="C23" s="595">
        <f t="shared" ref="C23" si="22">C24+C28+C33+C29</f>
        <v>0</v>
      </c>
      <c r="D23" s="595">
        <f t="shared" ref="D23:Y23" si="23">D24+D28+D33+D29</f>
        <v>0</v>
      </c>
      <c r="E23" s="595">
        <f t="shared" si="23"/>
        <v>0</v>
      </c>
      <c r="F23" s="595">
        <f t="shared" si="23"/>
        <v>0</v>
      </c>
      <c r="G23" s="595">
        <f t="shared" si="23"/>
        <v>0</v>
      </c>
      <c r="H23" s="595">
        <f t="shared" si="23"/>
        <v>0</v>
      </c>
      <c r="I23" s="595">
        <f t="shared" si="23"/>
        <v>0</v>
      </c>
      <c r="J23" s="595">
        <f t="shared" si="23"/>
        <v>0</v>
      </c>
      <c r="K23" s="595">
        <f t="shared" si="23"/>
        <v>0</v>
      </c>
      <c r="L23" s="595">
        <f t="shared" si="23"/>
        <v>0</v>
      </c>
      <c r="M23" s="595">
        <f t="shared" si="23"/>
        <v>0</v>
      </c>
      <c r="N23" s="595">
        <f t="shared" si="23"/>
        <v>0</v>
      </c>
      <c r="O23" s="595">
        <f t="shared" si="23"/>
        <v>0</v>
      </c>
      <c r="P23" s="595">
        <f t="shared" si="23"/>
        <v>0</v>
      </c>
      <c r="Q23" s="1238">
        <f t="shared" si="23"/>
        <v>0</v>
      </c>
      <c r="R23" s="599">
        <f t="shared" si="23"/>
        <v>0</v>
      </c>
      <c r="S23" s="595">
        <f t="shared" si="23"/>
        <v>0</v>
      </c>
      <c r="T23" s="600">
        <f t="shared" si="23"/>
        <v>0</v>
      </c>
      <c r="U23" s="599">
        <f t="shared" si="23"/>
        <v>96508723</v>
      </c>
      <c r="V23" s="595">
        <f t="shared" si="23"/>
        <v>10420428</v>
      </c>
      <c r="W23" s="600">
        <f>W24+W28+W33+W29-1</f>
        <v>86088294</v>
      </c>
      <c r="X23" s="1244">
        <f t="shared" si="23"/>
        <v>96508723</v>
      </c>
      <c r="Y23" s="595">
        <f t="shared" si="23"/>
        <v>10420428</v>
      </c>
      <c r="Z23" s="600">
        <f>Z24+Z28+Z33+Z29-1</f>
        <v>86088294</v>
      </c>
      <c r="AB23" s="1194"/>
    </row>
    <row r="24" spans="1:28" s="727" customFormat="1" x14ac:dyDescent="0.2">
      <c r="A24" s="1164" t="s">
        <v>984</v>
      </c>
      <c r="B24" s="597" t="s">
        <v>1015</v>
      </c>
      <c r="C24" s="595">
        <f t="shared" ref="C24" si="24">SUM(C25:C27)</f>
        <v>0</v>
      </c>
      <c r="D24" s="595">
        <f t="shared" ref="D24:Z24" si="25">SUM(D25:D27)</f>
        <v>0</v>
      </c>
      <c r="E24" s="595">
        <f t="shared" si="25"/>
        <v>0</v>
      </c>
      <c r="F24" s="595">
        <f t="shared" si="25"/>
        <v>0</v>
      </c>
      <c r="G24" s="595">
        <f t="shared" si="25"/>
        <v>0</v>
      </c>
      <c r="H24" s="595">
        <f t="shared" si="25"/>
        <v>0</v>
      </c>
      <c r="I24" s="595">
        <f t="shared" si="25"/>
        <v>0</v>
      </c>
      <c r="J24" s="595">
        <f t="shared" si="25"/>
        <v>0</v>
      </c>
      <c r="K24" s="595">
        <f t="shared" si="25"/>
        <v>0</v>
      </c>
      <c r="L24" s="595">
        <f t="shared" si="25"/>
        <v>0</v>
      </c>
      <c r="M24" s="595">
        <f t="shared" si="25"/>
        <v>0</v>
      </c>
      <c r="N24" s="595">
        <f t="shared" si="25"/>
        <v>0</v>
      </c>
      <c r="O24" s="595">
        <f t="shared" si="25"/>
        <v>0</v>
      </c>
      <c r="P24" s="595">
        <f t="shared" si="25"/>
        <v>0</v>
      </c>
      <c r="Q24" s="1238">
        <f t="shared" si="25"/>
        <v>0</v>
      </c>
      <c r="R24" s="599">
        <f t="shared" si="25"/>
        <v>0</v>
      </c>
      <c r="S24" s="595">
        <f t="shared" si="25"/>
        <v>0</v>
      </c>
      <c r="T24" s="600">
        <f t="shared" si="25"/>
        <v>0</v>
      </c>
      <c r="U24" s="599">
        <f t="shared" si="25"/>
        <v>60559024</v>
      </c>
      <c r="V24" s="595">
        <f t="shared" si="25"/>
        <v>5317794</v>
      </c>
      <c r="W24" s="600">
        <f t="shared" si="25"/>
        <v>55241230</v>
      </c>
      <c r="X24" s="1244">
        <f t="shared" si="25"/>
        <v>60559024</v>
      </c>
      <c r="Y24" s="595">
        <f t="shared" si="25"/>
        <v>5317794</v>
      </c>
      <c r="Z24" s="600">
        <f t="shared" si="25"/>
        <v>55241230</v>
      </c>
      <c r="AA24" s="1194"/>
    </row>
    <row r="25" spans="1:28" x14ac:dyDescent="0.2">
      <c r="A25" s="1165" t="s">
        <v>1016</v>
      </c>
      <c r="B25" s="610" t="s">
        <v>1017</v>
      </c>
      <c r="C25" s="594"/>
      <c r="D25" s="594"/>
      <c r="E25" s="598">
        <f>C25-D25</f>
        <v>0</v>
      </c>
      <c r="F25" s="594"/>
      <c r="G25" s="594"/>
      <c r="H25" s="598">
        <f>F25-G25</f>
        <v>0</v>
      </c>
      <c r="I25" s="594"/>
      <c r="J25" s="594"/>
      <c r="K25" s="598">
        <f>I25-J25</f>
        <v>0</v>
      </c>
      <c r="L25" s="594"/>
      <c r="M25" s="594"/>
      <c r="N25" s="598">
        <f>L25-M25</f>
        <v>0</v>
      </c>
      <c r="O25" s="594"/>
      <c r="P25" s="594"/>
      <c r="Q25" s="1239">
        <f>O25-P25</f>
        <v>0</v>
      </c>
      <c r="R25" s="1247">
        <f t="shared" si="8"/>
        <v>0</v>
      </c>
      <c r="S25" s="594">
        <f t="shared" si="8"/>
        <v>0</v>
      </c>
      <c r="T25" s="598">
        <f t="shared" si="8"/>
        <v>0</v>
      </c>
      <c r="U25" s="1247">
        <f>11119238+35251723+9285535+269750</f>
        <v>55926246</v>
      </c>
      <c r="V25" s="594">
        <f>32637+3584768</f>
        <v>3617405</v>
      </c>
      <c r="W25" s="598">
        <f>U25-V25</f>
        <v>52308841</v>
      </c>
      <c r="X25" s="1244">
        <f t="shared" si="10"/>
        <v>55926246</v>
      </c>
      <c r="Y25" s="595">
        <f t="shared" si="10"/>
        <v>3617405</v>
      </c>
      <c r="Z25" s="600">
        <f t="shared" si="10"/>
        <v>52308841</v>
      </c>
    </row>
    <row r="26" spans="1:28" x14ac:dyDescent="0.2">
      <c r="A26" s="1166" t="s">
        <v>1018</v>
      </c>
      <c r="B26" s="610" t="s">
        <v>1019</v>
      </c>
      <c r="C26" s="594"/>
      <c r="D26" s="594"/>
      <c r="E26" s="598">
        <f t="shared" ref="E26:E28" si="26">C26-D26</f>
        <v>0</v>
      </c>
      <c r="F26" s="594"/>
      <c r="G26" s="594"/>
      <c r="H26" s="598">
        <f t="shared" ref="H26:H89" si="27">F26-G26</f>
        <v>0</v>
      </c>
      <c r="I26" s="594"/>
      <c r="J26" s="594"/>
      <c r="K26" s="598">
        <f t="shared" ref="K26:K89" si="28">I26-J26</f>
        <v>0</v>
      </c>
      <c r="L26" s="594"/>
      <c r="M26" s="594"/>
      <c r="N26" s="598">
        <f t="shared" ref="N26:N89" si="29">L26-M26</f>
        <v>0</v>
      </c>
      <c r="O26" s="594"/>
      <c r="P26" s="594"/>
      <c r="Q26" s="1239">
        <f t="shared" ref="Q26:Q89" si="30">O26-P26</f>
        <v>0</v>
      </c>
      <c r="R26" s="1247">
        <f t="shared" si="8"/>
        <v>0</v>
      </c>
      <c r="S26" s="594">
        <f t="shared" si="8"/>
        <v>0</v>
      </c>
      <c r="T26" s="598">
        <f t="shared" si="8"/>
        <v>0</v>
      </c>
      <c r="U26" s="1247">
        <v>3318782</v>
      </c>
      <c r="V26" s="594">
        <v>1157429</v>
      </c>
      <c r="W26" s="598">
        <f t="shared" ref="W26:W28" si="31">U26-V26</f>
        <v>2161353</v>
      </c>
      <c r="X26" s="1244">
        <f t="shared" si="10"/>
        <v>3318782</v>
      </c>
      <c r="Y26" s="595">
        <f t="shared" si="10"/>
        <v>1157429</v>
      </c>
      <c r="Z26" s="600">
        <f t="shared" si="10"/>
        <v>2161353</v>
      </c>
    </row>
    <row r="27" spans="1:28" ht="25.5" x14ac:dyDescent="0.2">
      <c r="A27" s="1167" t="s">
        <v>1020</v>
      </c>
      <c r="B27" s="1168" t="s">
        <v>1021</v>
      </c>
      <c r="C27" s="594"/>
      <c r="D27" s="594"/>
      <c r="E27" s="598">
        <f t="shared" si="26"/>
        <v>0</v>
      </c>
      <c r="F27" s="594"/>
      <c r="G27" s="594"/>
      <c r="H27" s="598">
        <f t="shared" si="27"/>
        <v>0</v>
      </c>
      <c r="I27" s="594"/>
      <c r="J27" s="594"/>
      <c r="K27" s="598">
        <f t="shared" si="28"/>
        <v>0</v>
      </c>
      <c r="L27" s="594"/>
      <c r="M27" s="594"/>
      <c r="N27" s="598">
        <f t="shared" si="29"/>
        <v>0</v>
      </c>
      <c r="O27" s="594"/>
      <c r="P27" s="594"/>
      <c r="Q27" s="1239">
        <f t="shared" si="30"/>
        <v>0</v>
      </c>
      <c r="R27" s="1247">
        <f t="shared" si="8"/>
        <v>0</v>
      </c>
      <c r="S27" s="594">
        <f t="shared" si="8"/>
        <v>0</v>
      </c>
      <c r="T27" s="598">
        <f t="shared" si="8"/>
        <v>0</v>
      </c>
      <c r="U27" s="1247">
        <f>866313+443660+4023</f>
        <v>1313996</v>
      </c>
      <c r="V27" s="594">
        <f>216893+203143+503+323898-201477</f>
        <v>542960</v>
      </c>
      <c r="W27" s="598">
        <f t="shared" si="31"/>
        <v>771036</v>
      </c>
      <c r="X27" s="1244">
        <f t="shared" si="10"/>
        <v>1313996</v>
      </c>
      <c r="Y27" s="595">
        <f t="shared" si="10"/>
        <v>542960</v>
      </c>
      <c r="Z27" s="600">
        <f t="shared" si="10"/>
        <v>771036</v>
      </c>
    </row>
    <row r="28" spans="1:28" s="727" customFormat="1" ht="25.5" x14ac:dyDescent="0.2">
      <c r="A28" s="1164" t="s">
        <v>986</v>
      </c>
      <c r="B28" s="1169" t="s">
        <v>1022</v>
      </c>
      <c r="C28" s="595"/>
      <c r="D28" s="595"/>
      <c r="E28" s="600">
        <f t="shared" si="26"/>
        <v>0</v>
      </c>
      <c r="F28" s="595"/>
      <c r="G28" s="595"/>
      <c r="H28" s="600">
        <f t="shared" si="27"/>
        <v>0</v>
      </c>
      <c r="I28" s="595"/>
      <c r="J28" s="595"/>
      <c r="K28" s="600">
        <f t="shared" si="28"/>
        <v>0</v>
      </c>
      <c r="L28" s="595"/>
      <c r="M28" s="595"/>
      <c r="N28" s="600">
        <f t="shared" si="29"/>
        <v>0</v>
      </c>
      <c r="O28" s="595"/>
      <c r="P28" s="595"/>
      <c r="Q28" s="1238">
        <f t="shared" si="30"/>
        <v>0</v>
      </c>
      <c r="R28" s="599">
        <f t="shared" si="8"/>
        <v>0</v>
      </c>
      <c r="S28" s="595">
        <f t="shared" si="8"/>
        <v>0</v>
      </c>
      <c r="T28" s="600">
        <f t="shared" si="8"/>
        <v>0</v>
      </c>
      <c r="U28" s="599"/>
      <c r="V28" s="595"/>
      <c r="W28" s="600">
        <f t="shared" si="31"/>
        <v>0</v>
      </c>
      <c r="X28" s="1244">
        <f t="shared" si="10"/>
        <v>0</v>
      </c>
      <c r="Y28" s="595">
        <f t="shared" si="10"/>
        <v>0</v>
      </c>
      <c r="Z28" s="600">
        <f t="shared" si="10"/>
        <v>0</v>
      </c>
    </row>
    <row r="29" spans="1:28" s="727" customFormat="1" ht="25.5" x14ac:dyDescent="0.2">
      <c r="A29" s="1164" t="s">
        <v>988</v>
      </c>
      <c r="B29" s="1170" t="s">
        <v>1023</v>
      </c>
      <c r="C29" s="595">
        <f t="shared" ref="C29:Z29" si="32">SUM(C30:C32)</f>
        <v>0</v>
      </c>
      <c r="D29" s="595">
        <f t="shared" si="32"/>
        <v>0</v>
      </c>
      <c r="E29" s="595">
        <f t="shared" si="32"/>
        <v>0</v>
      </c>
      <c r="F29" s="595">
        <f t="shared" si="32"/>
        <v>0</v>
      </c>
      <c r="G29" s="595">
        <f t="shared" si="32"/>
        <v>0</v>
      </c>
      <c r="H29" s="595">
        <f t="shared" si="32"/>
        <v>0</v>
      </c>
      <c r="I29" s="595">
        <f t="shared" si="32"/>
        <v>0</v>
      </c>
      <c r="J29" s="595">
        <f t="shared" si="32"/>
        <v>0</v>
      </c>
      <c r="K29" s="595">
        <f t="shared" si="32"/>
        <v>0</v>
      </c>
      <c r="L29" s="595">
        <f t="shared" si="32"/>
        <v>0</v>
      </c>
      <c r="M29" s="595">
        <f t="shared" si="32"/>
        <v>0</v>
      </c>
      <c r="N29" s="595">
        <f t="shared" si="32"/>
        <v>0</v>
      </c>
      <c r="O29" s="595">
        <f t="shared" si="32"/>
        <v>0</v>
      </c>
      <c r="P29" s="595">
        <f t="shared" si="32"/>
        <v>0</v>
      </c>
      <c r="Q29" s="1238">
        <f t="shared" si="32"/>
        <v>0</v>
      </c>
      <c r="R29" s="599">
        <f t="shared" si="32"/>
        <v>0</v>
      </c>
      <c r="S29" s="595">
        <f t="shared" si="32"/>
        <v>0</v>
      </c>
      <c r="T29" s="600">
        <f t="shared" si="32"/>
        <v>0</v>
      </c>
      <c r="U29" s="599">
        <f t="shared" si="32"/>
        <v>15474208</v>
      </c>
      <c r="V29" s="595">
        <f t="shared" si="32"/>
        <v>1441085</v>
      </c>
      <c r="W29" s="600">
        <f t="shared" si="32"/>
        <v>14033123</v>
      </c>
      <c r="X29" s="1244">
        <f t="shared" si="32"/>
        <v>15474208</v>
      </c>
      <c r="Y29" s="595">
        <f t="shared" si="32"/>
        <v>1441085</v>
      </c>
      <c r="Z29" s="600">
        <f t="shared" si="32"/>
        <v>14033123</v>
      </c>
    </row>
    <row r="30" spans="1:28" ht="25.5" x14ac:dyDescent="0.2">
      <c r="A30" s="1165" t="s">
        <v>1024</v>
      </c>
      <c r="B30" s="1168" t="s">
        <v>1025</v>
      </c>
      <c r="C30" s="594"/>
      <c r="D30" s="594"/>
      <c r="E30" s="598">
        <f t="shared" ref="E30:E32" si="33">C30-D30</f>
        <v>0</v>
      </c>
      <c r="F30" s="594"/>
      <c r="G30" s="594"/>
      <c r="H30" s="598">
        <f t="shared" si="27"/>
        <v>0</v>
      </c>
      <c r="I30" s="594"/>
      <c r="J30" s="594"/>
      <c r="K30" s="598">
        <f t="shared" si="28"/>
        <v>0</v>
      </c>
      <c r="L30" s="594"/>
      <c r="M30" s="594"/>
      <c r="N30" s="598">
        <f t="shared" si="29"/>
        <v>0</v>
      </c>
      <c r="O30" s="594"/>
      <c r="P30" s="594"/>
      <c r="Q30" s="1239">
        <f t="shared" si="30"/>
        <v>0</v>
      </c>
      <c r="R30" s="1247">
        <f t="shared" si="8"/>
        <v>0</v>
      </c>
      <c r="S30" s="594">
        <f t="shared" si="8"/>
        <v>0</v>
      </c>
      <c r="T30" s="598">
        <f t="shared" si="8"/>
        <v>0</v>
      </c>
      <c r="U30" s="1247"/>
      <c r="V30" s="594"/>
      <c r="W30" s="598">
        <f t="shared" ref="W30:W32" si="34">U30-V30</f>
        <v>0</v>
      </c>
      <c r="X30" s="1244">
        <f t="shared" si="10"/>
        <v>0</v>
      </c>
      <c r="Y30" s="595">
        <f t="shared" si="10"/>
        <v>0</v>
      </c>
      <c r="Z30" s="600">
        <f t="shared" si="10"/>
        <v>0</v>
      </c>
    </row>
    <row r="31" spans="1:28" x14ac:dyDescent="0.2">
      <c r="A31" s="1165" t="s">
        <v>1026</v>
      </c>
      <c r="B31" s="610" t="s">
        <v>1027</v>
      </c>
      <c r="C31" s="594"/>
      <c r="D31" s="594"/>
      <c r="E31" s="598">
        <f t="shared" si="33"/>
        <v>0</v>
      </c>
      <c r="F31" s="594"/>
      <c r="G31" s="594"/>
      <c r="H31" s="598">
        <f t="shared" si="27"/>
        <v>0</v>
      </c>
      <c r="I31" s="594"/>
      <c r="J31" s="594"/>
      <c r="K31" s="598">
        <f t="shared" si="28"/>
        <v>0</v>
      </c>
      <c r="L31" s="594"/>
      <c r="M31" s="594"/>
      <c r="N31" s="598">
        <f t="shared" si="29"/>
        <v>0</v>
      </c>
      <c r="O31" s="594"/>
      <c r="P31" s="594"/>
      <c r="Q31" s="1239">
        <f t="shared" si="30"/>
        <v>0</v>
      </c>
      <c r="R31" s="1247">
        <f t="shared" si="8"/>
        <v>0</v>
      </c>
      <c r="S31" s="594">
        <f t="shared" si="8"/>
        <v>0</v>
      </c>
      <c r="T31" s="598">
        <f t="shared" si="8"/>
        <v>0</v>
      </c>
      <c r="U31" s="1247">
        <v>4982556</v>
      </c>
      <c r="V31" s="594"/>
      <c r="W31" s="598">
        <v>4982556</v>
      </c>
      <c r="X31" s="1244">
        <f t="shared" si="10"/>
        <v>4982556</v>
      </c>
      <c r="Y31" s="595">
        <f t="shared" si="10"/>
        <v>0</v>
      </c>
      <c r="Z31" s="600">
        <f t="shared" si="10"/>
        <v>4982556</v>
      </c>
    </row>
    <row r="32" spans="1:28" ht="38.25" customHeight="1" x14ac:dyDescent="0.2">
      <c r="A32" s="1165" t="s">
        <v>1028</v>
      </c>
      <c r="B32" s="1168" t="s">
        <v>1029</v>
      </c>
      <c r="C32" s="594"/>
      <c r="D32" s="594"/>
      <c r="E32" s="598">
        <f t="shared" si="33"/>
        <v>0</v>
      </c>
      <c r="F32" s="594"/>
      <c r="G32" s="594"/>
      <c r="H32" s="598">
        <f t="shared" si="27"/>
        <v>0</v>
      </c>
      <c r="I32" s="594"/>
      <c r="J32" s="594"/>
      <c r="K32" s="598">
        <f t="shared" si="28"/>
        <v>0</v>
      </c>
      <c r="L32" s="594"/>
      <c r="M32" s="594"/>
      <c r="N32" s="598">
        <f t="shared" si="29"/>
        <v>0</v>
      </c>
      <c r="O32" s="594"/>
      <c r="P32" s="594"/>
      <c r="Q32" s="1239">
        <f t="shared" si="30"/>
        <v>0</v>
      </c>
      <c r="R32" s="1247">
        <f t="shared" si="8"/>
        <v>0</v>
      </c>
      <c r="S32" s="594">
        <f t="shared" si="8"/>
        <v>0</v>
      </c>
      <c r="T32" s="598">
        <f t="shared" si="8"/>
        <v>0</v>
      </c>
      <c r="U32" s="1247">
        <f>106725+3161852+5608312+6194+325941+88191+874+571+4925+1184520+3547</f>
        <v>10491652</v>
      </c>
      <c r="V32" s="594">
        <f>2233+1085772+68747+40694+874+571+468+1174442+3547-936263</f>
        <v>1441085</v>
      </c>
      <c r="W32" s="598">
        <f t="shared" si="34"/>
        <v>9050567</v>
      </c>
      <c r="X32" s="1244">
        <f t="shared" si="10"/>
        <v>10491652</v>
      </c>
      <c r="Y32" s="595">
        <f t="shared" si="10"/>
        <v>1441085</v>
      </c>
      <c r="Z32" s="600">
        <f t="shared" si="10"/>
        <v>9050567</v>
      </c>
    </row>
    <row r="33" spans="1:26" s="727" customFormat="1" x14ac:dyDescent="0.2">
      <c r="A33" s="1164" t="s">
        <v>990</v>
      </c>
      <c r="B33" s="1171" t="s">
        <v>1030</v>
      </c>
      <c r="C33" s="595">
        <f t="shared" ref="C33:Z33" si="35">SUM(C34:C36)</f>
        <v>0</v>
      </c>
      <c r="D33" s="595">
        <f t="shared" si="35"/>
        <v>0</v>
      </c>
      <c r="E33" s="595">
        <f t="shared" si="35"/>
        <v>0</v>
      </c>
      <c r="F33" s="595">
        <f t="shared" si="35"/>
        <v>0</v>
      </c>
      <c r="G33" s="595">
        <f t="shared" si="35"/>
        <v>0</v>
      </c>
      <c r="H33" s="595">
        <f t="shared" si="35"/>
        <v>0</v>
      </c>
      <c r="I33" s="595">
        <f t="shared" si="35"/>
        <v>0</v>
      </c>
      <c r="J33" s="595">
        <f t="shared" si="35"/>
        <v>0</v>
      </c>
      <c r="K33" s="595">
        <f t="shared" si="35"/>
        <v>0</v>
      </c>
      <c r="L33" s="595">
        <f t="shared" si="35"/>
        <v>0</v>
      </c>
      <c r="M33" s="595">
        <f t="shared" si="35"/>
        <v>0</v>
      </c>
      <c r="N33" s="595">
        <f t="shared" si="35"/>
        <v>0</v>
      </c>
      <c r="O33" s="595">
        <f t="shared" si="35"/>
        <v>0</v>
      </c>
      <c r="P33" s="595">
        <f t="shared" si="35"/>
        <v>0</v>
      </c>
      <c r="Q33" s="1238">
        <f t="shared" si="35"/>
        <v>0</v>
      </c>
      <c r="R33" s="599">
        <f t="shared" si="35"/>
        <v>0</v>
      </c>
      <c r="S33" s="595">
        <f t="shared" si="35"/>
        <v>0</v>
      </c>
      <c r="T33" s="600">
        <f t="shared" si="35"/>
        <v>0</v>
      </c>
      <c r="U33" s="599">
        <f t="shared" si="35"/>
        <v>20475491</v>
      </c>
      <c r="V33" s="595">
        <f t="shared" si="35"/>
        <v>3661549</v>
      </c>
      <c r="W33" s="600">
        <f t="shared" si="35"/>
        <v>16813942</v>
      </c>
      <c r="X33" s="1244">
        <f t="shared" si="35"/>
        <v>20475491</v>
      </c>
      <c r="Y33" s="595">
        <f t="shared" si="35"/>
        <v>3661549</v>
      </c>
      <c r="Z33" s="600">
        <f t="shared" si="35"/>
        <v>16813942</v>
      </c>
    </row>
    <row r="34" spans="1:26" x14ac:dyDescent="0.2">
      <c r="A34" s="1166" t="s">
        <v>1031</v>
      </c>
      <c r="B34" s="610" t="s">
        <v>1032</v>
      </c>
      <c r="C34" s="594"/>
      <c r="D34" s="594"/>
      <c r="E34" s="598">
        <f t="shared" ref="E34:E36" si="36">C34-D34</f>
        <v>0</v>
      </c>
      <c r="F34" s="594"/>
      <c r="G34" s="594"/>
      <c r="H34" s="598">
        <f t="shared" si="27"/>
        <v>0</v>
      </c>
      <c r="I34" s="594"/>
      <c r="J34" s="594"/>
      <c r="K34" s="598">
        <f t="shared" si="28"/>
        <v>0</v>
      </c>
      <c r="L34" s="594"/>
      <c r="M34" s="594"/>
      <c r="N34" s="598">
        <f t="shared" si="29"/>
        <v>0</v>
      </c>
      <c r="O34" s="594"/>
      <c r="P34" s="594"/>
      <c r="Q34" s="1239">
        <f t="shared" si="30"/>
        <v>0</v>
      </c>
      <c r="R34" s="1247">
        <f t="shared" si="8"/>
        <v>0</v>
      </c>
      <c r="S34" s="594">
        <f t="shared" si="8"/>
        <v>0</v>
      </c>
      <c r="T34" s="598">
        <f t="shared" si="8"/>
        <v>0</v>
      </c>
      <c r="U34" s="1247">
        <f>810296+5903861</f>
        <v>6714157</v>
      </c>
      <c r="V34" s="594">
        <f>810296+2831594</f>
        <v>3641890</v>
      </c>
      <c r="W34" s="598">
        <f t="shared" ref="W34:W36" si="37">U34-V34</f>
        <v>3072267</v>
      </c>
      <c r="X34" s="1244">
        <f t="shared" si="10"/>
        <v>6714157</v>
      </c>
      <c r="Y34" s="595">
        <f t="shared" si="10"/>
        <v>3641890</v>
      </c>
      <c r="Z34" s="600">
        <f t="shared" si="10"/>
        <v>3072267</v>
      </c>
    </row>
    <row r="35" spans="1:26" x14ac:dyDescent="0.2">
      <c r="A35" s="1165" t="s">
        <v>1033</v>
      </c>
      <c r="B35" s="610" t="s">
        <v>1034</v>
      </c>
      <c r="C35" s="594"/>
      <c r="D35" s="594"/>
      <c r="E35" s="598">
        <f t="shared" si="36"/>
        <v>0</v>
      </c>
      <c r="F35" s="594"/>
      <c r="G35" s="594"/>
      <c r="H35" s="598">
        <f t="shared" si="27"/>
        <v>0</v>
      </c>
      <c r="I35" s="594"/>
      <c r="J35" s="594"/>
      <c r="K35" s="598">
        <f t="shared" si="28"/>
        <v>0</v>
      </c>
      <c r="L35" s="594"/>
      <c r="M35" s="594"/>
      <c r="N35" s="598">
        <f t="shared" si="29"/>
        <v>0</v>
      </c>
      <c r="O35" s="594"/>
      <c r="P35" s="594"/>
      <c r="Q35" s="1239">
        <f t="shared" si="30"/>
        <v>0</v>
      </c>
      <c r="R35" s="1247">
        <f t="shared" si="8"/>
        <v>0</v>
      </c>
      <c r="S35" s="594">
        <f t="shared" si="8"/>
        <v>0</v>
      </c>
      <c r="T35" s="598">
        <f t="shared" si="8"/>
        <v>0</v>
      </c>
      <c r="U35" s="1247">
        <f>304330+878822+1879771+82370+10467902</f>
        <v>13613195</v>
      </c>
      <c r="V35" s="594"/>
      <c r="W35" s="598">
        <f t="shared" si="37"/>
        <v>13613195</v>
      </c>
      <c r="X35" s="1244">
        <f t="shared" si="10"/>
        <v>13613195</v>
      </c>
      <c r="Y35" s="595">
        <f t="shared" si="10"/>
        <v>0</v>
      </c>
      <c r="Z35" s="600">
        <f t="shared" si="10"/>
        <v>13613195</v>
      </c>
    </row>
    <row r="36" spans="1:26" ht="25.5" x14ac:dyDescent="0.2">
      <c r="A36" s="1165" t="s">
        <v>1035</v>
      </c>
      <c r="B36" s="1168" t="s">
        <v>1036</v>
      </c>
      <c r="C36" s="594"/>
      <c r="D36" s="594"/>
      <c r="E36" s="598">
        <f t="shared" si="36"/>
        <v>0</v>
      </c>
      <c r="F36" s="594"/>
      <c r="G36" s="594"/>
      <c r="H36" s="598">
        <f t="shared" si="27"/>
        <v>0</v>
      </c>
      <c r="I36" s="594"/>
      <c r="J36" s="594"/>
      <c r="K36" s="598">
        <f t="shared" si="28"/>
        <v>0</v>
      </c>
      <c r="L36" s="594"/>
      <c r="M36" s="594"/>
      <c r="N36" s="598">
        <f t="shared" si="29"/>
        <v>0</v>
      </c>
      <c r="O36" s="594"/>
      <c r="P36" s="594"/>
      <c r="Q36" s="1239">
        <f t="shared" si="30"/>
        <v>0</v>
      </c>
      <c r="R36" s="1247">
        <f t="shared" si="8"/>
        <v>0</v>
      </c>
      <c r="S36" s="594">
        <f t="shared" si="8"/>
        <v>0</v>
      </c>
      <c r="T36" s="598">
        <f t="shared" si="8"/>
        <v>0</v>
      </c>
      <c r="U36" s="1247">
        <f>3487+31891+112761</f>
        <v>148139</v>
      </c>
      <c r="V36" s="594">
        <f>3487+10656+5516</f>
        <v>19659</v>
      </c>
      <c r="W36" s="598">
        <f t="shared" si="37"/>
        <v>128480</v>
      </c>
      <c r="X36" s="1244">
        <f t="shared" si="10"/>
        <v>148139</v>
      </c>
      <c r="Y36" s="595">
        <f t="shared" si="10"/>
        <v>19659</v>
      </c>
      <c r="Z36" s="600">
        <f t="shared" si="10"/>
        <v>128480</v>
      </c>
    </row>
    <row r="37" spans="1:26" s="727" customFormat="1" x14ac:dyDescent="0.2">
      <c r="A37" s="1159" t="s">
        <v>992</v>
      </c>
      <c r="B37" s="1160" t="s">
        <v>1037</v>
      </c>
      <c r="C37" s="595">
        <f t="shared" ref="C37:Z37" si="38">SUM(C38:C41)</f>
        <v>132502</v>
      </c>
      <c r="D37" s="595">
        <f t="shared" si="38"/>
        <v>98967</v>
      </c>
      <c r="E37" s="595">
        <f t="shared" si="38"/>
        <v>33535</v>
      </c>
      <c r="F37" s="595">
        <f t="shared" si="38"/>
        <v>474936</v>
      </c>
      <c r="G37" s="595">
        <f t="shared" si="38"/>
        <v>389997</v>
      </c>
      <c r="H37" s="595">
        <f t="shared" si="38"/>
        <v>84939</v>
      </c>
      <c r="I37" s="595">
        <f t="shared" si="38"/>
        <v>16495</v>
      </c>
      <c r="J37" s="595">
        <f t="shared" si="38"/>
        <v>2109</v>
      </c>
      <c r="K37" s="595">
        <f t="shared" si="38"/>
        <v>18604</v>
      </c>
      <c r="L37" s="595">
        <f t="shared" si="38"/>
        <v>14034</v>
      </c>
      <c r="M37" s="595">
        <f t="shared" si="38"/>
        <v>6848</v>
      </c>
      <c r="N37" s="595">
        <f t="shared" si="38"/>
        <v>20882</v>
      </c>
      <c r="O37" s="595">
        <f t="shared" si="38"/>
        <v>9306</v>
      </c>
      <c r="P37" s="595">
        <f t="shared" si="38"/>
        <v>-882</v>
      </c>
      <c r="Q37" s="1238">
        <f t="shared" si="38"/>
        <v>8424</v>
      </c>
      <c r="R37" s="599">
        <f t="shared" si="38"/>
        <v>647273</v>
      </c>
      <c r="S37" s="595">
        <f t="shared" si="38"/>
        <v>497039</v>
      </c>
      <c r="T37" s="600">
        <f t="shared" si="38"/>
        <v>166384</v>
      </c>
      <c r="U37" s="599">
        <f t="shared" si="38"/>
        <v>1836313</v>
      </c>
      <c r="V37" s="595">
        <f t="shared" si="38"/>
        <v>1339035</v>
      </c>
      <c r="W37" s="600">
        <f t="shared" si="38"/>
        <v>497278</v>
      </c>
      <c r="X37" s="1244">
        <f t="shared" si="38"/>
        <v>2483586</v>
      </c>
      <c r="Y37" s="595">
        <f t="shared" si="38"/>
        <v>1836074</v>
      </c>
      <c r="Z37" s="600">
        <f t="shared" si="38"/>
        <v>663662</v>
      </c>
    </row>
    <row r="38" spans="1:26" x14ac:dyDescent="0.2">
      <c r="A38" s="1162" t="s">
        <v>994</v>
      </c>
      <c r="B38" s="610" t="s">
        <v>1038</v>
      </c>
      <c r="C38" s="594"/>
      <c r="D38" s="594"/>
      <c r="E38" s="598">
        <f t="shared" ref="E38:E41" si="39">C38-D38</f>
        <v>0</v>
      </c>
      <c r="F38" s="594"/>
      <c r="G38" s="594"/>
      <c r="H38" s="598">
        <f t="shared" si="27"/>
        <v>0</v>
      </c>
      <c r="I38" s="594"/>
      <c r="J38" s="594"/>
      <c r="K38" s="598">
        <f t="shared" si="28"/>
        <v>0</v>
      </c>
      <c r="L38" s="594"/>
      <c r="M38" s="594"/>
      <c r="N38" s="598">
        <f t="shared" si="29"/>
        <v>0</v>
      </c>
      <c r="O38" s="594"/>
      <c r="P38" s="594"/>
      <c r="Q38" s="1239">
        <f t="shared" si="30"/>
        <v>0</v>
      </c>
      <c r="R38" s="1247">
        <f t="shared" si="8"/>
        <v>0</v>
      </c>
      <c r="S38" s="594">
        <f t="shared" si="8"/>
        <v>0</v>
      </c>
      <c r="T38" s="598">
        <f t="shared" si="8"/>
        <v>0</v>
      </c>
      <c r="U38" s="1247"/>
      <c r="V38" s="594"/>
      <c r="W38" s="598">
        <f t="shared" ref="W38:W40" si="40">U38-V38</f>
        <v>0</v>
      </c>
      <c r="X38" s="1244">
        <f t="shared" si="10"/>
        <v>0</v>
      </c>
      <c r="Y38" s="595">
        <f t="shared" si="10"/>
        <v>0</v>
      </c>
      <c r="Z38" s="600">
        <f t="shared" si="10"/>
        <v>0</v>
      </c>
    </row>
    <row r="39" spans="1:26" x14ac:dyDescent="0.2">
      <c r="A39" s="1162" t="s">
        <v>996</v>
      </c>
      <c r="B39" s="610" t="s">
        <v>1039</v>
      </c>
      <c r="C39" s="594"/>
      <c r="D39" s="594"/>
      <c r="E39" s="598">
        <f t="shared" si="39"/>
        <v>0</v>
      </c>
      <c r="F39" s="594"/>
      <c r="G39" s="594"/>
      <c r="H39" s="598">
        <f t="shared" si="27"/>
        <v>0</v>
      </c>
      <c r="I39" s="594"/>
      <c r="J39" s="594"/>
      <c r="K39" s="598">
        <f t="shared" si="28"/>
        <v>0</v>
      </c>
      <c r="L39" s="594"/>
      <c r="M39" s="594"/>
      <c r="N39" s="598">
        <f t="shared" si="29"/>
        <v>0</v>
      </c>
      <c r="O39" s="594"/>
      <c r="P39" s="594"/>
      <c r="Q39" s="1239">
        <f t="shared" si="30"/>
        <v>0</v>
      </c>
      <c r="R39" s="1247">
        <f t="shared" si="8"/>
        <v>0</v>
      </c>
      <c r="S39" s="594">
        <f t="shared" si="8"/>
        <v>0</v>
      </c>
      <c r="T39" s="598">
        <f t="shared" si="8"/>
        <v>0</v>
      </c>
      <c r="U39" s="1247"/>
      <c r="V39" s="594"/>
      <c r="W39" s="598">
        <f t="shared" si="40"/>
        <v>0</v>
      </c>
      <c r="X39" s="1244">
        <f t="shared" si="10"/>
        <v>0</v>
      </c>
      <c r="Y39" s="595">
        <f t="shared" si="10"/>
        <v>0</v>
      </c>
      <c r="Z39" s="600">
        <f t="shared" si="10"/>
        <v>0</v>
      </c>
    </row>
    <row r="40" spans="1:26" ht="24" customHeight="1" x14ac:dyDescent="0.2">
      <c r="A40" s="1162" t="s">
        <v>998</v>
      </c>
      <c r="B40" s="1168" t="s">
        <v>1040</v>
      </c>
      <c r="C40" s="594">
        <v>132502</v>
      </c>
      <c r="D40" s="594">
        <v>98967</v>
      </c>
      <c r="E40" s="598">
        <f t="shared" si="39"/>
        <v>33535</v>
      </c>
      <c r="F40" s="594">
        <f>1+474935</f>
        <v>474936</v>
      </c>
      <c r="G40" s="594">
        <v>389997</v>
      </c>
      <c r="H40" s="598">
        <f t="shared" si="27"/>
        <v>84939</v>
      </c>
      <c r="I40" s="594">
        <v>16495</v>
      </c>
      <c r="J40" s="594">
        <v>2109</v>
      </c>
      <c r="K40" s="598">
        <f>+I40+J40</f>
        <v>18604</v>
      </c>
      <c r="L40" s="594">
        <v>14034</v>
      </c>
      <c r="M40" s="594">
        <v>6848</v>
      </c>
      <c r="N40" s="598">
        <f>+L40+M40</f>
        <v>20882</v>
      </c>
      <c r="O40" s="594">
        <v>9306</v>
      </c>
      <c r="P40" s="594">
        <v>-882</v>
      </c>
      <c r="Q40" s="1239">
        <f>+O40+P40</f>
        <v>8424</v>
      </c>
      <c r="R40" s="1247">
        <f t="shared" si="8"/>
        <v>647273</v>
      </c>
      <c r="S40" s="594">
        <f t="shared" si="8"/>
        <v>497039</v>
      </c>
      <c r="T40" s="598">
        <f t="shared" si="8"/>
        <v>166384</v>
      </c>
      <c r="U40" s="1247">
        <f>89400+1746913</f>
        <v>1836313</v>
      </c>
      <c r="V40" s="594">
        <f>89473+1249562</f>
        <v>1339035</v>
      </c>
      <c r="W40" s="598">
        <f t="shared" si="40"/>
        <v>497278</v>
      </c>
      <c r="X40" s="1244">
        <f t="shared" si="10"/>
        <v>2483586</v>
      </c>
      <c r="Y40" s="595">
        <f t="shared" si="10"/>
        <v>1836074</v>
      </c>
      <c r="Z40" s="600">
        <f t="shared" si="10"/>
        <v>663662</v>
      </c>
    </row>
    <row r="41" spans="1:26" x14ac:dyDescent="0.2">
      <c r="A41" s="1162" t="s">
        <v>1000</v>
      </c>
      <c r="B41" s="610" t="s">
        <v>1041</v>
      </c>
      <c r="C41" s="594"/>
      <c r="D41" s="594"/>
      <c r="E41" s="598">
        <f t="shared" si="39"/>
        <v>0</v>
      </c>
      <c r="F41" s="594"/>
      <c r="G41" s="594"/>
      <c r="H41" s="598">
        <f t="shared" si="27"/>
        <v>0</v>
      </c>
      <c r="I41" s="594"/>
      <c r="J41" s="594"/>
      <c r="K41" s="598">
        <f t="shared" si="28"/>
        <v>0</v>
      </c>
      <c r="L41" s="594"/>
      <c r="M41" s="594"/>
      <c r="N41" s="598">
        <f t="shared" si="29"/>
        <v>0</v>
      </c>
      <c r="O41" s="594"/>
      <c r="P41" s="594"/>
      <c r="Q41" s="1239">
        <f t="shared" si="30"/>
        <v>0</v>
      </c>
      <c r="R41" s="1247">
        <f t="shared" si="8"/>
        <v>0</v>
      </c>
      <c r="S41" s="594">
        <f t="shared" si="8"/>
        <v>0</v>
      </c>
      <c r="T41" s="598">
        <f t="shared" si="8"/>
        <v>0</v>
      </c>
      <c r="U41" s="1247"/>
      <c r="V41" s="594"/>
      <c r="W41" s="598"/>
      <c r="X41" s="1244">
        <f t="shared" si="10"/>
        <v>0</v>
      </c>
      <c r="Y41" s="595">
        <f t="shared" si="10"/>
        <v>0</v>
      </c>
      <c r="Z41" s="600">
        <f t="shared" si="10"/>
        <v>0</v>
      </c>
    </row>
    <row r="42" spans="1:26" s="727" customFormat="1" x14ac:dyDescent="0.2">
      <c r="A42" s="1159" t="s">
        <v>1002</v>
      </c>
      <c r="B42" s="1160" t="s">
        <v>1042</v>
      </c>
      <c r="C42" s="595">
        <f t="shared" ref="C42:E42" si="41">SUM(C43:C46)</f>
        <v>0</v>
      </c>
      <c r="D42" s="595">
        <f t="shared" si="41"/>
        <v>0</v>
      </c>
      <c r="E42" s="600">
        <f t="shared" si="41"/>
        <v>0</v>
      </c>
      <c r="F42" s="595">
        <f>F43+F44+F45+F46</f>
        <v>0</v>
      </c>
      <c r="G42" s="595">
        <f t="shared" ref="G42:H42" si="42">G43+G44+G45+G46</f>
        <v>0</v>
      </c>
      <c r="H42" s="600">
        <f t="shared" si="42"/>
        <v>0</v>
      </c>
      <c r="I42" s="595">
        <f t="shared" ref="I42:Q42" si="43">SUM(I43:I46)</f>
        <v>0</v>
      </c>
      <c r="J42" s="595">
        <f t="shared" si="43"/>
        <v>0</v>
      </c>
      <c r="K42" s="600">
        <f t="shared" si="43"/>
        <v>0</v>
      </c>
      <c r="L42" s="595">
        <f t="shared" si="43"/>
        <v>0</v>
      </c>
      <c r="M42" s="595">
        <f t="shared" si="43"/>
        <v>0</v>
      </c>
      <c r="N42" s="600">
        <f t="shared" si="43"/>
        <v>0</v>
      </c>
      <c r="O42" s="595">
        <f t="shared" si="43"/>
        <v>0</v>
      </c>
      <c r="P42" s="595">
        <f t="shared" si="43"/>
        <v>0</v>
      </c>
      <c r="Q42" s="1238">
        <f t="shared" si="43"/>
        <v>0</v>
      </c>
      <c r="R42" s="599">
        <f t="shared" si="8"/>
        <v>0</v>
      </c>
      <c r="S42" s="595">
        <f t="shared" si="8"/>
        <v>0</v>
      </c>
      <c r="T42" s="600">
        <f t="shared" si="8"/>
        <v>0</v>
      </c>
      <c r="U42" s="599">
        <f t="shared" ref="U42:W42" si="44">SUM(U43:U46)</f>
        <v>0</v>
      </c>
      <c r="V42" s="595">
        <f t="shared" si="44"/>
        <v>0</v>
      </c>
      <c r="W42" s="600">
        <f t="shared" si="44"/>
        <v>0</v>
      </c>
      <c r="X42" s="1244">
        <f t="shared" si="10"/>
        <v>0</v>
      </c>
      <c r="Y42" s="595">
        <f t="shared" si="10"/>
        <v>0</v>
      </c>
      <c r="Z42" s="600">
        <f t="shared" si="10"/>
        <v>0</v>
      </c>
    </row>
    <row r="43" spans="1:26" x14ac:dyDescent="0.2">
      <c r="A43" s="1162" t="s">
        <v>1004</v>
      </c>
      <c r="B43" s="610" t="s">
        <v>1043</v>
      </c>
      <c r="C43" s="1172"/>
      <c r="D43" s="1172"/>
      <c r="E43" s="598">
        <f t="shared" ref="E43:E46" si="45">C43-D43</f>
        <v>0</v>
      </c>
      <c r="F43" s="1172"/>
      <c r="G43" s="1172"/>
      <c r="H43" s="598">
        <f t="shared" si="27"/>
        <v>0</v>
      </c>
      <c r="I43" s="1172"/>
      <c r="J43" s="1172"/>
      <c r="K43" s="598">
        <f t="shared" si="28"/>
        <v>0</v>
      </c>
      <c r="L43" s="1172"/>
      <c r="M43" s="1172"/>
      <c r="N43" s="598">
        <f t="shared" si="29"/>
        <v>0</v>
      </c>
      <c r="O43" s="1172"/>
      <c r="P43" s="1172"/>
      <c r="Q43" s="1239">
        <f t="shared" si="30"/>
        <v>0</v>
      </c>
      <c r="R43" s="1248">
        <f t="shared" si="8"/>
        <v>0</v>
      </c>
      <c r="S43" s="1172">
        <f t="shared" si="8"/>
        <v>0</v>
      </c>
      <c r="T43" s="598">
        <f t="shared" si="8"/>
        <v>0</v>
      </c>
      <c r="U43" s="1248"/>
      <c r="V43" s="1172"/>
      <c r="W43" s="598">
        <f t="shared" ref="W43:W46" si="46">U43-V43</f>
        <v>0</v>
      </c>
      <c r="X43" s="1245">
        <f t="shared" si="10"/>
        <v>0</v>
      </c>
      <c r="Y43" s="1174">
        <f t="shared" si="10"/>
        <v>0</v>
      </c>
      <c r="Z43" s="600">
        <f t="shared" si="10"/>
        <v>0</v>
      </c>
    </row>
    <row r="44" spans="1:26" x14ac:dyDescent="0.2">
      <c r="A44" s="1175" t="s">
        <v>1006</v>
      </c>
      <c r="B44" s="610" t="s">
        <v>1039</v>
      </c>
      <c r="C44" s="1172"/>
      <c r="D44" s="1172"/>
      <c r="E44" s="598">
        <f t="shared" si="45"/>
        <v>0</v>
      </c>
      <c r="F44" s="1172"/>
      <c r="G44" s="1172"/>
      <c r="H44" s="598">
        <f t="shared" si="27"/>
        <v>0</v>
      </c>
      <c r="I44" s="1172"/>
      <c r="J44" s="1172"/>
      <c r="K44" s="598">
        <f t="shared" si="28"/>
        <v>0</v>
      </c>
      <c r="L44" s="1172"/>
      <c r="M44" s="1172"/>
      <c r="N44" s="598">
        <f t="shared" si="29"/>
        <v>0</v>
      </c>
      <c r="O44" s="1172"/>
      <c r="P44" s="1172"/>
      <c r="Q44" s="1239">
        <f t="shared" si="30"/>
        <v>0</v>
      </c>
      <c r="R44" s="1248">
        <f t="shared" si="8"/>
        <v>0</v>
      </c>
      <c r="S44" s="1172">
        <f t="shared" si="8"/>
        <v>0</v>
      </c>
      <c r="T44" s="598">
        <f t="shared" si="8"/>
        <v>0</v>
      </c>
      <c r="U44" s="1248"/>
      <c r="V44" s="1172"/>
      <c r="W44" s="598">
        <f t="shared" si="46"/>
        <v>0</v>
      </c>
      <c r="X44" s="1245">
        <f t="shared" si="10"/>
        <v>0</v>
      </c>
      <c r="Y44" s="1174">
        <f t="shared" si="10"/>
        <v>0</v>
      </c>
      <c r="Z44" s="600">
        <f t="shared" si="10"/>
        <v>0</v>
      </c>
    </row>
    <row r="45" spans="1:26" x14ac:dyDescent="0.2">
      <c r="A45" s="1175" t="s">
        <v>1008</v>
      </c>
      <c r="B45" s="610" t="s">
        <v>1044</v>
      </c>
      <c r="C45" s="1172"/>
      <c r="D45" s="1172"/>
      <c r="E45" s="598">
        <f t="shared" si="45"/>
        <v>0</v>
      </c>
      <c r="F45" s="1172"/>
      <c r="G45" s="1172"/>
      <c r="H45" s="598">
        <f t="shared" si="27"/>
        <v>0</v>
      </c>
      <c r="I45" s="1172"/>
      <c r="J45" s="1172"/>
      <c r="K45" s="598">
        <f t="shared" si="28"/>
        <v>0</v>
      </c>
      <c r="L45" s="1172"/>
      <c r="M45" s="1172"/>
      <c r="N45" s="598">
        <f t="shared" si="29"/>
        <v>0</v>
      </c>
      <c r="O45" s="1172"/>
      <c r="P45" s="1172"/>
      <c r="Q45" s="1239">
        <f t="shared" si="30"/>
        <v>0</v>
      </c>
      <c r="R45" s="1248">
        <f t="shared" si="8"/>
        <v>0</v>
      </c>
      <c r="S45" s="1172">
        <f t="shared" si="8"/>
        <v>0</v>
      </c>
      <c r="T45" s="598">
        <f t="shared" si="8"/>
        <v>0</v>
      </c>
      <c r="U45" s="1248"/>
      <c r="V45" s="1172"/>
      <c r="W45" s="598">
        <f t="shared" si="46"/>
        <v>0</v>
      </c>
      <c r="X45" s="1245">
        <f t="shared" si="10"/>
        <v>0</v>
      </c>
      <c r="Y45" s="1174">
        <f t="shared" si="10"/>
        <v>0</v>
      </c>
      <c r="Z45" s="600">
        <f t="shared" si="10"/>
        <v>0</v>
      </c>
    </row>
    <row r="46" spans="1:26" x14ac:dyDescent="0.2">
      <c r="A46" s="1175" t="s">
        <v>1010</v>
      </c>
      <c r="B46" s="610" t="s">
        <v>1045</v>
      </c>
      <c r="C46" s="594"/>
      <c r="D46" s="594"/>
      <c r="E46" s="598">
        <f t="shared" si="45"/>
        <v>0</v>
      </c>
      <c r="F46" s="594"/>
      <c r="G46" s="594"/>
      <c r="H46" s="598">
        <f t="shared" si="27"/>
        <v>0</v>
      </c>
      <c r="I46" s="594"/>
      <c r="J46" s="594"/>
      <c r="K46" s="598">
        <f t="shared" si="28"/>
        <v>0</v>
      </c>
      <c r="L46" s="594"/>
      <c r="M46" s="594"/>
      <c r="N46" s="598">
        <f t="shared" si="29"/>
        <v>0</v>
      </c>
      <c r="O46" s="594"/>
      <c r="P46" s="594"/>
      <c r="Q46" s="1239">
        <f t="shared" si="30"/>
        <v>0</v>
      </c>
      <c r="R46" s="1247">
        <f t="shared" si="8"/>
        <v>0</v>
      </c>
      <c r="S46" s="594">
        <f t="shared" si="8"/>
        <v>0</v>
      </c>
      <c r="T46" s="598">
        <f t="shared" si="8"/>
        <v>0</v>
      </c>
      <c r="U46" s="1247"/>
      <c r="V46" s="594"/>
      <c r="W46" s="598">
        <f t="shared" si="46"/>
        <v>0</v>
      </c>
      <c r="X46" s="1244">
        <f t="shared" si="10"/>
        <v>0</v>
      </c>
      <c r="Y46" s="595">
        <f t="shared" si="10"/>
        <v>0</v>
      </c>
      <c r="Z46" s="600">
        <f t="shared" si="10"/>
        <v>0</v>
      </c>
    </row>
    <row r="47" spans="1:26" s="727" customFormat="1" x14ac:dyDescent="0.2">
      <c r="A47" s="1159" t="s">
        <v>1046</v>
      </c>
      <c r="B47" s="1160" t="s">
        <v>1047</v>
      </c>
      <c r="C47" s="595">
        <f t="shared" ref="C47:Z47" si="47">SUM(C48:C51)</f>
        <v>0</v>
      </c>
      <c r="D47" s="595">
        <f t="shared" si="47"/>
        <v>0</v>
      </c>
      <c r="E47" s="595">
        <f t="shared" si="47"/>
        <v>0</v>
      </c>
      <c r="F47" s="595">
        <f t="shared" si="47"/>
        <v>3362</v>
      </c>
      <c r="G47" s="595">
        <f t="shared" si="47"/>
        <v>0</v>
      </c>
      <c r="H47" s="595">
        <f t="shared" si="47"/>
        <v>3362</v>
      </c>
      <c r="I47" s="595">
        <f t="shared" si="47"/>
        <v>17673</v>
      </c>
      <c r="J47" s="595">
        <f t="shared" si="47"/>
        <v>0</v>
      </c>
      <c r="K47" s="595">
        <f t="shared" si="47"/>
        <v>17673</v>
      </c>
      <c r="L47" s="595">
        <f t="shared" si="47"/>
        <v>0</v>
      </c>
      <c r="M47" s="595">
        <f t="shared" si="47"/>
        <v>0</v>
      </c>
      <c r="N47" s="595">
        <f t="shared" si="47"/>
        <v>0</v>
      </c>
      <c r="O47" s="595">
        <f t="shared" si="47"/>
        <v>4078</v>
      </c>
      <c r="P47" s="595">
        <f t="shared" si="47"/>
        <v>-1615</v>
      </c>
      <c r="Q47" s="1238">
        <f t="shared" si="47"/>
        <v>2463</v>
      </c>
      <c r="R47" s="599">
        <f t="shared" si="47"/>
        <v>25113</v>
      </c>
      <c r="S47" s="595">
        <f t="shared" si="47"/>
        <v>-1615</v>
      </c>
      <c r="T47" s="600">
        <f t="shared" si="47"/>
        <v>23498</v>
      </c>
      <c r="U47" s="599">
        <f t="shared" si="47"/>
        <v>1050436</v>
      </c>
      <c r="V47" s="595">
        <f t="shared" si="47"/>
        <v>0</v>
      </c>
      <c r="W47" s="600">
        <f t="shared" si="47"/>
        <v>1050436</v>
      </c>
      <c r="X47" s="1244">
        <f t="shared" si="47"/>
        <v>1075549</v>
      </c>
      <c r="Y47" s="595">
        <f t="shared" si="47"/>
        <v>-1615</v>
      </c>
      <c r="Z47" s="600">
        <f t="shared" si="47"/>
        <v>1073934</v>
      </c>
    </row>
    <row r="48" spans="1:26" x14ac:dyDescent="0.2">
      <c r="A48" s="1162" t="s">
        <v>1048</v>
      </c>
      <c r="B48" s="610" t="s">
        <v>1049</v>
      </c>
      <c r="C48" s="594"/>
      <c r="D48" s="594"/>
      <c r="E48" s="598">
        <f t="shared" ref="E48:E49" si="48">C48-D48</f>
        <v>0</v>
      </c>
      <c r="F48" s="594"/>
      <c r="G48" s="594"/>
      <c r="H48" s="598">
        <f t="shared" si="27"/>
        <v>0</v>
      </c>
      <c r="I48" s="594"/>
      <c r="J48" s="594"/>
      <c r="K48" s="598">
        <f t="shared" si="28"/>
        <v>0</v>
      </c>
      <c r="L48" s="594"/>
      <c r="M48" s="594"/>
      <c r="N48" s="598">
        <f t="shared" si="29"/>
        <v>0</v>
      </c>
      <c r="O48" s="594"/>
      <c r="P48" s="594"/>
      <c r="Q48" s="1239">
        <f t="shared" si="30"/>
        <v>0</v>
      </c>
      <c r="R48" s="1247">
        <f t="shared" si="8"/>
        <v>0</v>
      </c>
      <c r="S48" s="594">
        <f t="shared" si="8"/>
        <v>0</v>
      </c>
      <c r="T48" s="598">
        <f t="shared" si="8"/>
        <v>0</v>
      </c>
      <c r="U48" s="1247"/>
      <c r="V48" s="594"/>
      <c r="W48" s="598">
        <f t="shared" ref="W48:W51" si="49">U48-V48</f>
        <v>0</v>
      </c>
      <c r="X48" s="1244">
        <f t="shared" si="10"/>
        <v>0</v>
      </c>
      <c r="Y48" s="595">
        <f t="shared" si="10"/>
        <v>0</v>
      </c>
      <c r="Z48" s="600">
        <f t="shared" si="10"/>
        <v>0</v>
      </c>
    </row>
    <row r="49" spans="1:26" ht="25.5" x14ac:dyDescent="0.2">
      <c r="A49" s="1175" t="s">
        <v>1050</v>
      </c>
      <c r="B49" s="1163" t="s">
        <v>1051</v>
      </c>
      <c r="C49" s="594"/>
      <c r="D49" s="594"/>
      <c r="E49" s="598">
        <f t="shared" si="48"/>
        <v>0</v>
      </c>
      <c r="F49" s="594"/>
      <c r="G49" s="594"/>
      <c r="H49" s="598">
        <f t="shared" si="27"/>
        <v>0</v>
      </c>
      <c r="I49" s="594"/>
      <c r="J49" s="594"/>
      <c r="K49" s="598">
        <f t="shared" si="28"/>
        <v>0</v>
      </c>
      <c r="L49" s="594"/>
      <c r="M49" s="594"/>
      <c r="N49" s="598">
        <f t="shared" si="29"/>
        <v>0</v>
      </c>
      <c r="O49" s="594"/>
      <c r="P49" s="594"/>
      <c r="Q49" s="1239">
        <f t="shared" si="30"/>
        <v>0</v>
      </c>
      <c r="R49" s="1247">
        <f t="shared" si="8"/>
        <v>0</v>
      </c>
      <c r="S49" s="594">
        <f t="shared" si="8"/>
        <v>0</v>
      </c>
      <c r="T49" s="598">
        <f t="shared" si="8"/>
        <v>0</v>
      </c>
      <c r="U49" s="1247"/>
      <c r="V49" s="594"/>
      <c r="W49" s="598">
        <f t="shared" si="49"/>
        <v>0</v>
      </c>
      <c r="X49" s="1244">
        <f t="shared" si="10"/>
        <v>0</v>
      </c>
      <c r="Y49" s="595">
        <f t="shared" si="10"/>
        <v>0</v>
      </c>
      <c r="Z49" s="600">
        <f t="shared" si="10"/>
        <v>0</v>
      </c>
    </row>
    <row r="50" spans="1:26" x14ac:dyDescent="0.2">
      <c r="A50" s="1175" t="s">
        <v>1052</v>
      </c>
      <c r="B50" s="610" t="s">
        <v>1053</v>
      </c>
      <c r="C50" s="594">
        <v>0</v>
      </c>
      <c r="D50" s="594">
        <v>0</v>
      </c>
      <c r="E50" s="598">
        <f>C50+D50</f>
        <v>0</v>
      </c>
      <c r="F50" s="594">
        <v>3362</v>
      </c>
      <c r="G50" s="594"/>
      <c r="H50" s="598">
        <f t="shared" si="27"/>
        <v>3362</v>
      </c>
      <c r="I50" s="594">
        <v>17673</v>
      </c>
      <c r="J50" s="594"/>
      <c r="K50" s="598">
        <f>I50+J50</f>
        <v>17673</v>
      </c>
      <c r="L50" s="594"/>
      <c r="M50" s="594"/>
      <c r="N50" s="598">
        <f>+L50+M50</f>
        <v>0</v>
      </c>
      <c r="O50" s="594">
        <v>4078</v>
      </c>
      <c r="P50" s="594">
        <v>-1615</v>
      </c>
      <c r="Q50" s="1239">
        <f>O50+P50</f>
        <v>2463</v>
      </c>
      <c r="R50" s="1247">
        <f t="shared" si="8"/>
        <v>25113</v>
      </c>
      <c r="S50" s="594">
        <f t="shared" si="8"/>
        <v>-1615</v>
      </c>
      <c r="T50" s="598">
        <f t="shared" si="8"/>
        <v>23498</v>
      </c>
      <c r="U50" s="1247">
        <v>1050436</v>
      </c>
      <c r="V50" s="594"/>
      <c r="W50" s="598">
        <f t="shared" si="49"/>
        <v>1050436</v>
      </c>
      <c r="X50" s="1244">
        <f t="shared" si="10"/>
        <v>1075549</v>
      </c>
      <c r="Y50" s="595">
        <f t="shared" si="10"/>
        <v>-1615</v>
      </c>
      <c r="Z50" s="600">
        <f t="shared" si="10"/>
        <v>1073934</v>
      </c>
    </row>
    <row r="51" spans="1:26" x14ac:dyDescent="0.2">
      <c r="A51" s="1175" t="s">
        <v>1054</v>
      </c>
      <c r="B51" s="610" t="s">
        <v>1055</v>
      </c>
      <c r="C51" s="594"/>
      <c r="D51" s="594"/>
      <c r="E51" s="598">
        <f t="shared" ref="E51" si="50">C51-D51</f>
        <v>0</v>
      </c>
      <c r="F51" s="594"/>
      <c r="G51" s="594"/>
      <c r="H51" s="598">
        <f t="shared" si="27"/>
        <v>0</v>
      </c>
      <c r="I51" s="594"/>
      <c r="J51" s="594"/>
      <c r="K51" s="598">
        <f t="shared" si="28"/>
        <v>0</v>
      </c>
      <c r="L51" s="594"/>
      <c r="M51" s="594"/>
      <c r="N51" s="598">
        <f t="shared" si="29"/>
        <v>0</v>
      </c>
      <c r="O51" s="594"/>
      <c r="P51" s="594"/>
      <c r="Q51" s="1239">
        <f t="shared" si="30"/>
        <v>0</v>
      </c>
      <c r="R51" s="1247">
        <f t="shared" si="8"/>
        <v>0</v>
      </c>
      <c r="S51" s="594">
        <f t="shared" si="8"/>
        <v>0</v>
      </c>
      <c r="T51" s="598">
        <f t="shared" si="8"/>
        <v>0</v>
      </c>
      <c r="U51" s="1247"/>
      <c r="V51" s="594"/>
      <c r="W51" s="598">
        <f t="shared" si="49"/>
        <v>0</v>
      </c>
      <c r="X51" s="1244">
        <f t="shared" si="10"/>
        <v>0</v>
      </c>
      <c r="Y51" s="595">
        <f t="shared" si="10"/>
        <v>0</v>
      </c>
      <c r="Z51" s="600">
        <f t="shared" si="10"/>
        <v>0</v>
      </c>
    </row>
    <row r="52" spans="1:26" s="727" customFormat="1" x14ac:dyDescent="0.2">
      <c r="A52" s="1159" t="s">
        <v>1056</v>
      </c>
      <c r="B52" s="1160" t="s">
        <v>1057</v>
      </c>
      <c r="C52" s="595">
        <f t="shared" ref="C52:E52" si="51">SUM(C53:C56)</f>
        <v>0</v>
      </c>
      <c r="D52" s="595">
        <f t="shared" si="51"/>
        <v>0</v>
      </c>
      <c r="E52" s="600">
        <f t="shared" si="51"/>
        <v>0</v>
      </c>
      <c r="F52" s="595">
        <f>F53+F54+F55+F56</f>
        <v>0</v>
      </c>
      <c r="G52" s="595">
        <f t="shared" ref="G52:H52" si="52">G53+G54+G55+G56</f>
        <v>0</v>
      </c>
      <c r="H52" s="600">
        <f t="shared" si="52"/>
        <v>0</v>
      </c>
      <c r="I52" s="595">
        <f t="shared" ref="I52:Q52" si="53">SUM(I53:I56)</f>
        <v>0</v>
      </c>
      <c r="J52" s="595">
        <f t="shared" si="53"/>
        <v>0</v>
      </c>
      <c r="K52" s="600">
        <f t="shared" si="53"/>
        <v>0</v>
      </c>
      <c r="L52" s="595">
        <f t="shared" si="53"/>
        <v>0</v>
      </c>
      <c r="M52" s="595">
        <f t="shared" si="53"/>
        <v>0</v>
      </c>
      <c r="N52" s="600">
        <f t="shared" si="53"/>
        <v>0</v>
      </c>
      <c r="O52" s="595">
        <f t="shared" si="53"/>
        <v>0</v>
      </c>
      <c r="P52" s="595">
        <f t="shared" si="53"/>
        <v>0</v>
      </c>
      <c r="Q52" s="1238">
        <f t="shared" si="53"/>
        <v>0</v>
      </c>
      <c r="R52" s="599">
        <f t="shared" si="8"/>
        <v>0</v>
      </c>
      <c r="S52" s="595">
        <f t="shared" si="8"/>
        <v>0</v>
      </c>
      <c r="T52" s="600">
        <f t="shared" si="8"/>
        <v>0</v>
      </c>
      <c r="U52" s="599">
        <f t="shared" ref="U52:W52" si="54">SUM(U53:U56)</f>
        <v>0</v>
      </c>
      <c r="V52" s="595">
        <f t="shared" si="54"/>
        <v>0</v>
      </c>
      <c r="W52" s="600">
        <f t="shared" si="54"/>
        <v>0</v>
      </c>
      <c r="X52" s="1244">
        <f t="shared" si="10"/>
        <v>0</v>
      </c>
      <c r="Y52" s="595">
        <f t="shared" si="10"/>
        <v>0</v>
      </c>
      <c r="Z52" s="600">
        <f t="shared" si="10"/>
        <v>0</v>
      </c>
    </row>
    <row r="53" spans="1:26" x14ac:dyDescent="0.2">
      <c r="A53" s="1162" t="s">
        <v>1058</v>
      </c>
      <c r="B53" s="610" t="s">
        <v>1059</v>
      </c>
      <c r="C53" s="595"/>
      <c r="D53" s="595"/>
      <c r="E53" s="598">
        <f t="shared" ref="E53:E56" si="55">C53-D53</f>
        <v>0</v>
      </c>
      <c r="F53" s="595"/>
      <c r="G53" s="595"/>
      <c r="H53" s="598">
        <f t="shared" si="27"/>
        <v>0</v>
      </c>
      <c r="I53" s="595"/>
      <c r="J53" s="595"/>
      <c r="K53" s="598">
        <f t="shared" si="28"/>
        <v>0</v>
      </c>
      <c r="L53" s="595"/>
      <c r="M53" s="595"/>
      <c r="N53" s="598">
        <f t="shared" si="29"/>
        <v>0</v>
      </c>
      <c r="O53" s="595"/>
      <c r="P53" s="595"/>
      <c r="Q53" s="1239">
        <f t="shared" si="30"/>
        <v>0</v>
      </c>
      <c r="R53" s="599">
        <f t="shared" si="8"/>
        <v>0</v>
      </c>
      <c r="S53" s="595">
        <f t="shared" si="8"/>
        <v>0</v>
      </c>
      <c r="T53" s="598">
        <f t="shared" si="8"/>
        <v>0</v>
      </c>
      <c r="U53" s="599"/>
      <c r="V53" s="595"/>
      <c r="W53" s="598">
        <f t="shared" ref="W53:W56" si="56">U53-V53</f>
        <v>0</v>
      </c>
      <c r="X53" s="1244">
        <f t="shared" si="10"/>
        <v>0</v>
      </c>
      <c r="Y53" s="595">
        <f t="shared" si="10"/>
        <v>0</v>
      </c>
      <c r="Z53" s="600">
        <f t="shared" si="10"/>
        <v>0</v>
      </c>
    </row>
    <row r="54" spans="1:26" ht="25.5" x14ac:dyDescent="0.2">
      <c r="A54" s="1175" t="s">
        <v>1060</v>
      </c>
      <c r="B54" s="1163" t="s">
        <v>1061</v>
      </c>
      <c r="C54" s="595"/>
      <c r="D54" s="595"/>
      <c r="E54" s="598">
        <f t="shared" si="55"/>
        <v>0</v>
      </c>
      <c r="F54" s="595"/>
      <c r="G54" s="595"/>
      <c r="H54" s="598">
        <f t="shared" si="27"/>
        <v>0</v>
      </c>
      <c r="I54" s="595"/>
      <c r="J54" s="595"/>
      <c r="K54" s="598">
        <f t="shared" si="28"/>
        <v>0</v>
      </c>
      <c r="L54" s="595"/>
      <c r="M54" s="595"/>
      <c r="N54" s="598">
        <f t="shared" si="29"/>
        <v>0</v>
      </c>
      <c r="O54" s="595"/>
      <c r="P54" s="595"/>
      <c r="Q54" s="1239">
        <f t="shared" si="30"/>
        <v>0</v>
      </c>
      <c r="R54" s="599">
        <f t="shared" si="8"/>
        <v>0</v>
      </c>
      <c r="S54" s="595">
        <f t="shared" si="8"/>
        <v>0</v>
      </c>
      <c r="T54" s="598">
        <f t="shared" si="8"/>
        <v>0</v>
      </c>
      <c r="U54" s="599"/>
      <c r="V54" s="595"/>
      <c r="W54" s="598">
        <f t="shared" si="56"/>
        <v>0</v>
      </c>
      <c r="X54" s="1244">
        <f t="shared" si="10"/>
        <v>0</v>
      </c>
      <c r="Y54" s="595">
        <f t="shared" si="10"/>
        <v>0</v>
      </c>
      <c r="Z54" s="600">
        <f t="shared" si="10"/>
        <v>0</v>
      </c>
    </row>
    <row r="55" spans="1:26" x14ac:dyDescent="0.2">
      <c r="A55" s="1175" t="s">
        <v>1062</v>
      </c>
      <c r="B55" s="610" t="s">
        <v>1063</v>
      </c>
      <c r="C55" s="595"/>
      <c r="D55" s="595"/>
      <c r="E55" s="598">
        <f t="shared" si="55"/>
        <v>0</v>
      </c>
      <c r="F55" s="595"/>
      <c r="G55" s="595"/>
      <c r="H55" s="598">
        <f t="shared" si="27"/>
        <v>0</v>
      </c>
      <c r="I55" s="595"/>
      <c r="J55" s="595"/>
      <c r="K55" s="598">
        <f t="shared" si="28"/>
        <v>0</v>
      </c>
      <c r="L55" s="595"/>
      <c r="M55" s="595"/>
      <c r="N55" s="598">
        <f t="shared" si="29"/>
        <v>0</v>
      </c>
      <c r="O55" s="595"/>
      <c r="P55" s="595"/>
      <c r="Q55" s="1239">
        <f t="shared" si="30"/>
        <v>0</v>
      </c>
      <c r="R55" s="599">
        <f t="shared" si="8"/>
        <v>0</v>
      </c>
      <c r="S55" s="595">
        <f t="shared" si="8"/>
        <v>0</v>
      </c>
      <c r="T55" s="598">
        <f t="shared" si="8"/>
        <v>0</v>
      </c>
      <c r="U55" s="599"/>
      <c r="V55" s="595"/>
      <c r="W55" s="598">
        <f t="shared" si="56"/>
        <v>0</v>
      </c>
      <c r="X55" s="1244">
        <f t="shared" si="10"/>
        <v>0</v>
      </c>
      <c r="Y55" s="595">
        <f t="shared" si="10"/>
        <v>0</v>
      </c>
      <c r="Z55" s="600">
        <f t="shared" si="10"/>
        <v>0</v>
      </c>
    </row>
    <row r="56" spans="1:26" x14ac:dyDescent="0.2">
      <c r="A56" s="1175" t="s">
        <v>1064</v>
      </c>
      <c r="B56" s="610" t="s">
        <v>1065</v>
      </c>
      <c r="C56" s="595"/>
      <c r="D56" s="595"/>
      <c r="E56" s="598">
        <f t="shared" si="55"/>
        <v>0</v>
      </c>
      <c r="F56" s="595"/>
      <c r="G56" s="595"/>
      <c r="H56" s="598">
        <f t="shared" si="27"/>
        <v>0</v>
      </c>
      <c r="I56" s="595"/>
      <c r="J56" s="595"/>
      <c r="K56" s="598">
        <f t="shared" si="28"/>
        <v>0</v>
      </c>
      <c r="L56" s="595"/>
      <c r="M56" s="595"/>
      <c r="N56" s="598">
        <f t="shared" si="29"/>
        <v>0</v>
      </c>
      <c r="O56" s="595"/>
      <c r="P56" s="595"/>
      <c r="Q56" s="1239">
        <f t="shared" si="30"/>
        <v>0</v>
      </c>
      <c r="R56" s="599">
        <f t="shared" si="8"/>
        <v>0</v>
      </c>
      <c r="S56" s="595">
        <f t="shared" si="8"/>
        <v>0</v>
      </c>
      <c r="T56" s="598">
        <f t="shared" si="8"/>
        <v>0</v>
      </c>
      <c r="U56" s="599"/>
      <c r="V56" s="595"/>
      <c r="W56" s="598">
        <f t="shared" si="56"/>
        <v>0</v>
      </c>
      <c r="X56" s="1244">
        <f t="shared" si="10"/>
        <v>0</v>
      </c>
      <c r="Y56" s="595">
        <f t="shared" si="10"/>
        <v>0</v>
      </c>
      <c r="Z56" s="600">
        <f t="shared" si="10"/>
        <v>0</v>
      </c>
    </row>
    <row r="57" spans="1:26" s="727" customFormat="1" x14ac:dyDescent="0.2">
      <c r="A57" s="596" t="s">
        <v>1066</v>
      </c>
      <c r="B57" s="1160" t="s">
        <v>1067</v>
      </c>
      <c r="C57" s="595">
        <f t="shared" ref="C57" si="57">C58+C63+C68</f>
        <v>0</v>
      </c>
      <c r="D57" s="595">
        <f t="shared" ref="D57:Z57" si="58">D58+D63+D68</f>
        <v>0</v>
      </c>
      <c r="E57" s="595">
        <f t="shared" si="58"/>
        <v>0</v>
      </c>
      <c r="F57" s="595">
        <f t="shared" si="58"/>
        <v>0</v>
      </c>
      <c r="G57" s="595">
        <f t="shared" si="58"/>
        <v>0</v>
      </c>
      <c r="H57" s="595">
        <f t="shared" si="58"/>
        <v>0</v>
      </c>
      <c r="I57" s="595">
        <f t="shared" si="58"/>
        <v>0</v>
      </c>
      <c r="J57" s="595">
        <f t="shared" si="58"/>
        <v>0</v>
      </c>
      <c r="K57" s="595">
        <f t="shared" si="58"/>
        <v>0</v>
      </c>
      <c r="L57" s="595">
        <f t="shared" si="58"/>
        <v>0</v>
      </c>
      <c r="M57" s="595">
        <f t="shared" si="58"/>
        <v>0</v>
      </c>
      <c r="N57" s="595">
        <f t="shared" si="58"/>
        <v>0</v>
      </c>
      <c r="O57" s="595">
        <f t="shared" si="58"/>
        <v>0</v>
      </c>
      <c r="P57" s="595">
        <f t="shared" si="58"/>
        <v>0</v>
      </c>
      <c r="Q57" s="1238">
        <f t="shared" si="58"/>
        <v>0</v>
      </c>
      <c r="R57" s="599">
        <f t="shared" si="58"/>
        <v>0</v>
      </c>
      <c r="S57" s="595">
        <f t="shared" si="58"/>
        <v>0</v>
      </c>
      <c r="T57" s="600">
        <f t="shared" si="58"/>
        <v>0</v>
      </c>
      <c r="U57" s="599">
        <f t="shared" si="58"/>
        <v>195369</v>
      </c>
      <c r="V57" s="595">
        <f t="shared" si="58"/>
        <v>0</v>
      </c>
      <c r="W57" s="600">
        <f t="shared" si="58"/>
        <v>195369</v>
      </c>
      <c r="X57" s="1244">
        <f t="shared" si="58"/>
        <v>195369</v>
      </c>
      <c r="Y57" s="595">
        <f t="shared" si="58"/>
        <v>0</v>
      </c>
      <c r="Z57" s="600">
        <f t="shared" si="58"/>
        <v>195369</v>
      </c>
    </row>
    <row r="58" spans="1:26" s="727" customFormat="1" x14ac:dyDescent="0.2">
      <c r="A58" s="1159" t="s">
        <v>982</v>
      </c>
      <c r="B58" s="1176" t="s">
        <v>1068</v>
      </c>
      <c r="C58" s="595">
        <f t="shared" ref="C58" si="59">SUM(C59:C62)</f>
        <v>0</v>
      </c>
      <c r="D58" s="595">
        <f t="shared" ref="D58:Z58" si="60">SUM(D59:D62)</f>
        <v>0</v>
      </c>
      <c r="E58" s="595">
        <f t="shared" si="60"/>
        <v>0</v>
      </c>
      <c r="F58" s="595">
        <f t="shared" si="60"/>
        <v>0</v>
      </c>
      <c r="G58" s="595">
        <f t="shared" si="60"/>
        <v>0</v>
      </c>
      <c r="H58" s="595">
        <f t="shared" si="60"/>
        <v>0</v>
      </c>
      <c r="I58" s="595">
        <f t="shared" si="60"/>
        <v>0</v>
      </c>
      <c r="J58" s="595">
        <f t="shared" si="60"/>
        <v>0</v>
      </c>
      <c r="K58" s="595">
        <f t="shared" si="60"/>
        <v>0</v>
      </c>
      <c r="L58" s="595">
        <f t="shared" si="60"/>
        <v>0</v>
      </c>
      <c r="M58" s="595">
        <f t="shared" si="60"/>
        <v>0</v>
      </c>
      <c r="N58" s="595">
        <f t="shared" si="60"/>
        <v>0</v>
      </c>
      <c r="O58" s="595">
        <f t="shared" si="60"/>
        <v>0</v>
      </c>
      <c r="P58" s="595">
        <f t="shared" si="60"/>
        <v>0</v>
      </c>
      <c r="Q58" s="1238">
        <f t="shared" si="60"/>
        <v>0</v>
      </c>
      <c r="R58" s="599">
        <f t="shared" si="60"/>
        <v>0</v>
      </c>
      <c r="S58" s="595">
        <f t="shared" si="60"/>
        <v>0</v>
      </c>
      <c r="T58" s="600">
        <f t="shared" si="60"/>
        <v>0</v>
      </c>
      <c r="U58" s="599">
        <f t="shared" si="60"/>
        <v>190665</v>
      </c>
      <c r="V58" s="595">
        <f t="shared" si="60"/>
        <v>0</v>
      </c>
      <c r="W58" s="600">
        <f t="shared" si="60"/>
        <v>190665</v>
      </c>
      <c r="X58" s="1244">
        <f t="shared" si="60"/>
        <v>190665</v>
      </c>
      <c r="Y58" s="595">
        <f t="shared" si="60"/>
        <v>0</v>
      </c>
      <c r="Z58" s="600">
        <f t="shared" si="60"/>
        <v>190665</v>
      </c>
    </row>
    <row r="59" spans="1:26" x14ac:dyDescent="0.2">
      <c r="A59" s="1162" t="s">
        <v>984</v>
      </c>
      <c r="B59" s="610" t="s">
        <v>1069</v>
      </c>
      <c r="C59" s="594"/>
      <c r="D59" s="594"/>
      <c r="E59" s="598">
        <f t="shared" ref="E59:E62" si="61">C59-D59</f>
        <v>0</v>
      </c>
      <c r="F59" s="594"/>
      <c r="G59" s="594"/>
      <c r="H59" s="598">
        <f t="shared" si="27"/>
        <v>0</v>
      </c>
      <c r="I59" s="594"/>
      <c r="J59" s="594"/>
      <c r="K59" s="598">
        <f t="shared" si="28"/>
        <v>0</v>
      </c>
      <c r="L59" s="594"/>
      <c r="M59" s="594"/>
      <c r="N59" s="598">
        <f t="shared" si="29"/>
        <v>0</v>
      </c>
      <c r="O59" s="594"/>
      <c r="P59" s="594"/>
      <c r="Q59" s="1239">
        <f t="shared" si="30"/>
        <v>0</v>
      </c>
      <c r="R59" s="1247">
        <f t="shared" si="8"/>
        <v>0</v>
      </c>
      <c r="S59" s="594">
        <f t="shared" si="8"/>
        <v>0</v>
      </c>
      <c r="T59" s="598">
        <f t="shared" si="8"/>
        <v>0</v>
      </c>
      <c r="U59" s="1247"/>
      <c r="V59" s="594"/>
      <c r="W59" s="598">
        <f t="shared" ref="W59:W62" si="62">U59-V59</f>
        <v>0</v>
      </c>
      <c r="X59" s="1244">
        <f t="shared" si="10"/>
        <v>0</v>
      </c>
      <c r="Y59" s="595">
        <f t="shared" si="10"/>
        <v>0</v>
      </c>
      <c r="Z59" s="600">
        <f t="shared" si="10"/>
        <v>0</v>
      </c>
    </row>
    <row r="60" spans="1:26" ht="25.5" x14ac:dyDescent="0.2">
      <c r="A60" s="1162" t="s">
        <v>986</v>
      </c>
      <c r="B60" s="1163" t="s">
        <v>1070</v>
      </c>
      <c r="C60" s="594"/>
      <c r="D60" s="594"/>
      <c r="E60" s="598">
        <f t="shared" si="61"/>
        <v>0</v>
      </c>
      <c r="F60" s="594"/>
      <c r="G60" s="594"/>
      <c r="H60" s="598">
        <f t="shared" si="27"/>
        <v>0</v>
      </c>
      <c r="I60" s="594"/>
      <c r="J60" s="594"/>
      <c r="K60" s="598">
        <f t="shared" si="28"/>
        <v>0</v>
      </c>
      <c r="L60" s="594"/>
      <c r="M60" s="594"/>
      <c r="N60" s="598">
        <f t="shared" si="29"/>
        <v>0</v>
      </c>
      <c r="O60" s="594"/>
      <c r="P60" s="594"/>
      <c r="Q60" s="1239">
        <f t="shared" si="30"/>
        <v>0</v>
      </c>
      <c r="R60" s="1247">
        <f t="shared" si="8"/>
        <v>0</v>
      </c>
      <c r="S60" s="594">
        <f t="shared" si="8"/>
        <v>0</v>
      </c>
      <c r="T60" s="598">
        <f t="shared" si="8"/>
        <v>0</v>
      </c>
      <c r="U60" s="1247"/>
      <c r="V60" s="594"/>
      <c r="W60" s="598">
        <f t="shared" si="62"/>
        <v>0</v>
      </c>
      <c r="X60" s="1244">
        <f t="shared" si="10"/>
        <v>0</v>
      </c>
      <c r="Y60" s="595">
        <f t="shared" si="10"/>
        <v>0</v>
      </c>
      <c r="Z60" s="600">
        <f t="shared" si="10"/>
        <v>0</v>
      </c>
    </row>
    <row r="61" spans="1:26" x14ac:dyDescent="0.2">
      <c r="A61" s="1162" t="s">
        <v>988</v>
      </c>
      <c r="B61" s="610" t="s">
        <v>1071</v>
      </c>
      <c r="C61" s="594"/>
      <c r="D61" s="594"/>
      <c r="E61" s="598">
        <f t="shared" si="61"/>
        <v>0</v>
      </c>
      <c r="F61" s="594"/>
      <c r="G61" s="594"/>
      <c r="H61" s="598">
        <f t="shared" si="27"/>
        <v>0</v>
      </c>
      <c r="I61" s="594"/>
      <c r="J61" s="594"/>
      <c r="K61" s="598">
        <f t="shared" si="28"/>
        <v>0</v>
      </c>
      <c r="L61" s="594"/>
      <c r="M61" s="594"/>
      <c r="N61" s="598">
        <f t="shared" si="29"/>
        <v>0</v>
      </c>
      <c r="O61" s="594"/>
      <c r="P61" s="594"/>
      <c r="Q61" s="1239">
        <f t="shared" si="30"/>
        <v>0</v>
      </c>
      <c r="R61" s="1247">
        <f t="shared" si="8"/>
        <v>0</v>
      </c>
      <c r="S61" s="594">
        <f t="shared" si="8"/>
        <v>0</v>
      </c>
      <c r="T61" s="598">
        <f t="shared" si="8"/>
        <v>0</v>
      </c>
      <c r="U61" s="1247">
        <v>190665</v>
      </c>
      <c r="V61" s="594"/>
      <c r="W61" s="598">
        <f t="shared" si="62"/>
        <v>190665</v>
      </c>
      <c r="X61" s="1244">
        <f t="shared" si="10"/>
        <v>190665</v>
      </c>
      <c r="Y61" s="595">
        <f t="shared" si="10"/>
        <v>0</v>
      </c>
      <c r="Z61" s="600">
        <f t="shared" si="10"/>
        <v>190665</v>
      </c>
    </row>
    <row r="62" spans="1:26" x14ac:dyDescent="0.2">
      <c r="A62" s="1162" t="s">
        <v>990</v>
      </c>
      <c r="B62" s="610" t="s">
        <v>1072</v>
      </c>
      <c r="C62" s="594"/>
      <c r="D62" s="594"/>
      <c r="E62" s="598">
        <f t="shared" si="61"/>
        <v>0</v>
      </c>
      <c r="F62" s="594"/>
      <c r="G62" s="594"/>
      <c r="H62" s="598">
        <f t="shared" si="27"/>
        <v>0</v>
      </c>
      <c r="I62" s="594"/>
      <c r="J62" s="594"/>
      <c r="K62" s="598">
        <f t="shared" si="28"/>
        <v>0</v>
      </c>
      <c r="L62" s="594"/>
      <c r="M62" s="594"/>
      <c r="N62" s="598">
        <f t="shared" si="29"/>
        <v>0</v>
      </c>
      <c r="O62" s="594"/>
      <c r="P62" s="594"/>
      <c r="Q62" s="1239">
        <f t="shared" si="30"/>
        <v>0</v>
      </c>
      <c r="R62" s="1247">
        <f t="shared" si="8"/>
        <v>0</v>
      </c>
      <c r="S62" s="594">
        <f t="shared" si="8"/>
        <v>0</v>
      </c>
      <c r="T62" s="598">
        <f t="shared" si="8"/>
        <v>0</v>
      </c>
      <c r="U62" s="1247"/>
      <c r="V62" s="594"/>
      <c r="W62" s="598">
        <f t="shared" si="62"/>
        <v>0</v>
      </c>
      <c r="X62" s="1244">
        <f t="shared" si="10"/>
        <v>0</v>
      </c>
      <c r="Y62" s="595">
        <f t="shared" si="10"/>
        <v>0</v>
      </c>
      <c r="Z62" s="600">
        <f t="shared" si="10"/>
        <v>0</v>
      </c>
    </row>
    <row r="63" spans="1:26" s="727" customFormat="1" x14ac:dyDescent="0.2">
      <c r="A63" s="1159" t="s">
        <v>992</v>
      </c>
      <c r="B63" s="1176" t="s">
        <v>1073</v>
      </c>
      <c r="C63" s="595">
        <f t="shared" ref="C63:Z63" si="63">SUM(C64:C67)</f>
        <v>0</v>
      </c>
      <c r="D63" s="595">
        <f t="shared" si="63"/>
        <v>0</v>
      </c>
      <c r="E63" s="595">
        <f t="shared" si="63"/>
        <v>0</v>
      </c>
      <c r="F63" s="595">
        <f t="shared" si="63"/>
        <v>0</v>
      </c>
      <c r="G63" s="595">
        <f t="shared" si="63"/>
        <v>0</v>
      </c>
      <c r="H63" s="595">
        <f t="shared" si="63"/>
        <v>0</v>
      </c>
      <c r="I63" s="595">
        <f t="shared" si="63"/>
        <v>0</v>
      </c>
      <c r="J63" s="595">
        <f t="shared" si="63"/>
        <v>0</v>
      </c>
      <c r="K63" s="595">
        <f t="shared" si="63"/>
        <v>0</v>
      </c>
      <c r="L63" s="595">
        <f t="shared" si="63"/>
        <v>0</v>
      </c>
      <c r="M63" s="595">
        <f t="shared" si="63"/>
        <v>0</v>
      </c>
      <c r="N63" s="595">
        <f t="shared" si="63"/>
        <v>0</v>
      </c>
      <c r="O63" s="595">
        <f t="shared" si="63"/>
        <v>0</v>
      </c>
      <c r="P63" s="595">
        <f t="shared" si="63"/>
        <v>0</v>
      </c>
      <c r="Q63" s="1238">
        <f t="shared" si="63"/>
        <v>0</v>
      </c>
      <c r="R63" s="599">
        <f t="shared" si="63"/>
        <v>0</v>
      </c>
      <c r="S63" s="595">
        <f t="shared" si="63"/>
        <v>0</v>
      </c>
      <c r="T63" s="600">
        <f t="shared" si="63"/>
        <v>0</v>
      </c>
      <c r="U63" s="599">
        <f t="shared" si="63"/>
        <v>4704</v>
      </c>
      <c r="V63" s="595">
        <f t="shared" si="63"/>
        <v>0</v>
      </c>
      <c r="W63" s="600">
        <f t="shared" si="63"/>
        <v>4704</v>
      </c>
      <c r="X63" s="1244">
        <f t="shared" si="63"/>
        <v>4704</v>
      </c>
      <c r="Y63" s="595">
        <f t="shared" si="63"/>
        <v>0</v>
      </c>
      <c r="Z63" s="600">
        <f t="shared" si="63"/>
        <v>4704</v>
      </c>
    </row>
    <row r="64" spans="1:26" x14ac:dyDescent="0.2">
      <c r="A64" s="1162" t="s">
        <v>994</v>
      </c>
      <c r="B64" s="610" t="s">
        <v>1074</v>
      </c>
      <c r="C64" s="594"/>
      <c r="D64" s="594"/>
      <c r="E64" s="598">
        <f t="shared" ref="E64:E67" si="64">C64-D64</f>
        <v>0</v>
      </c>
      <c r="F64" s="594"/>
      <c r="G64" s="594"/>
      <c r="H64" s="598">
        <f t="shared" si="27"/>
        <v>0</v>
      </c>
      <c r="I64" s="594"/>
      <c r="J64" s="594"/>
      <c r="K64" s="598">
        <f t="shared" si="28"/>
        <v>0</v>
      </c>
      <c r="L64" s="594"/>
      <c r="M64" s="594"/>
      <c r="N64" s="598">
        <f t="shared" si="29"/>
        <v>0</v>
      </c>
      <c r="O64" s="594"/>
      <c r="P64" s="594"/>
      <c r="Q64" s="1239">
        <f t="shared" si="30"/>
        <v>0</v>
      </c>
      <c r="R64" s="1247">
        <f t="shared" si="8"/>
        <v>0</v>
      </c>
      <c r="S64" s="594">
        <f t="shared" si="8"/>
        <v>0</v>
      </c>
      <c r="T64" s="598">
        <f t="shared" si="8"/>
        <v>0</v>
      </c>
      <c r="U64" s="1247"/>
      <c r="V64" s="594"/>
      <c r="W64" s="598">
        <f t="shared" ref="W64:W67" si="65">U64-V64</f>
        <v>0</v>
      </c>
      <c r="X64" s="1244">
        <f t="shared" si="10"/>
        <v>0</v>
      </c>
      <c r="Y64" s="595">
        <f t="shared" si="10"/>
        <v>0</v>
      </c>
      <c r="Z64" s="600">
        <f t="shared" si="10"/>
        <v>0</v>
      </c>
    </row>
    <row r="65" spans="1:26" ht="25.5" x14ac:dyDescent="0.2">
      <c r="A65" s="1162" t="s">
        <v>996</v>
      </c>
      <c r="B65" s="1163" t="s">
        <v>1075</v>
      </c>
      <c r="C65" s="594"/>
      <c r="D65" s="594"/>
      <c r="E65" s="598">
        <f t="shared" si="64"/>
        <v>0</v>
      </c>
      <c r="F65" s="594"/>
      <c r="G65" s="594"/>
      <c r="H65" s="598">
        <f t="shared" si="27"/>
        <v>0</v>
      </c>
      <c r="I65" s="594"/>
      <c r="J65" s="594"/>
      <c r="K65" s="598">
        <f t="shared" si="28"/>
        <v>0</v>
      </c>
      <c r="L65" s="594"/>
      <c r="M65" s="594"/>
      <c r="N65" s="598">
        <f t="shared" si="29"/>
        <v>0</v>
      </c>
      <c r="O65" s="594"/>
      <c r="P65" s="594"/>
      <c r="Q65" s="1239">
        <f t="shared" si="30"/>
        <v>0</v>
      </c>
      <c r="R65" s="1247">
        <f t="shared" si="8"/>
        <v>0</v>
      </c>
      <c r="S65" s="594">
        <f t="shared" si="8"/>
        <v>0</v>
      </c>
      <c r="T65" s="598">
        <f t="shared" si="8"/>
        <v>0</v>
      </c>
      <c r="U65" s="1247"/>
      <c r="V65" s="594"/>
      <c r="W65" s="598">
        <f t="shared" si="65"/>
        <v>0</v>
      </c>
      <c r="X65" s="1244">
        <f t="shared" si="10"/>
        <v>0</v>
      </c>
      <c r="Y65" s="595">
        <f t="shared" si="10"/>
        <v>0</v>
      </c>
      <c r="Z65" s="600">
        <f t="shared" si="10"/>
        <v>0</v>
      </c>
    </row>
    <row r="66" spans="1:26" ht="25.5" customHeight="1" x14ac:dyDescent="0.2">
      <c r="A66" s="1162" t="s">
        <v>998</v>
      </c>
      <c r="B66" s="1163" t="s">
        <v>1076</v>
      </c>
      <c r="C66" s="594"/>
      <c r="D66" s="594"/>
      <c r="E66" s="598">
        <f t="shared" si="64"/>
        <v>0</v>
      </c>
      <c r="F66" s="594"/>
      <c r="G66" s="594"/>
      <c r="H66" s="598">
        <f t="shared" si="27"/>
        <v>0</v>
      </c>
      <c r="I66" s="594"/>
      <c r="J66" s="594"/>
      <c r="K66" s="598">
        <f t="shared" si="28"/>
        <v>0</v>
      </c>
      <c r="L66" s="594"/>
      <c r="M66" s="594"/>
      <c r="N66" s="598">
        <f t="shared" si="29"/>
        <v>0</v>
      </c>
      <c r="O66" s="594"/>
      <c r="P66" s="594"/>
      <c r="Q66" s="1239">
        <f t="shared" si="30"/>
        <v>0</v>
      </c>
      <c r="R66" s="1247">
        <f t="shared" si="8"/>
        <v>0</v>
      </c>
      <c r="S66" s="594">
        <f t="shared" si="8"/>
        <v>0</v>
      </c>
      <c r="T66" s="598">
        <f t="shared" si="8"/>
        <v>0</v>
      </c>
      <c r="U66" s="1247">
        <v>4704</v>
      </c>
      <c r="V66" s="594"/>
      <c r="W66" s="598">
        <f t="shared" si="65"/>
        <v>4704</v>
      </c>
      <c r="X66" s="1244">
        <f t="shared" si="10"/>
        <v>4704</v>
      </c>
      <c r="Y66" s="595">
        <f t="shared" si="10"/>
        <v>0</v>
      </c>
      <c r="Z66" s="600">
        <f t="shared" si="10"/>
        <v>4704</v>
      </c>
    </row>
    <row r="67" spans="1:26" x14ac:dyDescent="0.2">
      <c r="A67" s="1162" t="s">
        <v>1000</v>
      </c>
      <c r="B67" s="610" t="s">
        <v>1077</v>
      </c>
      <c r="C67" s="594"/>
      <c r="D67" s="594"/>
      <c r="E67" s="598">
        <f t="shared" si="64"/>
        <v>0</v>
      </c>
      <c r="F67" s="594"/>
      <c r="G67" s="594"/>
      <c r="H67" s="598">
        <f t="shared" si="27"/>
        <v>0</v>
      </c>
      <c r="I67" s="594"/>
      <c r="J67" s="594"/>
      <c r="K67" s="598">
        <f t="shared" si="28"/>
        <v>0</v>
      </c>
      <c r="L67" s="594"/>
      <c r="M67" s="594"/>
      <c r="N67" s="598">
        <f t="shared" si="29"/>
        <v>0</v>
      </c>
      <c r="O67" s="594"/>
      <c r="P67" s="594"/>
      <c r="Q67" s="1239">
        <f t="shared" si="30"/>
        <v>0</v>
      </c>
      <c r="R67" s="1247">
        <f t="shared" si="8"/>
        <v>0</v>
      </c>
      <c r="S67" s="594">
        <f t="shared" si="8"/>
        <v>0</v>
      </c>
      <c r="T67" s="598">
        <f t="shared" si="8"/>
        <v>0</v>
      </c>
      <c r="U67" s="1247"/>
      <c r="V67" s="594"/>
      <c r="W67" s="598">
        <f t="shared" si="65"/>
        <v>0</v>
      </c>
      <c r="X67" s="1244">
        <f t="shared" si="10"/>
        <v>0</v>
      </c>
      <c r="Y67" s="595">
        <f t="shared" si="10"/>
        <v>0</v>
      </c>
      <c r="Z67" s="600">
        <f t="shared" si="10"/>
        <v>0</v>
      </c>
    </row>
    <row r="68" spans="1:26" s="727" customFormat="1" x14ac:dyDescent="0.2">
      <c r="A68" s="1159" t="s">
        <v>1002</v>
      </c>
      <c r="B68" s="1176" t="s">
        <v>1078</v>
      </c>
      <c r="C68" s="595">
        <f t="shared" ref="C68:E68" si="66">SUM(C69:C72)</f>
        <v>0</v>
      </c>
      <c r="D68" s="595">
        <f t="shared" si="66"/>
        <v>0</v>
      </c>
      <c r="E68" s="600">
        <f t="shared" si="66"/>
        <v>0</v>
      </c>
      <c r="F68" s="595">
        <f>F69+F70+F71+F72</f>
        <v>0</v>
      </c>
      <c r="G68" s="595">
        <f t="shared" ref="G68:H68" si="67">G69+G70+G71+G72</f>
        <v>0</v>
      </c>
      <c r="H68" s="600">
        <f t="shared" si="67"/>
        <v>0</v>
      </c>
      <c r="I68" s="595">
        <f t="shared" ref="I68:Q68" si="68">SUM(I69:I72)</f>
        <v>0</v>
      </c>
      <c r="J68" s="595">
        <f t="shared" si="68"/>
        <v>0</v>
      </c>
      <c r="K68" s="600">
        <f t="shared" si="68"/>
        <v>0</v>
      </c>
      <c r="L68" s="595">
        <f t="shared" si="68"/>
        <v>0</v>
      </c>
      <c r="M68" s="595">
        <f t="shared" si="68"/>
        <v>0</v>
      </c>
      <c r="N68" s="600">
        <f t="shared" si="68"/>
        <v>0</v>
      </c>
      <c r="O68" s="595">
        <f t="shared" si="68"/>
        <v>0</v>
      </c>
      <c r="P68" s="595">
        <f t="shared" si="68"/>
        <v>0</v>
      </c>
      <c r="Q68" s="1238">
        <f t="shared" si="68"/>
        <v>0</v>
      </c>
      <c r="R68" s="599">
        <f t="shared" si="8"/>
        <v>0</v>
      </c>
      <c r="S68" s="595">
        <f t="shared" si="8"/>
        <v>0</v>
      </c>
      <c r="T68" s="600">
        <f t="shared" si="8"/>
        <v>0</v>
      </c>
      <c r="U68" s="599">
        <f t="shared" ref="U68:W68" si="69">SUM(U69:U72)</f>
        <v>0</v>
      </c>
      <c r="V68" s="595">
        <f t="shared" si="69"/>
        <v>0</v>
      </c>
      <c r="W68" s="600">
        <f t="shared" si="69"/>
        <v>0</v>
      </c>
      <c r="X68" s="1244">
        <f t="shared" si="10"/>
        <v>0</v>
      </c>
      <c r="Y68" s="595">
        <f t="shared" si="10"/>
        <v>0</v>
      </c>
      <c r="Z68" s="600">
        <f t="shared" si="10"/>
        <v>0</v>
      </c>
    </row>
    <row r="69" spans="1:26" x14ac:dyDescent="0.2">
      <c r="A69" s="1162" t="s">
        <v>1004</v>
      </c>
      <c r="B69" s="610" t="s">
        <v>1079</v>
      </c>
      <c r="C69" s="594"/>
      <c r="D69" s="594"/>
      <c r="E69" s="598">
        <f t="shared" ref="E69:E72" si="70">C69-D69</f>
        <v>0</v>
      </c>
      <c r="F69" s="594"/>
      <c r="G69" s="594"/>
      <c r="H69" s="598">
        <f t="shared" si="27"/>
        <v>0</v>
      </c>
      <c r="I69" s="594"/>
      <c r="J69" s="594"/>
      <c r="K69" s="598">
        <f t="shared" si="28"/>
        <v>0</v>
      </c>
      <c r="L69" s="594"/>
      <c r="M69" s="594"/>
      <c r="N69" s="598">
        <f t="shared" si="29"/>
        <v>0</v>
      </c>
      <c r="O69" s="594"/>
      <c r="P69" s="594"/>
      <c r="Q69" s="1239">
        <f t="shared" si="30"/>
        <v>0</v>
      </c>
      <c r="R69" s="1247">
        <f t="shared" ref="R69:T105" si="71">SUM(C69+F69+I69+L69+O69)</f>
        <v>0</v>
      </c>
      <c r="S69" s="594">
        <f t="shared" si="71"/>
        <v>0</v>
      </c>
      <c r="T69" s="598">
        <f t="shared" si="71"/>
        <v>0</v>
      </c>
      <c r="U69" s="1247"/>
      <c r="V69" s="594"/>
      <c r="W69" s="598">
        <f t="shared" ref="W69:W72" si="72">U69-V69</f>
        <v>0</v>
      </c>
      <c r="X69" s="1244">
        <f t="shared" ref="X69:Z105" si="73">SUM(R69+U69)</f>
        <v>0</v>
      </c>
      <c r="Y69" s="595">
        <f t="shared" si="73"/>
        <v>0</v>
      </c>
      <c r="Z69" s="600">
        <f t="shared" si="73"/>
        <v>0</v>
      </c>
    </row>
    <row r="70" spans="1:26" ht="25.5" x14ac:dyDescent="0.2">
      <c r="A70" s="1175" t="s">
        <v>1006</v>
      </c>
      <c r="B70" s="1163" t="s">
        <v>1080</v>
      </c>
      <c r="C70" s="594"/>
      <c r="D70" s="594"/>
      <c r="E70" s="598">
        <f t="shared" si="70"/>
        <v>0</v>
      </c>
      <c r="F70" s="594"/>
      <c r="G70" s="594"/>
      <c r="H70" s="598">
        <f t="shared" si="27"/>
        <v>0</v>
      </c>
      <c r="I70" s="594"/>
      <c r="J70" s="594"/>
      <c r="K70" s="598">
        <f t="shared" si="28"/>
        <v>0</v>
      </c>
      <c r="L70" s="594"/>
      <c r="M70" s="594"/>
      <c r="N70" s="598">
        <f t="shared" si="29"/>
        <v>0</v>
      </c>
      <c r="O70" s="594"/>
      <c r="P70" s="594"/>
      <c r="Q70" s="1239">
        <f t="shared" si="30"/>
        <v>0</v>
      </c>
      <c r="R70" s="1247">
        <f t="shared" si="71"/>
        <v>0</v>
      </c>
      <c r="S70" s="594">
        <f t="shared" si="71"/>
        <v>0</v>
      </c>
      <c r="T70" s="598">
        <f t="shared" si="71"/>
        <v>0</v>
      </c>
      <c r="U70" s="1247"/>
      <c r="V70" s="594"/>
      <c r="W70" s="598">
        <f t="shared" si="72"/>
        <v>0</v>
      </c>
      <c r="X70" s="1244">
        <f t="shared" si="73"/>
        <v>0</v>
      </c>
      <c r="Y70" s="595">
        <f t="shared" si="73"/>
        <v>0</v>
      </c>
      <c r="Z70" s="600">
        <f t="shared" si="73"/>
        <v>0</v>
      </c>
    </row>
    <row r="71" spans="1:26" ht="25.5" x14ac:dyDescent="0.2">
      <c r="A71" s="1175" t="s">
        <v>1008</v>
      </c>
      <c r="B71" s="1163" t="s">
        <v>1081</v>
      </c>
      <c r="C71" s="594"/>
      <c r="D71" s="594"/>
      <c r="E71" s="598">
        <f t="shared" si="70"/>
        <v>0</v>
      </c>
      <c r="F71" s="594"/>
      <c r="G71" s="594"/>
      <c r="H71" s="598">
        <f t="shared" si="27"/>
        <v>0</v>
      </c>
      <c r="I71" s="594"/>
      <c r="J71" s="594"/>
      <c r="K71" s="598">
        <f t="shared" si="28"/>
        <v>0</v>
      </c>
      <c r="L71" s="594"/>
      <c r="M71" s="594"/>
      <c r="N71" s="598">
        <f t="shared" si="29"/>
        <v>0</v>
      </c>
      <c r="O71" s="594"/>
      <c r="P71" s="594"/>
      <c r="Q71" s="1239">
        <f t="shared" si="30"/>
        <v>0</v>
      </c>
      <c r="R71" s="1247">
        <f t="shared" si="71"/>
        <v>0</v>
      </c>
      <c r="S71" s="594">
        <f t="shared" si="71"/>
        <v>0</v>
      </c>
      <c r="T71" s="598">
        <f t="shared" si="71"/>
        <v>0</v>
      </c>
      <c r="U71" s="1247"/>
      <c r="V71" s="594"/>
      <c r="W71" s="598">
        <f t="shared" si="72"/>
        <v>0</v>
      </c>
      <c r="X71" s="1244">
        <f t="shared" si="73"/>
        <v>0</v>
      </c>
      <c r="Y71" s="595">
        <f t="shared" si="73"/>
        <v>0</v>
      </c>
      <c r="Z71" s="600">
        <f t="shared" si="73"/>
        <v>0</v>
      </c>
    </row>
    <row r="72" spans="1:26" x14ac:dyDescent="0.2">
      <c r="A72" s="1175" t="s">
        <v>1010</v>
      </c>
      <c r="B72" s="610" t="s">
        <v>1082</v>
      </c>
      <c r="C72" s="594"/>
      <c r="D72" s="594"/>
      <c r="E72" s="598">
        <f t="shared" si="70"/>
        <v>0</v>
      </c>
      <c r="F72" s="594"/>
      <c r="G72" s="594"/>
      <c r="H72" s="598">
        <f t="shared" si="27"/>
        <v>0</v>
      </c>
      <c r="I72" s="594"/>
      <c r="J72" s="594"/>
      <c r="K72" s="598">
        <f t="shared" si="28"/>
        <v>0</v>
      </c>
      <c r="L72" s="594"/>
      <c r="M72" s="594"/>
      <c r="N72" s="598">
        <f t="shared" si="29"/>
        <v>0</v>
      </c>
      <c r="O72" s="594"/>
      <c r="P72" s="594"/>
      <c r="Q72" s="1239">
        <f t="shared" si="30"/>
        <v>0</v>
      </c>
      <c r="R72" s="1247">
        <f t="shared" si="71"/>
        <v>0</v>
      </c>
      <c r="S72" s="594">
        <f t="shared" si="71"/>
        <v>0</v>
      </c>
      <c r="T72" s="598">
        <f t="shared" si="71"/>
        <v>0</v>
      </c>
      <c r="U72" s="1247"/>
      <c r="V72" s="594"/>
      <c r="W72" s="598">
        <f t="shared" si="72"/>
        <v>0</v>
      </c>
      <c r="X72" s="1244">
        <f t="shared" si="73"/>
        <v>0</v>
      </c>
      <c r="Y72" s="595">
        <f t="shared" si="73"/>
        <v>0</v>
      </c>
      <c r="Z72" s="600">
        <f t="shared" si="73"/>
        <v>0</v>
      </c>
    </row>
    <row r="73" spans="1:26" s="727" customFormat="1" x14ac:dyDescent="0.2">
      <c r="A73" s="596" t="s">
        <v>1083</v>
      </c>
      <c r="B73" s="1177" t="s">
        <v>1084</v>
      </c>
      <c r="C73" s="595">
        <f t="shared" ref="C73:E73" si="74">SUM(C74:C75)</f>
        <v>0</v>
      </c>
      <c r="D73" s="595">
        <f t="shared" si="74"/>
        <v>0</v>
      </c>
      <c r="E73" s="600">
        <f t="shared" si="74"/>
        <v>0</v>
      </c>
      <c r="F73" s="595">
        <f>F74+F75</f>
        <v>0</v>
      </c>
      <c r="G73" s="595">
        <f t="shared" ref="G73:H73" si="75">G74+G75</f>
        <v>0</v>
      </c>
      <c r="H73" s="600">
        <f t="shared" si="75"/>
        <v>0</v>
      </c>
      <c r="I73" s="595">
        <f t="shared" ref="I73:Q73" si="76">SUM(I74:I75)</f>
        <v>0</v>
      </c>
      <c r="J73" s="595">
        <f t="shared" si="76"/>
        <v>0</v>
      </c>
      <c r="K73" s="600">
        <f t="shared" si="76"/>
        <v>0</v>
      </c>
      <c r="L73" s="595">
        <f t="shared" si="76"/>
        <v>0</v>
      </c>
      <c r="M73" s="595">
        <f t="shared" si="76"/>
        <v>0</v>
      </c>
      <c r="N73" s="600">
        <f t="shared" si="76"/>
        <v>0</v>
      </c>
      <c r="O73" s="595">
        <f t="shared" si="76"/>
        <v>0</v>
      </c>
      <c r="P73" s="595">
        <f t="shared" si="76"/>
        <v>0</v>
      </c>
      <c r="Q73" s="1238">
        <f t="shared" si="76"/>
        <v>0</v>
      </c>
      <c r="R73" s="599">
        <f t="shared" si="71"/>
        <v>0</v>
      </c>
      <c r="S73" s="595">
        <f t="shared" si="71"/>
        <v>0</v>
      </c>
      <c r="T73" s="600">
        <f t="shared" si="71"/>
        <v>0</v>
      </c>
      <c r="U73" s="599">
        <f t="shared" ref="U73:W73" si="77">SUM(U74:U75)</f>
        <v>0</v>
      </c>
      <c r="V73" s="595">
        <f t="shared" si="77"/>
        <v>0</v>
      </c>
      <c r="W73" s="600">
        <f t="shared" si="77"/>
        <v>0</v>
      </c>
      <c r="X73" s="1244">
        <f t="shared" si="73"/>
        <v>0</v>
      </c>
      <c r="Y73" s="595">
        <f t="shared" si="73"/>
        <v>0</v>
      </c>
      <c r="Z73" s="600">
        <f t="shared" si="73"/>
        <v>0</v>
      </c>
    </row>
    <row r="74" spans="1:26" x14ac:dyDescent="0.2">
      <c r="A74" s="1159" t="s">
        <v>982</v>
      </c>
      <c r="B74" s="1178" t="s">
        <v>1084</v>
      </c>
      <c r="C74" s="594">
        <v>0</v>
      </c>
      <c r="D74" s="594">
        <v>0</v>
      </c>
      <c r="E74" s="598">
        <f t="shared" ref="E74:E75" si="78">C74-D74</f>
        <v>0</v>
      </c>
      <c r="F74" s="594">
        <v>0</v>
      </c>
      <c r="G74" s="594">
        <v>0</v>
      </c>
      <c r="H74" s="598">
        <f t="shared" si="27"/>
        <v>0</v>
      </c>
      <c r="I74" s="594">
        <v>0</v>
      </c>
      <c r="J74" s="594">
        <v>0</v>
      </c>
      <c r="K74" s="598">
        <f t="shared" si="28"/>
        <v>0</v>
      </c>
      <c r="L74" s="594">
        <v>0</v>
      </c>
      <c r="M74" s="594">
        <v>0</v>
      </c>
      <c r="N74" s="598">
        <f t="shared" si="29"/>
        <v>0</v>
      </c>
      <c r="O74" s="594">
        <v>0</v>
      </c>
      <c r="P74" s="594">
        <v>0</v>
      </c>
      <c r="Q74" s="1239">
        <f t="shared" si="30"/>
        <v>0</v>
      </c>
      <c r="R74" s="1247">
        <f t="shared" si="71"/>
        <v>0</v>
      </c>
      <c r="S74" s="594">
        <f t="shared" si="71"/>
        <v>0</v>
      </c>
      <c r="T74" s="598">
        <f t="shared" si="71"/>
        <v>0</v>
      </c>
      <c r="U74" s="1247">
        <v>0</v>
      </c>
      <c r="V74" s="594">
        <v>0</v>
      </c>
      <c r="W74" s="598">
        <f t="shared" ref="W74:W75" si="79">U74-V74</f>
        <v>0</v>
      </c>
      <c r="X74" s="1244">
        <f t="shared" si="73"/>
        <v>0</v>
      </c>
      <c r="Y74" s="595">
        <f t="shared" si="73"/>
        <v>0</v>
      </c>
      <c r="Z74" s="600">
        <f t="shared" si="73"/>
        <v>0</v>
      </c>
    </row>
    <row r="75" spans="1:26" x14ac:dyDescent="0.2">
      <c r="A75" s="1159" t="s">
        <v>992</v>
      </c>
      <c r="B75" s="1178" t="s">
        <v>1085</v>
      </c>
      <c r="C75" s="594"/>
      <c r="D75" s="594"/>
      <c r="E75" s="598">
        <f t="shared" si="78"/>
        <v>0</v>
      </c>
      <c r="F75" s="594"/>
      <c r="G75" s="594"/>
      <c r="H75" s="598">
        <f t="shared" si="27"/>
        <v>0</v>
      </c>
      <c r="I75" s="594"/>
      <c r="J75" s="594"/>
      <c r="K75" s="598">
        <f t="shared" si="28"/>
        <v>0</v>
      </c>
      <c r="L75" s="594"/>
      <c r="M75" s="594"/>
      <c r="N75" s="598">
        <f t="shared" si="29"/>
        <v>0</v>
      </c>
      <c r="O75" s="594"/>
      <c r="P75" s="594"/>
      <c r="Q75" s="1239">
        <f t="shared" si="30"/>
        <v>0</v>
      </c>
      <c r="R75" s="1247">
        <f t="shared" si="71"/>
        <v>0</v>
      </c>
      <c r="S75" s="594">
        <f t="shared" si="71"/>
        <v>0</v>
      </c>
      <c r="T75" s="598">
        <f t="shared" si="71"/>
        <v>0</v>
      </c>
      <c r="U75" s="1247"/>
      <c r="V75" s="594"/>
      <c r="W75" s="598">
        <f t="shared" si="79"/>
        <v>0</v>
      </c>
      <c r="X75" s="1244">
        <f t="shared" si="73"/>
        <v>0</v>
      </c>
      <c r="Y75" s="595">
        <f t="shared" si="73"/>
        <v>0</v>
      </c>
      <c r="Z75" s="600">
        <f t="shared" si="73"/>
        <v>0</v>
      </c>
    </row>
    <row r="76" spans="1:26" s="727" customFormat="1" ht="16.5" customHeight="1" x14ac:dyDescent="0.2">
      <c r="A76" s="1179" t="s">
        <v>1086</v>
      </c>
      <c r="B76" s="1158" t="s">
        <v>1087</v>
      </c>
      <c r="C76" s="595">
        <f t="shared" ref="C76:Z76" si="80">SUM(C77:C78)</f>
        <v>0</v>
      </c>
      <c r="D76" s="595">
        <f t="shared" si="80"/>
        <v>0</v>
      </c>
      <c r="E76" s="595">
        <f t="shared" si="80"/>
        <v>0</v>
      </c>
      <c r="F76" s="595">
        <f t="shared" si="80"/>
        <v>7867</v>
      </c>
      <c r="G76" s="595">
        <f t="shared" si="80"/>
        <v>0</v>
      </c>
      <c r="H76" s="595">
        <f t="shared" si="80"/>
        <v>7867</v>
      </c>
      <c r="I76" s="595">
        <f t="shared" si="80"/>
        <v>674</v>
      </c>
      <c r="J76" s="595">
        <f t="shared" si="80"/>
        <v>0</v>
      </c>
      <c r="K76" s="595">
        <f t="shared" si="80"/>
        <v>674</v>
      </c>
      <c r="L76" s="595">
        <f t="shared" si="80"/>
        <v>0</v>
      </c>
      <c r="M76" s="595">
        <f t="shared" si="80"/>
        <v>0</v>
      </c>
      <c r="N76" s="595">
        <f t="shared" si="80"/>
        <v>0</v>
      </c>
      <c r="O76" s="595">
        <f t="shared" si="80"/>
        <v>0</v>
      </c>
      <c r="P76" s="595">
        <f t="shared" si="80"/>
        <v>0</v>
      </c>
      <c r="Q76" s="1238">
        <f t="shared" si="80"/>
        <v>0</v>
      </c>
      <c r="R76" s="599">
        <f t="shared" si="80"/>
        <v>8541</v>
      </c>
      <c r="S76" s="595">
        <f t="shared" si="80"/>
        <v>0</v>
      </c>
      <c r="T76" s="600">
        <f t="shared" si="80"/>
        <v>8541</v>
      </c>
      <c r="U76" s="599">
        <f t="shared" si="80"/>
        <v>5993840</v>
      </c>
      <c r="V76" s="595">
        <f t="shared" si="80"/>
        <v>0</v>
      </c>
      <c r="W76" s="600">
        <f t="shared" si="80"/>
        <v>5993840</v>
      </c>
      <c r="X76" s="1244">
        <f t="shared" si="80"/>
        <v>6002381</v>
      </c>
      <c r="Y76" s="595">
        <f t="shared" si="80"/>
        <v>0</v>
      </c>
      <c r="Z76" s="600">
        <f t="shared" si="80"/>
        <v>6002381</v>
      </c>
    </row>
    <row r="77" spans="1:26" x14ac:dyDescent="0.2">
      <c r="A77" s="596" t="s">
        <v>980</v>
      </c>
      <c r="B77" s="597" t="s">
        <v>1088</v>
      </c>
      <c r="C77" s="594">
        <v>0</v>
      </c>
      <c r="D77" s="594">
        <v>0</v>
      </c>
      <c r="E77" s="598">
        <f>C77+D77</f>
        <v>0</v>
      </c>
      <c r="F77" s="594">
        <f>-1+7868</f>
        <v>7867</v>
      </c>
      <c r="G77" s="594"/>
      <c r="H77" s="598">
        <f t="shared" si="27"/>
        <v>7867</v>
      </c>
      <c r="I77" s="594">
        <v>674</v>
      </c>
      <c r="J77" s="594"/>
      <c r="K77" s="598">
        <f>I77+J77</f>
        <v>674</v>
      </c>
      <c r="L77" s="594"/>
      <c r="M77" s="594"/>
      <c r="N77" s="598">
        <f t="shared" si="29"/>
        <v>0</v>
      </c>
      <c r="O77" s="594"/>
      <c r="P77" s="594"/>
      <c r="Q77" s="1239">
        <f t="shared" si="30"/>
        <v>0</v>
      </c>
      <c r="R77" s="1247">
        <f t="shared" si="71"/>
        <v>8541</v>
      </c>
      <c r="S77" s="594">
        <f t="shared" si="71"/>
        <v>0</v>
      </c>
      <c r="T77" s="598">
        <f t="shared" si="71"/>
        <v>8541</v>
      </c>
      <c r="U77" s="1247"/>
      <c r="V77" s="594"/>
      <c r="W77" s="598">
        <f t="shared" ref="W77:W78" si="81">U77-V77</f>
        <v>0</v>
      </c>
      <c r="X77" s="1244">
        <f t="shared" si="73"/>
        <v>8541</v>
      </c>
      <c r="Y77" s="595">
        <f t="shared" si="73"/>
        <v>0</v>
      </c>
      <c r="Z77" s="600">
        <f t="shared" si="73"/>
        <v>8541</v>
      </c>
    </row>
    <row r="78" spans="1:26" x14ac:dyDescent="0.2">
      <c r="A78" s="596" t="s">
        <v>1012</v>
      </c>
      <c r="B78" s="597" t="s">
        <v>1089</v>
      </c>
      <c r="C78" s="594"/>
      <c r="D78" s="594"/>
      <c r="E78" s="598">
        <f t="shared" ref="E78" si="82">C78-D78</f>
        <v>0</v>
      </c>
      <c r="F78" s="594"/>
      <c r="G78" s="594"/>
      <c r="H78" s="598">
        <f t="shared" si="27"/>
        <v>0</v>
      </c>
      <c r="I78" s="594"/>
      <c r="J78" s="594"/>
      <c r="K78" s="598">
        <f t="shared" si="28"/>
        <v>0</v>
      </c>
      <c r="L78" s="594"/>
      <c r="M78" s="594"/>
      <c r="N78" s="598">
        <f t="shared" si="29"/>
        <v>0</v>
      </c>
      <c r="O78" s="594"/>
      <c r="P78" s="594"/>
      <c r="Q78" s="1239">
        <f t="shared" si="30"/>
        <v>0</v>
      </c>
      <c r="R78" s="1247">
        <f t="shared" si="71"/>
        <v>0</v>
      </c>
      <c r="S78" s="594">
        <f t="shared" si="71"/>
        <v>0</v>
      </c>
      <c r="T78" s="598">
        <f t="shared" si="71"/>
        <v>0</v>
      </c>
      <c r="U78" s="1247">
        <v>5993840</v>
      </c>
      <c r="V78" s="594"/>
      <c r="W78" s="598">
        <f t="shared" si="81"/>
        <v>5993840</v>
      </c>
      <c r="X78" s="1244">
        <f t="shared" si="73"/>
        <v>5993840</v>
      </c>
      <c r="Y78" s="595">
        <f t="shared" si="73"/>
        <v>0</v>
      </c>
      <c r="Z78" s="600">
        <f t="shared" si="73"/>
        <v>5993840</v>
      </c>
    </row>
    <row r="79" spans="1:26" s="727" customFormat="1" ht="17.25" customHeight="1" x14ac:dyDescent="0.2">
      <c r="A79" s="596" t="s">
        <v>1090</v>
      </c>
      <c r="B79" s="597" t="s">
        <v>1091</v>
      </c>
      <c r="C79" s="595">
        <f t="shared" ref="C79:Z79" si="83">SUM(C80:C84)</f>
        <v>18997</v>
      </c>
      <c r="D79" s="595">
        <f t="shared" si="83"/>
        <v>0</v>
      </c>
      <c r="E79" s="595">
        <f t="shared" si="83"/>
        <v>18997</v>
      </c>
      <c r="F79" s="595">
        <f t="shared" si="83"/>
        <v>100563</v>
      </c>
      <c r="G79" s="595">
        <f t="shared" si="83"/>
        <v>0</v>
      </c>
      <c r="H79" s="595">
        <f t="shared" si="83"/>
        <v>100563</v>
      </c>
      <c r="I79" s="595">
        <f t="shared" si="83"/>
        <v>116357</v>
      </c>
      <c r="J79" s="595">
        <f t="shared" si="83"/>
        <v>0</v>
      </c>
      <c r="K79" s="595">
        <f t="shared" si="83"/>
        <v>116357</v>
      </c>
      <c r="L79" s="595">
        <f t="shared" si="83"/>
        <v>612037</v>
      </c>
      <c r="M79" s="595">
        <f t="shared" si="83"/>
        <v>0</v>
      </c>
      <c r="N79" s="595">
        <f t="shared" si="83"/>
        <v>612037</v>
      </c>
      <c r="O79" s="595">
        <f t="shared" si="83"/>
        <v>95079</v>
      </c>
      <c r="P79" s="595">
        <f t="shared" si="83"/>
        <v>0</v>
      </c>
      <c r="Q79" s="1238">
        <f t="shared" si="83"/>
        <v>95079</v>
      </c>
      <c r="R79" s="599">
        <f t="shared" si="83"/>
        <v>943033</v>
      </c>
      <c r="S79" s="595">
        <f t="shared" si="83"/>
        <v>0</v>
      </c>
      <c r="T79" s="600">
        <f t="shared" si="83"/>
        <v>943033</v>
      </c>
      <c r="U79" s="599">
        <f t="shared" si="83"/>
        <v>6310031</v>
      </c>
      <c r="V79" s="595">
        <f t="shared" si="83"/>
        <v>0</v>
      </c>
      <c r="W79" s="600">
        <f t="shared" si="83"/>
        <v>6310031</v>
      </c>
      <c r="X79" s="1244">
        <f t="shared" si="83"/>
        <v>7253064</v>
      </c>
      <c r="Y79" s="595">
        <f t="shared" si="83"/>
        <v>0</v>
      </c>
      <c r="Z79" s="600">
        <f t="shared" si="83"/>
        <v>7253064</v>
      </c>
    </row>
    <row r="80" spans="1:26" ht="13.5" customHeight="1" x14ac:dyDescent="0.2">
      <c r="A80" s="602" t="s">
        <v>980</v>
      </c>
      <c r="B80" s="603" t="s">
        <v>1092</v>
      </c>
      <c r="C80" s="604"/>
      <c r="D80" s="604"/>
      <c r="E80" s="598">
        <f t="shared" ref="E80:E81" si="84">C80-D80</f>
        <v>0</v>
      </c>
      <c r="F80" s="604"/>
      <c r="G80" s="604"/>
      <c r="H80" s="598">
        <f t="shared" si="27"/>
        <v>0</v>
      </c>
      <c r="I80" s="604"/>
      <c r="J80" s="604"/>
      <c r="K80" s="598">
        <f t="shared" si="28"/>
        <v>0</v>
      </c>
      <c r="L80" s="604"/>
      <c r="M80" s="604"/>
      <c r="N80" s="598">
        <f t="shared" si="29"/>
        <v>0</v>
      </c>
      <c r="O80" s="604"/>
      <c r="P80" s="604"/>
      <c r="Q80" s="1239">
        <f t="shared" si="30"/>
        <v>0</v>
      </c>
      <c r="R80" s="1249">
        <f t="shared" si="71"/>
        <v>0</v>
      </c>
      <c r="S80" s="604">
        <f t="shared" si="71"/>
        <v>0</v>
      </c>
      <c r="T80" s="598">
        <f t="shared" si="71"/>
        <v>0</v>
      </c>
      <c r="U80" s="1249"/>
      <c r="V80" s="604"/>
      <c r="W80" s="598">
        <f t="shared" ref="W80:W84" si="85">U80-V80</f>
        <v>0</v>
      </c>
      <c r="X80" s="1251">
        <f t="shared" si="73"/>
        <v>0</v>
      </c>
      <c r="Y80" s="605">
        <f t="shared" si="73"/>
        <v>0</v>
      </c>
      <c r="Z80" s="600">
        <f t="shared" si="73"/>
        <v>0</v>
      </c>
    </row>
    <row r="81" spans="1:27" ht="13.5" customHeight="1" x14ac:dyDescent="0.2">
      <c r="A81" s="602" t="s">
        <v>1012</v>
      </c>
      <c r="B81" s="603" t="s">
        <v>1093</v>
      </c>
      <c r="C81" s="604">
        <v>670</v>
      </c>
      <c r="D81" s="604"/>
      <c r="E81" s="598">
        <f t="shared" si="84"/>
        <v>670</v>
      </c>
      <c r="F81" s="604">
        <f>1+499</f>
        <v>500</v>
      </c>
      <c r="G81" s="604"/>
      <c r="H81" s="598">
        <f t="shared" si="27"/>
        <v>500</v>
      </c>
      <c r="I81" s="604"/>
      <c r="J81" s="604"/>
      <c r="K81" s="598">
        <f t="shared" si="28"/>
        <v>0</v>
      </c>
      <c r="L81" s="604"/>
      <c r="M81" s="604"/>
      <c r="N81" s="598">
        <f t="shared" si="29"/>
        <v>0</v>
      </c>
      <c r="O81" s="604"/>
      <c r="P81" s="604"/>
      <c r="Q81" s="1239">
        <f t="shared" si="30"/>
        <v>0</v>
      </c>
      <c r="R81" s="1249">
        <f t="shared" si="71"/>
        <v>1170</v>
      </c>
      <c r="S81" s="604">
        <f t="shared" si="71"/>
        <v>0</v>
      </c>
      <c r="T81" s="598">
        <f t="shared" si="71"/>
        <v>1170</v>
      </c>
      <c r="U81" s="1249">
        <f>409+4469</f>
        <v>4878</v>
      </c>
      <c r="V81" s="604"/>
      <c r="W81" s="598">
        <f t="shared" si="85"/>
        <v>4878</v>
      </c>
      <c r="X81" s="1251">
        <f t="shared" si="73"/>
        <v>6048</v>
      </c>
      <c r="Y81" s="605">
        <f t="shared" si="73"/>
        <v>0</v>
      </c>
      <c r="Z81" s="600">
        <f t="shared" si="73"/>
        <v>6048</v>
      </c>
    </row>
    <row r="82" spans="1:27" ht="13.5" customHeight="1" x14ac:dyDescent="0.2">
      <c r="A82" s="596" t="s">
        <v>1094</v>
      </c>
      <c r="B82" s="597" t="s">
        <v>1095</v>
      </c>
      <c r="C82" s="594">
        <v>18327</v>
      </c>
      <c r="D82" s="594"/>
      <c r="E82" s="598">
        <f>C82+D82</f>
        <v>18327</v>
      </c>
      <c r="F82" s="594">
        <v>100063</v>
      </c>
      <c r="G82" s="594"/>
      <c r="H82" s="598">
        <f t="shared" si="27"/>
        <v>100063</v>
      </c>
      <c r="I82" s="594">
        <v>115965</v>
      </c>
      <c r="J82" s="594"/>
      <c r="K82" s="598">
        <f>I82+J82</f>
        <v>115965</v>
      </c>
      <c r="L82" s="594">
        <v>612037</v>
      </c>
      <c r="M82" s="594"/>
      <c r="N82" s="598">
        <f>+L82+M82</f>
        <v>612037</v>
      </c>
      <c r="O82" s="594">
        <v>95079</v>
      </c>
      <c r="P82" s="594"/>
      <c r="Q82" s="1239">
        <f>O82+P82</f>
        <v>95079</v>
      </c>
      <c r="R82" s="1247">
        <f t="shared" si="71"/>
        <v>941471</v>
      </c>
      <c r="S82" s="594">
        <f t="shared" si="71"/>
        <v>0</v>
      </c>
      <c r="T82" s="598">
        <f t="shared" si="71"/>
        <v>941471</v>
      </c>
      <c r="U82" s="1247">
        <v>6305153</v>
      </c>
      <c r="V82" s="594"/>
      <c r="W82" s="598">
        <f t="shared" si="85"/>
        <v>6305153</v>
      </c>
      <c r="X82" s="1244">
        <f t="shared" si="73"/>
        <v>7246624</v>
      </c>
      <c r="Y82" s="595">
        <f t="shared" si="73"/>
        <v>0</v>
      </c>
      <c r="Z82" s="600">
        <f t="shared" si="73"/>
        <v>7246624</v>
      </c>
    </row>
    <row r="83" spans="1:27" ht="13.5" customHeight="1" x14ac:dyDescent="0.2">
      <c r="A83" s="596" t="s">
        <v>1083</v>
      </c>
      <c r="B83" s="597" t="s">
        <v>1096</v>
      </c>
      <c r="C83" s="594"/>
      <c r="D83" s="594"/>
      <c r="E83" s="598">
        <f>C83+D83</f>
        <v>0</v>
      </c>
      <c r="F83" s="594"/>
      <c r="G83" s="594"/>
      <c r="H83" s="598">
        <f t="shared" si="27"/>
        <v>0</v>
      </c>
      <c r="I83" s="594">
        <v>392</v>
      </c>
      <c r="J83" s="594"/>
      <c r="K83" s="598">
        <f>I83+J83</f>
        <v>392</v>
      </c>
      <c r="L83" s="594"/>
      <c r="M83" s="594"/>
      <c r="N83" s="598">
        <f t="shared" si="29"/>
        <v>0</v>
      </c>
      <c r="O83" s="594"/>
      <c r="P83" s="594"/>
      <c r="Q83" s="1239">
        <f t="shared" si="30"/>
        <v>0</v>
      </c>
      <c r="R83" s="1247">
        <f t="shared" si="71"/>
        <v>392</v>
      </c>
      <c r="S83" s="594">
        <f t="shared" si="71"/>
        <v>0</v>
      </c>
      <c r="T83" s="598">
        <f t="shared" si="71"/>
        <v>392</v>
      </c>
      <c r="U83" s="1247"/>
      <c r="V83" s="594"/>
      <c r="W83" s="598">
        <f t="shared" si="85"/>
        <v>0</v>
      </c>
      <c r="X83" s="1244">
        <f t="shared" si="73"/>
        <v>392</v>
      </c>
      <c r="Y83" s="595">
        <f t="shared" si="73"/>
        <v>0</v>
      </c>
      <c r="Z83" s="600">
        <f t="shared" si="73"/>
        <v>392</v>
      </c>
    </row>
    <row r="84" spans="1:27" ht="13.5" customHeight="1" x14ac:dyDescent="0.2">
      <c r="A84" s="602" t="s">
        <v>1097</v>
      </c>
      <c r="B84" s="603" t="s">
        <v>1098</v>
      </c>
      <c r="C84" s="604"/>
      <c r="D84" s="604"/>
      <c r="E84" s="598">
        <f t="shared" ref="E84" si="86">C84-D84</f>
        <v>0</v>
      </c>
      <c r="F84" s="604"/>
      <c r="G84" s="604"/>
      <c r="H84" s="598">
        <f t="shared" si="27"/>
        <v>0</v>
      </c>
      <c r="I84" s="604"/>
      <c r="J84" s="604"/>
      <c r="K84" s="598">
        <f t="shared" si="28"/>
        <v>0</v>
      </c>
      <c r="L84" s="604"/>
      <c r="M84" s="604"/>
      <c r="N84" s="598">
        <f t="shared" si="29"/>
        <v>0</v>
      </c>
      <c r="O84" s="604"/>
      <c r="P84" s="604"/>
      <c r="Q84" s="1239">
        <f t="shared" si="30"/>
        <v>0</v>
      </c>
      <c r="R84" s="1249">
        <f t="shared" si="71"/>
        <v>0</v>
      </c>
      <c r="S84" s="604">
        <f t="shared" si="71"/>
        <v>0</v>
      </c>
      <c r="T84" s="598">
        <f t="shared" si="71"/>
        <v>0</v>
      </c>
      <c r="U84" s="1249"/>
      <c r="V84" s="604"/>
      <c r="W84" s="598">
        <f t="shared" si="85"/>
        <v>0</v>
      </c>
      <c r="X84" s="1251">
        <f t="shared" si="73"/>
        <v>0</v>
      </c>
      <c r="Y84" s="605">
        <f t="shared" si="73"/>
        <v>0</v>
      </c>
      <c r="Z84" s="600">
        <f t="shared" si="73"/>
        <v>0</v>
      </c>
    </row>
    <row r="85" spans="1:27" s="727" customFormat="1" ht="16.5" customHeight="1" x14ac:dyDescent="0.2">
      <c r="A85" s="1179" t="s">
        <v>1099</v>
      </c>
      <c r="B85" s="1180" t="s">
        <v>1100</v>
      </c>
      <c r="C85" s="595">
        <f t="shared" ref="C85:Z85" si="87">SUM(C86:C88)</f>
        <v>28640</v>
      </c>
      <c r="D85" s="595">
        <f t="shared" si="87"/>
        <v>0</v>
      </c>
      <c r="E85" s="595">
        <f t="shared" si="87"/>
        <v>28640</v>
      </c>
      <c r="F85" s="595">
        <f t="shared" si="87"/>
        <v>2722</v>
      </c>
      <c r="G85" s="595">
        <f t="shared" si="87"/>
        <v>0</v>
      </c>
      <c r="H85" s="595">
        <f t="shared" si="87"/>
        <v>2722</v>
      </c>
      <c r="I85" s="595">
        <f t="shared" si="87"/>
        <v>2711</v>
      </c>
      <c r="J85" s="595">
        <f t="shared" si="87"/>
        <v>0</v>
      </c>
      <c r="K85" s="595">
        <f t="shared" si="87"/>
        <v>2711</v>
      </c>
      <c r="L85" s="595">
        <f t="shared" si="87"/>
        <v>17352</v>
      </c>
      <c r="M85" s="595">
        <f t="shared" si="87"/>
        <v>0</v>
      </c>
      <c r="N85" s="595">
        <f t="shared" si="87"/>
        <v>17352</v>
      </c>
      <c r="O85" s="595">
        <f t="shared" si="87"/>
        <v>3937</v>
      </c>
      <c r="P85" s="595">
        <f t="shared" si="87"/>
        <v>0</v>
      </c>
      <c r="Q85" s="1238">
        <f t="shared" si="87"/>
        <v>3937</v>
      </c>
      <c r="R85" s="599">
        <f t="shared" si="87"/>
        <v>55362</v>
      </c>
      <c r="S85" s="595">
        <f t="shared" si="87"/>
        <v>0</v>
      </c>
      <c r="T85" s="600">
        <f t="shared" si="87"/>
        <v>55362</v>
      </c>
      <c r="U85" s="599">
        <f t="shared" si="87"/>
        <v>6204088</v>
      </c>
      <c r="V85" s="595">
        <f t="shared" si="87"/>
        <v>0</v>
      </c>
      <c r="W85" s="600">
        <f t="shared" si="87"/>
        <v>6204088</v>
      </c>
      <c r="X85" s="1244">
        <f t="shared" si="87"/>
        <v>6259450</v>
      </c>
      <c r="Y85" s="595">
        <f t="shared" si="87"/>
        <v>0</v>
      </c>
      <c r="Z85" s="600">
        <f t="shared" si="87"/>
        <v>6259450</v>
      </c>
    </row>
    <row r="86" spans="1:27" ht="12.75" customHeight="1" x14ac:dyDescent="0.2">
      <c r="A86" s="596" t="s">
        <v>980</v>
      </c>
      <c r="B86" s="597" t="s">
        <v>1101</v>
      </c>
      <c r="C86" s="594">
        <f>67422-48446-1</f>
        <v>18975</v>
      </c>
      <c r="D86" s="594"/>
      <c r="E86" s="598">
        <f>SUM(C86-D86)</f>
        <v>18975</v>
      </c>
      <c r="F86" s="594">
        <f>1+834</f>
        <v>835</v>
      </c>
      <c r="G86" s="594"/>
      <c r="H86" s="598">
        <f t="shared" si="27"/>
        <v>835</v>
      </c>
      <c r="I86" s="594">
        <v>306</v>
      </c>
      <c r="J86" s="594"/>
      <c r="K86" s="598">
        <f>I86+J86</f>
        <v>306</v>
      </c>
      <c r="L86" s="594">
        <v>6638</v>
      </c>
      <c r="M86" s="594"/>
      <c r="N86" s="598">
        <f>+L86+M86</f>
        <v>6638</v>
      </c>
      <c r="O86" s="594">
        <v>1157</v>
      </c>
      <c r="P86" s="594"/>
      <c r="Q86" s="1239">
        <f>O86+P86</f>
        <v>1157</v>
      </c>
      <c r="R86" s="1247">
        <f t="shared" si="71"/>
        <v>27911</v>
      </c>
      <c r="S86" s="594">
        <f t="shared" si="71"/>
        <v>0</v>
      </c>
      <c r="T86" s="598">
        <f t="shared" si="71"/>
        <v>27911</v>
      </c>
      <c r="U86" s="1247">
        <f>71363+3757197</f>
        <v>3828560</v>
      </c>
      <c r="V86" s="594"/>
      <c r="W86" s="598">
        <f>U86-V86</f>
        <v>3828560</v>
      </c>
      <c r="X86" s="1244">
        <f t="shared" si="73"/>
        <v>3856471</v>
      </c>
      <c r="Y86" s="595">
        <f t="shared" si="73"/>
        <v>0</v>
      </c>
      <c r="Z86" s="600">
        <f t="shared" si="73"/>
        <v>3856471</v>
      </c>
      <c r="AA86" s="1196"/>
    </row>
    <row r="87" spans="1:27" ht="12.75" customHeight="1" x14ac:dyDescent="0.2">
      <c r="A87" s="596" t="s">
        <v>1012</v>
      </c>
      <c r="B87" s="597" t="s">
        <v>1102</v>
      </c>
      <c r="C87" s="594">
        <v>0</v>
      </c>
      <c r="D87" s="594"/>
      <c r="E87" s="598">
        <f t="shared" ref="E87" si="88">C87-D87</f>
        <v>0</v>
      </c>
      <c r="F87" s="594">
        <v>0</v>
      </c>
      <c r="G87" s="594"/>
      <c r="H87" s="598">
        <f t="shared" si="27"/>
        <v>0</v>
      </c>
      <c r="I87" s="594">
        <v>0</v>
      </c>
      <c r="J87" s="594"/>
      <c r="K87" s="598">
        <f t="shared" si="28"/>
        <v>0</v>
      </c>
      <c r="L87" s="594">
        <v>0</v>
      </c>
      <c r="M87" s="594"/>
      <c r="N87" s="598">
        <f t="shared" si="29"/>
        <v>0</v>
      </c>
      <c r="O87" s="594">
        <v>0</v>
      </c>
      <c r="P87" s="594"/>
      <c r="Q87" s="1239">
        <f t="shared" si="30"/>
        <v>0</v>
      </c>
      <c r="R87" s="1247">
        <f t="shared" si="71"/>
        <v>0</v>
      </c>
      <c r="S87" s="594">
        <f t="shared" si="71"/>
        <v>0</v>
      </c>
      <c r="T87" s="598">
        <f t="shared" si="71"/>
        <v>0</v>
      </c>
      <c r="U87" s="1247">
        <v>2158264</v>
      </c>
      <c r="V87" s="594"/>
      <c r="W87" s="598">
        <f t="shared" ref="W87:W90" si="89">U87-V87</f>
        <v>2158264</v>
      </c>
      <c r="X87" s="1244">
        <f t="shared" si="73"/>
        <v>2158264</v>
      </c>
      <c r="Y87" s="595">
        <f t="shared" si="73"/>
        <v>0</v>
      </c>
      <c r="Z87" s="600">
        <f t="shared" si="73"/>
        <v>2158264</v>
      </c>
    </row>
    <row r="88" spans="1:27" ht="12.75" customHeight="1" x14ac:dyDescent="0.2">
      <c r="A88" s="596" t="s">
        <v>1094</v>
      </c>
      <c r="B88" s="597" t="s">
        <v>1103</v>
      </c>
      <c r="C88" s="594">
        <v>9665</v>
      </c>
      <c r="D88" s="594"/>
      <c r="E88" s="598">
        <f>C88+D88</f>
        <v>9665</v>
      </c>
      <c r="F88" s="594">
        <v>1887</v>
      </c>
      <c r="G88" s="594"/>
      <c r="H88" s="598">
        <f t="shared" si="27"/>
        <v>1887</v>
      </c>
      <c r="I88" s="594">
        <v>2405</v>
      </c>
      <c r="J88" s="594"/>
      <c r="K88" s="598">
        <f>I88+J88</f>
        <v>2405</v>
      </c>
      <c r="L88" s="594">
        <v>10714</v>
      </c>
      <c r="M88" s="594"/>
      <c r="N88" s="598">
        <f>+L88+M88</f>
        <v>10714</v>
      </c>
      <c r="O88" s="594">
        <v>2780</v>
      </c>
      <c r="P88" s="594"/>
      <c r="Q88" s="1239">
        <f>+O88+P88</f>
        <v>2780</v>
      </c>
      <c r="R88" s="1247">
        <f t="shared" si="71"/>
        <v>27451</v>
      </c>
      <c r="S88" s="594">
        <f t="shared" si="71"/>
        <v>0</v>
      </c>
      <c r="T88" s="598">
        <f t="shared" si="71"/>
        <v>27451</v>
      </c>
      <c r="U88" s="1247">
        <v>217264</v>
      </c>
      <c r="V88" s="594"/>
      <c r="W88" s="598">
        <f t="shared" si="89"/>
        <v>217264</v>
      </c>
      <c r="X88" s="1244">
        <f t="shared" si="73"/>
        <v>244715</v>
      </c>
      <c r="Y88" s="595">
        <f t="shared" si="73"/>
        <v>0</v>
      </c>
      <c r="Z88" s="600">
        <f t="shared" si="73"/>
        <v>244715</v>
      </c>
    </row>
    <row r="89" spans="1:27" s="727" customFormat="1" ht="16.5" customHeight="1" x14ac:dyDescent="0.2">
      <c r="A89" s="1157" t="s">
        <v>1104</v>
      </c>
      <c r="B89" s="1158" t="s">
        <v>1105</v>
      </c>
      <c r="C89" s="1174"/>
      <c r="D89" s="1174"/>
      <c r="E89" s="600">
        <f t="shared" ref="E89:E90" si="90">C89-D89</f>
        <v>0</v>
      </c>
      <c r="F89" s="1174">
        <v>21190</v>
      </c>
      <c r="G89" s="1174"/>
      <c r="H89" s="600">
        <f t="shared" si="27"/>
        <v>21190</v>
      </c>
      <c r="I89" s="1174"/>
      <c r="J89" s="1174"/>
      <c r="K89" s="600">
        <f t="shared" si="28"/>
        <v>0</v>
      </c>
      <c r="L89" s="1174"/>
      <c r="M89" s="1174"/>
      <c r="N89" s="600">
        <f t="shared" si="29"/>
        <v>0</v>
      </c>
      <c r="O89" s="1174"/>
      <c r="P89" s="1174"/>
      <c r="Q89" s="1238">
        <f t="shared" si="30"/>
        <v>0</v>
      </c>
      <c r="R89" s="1173">
        <f t="shared" si="71"/>
        <v>21190</v>
      </c>
      <c r="S89" s="1174">
        <f t="shared" si="71"/>
        <v>0</v>
      </c>
      <c r="T89" s="600">
        <f t="shared" si="71"/>
        <v>21190</v>
      </c>
      <c r="U89" s="1173">
        <v>3854</v>
      </c>
      <c r="V89" s="1174"/>
      <c r="W89" s="600">
        <f t="shared" si="89"/>
        <v>3854</v>
      </c>
      <c r="X89" s="1245">
        <f t="shared" si="73"/>
        <v>25044</v>
      </c>
      <c r="Y89" s="1174">
        <f t="shared" si="73"/>
        <v>0</v>
      </c>
      <c r="Z89" s="600">
        <f t="shared" si="73"/>
        <v>25044</v>
      </c>
    </row>
    <row r="90" spans="1:27" s="727" customFormat="1" ht="16.5" customHeight="1" thickBot="1" x14ac:dyDescent="0.25">
      <c r="A90" s="1179" t="s">
        <v>1106</v>
      </c>
      <c r="B90" s="1180" t="s">
        <v>1107</v>
      </c>
      <c r="C90" s="595">
        <v>1100</v>
      </c>
      <c r="D90" s="595"/>
      <c r="E90" s="600">
        <f t="shared" si="90"/>
        <v>1100</v>
      </c>
      <c r="F90" s="595">
        <v>1634</v>
      </c>
      <c r="G90" s="595"/>
      <c r="H90" s="600">
        <f t="shared" ref="H90:H107" si="91">F90-G90</f>
        <v>1634</v>
      </c>
      <c r="I90" s="595"/>
      <c r="J90" s="595"/>
      <c r="K90" s="600">
        <f t="shared" ref="K90:K107" si="92">I90-J90</f>
        <v>0</v>
      </c>
      <c r="L90" s="595"/>
      <c r="M90" s="595"/>
      <c r="N90" s="600">
        <f t="shared" ref="N90:N107" si="93">L90-M90</f>
        <v>0</v>
      </c>
      <c r="O90" s="595"/>
      <c r="P90" s="595"/>
      <c r="Q90" s="1238">
        <f t="shared" ref="Q90:Q107" si="94">O90-P90</f>
        <v>0</v>
      </c>
      <c r="R90" s="599">
        <f t="shared" si="71"/>
        <v>2734</v>
      </c>
      <c r="S90" s="595">
        <f t="shared" si="71"/>
        <v>0</v>
      </c>
      <c r="T90" s="600">
        <f t="shared" si="71"/>
        <v>2734</v>
      </c>
      <c r="U90" s="599">
        <v>18243</v>
      </c>
      <c r="V90" s="595"/>
      <c r="W90" s="600">
        <f t="shared" si="89"/>
        <v>18243</v>
      </c>
      <c r="X90" s="1244">
        <f t="shared" si="73"/>
        <v>20977</v>
      </c>
      <c r="Y90" s="595">
        <f t="shared" si="73"/>
        <v>0</v>
      </c>
      <c r="Z90" s="600">
        <f t="shared" si="73"/>
        <v>20977</v>
      </c>
    </row>
    <row r="91" spans="1:27" s="727" customFormat="1" ht="20.25" customHeight="1" thickBot="1" x14ac:dyDescent="0.25">
      <c r="A91" s="1151"/>
      <c r="B91" s="1153" t="s">
        <v>1108</v>
      </c>
      <c r="C91" s="1154">
        <f t="shared" ref="C91" si="95">C92+C99+C103+C104+C105</f>
        <v>83966</v>
      </c>
      <c r="D91" s="1154">
        <f t="shared" ref="D91:Y91" si="96">D92+D99+D103+D104+D105</f>
        <v>0</v>
      </c>
      <c r="E91" s="1154">
        <f t="shared" si="96"/>
        <v>83966</v>
      </c>
      <c r="F91" s="1154">
        <f>F92+F99+F103+F104+F105</f>
        <v>225367</v>
      </c>
      <c r="G91" s="1154">
        <f t="shared" si="96"/>
        <v>0</v>
      </c>
      <c r="H91" s="1154">
        <f t="shared" si="96"/>
        <v>225367</v>
      </c>
      <c r="I91" s="1154">
        <f t="shared" si="96"/>
        <v>156019</v>
      </c>
      <c r="J91" s="1154">
        <f t="shared" si="96"/>
        <v>0</v>
      </c>
      <c r="K91" s="1154">
        <f t="shared" si="96"/>
        <v>156019</v>
      </c>
      <c r="L91" s="1154">
        <f t="shared" si="96"/>
        <v>650272</v>
      </c>
      <c r="M91" s="1154">
        <f t="shared" si="96"/>
        <v>0</v>
      </c>
      <c r="N91" s="1154">
        <f t="shared" si="96"/>
        <v>650272</v>
      </c>
      <c r="O91" s="1154">
        <f t="shared" si="96"/>
        <v>109978</v>
      </c>
      <c r="P91" s="1154">
        <f t="shared" si="96"/>
        <v>0</v>
      </c>
      <c r="Q91" s="1237">
        <f t="shared" si="96"/>
        <v>109978</v>
      </c>
      <c r="R91" s="1156">
        <f t="shared" si="96"/>
        <v>1225602</v>
      </c>
      <c r="S91" s="1154">
        <f t="shared" si="96"/>
        <v>0</v>
      </c>
      <c r="T91" s="1155">
        <f t="shared" si="96"/>
        <v>1225602</v>
      </c>
      <c r="U91" s="1156">
        <f>U92+U99+U103+U104+U105</f>
        <v>106365125</v>
      </c>
      <c r="V91" s="1154">
        <f t="shared" si="96"/>
        <v>0</v>
      </c>
      <c r="W91" s="1155">
        <f t="shared" si="96"/>
        <v>106365125</v>
      </c>
      <c r="X91" s="1243">
        <f>X92+X99+X103+X104+X105</f>
        <v>107590727</v>
      </c>
      <c r="Y91" s="1154">
        <f t="shared" si="96"/>
        <v>0</v>
      </c>
      <c r="Z91" s="1155">
        <f>Z92+Z99+Z103+Z104+Z105</f>
        <v>107590727</v>
      </c>
    </row>
    <row r="92" spans="1:27" s="727" customFormat="1" ht="16.5" customHeight="1" x14ac:dyDescent="0.2">
      <c r="A92" s="1181" t="s">
        <v>1109</v>
      </c>
      <c r="B92" s="1182" t="s">
        <v>1110</v>
      </c>
      <c r="C92" s="1174">
        <f t="shared" ref="C92" si="97">SUM(C93:C98)</f>
        <v>-83907</v>
      </c>
      <c r="D92" s="1174">
        <f t="shared" ref="D92:Z92" si="98">SUM(D93:D98)</f>
        <v>0</v>
      </c>
      <c r="E92" s="1174">
        <f t="shared" si="98"/>
        <v>-83907</v>
      </c>
      <c r="F92" s="1174">
        <f t="shared" si="98"/>
        <v>71529</v>
      </c>
      <c r="G92" s="1174">
        <f t="shared" si="98"/>
        <v>0</v>
      </c>
      <c r="H92" s="1174">
        <f t="shared" si="98"/>
        <v>71529</v>
      </c>
      <c r="I92" s="1174">
        <f t="shared" si="98"/>
        <v>85274</v>
      </c>
      <c r="J92" s="1174">
        <f t="shared" si="98"/>
        <v>0</v>
      </c>
      <c r="K92" s="1174">
        <f t="shared" si="98"/>
        <v>85274</v>
      </c>
      <c r="L92" s="1174">
        <f t="shared" si="98"/>
        <v>149346</v>
      </c>
      <c r="M92" s="1174">
        <f t="shared" si="98"/>
        <v>0</v>
      </c>
      <c r="N92" s="1174">
        <f t="shared" si="98"/>
        <v>149346</v>
      </c>
      <c r="O92" s="1174">
        <f t="shared" si="98"/>
        <v>-500</v>
      </c>
      <c r="P92" s="1174">
        <f t="shared" si="98"/>
        <v>0</v>
      </c>
      <c r="Q92" s="1240">
        <f t="shared" si="98"/>
        <v>-500</v>
      </c>
      <c r="R92" s="1173">
        <f t="shared" si="98"/>
        <v>221742</v>
      </c>
      <c r="S92" s="1174">
        <f t="shared" si="98"/>
        <v>0</v>
      </c>
      <c r="T92" s="1183">
        <f t="shared" si="98"/>
        <v>221742</v>
      </c>
      <c r="U92" s="1173">
        <f t="shared" si="98"/>
        <v>97424251</v>
      </c>
      <c r="V92" s="1174">
        <f t="shared" si="98"/>
        <v>0</v>
      </c>
      <c r="W92" s="1183">
        <f t="shared" si="98"/>
        <v>97424251</v>
      </c>
      <c r="X92" s="1245">
        <f t="shared" si="98"/>
        <v>97645993</v>
      </c>
      <c r="Y92" s="1174">
        <f t="shared" si="98"/>
        <v>0</v>
      </c>
      <c r="Z92" s="1183">
        <f t="shared" si="98"/>
        <v>97645993</v>
      </c>
    </row>
    <row r="93" spans="1:27" x14ac:dyDescent="0.2">
      <c r="A93" s="596" t="s">
        <v>980</v>
      </c>
      <c r="B93" s="607" t="s">
        <v>1111</v>
      </c>
      <c r="C93" s="594">
        <v>32354</v>
      </c>
      <c r="D93" s="594">
        <v>0</v>
      </c>
      <c r="E93" s="598">
        <f t="shared" ref="E93" si="99">C93-D93</f>
        <v>32354</v>
      </c>
      <c r="F93" s="594">
        <v>602185</v>
      </c>
      <c r="G93" s="594"/>
      <c r="H93" s="598">
        <f t="shared" si="91"/>
        <v>602185</v>
      </c>
      <c r="I93" s="594">
        <f>1+48753</f>
        <v>48754</v>
      </c>
      <c r="J93" s="594">
        <v>0</v>
      </c>
      <c r="K93" s="598">
        <f t="shared" si="92"/>
        <v>48754</v>
      </c>
      <c r="L93" s="594">
        <f>88249-1</f>
        <v>88248</v>
      </c>
      <c r="M93" s="594"/>
      <c r="N93" s="598">
        <f t="shared" si="93"/>
        <v>88248</v>
      </c>
      <c r="O93" s="594"/>
      <c r="P93" s="594"/>
      <c r="Q93" s="1239">
        <f t="shared" si="94"/>
        <v>0</v>
      </c>
      <c r="R93" s="1247">
        <f>SUM(C93+F93+I93+L93+O93)</f>
        <v>771541</v>
      </c>
      <c r="S93" s="594">
        <f t="shared" si="71"/>
        <v>0</v>
      </c>
      <c r="T93" s="598">
        <f t="shared" si="71"/>
        <v>771541</v>
      </c>
      <c r="U93" s="1247">
        <f>1+99926151</f>
        <v>99926152</v>
      </c>
      <c r="V93" s="594"/>
      <c r="W93" s="598">
        <f t="shared" ref="W93:W98" si="100">U93-V93</f>
        <v>99926152</v>
      </c>
      <c r="X93" s="1244">
        <f>SUM(R93+U93)</f>
        <v>100697693</v>
      </c>
      <c r="Y93" s="595">
        <f t="shared" si="73"/>
        <v>0</v>
      </c>
      <c r="Z93" s="600">
        <f>SUM(T93+W93)</f>
        <v>100697693</v>
      </c>
    </row>
    <row r="94" spans="1:27" x14ac:dyDescent="0.2">
      <c r="A94" s="596" t="s">
        <v>1012</v>
      </c>
      <c r="B94" s="607" t="s">
        <v>1112</v>
      </c>
      <c r="C94" s="594"/>
      <c r="D94" s="594"/>
      <c r="E94" s="598"/>
      <c r="F94" s="594"/>
      <c r="G94" s="594"/>
      <c r="H94" s="598"/>
      <c r="I94" s="594"/>
      <c r="J94" s="594"/>
      <c r="K94" s="598"/>
      <c r="L94" s="594"/>
      <c r="M94" s="594"/>
      <c r="N94" s="598"/>
      <c r="O94" s="594"/>
      <c r="P94" s="594"/>
      <c r="Q94" s="1239"/>
      <c r="R94" s="1247">
        <f t="shared" si="71"/>
        <v>0</v>
      </c>
      <c r="S94" s="594">
        <f t="shared" si="71"/>
        <v>0</v>
      </c>
      <c r="T94" s="598">
        <f t="shared" si="71"/>
        <v>0</v>
      </c>
      <c r="U94" s="1247">
        <v>-4217891</v>
      </c>
      <c r="V94" s="594"/>
      <c r="W94" s="598">
        <f t="shared" si="100"/>
        <v>-4217891</v>
      </c>
      <c r="X94" s="1244">
        <f>SUM(R94+U94)</f>
        <v>-4217891</v>
      </c>
      <c r="Y94" s="595">
        <f t="shared" si="73"/>
        <v>0</v>
      </c>
      <c r="Z94" s="600">
        <f t="shared" si="73"/>
        <v>-4217891</v>
      </c>
    </row>
    <row r="95" spans="1:27" x14ac:dyDescent="0.2">
      <c r="A95" s="596" t="s">
        <v>1094</v>
      </c>
      <c r="B95" s="607" t="s">
        <v>1113</v>
      </c>
      <c r="C95" s="608">
        <v>5918</v>
      </c>
      <c r="D95" s="594">
        <v>0</v>
      </c>
      <c r="E95" s="598">
        <f>C95-D95</f>
        <v>5918</v>
      </c>
      <c r="F95" s="608">
        <v>163123</v>
      </c>
      <c r="G95" s="594"/>
      <c r="H95" s="598">
        <f t="shared" si="91"/>
        <v>163123</v>
      </c>
      <c r="I95" s="608">
        <f>-1+1015</f>
        <v>1014</v>
      </c>
      <c r="J95" s="594">
        <v>0</v>
      </c>
      <c r="K95" s="598">
        <f>I95-J95</f>
        <v>1014</v>
      </c>
      <c r="L95" s="608">
        <f>-54171+1+1</f>
        <v>-54169</v>
      </c>
      <c r="M95" s="594"/>
      <c r="N95" s="598">
        <f t="shared" si="93"/>
        <v>-54169</v>
      </c>
      <c r="O95" s="608">
        <v>40461</v>
      </c>
      <c r="P95" s="594"/>
      <c r="Q95" s="1239">
        <f t="shared" si="94"/>
        <v>40461</v>
      </c>
      <c r="R95" s="1250">
        <f>SUM(C95+F95+I95+L95+O95)</f>
        <v>156347</v>
      </c>
      <c r="S95" s="594">
        <f t="shared" si="71"/>
        <v>0</v>
      </c>
      <c r="T95" s="598">
        <f t="shared" si="71"/>
        <v>156347</v>
      </c>
      <c r="U95" s="1250">
        <v>3482506</v>
      </c>
      <c r="V95" s="594"/>
      <c r="W95" s="598">
        <f t="shared" si="100"/>
        <v>3482506</v>
      </c>
      <c r="X95" s="1252">
        <f t="shared" si="73"/>
        <v>3638853</v>
      </c>
      <c r="Y95" s="595">
        <f t="shared" si="73"/>
        <v>0</v>
      </c>
      <c r="Z95" s="600">
        <f t="shared" si="73"/>
        <v>3638853</v>
      </c>
    </row>
    <row r="96" spans="1:27" x14ac:dyDescent="0.2">
      <c r="A96" s="596" t="s">
        <v>1083</v>
      </c>
      <c r="B96" s="607" t="s">
        <v>1114</v>
      </c>
      <c r="C96" s="594">
        <v>-108065</v>
      </c>
      <c r="D96" s="594">
        <v>0</v>
      </c>
      <c r="E96" s="598">
        <f>+C96+D96</f>
        <v>-108065</v>
      </c>
      <c r="F96" s="594">
        <f>-758122-1</f>
        <v>-758123</v>
      </c>
      <c r="G96" s="594"/>
      <c r="H96" s="598">
        <f t="shared" si="91"/>
        <v>-758123</v>
      </c>
      <c r="I96" s="594">
        <v>23974</v>
      </c>
      <c r="J96" s="594"/>
      <c r="K96" s="598">
        <f>+I96+J96</f>
        <v>23974</v>
      </c>
      <c r="L96" s="594">
        <v>28026</v>
      </c>
      <c r="M96" s="594"/>
      <c r="N96" s="598">
        <f>+L96+M96</f>
        <v>28026</v>
      </c>
      <c r="O96" s="594">
        <v>16448</v>
      </c>
      <c r="P96" s="594"/>
      <c r="Q96" s="1239">
        <f>+O96+P96</f>
        <v>16448</v>
      </c>
      <c r="R96" s="1247">
        <f t="shared" si="71"/>
        <v>-797740</v>
      </c>
      <c r="S96" s="594">
        <f t="shared" si="71"/>
        <v>0</v>
      </c>
      <c r="T96" s="598">
        <f t="shared" si="71"/>
        <v>-797740</v>
      </c>
      <c r="U96" s="1247">
        <v>-4270471</v>
      </c>
      <c r="V96" s="594"/>
      <c r="W96" s="598">
        <f t="shared" si="100"/>
        <v>-4270471</v>
      </c>
      <c r="X96" s="1244">
        <f t="shared" si="73"/>
        <v>-5068211</v>
      </c>
      <c r="Y96" s="595">
        <f t="shared" si="73"/>
        <v>0</v>
      </c>
      <c r="Z96" s="600">
        <f t="shared" si="73"/>
        <v>-5068211</v>
      </c>
    </row>
    <row r="97" spans="1:26" x14ac:dyDescent="0.2">
      <c r="A97" s="596" t="s">
        <v>1097</v>
      </c>
      <c r="B97" s="607" t="s">
        <v>1115</v>
      </c>
      <c r="C97" s="594"/>
      <c r="D97" s="594"/>
      <c r="E97" s="598">
        <f t="shared" ref="E97" si="101">C97-D97</f>
        <v>0</v>
      </c>
      <c r="F97" s="594"/>
      <c r="G97" s="594"/>
      <c r="H97" s="598">
        <f t="shared" si="91"/>
        <v>0</v>
      </c>
      <c r="I97" s="594"/>
      <c r="J97" s="594"/>
      <c r="K97" s="598">
        <f t="shared" si="92"/>
        <v>0</v>
      </c>
      <c r="L97" s="594"/>
      <c r="M97" s="594"/>
      <c r="N97" s="598">
        <f t="shared" si="93"/>
        <v>0</v>
      </c>
      <c r="O97" s="594"/>
      <c r="P97" s="594"/>
      <c r="Q97" s="1239">
        <f t="shared" si="94"/>
        <v>0</v>
      </c>
      <c r="R97" s="1247">
        <f t="shared" si="71"/>
        <v>0</v>
      </c>
      <c r="S97" s="594">
        <f t="shared" si="71"/>
        <v>0</v>
      </c>
      <c r="T97" s="598">
        <f t="shared" si="71"/>
        <v>0</v>
      </c>
      <c r="U97" s="1247"/>
      <c r="V97" s="594"/>
      <c r="W97" s="598">
        <f t="shared" si="100"/>
        <v>0</v>
      </c>
      <c r="X97" s="1244">
        <f t="shared" si="73"/>
        <v>0</v>
      </c>
      <c r="Y97" s="595">
        <f t="shared" si="73"/>
        <v>0</v>
      </c>
      <c r="Z97" s="600">
        <f t="shared" si="73"/>
        <v>0</v>
      </c>
    </row>
    <row r="98" spans="1:26" x14ac:dyDescent="0.2">
      <c r="A98" s="596" t="s">
        <v>1116</v>
      </c>
      <c r="B98" s="607" t="s">
        <v>1117</v>
      </c>
      <c r="C98" s="594">
        <v>-14114</v>
      </c>
      <c r="D98" s="594"/>
      <c r="E98" s="598">
        <f>C98+D98</f>
        <v>-14114</v>
      </c>
      <c r="F98" s="594">
        <v>64344</v>
      </c>
      <c r="G98" s="594"/>
      <c r="H98" s="598">
        <f t="shared" si="91"/>
        <v>64344</v>
      </c>
      <c r="I98" s="594">
        <v>11532</v>
      </c>
      <c r="J98" s="594"/>
      <c r="K98" s="598">
        <f>I98+J98</f>
        <v>11532</v>
      </c>
      <c r="L98" s="594">
        <v>87241</v>
      </c>
      <c r="M98" s="594"/>
      <c r="N98" s="598">
        <f>+L98+M98</f>
        <v>87241</v>
      </c>
      <c r="O98" s="594">
        <v>-57409</v>
      </c>
      <c r="P98" s="594"/>
      <c r="Q98" s="1239">
        <f>+O98+P98</f>
        <v>-57409</v>
      </c>
      <c r="R98" s="1247">
        <f t="shared" si="71"/>
        <v>91594</v>
      </c>
      <c r="S98" s="594">
        <f t="shared" si="71"/>
        <v>0</v>
      </c>
      <c r="T98" s="598">
        <f t="shared" si="71"/>
        <v>91594</v>
      </c>
      <c r="U98" s="1247">
        <f>71364+2432591</f>
        <v>2503955</v>
      </c>
      <c r="V98" s="594"/>
      <c r="W98" s="598">
        <f t="shared" si="100"/>
        <v>2503955</v>
      </c>
      <c r="X98" s="1244">
        <f t="shared" si="73"/>
        <v>2595549</v>
      </c>
      <c r="Y98" s="595">
        <f t="shared" si="73"/>
        <v>0</v>
      </c>
      <c r="Z98" s="600">
        <f t="shared" si="73"/>
        <v>2595549</v>
      </c>
    </row>
    <row r="99" spans="1:26" s="727" customFormat="1" ht="16.5" customHeight="1" x14ac:dyDescent="0.2">
      <c r="A99" s="1179" t="s">
        <v>1118</v>
      </c>
      <c r="B99" s="1180" t="s">
        <v>1119</v>
      </c>
      <c r="C99" s="595">
        <f t="shared" ref="C99:Z99" si="102">SUM(C100:C102)</f>
        <v>24179</v>
      </c>
      <c r="D99" s="595">
        <f t="shared" si="102"/>
        <v>0</v>
      </c>
      <c r="E99" s="595">
        <f t="shared" si="102"/>
        <v>24179</v>
      </c>
      <c r="F99" s="595">
        <f t="shared" si="102"/>
        <v>24506</v>
      </c>
      <c r="G99" s="595">
        <f t="shared" si="102"/>
        <v>0</v>
      </c>
      <c r="H99" s="595">
        <f t="shared" si="102"/>
        <v>24506</v>
      </c>
      <c r="I99" s="595">
        <f t="shared" si="102"/>
        <v>15239</v>
      </c>
      <c r="J99" s="595">
        <f t="shared" si="102"/>
        <v>0</v>
      </c>
      <c r="K99" s="595">
        <f t="shared" si="102"/>
        <v>15239</v>
      </c>
      <c r="L99" s="595">
        <f t="shared" si="102"/>
        <v>9931</v>
      </c>
      <c r="M99" s="595">
        <f t="shared" si="102"/>
        <v>0</v>
      </c>
      <c r="N99" s="595">
        <f t="shared" si="102"/>
        <v>9931</v>
      </c>
      <c r="O99" s="595">
        <f t="shared" si="102"/>
        <v>27779</v>
      </c>
      <c r="P99" s="595">
        <f t="shared" si="102"/>
        <v>0</v>
      </c>
      <c r="Q99" s="1238">
        <f t="shared" si="102"/>
        <v>27779</v>
      </c>
      <c r="R99" s="599">
        <f t="shared" si="102"/>
        <v>101634</v>
      </c>
      <c r="S99" s="595">
        <f t="shared" si="102"/>
        <v>0</v>
      </c>
      <c r="T99" s="600">
        <f t="shared" si="102"/>
        <v>101634</v>
      </c>
      <c r="U99" s="599">
        <f t="shared" si="102"/>
        <v>1270495</v>
      </c>
      <c r="V99" s="595">
        <f t="shared" si="102"/>
        <v>0</v>
      </c>
      <c r="W99" s="600">
        <f t="shared" si="102"/>
        <v>1270495</v>
      </c>
      <c r="X99" s="1244">
        <f t="shared" si="102"/>
        <v>1372129</v>
      </c>
      <c r="Y99" s="595">
        <f t="shared" si="102"/>
        <v>0</v>
      </c>
      <c r="Z99" s="600">
        <f t="shared" si="102"/>
        <v>1372129</v>
      </c>
    </row>
    <row r="100" spans="1:26" x14ac:dyDescent="0.2">
      <c r="A100" s="609" t="s">
        <v>980</v>
      </c>
      <c r="B100" s="610" t="s">
        <v>1120</v>
      </c>
      <c r="C100" s="594">
        <v>22927</v>
      </c>
      <c r="D100" s="594"/>
      <c r="E100" s="598">
        <f>C100+D100</f>
        <v>22927</v>
      </c>
      <c r="F100" s="594">
        <v>24482</v>
      </c>
      <c r="G100" s="594">
        <f t="shared" ref="G100" si="103">G101+G102+G103</f>
        <v>0</v>
      </c>
      <c r="H100" s="598">
        <f t="shared" si="91"/>
        <v>24482</v>
      </c>
      <c r="I100" s="594">
        <v>15239</v>
      </c>
      <c r="J100" s="594"/>
      <c r="K100" s="598">
        <f>I100+J100</f>
        <v>15239</v>
      </c>
      <c r="L100" s="594">
        <v>4832</v>
      </c>
      <c r="M100" s="594"/>
      <c r="N100" s="598">
        <f>+L100+M100</f>
        <v>4832</v>
      </c>
      <c r="O100" s="594">
        <v>27566</v>
      </c>
      <c r="P100" s="594"/>
      <c r="Q100" s="1239">
        <f>O100+P100</f>
        <v>27566</v>
      </c>
      <c r="R100" s="1247">
        <f t="shared" si="71"/>
        <v>95046</v>
      </c>
      <c r="S100" s="594">
        <f t="shared" si="71"/>
        <v>0</v>
      </c>
      <c r="T100" s="598">
        <f t="shared" si="71"/>
        <v>95046</v>
      </c>
      <c r="U100" s="1247">
        <v>578110</v>
      </c>
      <c r="V100" s="594"/>
      <c r="W100" s="598">
        <f t="shared" ref="W100:W102" si="104">U100-V100</f>
        <v>578110</v>
      </c>
      <c r="X100" s="1244">
        <f t="shared" si="73"/>
        <v>673156</v>
      </c>
      <c r="Y100" s="595">
        <f t="shared" si="73"/>
        <v>0</v>
      </c>
      <c r="Z100" s="600">
        <f t="shared" si="73"/>
        <v>673156</v>
      </c>
    </row>
    <row r="101" spans="1:26" x14ac:dyDescent="0.2">
      <c r="A101" s="609" t="s">
        <v>1012</v>
      </c>
      <c r="B101" s="610" t="s">
        <v>1121</v>
      </c>
      <c r="C101" s="594"/>
      <c r="D101" s="594"/>
      <c r="E101" s="598">
        <f t="shared" ref="E101:E104" si="105">C101-D101</f>
        <v>0</v>
      </c>
      <c r="F101" s="594"/>
      <c r="G101" s="594"/>
      <c r="H101" s="598">
        <f t="shared" si="91"/>
        <v>0</v>
      </c>
      <c r="I101" s="594"/>
      <c r="J101" s="594"/>
      <c r="K101" s="598">
        <f t="shared" si="92"/>
        <v>0</v>
      </c>
      <c r="L101" s="594"/>
      <c r="M101" s="594"/>
      <c r="N101" s="598">
        <f t="shared" si="93"/>
        <v>0</v>
      </c>
      <c r="O101" s="594"/>
      <c r="P101" s="594"/>
      <c r="Q101" s="1239">
        <f t="shared" si="94"/>
        <v>0</v>
      </c>
      <c r="R101" s="1247">
        <f t="shared" si="71"/>
        <v>0</v>
      </c>
      <c r="S101" s="594">
        <f t="shared" si="71"/>
        <v>0</v>
      </c>
      <c r="T101" s="598">
        <f t="shared" si="71"/>
        <v>0</v>
      </c>
      <c r="U101" s="1247">
        <v>67191</v>
      </c>
      <c r="V101" s="594"/>
      <c r="W101" s="598">
        <f t="shared" si="104"/>
        <v>67191</v>
      </c>
      <c r="X101" s="1244">
        <f t="shared" si="73"/>
        <v>67191</v>
      </c>
      <c r="Y101" s="595">
        <f t="shared" si="73"/>
        <v>0</v>
      </c>
      <c r="Z101" s="600">
        <f t="shared" si="73"/>
        <v>67191</v>
      </c>
    </row>
    <row r="102" spans="1:26" x14ac:dyDescent="0.2">
      <c r="A102" s="609" t="s">
        <v>1094</v>
      </c>
      <c r="B102" s="610" t="s">
        <v>1122</v>
      </c>
      <c r="C102" s="594">
        <v>1252</v>
      </c>
      <c r="D102" s="594"/>
      <c r="E102" s="598">
        <f t="shared" si="105"/>
        <v>1252</v>
      </c>
      <c r="F102" s="594">
        <v>24</v>
      </c>
      <c r="G102" s="594"/>
      <c r="H102" s="598">
        <f t="shared" si="91"/>
        <v>24</v>
      </c>
      <c r="I102" s="594"/>
      <c r="J102" s="594"/>
      <c r="K102" s="598">
        <f t="shared" si="92"/>
        <v>0</v>
      </c>
      <c r="L102" s="594">
        <v>5099</v>
      </c>
      <c r="M102" s="594"/>
      <c r="N102" s="598">
        <f>+L102+M102</f>
        <v>5099</v>
      </c>
      <c r="O102" s="594">
        <v>213</v>
      </c>
      <c r="P102" s="594"/>
      <c r="Q102" s="1239">
        <f>+O102+P102</f>
        <v>213</v>
      </c>
      <c r="R102" s="1247">
        <f t="shared" si="71"/>
        <v>6588</v>
      </c>
      <c r="S102" s="594">
        <f t="shared" si="71"/>
        <v>0</v>
      </c>
      <c r="T102" s="598">
        <f t="shared" si="71"/>
        <v>6588</v>
      </c>
      <c r="U102" s="1247">
        <v>625194</v>
      </c>
      <c r="V102" s="594"/>
      <c r="W102" s="598">
        <f t="shared" si="104"/>
        <v>625194</v>
      </c>
      <c r="X102" s="1244">
        <f t="shared" si="73"/>
        <v>631782</v>
      </c>
      <c r="Y102" s="595">
        <f t="shared" si="73"/>
        <v>0</v>
      </c>
      <c r="Z102" s="600">
        <f t="shared" si="73"/>
        <v>631782</v>
      </c>
    </row>
    <row r="103" spans="1:26" s="727" customFormat="1" ht="16.5" customHeight="1" x14ac:dyDescent="0.2">
      <c r="A103" s="1179" t="s">
        <v>1123</v>
      </c>
      <c r="B103" s="1180" t="s">
        <v>1124</v>
      </c>
      <c r="C103" s="595"/>
      <c r="D103" s="595"/>
      <c r="E103" s="600">
        <f t="shared" si="105"/>
        <v>0</v>
      </c>
      <c r="F103" s="595"/>
      <c r="G103" s="595"/>
      <c r="H103" s="600">
        <f t="shared" si="91"/>
        <v>0</v>
      </c>
      <c r="I103" s="595"/>
      <c r="J103" s="595"/>
      <c r="K103" s="600">
        <f t="shared" si="92"/>
        <v>0</v>
      </c>
      <c r="L103" s="595"/>
      <c r="M103" s="595"/>
      <c r="N103" s="600">
        <f t="shared" si="93"/>
        <v>0</v>
      </c>
      <c r="O103" s="595"/>
      <c r="P103" s="595"/>
      <c r="Q103" s="1238">
        <f t="shared" si="94"/>
        <v>0</v>
      </c>
      <c r="R103" s="599">
        <f t="shared" si="71"/>
        <v>0</v>
      </c>
      <c r="S103" s="595">
        <f t="shared" si="71"/>
        <v>0</v>
      </c>
      <c r="T103" s="600">
        <f t="shared" si="71"/>
        <v>0</v>
      </c>
      <c r="U103" s="599">
        <v>0</v>
      </c>
      <c r="V103" s="595">
        <v>0</v>
      </c>
      <c r="W103" s="600">
        <v>0</v>
      </c>
      <c r="X103" s="1244">
        <f t="shared" si="73"/>
        <v>0</v>
      </c>
      <c r="Y103" s="595">
        <f t="shared" si="73"/>
        <v>0</v>
      </c>
      <c r="Z103" s="600">
        <f t="shared" si="73"/>
        <v>0</v>
      </c>
    </row>
    <row r="104" spans="1:26" s="727" customFormat="1" ht="16.5" customHeight="1" x14ac:dyDescent="0.2">
      <c r="A104" s="1179" t="s">
        <v>1125</v>
      </c>
      <c r="B104" s="1180" t="s">
        <v>1126</v>
      </c>
      <c r="C104" s="595"/>
      <c r="D104" s="595"/>
      <c r="E104" s="600">
        <f t="shared" si="105"/>
        <v>0</v>
      </c>
      <c r="F104" s="595"/>
      <c r="G104" s="595"/>
      <c r="H104" s="600">
        <f t="shared" si="91"/>
        <v>0</v>
      </c>
      <c r="I104" s="595"/>
      <c r="J104" s="595"/>
      <c r="K104" s="600">
        <f t="shared" si="92"/>
        <v>0</v>
      </c>
      <c r="L104" s="595"/>
      <c r="M104" s="595"/>
      <c r="N104" s="600">
        <f t="shared" si="93"/>
        <v>0</v>
      </c>
      <c r="O104" s="595"/>
      <c r="P104" s="595"/>
      <c r="Q104" s="1238">
        <f t="shared" si="94"/>
        <v>0</v>
      </c>
      <c r="R104" s="599">
        <f t="shared" si="71"/>
        <v>0</v>
      </c>
      <c r="S104" s="595">
        <f t="shared" si="71"/>
        <v>0</v>
      </c>
      <c r="T104" s="600">
        <f t="shared" si="71"/>
        <v>0</v>
      </c>
      <c r="U104" s="599">
        <v>0</v>
      </c>
      <c r="V104" s="595">
        <v>0</v>
      </c>
      <c r="W104" s="600">
        <v>0</v>
      </c>
      <c r="X104" s="1244">
        <f t="shared" si="73"/>
        <v>0</v>
      </c>
      <c r="Y104" s="595">
        <f t="shared" si="73"/>
        <v>0</v>
      </c>
      <c r="Z104" s="600">
        <f t="shared" si="73"/>
        <v>0</v>
      </c>
    </row>
    <row r="105" spans="1:26" s="727" customFormat="1" ht="16.5" customHeight="1" thickBot="1" x14ac:dyDescent="0.25">
      <c r="A105" s="1184" t="s">
        <v>1127</v>
      </c>
      <c r="B105" s="1185" t="s">
        <v>1128</v>
      </c>
      <c r="C105" s="1186">
        <v>143694</v>
      </c>
      <c r="D105" s="1186"/>
      <c r="E105" s="1187">
        <f>C105+D105</f>
        <v>143694</v>
      </c>
      <c r="F105" s="1186">
        <v>129332</v>
      </c>
      <c r="G105" s="1186"/>
      <c r="H105" s="1187">
        <f t="shared" si="91"/>
        <v>129332</v>
      </c>
      <c r="I105" s="1186">
        <v>55506</v>
      </c>
      <c r="J105" s="1186"/>
      <c r="K105" s="1187">
        <f>I105+J105</f>
        <v>55506</v>
      </c>
      <c r="L105" s="1186">
        <v>490995</v>
      </c>
      <c r="M105" s="1186"/>
      <c r="N105" s="1187">
        <f>+L105+M105</f>
        <v>490995</v>
      </c>
      <c r="O105" s="1186">
        <v>82699</v>
      </c>
      <c r="P105" s="1186"/>
      <c r="Q105" s="1241">
        <f>O105+P105</f>
        <v>82699</v>
      </c>
      <c r="R105" s="1188">
        <f t="shared" si="71"/>
        <v>902226</v>
      </c>
      <c r="S105" s="1186">
        <f t="shared" si="71"/>
        <v>0</v>
      </c>
      <c r="T105" s="1187">
        <f t="shared" si="71"/>
        <v>902226</v>
      </c>
      <c r="U105" s="1188">
        <v>7670379</v>
      </c>
      <c r="V105" s="1186">
        <v>0</v>
      </c>
      <c r="W105" s="1187">
        <f>SUM(U105-V105)</f>
        <v>7670379</v>
      </c>
      <c r="X105" s="1246">
        <f t="shared" si="73"/>
        <v>8572605</v>
      </c>
      <c r="Y105" s="1186">
        <f t="shared" si="73"/>
        <v>0</v>
      </c>
      <c r="Z105" s="1187">
        <f t="shared" si="73"/>
        <v>8572605</v>
      </c>
    </row>
    <row r="106" spans="1:26" ht="12.75" hidden="1" customHeight="1" x14ac:dyDescent="0.2">
      <c r="A106" s="1189"/>
      <c r="B106" s="1190"/>
      <c r="C106" s="1172"/>
      <c r="D106" s="1172"/>
      <c r="E106" s="1191">
        <f t="shared" ref="E106:E107" si="106">C106-D106</f>
        <v>0</v>
      </c>
      <c r="F106" s="1172"/>
      <c r="G106" s="1172"/>
      <c r="H106" s="1191">
        <f t="shared" si="91"/>
        <v>0</v>
      </c>
      <c r="I106" s="1172"/>
      <c r="J106" s="1172"/>
      <c r="K106" s="1191">
        <f t="shared" si="92"/>
        <v>0</v>
      </c>
      <c r="L106" s="1172"/>
      <c r="M106" s="1172"/>
      <c r="N106" s="1191">
        <f t="shared" si="93"/>
        <v>0</v>
      </c>
      <c r="O106" s="1172"/>
      <c r="P106" s="1172"/>
      <c r="Q106" s="1191">
        <f t="shared" si="94"/>
        <v>0</v>
      </c>
      <c r="R106" s="1172"/>
      <c r="S106" s="1172"/>
      <c r="T106" s="1191"/>
      <c r="U106" s="1172"/>
      <c r="V106" s="1172"/>
      <c r="W106" s="1191">
        <f t="shared" ref="W106:W107" si="107">U106-V106</f>
        <v>0</v>
      </c>
      <c r="X106" s="1174" t="e">
        <f t="shared" ref="X106:Z107" si="108">SUM(#REF!+C106+F106+I106+L106+U106)</f>
        <v>#REF!</v>
      </c>
      <c r="Y106" s="1174" t="e">
        <f t="shared" si="108"/>
        <v>#REF!</v>
      </c>
      <c r="Z106" s="1183" t="e">
        <f t="shared" si="108"/>
        <v>#REF!</v>
      </c>
    </row>
    <row r="107" spans="1:26" ht="18" hidden="1" customHeight="1" x14ac:dyDescent="0.2">
      <c r="A107" s="609"/>
      <c r="B107" s="1192" t="s">
        <v>1129</v>
      </c>
      <c r="C107" s="594"/>
      <c r="D107" s="594"/>
      <c r="E107" s="598">
        <f t="shared" si="106"/>
        <v>0</v>
      </c>
      <c r="F107" s="594"/>
      <c r="G107" s="594"/>
      <c r="H107" s="598">
        <f t="shared" si="91"/>
        <v>0</v>
      </c>
      <c r="I107" s="594"/>
      <c r="J107" s="594"/>
      <c r="K107" s="598">
        <f t="shared" si="92"/>
        <v>0</v>
      </c>
      <c r="L107" s="594"/>
      <c r="M107" s="594"/>
      <c r="N107" s="598">
        <f t="shared" si="93"/>
        <v>0</v>
      </c>
      <c r="O107" s="594"/>
      <c r="P107" s="594"/>
      <c r="Q107" s="598">
        <f t="shared" si="94"/>
        <v>0</v>
      </c>
      <c r="R107" s="594"/>
      <c r="S107" s="594"/>
      <c r="T107" s="598"/>
      <c r="U107" s="594"/>
      <c r="V107" s="594"/>
      <c r="W107" s="598">
        <f t="shared" si="107"/>
        <v>0</v>
      </c>
      <c r="X107" s="595" t="e">
        <f t="shared" si="108"/>
        <v>#REF!</v>
      </c>
      <c r="Y107" s="595" t="e">
        <f t="shared" si="108"/>
        <v>#REF!</v>
      </c>
      <c r="Z107" s="600" t="e">
        <f t="shared" si="108"/>
        <v>#REF!</v>
      </c>
    </row>
    <row r="108" spans="1:26" ht="12.75" hidden="1" customHeight="1" x14ac:dyDescent="0.2"/>
    <row r="109" spans="1:26" ht="12.75" hidden="1" customHeight="1" x14ac:dyDescent="0.2">
      <c r="Z109" s="1194">
        <f>SUM(Z91-Z4)</f>
        <v>0</v>
      </c>
    </row>
    <row r="110" spans="1:26" ht="12.75" hidden="1" customHeight="1" x14ac:dyDescent="0.2">
      <c r="X110" s="727" t="s">
        <v>1130</v>
      </c>
      <c r="Y110" s="1195">
        <v>3598160069</v>
      </c>
    </row>
    <row r="111" spans="1:26" x14ac:dyDescent="0.2">
      <c r="C111" s="1196"/>
      <c r="D111" s="1196"/>
      <c r="E111" s="1196"/>
      <c r="F111" s="1196"/>
      <c r="G111" s="1196"/>
      <c r="H111" s="1196"/>
      <c r="I111" s="1196"/>
      <c r="J111" s="1196"/>
      <c r="K111" s="1196"/>
      <c r="L111" s="1196"/>
      <c r="M111" s="1196"/>
      <c r="N111" s="1196"/>
      <c r="O111" s="1196"/>
      <c r="P111" s="1196"/>
      <c r="Q111" s="1196"/>
      <c r="R111" s="1196"/>
      <c r="S111" s="1196"/>
      <c r="T111" s="1196"/>
      <c r="U111" s="1196"/>
      <c r="V111" s="1196"/>
      <c r="W111" s="1196"/>
      <c r="X111" s="1196"/>
      <c r="Y111" s="1196"/>
      <c r="Z111" s="1196"/>
    </row>
    <row r="112" spans="1:26" x14ac:dyDescent="0.2">
      <c r="X112" s="1197"/>
      <c r="Y112" s="1195"/>
    </row>
    <row r="113" spans="22:25" s="601" customFormat="1" x14ac:dyDescent="0.2">
      <c r="V113" s="1196"/>
      <c r="X113" s="727"/>
      <c r="Y113" s="1195"/>
    </row>
    <row r="114" spans="22:25" s="601" customFormat="1" x14ac:dyDescent="0.2">
      <c r="X114" s="727"/>
      <c r="Y114" s="1195"/>
    </row>
    <row r="115" spans="22:25" s="601" customFormat="1" x14ac:dyDescent="0.2">
      <c r="X115" s="1197"/>
      <c r="Y115" s="1195"/>
    </row>
    <row r="116" spans="22:25" s="601" customFormat="1" x14ac:dyDescent="0.2">
      <c r="X116" s="727"/>
      <c r="Y116" s="727"/>
    </row>
    <row r="117" spans="22:25" s="601" customFormat="1" x14ac:dyDescent="0.2">
      <c r="X117" s="727"/>
      <c r="Y117" s="727"/>
    </row>
    <row r="118" spans="22:25" s="601" customFormat="1" x14ac:dyDescent="0.2">
      <c r="X118" s="727"/>
      <c r="Y118" s="727"/>
    </row>
    <row r="119" spans="22:25" s="601" customFormat="1" x14ac:dyDescent="0.2">
      <c r="X119" s="727"/>
      <c r="Y119" s="727"/>
    </row>
    <row r="120" spans="22:25" s="601" customFormat="1" x14ac:dyDescent="0.2">
      <c r="X120" s="727"/>
      <c r="Y120" s="727"/>
    </row>
    <row r="121" spans="22:25" s="601" customFormat="1" x14ac:dyDescent="0.2">
      <c r="X121" s="727"/>
      <c r="Y121" s="727"/>
    </row>
    <row r="122" spans="22:25" s="601" customFormat="1" x14ac:dyDescent="0.2">
      <c r="X122" s="727"/>
      <c r="Y122" s="727"/>
    </row>
  </sheetData>
  <mergeCells count="16">
    <mergeCell ref="U3:W3"/>
    <mergeCell ref="X3:Z3"/>
    <mergeCell ref="V1:Z1"/>
    <mergeCell ref="A2:B2"/>
    <mergeCell ref="C3:E3"/>
    <mergeCell ref="F3:H3"/>
    <mergeCell ref="I3:K3"/>
    <mergeCell ref="L3:N3"/>
    <mergeCell ref="O3:Q3"/>
    <mergeCell ref="R3:T3"/>
    <mergeCell ref="D1:E1"/>
    <mergeCell ref="G1:H1"/>
    <mergeCell ref="J1:K1"/>
    <mergeCell ref="M1:N1"/>
    <mergeCell ref="P1:Q1"/>
    <mergeCell ref="S1:T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Width="0" fitToHeight="0" orientation="landscape" r:id="rId1"/>
  <headerFooter>
    <oddHeader>&amp;C&amp;"Times New Roman,Félkövér"Józsefvárosi Önkormányzat 2018. 12. 31. vagyonkimutatása&amp;R&amp;"Times New Roman,Félkövér"rendelet
3. melléklete
e Ft-ban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topLeftCell="A22" zoomScaleNormal="100" workbookViewId="0">
      <selection activeCell="D52" sqref="D52"/>
    </sheetView>
  </sheetViews>
  <sheetFormatPr defaultColWidth="6.85546875" defaultRowHeight="12.75" x14ac:dyDescent="0.2"/>
  <cols>
    <col min="1" max="1" width="9.42578125" style="889" bestFit="1" customWidth="1"/>
    <col min="2" max="2" width="62" style="888" bestFit="1" customWidth="1"/>
    <col min="3" max="5" width="14.7109375" style="1124" customWidth="1"/>
    <col min="6" max="7" width="6.85546875" style="888"/>
    <col min="8" max="8" width="68" style="888" bestFit="1" customWidth="1"/>
    <col min="9" max="256" width="6.85546875" style="888"/>
    <col min="257" max="257" width="14.140625" style="888" customWidth="1"/>
    <col min="258" max="258" width="68" style="888" bestFit="1" customWidth="1"/>
    <col min="259" max="259" width="12.85546875" style="888" bestFit="1" customWidth="1"/>
    <col min="260" max="260" width="14.42578125" style="888" bestFit="1" customWidth="1"/>
    <col min="261" max="261" width="12.85546875" style="888" bestFit="1" customWidth="1"/>
    <col min="262" max="263" width="6.85546875" style="888"/>
    <col min="264" max="264" width="68" style="888" bestFit="1" customWidth="1"/>
    <col min="265" max="512" width="6.85546875" style="888"/>
    <col min="513" max="513" width="14.140625" style="888" customWidth="1"/>
    <col min="514" max="514" width="68" style="888" bestFit="1" customWidth="1"/>
    <col min="515" max="515" width="12.85546875" style="888" bestFit="1" customWidth="1"/>
    <col min="516" max="516" width="14.42578125" style="888" bestFit="1" customWidth="1"/>
    <col min="517" max="517" width="12.85546875" style="888" bestFit="1" customWidth="1"/>
    <col min="518" max="519" width="6.85546875" style="888"/>
    <col min="520" max="520" width="68" style="888" bestFit="1" customWidth="1"/>
    <col min="521" max="768" width="6.85546875" style="888"/>
    <col min="769" max="769" width="14.140625" style="888" customWidth="1"/>
    <col min="770" max="770" width="68" style="888" bestFit="1" customWidth="1"/>
    <col min="771" max="771" width="12.85546875" style="888" bestFit="1" customWidth="1"/>
    <col min="772" max="772" width="14.42578125" style="888" bestFit="1" customWidth="1"/>
    <col min="773" max="773" width="12.85546875" style="888" bestFit="1" customWidth="1"/>
    <col min="774" max="775" width="6.85546875" style="888"/>
    <col min="776" max="776" width="68" style="888" bestFit="1" customWidth="1"/>
    <col min="777" max="1024" width="6.85546875" style="888"/>
    <col min="1025" max="1025" width="14.140625" style="888" customWidth="1"/>
    <col min="1026" max="1026" width="68" style="888" bestFit="1" customWidth="1"/>
    <col min="1027" max="1027" width="12.85546875" style="888" bestFit="1" customWidth="1"/>
    <col min="1028" max="1028" width="14.42578125" style="888" bestFit="1" customWidth="1"/>
    <col min="1029" max="1029" width="12.85546875" style="888" bestFit="1" customWidth="1"/>
    <col min="1030" max="1031" width="6.85546875" style="888"/>
    <col min="1032" max="1032" width="68" style="888" bestFit="1" customWidth="1"/>
    <col min="1033" max="1280" width="6.85546875" style="888"/>
    <col min="1281" max="1281" width="14.140625" style="888" customWidth="1"/>
    <col min="1282" max="1282" width="68" style="888" bestFit="1" customWidth="1"/>
    <col min="1283" max="1283" width="12.85546875" style="888" bestFit="1" customWidth="1"/>
    <col min="1284" max="1284" width="14.42578125" style="888" bestFit="1" customWidth="1"/>
    <col min="1285" max="1285" width="12.85546875" style="888" bestFit="1" customWidth="1"/>
    <col min="1286" max="1287" width="6.85546875" style="888"/>
    <col min="1288" max="1288" width="68" style="888" bestFit="1" customWidth="1"/>
    <col min="1289" max="1536" width="6.85546875" style="888"/>
    <col min="1537" max="1537" width="14.140625" style="888" customWidth="1"/>
    <col min="1538" max="1538" width="68" style="888" bestFit="1" customWidth="1"/>
    <col min="1539" max="1539" width="12.85546875" style="888" bestFit="1" customWidth="1"/>
    <col min="1540" max="1540" width="14.42578125" style="888" bestFit="1" customWidth="1"/>
    <col min="1541" max="1541" width="12.85546875" style="888" bestFit="1" customWidth="1"/>
    <col min="1542" max="1543" width="6.85546875" style="888"/>
    <col min="1544" max="1544" width="68" style="888" bestFit="1" customWidth="1"/>
    <col min="1545" max="1792" width="6.85546875" style="888"/>
    <col min="1793" max="1793" width="14.140625" style="888" customWidth="1"/>
    <col min="1794" max="1794" width="68" style="888" bestFit="1" customWidth="1"/>
    <col min="1795" max="1795" width="12.85546875" style="888" bestFit="1" customWidth="1"/>
    <col min="1796" max="1796" width="14.42578125" style="888" bestFit="1" customWidth="1"/>
    <col min="1797" max="1797" width="12.85546875" style="888" bestFit="1" customWidth="1"/>
    <col min="1798" max="1799" width="6.85546875" style="888"/>
    <col min="1800" max="1800" width="68" style="888" bestFit="1" customWidth="1"/>
    <col min="1801" max="2048" width="6.85546875" style="888"/>
    <col min="2049" max="2049" width="14.140625" style="888" customWidth="1"/>
    <col min="2050" max="2050" width="68" style="888" bestFit="1" customWidth="1"/>
    <col min="2051" max="2051" width="12.85546875" style="888" bestFit="1" customWidth="1"/>
    <col min="2052" max="2052" width="14.42578125" style="888" bestFit="1" customWidth="1"/>
    <col min="2053" max="2053" width="12.85546875" style="888" bestFit="1" customWidth="1"/>
    <col min="2054" max="2055" width="6.85546875" style="888"/>
    <col min="2056" max="2056" width="68" style="888" bestFit="1" customWidth="1"/>
    <col min="2057" max="2304" width="6.85546875" style="888"/>
    <col min="2305" max="2305" width="14.140625" style="888" customWidth="1"/>
    <col min="2306" max="2306" width="68" style="888" bestFit="1" customWidth="1"/>
    <col min="2307" max="2307" width="12.85546875" style="888" bestFit="1" customWidth="1"/>
    <col min="2308" max="2308" width="14.42578125" style="888" bestFit="1" customWidth="1"/>
    <col min="2309" max="2309" width="12.85546875" style="888" bestFit="1" customWidth="1"/>
    <col min="2310" max="2311" width="6.85546875" style="888"/>
    <col min="2312" max="2312" width="68" style="888" bestFit="1" customWidth="1"/>
    <col min="2313" max="2560" width="6.85546875" style="888"/>
    <col min="2561" max="2561" width="14.140625" style="888" customWidth="1"/>
    <col min="2562" max="2562" width="68" style="888" bestFit="1" customWidth="1"/>
    <col min="2563" max="2563" width="12.85546875" style="888" bestFit="1" customWidth="1"/>
    <col min="2564" max="2564" width="14.42578125" style="888" bestFit="1" customWidth="1"/>
    <col min="2565" max="2565" width="12.85546875" style="888" bestFit="1" customWidth="1"/>
    <col min="2566" max="2567" width="6.85546875" style="888"/>
    <col min="2568" max="2568" width="68" style="888" bestFit="1" customWidth="1"/>
    <col min="2569" max="2816" width="6.85546875" style="888"/>
    <col min="2817" max="2817" width="14.140625" style="888" customWidth="1"/>
    <col min="2818" max="2818" width="68" style="888" bestFit="1" customWidth="1"/>
    <col min="2819" max="2819" width="12.85546875" style="888" bestFit="1" customWidth="1"/>
    <col min="2820" max="2820" width="14.42578125" style="888" bestFit="1" customWidth="1"/>
    <col min="2821" max="2821" width="12.85546875" style="888" bestFit="1" customWidth="1"/>
    <col min="2822" max="2823" width="6.85546875" style="888"/>
    <col min="2824" max="2824" width="68" style="888" bestFit="1" customWidth="1"/>
    <col min="2825" max="3072" width="6.85546875" style="888"/>
    <col min="3073" max="3073" width="14.140625" style="888" customWidth="1"/>
    <col min="3074" max="3074" width="68" style="888" bestFit="1" customWidth="1"/>
    <col min="3075" max="3075" width="12.85546875" style="888" bestFit="1" customWidth="1"/>
    <col min="3076" max="3076" width="14.42578125" style="888" bestFit="1" customWidth="1"/>
    <col min="3077" max="3077" width="12.85546875" style="888" bestFit="1" customWidth="1"/>
    <col min="3078" max="3079" width="6.85546875" style="888"/>
    <col min="3080" max="3080" width="68" style="888" bestFit="1" customWidth="1"/>
    <col min="3081" max="3328" width="6.85546875" style="888"/>
    <col min="3329" max="3329" width="14.140625" style="888" customWidth="1"/>
    <col min="3330" max="3330" width="68" style="888" bestFit="1" customWidth="1"/>
    <col min="3331" max="3331" width="12.85546875" style="888" bestFit="1" customWidth="1"/>
    <col min="3332" max="3332" width="14.42578125" style="888" bestFit="1" customWidth="1"/>
    <col min="3333" max="3333" width="12.85546875" style="888" bestFit="1" customWidth="1"/>
    <col min="3334" max="3335" width="6.85546875" style="888"/>
    <col min="3336" max="3336" width="68" style="888" bestFit="1" customWidth="1"/>
    <col min="3337" max="3584" width="6.85546875" style="888"/>
    <col min="3585" max="3585" width="14.140625" style="888" customWidth="1"/>
    <col min="3586" max="3586" width="68" style="888" bestFit="1" customWidth="1"/>
    <col min="3587" max="3587" width="12.85546875" style="888" bestFit="1" customWidth="1"/>
    <col min="3588" max="3588" width="14.42578125" style="888" bestFit="1" customWidth="1"/>
    <col min="3589" max="3589" width="12.85546875" style="888" bestFit="1" customWidth="1"/>
    <col min="3590" max="3591" width="6.85546875" style="888"/>
    <col min="3592" max="3592" width="68" style="888" bestFit="1" customWidth="1"/>
    <col min="3593" max="3840" width="6.85546875" style="888"/>
    <col min="3841" max="3841" width="14.140625" style="888" customWidth="1"/>
    <col min="3842" max="3842" width="68" style="888" bestFit="1" customWidth="1"/>
    <col min="3843" max="3843" width="12.85546875" style="888" bestFit="1" customWidth="1"/>
    <col min="3844" max="3844" width="14.42578125" style="888" bestFit="1" customWidth="1"/>
    <col min="3845" max="3845" width="12.85546875" style="888" bestFit="1" customWidth="1"/>
    <col min="3846" max="3847" width="6.85546875" style="888"/>
    <col min="3848" max="3848" width="68" style="888" bestFit="1" customWidth="1"/>
    <col min="3849" max="4096" width="6.85546875" style="888"/>
    <col min="4097" max="4097" width="14.140625" style="888" customWidth="1"/>
    <col min="4098" max="4098" width="68" style="888" bestFit="1" customWidth="1"/>
    <col min="4099" max="4099" width="12.85546875" style="888" bestFit="1" customWidth="1"/>
    <col min="4100" max="4100" width="14.42578125" style="888" bestFit="1" customWidth="1"/>
    <col min="4101" max="4101" width="12.85546875" style="888" bestFit="1" customWidth="1"/>
    <col min="4102" max="4103" width="6.85546875" style="888"/>
    <col min="4104" max="4104" width="68" style="888" bestFit="1" customWidth="1"/>
    <col min="4105" max="4352" width="6.85546875" style="888"/>
    <col min="4353" max="4353" width="14.140625" style="888" customWidth="1"/>
    <col min="4354" max="4354" width="68" style="888" bestFit="1" customWidth="1"/>
    <col min="4355" max="4355" width="12.85546875" style="888" bestFit="1" customWidth="1"/>
    <col min="4356" max="4356" width="14.42578125" style="888" bestFit="1" customWidth="1"/>
    <col min="4357" max="4357" width="12.85546875" style="888" bestFit="1" customWidth="1"/>
    <col min="4358" max="4359" width="6.85546875" style="888"/>
    <col min="4360" max="4360" width="68" style="888" bestFit="1" customWidth="1"/>
    <col min="4361" max="4608" width="6.85546875" style="888"/>
    <col min="4609" max="4609" width="14.140625" style="888" customWidth="1"/>
    <col min="4610" max="4610" width="68" style="888" bestFit="1" customWidth="1"/>
    <col min="4611" max="4611" width="12.85546875" style="888" bestFit="1" customWidth="1"/>
    <col min="4612" max="4612" width="14.42578125" style="888" bestFit="1" customWidth="1"/>
    <col min="4613" max="4613" width="12.85546875" style="888" bestFit="1" customWidth="1"/>
    <col min="4614" max="4615" width="6.85546875" style="888"/>
    <col min="4616" max="4616" width="68" style="888" bestFit="1" customWidth="1"/>
    <col min="4617" max="4864" width="6.85546875" style="888"/>
    <col min="4865" max="4865" width="14.140625" style="888" customWidth="1"/>
    <col min="4866" max="4866" width="68" style="888" bestFit="1" customWidth="1"/>
    <col min="4867" max="4867" width="12.85546875" style="888" bestFit="1" customWidth="1"/>
    <col min="4868" max="4868" width="14.42578125" style="888" bestFit="1" customWidth="1"/>
    <col min="4869" max="4869" width="12.85546875" style="888" bestFit="1" customWidth="1"/>
    <col min="4870" max="4871" width="6.85546875" style="888"/>
    <col min="4872" max="4872" width="68" style="888" bestFit="1" customWidth="1"/>
    <col min="4873" max="5120" width="6.85546875" style="888"/>
    <col min="5121" max="5121" width="14.140625" style="888" customWidth="1"/>
    <col min="5122" max="5122" width="68" style="888" bestFit="1" customWidth="1"/>
    <col min="5123" max="5123" width="12.85546875" style="888" bestFit="1" customWidth="1"/>
    <col min="5124" max="5124" width="14.42578125" style="888" bestFit="1" customWidth="1"/>
    <col min="5125" max="5125" width="12.85546875" style="888" bestFit="1" customWidth="1"/>
    <col min="5126" max="5127" width="6.85546875" style="888"/>
    <col min="5128" max="5128" width="68" style="888" bestFit="1" customWidth="1"/>
    <col min="5129" max="5376" width="6.85546875" style="888"/>
    <col min="5377" max="5377" width="14.140625" style="888" customWidth="1"/>
    <col min="5378" max="5378" width="68" style="888" bestFit="1" customWidth="1"/>
    <col min="5379" max="5379" width="12.85546875" style="888" bestFit="1" customWidth="1"/>
    <col min="5380" max="5380" width="14.42578125" style="888" bestFit="1" customWidth="1"/>
    <col min="5381" max="5381" width="12.85546875" style="888" bestFit="1" customWidth="1"/>
    <col min="5382" max="5383" width="6.85546875" style="888"/>
    <col min="5384" max="5384" width="68" style="888" bestFit="1" customWidth="1"/>
    <col min="5385" max="5632" width="6.85546875" style="888"/>
    <col min="5633" max="5633" width="14.140625" style="888" customWidth="1"/>
    <col min="5634" max="5634" width="68" style="888" bestFit="1" customWidth="1"/>
    <col min="5635" max="5635" width="12.85546875" style="888" bestFit="1" customWidth="1"/>
    <col min="5636" max="5636" width="14.42578125" style="888" bestFit="1" customWidth="1"/>
    <col min="5637" max="5637" width="12.85546875" style="888" bestFit="1" customWidth="1"/>
    <col min="5638" max="5639" width="6.85546875" style="888"/>
    <col min="5640" max="5640" width="68" style="888" bestFit="1" customWidth="1"/>
    <col min="5641" max="5888" width="6.85546875" style="888"/>
    <col min="5889" max="5889" width="14.140625" style="888" customWidth="1"/>
    <col min="5890" max="5890" width="68" style="888" bestFit="1" customWidth="1"/>
    <col min="5891" max="5891" width="12.85546875" style="888" bestFit="1" customWidth="1"/>
    <col min="5892" max="5892" width="14.42578125" style="888" bestFit="1" customWidth="1"/>
    <col min="5893" max="5893" width="12.85546875" style="888" bestFit="1" customWidth="1"/>
    <col min="5894" max="5895" width="6.85546875" style="888"/>
    <col min="5896" max="5896" width="68" style="888" bestFit="1" customWidth="1"/>
    <col min="5897" max="6144" width="6.85546875" style="888"/>
    <col min="6145" max="6145" width="14.140625" style="888" customWidth="1"/>
    <col min="6146" max="6146" width="68" style="888" bestFit="1" customWidth="1"/>
    <col min="6147" max="6147" width="12.85546875" style="888" bestFit="1" customWidth="1"/>
    <col min="6148" max="6148" width="14.42578125" style="888" bestFit="1" customWidth="1"/>
    <col min="6149" max="6149" width="12.85546875" style="888" bestFit="1" customWidth="1"/>
    <col min="6150" max="6151" width="6.85546875" style="888"/>
    <col min="6152" max="6152" width="68" style="888" bestFit="1" customWidth="1"/>
    <col min="6153" max="6400" width="6.85546875" style="888"/>
    <col min="6401" max="6401" width="14.140625" style="888" customWidth="1"/>
    <col min="6402" max="6402" width="68" style="888" bestFit="1" customWidth="1"/>
    <col min="6403" max="6403" width="12.85546875" style="888" bestFit="1" customWidth="1"/>
    <col min="6404" max="6404" width="14.42578125" style="888" bestFit="1" customWidth="1"/>
    <col min="6405" max="6405" width="12.85546875" style="888" bestFit="1" customWidth="1"/>
    <col min="6406" max="6407" width="6.85546875" style="888"/>
    <col min="6408" max="6408" width="68" style="888" bestFit="1" customWidth="1"/>
    <col min="6409" max="6656" width="6.85546875" style="888"/>
    <col min="6657" max="6657" width="14.140625" style="888" customWidth="1"/>
    <col min="6658" max="6658" width="68" style="888" bestFit="1" customWidth="1"/>
    <col min="6659" max="6659" width="12.85546875" style="888" bestFit="1" customWidth="1"/>
    <col min="6660" max="6660" width="14.42578125" style="888" bestFit="1" customWidth="1"/>
    <col min="6661" max="6661" width="12.85546875" style="888" bestFit="1" customWidth="1"/>
    <col min="6662" max="6663" width="6.85546875" style="888"/>
    <col min="6664" max="6664" width="68" style="888" bestFit="1" customWidth="1"/>
    <col min="6665" max="6912" width="6.85546875" style="888"/>
    <col min="6913" max="6913" width="14.140625" style="888" customWidth="1"/>
    <col min="6914" max="6914" width="68" style="888" bestFit="1" customWidth="1"/>
    <col min="6915" max="6915" width="12.85546875" style="888" bestFit="1" customWidth="1"/>
    <col min="6916" max="6916" width="14.42578125" style="888" bestFit="1" customWidth="1"/>
    <col min="6917" max="6917" width="12.85546875" style="888" bestFit="1" customWidth="1"/>
    <col min="6918" max="6919" width="6.85546875" style="888"/>
    <col min="6920" max="6920" width="68" style="888" bestFit="1" customWidth="1"/>
    <col min="6921" max="7168" width="6.85546875" style="888"/>
    <col min="7169" max="7169" width="14.140625" style="888" customWidth="1"/>
    <col min="7170" max="7170" width="68" style="888" bestFit="1" customWidth="1"/>
    <col min="7171" max="7171" width="12.85546875" style="888" bestFit="1" customWidth="1"/>
    <col min="7172" max="7172" width="14.42578125" style="888" bestFit="1" customWidth="1"/>
    <col min="7173" max="7173" width="12.85546875" style="888" bestFit="1" customWidth="1"/>
    <col min="7174" max="7175" width="6.85546875" style="888"/>
    <col min="7176" max="7176" width="68" style="888" bestFit="1" customWidth="1"/>
    <col min="7177" max="7424" width="6.85546875" style="888"/>
    <col min="7425" max="7425" width="14.140625" style="888" customWidth="1"/>
    <col min="7426" max="7426" width="68" style="888" bestFit="1" customWidth="1"/>
    <col min="7427" max="7427" width="12.85546875" style="888" bestFit="1" customWidth="1"/>
    <col min="7428" max="7428" width="14.42578125" style="888" bestFit="1" customWidth="1"/>
    <col min="7429" max="7429" width="12.85546875" style="888" bestFit="1" customWidth="1"/>
    <col min="7430" max="7431" width="6.85546875" style="888"/>
    <col min="7432" max="7432" width="68" style="888" bestFit="1" customWidth="1"/>
    <col min="7433" max="7680" width="6.85546875" style="888"/>
    <col min="7681" max="7681" width="14.140625" style="888" customWidth="1"/>
    <col min="7682" max="7682" width="68" style="888" bestFit="1" customWidth="1"/>
    <col min="7683" max="7683" width="12.85546875" style="888" bestFit="1" customWidth="1"/>
    <col min="7684" max="7684" width="14.42578125" style="888" bestFit="1" customWidth="1"/>
    <col min="7685" max="7685" width="12.85546875" style="888" bestFit="1" customWidth="1"/>
    <col min="7686" max="7687" width="6.85546875" style="888"/>
    <col min="7688" max="7688" width="68" style="888" bestFit="1" customWidth="1"/>
    <col min="7689" max="7936" width="6.85546875" style="888"/>
    <col min="7937" max="7937" width="14.140625" style="888" customWidth="1"/>
    <col min="7938" max="7938" width="68" style="888" bestFit="1" customWidth="1"/>
    <col min="7939" max="7939" width="12.85546875" style="888" bestFit="1" customWidth="1"/>
    <col min="7940" max="7940" width="14.42578125" style="888" bestFit="1" customWidth="1"/>
    <col min="7941" max="7941" width="12.85546875" style="888" bestFit="1" customWidth="1"/>
    <col min="7942" max="7943" width="6.85546875" style="888"/>
    <col min="7944" max="7944" width="68" style="888" bestFit="1" customWidth="1"/>
    <col min="7945" max="8192" width="6.85546875" style="888"/>
    <col min="8193" max="8193" width="14.140625" style="888" customWidth="1"/>
    <col min="8194" max="8194" width="68" style="888" bestFit="1" customWidth="1"/>
    <col min="8195" max="8195" width="12.85546875" style="888" bestFit="1" customWidth="1"/>
    <col min="8196" max="8196" width="14.42578125" style="888" bestFit="1" customWidth="1"/>
    <col min="8197" max="8197" width="12.85546875" style="888" bestFit="1" customWidth="1"/>
    <col min="8198" max="8199" width="6.85546875" style="888"/>
    <col min="8200" max="8200" width="68" style="888" bestFit="1" customWidth="1"/>
    <col min="8201" max="8448" width="6.85546875" style="888"/>
    <col min="8449" max="8449" width="14.140625" style="888" customWidth="1"/>
    <col min="8450" max="8450" width="68" style="888" bestFit="1" customWidth="1"/>
    <col min="8451" max="8451" width="12.85546875" style="888" bestFit="1" customWidth="1"/>
    <col min="8452" max="8452" width="14.42578125" style="888" bestFit="1" customWidth="1"/>
    <col min="8453" max="8453" width="12.85546875" style="888" bestFit="1" customWidth="1"/>
    <col min="8454" max="8455" width="6.85546875" style="888"/>
    <col min="8456" max="8456" width="68" style="888" bestFit="1" customWidth="1"/>
    <col min="8457" max="8704" width="6.85546875" style="888"/>
    <col min="8705" max="8705" width="14.140625" style="888" customWidth="1"/>
    <col min="8706" max="8706" width="68" style="888" bestFit="1" customWidth="1"/>
    <col min="8707" max="8707" width="12.85546875" style="888" bestFit="1" customWidth="1"/>
    <col min="8708" max="8708" width="14.42578125" style="888" bestFit="1" customWidth="1"/>
    <col min="8709" max="8709" width="12.85546875" style="888" bestFit="1" customWidth="1"/>
    <col min="8710" max="8711" width="6.85546875" style="888"/>
    <col min="8712" max="8712" width="68" style="888" bestFit="1" customWidth="1"/>
    <col min="8713" max="8960" width="6.85546875" style="888"/>
    <col min="8961" max="8961" width="14.140625" style="888" customWidth="1"/>
    <col min="8962" max="8962" width="68" style="888" bestFit="1" customWidth="1"/>
    <col min="8963" max="8963" width="12.85546875" style="888" bestFit="1" customWidth="1"/>
    <col min="8964" max="8964" width="14.42578125" style="888" bestFit="1" customWidth="1"/>
    <col min="8965" max="8965" width="12.85546875" style="888" bestFit="1" customWidth="1"/>
    <col min="8966" max="8967" width="6.85546875" style="888"/>
    <col min="8968" max="8968" width="68" style="888" bestFit="1" customWidth="1"/>
    <col min="8969" max="9216" width="6.85546875" style="888"/>
    <col min="9217" max="9217" width="14.140625" style="888" customWidth="1"/>
    <col min="9218" max="9218" width="68" style="888" bestFit="1" customWidth="1"/>
    <col min="9219" max="9219" width="12.85546875" style="888" bestFit="1" customWidth="1"/>
    <col min="9220" max="9220" width="14.42578125" style="888" bestFit="1" customWidth="1"/>
    <col min="9221" max="9221" width="12.85546875" style="888" bestFit="1" customWidth="1"/>
    <col min="9222" max="9223" width="6.85546875" style="888"/>
    <col min="9224" max="9224" width="68" style="888" bestFit="1" customWidth="1"/>
    <col min="9225" max="9472" width="6.85546875" style="888"/>
    <col min="9473" max="9473" width="14.140625" style="888" customWidth="1"/>
    <col min="9474" max="9474" width="68" style="888" bestFit="1" customWidth="1"/>
    <col min="9475" max="9475" width="12.85546875" style="888" bestFit="1" customWidth="1"/>
    <col min="9476" max="9476" width="14.42578125" style="888" bestFit="1" customWidth="1"/>
    <col min="9477" max="9477" width="12.85546875" style="888" bestFit="1" customWidth="1"/>
    <col min="9478" max="9479" width="6.85546875" style="888"/>
    <col min="9480" max="9480" width="68" style="888" bestFit="1" customWidth="1"/>
    <col min="9481" max="9728" width="6.85546875" style="888"/>
    <col min="9729" max="9729" width="14.140625" style="888" customWidth="1"/>
    <col min="9730" max="9730" width="68" style="888" bestFit="1" customWidth="1"/>
    <col min="9731" max="9731" width="12.85546875" style="888" bestFit="1" customWidth="1"/>
    <col min="9732" max="9732" width="14.42578125" style="888" bestFit="1" customWidth="1"/>
    <col min="9733" max="9733" width="12.85546875" style="888" bestFit="1" customWidth="1"/>
    <col min="9734" max="9735" width="6.85546875" style="888"/>
    <col min="9736" max="9736" width="68" style="888" bestFit="1" customWidth="1"/>
    <col min="9737" max="9984" width="6.85546875" style="888"/>
    <col min="9985" max="9985" width="14.140625" style="888" customWidth="1"/>
    <col min="9986" max="9986" width="68" style="888" bestFit="1" customWidth="1"/>
    <col min="9987" max="9987" width="12.85546875" style="888" bestFit="1" customWidth="1"/>
    <col min="9988" max="9988" width="14.42578125" style="888" bestFit="1" customWidth="1"/>
    <col min="9989" max="9989" width="12.85546875" style="888" bestFit="1" customWidth="1"/>
    <col min="9990" max="9991" width="6.85546875" style="888"/>
    <col min="9992" max="9992" width="68" style="888" bestFit="1" customWidth="1"/>
    <col min="9993" max="10240" width="6.85546875" style="888"/>
    <col min="10241" max="10241" width="14.140625" style="888" customWidth="1"/>
    <col min="10242" max="10242" width="68" style="888" bestFit="1" customWidth="1"/>
    <col min="10243" max="10243" width="12.85546875" style="888" bestFit="1" customWidth="1"/>
    <col min="10244" max="10244" width="14.42578125" style="888" bestFit="1" customWidth="1"/>
    <col min="10245" max="10245" width="12.85546875" style="888" bestFit="1" customWidth="1"/>
    <col min="10246" max="10247" width="6.85546875" style="888"/>
    <col min="10248" max="10248" width="68" style="888" bestFit="1" customWidth="1"/>
    <col min="10249" max="10496" width="6.85546875" style="888"/>
    <col min="10497" max="10497" width="14.140625" style="888" customWidth="1"/>
    <col min="10498" max="10498" width="68" style="888" bestFit="1" customWidth="1"/>
    <col min="10499" max="10499" width="12.85546875" style="888" bestFit="1" customWidth="1"/>
    <col min="10500" max="10500" width="14.42578125" style="888" bestFit="1" customWidth="1"/>
    <col min="10501" max="10501" width="12.85546875" style="888" bestFit="1" customWidth="1"/>
    <col min="10502" max="10503" width="6.85546875" style="888"/>
    <col min="10504" max="10504" width="68" style="888" bestFit="1" customWidth="1"/>
    <col min="10505" max="10752" width="6.85546875" style="888"/>
    <col min="10753" max="10753" width="14.140625" style="888" customWidth="1"/>
    <col min="10754" max="10754" width="68" style="888" bestFit="1" customWidth="1"/>
    <col min="10755" max="10755" width="12.85546875" style="888" bestFit="1" customWidth="1"/>
    <col min="10756" max="10756" width="14.42578125" style="888" bestFit="1" customWidth="1"/>
    <col min="10757" max="10757" width="12.85546875" style="888" bestFit="1" customWidth="1"/>
    <col min="10758" max="10759" width="6.85546875" style="888"/>
    <col min="10760" max="10760" width="68" style="888" bestFit="1" customWidth="1"/>
    <col min="10761" max="11008" width="6.85546875" style="888"/>
    <col min="11009" max="11009" width="14.140625" style="888" customWidth="1"/>
    <col min="11010" max="11010" width="68" style="888" bestFit="1" customWidth="1"/>
    <col min="11011" max="11011" width="12.85546875" style="888" bestFit="1" customWidth="1"/>
    <col min="11012" max="11012" width="14.42578125" style="888" bestFit="1" customWidth="1"/>
    <col min="11013" max="11013" width="12.85546875" style="888" bestFit="1" customWidth="1"/>
    <col min="11014" max="11015" width="6.85546875" style="888"/>
    <col min="11016" max="11016" width="68" style="888" bestFit="1" customWidth="1"/>
    <col min="11017" max="11264" width="6.85546875" style="888"/>
    <col min="11265" max="11265" width="14.140625" style="888" customWidth="1"/>
    <col min="11266" max="11266" width="68" style="888" bestFit="1" customWidth="1"/>
    <col min="11267" max="11267" width="12.85546875" style="888" bestFit="1" customWidth="1"/>
    <col min="11268" max="11268" width="14.42578125" style="888" bestFit="1" customWidth="1"/>
    <col min="11269" max="11269" width="12.85546875" style="888" bestFit="1" customWidth="1"/>
    <col min="11270" max="11271" width="6.85546875" style="888"/>
    <col min="11272" max="11272" width="68" style="888" bestFit="1" customWidth="1"/>
    <col min="11273" max="11520" width="6.85546875" style="888"/>
    <col min="11521" max="11521" width="14.140625" style="888" customWidth="1"/>
    <col min="11522" max="11522" width="68" style="888" bestFit="1" customWidth="1"/>
    <col min="11523" max="11523" width="12.85546875" style="888" bestFit="1" customWidth="1"/>
    <col min="11524" max="11524" width="14.42578125" style="888" bestFit="1" customWidth="1"/>
    <col min="11525" max="11525" width="12.85546875" style="888" bestFit="1" customWidth="1"/>
    <col min="11526" max="11527" width="6.85546875" style="888"/>
    <col min="11528" max="11528" width="68" style="888" bestFit="1" customWidth="1"/>
    <col min="11529" max="11776" width="6.85546875" style="888"/>
    <col min="11777" max="11777" width="14.140625" style="888" customWidth="1"/>
    <col min="11778" max="11778" width="68" style="888" bestFit="1" customWidth="1"/>
    <col min="11779" max="11779" width="12.85546875" style="888" bestFit="1" customWidth="1"/>
    <col min="11780" max="11780" width="14.42578125" style="888" bestFit="1" customWidth="1"/>
    <col min="11781" max="11781" width="12.85546875" style="888" bestFit="1" customWidth="1"/>
    <col min="11782" max="11783" width="6.85546875" style="888"/>
    <col min="11784" max="11784" width="68" style="888" bestFit="1" customWidth="1"/>
    <col min="11785" max="12032" width="6.85546875" style="888"/>
    <col min="12033" max="12033" width="14.140625" style="888" customWidth="1"/>
    <col min="12034" max="12034" width="68" style="888" bestFit="1" customWidth="1"/>
    <col min="12035" max="12035" width="12.85546875" style="888" bestFit="1" customWidth="1"/>
    <col min="12036" max="12036" width="14.42578125" style="888" bestFit="1" customWidth="1"/>
    <col min="12037" max="12037" width="12.85546875" style="888" bestFit="1" customWidth="1"/>
    <col min="12038" max="12039" width="6.85546875" style="888"/>
    <col min="12040" max="12040" width="68" style="888" bestFit="1" customWidth="1"/>
    <col min="12041" max="12288" width="6.85546875" style="888"/>
    <col min="12289" max="12289" width="14.140625" style="888" customWidth="1"/>
    <col min="12290" max="12290" width="68" style="888" bestFit="1" customWidth="1"/>
    <col min="12291" max="12291" width="12.85546875" style="888" bestFit="1" customWidth="1"/>
    <col min="12292" max="12292" width="14.42578125" style="888" bestFit="1" customWidth="1"/>
    <col min="12293" max="12293" width="12.85546875" style="888" bestFit="1" customWidth="1"/>
    <col min="12294" max="12295" width="6.85546875" style="888"/>
    <col min="12296" max="12296" width="68" style="888" bestFit="1" customWidth="1"/>
    <col min="12297" max="12544" width="6.85546875" style="888"/>
    <col min="12545" max="12545" width="14.140625" style="888" customWidth="1"/>
    <col min="12546" max="12546" width="68" style="888" bestFit="1" customWidth="1"/>
    <col min="12547" max="12547" width="12.85546875" style="888" bestFit="1" customWidth="1"/>
    <col min="12548" max="12548" width="14.42578125" style="888" bestFit="1" customWidth="1"/>
    <col min="12549" max="12549" width="12.85546875" style="888" bestFit="1" customWidth="1"/>
    <col min="12550" max="12551" width="6.85546875" style="888"/>
    <col min="12552" max="12552" width="68" style="888" bestFit="1" customWidth="1"/>
    <col min="12553" max="12800" width="6.85546875" style="888"/>
    <col min="12801" max="12801" width="14.140625" style="888" customWidth="1"/>
    <col min="12802" max="12802" width="68" style="888" bestFit="1" customWidth="1"/>
    <col min="12803" max="12803" width="12.85546875" style="888" bestFit="1" customWidth="1"/>
    <col min="12804" max="12804" width="14.42578125" style="888" bestFit="1" customWidth="1"/>
    <col min="12805" max="12805" width="12.85546875" style="888" bestFit="1" customWidth="1"/>
    <col min="12806" max="12807" width="6.85546875" style="888"/>
    <col min="12808" max="12808" width="68" style="888" bestFit="1" customWidth="1"/>
    <col min="12809" max="13056" width="6.85546875" style="888"/>
    <col min="13057" max="13057" width="14.140625" style="888" customWidth="1"/>
    <col min="13058" max="13058" width="68" style="888" bestFit="1" customWidth="1"/>
    <col min="13059" max="13059" width="12.85546875" style="888" bestFit="1" customWidth="1"/>
    <col min="13060" max="13060" width="14.42578125" style="888" bestFit="1" customWidth="1"/>
    <col min="13061" max="13061" width="12.85546875" style="888" bestFit="1" customWidth="1"/>
    <col min="13062" max="13063" width="6.85546875" style="888"/>
    <col min="13064" max="13064" width="68" style="888" bestFit="1" customWidth="1"/>
    <col min="13065" max="13312" width="6.85546875" style="888"/>
    <col min="13313" max="13313" width="14.140625" style="888" customWidth="1"/>
    <col min="13314" max="13314" width="68" style="888" bestFit="1" customWidth="1"/>
    <col min="13315" max="13315" width="12.85546875" style="888" bestFit="1" customWidth="1"/>
    <col min="13316" max="13316" width="14.42578125" style="888" bestFit="1" customWidth="1"/>
    <col min="13317" max="13317" width="12.85546875" style="888" bestFit="1" customWidth="1"/>
    <col min="13318" max="13319" width="6.85546875" style="888"/>
    <col min="13320" max="13320" width="68" style="888" bestFit="1" customWidth="1"/>
    <col min="13321" max="13568" width="6.85546875" style="888"/>
    <col min="13569" max="13569" width="14.140625" style="888" customWidth="1"/>
    <col min="13570" max="13570" width="68" style="888" bestFit="1" customWidth="1"/>
    <col min="13571" max="13571" width="12.85546875" style="888" bestFit="1" customWidth="1"/>
    <col min="13572" max="13572" width="14.42578125" style="888" bestFit="1" customWidth="1"/>
    <col min="13573" max="13573" width="12.85546875" style="888" bestFit="1" customWidth="1"/>
    <col min="13574" max="13575" width="6.85546875" style="888"/>
    <col min="13576" max="13576" width="68" style="888" bestFit="1" customWidth="1"/>
    <col min="13577" max="13824" width="6.85546875" style="888"/>
    <col min="13825" max="13825" width="14.140625" style="888" customWidth="1"/>
    <col min="13826" max="13826" width="68" style="888" bestFit="1" customWidth="1"/>
    <col min="13827" max="13827" width="12.85546875" style="888" bestFit="1" customWidth="1"/>
    <col min="13828" max="13828" width="14.42578125" style="888" bestFit="1" customWidth="1"/>
    <col min="13829" max="13829" width="12.85546875" style="888" bestFit="1" customWidth="1"/>
    <col min="13830" max="13831" width="6.85546875" style="888"/>
    <col min="13832" max="13832" width="68" style="888" bestFit="1" customWidth="1"/>
    <col min="13833" max="14080" width="6.85546875" style="888"/>
    <col min="14081" max="14081" width="14.140625" style="888" customWidth="1"/>
    <col min="14082" max="14082" width="68" style="888" bestFit="1" customWidth="1"/>
    <col min="14083" max="14083" width="12.85546875" style="888" bestFit="1" customWidth="1"/>
    <col min="14084" max="14084" width="14.42578125" style="888" bestFit="1" customWidth="1"/>
    <col min="14085" max="14085" width="12.85546875" style="888" bestFit="1" customWidth="1"/>
    <col min="14086" max="14087" width="6.85546875" style="888"/>
    <col min="14088" max="14088" width="68" style="888" bestFit="1" customWidth="1"/>
    <col min="14089" max="14336" width="6.85546875" style="888"/>
    <col min="14337" max="14337" width="14.140625" style="888" customWidth="1"/>
    <col min="14338" max="14338" width="68" style="888" bestFit="1" customWidth="1"/>
    <col min="14339" max="14339" width="12.85546875" style="888" bestFit="1" customWidth="1"/>
    <col min="14340" max="14340" width="14.42578125" style="888" bestFit="1" customWidth="1"/>
    <col min="14341" max="14341" width="12.85546875" style="888" bestFit="1" customWidth="1"/>
    <col min="14342" max="14343" width="6.85546875" style="888"/>
    <col min="14344" max="14344" width="68" style="888" bestFit="1" customWidth="1"/>
    <col min="14345" max="14592" width="6.85546875" style="888"/>
    <col min="14593" max="14593" width="14.140625" style="888" customWidth="1"/>
    <col min="14594" max="14594" width="68" style="888" bestFit="1" customWidth="1"/>
    <col min="14595" max="14595" width="12.85546875" style="888" bestFit="1" customWidth="1"/>
    <col min="14596" max="14596" width="14.42578125" style="888" bestFit="1" customWidth="1"/>
    <col min="14597" max="14597" width="12.85546875" style="888" bestFit="1" customWidth="1"/>
    <col min="14598" max="14599" width="6.85546875" style="888"/>
    <col min="14600" max="14600" width="68" style="888" bestFit="1" customWidth="1"/>
    <col min="14601" max="14848" width="6.85546875" style="888"/>
    <col min="14849" max="14849" width="14.140625" style="888" customWidth="1"/>
    <col min="14850" max="14850" width="68" style="888" bestFit="1" customWidth="1"/>
    <col min="14851" max="14851" width="12.85546875" style="888" bestFit="1" customWidth="1"/>
    <col min="14852" max="14852" width="14.42578125" style="888" bestFit="1" customWidth="1"/>
    <col min="14853" max="14853" width="12.85546875" style="888" bestFit="1" customWidth="1"/>
    <col min="14854" max="14855" width="6.85546875" style="888"/>
    <col min="14856" max="14856" width="68" style="888" bestFit="1" customWidth="1"/>
    <col min="14857" max="15104" width="6.85546875" style="888"/>
    <col min="15105" max="15105" width="14.140625" style="888" customWidth="1"/>
    <col min="15106" max="15106" width="68" style="888" bestFit="1" customWidth="1"/>
    <col min="15107" max="15107" width="12.85546875" style="888" bestFit="1" customWidth="1"/>
    <col min="15108" max="15108" width="14.42578125" style="888" bestFit="1" customWidth="1"/>
    <col min="15109" max="15109" width="12.85546875" style="888" bestFit="1" customWidth="1"/>
    <col min="15110" max="15111" width="6.85546875" style="888"/>
    <col min="15112" max="15112" width="68" style="888" bestFit="1" customWidth="1"/>
    <col min="15113" max="15360" width="6.85546875" style="888"/>
    <col min="15361" max="15361" width="14.140625" style="888" customWidth="1"/>
    <col min="15362" max="15362" width="68" style="888" bestFit="1" customWidth="1"/>
    <col min="15363" max="15363" width="12.85546875" style="888" bestFit="1" customWidth="1"/>
    <col min="15364" max="15364" width="14.42578125" style="888" bestFit="1" customWidth="1"/>
    <col min="15365" max="15365" width="12.85546875" style="888" bestFit="1" customWidth="1"/>
    <col min="15366" max="15367" width="6.85546875" style="888"/>
    <col min="15368" max="15368" width="68" style="888" bestFit="1" customWidth="1"/>
    <col min="15369" max="15616" width="6.85546875" style="888"/>
    <col min="15617" max="15617" width="14.140625" style="888" customWidth="1"/>
    <col min="15618" max="15618" width="68" style="888" bestFit="1" customWidth="1"/>
    <col min="15619" max="15619" width="12.85546875" style="888" bestFit="1" customWidth="1"/>
    <col min="15620" max="15620" width="14.42578125" style="888" bestFit="1" customWidth="1"/>
    <col min="15621" max="15621" width="12.85546875" style="888" bestFit="1" customWidth="1"/>
    <col min="15622" max="15623" width="6.85546875" style="888"/>
    <col min="15624" max="15624" width="68" style="888" bestFit="1" customWidth="1"/>
    <col min="15625" max="15872" width="6.85546875" style="888"/>
    <col min="15873" max="15873" width="14.140625" style="888" customWidth="1"/>
    <col min="15874" max="15874" width="68" style="888" bestFit="1" customWidth="1"/>
    <col min="15875" max="15875" width="12.85546875" style="888" bestFit="1" customWidth="1"/>
    <col min="15876" max="15876" width="14.42578125" style="888" bestFit="1" customWidth="1"/>
    <col min="15877" max="15877" width="12.85546875" style="888" bestFit="1" customWidth="1"/>
    <col min="15878" max="15879" width="6.85546875" style="888"/>
    <col min="15880" max="15880" width="68" style="888" bestFit="1" customWidth="1"/>
    <col min="15881" max="16128" width="6.85546875" style="888"/>
    <col min="16129" max="16129" width="14.140625" style="888" customWidth="1"/>
    <col min="16130" max="16130" width="68" style="888" bestFit="1" customWidth="1"/>
    <col min="16131" max="16131" width="12.85546875" style="888" bestFit="1" customWidth="1"/>
    <col min="16132" max="16132" width="14.42578125" style="888" bestFit="1" customWidth="1"/>
    <col min="16133" max="16133" width="12.85546875" style="888" bestFit="1" customWidth="1"/>
    <col min="16134" max="16135" width="6.85546875" style="888"/>
    <col min="16136" max="16136" width="68" style="888" bestFit="1" customWidth="1"/>
    <col min="16137" max="16384" width="6.85546875" style="888"/>
  </cols>
  <sheetData>
    <row r="1" spans="1:5" ht="13.5" thickBot="1" x14ac:dyDescent="0.25"/>
    <row r="2" spans="1:5" s="886" customFormat="1" ht="19.899999999999999" customHeight="1" x14ac:dyDescent="0.2">
      <c r="A2" s="914" t="s">
        <v>957</v>
      </c>
      <c r="B2" s="915" t="s">
        <v>958</v>
      </c>
      <c r="C2" s="916" t="s">
        <v>974</v>
      </c>
      <c r="D2" s="916" t="s">
        <v>1718</v>
      </c>
      <c r="E2" s="917" t="s">
        <v>959</v>
      </c>
    </row>
    <row r="3" spans="1:5" s="891" customFormat="1" ht="15" customHeight="1" x14ac:dyDescent="0.2">
      <c r="A3" s="918"/>
      <c r="B3" s="890" t="s">
        <v>2547</v>
      </c>
      <c r="C3" s="1125">
        <v>1525000</v>
      </c>
      <c r="D3" s="1125">
        <v>610032</v>
      </c>
      <c r="E3" s="1126">
        <v>914968</v>
      </c>
    </row>
    <row r="4" spans="1:5" s="891" customFormat="1" ht="15" customHeight="1" x14ac:dyDescent="0.2">
      <c r="A4" s="918"/>
      <c r="B4" s="890" t="s">
        <v>1719</v>
      </c>
      <c r="C4" s="1125">
        <v>9616131</v>
      </c>
      <c r="D4" s="1125">
        <v>2583964</v>
      </c>
      <c r="E4" s="1126">
        <v>7032167</v>
      </c>
    </row>
    <row r="5" spans="1:5" s="891" customFormat="1" ht="15" customHeight="1" x14ac:dyDescent="0.2">
      <c r="A5" s="918"/>
      <c r="B5" s="890" t="s">
        <v>1720</v>
      </c>
      <c r="C5" s="1125">
        <v>4723176</v>
      </c>
      <c r="D5" s="1125">
        <v>425764</v>
      </c>
      <c r="E5" s="1126">
        <v>4297412</v>
      </c>
    </row>
    <row r="6" spans="1:5" s="891" customFormat="1" ht="15" customHeight="1" x14ac:dyDescent="0.2">
      <c r="A6" s="918"/>
      <c r="B6" s="890" t="s">
        <v>1721</v>
      </c>
      <c r="C6" s="1125">
        <v>451808</v>
      </c>
      <c r="D6" s="1125">
        <v>11065</v>
      </c>
      <c r="E6" s="1126">
        <v>440743</v>
      </c>
    </row>
    <row r="7" spans="1:5" s="891" customFormat="1" ht="15" customHeight="1" x14ac:dyDescent="0.2">
      <c r="A7" s="918"/>
      <c r="B7" s="890" t="s">
        <v>1722</v>
      </c>
      <c r="C7" s="1125">
        <v>3300000</v>
      </c>
      <c r="D7" s="1125">
        <v>250752</v>
      </c>
      <c r="E7" s="1126">
        <v>3049248</v>
      </c>
    </row>
    <row r="8" spans="1:5" s="891" customFormat="1" ht="15" customHeight="1" x14ac:dyDescent="0.2">
      <c r="A8" s="918"/>
      <c r="B8" s="890" t="s">
        <v>1723</v>
      </c>
      <c r="C8" s="1125">
        <v>280693</v>
      </c>
      <c r="D8" s="1125">
        <v>26741</v>
      </c>
      <c r="E8" s="1126">
        <v>253952</v>
      </c>
    </row>
    <row r="9" spans="1:5" s="891" customFormat="1" ht="15" customHeight="1" x14ac:dyDescent="0.2">
      <c r="A9" s="918"/>
      <c r="B9" s="890" t="s">
        <v>2571</v>
      </c>
      <c r="C9" s="1125">
        <v>301284</v>
      </c>
      <c r="D9" s="1125">
        <v>237080</v>
      </c>
      <c r="E9" s="1126">
        <v>64204</v>
      </c>
    </row>
    <row r="10" spans="1:5" s="891" customFormat="1" ht="15" customHeight="1" x14ac:dyDescent="0.2">
      <c r="A10" s="918"/>
      <c r="B10" s="890" t="s">
        <v>2564</v>
      </c>
      <c r="C10" s="1125">
        <v>629698</v>
      </c>
      <c r="D10" s="1125">
        <v>506339</v>
      </c>
      <c r="E10" s="1126">
        <v>123359</v>
      </c>
    </row>
    <row r="11" spans="1:5" s="891" customFormat="1" ht="15" customHeight="1" x14ac:dyDescent="0.2">
      <c r="A11" s="918"/>
      <c r="B11" s="890" t="s">
        <v>2549</v>
      </c>
      <c r="C11" s="1125">
        <v>10540878</v>
      </c>
      <c r="D11" s="1125">
        <v>6878760</v>
      </c>
      <c r="E11" s="1126">
        <v>3662118</v>
      </c>
    </row>
    <row r="12" spans="1:5" s="891" customFormat="1" ht="15" customHeight="1" x14ac:dyDescent="0.2">
      <c r="A12" s="918"/>
      <c r="B12" s="890" t="s">
        <v>2550</v>
      </c>
      <c r="C12" s="1125">
        <v>2000000</v>
      </c>
      <c r="D12" s="1125">
        <v>764365</v>
      </c>
      <c r="E12" s="1126">
        <v>1235635</v>
      </c>
    </row>
    <row r="13" spans="1:5" s="891" customFormat="1" ht="15" customHeight="1" x14ac:dyDescent="0.2">
      <c r="A13" s="918"/>
      <c r="B13" s="890" t="s">
        <v>1724</v>
      </c>
      <c r="C13" s="1125">
        <v>613382</v>
      </c>
      <c r="D13" s="1125">
        <v>225521</v>
      </c>
      <c r="E13" s="1126">
        <v>387861</v>
      </c>
    </row>
    <row r="14" spans="1:5" s="891" customFormat="1" ht="15" customHeight="1" x14ac:dyDescent="0.2">
      <c r="A14" s="918"/>
      <c r="B14" s="890" t="s">
        <v>2548</v>
      </c>
      <c r="C14" s="1125">
        <v>6640733</v>
      </c>
      <c r="D14" s="1125">
        <v>2156241</v>
      </c>
      <c r="E14" s="1126">
        <v>4484492</v>
      </c>
    </row>
    <row r="15" spans="1:5" s="891" customFormat="1" ht="15" customHeight="1" x14ac:dyDescent="0.2">
      <c r="A15" s="918"/>
      <c r="B15" s="890" t="s">
        <v>2569</v>
      </c>
      <c r="C15" s="1125">
        <v>1357920</v>
      </c>
      <c r="D15" s="1125">
        <v>1009928</v>
      </c>
      <c r="E15" s="1126">
        <v>347992</v>
      </c>
    </row>
    <row r="16" spans="1:5" s="891" customFormat="1" ht="15" customHeight="1" x14ac:dyDescent="0.2">
      <c r="A16" s="918"/>
      <c r="B16" s="890" t="s">
        <v>2570</v>
      </c>
      <c r="C16" s="1125">
        <v>425000</v>
      </c>
      <c r="D16" s="1125">
        <v>264901</v>
      </c>
      <c r="E16" s="1126">
        <v>160099</v>
      </c>
    </row>
    <row r="17" spans="1:5" s="891" customFormat="1" ht="15" customHeight="1" x14ac:dyDescent="0.2">
      <c r="A17" s="918"/>
      <c r="B17" s="890" t="s">
        <v>2567</v>
      </c>
      <c r="C17" s="1125">
        <v>560000</v>
      </c>
      <c r="D17" s="1125">
        <v>289817</v>
      </c>
      <c r="E17" s="1126">
        <v>270183</v>
      </c>
    </row>
    <row r="18" spans="1:5" s="891" customFormat="1" ht="15" customHeight="1" x14ac:dyDescent="0.2">
      <c r="A18" s="918"/>
      <c r="B18" s="890" t="s">
        <v>1725</v>
      </c>
      <c r="C18" s="1125">
        <v>1000000</v>
      </c>
      <c r="D18" s="1125">
        <v>622022</v>
      </c>
      <c r="E18" s="1126">
        <v>377978</v>
      </c>
    </row>
    <row r="19" spans="1:5" s="891" customFormat="1" ht="15" customHeight="1" x14ac:dyDescent="0.2">
      <c r="A19" s="918"/>
      <c r="B19" s="890" t="s">
        <v>1726</v>
      </c>
      <c r="C19" s="1125">
        <v>3482082</v>
      </c>
      <c r="D19" s="1125">
        <v>2689912</v>
      </c>
      <c r="E19" s="1126">
        <v>792170</v>
      </c>
    </row>
    <row r="20" spans="1:5" s="891" customFormat="1" ht="15" customHeight="1" x14ac:dyDescent="0.2">
      <c r="A20" s="918"/>
      <c r="B20" s="890" t="s">
        <v>2551</v>
      </c>
      <c r="C20" s="1125">
        <v>13523510</v>
      </c>
      <c r="D20" s="1125">
        <v>10043211</v>
      </c>
      <c r="E20" s="1126">
        <v>3480299</v>
      </c>
    </row>
    <row r="21" spans="1:5" s="891" customFormat="1" ht="15" customHeight="1" x14ac:dyDescent="0.2">
      <c r="A21" s="918"/>
      <c r="B21" s="890" t="s">
        <v>2543</v>
      </c>
      <c r="C21" s="1125">
        <v>2240000</v>
      </c>
      <c r="D21" s="1125">
        <v>1663270</v>
      </c>
      <c r="E21" s="1126">
        <v>576730</v>
      </c>
    </row>
    <row r="22" spans="1:5" s="891" customFormat="1" ht="15" customHeight="1" x14ac:dyDescent="0.2">
      <c r="A22" s="918"/>
      <c r="B22" s="890" t="s">
        <v>2552</v>
      </c>
      <c r="C22" s="1125">
        <v>2454000</v>
      </c>
      <c r="D22" s="1125">
        <v>1750053</v>
      </c>
      <c r="E22" s="1126">
        <v>703947</v>
      </c>
    </row>
    <row r="23" spans="1:5" s="891" customFormat="1" ht="15" customHeight="1" x14ac:dyDescent="0.2">
      <c r="A23" s="918"/>
      <c r="B23" s="890" t="s">
        <v>2553</v>
      </c>
      <c r="C23" s="1125">
        <v>125000</v>
      </c>
      <c r="D23" s="1125">
        <v>80615</v>
      </c>
      <c r="E23" s="1126">
        <v>44385</v>
      </c>
    </row>
    <row r="24" spans="1:5" s="891" customFormat="1" ht="15" customHeight="1" x14ac:dyDescent="0.2">
      <c r="A24" s="918"/>
      <c r="B24" s="890" t="s">
        <v>2554</v>
      </c>
      <c r="C24" s="1125">
        <v>421063</v>
      </c>
      <c r="D24" s="1125">
        <v>276228</v>
      </c>
      <c r="E24" s="1126">
        <v>144835</v>
      </c>
    </row>
    <row r="25" spans="1:5" s="891" customFormat="1" ht="15" customHeight="1" x14ac:dyDescent="0.2">
      <c r="A25" s="918"/>
      <c r="B25" s="890" t="s">
        <v>2555</v>
      </c>
      <c r="C25" s="1125">
        <v>218928</v>
      </c>
      <c r="D25" s="1125">
        <v>142909</v>
      </c>
      <c r="E25" s="1126">
        <v>76019</v>
      </c>
    </row>
    <row r="26" spans="1:5" s="891" customFormat="1" ht="15" customHeight="1" x14ac:dyDescent="0.2">
      <c r="A26" s="918"/>
      <c r="B26" s="890" t="s">
        <v>2546</v>
      </c>
      <c r="C26" s="1125">
        <v>1509000</v>
      </c>
      <c r="D26" s="1125">
        <v>963942</v>
      </c>
      <c r="E26" s="1126">
        <v>545058</v>
      </c>
    </row>
    <row r="27" spans="1:5" s="891" customFormat="1" ht="15" customHeight="1" x14ac:dyDescent="0.2">
      <c r="A27" s="918"/>
      <c r="B27" s="890" t="s">
        <v>2556</v>
      </c>
      <c r="C27" s="1125">
        <v>2348669</v>
      </c>
      <c r="D27" s="1125">
        <v>1532846</v>
      </c>
      <c r="E27" s="1126">
        <v>815823</v>
      </c>
    </row>
    <row r="28" spans="1:5" s="891" customFormat="1" ht="15" customHeight="1" x14ac:dyDescent="0.2">
      <c r="A28" s="918" t="s">
        <v>960</v>
      </c>
      <c r="B28" s="890" t="s">
        <v>2566</v>
      </c>
      <c r="C28" s="1125">
        <v>97000</v>
      </c>
      <c r="D28" s="1125">
        <v>54683</v>
      </c>
      <c r="E28" s="1126">
        <v>42317</v>
      </c>
    </row>
    <row r="29" spans="1:5" s="891" customFormat="1" ht="15" customHeight="1" x14ac:dyDescent="0.2">
      <c r="A29" s="918" t="s">
        <v>961</v>
      </c>
      <c r="B29" s="890" t="s">
        <v>2544</v>
      </c>
      <c r="C29" s="1125">
        <v>5035824</v>
      </c>
      <c r="D29" s="1125">
        <v>240164</v>
      </c>
      <c r="E29" s="1126">
        <v>4795660</v>
      </c>
    </row>
    <row r="30" spans="1:5" s="891" customFormat="1" ht="15" customHeight="1" x14ac:dyDescent="0.2">
      <c r="A30" s="918" t="s">
        <v>961</v>
      </c>
      <c r="B30" s="890" t="s">
        <v>1727</v>
      </c>
      <c r="C30" s="1125">
        <v>31885461</v>
      </c>
      <c r="D30" s="1125">
        <v>2284778</v>
      </c>
      <c r="E30" s="1126">
        <v>29600683</v>
      </c>
    </row>
    <row r="31" spans="1:5" s="891" customFormat="1" ht="15" customHeight="1" x14ac:dyDescent="0.2">
      <c r="A31" s="918" t="s">
        <v>962</v>
      </c>
      <c r="B31" s="890" t="s">
        <v>1728</v>
      </c>
      <c r="C31" s="1125">
        <v>12943575</v>
      </c>
      <c r="D31" s="1125">
        <v>454267</v>
      </c>
      <c r="E31" s="1126">
        <v>12489308</v>
      </c>
    </row>
    <row r="32" spans="1:5" s="891" customFormat="1" ht="15" customHeight="1" x14ac:dyDescent="0.2">
      <c r="A32" s="918" t="s">
        <v>963</v>
      </c>
      <c r="B32" s="890" t="s">
        <v>2563</v>
      </c>
      <c r="C32" s="1125">
        <v>1136502</v>
      </c>
      <c r="D32" s="1125">
        <v>33254</v>
      </c>
      <c r="E32" s="1126">
        <v>1103248</v>
      </c>
    </row>
    <row r="33" spans="1:8" s="891" customFormat="1" ht="15" customHeight="1" x14ac:dyDescent="0.2">
      <c r="A33" s="918" t="s">
        <v>964</v>
      </c>
      <c r="B33" s="890" t="s">
        <v>2557</v>
      </c>
      <c r="C33" s="1125">
        <v>23331821</v>
      </c>
      <c r="D33" s="1125">
        <v>21893343</v>
      </c>
      <c r="E33" s="1126">
        <v>1438478</v>
      </c>
    </row>
    <row r="34" spans="1:8" s="891" customFormat="1" ht="15" customHeight="1" x14ac:dyDescent="0.2">
      <c r="A34" s="918" t="s">
        <v>964</v>
      </c>
      <c r="B34" s="890" t="s">
        <v>1729</v>
      </c>
      <c r="C34" s="1125">
        <v>12739776</v>
      </c>
      <c r="D34" s="1125">
        <v>5309143</v>
      </c>
      <c r="E34" s="1126">
        <v>7430633</v>
      </c>
    </row>
    <row r="35" spans="1:8" s="891" customFormat="1" ht="15" customHeight="1" x14ac:dyDescent="0.2">
      <c r="A35" s="918" t="s">
        <v>964</v>
      </c>
      <c r="B35" s="890" t="s">
        <v>1730</v>
      </c>
      <c r="C35" s="1125">
        <v>1204313</v>
      </c>
      <c r="D35" s="1125">
        <v>430669</v>
      </c>
      <c r="E35" s="1126">
        <v>773644</v>
      </c>
    </row>
    <row r="36" spans="1:8" s="891" customFormat="1" ht="15" customHeight="1" x14ac:dyDescent="0.2">
      <c r="A36" s="918" t="s">
        <v>964</v>
      </c>
      <c r="B36" s="890" t="s">
        <v>2545</v>
      </c>
      <c r="C36" s="1125">
        <v>15896750</v>
      </c>
      <c r="D36" s="1125">
        <v>5414048</v>
      </c>
      <c r="E36" s="1126">
        <v>10482702</v>
      </c>
    </row>
    <row r="37" spans="1:8" s="891" customFormat="1" ht="15" customHeight="1" x14ac:dyDescent="0.2">
      <c r="A37" s="918" t="s">
        <v>964</v>
      </c>
      <c r="B37" s="890" t="s">
        <v>1731</v>
      </c>
      <c r="C37" s="1125">
        <v>214156</v>
      </c>
      <c r="D37" s="1125">
        <v>123670</v>
      </c>
      <c r="E37" s="1126">
        <v>90486</v>
      </c>
    </row>
    <row r="38" spans="1:8" s="891" customFormat="1" ht="15" customHeight="1" x14ac:dyDescent="0.2">
      <c r="A38" s="918" t="s">
        <v>965</v>
      </c>
      <c r="B38" s="890" t="s">
        <v>2558</v>
      </c>
      <c r="C38" s="1125">
        <v>110131200</v>
      </c>
      <c r="D38" s="1125">
        <v>4331514</v>
      </c>
      <c r="E38" s="1126">
        <v>105799686</v>
      </c>
    </row>
    <row r="39" spans="1:8" s="891" customFormat="1" ht="15" customHeight="1" x14ac:dyDescent="0.2">
      <c r="A39" s="918" t="s">
        <v>966</v>
      </c>
      <c r="B39" s="890" t="s">
        <v>1732</v>
      </c>
      <c r="C39" s="1125">
        <v>4510000</v>
      </c>
      <c r="D39" s="1125">
        <v>478183</v>
      </c>
      <c r="E39" s="1126">
        <v>4031817</v>
      </c>
    </row>
    <row r="40" spans="1:8" s="891" customFormat="1" ht="15" customHeight="1" x14ac:dyDescent="0.2">
      <c r="A40" s="918" t="s">
        <v>967</v>
      </c>
      <c r="B40" s="890" t="s">
        <v>1733</v>
      </c>
      <c r="C40" s="1125">
        <v>18200000</v>
      </c>
      <c r="D40" s="1125">
        <v>1929699</v>
      </c>
      <c r="E40" s="1126">
        <v>16270301</v>
      </c>
    </row>
    <row r="41" spans="1:8" s="891" customFormat="1" ht="15" customHeight="1" x14ac:dyDescent="0.2">
      <c r="A41" s="918" t="s">
        <v>968</v>
      </c>
      <c r="B41" s="890" t="s">
        <v>2559</v>
      </c>
      <c r="C41" s="1125">
        <v>49300000</v>
      </c>
      <c r="D41" s="1125">
        <v>5227150</v>
      </c>
      <c r="E41" s="1126">
        <v>44072850</v>
      </c>
    </row>
    <row r="42" spans="1:8" s="891" customFormat="1" ht="15" customHeight="1" x14ac:dyDescent="0.2">
      <c r="A42" s="918" t="s">
        <v>969</v>
      </c>
      <c r="B42" s="890" t="s">
        <v>2560</v>
      </c>
      <c r="C42" s="1125">
        <v>33093746</v>
      </c>
      <c r="D42" s="1125">
        <v>8117379</v>
      </c>
      <c r="E42" s="1126">
        <v>24976367</v>
      </c>
    </row>
    <row r="43" spans="1:8" s="891" customFormat="1" ht="15" customHeight="1" x14ac:dyDescent="0.2">
      <c r="A43" s="918" t="s">
        <v>969</v>
      </c>
      <c r="B43" s="890" t="s">
        <v>1734</v>
      </c>
      <c r="C43" s="1125">
        <v>101281</v>
      </c>
      <c r="D43" s="1125">
        <v>101281</v>
      </c>
      <c r="E43" s="1126">
        <v>0</v>
      </c>
    </row>
    <row r="44" spans="1:8" s="891" customFormat="1" ht="15" customHeight="1" x14ac:dyDescent="0.2">
      <c r="A44" s="918" t="s">
        <v>970</v>
      </c>
      <c r="B44" s="890" t="s">
        <v>2561</v>
      </c>
      <c r="C44" s="1125">
        <v>10769555</v>
      </c>
      <c r="D44" s="1125">
        <v>338723</v>
      </c>
      <c r="E44" s="1126">
        <v>10430832</v>
      </c>
    </row>
    <row r="45" spans="1:8" s="891" customFormat="1" ht="15" customHeight="1" x14ac:dyDescent="0.2">
      <c r="A45" s="918" t="s">
        <v>971</v>
      </c>
      <c r="B45" s="890" t="s">
        <v>2562</v>
      </c>
      <c r="C45" s="1125">
        <v>15135218</v>
      </c>
      <c r="D45" s="1125">
        <v>5849676</v>
      </c>
      <c r="E45" s="1126">
        <v>9285542</v>
      </c>
    </row>
    <row r="46" spans="1:8" s="891" customFormat="1" ht="15" customHeight="1" x14ac:dyDescent="0.2">
      <c r="A46" s="918" t="s">
        <v>972</v>
      </c>
      <c r="B46" s="890" t="s">
        <v>2565</v>
      </c>
      <c r="C46" s="1125">
        <v>154734</v>
      </c>
      <c r="D46" s="1125">
        <v>16266</v>
      </c>
      <c r="E46" s="1126">
        <v>138468</v>
      </c>
    </row>
    <row r="47" spans="1:8" s="891" customFormat="1" ht="15" customHeight="1" x14ac:dyDescent="0.2">
      <c r="A47" s="918" t="s">
        <v>972</v>
      </c>
      <c r="B47" s="890" t="s">
        <v>2568</v>
      </c>
      <c r="C47" s="1125">
        <v>31383524</v>
      </c>
      <c r="D47" s="1125">
        <v>3301720</v>
      </c>
      <c r="E47" s="1126">
        <v>28081804</v>
      </c>
      <c r="G47" s="892"/>
      <c r="H47" s="892"/>
    </row>
    <row r="48" spans="1:8" s="887" customFormat="1" ht="15" customHeight="1" thickBot="1" x14ac:dyDescent="0.25">
      <c r="A48" s="919"/>
      <c r="B48" s="920"/>
      <c r="C48" s="1127">
        <f>SUM(C3:C47)</f>
        <v>447552391</v>
      </c>
      <c r="D48" s="1127">
        <f>SUM(D3:D47)</f>
        <v>101935888</v>
      </c>
      <c r="E48" s="1128">
        <f>SUM(E3:E47)</f>
        <v>345616503</v>
      </c>
    </row>
    <row r="49" spans="1:1" x14ac:dyDescent="0.2">
      <c r="A49" s="888"/>
    </row>
    <row r="50" spans="1:1" x14ac:dyDescent="0.2">
      <c r="A50" s="888"/>
    </row>
    <row r="51" spans="1:1" x14ac:dyDescent="0.2">
      <c r="A51" s="888"/>
    </row>
    <row r="52" spans="1:1" x14ac:dyDescent="0.2">
      <c r="A52" s="888"/>
    </row>
    <row r="53" spans="1:1" x14ac:dyDescent="0.2">
      <c r="A53" s="888"/>
    </row>
    <row r="54" spans="1:1" x14ac:dyDescent="0.2">
      <c r="A54" s="888"/>
    </row>
    <row r="55" spans="1:1" x14ac:dyDescent="0.2">
      <c r="A55" s="888"/>
    </row>
    <row r="56" spans="1:1" x14ac:dyDescent="0.2">
      <c r="A56" s="888"/>
    </row>
    <row r="57" spans="1:1" x14ac:dyDescent="0.2">
      <c r="A57" s="888"/>
    </row>
    <row r="58" spans="1:1" x14ac:dyDescent="0.2">
      <c r="A58" s="888"/>
    </row>
    <row r="59" spans="1:1" x14ac:dyDescent="0.2">
      <c r="A59" s="888"/>
    </row>
    <row r="60" spans="1:1" x14ac:dyDescent="0.2">
      <c r="A60" s="888"/>
    </row>
    <row r="61" spans="1:1" x14ac:dyDescent="0.2">
      <c r="A61" s="888"/>
    </row>
    <row r="62" spans="1:1" x14ac:dyDescent="0.2">
      <c r="A62" s="888"/>
    </row>
    <row r="63" spans="1:1" x14ac:dyDescent="0.2">
      <c r="A63" s="888"/>
    </row>
    <row r="64" spans="1:1" x14ac:dyDescent="0.2">
      <c r="A64" s="888"/>
    </row>
    <row r="65" spans="1:1" x14ac:dyDescent="0.2">
      <c r="A65" s="888"/>
    </row>
    <row r="66" spans="1:1" x14ac:dyDescent="0.2">
      <c r="A66" s="888"/>
    </row>
    <row r="67" spans="1:1" x14ac:dyDescent="0.2">
      <c r="A67" s="888"/>
    </row>
    <row r="68" spans="1:1" x14ac:dyDescent="0.2">
      <c r="A68" s="888"/>
    </row>
    <row r="69" spans="1:1" x14ac:dyDescent="0.2">
      <c r="A69" s="888"/>
    </row>
    <row r="70" spans="1:1" x14ac:dyDescent="0.2">
      <c r="A70" s="888"/>
    </row>
    <row r="71" spans="1:1" x14ac:dyDescent="0.2">
      <c r="A71" s="888"/>
    </row>
    <row r="72" spans="1:1" x14ac:dyDescent="0.2">
      <c r="A72" s="888"/>
    </row>
    <row r="73" spans="1:1" x14ac:dyDescent="0.2">
      <c r="A73" s="888"/>
    </row>
    <row r="74" spans="1:1" x14ac:dyDescent="0.2">
      <c r="A74" s="888"/>
    </row>
    <row r="75" spans="1:1" x14ac:dyDescent="0.2">
      <c r="A75" s="888"/>
    </row>
    <row r="76" spans="1:1" x14ac:dyDescent="0.2">
      <c r="A76" s="888"/>
    </row>
    <row r="77" spans="1:1" x14ac:dyDescent="0.2">
      <c r="A77" s="888"/>
    </row>
    <row r="78" spans="1:1" x14ac:dyDescent="0.2">
      <c r="A78" s="888"/>
    </row>
    <row r="79" spans="1:1" x14ac:dyDescent="0.2">
      <c r="A79" s="888"/>
    </row>
    <row r="80" spans="1:1" x14ac:dyDescent="0.2">
      <c r="A80" s="888"/>
    </row>
    <row r="81" spans="1:1" x14ac:dyDescent="0.2">
      <c r="A81" s="888"/>
    </row>
    <row r="82" spans="1:1" x14ac:dyDescent="0.2">
      <c r="A82" s="888"/>
    </row>
    <row r="83" spans="1:1" x14ac:dyDescent="0.2">
      <c r="A83" s="888"/>
    </row>
    <row r="84" spans="1:1" x14ac:dyDescent="0.2">
      <c r="A84" s="888"/>
    </row>
    <row r="85" spans="1:1" x14ac:dyDescent="0.2">
      <c r="A85" s="888"/>
    </row>
    <row r="86" spans="1:1" x14ac:dyDescent="0.2">
      <c r="A86" s="888"/>
    </row>
    <row r="87" spans="1:1" x14ac:dyDescent="0.2">
      <c r="A87" s="888"/>
    </row>
    <row r="88" spans="1:1" x14ac:dyDescent="0.2">
      <c r="A88" s="888"/>
    </row>
    <row r="89" spans="1:1" x14ac:dyDescent="0.2">
      <c r="A89" s="888"/>
    </row>
    <row r="90" spans="1:1" x14ac:dyDescent="0.2">
      <c r="A90" s="888"/>
    </row>
    <row r="91" spans="1:1" x14ac:dyDescent="0.2">
      <c r="A91" s="888"/>
    </row>
    <row r="92" spans="1:1" x14ac:dyDescent="0.2">
      <c r="A92" s="888"/>
    </row>
    <row r="93" spans="1:1" x14ac:dyDescent="0.2">
      <c r="A93" s="888"/>
    </row>
    <row r="94" spans="1:1" x14ac:dyDescent="0.2">
      <c r="A94" s="888"/>
    </row>
    <row r="95" spans="1:1" x14ac:dyDescent="0.2">
      <c r="A95" s="888"/>
    </row>
    <row r="96" spans="1:1" x14ac:dyDescent="0.2">
      <c r="A96" s="888"/>
    </row>
    <row r="97" spans="1:1" x14ac:dyDescent="0.2">
      <c r="A97" s="888"/>
    </row>
    <row r="98" spans="1:1" x14ac:dyDescent="0.2">
      <c r="A98" s="888"/>
    </row>
    <row r="99" spans="1:1" x14ac:dyDescent="0.2">
      <c r="A99" s="888"/>
    </row>
    <row r="100" spans="1:1" x14ac:dyDescent="0.2">
      <c r="A100" s="888"/>
    </row>
    <row r="101" spans="1:1" x14ac:dyDescent="0.2">
      <c r="A101" s="888"/>
    </row>
    <row r="102" spans="1:1" x14ac:dyDescent="0.2">
      <c r="A102" s="888"/>
    </row>
    <row r="103" spans="1:1" x14ac:dyDescent="0.2">
      <c r="A103" s="888"/>
    </row>
    <row r="104" spans="1:1" x14ac:dyDescent="0.2">
      <c r="A104" s="888"/>
    </row>
    <row r="105" spans="1:1" x14ac:dyDescent="0.2">
      <c r="A105" s="888"/>
    </row>
    <row r="106" spans="1:1" x14ac:dyDescent="0.2">
      <c r="A106" s="888"/>
    </row>
    <row r="107" spans="1:1" x14ac:dyDescent="0.2">
      <c r="A107" s="888"/>
    </row>
    <row r="108" spans="1:1" x14ac:dyDescent="0.2">
      <c r="A108" s="888"/>
    </row>
    <row r="109" spans="1:1" x14ac:dyDescent="0.2">
      <c r="A109" s="888"/>
    </row>
    <row r="110" spans="1:1" x14ac:dyDescent="0.2">
      <c r="A110" s="888"/>
    </row>
    <row r="111" spans="1:1" x14ac:dyDescent="0.2">
      <c r="A111" s="888"/>
    </row>
    <row r="112" spans="1:1" x14ac:dyDescent="0.2">
      <c r="A112" s="888"/>
    </row>
    <row r="113" spans="1:1" x14ac:dyDescent="0.2">
      <c r="A113" s="888"/>
    </row>
    <row r="114" spans="1:1" x14ac:dyDescent="0.2">
      <c r="A114" s="888"/>
    </row>
    <row r="115" spans="1:1" x14ac:dyDescent="0.2">
      <c r="A115" s="888"/>
    </row>
    <row r="116" spans="1:1" x14ac:dyDescent="0.2">
      <c r="A116" s="888"/>
    </row>
    <row r="117" spans="1:1" x14ac:dyDescent="0.2">
      <c r="A117" s="888"/>
    </row>
    <row r="118" spans="1:1" x14ac:dyDescent="0.2">
      <c r="A118" s="888"/>
    </row>
    <row r="119" spans="1:1" x14ac:dyDescent="0.2">
      <c r="A119" s="888"/>
    </row>
    <row r="120" spans="1:1" x14ac:dyDescent="0.2">
      <c r="A120" s="888"/>
    </row>
    <row r="121" spans="1:1" x14ac:dyDescent="0.2">
      <c r="A121" s="888"/>
    </row>
    <row r="122" spans="1:1" x14ac:dyDescent="0.2">
      <c r="A122" s="888"/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70" orientation="portrait" r:id="rId1"/>
  <headerFooter>
    <oddHeader>&amp;C&amp;"Times New Roman,Félkövér"2018. évi vagyonkataszterben nem szereplő ingatlanok
 (idegen tulajdonon végzett beruházások)&amp;R&amp;"Times New Roman,Félkövér"rendelet
3/a. melléklete
 Ft-ban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Normal="100" workbookViewId="0">
      <selection activeCell="B31" sqref="B31"/>
    </sheetView>
  </sheetViews>
  <sheetFormatPr defaultRowHeight="12.75" x14ac:dyDescent="0.2"/>
  <cols>
    <col min="1" max="1" width="60" style="893" customWidth="1"/>
    <col min="2" max="2" width="23.42578125" style="893" bestFit="1" customWidth="1"/>
    <col min="3" max="3" width="19.42578125" style="893" bestFit="1" customWidth="1"/>
    <col min="4" max="4" width="13.7109375" style="893" bestFit="1" customWidth="1"/>
    <col min="5" max="7" width="12.7109375" style="893" customWidth="1"/>
    <col min="8" max="8" width="13.7109375" style="893" customWidth="1"/>
    <col min="9" max="10" width="0" style="893" hidden="1" customWidth="1"/>
    <col min="11" max="255" width="9.140625" style="893"/>
    <col min="256" max="256" width="60" style="893" customWidth="1"/>
    <col min="257" max="257" width="10.85546875" style="893" customWidth="1"/>
    <col min="258" max="258" width="13" style="893" customWidth="1"/>
    <col min="259" max="259" width="9.28515625" style="893" customWidth="1"/>
    <col min="260" max="260" width="13.85546875" style="893" customWidth="1"/>
    <col min="261" max="261" width="10.85546875" style="893" customWidth="1"/>
    <col min="262" max="262" width="13.85546875" style="893" customWidth="1"/>
    <col min="263" max="264" width="13.42578125" style="893" customWidth="1"/>
    <col min="265" max="511" width="9.140625" style="893"/>
    <col min="512" max="512" width="60" style="893" customWidth="1"/>
    <col min="513" max="513" width="10.85546875" style="893" customWidth="1"/>
    <col min="514" max="514" width="13" style="893" customWidth="1"/>
    <col min="515" max="515" width="9.28515625" style="893" customWidth="1"/>
    <col min="516" max="516" width="13.85546875" style="893" customWidth="1"/>
    <col min="517" max="517" width="10.85546875" style="893" customWidth="1"/>
    <col min="518" max="518" width="13.85546875" style="893" customWidth="1"/>
    <col min="519" max="520" width="13.42578125" style="893" customWidth="1"/>
    <col min="521" max="767" width="9.140625" style="893"/>
    <col min="768" max="768" width="60" style="893" customWidth="1"/>
    <col min="769" max="769" width="10.85546875" style="893" customWidth="1"/>
    <col min="770" max="770" width="13" style="893" customWidth="1"/>
    <col min="771" max="771" width="9.28515625" style="893" customWidth="1"/>
    <col min="772" max="772" width="13.85546875" style="893" customWidth="1"/>
    <col min="773" max="773" width="10.85546875" style="893" customWidth="1"/>
    <col min="774" max="774" width="13.85546875" style="893" customWidth="1"/>
    <col min="775" max="776" width="13.42578125" style="893" customWidth="1"/>
    <col min="777" max="1023" width="9.140625" style="893"/>
    <col min="1024" max="1024" width="60" style="893" customWidth="1"/>
    <col min="1025" max="1025" width="10.85546875" style="893" customWidth="1"/>
    <col min="1026" max="1026" width="13" style="893" customWidth="1"/>
    <col min="1027" max="1027" width="9.28515625" style="893" customWidth="1"/>
    <col min="1028" max="1028" width="13.85546875" style="893" customWidth="1"/>
    <col min="1029" max="1029" width="10.85546875" style="893" customWidth="1"/>
    <col min="1030" max="1030" width="13.85546875" style="893" customWidth="1"/>
    <col min="1031" max="1032" width="13.42578125" style="893" customWidth="1"/>
    <col min="1033" max="1279" width="9.140625" style="893"/>
    <col min="1280" max="1280" width="60" style="893" customWidth="1"/>
    <col min="1281" max="1281" width="10.85546875" style="893" customWidth="1"/>
    <col min="1282" max="1282" width="13" style="893" customWidth="1"/>
    <col min="1283" max="1283" width="9.28515625" style="893" customWidth="1"/>
    <col min="1284" max="1284" width="13.85546875" style="893" customWidth="1"/>
    <col min="1285" max="1285" width="10.85546875" style="893" customWidth="1"/>
    <col min="1286" max="1286" width="13.85546875" style="893" customWidth="1"/>
    <col min="1287" max="1288" width="13.42578125" style="893" customWidth="1"/>
    <col min="1289" max="1535" width="9.140625" style="893"/>
    <col min="1536" max="1536" width="60" style="893" customWidth="1"/>
    <col min="1537" max="1537" width="10.85546875" style="893" customWidth="1"/>
    <col min="1538" max="1538" width="13" style="893" customWidth="1"/>
    <col min="1539" max="1539" width="9.28515625" style="893" customWidth="1"/>
    <col min="1540" max="1540" width="13.85546875" style="893" customWidth="1"/>
    <col min="1541" max="1541" width="10.85546875" style="893" customWidth="1"/>
    <col min="1542" max="1542" width="13.85546875" style="893" customWidth="1"/>
    <col min="1543" max="1544" width="13.42578125" style="893" customWidth="1"/>
    <col min="1545" max="1791" width="9.140625" style="893"/>
    <col min="1792" max="1792" width="60" style="893" customWidth="1"/>
    <col min="1793" max="1793" width="10.85546875" style="893" customWidth="1"/>
    <col min="1794" max="1794" width="13" style="893" customWidth="1"/>
    <col min="1795" max="1795" width="9.28515625" style="893" customWidth="1"/>
    <col min="1796" max="1796" width="13.85546875" style="893" customWidth="1"/>
    <col min="1797" max="1797" width="10.85546875" style="893" customWidth="1"/>
    <col min="1798" max="1798" width="13.85546875" style="893" customWidth="1"/>
    <col min="1799" max="1800" width="13.42578125" style="893" customWidth="1"/>
    <col min="1801" max="2047" width="9.140625" style="893"/>
    <col min="2048" max="2048" width="60" style="893" customWidth="1"/>
    <col min="2049" max="2049" width="10.85546875" style="893" customWidth="1"/>
    <col min="2050" max="2050" width="13" style="893" customWidth="1"/>
    <col min="2051" max="2051" width="9.28515625" style="893" customWidth="1"/>
    <col min="2052" max="2052" width="13.85546875" style="893" customWidth="1"/>
    <col min="2053" max="2053" width="10.85546875" style="893" customWidth="1"/>
    <col min="2054" max="2054" width="13.85546875" style="893" customWidth="1"/>
    <col min="2055" max="2056" width="13.42578125" style="893" customWidth="1"/>
    <col min="2057" max="2303" width="9.140625" style="893"/>
    <col min="2304" max="2304" width="60" style="893" customWidth="1"/>
    <col min="2305" max="2305" width="10.85546875" style="893" customWidth="1"/>
    <col min="2306" max="2306" width="13" style="893" customWidth="1"/>
    <col min="2307" max="2307" width="9.28515625" style="893" customWidth="1"/>
    <col min="2308" max="2308" width="13.85546875" style="893" customWidth="1"/>
    <col min="2309" max="2309" width="10.85546875" style="893" customWidth="1"/>
    <col min="2310" max="2310" width="13.85546875" style="893" customWidth="1"/>
    <col min="2311" max="2312" width="13.42578125" style="893" customWidth="1"/>
    <col min="2313" max="2559" width="9.140625" style="893"/>
    <col min="2560" max="2560" width="60" style="893" customWidth="1"/>
    <col min="2561" max="2561" width="10.85546875" style="893" customWidth="1"/>
    <col min="2562" max="2562" width="13" style="893" customWidth="1"/>
    <col min="2563" max="2563" width="9.28515625" style="893" customWidth="1"/>
    <col min="2564" max="2564" width="13.85546875" style="893" customWidth="1"/>
    <col min="2565" max="2565" width="10.85546875" style="893" customWidth="1"/>
    <col min="2566" max="2566" width="13.85546875" style="893" customWidth="1"/>
    <col min="2567" max="2568" width="13.42578125" style="893" customWidth="1"/>
    <col min="2569" max="2815" width="9.140625" style="893"/>
    <col min="2816" max="2816" width="60" style="893" customWidth="1"/>
    <col min="2817" max="2817" width="10.85546875" style="893" customWidth="1"/>
    <col min="2818" max="2818" width="13" style="893" customWidth="1"/>
    <col min="2819" max="2819" width="9.28515625" style="893" customWidth="1"/>
    <col min="2820" max="2820" width="13.85546875" style="893" customWidth="1"/>
    <col min="2821" max="2821" width="10.85546875" style="893" customWidth="1"/>
    <col min="2822" max="2822" width="13.85546875" style="893" customWidth="1"/>
    <col min="2823" max="2824" width="13.42578125" style="893" customWidth="1"/>
    <col min="2825" max="3071" width="9.140625" style="893"/>
    <col min="3072" max="3072" width="60" style="893" customWidth="1"/>
    <col min="3073" max="3073" width="10.85546875" style="893" customWidth="1"/>
    <col min="3074" max="3074" width="13" style="893" customWidth="1"/>
    <col min="3075" max="3075" width="9.28515625" style="893" customWidth="1"/>
    <col min="3076" max="3076" width="13.85546875" style="893" customWidth="1"/>
    <col min="3077" max="3077" width="10.85546875" style="893" customWidth="1"/>
    <col min="3078" max="3078" width="13.85546875" style="893" customWidth="1"/>
    <col min="3079" max="3080" width="13.42578125" style="893" customWidth="1"/>
    <col min="3081" max="3327" width="9.140625" style="893"/>
    <col min="3328" max="3328" width="60" style="893" customWidth="1"/>
    <col min="3329" max="3329" width="10.85546875" style="893" customWidth="1"/>
    <col min="3330" max="3330" width="13" style="893" customWidth="1"/>
    <col min="3331" max="3331" width="9.28515625" style="893" customWidth="1"/>
    <col min="3332" max="3332" width="13.85546875" style="893" customWidth="1"/>
    <col min="3333" max="3333" width="10.85546875" style="893" customWidth="1"/>
    <col min="3334" max="3334" width="13.85546875" style="893" customWidth="1"/>
    <col min="3335" max="3336" width="13.42578125" style="893" customWidth="1"/>
    <col min="3337" max="3583" width="9.140625" style="893"/>
    <col min="3584" max="3584" width="60" style="893" customWidth="1"/>
    <col min="3585" max="3585" width="10.85546875" style="893" customWidth="1"/>
    <col min="3586" max="3586" width="13" style="893" customWidth="1"/>
    <col min="3587" max="3587" width="9.28515625" style="893" customWidth="1"/>
    <col min="3588" max="3588" width="13.85546875" style="893" customWidth="1"/>
    <col min="3589" max="3589" width="10.85546875" style="893" customWidth="1"/>
    <col min="3590" max="3590" width="13.85546875" style="893" customWidth="1"/>
    <col min="3591" max="3592" width="13.42578125" style="893" customWidth="1"/>
    <col min="3593" max="3839" width="9.140625" style="893"/>
    <col min="3840" max="3840" width="60" style="893" customWidth="1"/>
    <col min="3841" max="3841" width="10.85546875" style="893" customWidth="1"/>
    <col min="3842" max="3842" width="13" style="893" customWidth="1"/>
    <col min="3843" max="3843" width="9.28515625" style="893" customWidth="1"/>
    <col min="3844" max="3844" width="13.85546875" style="893" customWidth="1"/>
    <col min="3845" max="3845" width="10.85546875" style="893" customWidth="1"/>
    <col min="3846" max="3846" width="13.85546875" style="893" customWidth="1"/>
    <col min="3847" max="3848" width="13.42578125" style="893" customWidth="1"/>
    <col min="3849" max="4095" width="9.140625" style="893"/>
    <col min="4096" max="4096" width="60" style="893" customWidth="1"/>
    <col min="4097" max="4097" width="10.85546875" style="893" customWidth="1"/>
    <col min="4098" max="4098" width="13" style="893" customWidth="1"/>
    <col min="4099" max="4099" width="9.28515625" style="893" customWidth="1"/>
    <col min="4100" max="4100" width="13.85546875" style="893" customWidth="1"/>
    <col min="4101" max="4101" width="10.85546875" style="893" customWidth="1"/>
    <col min="4102" max="4102" width="13.85546875" style="893" customWidth="1"/>
    <col min="4103" max="4104" width="13.42578125" style="893" customWidth="1"/>
    <col min="4105" max="4351" width="9.140625" style="893"/>
    <col min="4352" max="4352" width="60" style="893" customWidth="1"/>
    <col min="4353" max="4353" width="10.85546875" style="893" customWidth="1"/>
    <col min="4354" max="4354" width="13" style="893" customWidth="1"/>
    <col min="4355" max="4355" width="9.28515625" style="893" customWidth="1"/>
    <col min="4356" max="4356" width="13.85546875" style="893" customWidth="1"/>
    <col min="4357" max="4357" width="10.85546875" style="893" customWidth="1"/>
    <col min="4358" max="4358" width="13.85546875" style="893" customWidth="1"/>
    <col min="4359" max="4360" width="13.42578125" style="893" customWidth="1"/>
    <col min="4361" max="4607" width="9.140625" style="893"/>
    <col min="4608" max="4608" width="60" style="893" customWidth="1"/>
    <col min="4609" max="4609" width="10.85546875" style="893" customWidth="1"/>
    <col min="4610" max="4610" width="13" style="893" customWidth="1"/>
    <col min="4611" max="4611" width="9.28515625" style="893" customWidth="1"/>
    <col min="4612" max="4612" width="13.85546875" style="893" customWidth="1"/>
    <col min="4613" max="4613" width="10.85546875" style="893" customWidth="1"/>
    <col min="4614" max="4614" width="13.85546875" style="893" customWidth="1"/>
    <col min="4615" max="4616" width="13.42578125" style="893" customWidth="1"/>
    <col min="4617" max="4863" width="9.140625" style="893"/>
    <col min="4864" max="4864" width="60" style="893" customWidth="1"/>
    <col min="4865" max="4865" width="10.85546875" style="893" customWidth="1"/>
    <col min="4866" max="4866" width="13" style="893" customWidth="1"/>
    <col min="4867" max="4867" width="9.28515625" style="893" customWidth="1"/>
    <col min="4868" max="4868" width="13.85546875" style="893" customWidth="1"/>
    <col min="4869" max="4869" width="10.85546875" style="893" customWidth="1"/>
    <col min="4870" max="4870" width="13.85546875" style="893" customWidth="1"/>
    <col min="4871" max="4872" width="13.42578125" style="893" customWidth="1"/>
    <col min="4873" max="5119" width="9.140625" style="893"/>
    <col min="5120" max="5120" width="60" style="893" customWidth="1"/>
    <col min="5121" max="5121" width="10.85546875" style="893" customWidth="1"/>
    <col min="5122" max="5122" width="13" style="893" customWidth="1"/>
    <col min="5123" max="5123" width="9.28515625" style="893" customWidth="1"/>
    <col min="5124" max="5124" width="13.85546875" style="893" customWidth="1"/>
    <col min="5125" max="5125" width="10.85546875" style="893" customWidth="1"/>
    <col min="5126" max="5126" width="13.85546875" style="893" customWidth="1"/>
    <col min="5127" max="5128" width="13.42578125" style="893" customWidth="1"/>
    <col min="5129" max="5375" width="9.140625" style="893"/>
    <col min="5376" max="5376" width="60" style="893" customWidth="1"/>
    <col min="5377" max="5377" width="10.85546875" style="893" customWidth="1"/>
    <col min="5378" max="5378" width="13" style="893" customWidth="1"/>
    <col min="5379" max="5379" width="9.28515625" style="893" customWidth="1"/>
    <col min="5380" max="5380" width="13.85546875" style="893" customWidth="1"/>
    <col min="5381" max="5381" width="10.85546875" style="893" customWidth="1"/>
    <col min="5382" max="5382" width="13.85546875" style="893" customWidth="1"/>
    <col min="5383" max="5384" width="13.42578125" style="893" customWidth="1"/>
    <col min="5385" max="5631" width="9.140625" style="893"/>
    <col min="5632" max="5632" width="60" style="893" customWidth="1"/>
    <col min="5633" max="5633" width="10.85546875" style="893" customWidth="1"/>
    <col min="5634" max="5634" width="13" style="893" customWidth="1"/>
    <col min="5635" max="5635" width="9.28515625" style="893" customWidth="1"/>
    <col min="5636" max="5636" width="13.85546875" style="893" customWidth="1"/>
    <col min="5637" max="5637" width="10.85546875" style="893" customWidth="1"/>
    <col min="5638" max="5638" width="13.85546875" style="893" customWidth="1"/>
    <col min="5639" max="5640" width="13.42578125" style="893" customWidth="1"/>
    <col min="5641" max="5887" width="9.140625" style="893"/>
    <col min="5888" max="5888" width="60" style="893" customWidth="1"/>
    <col min="5889" max="5889" width="10.85546875" style="893" customWidth="1"/>
    <col min="5890" max="5890" width="13" style="893" customWidth="1"/>
    <col min="5891" max="5891" width="9.28515625" style="893" customWidth="1"/>
    <col min="5892" max="5892" width="13.85546875" style="893" customWidth="1"/>
    <col min="5893" max="5893" width="10.85546875" style="893" customWidth="1"/>
    <col min="5894" max="5894" width="13.85546875" style="893" customWidth="1"/>
    <col min="5895" max="5896" width="13.42578125" style="893" customWidth="1"/>
    <col min="5897" max="6143" width="9.140625" style="893"/>
    <col min="6144" max="6144" width="60" style="893" customWidth="1"/>
    <col min="6145" max="6145" width="10.85546875" style="893" customWidth="1"/>
    <col min="6146" max="6146" width="13" style="893" customWidth="1"/>
    <col min="6147" max="6147" width="9.28515625" style="893" customWidth="1"/>
    <col min="6148" max="6148" width="13.85546875" style="893" customWidth="1"/>
    <col min="6149" max="6149" width="10.85546875" style="893" customWidth="1"/>
    <col min="6150" max="6150" width="13.85546875" style="893" customWidth="1"/>
    <col min="6151" max="6152" width="13.42578125" style="893" customWidth="1"/>
    <col min="6153" max="6399" width="9.140625" style="893"/>
    <col min="6400" max="6400" width="60" style="893" customWidth="1"/>
    <col min="6401" max="6401" width="10.85546875" style="893" customWidth="1"/>
    <col min="6402" max="6402" width="13" style="893" customWidth="1"/>
    <col min="6403" max="6403" width="9.28515625" style="893" customWidth="1"/>
    <col min="6404" max="6404" width="13.85546875" style="893" customWidth="1"/>
    <col min="6405" max="6405" width="10.85546875" style="893" customWidth="1"/>
    <col min="6406" max="6406" width="13.85546875" style="893" customWidth="1"/>
    <col min="6407" max="6408" width="13.42578125" style="893" customWidth="1"/>
    <col min="6409" max="6655" width="9.140625" style="893"/>
    <col min="6656" max="6656" width="60" style="893" customWidth="1"/>
    <col min="6657" max="6657" width="10.85546875" style="893" customWidth="1"/>
    <col min="6658" max="6658" width="13" style="893" customWidth="1"/>
    <col min="6659" max="6659" width="9.28515625" style="893" customWidth="1"/>
    <col min="6660" max="6660" width="13.85546875" style="893" customWidth="1"/>
    <col min="6661" max="6661" width="10.85546875" style="893" customWidth="1"/>
    <col min="6662" max="6662" width="13.85546875" style="893" customWidth="1"/>
    <col min="6663" max="6664" width="13.42578125" style="893" customWidth="1"/>
    <col min="6665" max="6911" width="9.140625" style="893"/>
    <col min="6912" max="6912" width="60" style="893" customWidth="1"/>
    <col min="6913" max="6913" width="10.85546875" style="893" customWidth="1"/>
    <col min="6914" max="6914" width="13" style="893" customWidth="1"/>
    <col min="6915" max="6915" width="9.28515625" style="893" customWidth="1"/>
    <col min="6916" max="6916" width="13.85546875" style="893" customWidth="1"/>
    <col min="6917" max="6917" width="10.85546875" style="893" customWidth="1"/>
    <col min="6918" max="6918" width="13.85546875" style="893" customWidth="1"/>
    <col min="6919" max="6920" width="13.42578125" style="893" customWidth="1"/>
    <col min="6921" max="7167" width="9.140625" style="893"/>
    <col min="7168" max="7168" width="60" style="893" customWidth="1"/>
    <col min="7169" max="7169" width="10.85546875" style="893" customWidth="1"/>
    <col min="7170" max="7170" width="13" style="893" customWidth="1"/>
    <col min="7171" max="7171" width="9.28515625" style="893" customWidth="1"/>
    <col min="7172" max="7172" width="13.85546875" style="893" customWidth="1"/>
    <col min="7173" max="7173" width="10.85546875" style="893" customWidth="1"/>
    <col min="7174" max="7174" width="13.85546875" style="893" customWidth="1"/>
    <col min="7175" max="7176" width="13.42578125" style="893" customWidth="1"/>
    <col min="7177" max="7423" width="9.140625" style="893"/>
    <col min="7424" max="7424" width="60" style="893" customWidth="1"/>
    <col min="7425" max="7425" width="10.85546875" style="893" customWidth="1"/>
    <col min="7426" max="7426" width="13" style="893" customWidth="1"/>
    <col min="7427" max="7427" width="9.28515625" style="893" customWidth="1"/>
    <col min="7428" max="7428" width="13.85546875" style="893" customWidth="1"/>
    <col min="7429" max="7429" width="10.85546875" style="893" customWidth="1"/>
    <col min="7430" max="7430" width="13.85546875" style="893" customWidth="1"/>
    <col min="7431" max="7432" width="13.42578125" style="893" customWidth="1"/>
    <col min="7433" max="7679" width="9.140625" style="893"/>
    <col min="7680" max="7680" width="60" style="893" customWidth="1"/>
    <col min="7681" max="7681" width="10.85546875" style="893" customWidth="1"/>
    <col min="7682" max="7682" width="13" style="893" customWidth="1"/>
    <col min="7683" max="7683" width="9.28515625" style="893" customWidth="1"/>
    <col min="7684" max="7684" width="13.85546875" style="893" customWidth="1"/>
    <col min="7685" max="7685" width="10.85546875" style="893" customWidth="1"/>
    <col min="7686" max="7686" width="13.85546875" style="893" customWidth="1"/>
    <col min="7687" max="7688" width="13.42578125" style="893" customWidth="1"/>
    <col min="7689" max="7935" width="9.140625" style="893"/>
    <col min="7936" max="7936" width="60" style="893" customWidth="1"/>
    <col min="7937" max="7937" width="10.85546875" style="893" customWidth="1"/>
    <col min="7938" max="7938" width="13" style="893" customWidth="1"/>
    <col min="7939" max="7939" width="9.28515625" style="893" customWidth="1"/>
    <col min="7940" max="7940" width="13.85546875" style="893" customWidth="1"/>
    <col min="7941" max="7941" width="10.85546875" style="893" customWidth="1"/>
    <col min="7942" max="7942" width="13.85546875" style="893" customWidth="1"/>
    <col min="7943" max="7944" width="13.42578125" style="893" customWidth="1"/>
    <col min="7945" max="8191" width="9.140625" style="893"/>
    <col min="8192" max="8192" width="60" style="893" customWidth="1"/>
    <col min="8193" max="8193" width="10.85546875" style="893" customWidth="1"/>
    <col min="8194" max="8194" width="13" style="893" customWidth="1"/>
    <col min="8195" max="8195" width="9.28515625" style="893" customWidth="1"/>
    <col min="8196" max="8196" width="13.85546875" style="893" customWidth="1"/>
    <col min="8197" max="8197" width="10.85546875" style="893" customWidth="1"/>
    <col min="8198" max="8198" width="13.85546875" style="893" customWidth="1"/>
    <col min="8199" max="8200" width="13.42578125" style="893" customWidth="1"/>
    <col min="8201" max="8447" width="9.140625" style="893"/>
    <col min="8448" max="8448" width="60" style="893" customWidth="1"/>
    <col min="8449" max="8449" width="10.85546875" style="893" customWidth="1"/>
    <col min="8450" max="8450" width="13" style="893" customWidth="1"/>
    <col min="8451" max="8451" width="9.28515625" style="893" customWidth="1"/>
    <col min="8452" max="8452" width="13.85546875" style="893" customWidth="1"/>
    <col min="8453" max="8453" width="10.85546875" style="893" customWidth="1"/>
    <col min="8454" max="8454" width="13.85546875" style="893" customWidth="1"/>
    <col min="8455" max="8456" width="13.42578125" style="893" customWidth="1"/>
    <col min="8457" max="8703" width="9.140625" style="893"/>
    <col min="8704" max="8704" width="60" style="893" customWidth="1"/>
    <col min="8705" max="8705" width="10.85546875" style="893" customWidth="1"/>
    <col min="8706" max="8706" width="13" style="893" customWidth="1"/>
    <col min="8707" max="8707" width="9.28515625" style="893" customWidth="1"/>
    <col min="8708" max="8708" width="13.85546875" style="893" customWidth="1"/>
    <col min="8709" max="8709" width="10.85546875" style="893" customWidth="1"/>
    <col min="8710" max="8710" width="13.85546875" style="893" customWidth="1"/>
    <col min="8711" max="8712" width="13.42578125" style="893" customWidth="1"/>
    <col min="8713" max="8959" width="9.140625" style="893"/>
    <col min="8960" max="8960" width="60" style="893" customWidth="1"/>
    <col min="8961" max="8961" width="10.85546875" style="893" customWidth="1"/>
    <col min="8962" max="8962" width="13" style="893" customWidth="1"/>
    <col min="8963" max="8963" width="9.28515625" style="893" customWidth="1"/>
    <col min="8964" max="8964" width="13.85546875" style="893" customWidth="1"/>
    <col min="8965" max="8965" width="10.85546875" style="893" customWidth="1"/>
    <col min="8966" max="8966" width="13.85546875" style="893" customWidth="1"/>
    <col min="8967" max="8968" width="13.42578125" style="893" customWidth="1"/>
    <col min="8969" max="9215" width="9.140625" style="893"/>
    <col min="9216" max="9216" width="60" style="893" customWidth="1"/>
    <col min="9217" max="9217" width="10.85546875" style="893" customWidth="1"/>
    <col min="9218" max="9218" width="13" style="893" customWidth="1"/>
    <col min="9219" max="9219" width="9.28515625" style="893" customWidth="1"/>
    <col min="9220" max="9220" width="13.85546875" style="893" customWidth="1"/>
    <col min="9221" max="9221" width="10.85546875" style="893" customWidth="1"/>
    <col min="9222" max="9222" width="13.85546875" style="893" customWidth="1"/>
    <col min="9223" max="9224" width="13.42578125" style="893" customWidth="1"/>
    <col min="9225" max="9471" width="9.140625" style="893"/>
    <col min="9472" max="9472" width="60" style="893" customWidth="1"/>
    <col min="9473" max="9473" width="10.85546875" style="893" customWidth="1"/>
    <col min="9474" max="9474" width="13" style="893" customWidth="1"/>
    <col min="9475" max="9475" width="9.28515625" style="893" customWidth="1"/>
    <col min="9476" max="9476" width="13.85546875" style="893" customWidth="1"/>
    <col min="9477" max="9477" width="10.85546875" style="893" customWidth="1"/>
    <col min="9478" max="9478" width="13.85546875" style="893" customWidth="1"/>
    <col min="9479" max="9480" width="13.42578125" style="893" customWidth="1"/>
    <col min="9481" max="9727" width="9.140625" style="893"/>
    <col min="9728" max="9728" width="60" style="893" customWidth="1"/>
    <col min="9729" max="9729" width="10.85546875" style="893" customWidth="1"/>
    <col min="9730" max="9730" width="13" style="893" customWidth="1"/>
    <col min="9731" max="9731" width="9.28515625" style="893" customWidth="1"/>
    <col min="9732" max="9732" width="13.85546875" style="893" customWidth="1"/>
    <col min="9733" max="9733" width="10.85546875" style="893" customWidth="1"/>
    <col min="9734" max="9734" width="13.85546875" style="893" customWidth="1"/>
    <col min="9735" max="9736" width="13.42578125" style="893" customWidth="1"/>
    <col min="9737" max="9983" width="9.140625" style="893"/>
    <col min="9984" max="9984" width="60" style="893" customWidth="1"/>
    <col min="9985" max="9985" width="10.85546875" style="893" customWidth="1"/>
    <col min="9986" max="9986" width="13" style="893" customWidth="1"/>
    <col min="9987" max="9987" width="9.28515625" style="893" customWidth="1"/>
    <col min="9988" max="9988" width="13.85546875" style="893" customWidth="1"/>
    <col min="9989" max="9989" width="10.85546875" style="893" customWidth="1"/>
    <col min="9990" max="9990" width="13.85546875" style="893" customWidth="1"/>
    <col min="9991" max="9992" width="13.42578125" style="893" customWidth="1"/>
    <col min="9993" max="10239" width="9.140625" style="893"/>
    <col min="10240" max="10240" width="60" style="893" customWidth="1"/>
    <col min="10241" max="10241" width="10.85546875" style="893" customWidth="1"/>
    <col min="10242" max="10242" width="13" style="893" customWidth="1"/>
    <col min="10243" max="10243" width="9.28515625" style="893" customWidth="1"/>
    <col min="10244" max="10244" width="13.85546875" style="893" customWidth="1"/>
    <col min="10245" max="10245" width="10.85546875" style="893" customWidth="1"/>
    <col min="10246" max="10246" width="13.85546875" style="893" customWidth="1"/>
    <col min="10247" max="10248" width="13.42578125" style="893" customWidth="1"/>
    <col min="10249" max="10495" width="9.140625" style="893"/>
    <col min="10496" max="10496" width="60" style="893" customWidth="1"/>
    <col min="10497" max="10497" width="10.85546875" style="893" customWidth="1"/>
    <col min="10498" max="10498" width="13" style="893" customWidth="1"/>
    <col min="10499" max="10499" width="9.28515625" style="893" customWidth="1"/>
    <col min="10500" max="10500" width="13.85546875" style="893" customWidth="1"/>
    <col min="10501" max="10501" width="10.85546875" style="893" customWidth="1"/>
    <col min="10502" max="10502" width="13.85546875" style="893" customWidth="1"/>
    <col min="10503" max="10504" width="13.42578125" style="893" customWidth="1"/>
    <col min="10505" max="10751" width="9.140625" style="893"/>
    <col min="10752" max="10752" width="60" style="893" customWidth="1"/>
    <col min="10753" max="10753" width="10.85546875" style="893" customWidth="1"/>
    <col min="10754" max="10754" width="13" style="893" customWidth="1"/>
    <col min="10755" max="10755" width="9.28515625" style="893" customWidth="1"/>
    <col min="10756" max="10756" width="13.85546875" style="893" customWidth="1"/>
    <col min="10757" max="10757" width="10.85546875" style="893" customWidth="1"/>
    <col min="10758" max="10758" width="13.85546875" style="893" customWidth="1"/>
    <col min="10759" max="10760" width="13.42578125" style="893" customWidth="1"/>
    <col min="10761" max="11007" width="9.140625" style="893"/>
    <col min="11008" max="11008" width="60" style="893" customWidth="1"/>
    <col min="11009" max="11009" width="10.85546875" style="893" customWidth="1"/>
    <col min="11010" max="11010" width="13" style="893" customWidth="1"/>
    <col min="11011" max="11011" width="9.28515625" style="893" customWidth="1"/>
    <col min="11012" max="11012" width="13.85546875" style="893" customWidth="1"/>
    <col min="11013" max="11013" width="10.85546875" style="893" customWidth="1"/>
    <col min="11014" max="11014" width="13.85546875" style="893" customWidth="1"/>
    <col min="11015" max="11016" width="13.42578125" style="893" customWidth="1"/>
    <col min="11017" max="11263" width="9.140625" style="893"/>
    <col min="11264" max="11264" width="60" style="893" customWidth="1"/>
    <col min="11265" max="11265" width="10.85546875" style="893" customWidth="1"/>
    <col min="11266" max="11266" width="13" style="893" customWidth="1"/>
    <col min="11267" max="11267" width="9.28515625" style="893" customWidth="1"/>
    <col min="11268" max="11268" width="13.85546875" style="893" customWidth="1"/>
    <col min="11269" max="11269" width="10.85546875" style="893" customWidth="1"/>
    <col min="11270" max="11270" width="13.85546875" style="893" customWidth="1"/>
    <col min="11271" max="11272" width="13.42578125" style="893" customWidth="1"/>
    <col min="11273" max="11519" width="9.140625" style="893"/>
    <col min="11520" max="11520" width="60" style="893" customWidth="1"/>
    <col min="11521" max="11521" width="10.85546875" style="893" customWidth="1"/>
    <col min="11522" max="11522" width="13" style="893" customWidth="1"/>
    <col min="11523" max="11523" width="9.28515625" style="893" customWidth="1"/>
    <col min="11524" max="11524" width="13.85546875" style="893" customWidth="1"/>
    <col min="11525" max="11525" width="10.85546875" style="893" customWidth="1"/>
    <col min="11526" max="11526" width="13.85546875" style="893" customWidth="1"/>
    <col min="11527" max="11528" width="13.42578125" style="893" customWidth="1"/>
    <col min="11529" max="11775" width="9.140625" style="893"/>
    <col min="11776" max="11776" width="60" style="893" customWidth="1"/>
    <col min="11777" max="11777" width="10.85546875" style="893" customWidth="1"/>
    <col min="11778" max="11778" width="13" style="893" customWidth="1"/>
    <col min="11779" max="11779" width="9.28515625" style="893" customWidth="1"/>
    <col min="11780" max="11780" width="13.85546875" style="893" customWidth="1"/>
    <col min="11781" max="11781" width="10.85546875" style="893" customWidth="1"/>
    <col min="11782" max="11782" width="13.85546875" style="893" customWidth="1"/>
    <col min="11783" max="11784" width="13.42578125" style="893" customWidth="1"/>
    <col min="11785" max="12031" width="9.140625" style="893"/>
    <col min="12032" max="12032" width="60" style="893" customWidth="1"/>
    <col min="12033" max="12033" width="10.85546875" style="893" customWidth="1"/>
    <col min="12034" max="12034" width="13" style="893" customWidth="1"/>
    <col min="12035" max="12035" width="9.28515625" style="893" customWidth="1"/>
    <col min="12036" max="12036" width="13.85546875" style="893" customWidth="1"/>
    <col min="12037" max="12037" width="10.85546875" style="893" customWidth="1"/>
    <col min="12038" max="12038" width="13.85546875" style="893" customWidth="1"/>
    <col min="12039" max="12040" width="13.42578125" style="893" customWidth="1"/>
    <col min="12041" max="12287" width="9.140625" style="893"/>
    <col min="12288" max="12288" width="60" style="893" customWidth="1"/>
    <col min="12289" max="12289" width="10.85546875" style="893" customWidth="1"/>
    <col min="12290" max="12290" width="13" style="893" customWidth="1"/>
    <col min="12291" max="12291" width="9.28515625" style="893" customWidth="1"/>
    <col min="12292" max="12292" width="13.85546875" style="893" customWidth="1"/>
    <col min="12293" max="12293" width="10.85546875" style="893" customWidth="1"/>
    <col min="12294" max="12294" width="13.85546875" style="893" customWidth="1"/>
    <col min="12295" max="12296" width="13.42578125" style="893" customWidth="1"/>
    <col min="12297" max="12543" width="9.140625" style="893"/>
    <col min="12544" max="12544" width="60" style="893" customWidth="1"/>
    <col min="12545" max="12545" width="10.85546875" style="893" customWidth="1"/>
    <col min="12546" max="12546" width="13" style="893" customWidth="1"/>
    <col min="12547" max="12547" width="9.28515625" style="893" customWidth="1"/>
    <col min="12548" max="12548" width="13.85546875" style="893" customWidth="1"/>
    <col min="12549" max="12549" width="10.85546875" style="893" customWidth="1"/>
    <col min="12550" max="12550" width="13.85546875" style="893" customWidth="1"/>
    <col min="12551" max="12552" width="13.42578125" style="893" customWidth="1"/>
    <col min="12553" max="12799" width="9.140625" style="893"/>
    <col min="12800" max="12800" width="60" style="893" customWidth="1"/>
    <col min="12801" max="12801" width="10.85546875" style="893" customWidth="1"/>
    <col min="12802" max="12802" width="13" style="893" customWidth="1"/>
    <col min="12803" max="12803" width="9.28515625" style="893" customWidth="1"/>
    <col min="12804" max="12804" width="13.85546875" style="893" customWidth="1"/>
    <col min="12805" max="12805" width="10.85546875" style="893" customWidth="1"/>
    <col min="12806" max="12806" width="13.85546875" style="893" customWidth="1"/>
    <col min="12807" max="12808" width="13.42578125" style="893" customWidth="1"/>
    <col min="12809" max="13055" width="9.140625" style="893"/>
    <col min="13056" max="13056" width="60" style="893" customWidth="1"/>
    <col min="13057" max="13057" width="10.85546875" style="893" customWidth="1"/>
    <col min="13058" max="13058" width="13" style="893" customWidth="1"/>
    <col min="13059" max="13059" width="9.28515625" style="893" customWidth="1"/>
    <col min="13060" max="13060" width="13.85546875" style="893" customWidth="1"/>
    <col min="13061" max="13061" width="10.85546875" style="893" customWidth="1"/>
    <col min="13062" max="13062" width="13.85546875" style="893" customWidth="1"/>
    <col min="13063" max="13064" width="13.42578125" style="893" customWidth="1"/>
    <col min="13065" max="13311" width="9.140625" style="893"/>
    <col min="13312" max="13312" width="60" style="893" customWidth="1"/>
    <col min="13313" max="13313" width="10.85546875" style="893" customWidth="1"/>
    <col min="13314" max="13314" width="13" style="893" customWidth="1"/>
    <col min="13315" max="13315" width="9.28515625" style="893" customWidth="1"/>
    <col min="13316" max="13316" width="13.85546875" style="893" customWidth="1"/>
    <col min="13317" max="13317" width="10.85546875" style="893" customWidth="1"/>
    <col min="13318" max="13318" width="13.85546875" style="893" customWidth="1"/>
    <col min="13319" max="13320" width="13.42578125" style="893" customWidth="1"/>
    <col min="13321" max="13567" width="9.140625" style="893"/>
    <col min="13568" max="13568" width="60" style="893" customWidth="1"/>
    <col min="13569" max="13569" width="10.85546875" style="893" customWidth="1"/>
    <col min="13570" max="13570" width="13" style="893" customWidth="1"/>
    <col min="13571" max="13571" width="9.28515625" style="893" customWidth="1"/>
    <col min="13572" max="13572" width="13.85546875" style="893" customWidth="1"/>
    <col min="13573" max="13573" width="10.85546875" style="893" customWidth="1"/>
    <col min="13574" max="13574" width="13.85546875" style="893" customWidth="1"/>
    <col min="13575" max="13576" width="13.42578125" style="893" customWidth="1"/>
    <col min="13577" max="13823" width="9.140625" style="893"/>
    <col min="13824" max="13824" width="60" style="893" customWidth="1"/>
    <col min="13825" max="13825" width="10.85546875" style="893" customWidth="1"/>
    <col min="13826" max="13826" width="13" style="893" customWidth="1"/>
    <col min="13827" max="13827" width="9.28515625" style="893" customWidth="1"/>
    <col min="13828" max="13828" width="13.85546875" style="893" customWidth="1"/>
    <col min="13829" max="13829" width="10.85546875" style="893" customWidth="1"/>
    <col min="13830" max="13830" width="13.85546875" style="893" customWidth="1"/>
    <col min="13831" max="13832" width="13.42578125" style="893" customWidth="1"/>
    <col min="13833" max="14079" width="9.140625" style="893"/>
    <col min="14080" max="14080" width="60" style="893" customWidth="1"/>
    <col min="14081" max="14081" width="10.85546875" style="893" customWidth="1"/>
    <col min="14082" max="14082" width="13" style="893" customWidth="1"/>
    <col min="14083" max="14083" width="9.28515625" style="893" customWidth="1"/>
    <col min="14084" max="14084" width="13.85546875" style="893" customWidth="1"/>
    <col min="14085" max="14085" width="10.85546875" style="893" customWidth="1"/>
    <col min="14086" max="14086" width="13.85546875" style="893" customWidth="1"/>
    <col min="14087" max="14088" width="13.42578125" style="893" customWidth="1"/>
    <col min="14089" max="14335" width="9.140625" style="893"/>
    <col min="14336" max="14336" width="60" style="893" customWidth="1"/>
    <col min="14337" max="14337" width="10.85546875" style="893" customWidth="1"/>
    <col min="14338" max="14338" width="13" style="893" customWidth="1"/>
    <col min="14339" max="14339" width="9.28515625" style="893" customWidth="1"/>
    <col min="14340" max="14340" width="13.85546875" style="893" customWidth="1"/>
    <col min="14341" max="14341" width="10.85546875" style="893" customWidth="1"/>
    <col min="14342" max="14342" width="13.85546875" style="893" customWidth="1"/>
    <col min="14343" max="14344" width="13.42578125" style="893" customWidth="1"/>
    <col min="14345" max="14591" width="9.140625" style="893"/>
    <col min="14592" max="14592" width="60" style="893" customWidth="1"/>
    <col min="14593" max="14593" width="10.85546875" style="893" customWidth="1"/>
    <col min="14594" max="14594" width="13" style="893" customWidth="1"/>
    <col min="14595" max="14595" width="9.28515625" style="893" customWidth="1"/>
    <col min="14596" max="14596" width="13.85546875" style="893" customWidth="1"/>
    <col min="14597" max="14597" width="10.85546875" style="893" customWidth="1"/>
    <col min="14598" max="14598" width="13.85546875" style="893" customWidth="1"/>
    <col min="14599" max="14600" width="13.42578125" style="893" customWidth="1"/>
    <col min="14601" max="14847" width="9.140625" style="893"/>
    <col min="14848" max="14848" width="60" style="893" customWidth="1"/>
    <col min="14849" max="14849" width="10.85546875" style="893" customWidth="1"/>
    <col min="14850" max="14850" width="13" style="893" customWidth="1"/>
    <col min="14851" max="14851" width="9.28515625" style="893" customWidth="1"/>
    <col min="14852" max="14852" width="13.85546875" style="893" customWidth="1"/>
    <col min="14853" max="14853" width="10.85546875" style="893" customWidth="1"/>
    <col min="14854" max="14854" width="13.85546875" style="893" customWidth="1"/>
    <col min="14855" max="14856" width="13.42578125" style="893" customWidth="1"/>
    <col min="14857" max="15103" width="9.140625" style="893"/>
    <col min="15104" max="15104" width="60" style="893" customWidth="1"/>
    <col min="15105" max="15105" width="10.85546875" style="893" customWidth="1"/>
    <col min="15106" max="15106" width="13" style="893" customWidth="1"/>
    <col min="15107" max="15107" width="9.28515625" style="893" customWidth="1"/>
    <col min="15108" max="15108" width="13.85546875" style="893" customWidth="1"/>
    <col min="15109" max="15109" width="10.85546875" style="893" customWidth="1"/>
    <col min="15110" max="15110" width="13.85546875" style="893" customWidth="1"/>
    <col min="15111" max="15112" width="13.42578125" style="893" customWidth="1"/>
    <col min="15113" max="15359" width="9.140625" style="893"/>
    <col min="15360" max="15360" width="60" style="893" customWidth="1"/>
    <col min="15361" max="15361" width="10.85546875" style="893" customWidth="1"/>
    <col min="15362" max="15362" width="13" style="893" customWidth="1"/>
    <col min="15363" max="15363" width="9.28515625" style="893" customWidth="1"/>
    <col min="15364" max="15364" width="13.85546875" style="893" customWidth="1"/>
    <col min="15365" max="15365" width="10.85546875" style="893" customWidth="1"/>
    <col min="15366" max="15366" width="13.85546875" style="893" customWidth="1"/>
    <col min="15367" max="15368" width="13.42578125" style="893" customWidth="1"/>
    <col min="15369" max="15615" width="9.140625" style="893"/>
    <col min="15616" max="15616" width="60" style="893" customWidth="1"/>
    <col min="15617" max="15617" width="10.85546875" style="893" customWidth="1"/>
    <col min="15618" max="15618" width="13" style="893" customWidth="1"/>
    <col min="15619" max="15619" width="9.28515625" style="893" customWidth="1"/>
    <col min="15620" max="15620" width="13.85546875" style="893" customWidth="1"/>
    <col min="15621" max="15621" width="10.85546875" style="893" customWidth="1"/>
    <col min="15622" max="15622" width="13.85546875" style="893" customWidth="1"/>
    <col min="15623" max="15624" width="13.42578125" style="893" customWidth="1"/>
    <col min="15625" max="15871" width="9.140625" style="893"/>
    <col min="15872" max="15872" width="60" style="893" customWidth="1"/>
    <col min="15873" max="15873" width="10.85546875" style="893" customWidth="1"/>
    <col min="15874" max="15874" width="13" style="893" customWidth="1"/>
    <col min="15875" max="15875" width="9.28515625" style="893" customWidth="1"/>
    <col min="15876" max="15876" width="13.85546875" style="893" customWidth="1"/>
    <col min="15877" max="15877" width="10.85546875" style="893" customWidth="1"/>
    <col min="15878" max="15878" width="13.85546875" style="893" customWidth="1"/>
    <col min="15879" max="15880" width="13.42578125" style="893" customWidth="1"/>
    <col min="15881" max="16127" width="9.140625" style="893"/>
    <col min="16128" max="16128" width="60" style="893" customWidth="1"/>
    <col min="16129" max="16129" width="10.85546875" style="893" customWidth="1"/>
    <col min="16130" max="16130" width="13" style="893" customWidth="1"/>
    <col min="16131" max="16131" width="9.28515625" style="893" customWidth="1"/>
    <col min="16132" max="16132" width="13.85546875" style="893" customWidth="1"/>
    <col min="16133" max="16133" width="10.85546875" style="893" customWidth="1"/>
    <col min="16134" max="16134" width="13.85546875" style="893" customWidth="1"/>
    <col min="16135" max="16136" width="13.42578125" style="893" customWidth="1"/>
    <col min="16137" max="16384" width="9.140625" style="893"/>
  </cols>
  <sheetData>
    <row r="1" spans="1:11" ht="13.5" thickBot="1" x14ac:dyDescent="0.25"/>
    <row r="2" spans="1:11" ht="51.75" thickBot="1" x14ac:dyDescent="0.25">
      <c r="A2" s="611" t="s">
        <v>1131</v>
      </c>
      <c r="B2" s="612" t="s">
        <v>1132</v>
      </c>
      <c r="C2" s="612" t="s">
        <v>1133</v>
      </c>
      <c r="D2" s="613" t="s">
        <v>1716</v>
      </c>
      <c r="E2" s="613" t="s">
        <v>2541</v>
      </c>
      <c r="F2" s="613" t="s">
        <v>1715</v>
      </c>
      <c r="G2" s="613" t="s">
        <v>1717</v>
      </c>
      <c r="H2" s="614" t="s">
        <v>1134</v>
      </c>
      <c r="J2" s="613" t="s">
        <v>1138</v>
      </c>
    </row>
    <row r="3" spans="1:11" x14ac:dyDescent="0.2">
      <c r="A3" s="615"/>
      <c r="B3" s="616"/>
      <c r="C3" s="616"/>
      <c r="D3" s="617"/>
      <c r="E3" s="617"/>
      <c r="F3" s="617"/>
      <c r="G3" s="617"/>
      <c r="H3" s="618"/>
      <c r="J3" s="617"/>
    </row>
    <row r="4" spans="1:11" x14ac:dyDescent="0.2">
      <c r="A4" s="619" t="s">
        <v>1135</v>
      </c>
      <c r="B4" s="620">
        <v>162000000</v>
      </c>
      <c r="C4" s="630">
        <v>100</v>
      </c>
      <c r="D4" s="620">
        <f>126736668</f>
        <v>126736668</v>
      </c>
      <c r="E4" s="620">
        <v>0</v>
      </c>
      <c r="F4" s="620"/>
      <c r="G4" s="620">
        <f t="shared" ref="G4:G8" si="0">D4-E4</f>
        <v>126736668</v>
      </c>
      <c r="H4" s="621">
        <v>768605</v>
      </c>
      <c r="J4" s="620"/>
      <c r="K4" s="893">
        <v>2018</v>
      </c>
    </row>
    <row r="5" spans="1:11" x14ac:dyDescent="0.2">
      <c r="A5" s="622" t="s">
        <v>1139</v>
      </c>
      <c r="B5" s="620">
        <v>26520000</v>
      </c>
      <c r="C5" s="630">
        <v>60.9</v>
      </c>
      <c r="D5" s="620">
        <v>40488484</v>
      </c>
      <c r="E5" s="620">
        <v>0</v>
      </c>
      <c r="F5" s="620"/>
      <c r="G5" s="620">
        <f t="shared" si="0"/>
        <v>40488484</v>
      </c>
      <c r="H5" s="621">
        <v>85267</v>
      </c>
      <c r="J5" s="620"/>
      <c r="K5" s="893">
        <v>2018</v>
      </c>
    </row>
    <row r="6" spans="1:11" x14ac:dyDescent="0.2">
      <c r="A6" s="622" t="s">
        <v>1136</v>
      </c>
      <c r="B6" s="620">
        <v>3000000</v>
      </c>
      <c r="C6" s="630">
        <v>51</v>
      </c>
      <c r="D6" s="620">
        <v>1530000</v>
      </c>
      <c r="E6" s="620">
        <v>0</v>
      </c>
      <c r="F6" s="620"/>
      <c r="G6" s="620">
        <f t="shared" si="0"/>
        <v>1530000</v>
      </c>
      <c r="H6" s="621">
        <v>291189</v>
      </c>
      <c r="J6" s="620"/>
      <c r="K6" s="893">
        <v>2018</v>
      </c>
    </row>
    <row r="7" spans="1:11" x14ac:dyDescent="0.2">
      <c r="A7" s="622" t="s">
        <v>1137</v>
      </c>
      <c r="B7" s="620">
        <v>37060000</v>
      </c>
      <c r="C7" s="630">
        <v>51</v>
      </c>
      <c r="D7" s="620">
        <v>18910000</v>
      </c>
      <c r="E7" s="620">
        <v>0</v>
      </c>
      <c r="F7" s="620"/>
      <c r="G7" s="620">
        <f t="shared" si="0"/>
        <v>18910000</v>
      </c>
      <c r="H7" s="621">
        <v>503</v>
      </c>
      <c r="J7" s="620"/>
      <c r="K7" s="893">
        <v>2017</v>
      </c>
    </row>
    <row r="8" spans="1:11" x14ac:dyDescent="0.2">
      <c r="A8" s="623" t="s">
        <v>298</v>
      </c>
      <c r="B8" s="624">
        <v>5000000</v>
      </c>
      <c r="C8" s="630">
        <v>100</v>
      </c>
      <c r="D8" s="620">
        <v>3000000</v>
      </c>
      <c r="E8" s="620">
        <v>0</v>
      </c>
      <c r="F8" s="620"/>
      <c r="G8" s="620">
        <f t="shared" si="0"/>
        <v>3000000</v>
      </c>
      <c r="H8" s="621">
        <v>141588</v>
      </c>
      <c r="J8" s="620"/>
      <c r="K8" s="893">
        <v>2018</v>
      </c>
    </row>
    <row r="9" spans="1:11" ht="13.5" thickBot="1" x14ac:dyDescent="0.25">
      <c r="A9" s="631"/>
      <c r="B9" s="632"/>
      <c r="C9" s="633"/>
      <c r="D9" s="620"/>
      <c r="E9" s="620"/>
      <c r="F9" s="901"/>
      <c r="G9" s="620"/>
      <c r="H9" s="621"/>
      <c r="J9" s="625"/>
    </row>
    <row r="10" spans="1:11" ht="13.5" thickBot="1" x14ac:dyDescent="0.25">
      <c r="A10" s="626" t="s">
        <v>182</v>
      </c>
      <c r="B10" s="627"/>
      <c r="C10" s="628"/>
      <c r="D10" s="627">
        <f>SUM(D4:D9)</f>
        <v>190665152</v>
      </c>
      <c r="E10" s="627">
        <f>SUM(E4:E9)</f>
        <v>0</v>
      </c>
      <c r="F10" s="627">
        <f>SUM(F4:F8)</f>
        <v>0</v>
      </c>
      <c r="G10" s="627">
        <f>SUM(G4:G9)</f>
        <v>190665152</v>
      </c>
      <c r="H10" s="629">
        <f>SUM(H4:H8)</f>
        <v>1287152</v>
      </c>
      <c r="J10" s="627"/>
    </row>
    <row r="11" spans="1:11" x14ac:dyDescent="0.2">
      <c r="B11" s="894"/>
    </row>
    <row r="12" spans="1:11" x14ac:dyDescent="0.2">
      <c r="G12" s="894"/>
    </row>
    <row r="13" spans="1:11" s="1474" customFormat="1" x14ac:dyDescent="0.2">
      <c r="A13" s="1474" t="s">
        <v>2532</v>
      </c>
      <c r="B13" s="1475" t="s">
        <v>2533</v>
      </c>
      <c r="C13" s="1475" t="s">
        <v>2534</v>
      </c>
      <c r="D13" s="1476"/>
    </row>
    <row r="14" spans="1:11" s="1474" customFormat="1" x14ac:dyDescent="0.2">
      <c r="B14" s="1476"/>
      <c r="C14" s="1476"/>
      <c r="D14" s="1476"/>
    </row>
    <row r="15" spans="1:11" s="1474" customFormat="1" x14ac:dyDescent="0.2">
      <c r="A15" s="1474" t="s">
        <v>2536</v>
      </c>
      <c r="B15" s="1477">
        <v>306836</v>
      </c>
      <c r="C15" s="1477">
        <f>SUM(B4/1000)</f>
        <v>162000</v>
      </c>
      <c r="D15" s="1478">
        <f>SUM(B15/C15)</f>
        <v>1.8940493827160494</v>
      </c>
    </row>
    <row r="16" spans="1:11" s="1474" customFormat="1" x14ac:dyDescent="0.2">
      <c r="B16" s="1477"/>
      <c r="C16" s="1477"/>
      <c r="D16" s="1478"/>
    </row>
    <row r="17" spans="1:4" s="1474" customFormat="1" x14ac:dyDescent="0.2">
      <c r="A17" s="1474" t="s">
        <v>2537</v>
      </c>
      <c r="B17" s="1477">
        <v>31750</v>
      </c>
      <c r="C17" s="1477">
        <f>SUM(B5/1000)</f>
        <v>26520</v>
      </c>
      <c r="D17" s="1478">
        <f>SUM(B17/C17)</f>
        <v>1.197209653092006</v>
      </c>
    </row>
    <row r="18" spans="1:4" s="1474" customFormat="1" x14ac:dyDescent="0.2">
      <c r="B18" s="1477"/>
      <c r="C18" s="1477"/>
      <c r="D18" s="1478"/>
    </row>
    <row r="19" spans="1:4" s="1474" customFormat="1" x14ac:dyDescent="0.2">
      <c r="B19" s="1477"/>
      <c r="C19" s="1477"/>
      <c r="D19" s="1478"/>
    </row>
    <row r="20" spans="1:4" s="1474" customFormat="1" x14ac:dyDescent="0.2">
      <c r="A20" s="1474" t="s">
        <v>1140</v>
      </c>
      <c r="B20" s="1477"/>
      <c r="C20" s="1477"/>
      <c r="D20" s="1478"/>
    </row>
    <row r="21" spans="1:4" s="1474" customFormat="1" x14ac:dyDescent="0.2">
      <c r="A21" s="1474" t="s">
        <v>2538</v>
      </c>
      <c r="B21" s="1477">
        <v>40369</v>
      </c>
      <c r="C21" s="1477">
        <f>SUM(B6/1000)</f>
        <v>3000</v>
      </c>
      <c r="D21" s="1478">
        <f>SUM(B21/C21)</f>
        <v>13.456333333333333</v>
      </c>
    </row>
    <row r="22" spans="1:4" s="1474" customFormat="1" x14ac:dyDescent="0.2">
      <c r="B22" s="1477"/>
      <c r="C22" s="1477"/>
      <c r="D22" s="1478"/>
    </row>
    <row r="23" spans="1:4" s="1474" customFormat="1" x14ac:dyDescent="0.2">
      <c r="A23" s="1474" t="s">
        <v>1141</v>
      </c>
      <c r="B23" s="1477">
        <v>37064</v>
      </c>
      <c r="C23" s="1477">
        <f>SUM(B7/1000)</f>
        <v>37060</v>
      </c>
      <c r="D23" s="1478">
        <f>SUM(B23/C23)</f>
        <v>1.0001079330814895</v>
      </c>
    </row>
    <row r="24" spans="1:4" s="1474" customFormat="1" x14ac:dyDescent="0.2">
      <c r="A24" s="1479" t="s">
        <v>2539</v>
      </c>
      <c r="B24" s="1477"/>
      <c r="C24" s="1477"/>
      <c r="D24" s="1478"/>
    </row>
    <row r="25" spans="1:4" s="1474" customFormat="1" x14ac:dyDescent="0.2">
      <c r="B25" s="1477"/>
      <c r="C25" s="1477"/>
      <c r="D25" s="1478"/>
    </row>
    <row r="26" spans="1:4" s="1474" customFormat="1" x14ac:dyDescent="0.2">
      <c r="A26" s="1474" t="s">
        <v>2540</v>
      </c>
      <c r="B26" s="1477">
        <v>84100</v>
      </c>
      <c r="C26" s="1477">
        <f>SUM(B8)/1000</f>
        <v>5000</v>
      </c>
      <c r="D26" s="1478">
        <f>SUM(B26/C26)</f>
        <v>16.82</v>
      </c>
    </row>
    <row r="27" spans="1:4" s="1474" customFormat="1" x14ac:dyDescent="0.2">
      <c r="B27" s="1480"/>
      <c r="C27" s="1480"/>
      <c r="D27" s="1480"/>
    </row>
    <row r="28" spans="1:4" s="1474" customFormat="1" x14ac:dyDescent="0.2">
      <c r="A28" s="1474" t="s">
        <v>2542</v>
      </c>
      <c r="B28" s="1480"/>
      <c r="C28" s="1480"/>
      <c r="D28" s="1480"/>
    </row>
    <row r="29" spans="1:4" s="1474" customFormat="1" x14ac:dyDescent="0.2">
      <c r="B29" s="1480"/>
      <c r="C29" s="1480"/>
      <c r="D29" s="1480"/>
    </row>
    <row r="30" spans="1:4" s="1474" customFormat="1" x14ac:dyDescent="0.2">
      <c r="A30" s="1474" t="s">
        <v>2535</v>
      </c>
      <c r="B30" s="1480"/>
      <c r="C30" s="1480"/>
      <c r="D30" s="1480"/>
    </row>
    <row r="31" spans="1:4" s="1474" customFormat="1" x14ac:dyDescent="0.2"/>
    <row r="32" spans="1:4" ht="12.75" customHeight="1" x14ac:dyDescent="0.2"/>
    <row r="33" spans="4:7" ht="12.75" customHeight="1" x14ac:dyDescent="0.2"/>
    <row r="34" spans="4:7" x14ac:dyDescent="0.2">
      <c r="D34" s="894"/>
      <c r="G34" s="894"/>
    </row>
    <row r="35" spans="4:7" x14ac:dyDescent="0.2">
      <c r="D35" s="894"/>
      <c r="G35" s="894"/>
    </row>
    <row r="40" spans="4:7" x14ac:dyDescent="0.2">
      <c r="D40" s="588"/>
    </row>
    <row r="43" spans="4:7" x14ac:dyDescent="0.2">
      <c r="D43" s="588"/>
    </row>
    <row r="46" spans="4:7" x14ac:dyDescent="0.2">
      <c r="D46" s="588"/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75" orientation="landscape" r:id="rId1"/>
  <headerFooter>
    <oddHeader>&amp;C&amp;"Times New Roman,Félkövér"Az Önkormányzat tulajdonában álló gazdálkodó szervezetek működéséből származó kötelezettségek, részesedések alakulása 2018. december 31-én&amp;R&amp;"Times New Roman,Félkövér"rendelet
3/b. melléklete
e Ft-ban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9"/>
  <sheetViews>
    <sheetView zoomScaleNormal="100" workbookViewId="0">
      <selection activeCell="AR11" sqref="AR11"/>
    </sheetView>
  </sheetViews>
  <sheetFormatPr defaultRowHeight="15" x14ac:dyDescent="0.25"/>
  <cols>
    <col min="1" max="1" width="5.85546875" style="1198" bestFit="1" customWidth="1"/>
    <col min="2" max="2" width="73.85546875" style="1198" customWidth="1"/>
    <col min="3" max="7" width="13" style="1199" hidden="1" customWidth="1"/>
    <col min="8" max="8" width="16.140625" style="1199" hidden="1" customWidth="1"/>
    <col min="9" max="9" width="7.5703125" style="1200" hidden="1" customWidth="1"/>
    <col min="10" max="16" width="6" style="1200" hidden="1" customWidth="1"/>
    <col min="17" max="17" width="2.28515625" style="1200" hidden="1" customWidth="1"/>
    <col min="18" max="21" width="6" style="1200" hidden="1" customWidth="1"/>
    <col min="22" max="22" width="8.28515625" style="1200" hidden="1" customWidth="1"/>
    <col min="23" max="23" width="37.42578125" style="1200" hidden="1" customWidth="1"/>
    <col min="24" max="30" width="6" style="1200" hidden="1" customWidth="1"/>
    <col min="31" max="31" width="2.28515625" style="1200" hidden="1" customWidth="1"/>
    <col min="32" max="35" width="6" style="1200" hidden="1" customWidth="1"/>
    <col min="36" max="39" width="0" style="1198" hidden="1" customWidth="1"/>
    <col min="40" max="40" width="25.5703125" style="1199" bestFit="1" customWidth="1"/>
    <col min="41" max="264" width="9.140625" style="1198"/>
    <col min="265" max="265" width="5.85546875" style="1198" bestFit="1" customWidth="1"/>
    <col min="266" max="266" width="73.85546875" style="1198" customWidth="1"/>
    <col min="267" max="267" width="13.28515625" style="1198" customWidth="1"/>
    <col min="268" max="268" width="13" style="1198" customWidth="1"/>
    <col min="269" max="270" width="12.85546875" style="1198" customWidth="1"/>
    <col min="271" max="271" width="18" style="1198" customWidth="1"/>
    <col min="272" max="272" width="20.5703125" style="1198" bestFit="1" customWidth="1"/>
    <col min="273" max="273" width="14" style="1198" bestFit="1" customWidth="1"/>
    <col min="274" max="520" width="9.140625" style="1198"/>
    <col min="521" max="521" width="5.85546875" style="1198" bestFit="1" customWidth="1"/>
    <col min="522" max="522" width="73.85546875" style="1198" customWidth="1"/>
    <col min="523" max="523" width="13.28515625" style="1198" customWidth="1"/>
    <col min="524" max="524" width="13" style="1198" customWidth="1"/>
    <col min="525" max="526" width="12.85546875" style="1198" customWidth="1"/>
    <col min="527" max="527" width="18" style="1198" customWidth="1"/>
    <col min="528" max="528" width="20.5703125" style="1198" bestFit="1" customWidth="1"/>
    <col min="529" max="529" width="14" style="1198" bestFit="1" customWidth="1"/>
    <col min="530" max="776" width="9.140625" style="1198"/>
    <col min="777" max="777" width="5.85546875" style="1198" bestFit="1" customWidth="1"/>
    <col min="778" max="778" width="73.85546875" style="1198" customWidth="1"/>
    <col min="779" max="779" width="13.28515625" style="1198" customWidth="1"/>
    <col min="780" max="780" width="13" style="1198" customWidth="1"/>
    <col min="781" max="782" width="12.85546875" style="1198" customWidth="1"/>
    <col min="783" max="783" width="18" style="1198" customWidth="1"/>
    <col min="784" max="784" width="20.5703125" style="1198" bestFit="1" customWidth="1"/>
    <col min="785" max="785" width="14" style="1198" bestFit="1" customWidth="1"/>
    <col min="786" max="1032" width="9.140625" style="1198"/>
    <col min="1033" max="1033" width="5.85546875" style="1198" bestFit="1" customWidth="1"/>
    <col min="1034" max="1034" width="73.85546875" style="1198" customWidth="1"/>
    <col min="1035" max="1035" width="13.28515625" style="1198" customWidth="1"/>
    <col min="1036" max="1036" width="13" style="1198" customWidth="1"/>
    <col min="1037" max="1038" width="12.85546875" style="1198" customWidth="1"/>
    <col min="1039" max="1039" width="18" style="1198" customWidth="1"/>
    <col min="1040" max="1040" width="20.5703125" style="1198" bestFit="1" customWidth="1"/>
    <col min="1041" max="1041" width="14" style="1198" bestFit="1" customWidth="1"/>
    <col min="1042" max="1288" width="9.140625" style="1198"/>
    <col min="1289" max="1289" width="5.85546875" style="1198" bestFit="1" customWidth="1"/>
    <col min="1290" max="1290" width="73.85546875" style="1198" customWidth="1"/>
    <col min="1291" max="1291" width="13.28515625" style="1198" customWidth="1"/>
    <col min="1292" max="1292" width="13" style="1198" customWidth="1"/>
    <col min="1293" max="1294" width="12.85546875" style="1198" customWidth="1"/>
    <col min="1295" max="1295" width="18" style="1198" customWidth="1"/>
    <col min="1296" max="1296" width="20.5703125" style="1198" bestFit="1" customWidth="1"/>
    <col min="1297" max="1297" width="14" style="1198" bestFit="1" customWidth="1"/>
    <col min="1298" max="1544" width="9.140625" style="1198"/>
    <col min="1545" max="1545" width="5.85546875" style="1198" bestFit="1" customWidth="1"/>
    <col min="1546" max="1546" width="73.85546875" style="1198" customWidth="1"/>
    <col min="1547" max="1547" width="13.28515625" style="1198" customWidth="1"/>
    <col min="1548" max="1548" width="13" style="1198" customWidth="1"/>
    <col min="1549" max="1550" width="12.85546875" style="1198" customWidth="1"/>
    <col min="1551" max="1551" width="18" style="1198" customWidth="1"/>
    <col min="1552" max="1552" width="20.5703125" style="1198" bestFit="1" customWidth="1"/>
    <col min="1553" max="1553" width="14" style="1198" bestFit="1" customWidth="1"/>
    <col min="1554" max="1800" width="9.140625" style="1198"/>
    <col min="1801" max="1801" width="5.85546875" style="1198" bestFit="1" customWidth="1"/>
    <col min="1802" max="1802" width="73.85546875" style="1198" customWidth="1"/>
    <col min="1803" max="1803" width="13.28515625" style="1198" customWidth="1"/>
    <col min="1804" max="1804" width="13" style="1198" customWidth="1"/>
    <col min="1805" max="1806" width="12.85546875" style="1198" customWidth="1"/>
    <col min="1807" max="1807" width="18" style="1198" customWidth="1"/>
    <col min="1808" max="1808" width="20.5703125" style="1198" bestFit="1" customWidth="1"/>
    <col min="1809" max="1809" width="14" style="1198" bestFit="1" customWidth="1"/>
    <col min="1810" max="2056" width="9.140625" style="1198"/>
    <col min="2057" max="2057" width="5.85546875" style="1198" bestFit="1" customWidth="1"/>
    <col min="2058" max="2058" width="73.85546875" style="1198" customWidth="1"/>
    <col min="2059" max="2059" width="13.28515625" style="1198" customWidth="1"/>
    <col min="2060" max="2060" width="13" style="1198" customWidth="1"/>
    <col min="2061" max="2062" width="12.85546875" style="1198" customWidth="1"/>
    <col min="2063" max="2063" width="18" style="1198" customWidth="1"/>
    <col min="2064" max="2064" width="20.5703125" style="1198" bestFit="1" customWidth="1"/>
    <col min="2065" max="2065" width="14" style="1198" bestFit="1" customWidth="1"/>
    <col min="2066" max="2312" width="9.140625" style="1198"/>
    <col min="2313" max="2313" width="5.85546875" style="1198" bestFit="1" customWidth="1"/>
    <col min="2314" max="2314" width="73.85546875" style="1198" customWidth="1"/>
    <col min="2315" max="2315" width="13.28515625" style="1198" customWidth="1"/>
    <col min="2316" max="2316" width="13" style="1198" customWidth="1"/>
    <col min="2317" max="2318" width="12.85546875" style="1198" customWidth="1"/>
    <col min="2319" max="2319" width="18" style="1198" customWidth="1"/>
    <col min="2320" max="2320" width="20.5703125" style="1198" bestFit="1" customWidth="1"/>
    <col min="2321" max="2321" width="14" style="1198" bestFit="1" customWidth="1"/>
    <col min="2322" max="2568" width="9.140625" style="1198"/>
    <col min="2569" max="2569" width="5.85546875" style="1198" bestFit="1" customWidth="1"/>
    <col min="2570" max="2570" width="73.85546875" style="1198" customWidth="1"/>
    <col min="2571" max="2571" width="13.28515625" style="1198" customWidth="1"/>
    <col min="2572" max="2572" width="13" style="1198" customWidth="1"/>
    <col min="2573" max="2574" width="12.85546875" style="1198" customWidth="1"/>
    <col min="2575" max="2575" width="18" style="1198" customWidth="1"/>
    <col min="2576" max="2576" width="20.5703125" style="1198" bestFit="1" customWidth="1"/>
    <col min="2577" max="2577" width="14" style="1198" bestFit="1" customWidth="1"/>
    <col min="2578" max="2824" width="9.140625" style="1198"/>
    <col min="2825" max="2825" width="5.85546875" style="1198" bestFit="1" customWidth="1"/>
    <col min="2826" max="2826" width="73.85546875" style="1198" customWidth="1"/>
    <col min="2827" max="2827" width="13.28515625" style="1198" customWidth="1"/>
    <col min="2828" max="2828" width="13" style="1198" customWidth="1"/>
    <col min="2829" max="2830" width="12.85546875" style="1198" customWidth="1"/>
    <col min="2831" max="2831" width="18" style="1198" customWidth="1"/>
    <col min="2832" max="2832" width="20.5703125" style="1198" bestFit="1" customWidth="1"/>
    <col min="2833" max="2833" width="14" style="1198" bestFit="1" customWidth="1"/>
    <col min="2834" max="3080" width="9.140625" style="1198"/>
    <col min="3081" max="3081" width="5.85546875" style="1198" bestFit="1" customWidth="1"/>
    <col min="3082" max="3082" width="73.85546875" style="1198" customWidth="1"/>
    <col min="3083" max="3083" width="13.28515625" style="1198" customWidth="1"/>
    <col min="3084" max="3084" width="13" style="1198" customWidth="1"/>
    <col min="3085" max="3086" width="12.85546875" style="1198" customWidth="1"/>
    <col min="3087" max="3087" width="18" style="1198" customWidth="1"/>
    <col min="3088" max="3088" width="20.5703125" style="1198" bestFit="1" customWidth="1"/>
    <col min="3089" max="3089" width="14" style="1198" bestFit="1" customWidth="1"/>
    <col min="3090" max="3336" width="9.140625" style="1198"/>
    <col min="3337" max="3337" width="5.85546875" style="1198" bestFit="1" customWidth="1"/>
    <col min="3338" max="3338" width="73.85546875" style="1198" customWidth="1"/>
    <col min="3339" max="3339" width="13.28515625" style="1198" customWidth="1"/>
    <col min="3340" max="3340" width="13" style="1198" customWidth="1"/>
    <col min="3341" max="3342" width="12.85546875" style="1198" customWidth="1"/>
    <col min="3343" max="3343" width="18" style="1198" customWidth="1"/>
    <col min="3344" max="3344" width="20.5703125" style="1198" bestFit="1" customWidth="1"/>
    <col min="3345" max="3345" width="14" style="1198" bestFit="1" customWidth="1"/>
    <col min="3346" max="3592" width="9.140625" style="1198"/>
    <col min="3593" max="3593" width="5.85546875" style="1198" bestFit="1" customWidth="1"/>
    <col min="3594" max="3594" width="73.85546875" style="1198" customWidth="1"/>
    <col min="3595" max="3595" width="13.28515625" style="1198" customWidth="1"/>
    <col min="3596" max="3596" width="13" style="1198" customWidth="1"/>
    <col min="3597" max="3598" width="12.85546875" style="1198" customWidth="1"/>
    <col min="3599" max="3599" width="18" style="1198" customWidth="1"/>
    <col min="3600" max="3600" width="20.5703125" style="1198" bestFit="1" customWidth="1"/>
    <col min="3601" max="3601" width="14" style="1198" bestFit="1" customWidth="1"/>
    <col min="3602" max="3848" width="9.140625" style="1198"/>
    <col min="3849" max="3849" width="5.85546875" style="1198" bestFit="1" customWidth="1"/>
    <col min="3850" max="3850" width="73.85546875" style="1198" customWidth="1"/>
    <col min="3851" max="3851" width="13.28515625" style="1198" customWidth="1"/>
    <col min="3852" max="3852" width="13" style="1198" customWidth="1"/>
    <col min="3853" max="3854" width="12.85546875" style="1198" customWidth="1"/>
    <col min="3855" max="3855" width="18" style="1198" customWidth="1"/>
    <col min="3856" max="3856" width="20.5703125" style="1198" bestFit="1" customWidth="1"/>
    <col min="3857" max="3857" width="14" style="1198" bestFit="1" customWidth="1"/>
    <col min="3858" max="4104" width="9.140625" style="1198"/>
    <col min="4105" max="4105" width="5.85546875" style="1198" bestFit="1" customWidth="1"/>
    <col min="4106" max="4106" width="73.85546875" style="1198" customWidth="1"/>
    <col min="4107" max="4107" width="13.28515625" style="1198" customWidth="1"/>
    <col min="4108" max="4108" width="13" style="1198" customWidth="1"/>
    <col min="4109" max="4110" width="12.85546875" style="1198" customWidth="1"/>
    <col min="4111" max="4111" width="18" style="1198" customWidth="1"/>
    <col min="4112" max="4112" width="20.5703125" style="1198" bestFit="1" customWidth="1"/>
    <col min="4113" max="4113" width="14" style="1198" bestFit="1" customWidth="1"/>
    <col min="4114" max="4360" width="9.140625" style="1198"/>
    <col min="4361" max="4361" width="5.85546875" style="1198" bestFit="1" customWidth="1"/>
    <col min="4362" max="4362" width="73.85546875" style="1198" customWidth="1"/>
    <col min="4363" max="4363" width="13.28515625" style="1198" customWidth="1"/>
    <col min="4364" max="4364" width="13" style="1198" customWidth="1"/>
    <col min="4365" max="4366" width="12.85546875" style="1198" customWidth="1"/>
    <col min="4367" max="4367" width="18" style="1198" customWidth="1"/>
    <col min="4368" max="4368" width="20.5703125" style="1198" bestFit="1" customWidth="1"/>
    <col min="4369" max="4369" width="14" style="1198" bestFit="1" customWidth="1"/>
    <col min="4370" max="4616" width="9.140625" style="1198"/>
    <col min="4617" max="4617" width="5.85546875" style="1198" bestFit="1" customWidth="1"/>
    <col min="4618" max="4618" width="73.85546875" style="1198" customWidth="1"/>
    <col min="4619" max="4619" width="13.28515625" style="1198" customWidth="1"/>
    <col min="4620" max="4620" width="13" style="1198" customWidth="1"/>
    <col min="4621" max="4622" width="12.85546875" style="1198" customWidth="1"/>
    <col min="4623" max="4623" width="18" style="1198" customWidth="1"/>
    <col min="4624" max="4624" width="20.5703125" style="1198" bestFit="1" customWidth="1"/>
    <col min="4625" max="4625" width="14" style="1198" bestFit="1" customWidth="1"/>
    <col min="4626" max="4872" width="9.140625" style="1198"/>
    <col min="4873" max="4873" width="5.85546875" style="1198" bestFit="1" customWidth="1"/>
    <col min="4874" max="4874" width="73.85546875" style="1198" customWidth="1"/>
    <col min="4875" max="4875" width="13.28515625" style="1198" customWidth="1"/>
    <col min="4876" max="4876" width="13" style="1198" customWidth="1"/>
    <col min="4877" max="4878" width="12.85546875" style="1198" customWidth="1"/>
    <col min="4879" max="4879" width="18" style="1198" customWidth="1"/>
    <col min="4880" max="4880" width="20.5703125" style="1198" bestFit="1" customWidth="1"/>
    <col min="4881" max="4881" width="14" style="1198" bestFit="1" customWidth="1"/>
    <col min="4882" max="5128" width="9.140625" style="1198"/>
    <col min="5129" max="5129" width="5.85546875" style="1198" bestFit="1" customWidth="1"/>
    <col min="5130" max="5130" width="73.85546875" style="1198" customWidth="1"/>
    <col min="5131" max="5131" width="13.28515625" style="1198" customWidth="1"/>
    <col min="5132" max="5132" width="13" style="1198" customWidth="1"/>
    <col min="5133" max="5134" width="12.85546875" style="1198" customWidth="1"/>
    <col min="5135" max="5135" width="18" style="1198" customWidth="1"/>
    <col min="5136" max="5136" width="20.5703125" style="1198" bestFit="1" customWidth="1"/>
    <col min="5137" max="5137" width="14" style="1198" bestFit="1" customWidth="1"/>
    <col min="5138" max="5384" width="9.140625" style="1198"/>
    <col min="5385" max="5385" width="5.85546875" style="1198" bestFit="1" customWidth="1"/>
    <col min="5386" max="5386" width="73.85546875" style="1198" customWidth="1"/>
    <col min="5387" max="5387" width="13.28515625" style="1198" customWidth="1"/>
    <col min="5388" max="5388" width="13" style="1198" customWidth="1"/>
    <col min="5389" max="5390" width="12.85546875" style="1198" customWidth="1"/>
    <col min="5391" max="5391" width="18" style="1198" customWidth="1"/>
    <col min="5392" max="5392" width="20.5703125" style="1198" bestFit="1" customWidth="1"/>
    <col min="5393" max="5393" width="14" style="1198" bestFit="1" customWidth="1"/>
    <col min="5394" max="5640" width="9.140625" style="1198"/>
    <col min="5641" max="5641" width="5.85546875" style="1198" bestFit="1" customWidth="1"/>
    <col min="5642" max="5642" width="73.85546875" style="1198" customWidth="1"/>
    <col min="5643" max="5643" width="13.28515625" style="1198" customWidth="1"/>
    <col min="5644" max="5644" width="13" style="1198" customWidth="1"/>
    <col min="5645" max="5646" width="12.85546875" style="1198" customWidth="1"/>
    <col min="5647" max="5647" width="18" style="1198" customWidth="1"/>
    <col min="5648" max="5648" width="20.5703125" style="1198" bestFit="1" customWidth="1"/>
    <col min="5649" max="5649" width="14" style="1198" bestFit="1" customWidth="1"/>
    <col min="5650" max="5896" width="9.140625" style="1198"/>
    <col min="5897" max="5897" width="5.85546875" style="1198" bestFit="1" customWidth="1"/>
    <col min="5898" max="5898" width="73.85546875" style="1198" customWidth="1"/>
    <col min="5899" max="5899" width="13.28515625" style="1198" customWidth="1"/>
    <col min="5900" max="5900" width="13" style="1198" customWidth="1"/>
    <col min="5901" max="5902" width="12.85546875" style="1198" customWidth="1"/>
    <col min="5903" max="5903" width="18" style="1198" customWidth="1"/>
    <col min="5904" max="5904" width="20.5703125" style="1198" bestFit="1" customWidth="1"/>
    <col min="5905" max="5905" width="14" style="1198" bestFit="1" customWidth="1"/>
    <col min="5906" max="6152" width="9.140625" style="1198"/>
    <col min="6153" max="6153" width="5.85546875" style="1198" bestFit="1" customWidth="1"/>
    <col min="6154" max="6154" width="73.85546875" style="1198" customWidth="1"/>
    <col min="6155" max="6155" width="13.28515625" style="1198" customWidth="1"/>
    <col min="6156" max="6156" width="13" style="1198" customWidth="1"/>
    <col min="6157" max="6158" width="12.85546875" style="1198" customWidth="1"/>
    <col min="6159" max="6159" width="18" style="1198" customWidth="1"/>
    <col min="6160" max="6160" width="20.5703125" style="1198" bestFit="1" customWidth="1"/>
    <col min="6161" max="6161" width="14" style="1198" bestFit="1" customWidth="1"/>
    <col min="6162" max="6408" width="9.140625" style="1198"/>
    <col min="6409" max="6409" width="5.85546875" style="1198" bestFit="1" customWidth="1"/>
    <col min="6410" max="6410" width="73.85546875" style="1198" customWidth="1"/>
    <col min="6411" max="6411" width="13.28515625" style="1198" customWidth="1"/>
    <col min="6412" max="6412" width="13" style="1198" customWidth="1"/>
    <col min="6413" max="6414" width="12.85546875" style="1198" customWidth="1"/>
    <col min="6415" max="6415" width="18" style="1198" customWidth="1"/>
    <col min="6416" max="6416" width="20.5703125" style="1198" bestFit="1" customWidth="1"/>
    <col min="6417" max="6417" width="14" style="1198" bestFit="1" customWidth="1"/>
    <col min="6418" max="6664" width="9.140625" style="1198"/>
    <col min="6665" max="6665" width="5.85546875" style="1198" bestFit="1" customWidth="1"/>
    <col min="6666" max="6666" width="73.85546875" style="1198" customWidth="1"/>
    <col min="6667" max="6667" width="13.28515625" style="1198" customWidth="1"/>
    <col min="6668" max="6668" width="13" style="1198" customWidth="1"/>
    <col min="6669" max="6670" width="12.85546875" style="1198" customWidth="1"/>
    <col min="6671" max="6671" width="18" style="1198" customWidth="1"/>
    <col min="6672" max="6672" width="20.5703125" style="1198" bestFit="1" customWidth="1"/>
    <col min="6673" max="6673" width="14" style="1198" bestFit="1" customWidth="1"/>
    <col min="6674" max="6920" width="9.140625" style="1198"/>
    <col min="6921" max="6921" width="5.85546875" style="1198" bestFit="1" customWidth="1"/>
    <col min="6922" max="6922" width="73.85546875" style="1198" customWidth="1"/>
    <col min="6923" max="6923" width="13.28515625" style="1198" customWidth="1"/>
    <col min="6924" max="6924" width="13" style="1198" customWidth="1"/>
    <col min="6925" max="6926" width="12.85546875" style="1198" customWidth="1"/>
    <col min="6927" max="6927" width="18" style="1198" customWidth="1"/>
    <col min="6928" max="6928" width="20.5703125" style="1198" bestFit="1" customWidth="1"/>
    <col min="6929" max="6929" width="14" style="1198" bestFit="1" customWidth="1"/>
    <col min="6930" max="7176" width="9.140625" style="1198"/>
    <col min="7177" max="7177" width="5.85546875" style="1198" bestFit="1" customWidth="1"/>
    <col min="7178" max="7178" width="73.85546875" style="1198" customWidth="1"/>
    <col min="7179" max="7179" width="13.28515625" style="1198" customWidth="1"/>
    <col min="7180" max="7180" width="13" style="1198" customWidth="1"/>
    <col min="7181" max="7182" width="12.85546875" style="1198" customWidth="1"/>
    <col min="7183" max="7183" width="18" style="1198" customWidth="1"/>
    <col min="7184" max="7184" width="20.5703125" style="1198" bestFit="1" customWidth="1"/>
    <col min="7185" max="7185" width="14" style="1198" bestFit="1" customWidth="1"/>
    <col min="7186" max="7432" width="9.140625" style="1198"/>
    <col min="7433" max="7433" width="5.85546875" style="1198" bestFit="1" customWidth="1"/>
    <col min="7434" max="7434" width="73.85546875" style="1198" customWidth="1"/>
    <col min="7435" max="7435" width="13.28515625" style="1198" customWidth="1"/>
    <col min="7436" max="7436" width="13" style="1198" customWidth="1"/>
    <col min="7437" max="7438" width="12.85546875" style="1198" customWidth="1"/>
    <col min="7439" max="7439" width="18" style="1198" customWidth="1"/>
    <col min="7440" max="7440" width="20.5703125" style="1198" bestFit="1" customWidth="1"/>
    <col min="7441" max="7441" width="14" style="1198" bestFit="1" customWidth="1"/>
    <col min="7442" max="7688" width="9.140625" style="1198"/>
    <col min="7689" max="7689" width="5.85546875" style="1198" bestFit="1" customWidth="1"/>
    <col min="7690" max="7690" width="73.85546875" style="1198" customWidth="1"/>
    <col min="7691" max="7691" width="13.28515625" style="1198" customWidth="1"/>
    <col min="7692" max="7692" width="13" style="1198" customWidth="1"/>
    <col min="7693" max="7694" width="12.85546875" style="1198" customWidth="1"/>
    <col min="7695" max="7695" width="18" style="1198" customWidth="1"/>
    <col min="7696" max="7696" width="20.5703125" style="1198" bestFit="1" customWidth="1"/>
    <col min="7697" max="7697" width="14" style="1198" bestFit="1" customWidth="1"/>
    <col min="7698" max="7944" width="9.140625" style="1198"/>
    <col min="7945" max="7945" width="5.85546875" style="1198" bestFit="1" customWidth="1"/>
    <col min="7946" max="7946" width="73.85546875" style="1198" customWidth="1"/>
    <col min="7947" max="7947" width="13.28515625" style="1198" customWidth="1"/>
    <col min="7948" max="7948" width="13" style="1198" customWidth="1"/>
    <col min="7949" max="7950" width="12.85546875" style="1198" customWidth="1"/>
    <col min="7951" max="7951" width="18" style="1198" customWidth="1"/>
    <col min="7952" max="7952" width="20.5703125" style="1198" bestFit="1" customWidth="1"/>
    <col min="7953" max="7953" width="14" style="1198" bestFit="1" customWidth="1"/>
    <col min="7954" max="8200" width="9.140625" style="1198"/>
    <col min="8201" max="8201" width="5.85546875" style="1198" bestFit="1" customWidth="1"/>
    <col min="8202" max="8202" width="73.85546875" style="1198" customWidth="1"/>
    <col min="8203" max="8203" width="13.28515625" style="1198" customWidth="1"/>
    <col min="8204" max="8204" width="13" style="1198" customWidth="1"/>
    <col min="8205" max="8206" width="12.85546875" style="1198" customWidth="1"/>
    <col min="8207" max="8207" width="18" style="1198" customWidth="1"/>
    <col min="8208" max="8208" width="20.5703125" style="1198" bestFit="1" customWidth="1"/>
    <col min="8209" max="8209" width="14" style="1198" bestFit="1" customWidth="1"/>
    <col min="8210" max="8456" width="9.140625" style="1198"/>
    <col min="8457" max="8457" width="5.85546875" style="1198" bestFit="1" customWidth="1"/>
    <col min="8458" max="8458" width="73.85546875" style="1198" customWidth="1"/>
    <col min="8459" max="8459" width="13.28515625" style="1198" customWidth="1"/>
    <col min="8460" max="8460" width="13" style="1198" customWidth="1"/>
    <col min="8461" max="8462" width="12.85546875" style="1198" customWidth="1"/>
    <col min="8463" max="8463" width="18" style="1198" customWidth="1"/>
    <col min="8464" max="8464" width="20.5703125" style="1198" bestFit="1" customWidth="1"/>
    <col min="8465" max="8465" width="14" style="1198" bestFit="1" customWidth="1"/>
    <col min="8466" max="8712" width="9.140625" style="1198"/>
    <col min="8713" max="8713" width="5.85546875" style="1198" bestFit="1" customWidth="1"/>
    <col min="8714" max="8714" width="73.85546875" style="1198" customWidth="1"/>
    <col min="8715" max="8715" width="13.28515625" style="1198" customWidth="1"/>
    <col min="8716" max="8716" width="13" style="1198" customWidth="1"/>
    <col min="8717" max="8718" width="12.85546875" style="1198" customWidth="1"/>
    <col min="8719" max="8719" width="18" style="1198" customWidth="1"/>
    <col min="8720" max="8720" width="20.5703125" style="1198" bestFit="1" customWidth="1"/>
    <col min="8721" max="8721" width="14" style="1198" bestFit="1" customWidth="1"/>
    <col min="8722" max="8968" width="9.140625" style="1198"/>
    <col min="8969" max="8969" width="5.85546875" style="1198" bestFit="1" customWidth="1"/>
    <col min="8970" max="8970" width="73.85546875" style="1198" customWidth="1"/>
    <col min="8971" max="8971" width="13.28515625" style="1198" customWidth="1"/>
    <col min="8972" max="8972" width="13" style="1198" customWidth="1"/>
    <col min="8973" max="8974" width="12.85546875" style="1198" customWidth="1"/>
    <col min="8975" max="8975" width="18" style="1198" customWidth="1"/>
    <col min="8976" max="8976" width="20.5703125" style="1198" bestFit="1" customWidth="1"/>
    <col min="8977" max="8977" width="14" style="1198" bestFit="1" customWidth="1"/>
    <col min="8978" max="9224" width="9.140625" style="1198"/>
    <col min="9225" max="9225" width="5.85546875" style="1198" bestFit="1" customWidth="1"/>
    <col min="9226" max="9226" width="73.85546875" style="1198" customWidth="1"/>
    <col min="9227" max="9227" width="13.28515625" style="1198" customWidth="1"/>
    <col min="9228" max="9228" width="13" style="1198" customWidth="1"/>
    <col min="9229" max="9230" width="12.85546875" style="1198" customWidth="1"/>
    <col min="9231" max="9231" width="18" style="1198" customWidth="1"/>
    <col min="9232" max="9232" width="20.5703125" style="1198" bestFit="1" customWidth="1"/>
    <col min="9233" max="9233" width="14" style="1198" bestFit="1" customWidth="1"/>
    <col min="9234" max="9480" width="9.140625" style="1198"/>
    <col min="9481" max="9481" width="5.85546875" style="1198" bestFit="1" customWidth="1"/>
    <col min="9482" max="9482" width="73.85546875" style="1198" customWidth="1"/>
    <col min="9483" max="9483" width="13.28515625" style="1198" customWidth="1"/>
    <col min="9484" max="9484" width="13" style="1198" customWidth="1"/>
    <col min="9485" max="9486" width="12.85546875" style="1198" customWidth="1"/>
    <col min="9487" max="9487" width="18" style="1198" customWidth="1"/>
    <col min="9488" max="9488" width="20.5703125" style="1198" bestFit="1" customWidth="1"/>
    <col min="9489" max="9489" width="14" style="1198" bestFit="1" customWidth="1"/>
    <col min="9490" max="9736" width="9.140625" style="1198"/>
    <col min="9737" max="9737" width="5.85546875" style="1198" bestFit="1" customWidth="1"/>
    <col min="9738" max="9738" width="73.85546875" style="1198" customWidth="1"/>
    <col min="9739" max="9739" width="13.28515625" style="1198" customWidth="1"/>
    <col min="9740" max="9740" width="13" style="1198" customWidth="1"/>
    <col min="9741" max="9742" width="12.85546875" style="1198" customWidth="1"/>
    <col min="9743" max="9743" width="18" style="1198" customWidth="1"/>
    <col min="9744" max="9744" width="20.5703125" style="1198" bestFit="1" customWidth="1"/>
    <col min="9745" max="9745" width="14" style="1198" bestFit="1" customWidth="1"/>
    <col min="9746" max="9992" width="9.140625" style="1198"/>
    <col min="9993" max="9993" width="5.85546875" style="1198" bestFit="1" customWidth="1"/>
    <col min="9994" max="9994" width="73.85546875" style="1198" customWidth="1"/>
    <col min="9995" max="9995" width="13.28515625" style="1198" customWidth="1"/>
    <col min="9996" max="9996" width="13" style="1198" customWidth="1"/>
    <col min="9997" max="9998" width="12.85546875" style="1198" customWidth="1"/>
    <col min="9999" max="9999" width="18" style="1198" customWidth="1"/>
    <col min="10000" max="10000" width="20.5703125" style="1198" bestFit="1" customWidth="1"/>
    <col min="10001" max="10001" width="14" style="1198" bestFit="1" customWidth="1"/>
    <col min="10002" max="10248" width="9.140625" style="1198"/>
    <col min="10249" max="10249" width="5.85546875" style="1198" bestFit="1" customWidth="1"/>
    <col min="10250" max="10250" width="73.85546875" style="1198" customWidth="1"/>
    <col min="10251" max="10251" width="13.28515625" style="1198" customWidth="1"/>
    <col min="10252" max="10252" width="13" style="1198" customWidth="1"/>
    <col min="10253" max="10254" width="12.85546875" style="1198" customWidth="1"/>
    <col min="10255" max="10255" width="18" style="1198" customWidth="1"/>
    <col min="10256" max="10256" width="20.5703125" style="1198" bestFit="1" customWidth="1"/>
    <col min="10257" max="10257" width="14" style="1198" bestFit="1" customWidth="1"/>
    <col min="10258" max="10504" width="9.140625" style="1198"/>
    <col min="10505" max="10505" width="5.85546875" style="1198" bestFit="1" customWidth="1"/>
    <col min="10506" max="10506" width="73.85546875" style="1198" customWidth="1"/>
    <col min="10507" max="10507" width="13.28515625" style="1198" customWidth="1"/>
    <col min="10508" max="10508" width="13" style="1198" customWidth="1"/>
    <col min="10509" max="10510" width="12.85546875" style="1198" customWidth="1"/>
    <col min="10511" max="10511" width="18" style="1198" customWidth="1"/>
    <col min="10512" max="10512" width="20.5703125" style="1198" bestFit="1" customWidth="1"/>
    <col min="10513" max="10513" width="14" style="1198" bestFit="1" customWidth="1"/>
    <col min="10514" max="10760" width="9.140625" style="1198"/>
    <col min="10761" max="10761" width="5.85546875" style="1198" bestFit="1" customWidth="1"/>
    <col min="10762" max="10762" width="73.85546875" style="1198" customWidth="1"/>
    <col min="10763" max="10763" width="13.28515625" style="1198" customWidth="1"/>
    <col min="10764" max="10764" width="13" style="1198" customWidth="1"/>
    <col min="10765" max="10766" width="12.85546875" style="1198" customWidth="1"/>
    <col min="10767" max="10767" width="18" style="1198" customWidth="1"/>
    <col min="10768" max="10768" width="20.5703125" style="1198" bestFit="1" customWidth="1"/>
    <col min="10769" max="10769" width="14" style="1198" bestFit="1" customWidth="1"/>
    <col min="10770" max="11016" width="9.140625" style="1198"/>
    <col min="11017" max="11017" width="5.85546875" style="1198" bestFit="1" customWidth="1"/>
    <col min="11018" max="11018" width="73.85546875" style="1198" customWidth="1"/>
    <col min="11019" max="11019" width="13.28515625" style="1198" customWidth="1"/>
    <col min="11020" max="11020" width="13" style="1198" customWidth="1"/>
    <col min="11021" max="11022" width="12.85546875" style="1198" customWidth="1"/>
    <col min="11023" max="11023" width="18" style="1198" customWidth="1"/>
    <col min="11024" max="11024" width="20.5703125" style="1198" bestFit="1" customWidth="1"/>
    <col min="11025" max="11025" width="14" style="1198" bestFit="1" customWidth="1"/>
    <col min="11026" max="11272" width="9.140625" style="1198"/>
    <col min="11273" max="11273" width="5.85546875" style="1198" bestFit="1" customWidth="1"/>
    <col min="11274" max="11274" width="73.85546875" style="1198" customWidth="1"/>
    <col min="11275" max="11275" width="13.28515625" style="1198" customWidth="1"/>
    <col min="11276" max="11276" width="13" style="1198" customWidth="1"/>
    <col min="11277" max="11278" width="12.85546875" style="1198" customWidth="1"/>
    <col min="11279" max="11279" width="18" style="1198" customWidth="1"/>
    <col min="11280" max="11280" width="20.5703125" style="1198" bestFit="1" customWidth="1"/>
    <col min="11281" max="11281" width="14" style="1198" bestFit="1" customWidth="1"/>
    <col min="11282" max="11528" width="9.140625" style="1198"/>
    <col min="11529" max="11529" width="5.85546875" style="1198" bestFit="1" customWidth="1"/>
    <col min="11530" max="11530" width="73.85546875" style="1198" customWidth="1"/>
    <col min="11531" max="11531" width="13.28515625" style="1198" customWidth="1"/>
    <col min="11532" max="11532" width="13" style="1198" customWidth="1"/>
    <col min="11533" max="11534" width="12.85546875" style="1198" customWidth="1"/>
    <col min="11535" max="11535" width="18" style="1198" customWidth="1"/>
    <col min="11536" max="11536" width="20.5703125" style="1198" bestFit="1" customWidth="1"/>
    <col min="11537" max="11537" width="14" style="1198" bestFit="1" customWidth="1"/>
    <col min="11538" max="11784" width="9.140625" style="1198"/>
    <col min="11785" max="11785" width="5.85546875" style="1198" bestFit="1" customWidth="1"/>
    <col min="11786" max="11786" width="73.85546875" style="1198" customWidth="1"/>
    <col min="11787" max="11787" width="13.28515625" style="1198" customWidth="1"/>
    <col min="11788" max="11788" width="13" style="1198" customWidth="1"/>
    <col min="11789" max="11790" width="12.85546875" style="1198" customWidth="1"/>
    <col min="11791" max="11791" width="18" style="1198" customWidth="1"/>
    <col min="11792" max="11792" width="20.5703125" style="1198" bestFit="1" customWidth="1"/>
    <col min="11793" max="11793" width="14" style="1198" bestFit="1" customWidth="1"/>
    <col min="11794" max="12040" width="9.140625" style="1198"/>
    <col min="12041" max="12041" width="5.85546875" style="1198" bestFit="1" customWidth="1"/>
    <col min="12042" max="12042" width="73.85546875" style="1198" customWidth="1"/>
    <col min="12043" max="12043" width="13.28515625" style="1198" customWidth="1"/>
    <col min="12044" max="12044" width="13" style="1198" customWidth="1"/>
    <col min="12045" max="12046" width="12.85546875" style="1198" customWidth="1"/>
    <col min="12047" max="12047" width="18" style="1198" customWidth="1"/>
    <col min="12048" max="12048" width="20.5703125" style="1198" bestFit="1" customWidth="1"/>
    <col min="12049" max="12049" width="14" style="1198" bestFit="1" customWidth="1"/>
    <col min="12050" max="12296" width="9.140625" style="1198"/>
    <col min="12297" max="12297" width="5.85546875" style="1198" bestFit="1" customWidth="1"/>
    <col min="12298" max="12298" width="73.85546875" style="1198" customWidth="1"/>
    <col min="12299" max="12299" width="13.28515625" style="1198" customWidth="1"/>
    <col min="12300" max="12300" width="13" style="1198" customWidth="1"/>
    <col min="12301" max="12302" width="12.85546875" style="1198" customWidth="1"/>
    <col min="12303" max="12303" width="18" style="1198" customWidth="1"/>
    <col min="12304" max="12304" width="20.5703125" style="1198" bestFit="1" customWidth="1"/>
    <col min="12305" max="12305" width="14" style="1198" bestFit="1" customWidth="1"/>
    <col min="12306" max="12552" width="9.140625" style="1198"/>
    <col min="12553" max="12553" width="5.85546875" style="1198" bestFit="1" customWidth="1"/>
    <col min="12554" max="12554" width="73.85546875" style="1198" customWidth="1"/>
    <col min="12555" max="12555" width="13.28515625" style="1198" customWidth="1"/>
    <col min="12556" max="12556" width="13" style="1198" customWidth="1"/>
    <col min="12557" max="12558" width="12.85546875" style="1198" customWidth="1"/>
    <col min="12559" max="12559" width="18" style="1198" customWidth="1"/>
    <col min="12560" max="12560" width="20.5703125" style="1198" bestFit="1" customWidth="1"/>
    <col min="12561" max="12561" width="14" style="1198" bestFit="1" customWidth="1"/>
    <col min="12562" max="12808" width="9.140625" style="1198"/>
    <col min="12809" max="12809" width="5.85546875" style="1198" bestFit="1" customWidth="1"/>
    <col min="12810" max="12810" width="73.85546875" style="1198" customWidth="1"/>
    <col min="12811" max="12811" width="13.28515625" style="1198" customWidth="1"/>
    <col min="12812" max="12812" width="13" style="1198" customWidth="1"/>
    <col min="12813" max="12814" width="12.85546875" style="1198" customWidth="1"/>
    <col min="12815" max="12815" width="18" style="1198" customWidth="1"/>
    <col min="12816" max="12816" width="20.5703125" style="1198" bestFit="1" customWidth="1"/>
    <col min="12817" max="12817" width="14" style="1198" bestFit="1" customWidth="1"/>
    <col min="12818" max="13064" width="9.140625" style="1198"/>
    <col min="13065" max="13065" width="5.85546875" style="1198" bestFit="1" customWidth="1"/>
    <col min="13066" max="13066" width="73.85546875" style="1198" customWidth="1"/>
    <col min="13067" max="13067" width="13.28515625" style="1198" customWidth="1"/>
    <col min="13068" max="13068" width="13" style="1198" customWidth="1"/>
    <col min="13069" max="13070" width="12.85546875" style="1198" customWidth="1"/>
    <col min="13071" max="13071" width="18" style="1198" customWidth="1"/>
    <col min="13072" max="13072" width="20.5703125" style="1198" bestFit="1" customWidth="1"/>
    <col min="13073" max="13073" width="14" style="1198" bestFit="1" customWidth="1"/>
    <col min="13074" max="13320" width="9.140625" style="1198"/>
    <col min="13321" max="13321" width="5.85546875" style="1198" bestFit="1" customWidth="1"/>
    <col min="13322" max="13322" width="73.85546875" style="1198" customWidth="1"/>
    <col min="13323" max="13323" width="13.28515625" style="1198" customWidth="1"/>
    <col min="13324" max="13324" width="13" style="1198" customWidth="1"/>
    <col min="13325" max="13326" width="12.85546875" style="1198" customWidth="1"/>
    <col min="13327" max="13327" width="18" style="1198" customWidth="1"/>
    <col min="13328" max="13328" width="20.5703125" style="1198" bestFit="1" customWidth="1"/>
    <col min="13329" max="13329" width="14" style="1198" bestFit="1" customWidth="1"/>
    <col min="13330" max="13576" width="9.140625" style="1198"/>
    <col min="13577" max="13577" width="5.85546875" style="1198" bestFit="1" customWidth="1"/>
    <col min="13578" max="13578" width="73.85546875" style="1198" customWidth="1"/>
    <col min="13579" max="13579" width="13.28515625" style="1198" customWidth="1"/>
    <col min="13580" max="13580" width="13" style="1198" customWidth="1"/>
    <col min="13581" max="13582" width="12.85546875" style="1198" customWidth="1"/>
    <col min="13583" max="13583" width="18" style="1198" customWidth="1"/>
    <col min="13584" max="13584" width="20.5703125" style="1198" bestFit="1" customWidth="1"/>
    <col min="13585" max="13585" width="14" style="1198" bestFit="1" customWidth="1"/>
    <col min="13586" max="13832" width="9.140625" style="1198"/>
    <col min="13833" max="13833" width="5.85546875" style="1198" bestFit="1" customWidth="1"/>
    <col min="13834" max="13834" width="73.85546875" style="1198" customWidth="1"/>
    <col min="13835" max="13835" width="13.28515625" style="1198" customWidth="1"/>
    <col min="13836" max="13836" width="13" style="1198" customWidth="1"/>
    <col min="13837" max="13838" width="12.85546875" style="1198" customWidth="1"/>
    <col min="13839" max="13839" width="18" style="1198" customWidth="1"/>
    <col min="13840" max="13840" width="20.5703125" style="1198" bestFit="1" customWidth="1"/>
    <col min="13841" max="13841" width="14" style="1198" bestFit="1" customWidth="1"/>
    <col min="13842" max="14088" width="9.140625" style="1198"/>
    <col min="14089" max="14089" width="5.85546875" style="1198" bestFit="1" customWidth="1"/>
    <col min="14090" max="14090" width="73.85546875" style="1198" customWidth="1"/>
    <col min="14091" max="14091" width="13.28515625" style="1198" customWidth="1"/>
    <col min="14092" max="14092" width="13" style="1198" customWidth="1"/>
    <col min="14093" max="14094" width="12.85546875" style="1198" customWidth="1"/>
    <col min="14095" max="14095" width="18" style="1198" customWidth="1"/>
    <col min="14096" max="14096" width="20.5703125" style="1198" bestFit="1" customWidth="1"/>
    <col min="14097" max="14097" width="14" style="1198" bestFit="1" customWidth="1"/>
    <col min="14098" max="14344" width="9.140625" style="1198"/>
    <col min="14345" max="14345" width="5.85546875" style="1198" bestFit="1" customWidth="1"/>
    <col min="14346" max="14346" width="73.85546875" style="1198" customWidth="1"/>
    <col min="14347" max="14347" width="13.28515625" style="1198" customWidth="1"/>
    <col min="14348" max="14348" width="13" style="1198" customWidth="1"/>
    <col min="14349" max="14350" width="12.85546875" style="1198" customWidth="1"/>
    <col min="14351" max="14351" width="18" style="1198" customWidth="1"/>
    <col min="14352" max="14352" width="20.5703125" style="1198" bestFit="1" customWidth="1"/>
    <col min="14353" max="14353" width="14" style="1198" bestFit="1" customWidth="1"/>
    <col min="14354" max="14600" width="9.140625" style="1198"/>
    <col min="14601" max="14601" width="5.85546875" style="1198" bestFit="1" customWidth="1"/>
    <col min="14602" max="14602" width="73.85546875" style="1198" customWidth="1"/>
    <col min="14603" max="14603" width="13.28515625" style="1198" customWidth="1"/>
    <col min="14604" max="14604" width="13" style="1198" customWidth="1"/>
    <col min="14605" max="14606" width="12.85546875" style="1198" customWidth="1"/>
    <col min="14607" max="14607" width="18" style="1198" customWidth="1"/>
    <col min="14608" max="14608" width="20.5703125" style="1198" bestFit="1" customWidth="1"/>
    <col min="14609" max="14609" width="14" style="1198" bestFit="1" customWidth="1"/>
    <col min="14610" max="14856" width="9.140625" style="1198"/>
    <col min="14857" max="14857" width="5.85546875" style="1198" bestFit="1" customWidth="1"/>
    <col min="14858" max="14858" width="73.85546875" style="1198" customWidth="1"/>
    <col min="14859" max="14859" width="13.28515625" style="1198" customWidth="1"/>
    <col min="14860" max="14860" width="13" style="1198" customWidth="1"/>
    <col min="14861" max="14862" width="12.85546875" style="1198" customWidth="1"/>
    <col min="14863" max="14863" width="18" style="1198" customWidth="1"/>
    <col min="14864" max="14864" width="20.5703125" style="1198" bestFit="1" customWidth="1"/>
    <col min="14865" max="14865" width="14" style="1198" bestFit="1" customWidth="1"/>
    <col min="14866" max="15112" width="9.140625" style="1198"/>
    <col min="15113" max="15113" width="5.85546875" style="1198" bestFit="1" customWidth="1"/>
    <col min="15114" max="15114" width="73.85546875" style="1198" customWidth="1"/>
    <col min="15115" max="15115" width="13.28515625" style="1198" customWidth="1"/>
    <col min="15116" max="15116" width="13" style="1198" customWidth="1"/>
    <col min="15117" max="15118" width="12.85546875" style="1198" customWidth="1"/>
    <col min="15119" max="15119" width="18" style="1198" customWidth="1"/>
    <col min="15120" max="15120" width="20.5703125" style="1198" bestFit="1" customWidth="1"/>
    <col min="15121" max="15121" width="14" style="1198" bestFit="1" customWidth="1"/>
    <col min="15122" max="15368" width="9.140625" style="1198"/>
    <col min="15369" max="15369" width="5.85546875" style="1198" bestFit="1" customWidth="1"/>
    <col min="15370" max="15370" width="73.85546875" style="1198" customWidth="1"/>
    <col min="15371" max="15371" width="13.28515625" style="1198" customWidth="1"/>
    <col min="15372" max="15372" width="13" style="1198" customWidth="1"/>
    <col min="15373" max="15374" width="12.85546875" style="1198" customWidth="1"/>
    <col min="15375" max="15375" width="18" style="1198" customWidth="1"/>
    <col min="15376" max="15376" width="20.5703125" style="1198" bestFit="1" customWidth="1"/>
    <col min="15377" max="15377" width="14" style="1198" bestFit="1" customWidth="1"/>
    <col min="15378" max="15624" width="9.140625" style="1198"/>
    <col min="15625" max="15625" width="5.85546875" style="1198" bestFit="1" customWidth="1"/>
    <col min="15626" max="15626" width="73.85546875" style="1198" customWidth="1"/>
    <col min="15627" max="15627" width="13.28515625" style="1198" customWidth="1"/>
    <col min="15628" max="15628" width="13" style="1198" customWidth="1"/>
    <col min="15629" max="15630" width="12.85546875" style="1198" customWidth="1"/>
    <col min="15631" max="15631" width="18" style="1198" customWidth="1"/>
    <col min="15632" max="15632" width="20.5703125" style="1198" bestFit="1" customWidth="1"/>
    <col min="15633" max="15633" width="14" style="1198" bestFit="1" customWidth="1"/>
    <col min="15634" max="15880" width="9.140625" style="1198"/>
    <col min="15881" max="15881" width="5.85546875" style="1198" bestFit="1" customWidth="1"/>
    <col min="15882" max="15882" width="73.85546875" style="1198" customWidth="1"/>
    <col min="15883" max="15883" width="13.28515625" style="1198" customWidth="1"/>
    <col min="15884" max="15884" width="13" style="1198" customWidth="1"/>
    <col min="15885" max="15886" width="12.85546875" style="1198" customWidth="1"/>
    <col min="15887" max="15887" width="18" style="1198" customWidth="1"/>
    <col min="15888" max="15888" width="20.5703125" style="1198" bestFit="1" customWidth="1"/>
    <col min="15889" max="15889" width="14" style="1198" bestFit="1" customWidth="1"/>
    <col min="15890" max="16136" width="9.140625" style="1198"/>
    <col min="16137" max="16137" width="5.85546875" style="1198" bestFit="1" customWidth="1"/>
    <col min="16138" max="16138" width="73.85546875" style="1198" customWidth="1"/>
    <col min="16139" max="16139" width="13.28515625" style="1198" customWidth="1"/>
    <col min="16140" max="16140" width="13" style="1198" customWidth="1"/>
    <col min="16141" max="16142" width="12.85546875" style="1198" customWidth="1"/>
    <col min="16143" max="16143" width="18" style="1198" customWidth="1"/>
    <col min="16144" max="16144" width="20.5703125" style="1198" bestFit="1" customWidth="1"/>
    <col min="16145" max="16145" width="14" style="1198" bestFit="1" customWidth="1"/>
    <col min="16146" max="16384" width="9.140625" style="1198"/>
  </cols>
  <sheetData>
    <row r="1" spans="1:40" x14ac:dyDescent="0.25">
      <c r="I1" s="1623" t="s">
        <v>2211</v>
      </c>
      <c r="J1" s="1623"/>
      <c r="K1" s="1623"/>
      <c r="L1" s="1623"/>
      <c r="M1" s="1623"/>
      <c r="N1" s="1623"/>
      <c r="O1" s="1623"/>
      <c r="P1" s="1623"/>
      <c r="W1" s="1623" t="s">
        <v>2212</v>
      </c>
      <c r="X1" s="1623"/>
      <c r="Y1" s="1623"/>
      <c r="Z1" s="1623"/>
      <c r="AA1" s="1623"/>
      <c r="AB1" s="1623"/>
    </row>
    <row r="2" spans="1:40" ht="15.75" thickBot="1" x14ac:dyDescent="0.3">
      <c r="I2" s="1201" t="s">
        <v>2213</v>
      </c>
      <c r="W2" s="1201" t="s">
        <v>2213</v>
      </c>
    </row>
    <row r="3" spans="1:40" s="1206" customFormat="1" thickBot="1" x14ac:dyDescent="0.25">
      <c r="A3" s="1202" t="s">
        <v>1142</v>
      </c>
      <c r="B3" s="1203" t="s">
        <v>144</v>
      </c>
      <c r="C3" s="1204" t="s">
        <v>947</v>
      </c>
      <c r="D3" s="1204" t="s">
        <v>945</v>
      </c>
      <c r="E3" s="1204" t="s">
        <v>946</v>
      </c>
      <c r="F3" s="1204" t="s">
        <v>948</v>
      </c>
      <c r="G3" s="1204" t="s">
        <v>949</v>
      </c>
      <c r="H3" s="1205" t="s">
        <v>976</v>
      </c>
      <c r="J3" s="1625" t="s">
        <v>2214</v>
      </c>
      <c r="K3" s="1625"/>
      <c r="L3" s="1625"/>
      <c r="M3" s="1625"/>
      <c r="N3" s="1625"/>
      <c r="O3" s="1625"/>
      <c r="P3" s="1625"/>
      <c r="Q3" s="1625"/>
      <c r="R3" s="1625"/>
      <c r="S3" s="1200"/>
      <c r="T3" s="1200"/>
      <c r="U3" s="1200"/>
      <c r="V3" s="1200"/>
      <c r="W3" s="1207" t="s">
        <v>2215</v>
      </c>
      <c r="X3" s="1625" t="s">
        <v>2214</v>
      </c>
      <c r="Y3" s="1625"/>
      <c r="Z3" s="1625"/>
      <c r="AA3" s="1625"/>
      <c r="AB3" s="1625"/>
      <c r="AC3" s="1625"/>
      <c r="AD3" s="1625"/>
      <c r="AE3" s="1625"/>
      <c r="AF3" s="1625"/>
      <c r="AG3" s="1200"/>
      <c r="AH3" s="1200"/>
      <c r="AI3" s="1200"/>
      <c r="AN3" s="1205" t="s">
        <v>1143</v>
      </c>
    </row>
    <row r="4" spans="1:40" x14ac:dyDescent="0.25">
      <c r="A4" s="1208" t="s">
        <v>1144</v>
      </c>
      <c r="B4" s="1209" t="s">
        <v>1145</v>
      </c>
      <c r="C4" s="1210"/>
      <c r="D4" s="1210"/>
      <c r="E4" s="1210"/>
      <c r="F4" s="1210"/>
      <c r="G4" s="1210"/>
      <c r="H4" s="1211"/>
      <c r="O4" s="1622" t="s">
        <v>2216</v>
      </c>
      <c r="P4" s="1622"/>
      <c r="Q4" s="1622"/>
      <c r="R4" s="1622"/>
      <c r="AC4" s="1622" t="s">
        <v>2216</v>
      </c>
      <c r="AD4" s="1622"/>
      <c r="AE4" s="1622"/>
      <c r="AF4" s="1622"/>
      <c r="AN4" s="1211">
        <f>SUM(C4:H4)</f>
        <v>0</v>
      </c>
    </row>
    <row r="5" spans="1:40" x14ac:dyDescent="0.25">
      <c r="A5" s="1212" t="s">
        <v>1146</v>
      </c>
      <c r="B5" s="1213" t="s">
        <v>1147</v>
      </c>
      <c r="C5" s="1214"/>
      <c r="D5" s="1214">
        <v>0</v>
      </c>
      <c r="E5" s="1214"/>
      <c r="F5" s="1214">
        <v>135</v>
      </c>
      <c r="G5" s="1214">
        <v>395</v>
      </c>
      <c r="H5" s="1215">
        <v>5526</v>
      </c>
      <c r="O5" s="1622" t="s">
        <v>2217</v>
      </c>
      <c r="P5" s="1622"/>
      <c r="Q5" s="1622"/>
      <c r="R5" s="1622"/>
      <c r="S5" s="1622"/>
      <c r="AC5" s="1622" t="s">
        <v>2217</v>
      </c>
      <c r="AD5" s="1622"/>
      <c r="AE5" s="1622"/>
      <c r="AF5" s="1622"/>
      <c r="AG5" s="1622"/>
      <c r="AN5" s="1215">
        <f t="shared" ref="AN5:AN21" si="0">SUM(C5:H5)</f>
        <v>6056</v>
      </c>
    </row>
    <row r="6" spans="1:40" ht="15.75" thickBot="1" x14ac:dyDescent="0.3">
      <c r="A6" s="1216" t="s">
        <v>1148</v>
      </c>
      <c r="B6" s="1217" t="s">
        <v>1149</v>
      </c>
      <c r="C6" s="1218">
        <v>121712</v>
      </c>
      <c r="D6" s="1218">
        <v>104897</v>
      </c>
      <c r="E6" s="1218">
        <v>96097</v>
      </c>
      <c r="F6" s="1218">
        <v>88842</v>
      </c>
      <c r="G6" s="1218">
        <v>29661</v>
      </c>
      <c r="H6" s="1219">
        <v>5797429</v>
      </c>
      <c r="I6" s="1201" t="s">
        <v>2218</v>
      </c>
      <c r="J6" s="1623" t="s">
        <v>144</v>
      </c>
      <c r="K6" s="1623"/>
      <c r="L6" s="1623"/>
      <c r="M6" s="1623"/>
      <c r="N6" s="1623"/>
      <c r="O6" s="1623"/>
      <c r="P6" s="1623"/>
      <c r="Q6" s="1623"/>
      <c r="R6" s="1623"/>
      <c r="S6" s="1624" t="s">
        <v>2219</v>
      </c>
      <c r="T6" s="1624"/>
      <c r="U6" s="1624"/>
      <c r="V6" s="1220"/>
      <c r="W6" s="1201" t="s">
        <v>2218</v>
      </c>
      <c r="X6" s="1623" t="s">
        <v>144</v>
      </c>
      <c r="Y6" s="1623"/>
      <c r="Z6" s="1623"/>
      <c r="AA6" s="1623"/>
      <c r="AB6" s="1623"/>
      <c r="AC6" s="1623"/>
      <c r="AD6" s="1623"/>
      <c r="AE6" s="1623"/>
      <c r="AF6" s="1623"/>
      <c r="AG6" s="1624" t="s">
        <v>2219</v>
      </c>
      <c r="AH6" s="1624"/>
      <c r="AI6" s="1624"/>
      <c r="AN6" s="1219">
        <f t="shared" si="0"/>
        <v>6238638</v>
      </c>
    </row>
    <row r="7" spans="1:40" ht="15.75" thickBot="1" x14ac:dyDescent="0.3">
      <c r="A7" s="1221" t="s">
        <v>1150</v>
      </c>
      <c r="B7" s="1222" t="s">
        <v>1151</v>
      </c>
      <c r="C7" s="1223">
        <f t="shared" ref="C7:H7" si="1">SUM(C5:C6)</f>
        <v>121712</v>
      </c>
      <c r="D7" s="1223">
        <f t="shared" si="1"/>
        <v>104897</v>
      </c>
      <c r="E7" s="1223">
        <f t="shared" si="1"/>
        <v>96097</v>
      </c>
      <c r="F7" s="1223">
        <f t="shared" si="1"/>
        <v>88977</v>
      </c>
      <c r="G7" s="1223">
        <f t="shared" si="1"/>
        <v>30056</v>
      </c>
      <c r="H7" s="1224">
        <f t="shared" si="1"/>
        <v>5802955</v>
      </c>
      <c r="AN7" s="1224">
        <f t="shared" si="0"/>
        <v>6244694</v>
      </c>
    </row>
    <row r="8" spans="1:40" x14ac:dyDescent="0.25">
      <c r="A8" s="1208" t="s">
        <v>1152</v>
      </c>
      <c r="B8" s="1209" t="s">
        <v>1153</v>
      </c>
      <c r="C8" s="1218">
        <v>1608664</v>
      </c>
      <c r="D8" s="1218">
        <v>1222022</v>
      </c>
      <c r="E8" s="1218">
        <v>2887321</v>
      </c>
      <c r="F8" s="1218">
        <v>1876315</v>
      </c>
      <c r="G8" s="1218">
        <v>2637257</v>
      </c>
      <c r="H8" s="1219">
        <v>29967923</v>
      </c>
      <c r="I8" s="1225" t="s">
        <v>1144</v>
      </c>
      <c r="J8" s="1626" t="s">
        <v>2220</v>
      </c>
      <c r="K8" s="1626"/>
      <c r="L8" s="1626"/>
      <c r="M8" s="1626"/>
      <c r="N8" s="1626"/>
      <c r="O8" s="1626"/>
      <c r="P8" s="1626"/>
      <c r="Q8" s="1626"/>
      <c r="R8" s="1626"/>
      <c r="S8" s="1627">
        <v>394945</v>
      </c>
      <c r="T8" s="1627"/>
      <c r="U8" s="1627"/>
      <c r="V8" s="1226">
        <f>SUM(S8/1000)</f>
        <v>394.94499999999999</v>
      </c>
      <c r="W8" s="1225" t="s">
        <v>1144</v>
      </c>
      <c r="X8" s="1626" t="s">
        <v>2220</v>
      </c>
      <c r="Y8" s="1626"/>
      <c r="Z8" s="1626"/>
      <c r="AA8" s="1626"/>
      <c r="AB8" s="1626"/>
      <c r="AC8" s="1626"/>
      <c r="AD8" s="1626"/>
      <c r="AE8" s="1626"/>
      <c r="AF8" s="1626"/>
      <c r="AG8" s="1627">
        <v>5525665</v>
      </c>
      <c r="AH8" s="1627"/>
      <c r="AI8" s="1627"/>
      <c r="AJ8" s="1198">
        <f>SUM(AG8/1000)</f>
        <v>5525.665</v>
      </c>
      <c r="AN8" s="1219">
        <f t="shared" si="0"/>
        <v>40199502</v>
      </c>
    </row>
    <row r="9" spans="1:40" x14ac:dyDescent="0.25">
      <c r="A9" s="1212" t="s">
        <v>1154</v>
      </c>
      <c r="B9" s="1227" t="s">
        <v>1155</v>
      </c>
      <c r="C9" s="1218">
        <v>-115455</v>
      </c>
      <c r="D9" s="1218">
        <v>-108076</v>
      </c>
      <c r="E9" s="1218">
        <v>-81134</v>
      </c>
      <c r="F9" s="1218">
        <v>-102645</v>
      </c>
      <c r="G9" s="1218">
        <f>116+34260</f>
        <v>34376</v>
      </c>
      <c r="H9" s="1219">
        <f>3111217+2491165</f>
        <v>5602382</v>
      </c>
      <c r="I9" s="1225" t="s">
        <v>1146</v>
      </c>
      <c r="J9" s="1626" t="s">
        <v>2221</v>
      </c>
      <c r="K9" s="1626"/>
      <c r="L9" s="1626"/>
      <c r="M9" s="1626"/>
      <c r="N9" s="1626"/>
      <c r="O9" s="1626"/>
      <c r="P9" s="1626"/>
      <c r="Q9" s="1626"/>
      <c r="R9" s="1626"/>
      <c r="S9" s="1627">
        <v>29660655</v>
      </c>
      <c r="T9" s="1627"/>
      <c r="U9" s="1627"/>
      <c r="V9" s="1226">
        <f t="shared" ref="V9:V48" si="2">SUM(S9/1000)</f>
        <v>29660.654999999999</v>
      </c>
      <c r="W9" s="1225" t="s">
        <v>1146</v>
      </c>
      <c r="X9" s="1626" t="s">
        <v>2221</v>
      </c>
      <c r="Y9" s="1626"/>
      <c r="Z9" s="1626"/>
      <c r="AA9" s="1626"/>
      <c r="AB9" s="1626"/>
      <c r="AC9" s="1626"/>
      <c r="AD9" s="1626"/>
      <c r="AE9" s="1626"/>
      <c r="AF9" s="1626"/>
      <c r="AG9" s="1627">
        <v>5797429415</v>
      </c>
      <c r="AH9" s="1627"/>
      <c r="AI9" s="1627"/>
      <c r="AJ9" s="1198">
        <f t="shared" ref="AJ9:AJ47" si="3">SUM(AG9/1000)</f>
        <v>5797429.415</v>
      </c>
      <c r="AN9" s="1219">
        <f t="shared" si="0"/>
        <v>5229448</v>
      </c>
    </row>
    <row r="10" spans="1:40" x14ac:dyDescent="0.25">
      <c r="A10" s="1212" t="s">
        <v>1156</v>
      </c>
      <c r="B10" s="1227" t="s">
        <v>2222</v>
      </c>
      <c r="C10" s="1218">
        <v>-1520941</v>
      </c>
      <c r="D10" s="1218">
        <v>-1103260</v>
      </c>
      <c r="E10" s="1218">
        <v>-2292628</v>
      </c>
      <c r="F10" s="1218">
        <f>-1749274-100</f>
        <v>-1749374</v>
      </c>
      <c r="G10" s="1218">
        <f>-2609845-77049-116</f>
        <v>-2687010</v>
      </c>
      <c r="H10" s="1219">
        <f>-23619734-11204765</f>
        <v>-34824499</v>
      </c>
      <c r="I10" s="1225" t="s">
        <v>1148</v>
      </c>
      <c r="J10" s="1626" t="s">
        <v>2223</v>
      </c>
      <c r="K10" s="1626"/>
      <c r="L10" s="1626"/>
      <c r="M10" s="1626"/>
      <c r="N10" s="1626"/>
      <c r="O10" s="1626"/>
      <c r="P10" s="1626"/>
      <c r="Q10" s="1626"/>
      <c r="R10" s="1626"/>
      <c r="S10" s="1627">
        <v>30055600</v>
      </c>
      <c r="T10" s="1627"/>
      <c r="U10" s="1627"/>
      <c r="V10" s="1226">
        <f t="shared" si="2"/>
        <v>30055.599999999999</v>
      </c>
      <c r="W10" s="1225" t="s">
        <v>1148</v>
      </c>
      <c r="X10" s="1626" t="s">
        <v>2223</v>
      </c>
      <c r="Y10" s="1626"/>
      <c r="Z10" s="1626"/>
      <c r="AA10" s="1626"/>
      <c r="AB10" s="1626"/>
      <c r="AC10" s="1626"/>
      <c r="AD10" s="1626"/>
      <c r="AE10" s="1626"/>
      <c r="AF10" s="1626"/>
      <c r="AG10" s="1627">
        <v>5802955080</v>
      </c>
      <c r="AH10" s="1627"/>
      <c r="AI10" s="1627"/>
      <c r="AJ10" s="1198">
        <f t="shared" si="3"/>
        <v>5802955.0800000001</v>
      </c>
      <c r="AN10" s="1219">
        <f t="shared" si="0"/>
        <v>-44177712</v>
      </c>
    </row>
    <row r="11" spans="1:40" x14ac:dyDescent="0.25">
      <c r="A11" s="1212" t="s">
        <v>1157</v>
      </c>
      <c r="B11" s="1213" t="s">
        <v>1158</v>
      </c>
      <c r="C11" s="1218">
        <v>1099</v>
      </c>
      <c r="D11" s="1218">
        <v>774</v>
      </c>
      <c r="E11" s="1218">
        <v>2381</v>
      </c>
      <c r="F11" s="1218">
        <v>-12711</v>
      </c>
      <c r="G11" s="1218">
        <v>4318</v>
      </c>
      <c r="H11" s="1219">
        <v>-238729</v>
      </c>
      <c r="I11" s="1225" t="s">
        <v>1150</v>
      </c>
      <c r="J11" s="1626" t="s">
        <v>2224</v>
      </c>
      <c r="K11" s="1626"/>
      <c r="L11" s="1626"/>
      <c r="M11" s="1626"/>
      <c r="N11" s="1626"/>
      <c r="O11" s="1626"/>
      <c r="P11" s="1626"/>
      <c r="Q11" s="1626"/>
      <c r="R11" s="1626"/>
      <c r="S11" s="1627">
        <v>0</v>
      </c>
      <c r="T11" s="1627"/>
      <c r="U11" s="1627"/>
      <c r="V11" s="1226">
        <f t="shared" si="2"/>
        <v>0</v>
      </c>
      <c r="W11" s="1225" t="s">
        <v>1150</v>
      </c>
      <c r="X11" s="1626" t="s">
        <v>2224</v>
      </c>
      <c r="Y11" s="1626"/>
      <c r="Z11" s="1626"/>
      <c r="AA11" s="1626"/>
      <c r="AB11" s="1626"/>
      <c r="AC11" s="1626"/>
      <c r="AD11" s="1626"/>
      <c r="AE11" s="1626"/>
      <c r="AF11" s="1626"/>
      <c r="AG11" s="1627">
        <v>0</v>
      </c>
      <c r="AH11" s="1627"/>
      <c r="AI11" s="1627"/>
      <c r="AJ11" s="1198">
        <f t="shared" si="3"/>
        <v>0</v>
      </c>
      <c r="AN11" s="1219">
        <f t="shared" si="0"/>
        <v>-242868</v>
      </c>
    </row>
    <row r="12" spans="1:40" x14ac:dyDescent="0.25">
      <c r="A12" s="1212" t="s">
        <v>1159</v>
      </c>
      <c r="B12" s="1213" t="s">
        <v>1160</v>
      </c>
      <c r="C12" s="1218"/>
      <c r="D12" s="1218"/>
      <c r="E12" s="1218"/>
      <c r="F12" s="1218">
        <v>0</v>
      </c>
      <c r="G12" s="1218"/>
      <c r="H12" s="1219"/>
      <c r="I12" s="1225" t="s">
        <v>1152</v>
      </c>
      <c r="J12" s="1626" t="s">
        <v>2225</v>
      </c>
      <c r="K12" s="1626"/>
      <c r="L12" s="1626"/>
      <c r="M12" s="1626"/>
      <c r="N12" s="1626"/>
      <c r="O12" s="1626"/>
      <c r="P12" s="1626"/>
      <c r="Q12" s="1626"/>
      <c r="R12" s="1626"/>
      <c r="S12" s="1627">
        <v>0</v>
      </c>
      <c r="T12" s="1627"/>
      <c r="U12" s="1627"/>
      <c r="V12" s="1226">
        <f t="shared" si="2"/>
        <v>0</v>
      </c>
      <c r="W12" s="1225" t="s">
        <v>1152</v>
      </c>
      <c r="X12" s="1626" t="s">
        <v>2225</v>
      </c>
      <c r="Y12" s="1626"/>
      <c r="Z12" s="1626"/>
      <c r="AA12" s="1626"/>
      <c r="AB12" s="1626"/>
      <c r="AC12" s="1626"/>
      <c r="AD12" s="1626"/>
      <c r="AE12" s="1626"/>
      <c r="AF12" s="1626"/>
      <c r="AG12" s="1627">
        <v>0</v>
      </c>
      <c r="AH12" s="1627"/>
      <c r="AI12" s="1627"/>
      <c r="AJ12" s="1198">
        <f t="shared" si="3"/>
        <v>0</v>
      </c>
      <c r="AN12" s="1219">
        <f t="shared" si="0"/>
        <v>0</v>
      </c>
    </row>
    <row r="13" spans="1:40" x14ac:dyDescent="0.25">
      <c r="A13" s="1212" t="s">
        <v>1161</v>
      </c>
      <c r="B13" s="1213" t="s">
        <v>1162</v>
      </c>
      <c r="C13" s="1218"/>
      <c r="D13" s="1218"/>
      <c r="E13" s="1218"/>
      <c r="F13" s="1218">
        <v>0</v>
      </c>
      <c r="G13" s="1218"/>
      <c r="H13" s="1219"/>
      <c r="I13" s="1225" t="s">
        <v>1154</v>
      </c>
      <c r="J13" s="1626" t="s">
        <v>2226</v>
      </c>
      <c r="K13" s="1626"/>
      <c r="L13" s="1626"/>
      <c r="M13" s="1626"/>
      <c r="N13" s="1626"/>
      <c r="O13" s="1626"/>
      <c r="P13" s="1626"/>
      <c r="Q13" s="1626"/>
      <c r="R13" s="1626"/>
      <c r="S13" s="1627">
        <v>0</v>
      </c>
      <c r="T13" s="1627"/>
      <c r="U13" s="1627"/>
      <c r="V13" s="1226">
        <f t="shared" si="2"/>
        <v>0</v>
      </c>
      <c r="W13" s="1225" t="s">
        <v>1154</v>
      </c>
      <c r="X13" s="1626" t="s">
        <v>2226</v>
      </c>
      <c r="Y13" s="1626"/>
      <c r="Z13" s="1626"/>
      <c r="AA13" s="1626"/>
      <c r="AB13" s="1626"/>
      <c r="AC13" s="1626"/>
      <c r="AD13" s="1626"/>
      <c r="AE13" s="1626"/>
      <c r="AF13" s="1626"/>
      <c r="AG13" s="1627">
        <v>0</v>
      </c>
      <c r="AH13" s="1627"/>
      <c r="AI13" s="1627"/>
      <c r="AJ13" s="1198">
        <f t="shared" si="3"/>
        <v>0</v>
      </c>
      <c r="AN13" s="1219">
        <f t="shared" si="0"/>
        <v>0</v>
      </c>
    </row>
    <row r="14" spans="1:40" x14ac:dyDescent="0.25">
      <c r="A14" s="1212" t="s">
        <v>1163</v>
      </c>
      <c r="B14" s="1213" t="s">
        <v>1164</v>
      </c>
      <c r="C14" s="1218"/>
      <c r="D14" s="1218"/>
      <c r="E14" s="1218"/>
      <c r="F14" s="1218">
        <v>0</v>
      </c>
      <c r="G14" s="1218"/>
      <c r="H14" s="1219"/>
      <c r="I14" s="1225" t="s">
        <v>1156</v>
      </c>
      <c r="J14" s="1626" t="s">
        <v>2227</v>
      </c>
      <c r="K14" s="1626"/>
      <c r="L14" s="1626"/>
      <c r="M14" s="1626"/>
      <c r="N14" s="1626"/>
      <c r="O14" s="1626"/>
      <c r="P14" s="1626"/>
      <c r="Q14" s="1626"/>
      <c r="R14" s="1626"/>
      <c r="S14" s="1627">
        <v>0</v>
      </c>
      <c r="T14" s="1627"/>
      <c r="U14" s="1627"/>
      <c r="V14" s="1226">
        <f t="shared" si="2"/>
        <v>0</v>
      </c>
      <c r="W14" s="1225" t="s">
        <v>1156</v>
      </c>
      <c r="X14" s="1626" t="s">
        <v>2227</v>
      </c>
      <c r="Y14" s="1626"/>
      <c r="Z14" s="1626"/>
      <c r="AA14" s="1626"/>
      <c r="AB14" s="1626"/>
      <c r="AC14" s="1626"/>
      <c r="AD14" s="1626"/>
      <c r="AE14" s="1626"/>
      <c r="AF14" s="1626"/>
      <c r="AG14" s="1627">
        <v>0</v>
      </c>
      <c r="AH14" s="1627"/>
      <c r="AI14" s="1627"/>
      <c r="AJ14" s="1198">
        <f t="shared" si="3"/>
        <v>0</v>
      </c>
      <c r="AN14" s="1219">
        <f t="shared" si="0"/>
        <v>0</v>
      </c>
    </row>
    <row r="15" spans="1:40" ht="15.75" thickBot="1" x14ac:dyDescent="0.3">
      <c r="A15" s="1216" t="s">
        <v>1165</v>
      </c>
      <c r="B15" s="1217" t="s">
        <v>1166</v>
      </c>
      <c r="C15" s="1218"/>
      <c r="D15" s="1218"/>
      <c r="E15" s="1218"/>
      <c r="F15" s="1218">
        <v>0</v>
      </c>
      <c r="G15" s="1218"/>
      <c r="H15" s="1219"/>
      <c r="I15" s="1225" t="s">
        <v>1157</v>
      </c>
      <c r="J15" s="1626" t="s">
        <v>2228</v>
      </c>
      <c r="K15" s="1626"/>
      <c r="L15" s="1626"/>
      <c r="M15" s="1626"/>
      <c r="N15" s="1626"/>
      <c r="O15" s="1626"/>
      <c r="P15" s="1626"/>
      <c r="Q15" s="1626"/>
      <c r="R15" s="1626"/>
      <c r="S15" s="1627">
        <v>0</v>
      </c>
      <c r="T15" s="1627"/>
      <c r="U15" s="1627"/>
      <c r="V15" s="1226">
        <f t="shared" si="2"/>
        <v>0</v>
      </c>
      <c r="W15" s="1225" t="s">
        <v>1157</v>
      </c>
      <c r="X15" s="1626" t="s">
        <v>2228</v>
      </c>
      <c r="Y15" s="1626"/>
      <c r="Z15" s="1626"/>
      <c r="AA15" s="1626"/>
      <c r="AB15" s="1626"/>
      <c r="AC15" s="1626"/>
      <c r="AD15" s="1626"/>
      <c r="AE15" s="1626"/>
      <c r="AF15" s="1626"/>
      <c r="AG15" s="1627">
        <v>0</v>
      </c>
      <c r="AH15" s="1627"/>
      <c r="AI15" s="1627"/>
      <c r="AJ15" s="1198">
        <f t="shared" si="3"/>
        <v>0</v>
      </c>
      <c r="AN15" s="1219">
        <f t="shared" si="0"/>
        <v>0</v>
      </c>
    </row>
    <row r="16" spans="1:40" ht="15.75" thickBot="1" x14ac:dyDescent="0.3">
      <c r="A16" s="1221" t="s">
        <v>1167</v>
      </c>
      <c r="B16" s="1222" t="s">
        <v>1168</v>
      </c>
      <c r="C16" s="1223">
        <f t="shared" ref="C16:H16" si="4">SUM(C8:C15)</f>
        <v>-26633</v>
      </c>
      <c r="D16" s="1223">
        <f t="shared" si="4"/>
        <v>11460</v>
      </c>
      <c r="E16" s="1223">
        <f t="shared" si="4"/>
        <v>515940</v>
      </c>
      <c r="F16" s="1223">
        <f t="shared" si="4"/>
        <v>11585</v>
      </c>
      <c r="G16" s="1223">
        <f t="shared" si="4"/>
        <v>-11059</v>
      </c>
      <c r="H16" s="1224">
        <f t="shared" si="4"/>
        <v>507077</v>
      </c>
      <c r="I16" s="1225" t="s">
        <v>1159</v>
      </c>
      <c r="J16" s="1626" t="s">
        <v>2229</v>
      </c>
      <c r="K16" s="1626"/>
      <c r="L16" s="1626"/>
      <c r="M16" s="1626"/>
      <c r="N16" s="1626"/>
      <c r="O16" s="1626"/>
      <c r="P16" s="1626"/>
      <c r="Q16" s="1626"/>
      <c r="R16" s="1626"/>
      <c r="S16" s="1627">
        <v>0</v>
      </c>
      <c r="T16" s="1627"/>
      <c r="U16" s="1627"/>
      <c r="V16" s="1226">
        <f t="shared" si="2"/>
        <v>0</v>
      </c>
      <c r="W16" s="1225" t="s">
        <v>1159</v>
      </c>
      <c r="X16" s="1626" t="s">
        <v>2229</v>
      </c>
      <c r="Y16" s="1626"/>
      <c r="Z16" s="1626"/>
      <c r="AA16" s="1626"/>
      <c r="AB16" s="1626"/>
      <c r="AC16" s="1626"/>
      <c r="AD16" s="1626"/>
      <c r="AE16" s="1626"/>
      <c r="AF16" s="1626"/>
      <c r="AG16" s="1627">
        <v>0</v>
      </c>
      <c r="AH16" s="1627"/>
      <c r="AI16" s="1627"/>
      <c r="AJ16" s="1198">
        <f t="shared" si="3"/>
        <v>0</v>
      </c>
      <c r="AN16" s="1224">
        <f t="shared" si="0"/>
        <v>1008370</v>
      </c>
    </row>
    <row r="17" spans="1:40" x14ac:dyDescent="0.25">
      <c r="A17" s="1208" t="s">
        <v>1169</v>
      </c>
      <c r="B17" s="1209" t="s">
        <v>1170</v>
      </c>
      <c r="C17" s="1218"/>
      <c r="D17" s="1218"/>
      <c r="E17" s="1218"/>
      <c r="F17" s="1218"/>
      <c r="G17" s="1218"/>
      <c r="H17" s="1219"/>
      <c r="I17" s="1225" t="s">
        <v>1161</v>
      </c>
      <c r="J17" s="1626" t="s">
        <v>2230</v>
      </c>
      <c r="K17" s="1626"/>
      <c r="L17" s="1626"/>
      <c r="M17" s="1626"/>
      <c r="N17" s="1626"/>
      <c r="O17" s="1626"/>
      <c r="P17" s="1626"/>
      <c r="Q17" s="1626"/>
      <c r="R17" s="1626"/>
      <c r="S17" s="1627">
        <v>0</v>
      </c>
      <c r="T17" s="1627"/>
      <c r="U17" s="1627"/>
      <c r="V17" s="1226">
        <f t="shared" si="2"/>
        <v>0</v>
      </c>
      <c r="W17" s="1225" t="s">
        <v>1161</v>
      </c>
      <c r="X17" s="1626" t="s">
        <v>2230</v>
      </c>
      <c r="Y17" s="1626"/>
      <c r="Z17" s="1626"/>
      <c r="AA17" s="1626"/>
      <c r="AB17" s="1626"/>
      <c r="AC17" s="1626"/>
      <c r="AD17" s="1626"/>
      <c r="AE17" s="1626"/>
      <c r="AF17" s="1626"/>
      <c r="AG17" s="1627">
        <v>0</v>
      </c>
      <c r="AH17" s="1627"/>
      <c r="AI17" s="1627"/>
      <c r="AJ17" s="1198">
        <f t="shared" si="3"/>
        <v>0</v>
      </c>
      <c r="AN17" s="1219">
        <f t="shared" si="0"/>
        <v>0</v>
      </c>
    </row>
    <row r="18" spans="1:40" x14ac:dyDescent="0.25">
      <c r="A18" s="1212" t="s">
        <v>1171</v>
      </c>
      <c r="B18" s="1213" t="s">
        <v>1172</v>
      </c>
      <c r="C18" s="1218"/>
      <c r="D18" s="1218"/>
      <c r="E18" s="1218"/>
      <c r="F18" s="1218">
        <v>499</v>
      </c>
      <c r="G18" s="1218">
        <v>670</v>
      </c>
      <c r="H18" s="1219">
        <v>4878</v>
      </c>
      <c r="I18" s="1225" t="s">
        <v>1163</v>
      </c>
      <c r="J18" s="1626" t="s">
        <v>2231</v>
      </c>
      <c r="K18" s="1626"/>
      <c r="L18" s="1626"/>
      <c r="M18" s="1626"/>
      <c r="N18" s="1626"/>
      <c r="O18" s="1626"/>
      <c r="P18" s="1626"/>
      <c r="Q18" s="1626"/>
      <c r="R18" s="1626"/>
      <c r="S18" s="1627">
        <v>0</v>
      </c>
      <c r="T18" s="1627"/>
      <c r="U18" s="1627"/>
      <c r="V18" s="1226">
        <f t="shared" si="2"/>
        <v>0</v>
      </c>
      <c r="W18" s="1225" t="s">
        <v>1163</v>
      </c>
      <c r="X18" s="1626" t="s">
        <v>2231</v>
      </c>
      <c r="Y18" s="1626"/>
      <c r="Z18" s="1626"/>
      <c r="AA18" s="1626"/>
      <c r="AB18" s="1626"/>
      <c r="AC18" s="1626"/>
      <c r="AD18" s="1626"/>
      <c r="AE18" s="1626"/>
      <c r="AF18" s="1626"/>
      <c r="AG18" s="1627">
        <v>-1831983</v>
      </c>
      <c r="AH18" s="1627"/>
      <c r="AI18" s="1627"/>
      <c r="AJ18" s="1198">
        <f t="shared" si="3"/>
        <v>-1831.9829999999999</v>
      </c>
      <c r="AN18" s="1219">
        <f t="shared" si="0"/>
        <v>6047</v>
      </c>
    </row>
    <row r="19" spans="1:40" ht="15.75" thickBot="1" x14ac:dyDescent="0.3">
      <c r="A19" s="1216" t="s">
        <v>1173</v>
      </c>
      <c r="B19" s="1217" t="s">
        <v>1174</v>
      </c>
      <c r="C19" s="1218">
        <v>95079</v>
      </c>
      <c r="D19" s="1218">
        <v>116357</v>
      </c>
      <c r="E19" s="1218">
        <v>612037</v>
      </c>
      <c r="F19" s="1218">
        <v>100063</v>
      </c>
      <c r="G19" s="1218">
        <v>18327</v>
      </c>
      <c r="H19" s="1219">
        <v>6305154</v>
      </c>
      <c r="I19" s="1225" t="s">
        <v>1165</v>
      </c>
      <c r="J19" s="1626" t="s">
        <v>2232</v>
      </c>
      <c r="K19" s="1626"/>
      <c r="L19" s="1626"/>
      <c r="M19" s="1626"/>
      <c r="N19" s="1626"/>
      <c r="O19" s="1626"/>
      <c r="P19" s="1626"/>
      <c r="Q19" s="1626"/>
      <c r="R19" s="1626"/>
      <c r="S19" s="1627">
        <v>0</v>
      </c>
      <c r="T19" s="1627"/>
      <c r="U19" s="1627"/>
      <c r="V19" s="1226">
        <f t="shared" si="2"/>
        <v>0</v>
      </c>
      <c r="W19" s="1225" t="s">
        <v>1165</v>
      </c>
      <c r="X19" s="1626" t="s">
        <v>2232</v>
      </c>
      <c r="Y19" s="1626"/>
      <c r="Z19" s="1626"/>
      <c r="AA19" s="1626"/>
      <c r="AB19" s="1626"/>
      <c r="AC19" s="1626"/>
      <c r="AD19" s="1626"/>
      <c r="AE19" s="1626"/>
      <c r="AF19" s="1626"/>
      <c r="AG19" s="1627">
        <v>-19189170</v>
      </c>
      <c r="AH19" s="1627"/>
      <c r="AI19" s="1627"/>
      <c r="AJ19" s="1198">
        <f t="shared" si="3"/>
        <v>-19189.169999999998</v>
      </c>
      <c r="AN19" s="1219">
        <f t="shared" si="0"/>
        <v>7247017</v>
      </c>
    </row>
    <row r="20" spans="1:40" ht="15.75" thickBot="1" x14ac:dyDescent="0.3">
      <c r="A20" s="1221" t="s">
        <v>1175</v>
      </c>
      <c r="B20" s="1222" t="s">
        <v>1176</v>
      </c>
      <c r="C20" s="1228">
        <f t="shared" ref="C20:H20" si="5">SUM(C17:C19)</f>
        <v>95079</v>
      </c>
      <c r="D20" s="1228">
        <f t="shared" si="5"/>
        <v>116357</v>
      </c>
      <c r="E20" s="1228">
        <f t="shared" si="5"/>
        <v>612037</v>
      </c>
      <c r="F20" s="1228">
        <f t="shared" si="5"/>
        <v>100562</v>
      </c>
      <c r="G20" s="1228">
        <f t="shared" si="5"/>
        <v>18997</v>
      </c>
      <c r="H20" s="1229">
        <f t="shared" si="5"/>
        <v>6310032</v>
      </c>
      <c r="I20" s="1225" t="s">
        <v>1167</v>
      </c>
      <c r="J20" s="1626" t="s">
        <v>2233</v>
      </c>
      <c r="K20" s="1626"/>
      <c r="L20" s="1626"/>
      <c r="M20" s="1626"/>
      <c r="N20" s="1626"/>
      <c r="O20" s="1626"/>
      <c r="P20" s="1626"/>
      <c r="Q20" s="1626"/>
      <c r="R20" s="1626"/>
      <c r="S20" s="1627">
        <v>6854160</v>
      </c>
      <c r="T20" s="1627"/>
      <c r="U20" s="1627"/>
      <c r="V20" s="1226">
        <f t="shared" si="2"/>
        <v>6854.16</v>
      </c>
      <c r="W20" s="1225" t="s">
        <v>1167</v>
      </c>
      <c r="X20" s="1626" t="s">
        <v>2233</v>
      </c>
      <c r="Y20" s="1626"/>
      <c r="Z20" s="1626"/>
      <c r="AA20" s="1626"/>
      <c r="AB20" s="1626"/>
      <c r="AC20" s="1626"/>
      <c r="AD20" s="1626"/>
      <c r="AE20" s="1626"/>
      <c r="AF20" s="1626"/>
      <c r="AG20" s="1627">
        <v>-20273073</v>
      </c>
      <c r="AH20" s="1627"/>
      <c r="AI20" s="1627"/>
      <c r="AJ20" s="1198">
        <f t="shared" si="3"/>
        <v>-20273.073</v>
      </c>
      <c r="AN20" s="1229">
        <f t="shared" si="0"/>
        <v>7253064</v>
      </c>
    </row>
    <row r="21" spans="1:40" ht="15.75" thickBot="1" x14ac:dyDescent="0.3">
      <c r="A21" s="1230" t="s">
        <v>1177</v>
      </c>
      <c r="B21" s="1231" t="s">
        <v>1178</v>
      </c>
      <c r="C21" s="1232">
        <f t="shared" ref="C21:E21" si="6">C7+C16</f>
        <v>95079</v>
      </c>
      <c r="D21" s="1232">
        <f t="shared" si="6"/>
        <v>116357</v>
      </c>
      <c r="E21" s="1232">
        <f t="shared" si="6"/>
        <v>612037</v>
      </c>
      <c r="F21" s="1232">
        <f>F7+F16</f>
        <v>100562</v>
      </c>
      <c r="G21" s="1232">
        <f>G7+G16</f>
        <v>18997</v>
      </c>
      <c r="H21" s="1233">
        <f>H7+H16</f>
        <v>6310032</v>
      </c>
      <c r="I21" s="1225" t="s">
        <v>1169</v>
      </c>
      <c r="J21" s="1626" t="s">
        <v>2234</v>
      </c>
      <c r="K21" s="1626"/>
      <c r="L21" s="1626"/>
      <c r="M21" s="1626"/>
      <c r="N21" s="1626"/>
      <c r="O21" s="1626"/>
      <c r="P21" s="1626"/>
      <c r="Q21" s="1626"/>
      <c r="R21" s="1626"/>
      <c r="S21" s="1627">
        <v>0</v>
      </c>
      <c r="T21" s="1627"/>
      <c r="U21" s="1627"/>
      <c r="V21" s="1226">
        <f t="shared" si="2"/>
        <v>0</v>
      </c>
      <c r="W21" s="1225" t="s">
        <v>1169</v>
      </c>
      <c r="X21" s="1626" t="s">
        <v>2234</v>
      </c>
      <c r="Y21" s="1626"/>
      <c r="Z21" s="1626"/>
      <c r="AA21" s="1626"/>
      <c r="AB21" s="1626"/>
      <c r="AC21" s="1626"/>
      <c r="AD21" s="1626"/>
      <c r="AE21" s="1626"/>
      <c r="AF21" s="1626"/>
      <c r="AG21" s="1627">
        <v>0</v>
      </c>
      <c r="AH21" s="1627"/>
      <c r="AI21" s="1627"/>
      <c r="AJ21" s="1198">
        <f t="shared" si="3"/>
        <v>0</v>
      </c>
      <c r="AN21" s="1233">
        <f t="shared" si="0"/>
        <v>7253064</v>
      </c>
    </row>
    <row r="22" spans="1:40" x14ac:dyDescent="0.25">
      <c r="I22" s="1225" t="s">
        <v>1171</v>
      </c>
      <c r="J22" s="1626" t="s">
        <v>2235</v>
      </c>
      <c r="K22" s="1626"/>
      <c r="L22" s="1626"/>
      <c r="M22" s="1626"/>
      <c r="N22" s="1626"/>
      <c r="O22" s="1626"/>
      <c r="P22" s="1626"/>
      <c r="Q22" s="1626"/>
      <c r="R22" s="1626"/>
      <c r="S22" s="1627">
        <v>0</v>
      </c>
      <c r="T22" s="1627"/>
      <c r="U22" s="1627"/>
      <c r="V22" s="1226">
        <f t="shared" si="2"/>
        <v>0</v>
      </c>
      <c r="W22" s="1225" t="s">
        <v>1171</v>
      </c>
      <c r="X22" s="1626" t="s">
        <v>2235</v>
      </c>
      <c r="Y22" s="1626"/>
      <c r="Z22" s="1626"/>
      <c r="AA22" s="1626"/>
      <c r="AB22" s="1626"/>
      <c r="AC22" s="1626"/>
      <c r="AD22" s="1626"/>
      <c r="AE22" s="1626"/>
      <c r="AF22" s="1626"/>
      <c r="AG22" s="1627">
        <v>0</v>
      </c>
      <c r="AH22" s="1627"/>
      <c r="AI22" s="1627"/>
      <c r="AJ22" s="1198">
        <f t="shared" si="3"/>
        <v>0</v>
      </c>
    </row>
    <row r="23" spans="1:40" x14ac:dyDescent="0.25">
      <c r="C23" s="1234">
        <f t="shared" ref="C23:E23" si="7">SUM(C20-C21)</f>
        <v>0</v>
      </c>
      <c r="D23" s="1234">
        <f t="shared" si="7"/>
        <v>0</v>
      </c>
      <c r="E23" s="1234">
        <f t="shared" si="7"/>
        <v>0</v>
      </c>
      <c r="F23" s="1234">
        <f>SUM(F20-F21)</f>
        <v>0</v>
      </c>
      <c r="G23" s="1234">
        <f t="shared" ref="G23" si="8">SUM(G20-G21)</f>
        <v>0</v>
      </c>
      <c r="H23" s="1234">
        <f>SUM(H20-H21)</f>
        <v>0</v>
      </c>
      <c r="I23" s="1225" t="s">
        <v>1173</v>
      </c>
      <c r="J23" s="1626" t="s">
        <v>2236</v>
      </c>
      <c r="K23" s="1626"/>
      <c r="L23" s="1626"/>
      <c r="M23" s="1626"/>
      <c r="N23" s="1626"/>
      <c r="O23" s="1626"/>
      <c r="P23" s="1626"/>
      <c r="Q23" s="1626"/>
      <c r="R23" s="1626"/>
      <c r="S23" s="1627">
        <v>-2536195</v>
      </c>
      <c r="T23" s="1627"/>
      <c r="U23" s="1627"/>
      <c r="V23" s="1226">
        <f t="shared" si="2"/>
        <v>-2536.1950000000002</v>
      </c>
      <c r="W23" s="1225" t="s">
        <v>1173</v>
      </c>
      <c r="X23" s="1626" t="s">
        <v>2236</v>
      </c>
      <c r="Y23" s="1626"/>
      <c r="Z23" s="1626"/>
      <c r="AA23" s="1626"/>
      <c r="AB23" s="1626"/>
      <c r="AC23" s="1626"/>
      <c r="AD23" s="1626"/>
      <c r="AE23" s="1626"/>
      <c r="AF23" s="1626"/>
      <c r="AG23" s="1627">
        <v>-197435189</v>
      </c>
      <c r="AH23" s="1627"/>
      <c r="AI23" s="1627"/>
      <c r="AJ23" s="1198">
        <f t="shared" si="3"/>
        <v>-197435.18900000001</v>
      </c>
      <c r="AN23" s="1234">
        <f>SUM(AN20-AN21)</f>
        <v>0</v>
      </c>
    </row>
    <row r="24" spans="1:40" x14ac:dyDescent="0.25">
      <c r="I24" s="1225" t="s">
        <v>1175</v>
      </c>
      <c r="J24" s="1626" t="s">
        <v>2237</v>
      </c>
      <c r="K24" s="1626"/>
      <c r="L24" s="1626"/>
      <c r="M24" s="1626"/>
      <c r="N24" s="1626"/>
      <c r="O24" s="1626"/>
      <c r="P24" s="1626"/>
      <c r="Q24" s="1626"/>
      <c r="R24" s="1626"/>
      <c r="S24" s="1627">
        <v>4317965</v>
      </c>
      <c r="T24" s="1627"/>
      <c r="U24" s="1627"/>
      <c r="V24" s="1226">
        <f t="shared" si="2"/>
        <v>4317.9650000000001</v>
      </c>
      <c r="W24" s="1225" t="s">
        <v>1175</v>
      </c>
      <c r="X24" s="1626" t="s">
        <v>2237</v>
      </c>
      <c r="Y24" s="1626"/>
      <c r="Z24" s="1626"/>
      <c r="AA24" s="1626"/>
      <c r="AB24" s="1626"/>
      <c r="AC24" s="1626"/>
      <c r="AD24" s="1626"/>
      <c r="AE24" s="1626"/>
      <c r="AF24" s="1626"/>
      <c r="AG24" s="1627">
        <v>-238729415</v>
      </c>
      <c r="AH24" s="1627"/>
      <c r="AI24" s="1627"/>
      <c r="AJ24" s="1198">
        <f t="shared" si="3"/>
        <v>-238729.41500000001</v>
      </c>
    </row>
    <row r="25" spans="1:40" x14ac:dyDescent="0.25">
      <c r="I25" s="1225" t="s">
        <v>1177</v>
      </c>
      <c r="J25" s="1626" t="s">
        <v>2238</v>
      </c>
      <c r="K25" s="1626"/>
      <c r="L25" s="1626"/>
      <c r="M25" s="1626"/>
      <c r="N25" s="1626"/>
      <c r="O25" s="1626"/>
      <c r="P25" s="1626"/>
      <c r="Q25" s="1626"/>
      <c r="R25" s="1626"/>
      <c r="S25" s="1627">
        <v>0</v>
      </c>
      <c r="T25" s="1627"/>
      <c r="U25" s="1627"/>
      <c r="V25" s="1226">
        <f t="shared" si="2"/>
        <v>0</v>
      </c>
      <c r="W25" s="1225" t="s">
        <v>1177</v>
      </c>
      <c r="X25" s="1626" t="s">
        <v>2238</v>
      </c>
      <c r="Y25" s="1626"/>
      <c r="Z25" s="1626"/>
      <c r="AA25" s="1626"/>
      <c r="AB25" s="1626"/>
      <c r="AC25" s="1626"/>
      <c r="AD25" s="1626"/>
      <c r="AE25" s="1626"/>
      <c r="AF25" s="1626"/>
      <c r="AG25" s="1627">
        <v>0</v>
      </c>
      <c r="AH25" s="1627"/>
      <c r="AI25" s="1627"/>
      <c r="AJ25" s="1198">
        <f t="shared" si="3"/>
        <v>0</v>
      </c>
    </row>
    <row r="26" spans="1:40" x14ac:dyDescent="0.25">
      <c r="I26" s="1225" t="s">
        <v>2239</v>
      </c>
      <c r="J26" s="1626" t="s">
        <v>2240</v>
      </c>
      <c r="K26" s="1626"/>
      <c r="L26" s="1626"/>
      <c r="M26" s="1626"/>
      <c r="N26" s="1626"/>
      <c r="O26" s="1626"/>
      <c r="P26" s="1626"/>
      <c r="Q26" s="1626"/>
      <c r="R26" s="1626"/>
      <c r="S26" s="1627">
        <v>0</v>
      </c>
      <c r="T26" s="1627"/>
      <c r="U26" s="1627"/>
      <c r="V26" s="1226">
        <f t="shared" si="2"/>
        <v>0</v>
      </c>
      <c r="W26" s="1225" t="s">
        <v>2239</v>
      </c>
      <c r="X26" s="1626" t="s">
        <v>2240</v>
      </c>
      <c r="Y26" s="1626"/>
      <c r="Z26" s="1626"/>
      <c r="AA26" s="1626"/>
      <c r="AB26" s="1626"/>
      <c r="AC26" s="1626"/>
      <c r="AD26" s="1626"/>
      <c r="AE26" s="1626"/>
      <c r="AF26" s="1626"/>
      <c r="AG26" s="1627">
        <v>0</v>
      </c>
      <c r="AH26" s="1627"/>
      <c r="AI26" s="1627"/>
      <c r="AJ26" s="1198">
        <f t="shared" si="3"/>
        <v>0</v>
      </c>
    </row>
    <row r="27" spans="1:40" x14ac:dyDescent="0.25">
      <c r="I27" s="1225" t="s">
        <v>2241</v>
      </c>
      <c r="J27" s="1626" t="s">
        <v>2242</v>
      </c>
      <c r="K27" s="1626"/>
      <c r="L27" s="1626"/>
      <c r="M27" s="1626"/>
      <c r="N27" s="1626"/>
      <c r="O27" s="1626"/>
      <c r="P27" s="1626"/>
      <c r="Q27" s="1626"/>
      <c r="R27" s="1626"/>
      <c r="S27" s="1627">
        <v>0</v>
      </c>
      <c r="T27" s="1627"/>
      <c r="U27" s="1627"/>
      <c r="V27" s="1226">
        <f t="shared" si="2"/>
        <v>0</v>
      </c>
      <c r="W27" s="1225" t="s">
        <v>2241</v>
      </c>
      <c r="X27" s="1626" t="s">
        <v>2242</v>
      </c>
      <c r="Y27" s="1626"/>
      <c r="Z27" s="1626"/>
      <c r="AA27" s="1626"/>
      <c r="AB27" s="1626"/>
      <c r="AC27" s="1626"/>
      <c r="AD27" s="1626"/>
      <c r="AE27" s="1626"/>
      <c r="AF27" s="1626"/>
      <c r="AG27" s="1627">
        <v>0</v>
      </c>
      <c r="AH27" s="1627"/>
      <c r="AI27" s="1627"/>
      <c r="AJ27" s="1198">
        <f t="shared" si="3"/>
        <v>0</v>
      </c>
    </row>
    <row r="28" spans="1:40" x14ac:dyDescent="0.25">
      <c r="I28" s="1225" t="s">
        <v>2243</v>
      </c>
      <c r="J28" s="1626" t="s">
        <v>2244</v>
      </c>
      <c r="K28" s="1626"/>
      <c r="L28" s="1626"/>
      <c r="M28" s="1626"/>
      <c r="N28" s="1626"/>
      <c r="O28" s="1626"/>
      <c r="P28" s="1626"/>
      <c r="Q28" s="1626"/>
      <c r="R28" s="1626"/>
      <c r="S28" s="1627">
        <v>0</v>
      </c>
      <c r="T28" s="1627"/>
      <c r="U28" s="1627"/>
      <c r="V28" s="1226">
        <f t="shared" si="2"/>
        <v>0</v>
      </c>
      <c r="W28" s="1225" t="s">
        <v>2243</v>
      </c>
      <c r="X28" s="1626" t="s">
        <v>2244</v>
      </c>
      <c r="Y28" s="1626"/>
      <c r="Z28" s="1626"/>
      <c r="AA28" s="1626"/>
      <c r="AB28" s="1626"/>
      <c r="AC28" s="1626"/>
      <c r="AD28" s="1626"/>
      <c r="AE28" s="1626"/>
      <c r="AF28" s="1626"/>
      <c r="AG28" s="1627">
        <v>0</v>
      </c>
      <c r="AH28" s="1627"/>
      <c r="AI28" s="1627"/>
      <c r="AJ28" s="1198">
        <f t="shared" si="3"/>
        <v>0</v>
      </c>
    </row>
    <row r="29" spans="1:40" x14ac:dyDescent="0.25">
      <c r="I29" s="1225" t="s">
        <v>2245</v>
      </c>
      <c r="J29" s="1626" t="s">
        <v>2246</v>
      </c>
      <c r="K29" s="1626"/>
      <c r="L29" s="1626"/>
      <c r="M29" s="1626"/>
      <c r="N29" s="1626"/>
      <c r="O29" s="1626"/>
      <c r="P29" s="1626"/>
      <c r="Q29" s="1626"/>
      <c r="R29" s="1626"/>
      <c r="S29" s="1627">
        <v>0</v>
      </c>
      <c r="T29" s="1627"/>
      <c r="U29" s="1627"/>
      <c r="V29" s="1226">
        <f t="shared" si="2"/>
        <v>0</v>
      </c>
      <c r="W29" s="1225" t="s">
        <v>2245</v>
      </c>
      <c r="X29" s="1626" t="s">
        <v>2246</v>
      </c>
      <c r="Y29" s="1626"/>
      <c r="Z29" s="1626"/>
      <c r="AA29" s="1626"/>
      <c r="AB29" s="1626"/>
      <c r="AC29" s="1626"/>
      <c r="AD29" s="1626"/>
      <c r="AE29" s="1626"/>
      <c r="AF29" s="1626"/>
      <c r="AG29" s="1627">
        <v>0</v>
      </c>
      <c r="AH29" s="1627"/>
      <c r="AI29" s="1627"/>
      <c r="AJ29" s="1198">
        <f t="shared" si="3"/>
        <v>0</v>
      </c>
    </row>
    <row r="30" spans="1:40" x14ac:dyDescent="0.25">
      <c r="I30" s="1225" t="s">
        <v>2247</v>
      </c>
      <c r="J30" s="1626" t="s">
        <v>2248</v>
      </c>
      <c r="K30" s="1626"/>
      <c r="L30" s="1626"/>
      <c r="M30" s="1626"/>
      <c r="N30" s="1626"/>
      <c r="O30" s="1626"/>
      <c r="P30" s="1626"/>
      <c r="Q30" s="1626"/>
      <c r="R30" s="1626"/>
      <c r="S30" s="1627">
        <v>4317965</v>
      </c>
      <c r="T30" s="1627"/>
      <c r="U30" s="1627"/>
      <c r="V30" s="1226">
        <f t="shared" si="2"/>
        <v>4317.9650000000001</v>
      </c>
      <c r="W30" s="1225" t="s">
        <v>2247</v>
      </c>
      <c r="X30" s="1626" t="s">
        <v>2248</v>
      </c>
      <c r="Y30" s="1626"/>
      <c r="Z30" s="1626"/>
      <c r="AA30" s="1626"/>
      <c r="AB30" s="1626"/>
      <c r="AC30" s="1626"/>
      <c r="AD30" s="1626"/>
      <c r="AE30" s="1626"/>
      <c r="AF30" s="1626"/>
      <c r="AG30" s="1627">
        <v>-238729415</v>
      </c>
      <c r="AH30" s="1627"/>
      <c r="AI30" s="1627"/>
      <c r="AJ30" s="1198">
        <f t="shared" si="3"/>
        <v>-238729.41500000001</v>
      </c>
    </row>
    <row r="31" spans="1:40" x14ac:dyDescent="0.25">
      <c r="I31" s="1225" t="s">
        <v>2249</v>
      </c>
      <c r="J31" s="1626" t="s">
        <v>2250</v>
      </c>
      <c r="K31" s="1626"/>
      <c r="L31" s="1626"/>
      <c r="M31" s="1626"/>
      <c r="N31" s="1626"/>
      <c r="O31" s="1626"/>
      <c r="P31" s="1626"/>
      <c r="Q31" s="1626"/>
      <c r="R31" s="1626"/>
      <c r="S31" s="1627">
        <v>0</v>
      </c>
      <c r="T31" s="1627"/>
      <c r="U31" s="1627"/>
      <c r="V31" s="1226">
        <f t="shared" si="2"/>
        <v>0</v>
      </c>
      <c r="W31" s="1225" t="s">
        <v>2249</v>
      </c>
      <c r="X31" s="1626" t="s">
        <v>2250</v>
      </c>
      <c r="Y31" s="1626"/>
      <c r="Z31" s="1626"/>
      <c r="AA31" s="1626"/>
      <c r="AB31" s="1626"/>
      <c r="AC31" s="1626"/>
      <c r="AD31" s="1626"/>
      <c r="AE31" s="1626"/>
      <c r="AF31" s="1626"/>
      <c r="AG31" s="1627">
        <v>4877970</v>
      </c>
      <c r="AH31" s="1627"/>
      <c r="AI31" s="1627"/>
      <c r="AJ31" s="1198">
        <f t="shared" si="3"/>
        <v>4877.97</v>
      </c>
    </row>
    <row r="32" spans="1:40" x14ac:dyDescent="0.25">
      <c r="I32" s="1225" t="s">
        <v>2251</v>
      </c>
      <c r="J32" s="1626" t="s">
        <v>2252</v>
      </c>
      <c r="K32" s="1626"/>
      <c r="L32" s="1626"/>
      <c r="M32" s="1626"/>
      <c r="N32" s="1626"/>
      <c r="O32" s="1626"/>
      <c r="P32" s="1626"/>
      <c r="Q32" s="1626"/>
      <c r="R32" s="1626"/>
      <c r="S32" s="1627">
        <v>0</v>
      </c>
      <c r="T32" s="1627"/>
      <c r="U32" s="1627"/>
      <c r="V32" s="1226">
        <f t="shared" si="2"/>
        <v>0</v>
      </c>
      <c r="W32" s="1225" t="s">
        <v>2251</v>
      </c>
      <c r="X32" s="1626" t="s">
        <v>2252</v>
      </c>
      <c r="Y32" s="1626"/>
      <c r="Z32" s="1626"/>
      <c r="AA32" s="1626"/>
      <c r="AB32" s="1626"/>
      <c r="AC32" s="1626"/>
      <c r="AD32" s="1626"/>
      <c r="AE32" s="1626"/>
      <c r="AF32" s="1626"/>
      <c r="AG32" s="1627">
        <v>6305153758</v>
      </c>
      <c r="AH32" s="1627"/>
      <c r="AI32" s="1627"/>
      <c r="AJ32" s="1198">
        <f t="shared" si="3"/>
        <v>6305153.7580000004</v>
      </c>
    </row>
    <row r="33" spans="9:36" s="1198" customFormat="1" x14ac:dyDescent="0.25">
      <c r="I33" s="1225" t="s">
        <v>2253</v>
      </c>
      <c r="J33" s="1626" t="s">
        <v>2254</v>
      </c>
      <c r="K33" s="1626"/>
      <c r="L33" s="1626"/>
      <c r="M33" s="1626"/>
      <c r="N33" s="1626"/>
      <c r="O33" s="1626"/>
      <c r="P33" s="1626"/>
      <c r="Q33" s="1626"/>
      <c r="R33" s="1626"/>
      <c r="S33" s="1627">
        <v>0</v>
      </c>
      <c r="T33" s="1627"/>
      <c r="U33" s="1627"/>
      <c r="V33" s="1226">
        <f t="shared" si="2"/>
        <v>0</v>
      </c>
      <c r="W33" s="1225" t="s">
        <v>2253</v>
      </c>
      <c r="X33" s="1626" t="s">
        <v>2254</v>
      </c>
      <c r="Y33" s="1626"/>
      <c r="Z33" s="1626"/>
      <c r="AA33" s="1626"/>
      <c r="AB33" s="1626"/>
      <c r="AC33" s="1626"/>
      <c r="AD33" s="1626"/>
      <c r="AE33" s="1626"/>
      <c r="AF33" s="1626"/>
      <c r="AG33" s="1627">
        <v>6310031728</v>
      </c>
      <c r="AH33" s="1627"/>
      <c r="AI33" s="1627"/>
      <c r="AJ33" s="1198">
        <f t="shared" si="3"/>
        <v>6310031.7280000001</v>
      </c>
    </row>
    <row r="34" spans="9:36" s="1198" customFormat="1" x14ac:dyDescent="0.25">
      <c r="I34" s="1225" t="s">
        <v>2255</v>
      </c>
      <c r="J34" s="1626" t="s">
        <v>2256</v>
      </c>
      <c r="K34" s="1626"/>
      <c r="L34" s="1626"/>
      <c r="M34" s="1626"/>
      <c r="N34" s="1626"/>
      <c r="O34" s="1626"/>
      <c r="P34" s="1626"/>
      <c r="Q34" s="1626"/>
      <c r="R34" s="1626"/>
      <c r="S34" s="1627">
        <v>34373565</v>
      </c>
      <c r="T34" s="1627"/>
      <c r="U34" s="1627"/>
      <c r="V34" s="1226">
        <f t="shared" si="2"/>
        <v>34373.565000000002</v>
      </c>
      <c r="W34" s="1225" t="s">
        <v>2255</v>
      </c>
      <c r="X34" s="1626" t="s">
        <v>2256</v>
      </c>
      <c r="Y34" s="1626"/>
      <c r="Z34" s="1626"/>
      <c r="AA34" s="1626"/>
      <c r="AB34" s="1626"/>
      <c r="AC34" s="1626"/>
      <c r="AD34" s="1626"/>
      <c r="AE34" s="1626"/>
      <c r="AF34" s="1626"/>
      <c r="AG34" s="1627">
        <v>5564225665</v>
      </c>
      <c r="AH34" s="1627"/>
      <c r="AI34" s="1627"/>
      <c r="AJ34" s="1198">
        <f t="shared" si="3"/>
        <v>5564225.665</v>
      </c>
    </row>
    <row r="35" spans="9:36" s="1198" customFormat="1" x14ac:dyDescent="0.25">
      <c r="I35" s="1225" t="s">
        <v>2257</v>
      </c>
      <c r="J35" s="1626" t="s">
        <v>2258</v>
      </c>
      <c r="K35" s="1626"/>
      <c r="L35" s="1626"/>
      <c r="M35" s="1626"/>
      <c r="N35" s="1626"/>
      <c r="O35" s="1626"/>
      <c r="P35" s="1626"/>
      <c r="Q35" s="1626"/>
      <c r="R35" s="1626"/>
      <c r="S35" s="1627">
        <v>-34373565</v>
      </c>
      <c r="T35" s="1627"/>
      <c r="U35" s="1627"/>
      <c r="V35" s="1226">
        <f t="shared" si="2"/>
        <v>-34373.565000000002</v>
      </c>
      <c r="W35" s="1225" t="s">
        <v>2257</v>
      </c>
      <c r="X35" s="1626" t="s">
        <v>2258</v>
      </c>
      <c r="Y35" s="1626"/>
      <c r="Z35" s="1626"/>
      <c r="AA35" s="1626"/>
      <c r="AB35" s="1626"/>
      <c r="AC35" s="1626"/>
      <c r="AD35" s="1626"/>
      <c r="AE35" s="1626"/>
      <c r="AF35" s="1626"/>
      <c r="AG35" s="1627">
        <v>745806063</v>
      </c>
      <c r="AH35" s="1627"/>
      <c r="AI35" s="1627"/>
      <c r="AJ35" s="1198">
        <f t="shared" si="3"/>
        <v>745806.06299999997</v>
      </c>
    </row>
    <row r="36" spans="9:36" s="1198" customFormat="1" x14ac:dyDescent="0.25">
      <c r="I36" s="1225" t="s">
        <v>2259</v>
      </c>
      <c r="J36" s="1626" t="s">
        <v>2260</v>
      </c>
      <c r="K36" s="1626"/>
      <c r="L36" s="1626"/>
      <c r="M36" s="1626"/>
      <c r="N36" s="1626"/>
      <c r="O36" s="1626"/>
      <c r="P36" s="1626"/>
      <c r="Q36" s="1626"/>
      <c r="R36" s="1626"/>
      <c r="S36" s="1627">
        <v>0</v>
      </c>
      <c r="T36" s="1627"/>
      <c r="U36" s="1627"/>
      <c r="V36" s="1226">
        <f t="shared" si="2"/>
        <v>0</v>
      </c>
      <c r="W36" s="1225" t="s">
        <v>2259</v>
      </c>
      <c r="X36" s="1626" t="s">
        <v>2260</v>
      </c>
      <c r="Y36" s="1626"/>
      <c r="Z36" s="1626"/>
      <c r="AA36" s="1626"/>
      <c r="AB36" s="1626"/>
      <c r="AC36" s="1626"/>
      <c r="AD36" s="1626"/>
      <c r="AE36" s="1626"/>
      <c r="AF36" s="1626"/>
      <c r="AG36" s="1627">
        <v>0</v>
      </c>
      <c r="AH36" s="1627"/>
      <c r="AI36" s="1627"/>
      <c r="AJ36" s="1198">
        <f t="shared" si="3"/>
        <v>0</v>
      </c>
    </row>
    <row r="37" spans="9:36" s="1198" customFormat="1" x14ac:dyDescent="0.25">
      <c r="I37" s="1225" t="s">
        <v>2261</v>
      </c>
      <c r="J37" s="1626" t="s">
        <v>2262</v>
      </c>
      <c r="K37" s="1626"/>
      <c r="L37" s="1626"/>
      <c r="M37" s="1626"/>
      <c r="N37" s="1626"/>
      <c r="O37" s="1626"/>
      <c r="P37" s="1626"/>
      <c r="Q37" s="1626"/>
      <c r="R37" s="1626"/>
      <c r="S37" s="1627">
        <v>0</v>
      </c>
      <c r="T37" s="1627"/>
      <c r="U37" s="1627"/>
      <c r="V37" s="1226">
        <f t="shared" si="2"/>
        <v>0</v>
      </c>
      <c r="W37" s="1225" t="s">
        <v>2261</v>
      </c>
      <c r="X37" s="1626" t="s">
        <v>2262</v>
      </c>
      <c r="Y37" s="1626"/>
      <c r="Z37" s="1626"/>
      <c r="AA37" s="1626"/>
      <c r="AB37" s="1626"/>
      <c r="AC37" s="1626"/>
      <c r="AD37" s="1626"/>
      <c r="AE37" s="1626"/>
      <c r="AF37" s="1626"/>
      <c r="AG37" s="1627">
        <v>0</v>
      </c>
      <c r="AH37" s="1627"/>
      <c r="AI37" s="1627"/>
      <c r="AJ37" s="1198">
        <f t="shared" si="3"/>
        <v>0</v>
      </c>
    </row>
    <row r="38" spans="9:36" s="1198" customFormat="1" x14ac:dyDescent="0.25">
      <c r="I38" s="1225" t="s">
        <v>2263</v>
      </c>
      <c r="J38" s="1626" t="s">
        <v>2264</v>
      </c>
      <c r="K38" s="1626"/>
      <c r="L38" s="1626"/>
      <c r="M38" s="1626"/>
      <c r="N38" s="1626"/>
      <c r="O38" s="1626"/>
      <c r="P38" s="1626"/>
      <c r="Q38" s="1626"/>
      <c r="R38" s="1626"/>
      <c r="S38" s="1627">
        <v>0</v>
      </c>
      <c r="T38" s="1627"/>
      <c r="U38" s="1627"/>
      <c r="V38" s="1226">
        <f t="shared" si="2"/>
        <v>0</v>
      </c>
      <c r="W38" s="1225" t="s">
        <v>2263</v>
      </c>
      <c r="X38" s="1626" t="s">
        <v>2264</v>
      </c>
      <c r="Y38" s="1626"/>
      <c r="Z38" s="1626"/>
      <c r="AA38" s="1626"/>
      <c r="AB38" s="1626"/>
      <c r="AC38" s="1626"/>
      <c r="AD38" s="1626"/>
      <c r="AE38" s="1626"/>
      <c r="AF38" s="1626"/>
      <c r="AG38" s="1627">
        <v>0</v>
      </c>
      <c r="AH38" s="1627"/>
      <c r="AI38" s="1627"/>
      <c r="AJ38" s="1198">
        <f t="shared" si="3"/>
        <v>0</v>
      </c>
    </row>
    <row r="39" spans="9:36" s="1198" customFormat="1" x14ac:dyDescent="0.25">
      <c r="I39" s="1225" t="s">
        <v>2265</v>
      </c>
      <c r="J39" s="1626" t="s">
        <v>2266</v>
      </c>
      <c r="K39" s="1626"/>
      <c r="L39" s="1626"/>
      <c r="M39" s="1626"/>
      <c r="N39" s="1626"/>
      <c r="O39" s="1626"/>
      <c r="P39" s="1626"/>
      <c r="Q39" s="1626"/>
      <c r="R39" s="1626"/>
      <c r="S39" s="1627">
        <v>0</v>
      </c>
      <c r="T39" s="1627"/>
      <c r="U39" s="1627"/>
      <c r="V39" s="1226">
        <f t="shared" si="2"/>
        <v>0</v>
      </c>
      <c r="W39" s="1225" t="s">
        <v>2265</v>
      </c>
      <c r="X39" s="1626" t="s">
        <v>2266</v>
      </c>
      <c r="Y39" s="1626"/>
      <c r="Z39" s="1626"/>
      <c r="AA39" s="1626"/>
      <c r="AB39" s="1626"/>
      <c r="AC39" s="1626"/>
      <c r="AD39" s="1626"/>
      <c r="AE39" s="1626"/>
      <c r="AF39" s="1626"/>
      <c r="AG39" s="1627">
        <v>0</v>
      </c>
      <c r="AH39" s="1627"/>
      <c r="AI39" s="1627"/>
      <c r="AJ39" s="1198">
        <f t="shared" si="3"/>
        <v>0</v>
      </c>
    </row>
    <row r="40" spans="9:36" s="1198" customFormat="1" x14ac:dyDescent="0.25">
      <c r="I40" s="1225" t="s">
        <v>2267</v>
      </c>
      <c r="J40" s="1626" t="s">
        <v>2268</v>
      </c>
      <c r="K40" s="1626"/>
      <c r="L40" s="1626"/>
      <c r="M40" s="1626"/>
      <c r="N40" s="1626"/>
      <c r="O40" s="1626"/>
      <c r="P40" s="1626"/>
      <c r="Q40" s="1626"/>
      <c r="R40" s="1626"/>
      <c r="S40" s="1627">
        <v>0</v>
      </c>
      <c r="T40" s="1627"/>
      <c r="U40" s="1627"/>
      <c r="V40" s="1226">
        <f t="shared" si="2"/>
        <v>0</v>
      </c>
      <c r="W40" s="1225" t="s">
        <v>2267</v>
      </c>
      <c r="X40" s="1626" t="s">
        <v>2268</v>
      </c>
      <c r="Y40" s="1626"/>
      <c r="Z40" s="1626"/>
      <c r="AA40" s="1626"/>
      <c r="AB40" s="1626"/>
      <c r="AC40" s="1626"/>
      <c r="AD40" s="1626"/>
      <c r="AE40" s="1626"/>
      <c r="AF40" s="1626"/>
      <c r="AG40" s="1627">
        <v>0</v>
      </c>
      <c r="AH40" s="1627"/>
      <c r="AI40" s="1627"/>
      <c r="AJ40" s="1198">
        <f t="shared" si="3"/>
        <v>0</v>
      </c>
    </row>
    <row r="41" spans="9:36" s="1198" customFormat="1" x14ac:dyDescent="0.25">
      <c r="I41" s="1225" t="s">
        <v>2269</v>
      </c>
      <c r="J41" s="1626" t="s">
        <v>2270</v>
      </c>
      <c r="K41" s="1626"/>
      <c r="L41" s="1626"/>
      <c r="M41" s="1626"/>
      <c r="N41" s="1626"/>
      <c r="O41" s="1626"/>
      <c r="P41" s="1626"/>
      <c r="Q41" s="1626"/>
      <c r="R41" s="1626"/>
      <c r="S41" s="1627">
        <v>0</v>
      </c>
      <c r="T41" s="1627"/>
      <c r="U41" s="1627"/>
      <c r="V41" s="1226">
        <f t="shared" si="2"/>
        <v>0</v>
      </c>
      <c r="W41" s="1225" t="s">
        <v>2269</v>
      </c>
      <c r="X41" s="1626" t="s">
        <v>2270</v>
      </c>
      <c r="Y41" s="1626"/>
      <c r="Z41" s="1626"/>
      <c r="AA41" s="1626"/>
      <c r="AB41" s="1626"/>
      <c r="AC41" s="1626"/>
      <c r="AD41" s="1626"/>
      <c r="AE41" s="1626"/>
      <c r="AF41" s="1626"/>
      <c r="AG41" s="1627">
        <v>0</v>
      </c>
      <c r="AH41" s="1627"/>
      <c r="AI41" s="1627"/>
      <c r="AJ41" s="1198">
        <f t="shared" si="3"/>
        <v>0</v>
      </c>
    </row>
    <row r="42" spans="9:36" s="1198" customFormat="1" x14ac:dyDescent="0.25">
      <c r="I42" s="1225" t="s">
        <v>2271</v>
      </c>
      <c r="J42" s="1626" t="s">
        <v>2272</v>
      </c>
      <c r="K42" s="1626"/>
      <c r="L42" s="1626"/>
      <c r="M42" s="1626"/>
      <c r="N42" s="1626"/>
      <c r="O42" s="1626"/>
      <c r="P42" s="1626"/>
      <c r="Q42" s="1626"/>
      <c r="R42" s="1626"/>
      <c r="S42" s="1627">
        <v>0</v>
      </c>
      <c r="T42" s="1627"/>
      <c r="U42" s="1627"/>
      <c r="V42" s="1226">
        <f t="shared" si="2"/>
        <v>0</v>
      </c>
      <c r="W42" s="1225" t="s">
        <v>2271</v>
      </c>
      <c r="X42" s="1626" t="s">
        <v>2272</v>
      </c>
      <c r="Y42" s="1626"/>
      <c r="Z42" s="1626"/>
      <c r="AA42" s="1626"/>
      <c r="AB42" s="1626"/>
      <c r="AC42" s="1626"/>
      <c r="AD42" s="1626"/>
      <c r="AE42" s="1626"/>
      <c r="AF42" s="1626"/>
      <c r="AG42" s="1627">
        <v>0</v>
      </c>
      <c r="AH42" s="1627"/>
      <c r="AI42" s="1627"/>
      <c r="AJ42" s="1198">
        <f t="shared" si="3"/>
        <v>0</v>
      </c>
    </row>
    <row r="43" spans="9:36" s="1198" customFormat="1" x14ac:dyDescent="0.25">
      <c r="I43" s="1225" t="s">
        <v>2273</v>
      </c>
      <c r="J43" s="1626" t="s">
        <v>2274</v>
      </c>
      <c r="K43" s="1626"/>
      <c r="L43" s="1626"/>
      <c r="M43" s="1626"/>
      <c r="N43" s="1626"/>
      <c r="O43" s="1626"/>
      <c r="P43" s="1626"/>
      <c r="Q43" s="1626"/>
      <c r="R43" s="1626"/>
      <c r="S43" s="1627">
        <v>0</v>
      </c>
      <c r="T43" s="1627"/>
      <c r="U43" s="1627"/>
      <c r="V43" s="1226">
        <f t="shared" si="2"/>
        <v>0</v>
      </c>
      <c r="W43" s="1225" t="s">
        <v>2273</v>
      </c>
      <c r="X43" s="1626" t="s">
        <v>2274</v>
      </c>
      <c r="Y43" s="1626"/>
      <c r="Z43" s="1626"/>
      <c r="AA43" s="1626"/>
      <c r="AB43" s="1626"/>
      <c r="AC43" s="1626"/>
      <c r="AD43" s="1626"/>
      <c r="AE43" s="1626"/>
      <c r="AF43" s="1626"/>
      <c r="AG43" s="1627">
        <v>0</v>
      </c>
      <c r="AH43" s="1627"/>
      <c r="AI43" s="1627"/>
      <c r="AJ43" s="1198">
        <f t="shared" si="3"/>
        <v>0</v>
      </c>
    </row>
    <row r="44" spans="9:36" s="1198" customFormat="1" x14ac:dyDescent="0.25">
      <c r="I44" s="1225" t="s">
        <v>2275</v>
      </c>
      <c r="J44" s="1626" t="s">
        <v>2276</v>
      </c>
      <c r="K44" s="1626"/>
      <c r="L44" s="1626"/>
      <c r="M44" s="1626"/>
      <c r="N44" s="1626"/>
      <c r="O44" s="1626"/>
      <c r="P44" s="1626"/>
      <c r="Q44" s="1626"/>
      <c r="R44" s="1626"/>
      <c r="S44" s="1627">
        <v>0</v>
      </c>
      <c r="T44" s="1627"/>
      <c r="U44" s="1627"/>
      <c r="V44" s="1226">
        <f t="shared" si="2"/>
        <v>0</v>
      </c>
      <c r="W44" s="1225" t="s">
        <v>2275</v>
      </c>
      <c r="X44" s="1626" t="s">
        <v>2276</v>
      </c>
      <c r="Y44" s="1626"/>
      <c r="Z44" s="1626"/>
      <c r="AA44" s="1626"/>
      <c r="AB44" s="1626"/>
      <c r="AC44" s="1626"/>
      <c r="AD44" s="1626"/>
      <c r="AE44" s="1626"/>
      <c r="AF44" s="1626"/>
      <c r="AG44" s="1627">
        <v>0</v>
      </c>
      <c r="AH44" s="1627"/>
      <c r="AI44" s="1627"/>
      <c r="AJ44" s="1198">
        <f t="shared" si="3"/>
        <v>0</v>
      </c>
    </row>
    <row r="45" spans="9:36" s="1198" customFormat="1" x14ac:dyDescent="0.25">
      <c r="I45" s="1225" t="s">
        <v>2277</v>
      </c>
      <c r="J45" s="1626" t="s">
        <v>2278</v>
      </c>
      <c r="K45" s="1626"/>
      <c r="L45" s="1626"/>
      <c r="M45" s="1626"/>
      <c r="N45" s="1626"/>
      <c r="O45" s="1626"/>
      <c r="P45" s="1626"/>
      <c r="Q45" s="1626"/>
      <c r="R45" s="1626"/>
      <c r="S45" s="1627">
        <v>0</v>
      </c>
      <c r="T45" s="1627"/>
      <c r="U45" s="1627"/>
      <c r="V45" s="1226">
        <f t="shared" si="2"/>
        <v>0</v>
      </c>
      <c r="W45" s="1225" t="s">
        <v>2277</v>
      </c>
      <c r="X45" s="1626" t="s">
        <v>2278</v>
      </c>
      <c r="Y45" s="1626"/>
      <c r="Z45" s="1626"/>
      <c r="AA45" s="1626"/>
      <c r="AB45" s="1626"/>
      <c r="AC45" s="1626"/>
      <c r="AD45" s="1626"/>
      <c r="AE45" s="1626"/>
      <c r="AF45" s="1626"/>
      <c r="AG45" s="1627">
        <v>0</v>
      </c>
      <c r="AH45" s="1627"/>
      <c r="AI45" s="1627"/>
      <c r="AJ45" s="1198">
        <f t="shared" si="3"/>
        <v>0</v>
      </c>
    </row>
    <row r="46" spans="9:36" s="1198" customFormat="1" x14ac:dyDescent="0.25">
      <c r="I46" s="1225" t="s">
        <v>2279</v>
      </c>
      <c r="J46" s="1626" t="s">
        <v>2280</v>
      </c>
      <c r="K46" s="1626"/>
      <c r="L46" s="1626"/>
      <c r="M46" s="1626"/>
      <c r="N46" s="1626"/>
      <c r="O46" s="1626"/>
      <c r="P46" s="1626"/>
      <c r="Q46" s="1626"/>
      <c r="R46" s="1626"/>
      <c r="S46" s="1627">
        <v>0</v>
      </c>
      <c r="T46" s="1627"/>
      <c r="U46" s="1627"/>
      <c r="V46" s="1226">
        <f t="shared" si="2"/>
        <v>0</v>
      </c>
      <c r="W46" s="1225" t="s">
        <v>2279</v>
      </c>
      <c r="X46" s="1626" t="s">
        <v>2280</v>
      </c>
      <c r="Y46" s="1626"/>
      <c r="Z46" s="1626"/>
      <c r="AA46" s="1626"/>
      <c r="AB46" s="1626"/>
      <c r="AC46" s="1626"/>
      <c r="AD46" s="1626"/>
      <c r="AE46" s="1626"/>
      <c r="AF46" s="1626"/>
      <c r="AG46" s="1627">
        <v>0</v>
      </c>
      <c r="AH46" s="1627"/>
      <c r="AI46" s="1627"/>
      <c r="AJ46" s="1198">
        <f t="shared" si="3"/>
        <v>0</v>
      </c>
    </row>
    <row r="47" spans="9:36" s="1198" customFormat="1" x14ac:dyDescent="0.25">
      <c r="I47" s="1225" t="s">
        <v>2281</v>
      </c>
      <c r="J47" s="1626" t="s">
        <v>2282</v>
      </c>
      <c r="K47" s="1626"/>
      <c r="L47" s="1626"/>
      <c r="M47" s="1626"/>
      <c r="N47" s="1626"/>
      <c r="O47" s="1626"/>
      <c r="P47" s="1626"/>
      <c r="Q47" s="1626"/>
      <c r="R47" s="1626"/>
      <c r="S47" s="1627">
        <v>-34373565</v>
      </c>
      <c r="T47" s="1627"/>
      <c r="U47" s="1627"/>
      <c r="V47" s="1226">
        <f t="shared" si="2"/>
        <v>-34373.565000000002</v>
      </c>
      <c r="W47" s="1225" t="s">
        <v>2281</v>
      </c>
      <c r="X47" s="1626" t="s">
        <v>2282</v>
      </c>
      <c r="Y47" s="1626"/>
      <c r="Z47" s="1626"/>
      <c r="AA47" s="1626"/>
      <c r="AB47" s="1626"/>
      <c r="AC47" s="1626"/>
      <c r="AD47" s="1626"/>
      <c r="AE47" s="1626"/>
      <c r="AF47" s="1626"/>
      <c r="AG47" s="1627">
        <v>745806063</v>
      </c>
      <c r="AH47" s="1627"/>
      <c r="AI47" s="1627"/>
      <c r="AJ47" s="1198">
        <f t="shared" si="3"/>
        <v>745806.06299999997</v>
      </c>
    </row>
    <row r="48" spans="9:36" s="1198" customFormat="1" x14ac:dyDescent="0.25">
      <c r="I48" s="1225" t="s">
        <v>2283</v>
      </c>
      <c r="J48" s="1623" t="s">
        <v>2284</v>
      </c>
      <c r="K48" s="1623"/>
      <c r="L48" s="1623"/>
      <c r="M48" s="1623"/>
      <c r="N48" s="1623"/>
      <c r="O48" s="1200"/>
      <c r="P48" s="1200"/>
      <c r="Q48" s="1235">
        <v>1</v>
      </c>
      <c r="R48" s="1200"/>
      <c r="S48" s="1200"/>
      <c r="T48" s="1200"/>
      <c r="U48" s="1200"/>
      <c r="V48" s="1226">
        <f t="shared" si="2"/>
        <v>0</v>
      </c>
      <c r="W48" s="1225" t="s">
        <v>2283</v>
      </c>
      <c r="X48" s="1623" t="s">
        <v>2284</v>
      </c>
      <c r="Y48" s="1623"/>
      <c r="Z48" s="1623"/>
      <c r="AA48" s="1623"/>
      <c r="AB48" s="1623"/>
      <c r="AC48" s="1200"/>
      <c r="AD48" s="1200"/>
      <c r="AE48" s="1235">
        <v>1</v>
      </c>
      <c r="AF48" s="1200"/>
      <c r="AG48" s="1200"/>
      <c r="AH48" s="1200"/>
      <c r="AI48" s="1200"/>
    </row>
    <row r="49" spans="9:32" s="1198" customFormat="1" x14ac:dyDescent="0.25">
      <c r="I49" s="1225" t="s">
        <v>2285</v>
      </c>
      <c r="J49" s="1623" t="s">
        <v>2286</v>
      </c>
      <c r="K49" s="1623"/>
      <c r="L49" s="1200"/>
      <c r="M49" s="1200"/>
      <c r="N49" s="1200"/>
      <c r="O49" s="1200"/>
      <c r="P49" s="1628">
        <v>1</v>
      </c>
      <c r="Q49" s="1628"/>
      <c r="R49" s="1628"/>
      <c r="S49" s="1200"/>
      <c r="T49" s="1200"/>
      <c r="U49" s="1200"/>
      <c r="V49" s="1200"/>
      <c r="W49" s="1225" t="s">
        <v>2285</v>
      </c>
      <c r="X49" s="1623" t="s">
        <v>2286</v>
      </c>
      <c r="Y49" s="1623"/>
      <c r="Z49" s="1200"/>
      <c r="AA49" s="1200"/>
      <c r="AB49" s="1200"/>
      <c r="AC49" s="1200"/>
      <c r="AD49" s="1628">
        <v>1</v>
      </c>
      <c r="AE49" s="1628"/>
      <c r="AF49" s="1628"/>
    </row>
  </sheetData>
  <mergeCells count="178">
    <mergeCell ref="J48:N48"/>
    <mergeCell ref="X48:AB48"/>
    <mergeCell ref="J49:K49"/>
    <mergeCell ref="P49:R49"/>
    <mergeCell ref="X49:Y49"/>
    <mergeCell ref="AD49:AF49"/>
    <mergeCell ref="J46:R46"/>
    <mergeCell ref="S46:U46"/>
    <mergeCell ref="X46:AF46"/>
    <mergeCell ref="AG46:AI46"/>
    <mergeCell ref="J47:R47"/>
    <mergeCell ref="S47:U47"/>
    <mergeCell ref="X47:AF47"/>
    <mergeCell ref="AG47:AI47"/>
    <mergeCell ref="J44:R44"/>
    <mergeCell ref="S44:U44"/>
    <mergeCell ref="X44:AF44"/>
    <mergeCell ref="AG44:AI44"/>
    <mergeCell ref="J45:R45"/>
    <mergeCell ref="S45:U45"/>
    <mergeCell ref="X45:AF45"/>
    <mergeCell ref="AG45:AI45"/>
    <mergeCell ref="J42:R42"/>
    <mergeCell ref="S42:U42"/>
    <mergeCell ref="X42:AF42"/>
    <mergeCell ref="AG42:AI42"/>
    <mergeCell ref="J43:R43"/>
    <mergeCell ref="S43:U43"/>
    <mergeCell ref="X43:AF43"/>
    <mergeCell ref="AG43:AI43"/>
    <mergeCell ref="J40:R40"/>
    <mergeCell ref="S40:U40"/>
    <mergeCell ref="X40:AF40"/>
    <mergeCell ref="AG40:AI40"/>
    <mergeCell ref="J41:R41"/>
    <mergeCell ref="S41:U41"/>
    <mergeCell ref="X41:AF41"/>
    <mergeCell ref="AG41:AI41"/>
    <mergeCell ref="J38:R38"/>
    <mergeCell ref="S38:U38"/>
    <mergeCell ref="X38:AF38"/>
    <mergeCell ref="AG38:AI38"/>
    <mergeCell ref="J39:R39"/>
    <mergeCell ref="S39:U39"/>
    <mergeCell ref="X39:AF39"/>
    <mergeCell ref="AG39:AI39"/>
    <mergeCell ref="J36:R36"/>
    <mergeCell ref="S36:U36"/>
    <mergeCell ref="X36:AF36"/>
    <mergeCell ref="AG36:AI36"/>
    <mergeCell ref="J37:R37"/>
    <mergeCell ref="S37:U37"/>
    <mergeCell ref="X37:AF37"/>
    <mergeCell ref="AG37:AI37"/>
    <mergeCell ref="J34:R34"/>
    <mergeCell ref="S34:U34"/>
    <mergeCell ref="X34:AF34"/>
    <mergeCell ref="AG34:AI34"/>
    <mergeCell ref="J35:R35"/>
    <mergeCell ref="S35:U35"/>
    <mergeCell ref="X35:AF35"/>
    <mergeCell ref="AG35:AI35"/>
    <mergeCell ref="J32:R32"/>
    <mergeCell ref="S32:U32"/>
    <mergeCell ref="X32:AF32"/>
    <mergeCell ref="AG32:AI32"/>
    <mergeCell ref="J33:R33"/>
    <mergeCell ref="S33:U33"/>
    <mergeCell ref="X33:AF33"/>
    <mergeCell ref="AG33:AI33"/>
    <mergeCell ref="J30:R30"/>
    <mergeCell ref="S30:U30"/>
    <mergeCell ref="X30:AF30"/>
    <mergeCell ref="AG30:AI30"/>
    <mergeCell ref="J31:R31"/>
    <mergeCell ref="S31:U31"/>
    <mergeCell ref="X31:AF31"/>
    <mergeCell ref="AG31:AI31"/>
    <mergeCell ref="J28:R28"/>
    <mergeCell ref="S28:U28"/>
    <mergeCell ref="X28:AF28"/>
    <mergeCell ref="AG28:AI28"/>
    <mergeCell ref="J29:R29"/>
    <mergeCell ref="S29:U29"/>
    <mergeCell ref="X29:AF29"/>
    <mergeCell ref="AG29:AI29"/>
    <mergeCell ref="J26:R26"/>
    <mergeCell ref="S26:U26"/>
    <mergeCell ref="X26:AF26"/>
    <mergeCell ref="AG26:AI26"/>
    <mergeCell ref="J27:R27"/>
    <mergeCell ref="S27:U27"/>
    <mergeCell ref="X27:AF27"/>
    <mergeCell ref="AG27:AI27"/>
    <mergeCell ref="J24:R24"/>
    <mergeCell ref="S24:U24"/>
    <mergeCell ref="X24:AF24"/>
    <mergeCell ref="AG24:AI24"/>
    <mergeCell ref="J25:R25"/>
    <mergeCell ref="S25:U25"/>
    <mergeCell ref="X25:AF25"/>
    <mergeCell ref="AG25:AI25"/>
    <mergeCell ref="J22:R22"/>
    <mergeCell ref="S22:U22"/>
    <mergeCell ref="X22:AF22"/>
    <mergeCell ref="AG22:AI22"/>
    <mergeCell ref="J23:R23"/>
    <mergeCell ref="S23:U23"/>
    <mergeCell ref="X23:AF23"/>
    <mergeCell ref="AG23:AI23"/>
    <mergeCell ref="J20:R20"/>
    <mergeCell ref="S20:U20"/>
    <mergeCell ref="X20:AF20"/>
    <mergeCell ref="AG20:AI20"/>
    <mergeCell ref="J21:R21"/>
    <mergeCell ref="S21:U21"/>
    <mergeCell ref="X21:AF21"/>
    <mergeCell ref="AG21:AI21"/>
    <mergeCell ref="J18:R18"/>
    <mergeCell ref="S18:U18"/>
    <mergeCell ref="X18:AF18"/>
    <mergeCell ref="AG18:AI18"/>
    <mergeCell ref="J19:R19"/>
    <mergeCell ref="S19:U19"/>
    <mergeCell ref="X19:AF19"/>
    <mergeCell ref="AG19:AI19"/>
    <mergeCell ref="J16:R16"/>
    <mergeCell ref="S16:U16"/>
    <mergeCell ref="X16:AF16"/>
    <mergeCell ref="AG16:AI16"/>
    <mergeCell ref="J17:R17"/>
    <mergeCell ref="S17:U17"/>
    <mergeCell ref="X17:AF17"/>
    <mergeCell ref="AG17:AI17"/>
    <mergeCell ref="J14:R14"/>
    <mergeCell ref="S14:U14"/>
    <mergeCell ref="X14:AF14"/>
    <mergeCell ref="AG14:AI14"/>
    <mergeCell ref="J15:R15"/>
    <mergeCell ref="S15:U15"/>
    <mergeCell ref="X15:AF15"/>
    <mergeCell ref="AG15:AI15"/>
    <mergeCell ref="J12:R12"/>
    <mergeCell ref="S12:U12"/>
    <mergeCell ref="X12:AF12"/>
    <mergeCell ref="AG12:AI12"/>
    <mergeCell ref="J13:R13"/>
    <mergeCell ref="S13:U13"/>
    <mergeCell ref="X13:AF13"/>
    <mergeCell ref="AG13:AI13"/>
    <mergeCell ref="J10:R10"/>
    <mergeCell ref="S10:U10"/>
    <mergeCell ref="X10:AF10"/>
    <mergeCell ref="AG10:AI10"/>
    <mergeCell ref="J11:R11"/>
    <mergeCell ref="S11:U11"/>
    <mergeCell ref="X11:AF11"/>
    <mergeCell ref="AG11:AI11"/>
    <mergeCell ref="J8:R8"/>
    <mergeCell ref="S8:U8"/>
    <mergeCell ref="X8:AF8"/>
    <mergeCell ref="AG8:AI8"/>
    <mergeCell ref="J9:R9"/>
    <mergeCell ref="S9:U9"/>
    <mergeCell ref="X9:AF9"/>
    <mergeCell ref="AG9:AI9"/>
    <mergeCell ref="O5:S5"/>
    <mergeCell ref="AC5:AG5"/>
    <mergeCell ref="J6:R6"/>
    <mergeCell ref="S6:U6"/>
    <mergeCell ref="X6:AF6"/>
    <mergeCell ref="AG6:AI6"/>
    <mergeCell ref="I1:P1"/>
    <mergeCell ref="W1:AB1"/>
    <mergeCell ref="J3:R3"/>
    <mergeCell ref="X3:AF3"/>
    <mergeCell ref="O4:R4"/>
    <mergeCell ref="AC4:AF4"/>
  </mergeCells>
  <pageMargins left="0.70866141732283472" right="0.70866141732283472" top="0.74803149606299213" bottom="0.74803149606299213" header="0.31496062992125984" footer="0.31496062992125984"/>
  <pageSetup paperSize="9" scale="84" orientation="portrait" r:id="rId1"/>
  <headerFooter>
    <oddHeader>&amp;C&amp;"Times New Roman,Félkövér"az Önkormányzat pénzeszközeinek változása
2018. év&amp;R&amp;"Times New Roman,Félkövér"rendelet
3/c. melléklet
e Ft-ban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B23" sqref="B23"/>
    </sheetView>
  </sheetViews>
  <sheetFormatPr defaultRowHeight="12.75" x14ac:dyDescent="0.2"/>
  <cols>
    <col min="1" max="1" width="66.7109375" style="514" customWidth="1"/>
    <col min="2" max="2" width="16" style="514" customWidth="1"/>
    <col min="3" max="256" width="9.140625" style="514"/>
    <col min="257" max="257" width="66.7109375" style="514" customWidth="1"/>
    <col min="258" max="258" width="16" style="514" customWidth="1"/>
    <col min="259" max="512" width="9.140625" style="514"/>
    <col min="513" max="513" width="66.7109375" style="514" customWidth="1"/>
    <col min="514" max="514" width="16" style="514" customWidth="1"/>
    <col min="515" max="768" width="9.140625" style="514"/>
    <col min="769" max="769" width="66.7109375" style="514" customWidth="1"/>
    <col min="770" max="770" width="16" style="514" customWidth="1"/>
    <col min="771" max="1024" width="9.140625" style="514"/>
    <col min="1025" max="1025" width="66.7109375" style="514" customWidth="1"/>
    <col min="1026" max="1026" width="16" style="514" customWidth="1"/>
    <col min="1027" max="1280" width="9.140625" style="514"/>
    <col min="1281" max="1281" width="66.7109375" style="514" customWidth="1"/>
    <col min="1282" max="1282" width="16" style="514" customWidth="1"/>
    <col min="1283" max="1536" width="9.140625" style="514"/>
    <col min="1537" max="1537" width="66.7109375" style="514" customWidth="1"/>
    <col min="1538" max="1538" width="16" style="514" customWidth="1"/>
    <col min="1539" max="1792" width="9.140625" style="514"/>
    <col min="1793" max="1793" width="66.7109375" style="514" customWidth="1"/>
    <col min="1794" max="1794" width="16" style="514" customWidth="1"/>
    <col min="1795" max="2048" width="9.140625" style="514"/>
    <col min="2049" max="2049" width="66.7109375" style="514" customWidth="1"/>
    <col min="2050" max="2050" width="16" style="514" customWidth="1"/>
    <col min="2051" max="2304" width="9.140625" style="514"/>
    <col min="2305" max="2305" width="66.7109375" style="514" customWidth="1"/>
    <col min="2306" max="2306" width="16" style="514" customWidth="1"/>
    <col min="2307" max="2560" width="9.140625" style="514"/>
    <col min="2561" max="2561" width="66.7109375" style="514" customWidth="1"/>
    <col min="2562" max="2562" width="16" style="514" customWidth="1"/>
    <col min="2563" max="2816" width="9.140625" style="514"/>
    <col min="2817" max="2817" width="66.7109375" style="514" customWidth="1"/>
    <col min="2818" max="2818" width="16" style="514" customWidth="1"/>
    <col min="2819" max="3072" width="9.140625" style="514"/>
    <col min="3073" max="3073" width="66.7109375" style="514" customWidth="1"/>
    <col min="3074" max="3074" width="16" style="514" customWidth="1"/>
    <col min="3075" max="3328" width="9.140625" style="514"/>
    <col min="3329" max="3329" width="66.7109375" style="514" customWidth="1"/>
    <col min="3330" max="3330" width="16" style="514" customWidth="1"/>
    <col min="3331" max="3584" width="9.140625" style="514"/>
    <col min="3585" max="3585" width="66.7109375" style="514" customWidth="1"/>
    <col min="3586" max="3586" width="16" style="514" customWidth="1"/>
    <col min="3587" max="3840" width="9.140625" style="514"/>
    <col min="3841" max="3841" width="66.7109375" style="514" customWidth="1"/>
    <col min="3842" max="3842" width="16" style="514" customWidth="1"/>
    <col min="3843" max="4096" width="9.140625" style="514"/>
    <col min="4097" max="4097" width="66.7109375" style="514" customWidth="1"/>
    <col min="4098" max="4098" width="16" style="514" customWidth="1"/>
    <col min="4099" max="4352" width="9.140625" style="514"/>
    <col min="4353" max="4353" width="66.7109375" style="514" customWidth="1"/>
    <col min="4354" max="4354" width="16" style="514" customWidth="1"/>
    <col min="4355" max="4608" width="9.140625" style="514"/>
    <col min="4609" max="4609" width="66.7109375" style="514" customWidth="1"/>
    <col min="4610" max="4610" width="16" style="514" customWidth="1"/>
    <col min="4611" max="4864" width="9.140625" style="514"/>
    <col min="4865" max="4865" width="66.7109375" style="514" customWidth="1"/>
    <col min="4866" max="4866" width="16" style="514" customWidth="1"/>
    <col min="4867" max="5120" width="9.140625" style="514"/>
    <col min="5121" max="5121" width="66.7109375" style="514" customWidth="1"/>
    <col min="5122" max="5122" width="16" style="514" customWidth="1"/>
    <col min="5123" max="5376" width="9.140625" style="514"/>
    <col min="5377" max="5377" width="66.7109375" style="514" customWidth="1"/>
    <col min="5378" max="5378" width="16" style="514" customWidth="1"/>
    <col min="5379" max="5632" width="9.140625" style="514"/>
    <col min="5633" max="5633" width="66.7109375" style="514" customWidth="1"/>
    <col min="5634" max="5634" width="16" style="514" customWidth="1"/>
    <col min="5635" max="5888" width="9.140625" style="514"/>
    <col min="5889" max="5889" width="66.7109375" style="514" customWidth="1"/>
    <col min="5890" max="5890" width="16" style="514" customWidth="1"/>
    <col min="5891" max="6144" width="9.140625" style="514"/>
    <col min="6145" max="6145" width="66.7109375" style="514" customWidth="1"/>
    <col min="6146" max="6146" width="16" style="514" customWidth="1"/>
    <col min="6147" max="6400" width="9.140625" style="514"/>
    <col min="6401" max="6401" width="66.7109375" style="514" customWidth="1"/>
    <col min="6402" max="6402" width="16" style="514" customWidth="1"/>
    <col min="6403" max="6656" width="9.140625" style="514"/>
    <col min="6657" max="6657" width="66.7109375" style="514" customWidth="1"/>
    <col min="6658" max="6658" width="16" style="514" customWidth="1"/>
    <col min="6659" max="6912" width="9.140625" style="514"/>
    <col min="6913" max="6913" width="66.7109375" style="514" customWidth="1"/>
    <col min="6914" max="6914" width="16" style="514" customWidth="1"/>
    <col min="6915" max="7168" width="9.140625" style="514"/>
    <col min="7169" max="7169" width="66.7109375" style="514" customWidth="1"/>
    <col min="7170" max="7170" width="16" style="514" customWidth="1"/>
    <col min="7171" max="7424" width="9.140625" style="514"/>
    <col min="7425" max="7425" width="66.7109375" style="514" customWidth="1"/>
    <col min="7426" max="7426" width="16" style="514" customWidth="1"/>
    <col min="7427" max="7680" width="9.140625" style="514"/>
    <col min="7681" max="7681" width="66.7109375" style="514" customWidth="1"/>
    <col min="7682" max="7682" width="16" style="514" customWidth="1"/>
    <col min="7683" max="7936" width="9.140625" style="514"/>
    <col min="7937" max="7937" width="66.7109375" style="514" customWidth="1"/>
    <col min="7938" max="7938" width="16" style="514" customWidth="1"/>
    <col min="7939" max="8192" width="9.140625" style="514"/>
    <col min="8193" max="8193" width="66.7109375" style="514" customWidth="1"/>
    <col min="8194" max="8194" width="16" style="514" customWidth="1"/>
    <col min="8195" max="8448" width="9.140625" style="514"/>
    <col min="8449" max="8449" width="66.7109375" style="514" customWidth="1"/>
    <col min="8450" max="8450" width="16" style="514" customWidth="1"/>
    <col min="8451" max="8704" width="9.140625" style="514"/>
    <col min="8705" max="8705" width="66.7109375" style="514" customWidth="1"/>
    <col min="8706" max="8706" width="16" style="514" customWidth="1"/>
    <col min="8707" max="8960" width="9.140625" style="514"/>
    <col min="8961" max="8961" width="66.7109375" style="514" customWidth="1"/>
    <col min="8962" max="8962" width="16" style="514" customWidth="1"/>
    <col min="8963" max="9216" width="9.140625" style="514"/>
    <col min="9217" max="9217" width="66.7109375" style="514" customWidth="1"/>
    <col min="9218" max="9218" width="16" style="514" customWidth="1"/>
    <col min="9219" max="9472" width="9.140625" style="514"/>
    <col min="9473" max="9473" width="66.7109375" style="514" customWidth="1"/>
    <col min="9474" max="9474" width="16" style="514" customWidth="1"/>
    <col min="9475" max="9728" width="9.140625" style="514"/>
    <col min="9729" max="9729" width="66.7109375" style="514" customWidth="1"/>
    <col min="9730" max="9730" width="16" style="514" customWidth="1"/>
    <col min="9731" max="9984" width="9.140625" style="514"/>
    <col min="9985" max="9985" width="66.7109375" style="514" customWidth="1"/>
    <col min="9986" max="9986" width="16" style="514" customWidth="1"/>
    <col min="9987" max="10240" width="9.140625" style="514"/>
    <col min="10241" max="10241" width="66.7109375" style="514" customWidth="1"/>
    <col min="10242" max="10242" width="16" style="514" customWidth="1"/>
    <col min="10243" max="10496" width="9.140625" style="514"/>
    <col min="10497" max="10497" width="66.7109375" style="514" customWidth="1"/>
    <col min="10498" max="10498" width="16" style="514" customWidth="1"/>
    <col min="10499" max="10752" width="9.140625" style="514"/>
    <col min="10753" max="10753" width="66.7109375" style="514" customWidth="1"/>
    <col min="10754" max="10754" width="16" style="514" customWidth="1"/>
    <col min="10755" max="11008" width="9.140625" style="514"/>
    <col min="11009" max="11009" width="66.7109375" style="514" customWidth="1"/>
    <col min="11010" max="11010" width="16" style="514" customWidth="1"/>
    <col min="11011" max="11264" width="9.140625" style="514"/>
    <col min="11265" max="11265" width="66.7109375" style="514" customWidth="1"/>
    <col min="11266" max="11266" width="16" style="514" customWidth="1"/>
    <col min="11267" max="11520" width="9.140625" style="514"/>
    <col min="11521" max="11521" width="66.7109375" style="514" customWidth="1"/>
    <col min="11522" max="11522" width="16" style="514" customWidth="1"/>
    <col min="11523" max="11776" width="9.140625" style="514"/>
    <col min="11777" max="11777" width="66.7109375" style="514" customWidth="1"/>
    <col min="11778" max="11778" width="16" style="514" customWidth="1"/>
    <col min="11779" max="12032" width="9.140625" style="514"/>
    <col min="12033" max="12033" width="66.7109375" style="514" customWidth="1"/>
    <col min="12034" max="12034" width="16" style="514" customWidth="1"/>
    <col min="12035" max="12288" width="9.140625" style="514"/>
    <col min="12289" max="12289" width="66.7109375" style="514" customWidth="1"/>
    <col min="12290" max="12290" width="16" style="514" customWidth="1"/>
    <col min="12291" max="12544" width="9.140625" style="514"/>
    <col min="12545" max="12545" width="66.7109375" style="514" customWidth="1"/>
    <col min="12546" max="12546" width="16" style="514" customWidth="1"/>
    <col min="12547" max="12800" width="9.140625" style="514"/>
    <col min="12801" max="12801" width="66.7109375" style="514" customWidth="1"/>
    <col min="12802" max="12802" width="16" style="514" customWidth="1"/>
    <col min="12803" max="13056" width="9.140625" style="514"/>
    <col min="13057" max="13057" width="66.7109375" style="514" customWidth="1"/>
    <col min="13058" max="13058" width="16" style="514" customWidth="1"/>
    <col min="13059" max="13312" width="9.140625" style="514"/>
    <col min="13313" max="13313" width="66.7109375" style="514" customWidth="1"/>
    <col min="13314" max="13314" width="16" style="514" customWidth="1"/>
    <col min="13315" max="13568" width="9.140625" style="514"/>
    <col min="13569" max="13569" width="66.7109375" style="514" customWidth="1"/>
    <col min="13570" max="13570" width="16" style="514" customWidth="1"/>
    <col min="13571" max="13824" width="9.140625" style="514"/>
    <col min="13825" max="13825" width="66.7109375" style="514" customWidth="1"/>
    <col min="13826" max="13826" width="16" style="514" customWidth="1"/>
    <col min="13827" max="14080" width="9.140625" style="514"/>
    <col min="14081" max="14081" width="66.7109375" style="514" customWidth="1"/>
    <col min="14082" max="14082" width="16" style="514" customWidth="1"/>
    <col min="14083" max="14336" width="9.140625" style="514"/>
    <col min="14337" max="14337" width="66.7109375" style="514" customWidth="1"/>
    <col min="14338" max="14338" width="16" style="514" customWidth="1"/>
    <col min="14339" max="14592" width="9.140625" style="514"/>
    <col min="14593" max="14593" width="66.7109375" style="514" customWidth="1"/>
    <col min="14594" max="14594" width="16" style="514" customWidth="1"/>
    <col min="14595" max="14848" width="9.140625" style="514"/>
    <col min="14849" max="14849" width="66.7109375" style="514" customWidth="1"/>
    <col min="14850" max="14850" width="16" style="514" customWidth="1"/>
    <col min="14851" max="15104" width="9.140625" style="514"/>
    <col min="15105" max="15105" width="66.7109375" style="514" customWidth="1"/>
    <col min="15106" max="15106" width="16" style="514" customWidth="1"/>
    <col min="15107" max="15360" width="9.140625" style="514"/>
    <col min="15361" max="15361" width="66.7109375" style="514" customWidth="1"/>
    <col min="15362" max="15362" width="16" style="514" customWidth="1"/>
    <col min="15363" max="15616" width="9.140625" style="514"/>
    <col min="15617" max="15617" width="66.7109375" style="514" customWidth="1"/>
    <col min="15618" max="15618" width="16" style="514" customWidth="1"/>
    <col min="15619" max="15872" width="9.140625" style="514"/>
    <col min="15873" max="15873" width="66.7109375" style="514" customWidth="1"/>
    <col min="15874" max="15874" width="16" style="514" customWidth="1"/>
    <col min="15875" max="16128" width="9.140625" style="514"/>
    <col min="16129" max="16129" width="66.7109375" style="514" customWidth="1"/>
    <col min="16130" max="16130" width="16" style="514" customWidth="1"/>
    <col min="16131" max="16384" width="9.140625" style="514"/>
  </cols>
  <sheetData>
    <row r="1" spans="1:2" ht="13.5" thickBot="1" x14ac:dyDescent="0.25"/>
    <row r="2" spans="1:2" ht="15" customHeight="1" thickBot="1" x14ac:dyDescent="0.25">
      <c r="A2" s="895" t="s">
        <v>903</v>
      </c>
      <c r="B2" s="896" t="s">
        <v>904</v>
      </c>
    </row>
    <row r="3" spans="1:2" ht="15" customHeight="1" x14ac:dyDescent="0.2">
      <c r="A3" s="897" t="s">
        <v>905</v>
      </c>
      <c r="B3" s="515"/>
    </row>
    <row r="4" spans="1:2" ht="15" customHeight="1" x14ac:dyDescent="0.2">
      <c r="A4" s="516" t="s">
        <v>906</v>
      </c>
      <c r="B4" s="517">
        <v>8006087</v>
      </c>
    </row>
    <row r="5" spans="1:2" ht="25.5" x14ac:dyDescent="0.2">
      <c r="A5" s="518" t="s">
        <v>907</v>
      </c>
      <c r="B5" s="517">
        <f>2484504-5912+246233</f>
        <v>2724825</v>
      </c>
    </row>
    <row r="6" spans="1:2" ht="15" customHeight="1" x14ac:dyDescent="0.2">
      <c r="A6" s="516" t="s">
        <v>908</v>
      </c>
      <c r="B6" s="517"/>
    </row>
    <row r="7" spans="1:2" ht="25.5" x14ac:dyDescent="0.2">
      <c r="A7" s="518" t="s">
        <v>909</v>
      </c>
      <c r="B7" s="517">
        <v>2674981</v>
      </c>
    </row>
    <row r="8" spans="1:2" ht="15" customHeight="1" x14ac:dyDescent="0.2">
      <c r="A8" s="516" t="s">
        <v>910</v>
      </c>
      <c r="B8" s="517">
        <v>17190</v>
      </c>
    </row>
    <row r="9" spans="1:2" ht="15" customHeight="1" thickBot="1" x14ac:dyDescent="0.25">
      <c r="A9" s="519" t="s">
        <v>911</v>
      </c>
      <c r="B9" s="520"/>
    </row>
    <row r="10" spans="1:2" ht="15" customHeight="1" thickBot="1" x14ac:dyDescent="0.25">
      <c r="A10" s="898" t="s">
        <v>34</v>
      </c>
      <c r="B10" s="899">
        <f>SUM(B4:B9)</f>
        <v>13423083</v>
      </c>
    </row>
    <row r="11" spans="1:2" ht="15" customHeight="1" x14ac:dyDescent="0.2">
      <c r="A11" s="521"/>
      <c r="B11" s="522"/>
    </row>
    <row r="12" spans="1:2" ht="15" customHeight="1" x14ac:dyDescent="0.2">
      <c r="A12" s="900" t="s">
        <v>912</v>
      </c>
      <c r="B12" s="517"/>
    </row>
    <row r="13" spans="1:2" ht="15" customHeight="1" x14ac:dyDescent="0.2">
      <c r="A13" s="516" t="s">
        <v>913</v>
      </c>
      <c r="B13" s="517"/>
    </row>
    <row r="14" spans="1:2" ht="15" customHeight="1" x14ac:dyDescent="0.2">
      <c r="A14" s="516" t="s">
        <v>914</v>
      </c>
      <c r="B14" s="517"/>
    </row>
    <row r="15" spans="1:2" ht="15" customHeight="1" x14ac:dyDescent="0.2">
      <c r="A15" s="516" t="s">
        <v>915</v>
      </c>
      <c r="B15" s="517">
        <v>15300</v>
      </c>
    </row>
    <row r="16" spans="1:2" ht="15" customHeight="1" thickBot="1" x14ac:dyDescent="0.25">
      <c r="A16" s="523" t="s">
        <v>916</v>
      </c>
      <c r="B16" s="520">
        <f>240560+24194</f>
        <v>264754</v>
      </c>
    </row>
    <row r="17" spans="1:2" ht="15" customHeight="1" thickBot="1" x14ac:dyDescent="0.25">
      <c r="A17" s="898" t="s">
        <v>23</v>
      </c>
      <c r="B17" s="899">
        <f>SUM(B13:B16)</f>
        <v>280054</v>
      </c>
    </row>
    <row r="19" spans="1:2" x14ac:dyDescent="0.2">
      <c r="A19" s="514" t="s">
        <v>917</v>
      </c>
      <c r="B19" s="524">
        <f>B17/B10*100</f>
        <v>2.0863612331086681</v>
      </c>
    </row>
    <row r="20" spans="1:2" x14ac:dyDescent="0.2">
      <c r="A20" s="514" t="s">
        <v>918</v>
      </c>
      <c r="B20" s="514">
        <v>50</v>
      </c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orientation="portrait" r:id="rId1"/>
  <headerFooter>
    <oddHeader>&amp;C&amp;"Times New Roman,Félkövér"Kimutatás a Magyarország gazdasági stabilitásáról szóló tv.szerinti
adósságkorlát alakulásáról a 2018. évi tényadatok alapján&amp;R&amp;"Times New Roman,Félkövér"rendelet
3/d. melléklete
e Ft-ban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E2422"/>
  <sheetViews>
    <sheetView zoomScaleNormal="100" workbookViewId="0">
      <pane xSplit="1" ySplit="5" topLeftCell="T27" activePane="bottomRight" state="frozen"/>
      <selection pane="topRight" activeCell="B1" sqref="B1"/>
      <selection pane="bottomLeft" activeCell="A6" sqref="A6"/>
      <selection pane="bottomRight" activeCell="AA34" sqref="AA34"/>
    </sheetView>
  </sheetViews>
  <sheetFormatPr defaultColWidth="10.7109375" defaultRowHeight="12.75" x14ac:dyDescent="0.2"/>
  <cols>
    <col min="1" max="1" width="51.7109375" style="46" customWidth="1"/>
    <col min="2" max="2" width="9.7109375" style="329" customWidth="1"/>
    <col min="3" max="3" width="10" style="329" customWidth="1"/>
    <col min="4" max="4" width="9.7109375" style="329" customWidth="1"/>
    <col min="5" max="5" width="9.7109375" style="324" customWidth="1"/>
    <col min="6" max="6" width="10" style="324" customWidth="1"/>
    <col min="7" max="8" width="9.7109375" style="324" customWidth="1"/>
    <col min="9" max="9" width="10.140625" style="324" customWidth="1"/>
    <col min="10" max="11" width="9.7109375" style="324" customWidth="1"/>
    <col min="12" max="12" width="10" style="324" customWidth="1"/>
    <col min="13" max="14" width="9.7109375" style="324" customWidth="1"/>
    <col min="15" max="15" width="10.140625" style="324" customWidth="1"/>
    <col min="16" max="17" width="9.7109375" style="324" customWidth="1"/>
    <col min="18" max="18" width="10" style="324" customWidth="1"/>
    <col min="19" max="22" width="9.7109375" style="324" customWidth="1"/>
    <col min="23" max="23" width="10.5703125" style="324" customWidth="1"/>
    <col min="24" max="24" width="9.7109375" style="324" customWidth="1"/>
    <col min="25" max="25" width="10.42578125" style="324" customWidth="1"/>
    <col min="26" max="121" width="9.7109375" style="324" customWidth="1"/>
    <col min="122" max="124" width="12.7109375" style="325" customWidth="1"/>
    <col min="125" max="151" width="9.7109375" style="304" customWidth="1"/>
    <col min="152" max="154" width="9.7109375" style="904" customWidth="1"/>
    <col min="155" max="190" width="9.7109375" style="304" customWidth="1"/>
    <col min="191" max="191" width="10.7109375" style="304" customWidth="1"/>
    <col min="192" max="205" width="9.7109375" style="304" customWidth="1"/>
    <col min="206" max="211" width="12.7109375" style="304" customWidth="1"/>
    <col min="212" max="16384" width="10.7109375" style="304"/>
  </cols>
  <sheetData>
    <row r="1" spans="1:213" s="296" customFormat="1" ht="15" customHeight="1" x14ac:dyDescent="0.2">
      <c r="A1" s="330"/>
      <c r="B1" s="1655">
        <v>11101</v>
      </c>
      <c r="C1" s="1656"/>
      <c r="D1" s="1657"/>
      <c r="E1" s="1655">
        <v>11102</v>
      </c>
      <c r="F1" s="1656"/>
      <c r="G1" s="1657"/>
      <c r="H1" s="1655">
        <v>11103</v>
      </c>
      <c r="I1" s="1656"/>
      <c r="J1" s="1657"/>
      <c r="K1" s="1655">
        <v>11104</v>
      </c>
      <c r="L1" s="1656"/>
      <c r="M1" s="1657"/>
      <c r="N1" s="1655">
        <v>11105</v>
      </c>
      <c r="O1" s="1656"/>
      <c r="P1" s="1657"/>
      <c r="Q1" s="1655" t="s">
        <v>476</v>
      </c>
      <c r="R1" s="1656"/>
      <c r="S1" s="1657"/>
      <c r="T1" s="1655" t="s">
        <v>477</v>
      </c>
      <c r="U1" s="1656"/>
      <c r="V1" s="1657"/>
      <c r="W1" s="1655" t="s">
        <v>263</v>
      </c>
      <c r="X1" s="1656"/>
      <c r="Y1" s="1657"/>
      <c r="Z1" s="1655" t="s">
        <v>152</v>
      </c>
      <c r="AA1" s="1656"/>
      <c r="AB1" s="1657"/>
      <c r="AC1" s="1655" t="s">
        <v>158</v>
      </c>
      <c r="AD1" s="1656"/>
      <c r="AE1" s="1657"/>
      <c r="AF1" s="1655">
        <v>11201</v>
      </c>
      <c r="AG1" s="1656"/>
      <c r="AH1" s="1657"/>
      <c r="AI1" s="1655">
        <v>11301</v>
      </c>
      <c r="AJ1" s="1656"/>
      <c r="AK1" s="1657"/>
      <c r="AL1" s="1655">
        <v>11303</v>
      </c>
      <c r="AM1" s="1656"/>
      <c r="AN1" s="1657"/>
      <c r="AO1" s="1655">
        <v>11401</v>
      </c>
      <c r="AP1" s="1656"/>
      <c r="AQ1" s="1657"/>
      <c r="AR1" s="1655">
        <v>11402</v>
      </c>
      <c r="AS1" s="1656"/>
      <c r="AT1" s="1657"/>
      <c r="AU1" s="1655" t="s">
        <v>265</v>
      </c>
      <c r="AV1" s="1656"/>
      <c r="AW1" s="1657"/>
      <c r="AX1" s="1655" t="s">
        <v>308</v>
      </c>
      <c r="AY1" s="1656"/>
      <c r="AZ1" s="1657"/>
      <c r="BA1" s="1655">
        <v>11405</v>
      </c>
      <c r="BB1" s="1656"/>
      <c r="BC1" s="1657"/>
      <c r="BD1" s="1655">
        <v>11406</v>
      </c>
      <c r="BE1" s="1656"/>
      <c r="BF1" s="1657"/>
      <c r="BG1" s="1655">
        <v>11407</v>
      </c>
      <c r="BH1" s="1656"/>
      <c r="BI1" s="1657"/>
      <c r="BJ1" s="1655">
        <v>11501</v>
      </c>
      <c r="BK1" s="1656"/>
      <c r="BL1" s="1657"/>
      <c r="BM1" s="1655">
        <v>11502</v>
      </c>
      <c r="BN1" s="1656"/>
      <c r="BO1" s="1657"/>
      <c r="BP1" s="1655">
        <v>11601</v>
      </c>
      <c r="BQ1" s="1656"/>
      <c r="BR1" s="1657"/>
      <c r="BS1" s="1655" t="s">
        <v>190</v>
      </c>
      <c r="BT1" s="1656"/>
      <c r="BU1" s="1657"/>
      <c r="BV1" s="1655" t="s">
        <v>478</v>
      </c>
      <c r="BW1" s="1656"/>
      <c r="BX1" s="1657"/>
      <c r="BY1" s="1655" t="s">
        <v>191</v>
      </c>
      <c r="BZ1" s="1656"/>
      <c r="CA1" s="1657"/>
      <c r="CB1" s="1655" t="s">
        <v>479</v>
      </c>
      <c r="CC1" s="1656"/>
      <c r="CD1" s="1657"/>
      <c r="CE1" s="1655">
        <v>11602</v>
      </c>
      <c r="CF1" s="1656"/>
      <c r="CG1" s="1657"/>
      <c r="CH1" s="1655">
        <v>11603</v>
      </c>
      <c r="CI1" s="1656"/>
      <c r="CJ1" s="1657"/>
      <c r="CK1" s="1655">
        <v>11604</v>
      </c>
      <c r="CL1" s="1656"/>
      <c r="CM1" s="1657"/>
      <c r="CN1" s="1655">
        <v>11605</v>
      </c>
      <c r="CO1" s="1656"/>
      <c r="CP1" s="1657"/>
      <c r="CQ1" s="1655">
        <v>11701</v>
      </c>
      <c r="CR1" s="1656"/>
      <c r="CS1" s="1657"/>
      <c r="CT1" s="1655">
        <v>11702</v>
      </c>
      <c r="CU1" s="1656"/>
      <c r="CV1" s="1657"/>
      <c r="CW1" s="1656">
        <v>11703</v>
      </c>
      <c r="CX1" s="1656"/>
      <c r="CY1" s="1657"/>
      <c r="CZ1" s="1655">
        <v>11704</v>
      </c>
      <c r="DA1" s="1656"/>
      <c r="DB1" s="1657"/>
      <c r="DC1" s="1655">
        <v>11705</v>
      </c>
      <c r="DD1" s="1656"/>
      <c r="DE1" s="1657"/>
      <c r="DF1" s="1655" t="s">
        <v>480</v>
      </c>
      <c r="DG1" s="1656"/>
      <c r="DH1" s="1657"/>
      <c r="DI1" s="1655" t="s">
        <v>481</v>
      </c>
      <c r="DJ1" s="1656"/>
      <c r="DK1" s="1657"/>
      <c r="DL1" s="1655">
        <v>11803</v>
      </c>
      <c r="DM1" s="1656"/>
      <c r="DN1" s="1657"/>
      <c r="DO1" s="1655">
        <v>11805</v>
      </c>
      <c r="DP1" s="1656"/>
      <c r="DQ1" s="1657"/>
      <c r="DR1" s="1652" t="s">
        <v>482</v>
      </c>
      <c r="DS1" s="1653"/>
      <c r="DT1" s="1654"/>
      <c r="DU1" s="1656">
        <v>12102</v>
      </c>
      <c r="DV1" s="1656"/>
      <c r="DW1" s="1657"/>
      <c r="DX1" s="1655">
        <v>12103</v>
      </c>
      <c r="DY1" s="1656"/>
      <c r="DZ1" s="1657"/>
      <c r="EA1" s="1655">
        <v>12104</v>
      </c>
      <c r="EB1" s="1656"/>
      <c r="EC1" s="1657"/>
      <c r="ED1" s="1655" t="s">
        <v>483</v>
      </c>
      <c r="EE1" s="1656"/>
      <c r="EF1" s="1657"/>
      <c r="EG1" s="1655" t="s">
        <v>484</v>
      </c>
      <c r="EH1" s="1656"/>
      <c r="EI1" s="1657"/>
      <c r="EJ1" s="1655" t="s">
        <v>485</v>
      </c>
      <c r="EK1" s="1656"/>
      <c r="EL1" s="1657"/>
      <c r="EM1" s="1655" t="s">
        <v>486</v>
      </c>
      <c r="EN1" s="1656"/>
      <c r="EO1" s="1657"/>
      <c r="EP1" s="1655">
        <v>12202</v>
      </c>
      <c r="EQ1" s="1656"/>
      <c r="ER1" s="1657"/>
      <c r="ES1" s="1655">
        <v>12203</v>
      </c>
      <c r="ET1" s="1656"/>
      <c r="EU1" s="1657"/>
      <c r="EV1" s="1652" t="s">
        <v>487</v>
      </c>
      <c r="EW1" s="1653"/>
      <c r="EX1" s="1654"/>
      <c r="EY1" s="1649">
        <v>40101</v>
      </c>
      <c r="EZ1" s="1650"/>
      <c r="FA1" s="1651"/>
      <c r="FB1" s="1649" t="s">
        <v>488</v>
      </c>
      <c r="FC1" s="1650"/>
      <c r="FD1" s="1651"/>
      <c r="FE1" s="1649" t="s">
        <v>489</v>
      </c>
      <c r="FF1" s="1650"/>
      <c r="FG1" s="1651"/>
      <c r="FH1" s="1649" t="s">
        <v>490</v>
      </c>
      <c r="FI1" s="1650"/>
      <c r="FJ1" s="1651"/>
      <c r="FK1" s="1649">
        <v>40103</v>
      </c>
      <c r="FL1" s="1650"/>
      <c r="FM1" s="1651"/>
      <c r="FN1" s="1649" t="s">
        <v>491</v>
      </c>
      <c r="FO1" s="1650"/>
      <c r="FP1" s="1651"/>
      <c r="FQ1" s="1649" t="s">
        <v>492</v>
      </c>
      <c r="FR1" s="1650"/>
      <c r="FS1" s="1651"/>
      <c r="FT1" s="1649">
        <v>40105</v>
      </c>
      <c r="FU1" s="1650"/>
      <c r="FV1" s="1651"/>
      <c r="FW1" s="1649">
        <v>40106</v>
      </c>
      <c r="FX1" s="1650"/>
      <c r="FY1" s="1651"/>
      <c r="FZ1" s="1649">
        <v>40107</v>
      </c>
      <c r="GA1" s="1650"/>
      <c r="GB1" s="1651"/>
      <c r="GC1" s="1649">
        <v>40108</v>
      </c>
      <c r="GD1" s="1650"/>
      <c r="GE1" s="1651"/>
      <c r="GF1" s="1649">
        <v>40109</v>
      </c>
      <c r="GG1" s="1650"/>
      <c r="GH1" s="1651"/>
      <c r="GI1" s="1649">
        <v>40110</v>
      </c>
      <c r="GJ1" s="1650"/>
      <c r="GK1" s="1651"/>
      <c r="GL1" s="1649">
        <v>40100</v>
      </c>
      <c r="GM1" s="1650"/>
      <c r="GN1" s="1651"/>
      <c r="GO1" s="1649" t="s">
        <v>493</v>
      </c>
      <c r="GP1" s="1650"/>
      <c r="GQ1" s="1651"/>
      <c r="GR1" s="1649">
        <v>50100</v>
      </c>
      <c r="GS1" s="1650"/>
      <c r="GT1" s="1651"/>
      <c r="GU1" s="1649" t="s">
        <v>494</v>
      </c>
      <c r="GV1" s="1650"/>
      <c r="GW1" s="1651"/>
      <c r="GX1" s="1652" t="s">
        <v>495</v>
      </c>
      <c r="GY1" s="1653"/>
      <c r="GZ1" s="1654"/>
      <c r="HA1" s="1652" t="s">
        <v>496</v>
      </c>
      <c r="HB1" s="1653"/>
      <c r="HC1" s="1658"/>
    </row>
    <row r="2" spans="1:213" s="48" customFormat="1" ht="51" customHeight="1" x14ac:dyDescent="0.2">
      <c r="A2" s="921" t="s">
        <v>497</v>
      </c>
      <c r="B2" s="1644" t="s">
        <v>498</v>
      </c>
      <c r="C2" s="1644"/>
      <c r="D2" s="1645"/>
      <c r="E2" s="1643" t="s">
        <v>499</v>
      </c>
      <c r="F2" s="1644"/>
      <c r="G2" s="1645"/>
      <c r="H2" s="1643" t="s">
        <v>500</v>
      </c>
      <c r="I2" s="1644"/>
      <c r="J2" s="1645"/>
      <c r="K2" s="1643" t="s">
        <v>501</v>
      </c>
      <c r="L2" s="1644"/>
      <c r="M2" s="1645"/>
      <c r="N2" s="1643" t="s">
        <v>502</v>
      </c>
      <c r="O2" s="1644"/>
      <c r="P2" s="1645"/>
      <c r="Q2" s="1643" t="s">
        <v>503</v>
      </c>
      <c r="R2" s="1644"/>
      <c r="S2" s="1645"/>
      <c r="T2" s="1643" t="s">
        <v>504</v>
      </c>
      <c r="U2" s="1644"/>
      <c r="V2" s="1645"/>
      <c r="W2" s="1643" t="s">
        <v>505</v>
      </c>
      <c r="X2" s="1644"/>
      <c r="Y2" s="1645"/>
      <c r="Z2" s="1643" t="s">
        <v>506</v>
      </c>
      <c r="AA2" s="1644"/>
      <c r="AB2" s="1645"/>
      <c r="AC2" s="1643" t="s">
        <v>507</v>
      </c>
      <c r="AD2" s="1644"/>
      <c r="AE2" s="1645"/>
      <c r="AF2" s="1643" t="s">
        <v>508</v>
      </c>
      <c r="AG2" s="1644"/>
      <c r="AH2" s="1645"/>
      <c r="AI2" s="1643" t="s">
        <v>509</v>
      </c>
      <c r="AJ2" s="1644"/>
      <c r="AK2" s="1645"/>
      <c r="AL2" s="1643" t="s">
        <v>510</v>
      </c>
      <c r="AM2" s="1644"/>
      <c r="AN2" s="1645"/>
      <c r="AO2" s="1643" t="s">
        <v>511</v>
      </c>
      <c r="AP2" s="1644"/>
      <c r="AQ2" s="1645"/>
      <c r="AR2" s="1643" t="s">
        <v>512</v>
      </c>
      <c r="AS2" s="1644"/>
      <c r="AT2" s="1645"/>
      <c r="AU2" s="1643" t="s">
        <v>513</v>
      </c>
      <c r="AV2" s="1644"/>
      <c r="AW2" s="1645"/>
      <c r="AX2" s="1643" t="s">
        <v>514</v>
      </c>
      <c r="AY2" s="1644"/>
      <c r="AZ2" s="1645"/>
      <c r="BA2" s="1643" t="s">
        <v>515</v>
      </c>
      <c r="BB2" s="1644"/>
      <c r="BC2" s="1645"/>
      <c r="BD2" s="1643" t="s">
        <v>516</v>
      </c>
      <c r="BE2" s="1644"/>
      <c r="BF2" s="1645"/>
      <c r="BG2" s="1643" t="s">
        <v>517</v>
      </c>
      <c r="BH2" s="1644"/>
      <c r="BI2" s="1645"/>
      <c r="BJ2" s="1643" t="s">
        <v>518</v>
      </c>
      <c r="BK2" s="1644"/>
      <c r="BL2" s="1645"/>
      <c r="BM2" s="1643" t="s">
        <v>519</v>
      </c>
      <c r="BN2" s="1644"/>
      <c r="BO2" s="1645"/>
      <c r="BP2" s="1643" t="s">
        <v>520</v>
      </c>
      <c r="BQ2" s="1644"/>
      <c r="BR2" s="1645"/>
      <c r="BS2" s="1643" t="s">
        <v>521</v>
      </c>
      <c r="BT2" s="1644"/>
      <c r="BU2" s="1645"/>
      <c r="BV2" s="1643" t="s">
        <v>522</v>
      </c>
      <c r="BW2" s="1644"/>
      <c r="BX2" s="1645"/>
      <c r="BY2" s="1643" t="s">
        <v>523</v>
      </c>
      <c r="BZ2" s="1644"/>
      <c r="CA2" s="1645"/>
      <c r="CB2" s="1643" t="s">
        <v>522</v>
      </c>
      <c r="CC2" s="1644"/>
      <c r="CD2" s="1645"/>
      <c r="CE2" s="1646" t="s">
        <v>524</v>
      </c>
      <c r="CF2" s="1647"/>
      <c r="CG2" s="1648"/>
      <c r="CH2" s="1643" t="s">
        <v>525</v>
      </c>
      <c r="CI2" s="1644"/>
      <c r="CJ2" s="1645"/>
      <c r="CK2" s="1643" t="s">
        <v>526</v>
      </c>
      <c r="CL2" s="1644"/>
      <c r="CM2" s="1645"/>
      <c r="CN2" s="1643" t="s">
        <v>527</v>
      </c>
      <c r="CO2" s="1644"/>
      <c r="CP2" s="1645"/>
      <c r="CQ2" s="1643" t="s">
        <v>528</v>
      </c>
      <c r="CR2" s="1644"/>
      <c r="CS2" s="1645"/>
      <c r="CT2" s="1643" t="s">
        <v>529</v>
      </c>
      <c r="CU2" s="1644"/>
      <c r="CV2" s="1645"/>
      <c r="CW2" s="1644" t="s">
        <v>530</v>
      </c>
      <c r="CX2" s="1644"/>
      <c r="CY2" s="1645"/>
      <c r="CZ2" s="1643" t="s">
        <v>531</v>
      </c>
      <c r="DA2" s="1644"/>
      <c r="DB2" s="1645"/>
      <c r="DC2" s="1643" t="s">
        <v>532</v>
      </c>
      <c r="DD2" s="1644"/>
      <c r="DE2" s="1645"/>
      <c r="DF2" s="1643" t="s">
        <v>533</v>
      </c>
      <c r="DG2" s="1644"/>
      <c r="DH2" s="1645"/>
      <c r="DI2" s="1643" t="s">
        <v>534</v>
      </c>
      <c r="DJ2" s="1644"/>
      <c r="DK2" s="1645"/>
      <c r="DL2" s="1643" t="s">
        <v>535</v>
      </c>
      <c r="DM2" s="1644"/>
      <c r="DN2" s="1645"/>
      <c r="DO2" s="1638" t="s">
        <v>298</v>
      </c>
      <c r="DP2" s="1639"/>
      <c r="DQ2" s="1640"/>
      <c r="DR2" s="1638"/>
      <c r="DS2" s="1639"/>
      <c r="DT2" s="1640"/>
      <c r="DU2" s="1644" t="s">
        <v>536</v>
      </c>
      <c r="DV2" s="1644"/>
      <c r="DW2" s="1645"/>
      <c r="DX2" s="1643" t="s">
        <v>537</v>
      </c>
      <c r="DY2" s="1644"/>
      <c r="DZ2" s="1645"/>
      <c r="EA2" s="1643" t="s">
        <v>538</v>
      </c>
      <c r="EB2" s="1644"/>
      <c r="EC2" s="1645"/>
      <c r="ED2" s="1643" t="s">
        <v>539</v>
      </c>
      <c r="EE2" s="1644"/>
      <c r="EF2" s="1645"/>
      <c r="EG2" s="1643" t="s">
        <v>540</v>
      </c>
      <c r="EH2" s="1644"/>
      <c r="EI2" s="1645"/>
      <c r="EJ2" s="1643" t="s">
        <v>541</v>
      </c>
      <c r="EK2" s="1644"/>
      <c r="EL2" s="1645"/>
      <c r="EM2" s="1643" t="s">
        <v>542</v>
      </c>
      <c r="EN2" s="1644"/>
      <c r="EO2" s="1645"/>
      <c r="EP2" s="1643" t="s">
        <v>543</v>
      </c>
      <c r="EQ2" s="1644"/>
      <c r="ER2" s="1645"/>
      <c r="ES2" s="1643" t="s">
        <v>544</v>
      </c>
      <c r="ET2" s="1644"/>
      <c r="EU2" s="1645"/>
      <c r="EV2" s="1638"/>
      <c r="EW2" s="1639"/>
      <c r="EX2" s="1640"/>
      <c r="EY2" s="1638" t="s">
        <v>545</v>
      </c>
      <c r="EZ2" s="1639"/>
      <c r="FA2" s="1640"/>
      <c r="FB2" s="1638" t="s">
        <v>546</v>
      </c>
      <c r="FC2" s="1639"/>
      <c r="FD2" s="1640"/>
      <c r="FE2" s="1638" t="s">
        <v>547</v>
      </c>
      <c r="FF2" s="1639"/>
      <c r="FG2" s="1640"/>
      <c r="FH2" s="1638" t="s">
        <v>548</v>
      </c>
      <c r="FI2" s="1639"/>
      <c r="FJ2" s="1640"/>
      <c r="FK2" s="1638" t="s">
        <v>549</v>
      </c>
      <c r="FL2" s="1639"/>
      <c r="FM2" s="1640"/>
      <c r="FN2" s="1638" t="s">
        <v>550</v>
      </c>
      <c r="FO2" s="1639"/>
      <c r="FP2" s="1640"/>
      <c r="FQ2" s="1638" t="s">
        <v>551</v>
      </c>
      <c r="FR2" s="1639"/>
      <c r="FS2" s="1640"/>
      <c r="FT2" s="1638" t="s">
        <v>552</v>
      </c>
      <c r="FU2" s="1639"/>
      <c r="FV2" s="1640"/>
      <c r="FW2" s="1638" t="s">
        <v>553</v>
      </c>
      <c r="FX2" s="1639"/>
      <c r="FY2" s="1640"/>
      <c r="FZ2" s="1638" t="s">
        <v>554</v>
      </c>
      <c r="GA2" s="1639"/>
      <c r="GB2" s="1640"/>
      <c r="GC2" s="1638" t="s">
        <v>555</v>
      </c>
      <c r="GD2" s="1639"/>
      <c r="GE2" s="1640"/>
      <c r="GF2" s="1638" t="s">
        <v>556</v>
      </c>
      <c r="GG2" s="1639"/>
      <c r="GH2" s="1640"/>
      <c r="GI2" s="1638" t="s">
        <v>557</v>
      </c>
      <c r="GJ2" s="1639"/>
      <c r="GK2" s="1640"/>
      <c r="GL2" s="1638" t="s">
        <v>558</v>
      </c>
      <c r="GM2" s="1639"/>
      <c r="GN2" s="1640"/>
      <c r="GO2" s="1638" t="s">
        <v>559</v>
      </c>
      <c r="GP2" s="1639"/>
      <c r="GQ2" s="1640"/>
      <c r="GR2" s="1638" t="s">
        <v>560</v>
      </c>
      <c r="GS2" s="1639"/>
      <c r="GT2" s="1640"/>
      <c r="GU2" s="1638" t="s">
        <v>561</v>
      </c>
      <c r="GV2" s="1639"/>
      <c r="GW2" s="1640"/>
      <c r="GX2" s="1638"/>
      <c r="GY2" s="1639"/>
      <c r="GZ2" s="1640"/>
      <c r="HA2" s="1638"/>
      <c r="HB2" s="1639"/>
      <c r="HC2" s="1659"/>
    </row>
    <row r="3" spans="1:213" s="48" customFormat="1" ht="15" customHeight="1" x14ac:dyDescent="0.2">
      <c r="A3" s="1641" t="s">
        <v>562</v>
      </c>
      <c r="B3" s="753" t="s">
        <v>685</v>
      </c>
      <c r="C3" s="387" t="s">
        <v>688</v>
      </c>
      <c r="D3" s="1629" t="s">
        <v>690</v>
      </c>
      <c r="E3" s="753" t="s">
        <v>685</v>
      </c>
      <c r="F3" s="387" t="s">
        <v>688</v>
      </c>
      <c r="G3" s="1629" t="s">
        <v>690</v>
      </c>
      <c r="H3" s="753" t="s">
        <v>685</v>
      </c>
      <c r="I3" s="387" t="s">
        <v>688</v>
      </c>
      <c r="J3" s="1629" t="s">
        <v>690</v>
      </c>
      <c r="K3" s="753" t="s">
        <v>685</v>
      </c>
      <c r="L3" s="387" t="s">
        <v>688</v>
      </c>
      <c r="M3" s="1629" t="s">
        <v>690</v>
      </c>
      <c r="N3" s="753" t="s">
        <v>685</v>
      </c>
      <c r="O3" s="387" t="s">
        <v>688</v>
      </c>
      <c r="P3" s="1629" t="s">
        <v>690</v>
      </c>
      <c r="Q3" s="753" t="s">
        <v>685</v>
      </c>
      <c r="R3" s="387" t="s">
        <v>688</v>
      </c>
      <c r="S3" s="1629" t="s">
        <v>690</v>
      </c>
      <c r="T3" s="753" t="s">
        <v>685</v>
      </c>
      <c r="U3" s="387" t="s">
        <v>688</v>
      </c>
      <c r="V3" s="1629" t="s">
        <v>690</v>
      </c>
      <c r="W3" s="753" t="s">
        <v>685</v>
      </c>
      <c r="X3" s="387" t="s">
        <v>688</v>
      </c>
      <c r="Y3" s="1629" t="s">
        <v>690</v>
      </c>
      <c r="Z3" s="753" t="s">
        <v>685</v>
      </c>
      <c r="AA3" s="387" t="s">
        <v>688</v>
      </c>
      <c r="AB3" s="1629" t="s">
        <v>690</v>
      </c>
      <c r="AC3" s="753" t="s">
        <v>685</v>
      </c>
      <c r="AD3" s="387" t="s">
        <v>688</v>
      </c>
      <c r="AE3" s="1629" t="s">
        <v>690</v>
      </c>
      <c r="AF3" s="753" t="s">
        <v>685</v>
      </c>
      <c r="AG3" s="387" t="s">
        <v>688</v>
      </c>
      <c r="AH3" s="1629" t="s">
        <v>690</v>
      </c>
      <c r="AI3" s="753" t="s">
        <v>685</v>
      </c>
      <c r="AJ3" s="387" t="s">
        <v>688</v>
      </c>
      <c r="AK3" s="1629" t="s">
        <v>690</v>
      </c>
      <c r="AL3" s="753" t="s">
        <v>685</v>
      </c>
      <c r="AM3" s="387" t="s">
        <v>688</v>
      </c>
      <c r="AN3" s="1629" t="s">
        <v>690</v>
      </c>
      <c r="AO3" s="753" t="s">
        <v>685</v>
      </c>
      <c r="AP3" s="387" t="s">
        <v>688</v>
      </c>
      <c r="AQ3" s="1629" t="s">
        <v>690</v>
      </c>
      <c r="AR3" s="753" t="s">
        <v>685</v>
      </c>
      <c r="AS3" s="387" t="s">
        <v>688</v>
      </c>
      <c r="AT3" s="1629" t="s">
        <v>690</v>
      </c>
      <c r="AU3" s="753" t="s">
        <v>685</v>
      </c>
      <c r="AV3" s="387" t="s">
        <v>688</v>
      </c>
      <c r="AW3" s="1629" t="s">
        <v>690</v>
      </c>
      <c r="AX3" s="753" t="s">
        <v>685</v>
      </c>
      <c r="AY3" s="387" t="s">
        <v>688</v>
      </c>
      <c r="AZ3" s="1629" t="s">
        <v>690</v>
      </c>
      <c r="BA3" s="753" t="s">
        <v>685</v>
      </c>
      <c r="BB3" s="387" t="s">
        <v>688</v>
      </c>
      <c r="BC3" s="1629" t="s">
        <v>690</v>
      </c>
      <c r="BD3" s="753" t="s">
        <v>685</v>
      </c>
      <c r="BE3" s="387" t="s">
        <v>688</v>
      </c>
      <c r="BF3" s="1629" t="s">
        <v>690</v>
      </c>
      <c r="BG3" s="753" t="s">
        <v>685</v>
      </c>
      <c r="BH3" s="387" t="s">
        <v>688</v>
      </c>
      <c r="BI3" s="1629" t="s">
        <v>690</v>
      </c>
      <c r="BJ3" s="753" t="s">
        <v>685</v>
      </c>
      <c r="BK3" s="387" t="s">
        <v>688</v>
      </c>
      <c r="BL3" s="1629" t="s">
        <v>690</v>
      </c>
      <c r="BM3" s="753" t="s">
        <v>685</v>
      </c>
      <c r="BN3" s="387" t="s">
        <v>688</v>
      </c>
      <c r="BO3" s="1629" t="s">
        <v>690</v>
      </c>
      <c r="BP3" s="753" t="s">
        <v>685</v>
      </c>
      <c r="BQ3" s="387" t="s">
        <v>688</v>
      </c>
      <c r="BR3" s="1629" t="s">
        <v>690</v>
      </c>
      <c r="BS3" s="753" t="s">
        <v>685</v>
      </c>
      <c r="BT3" s="387" t="s">
        <v>688</v>
      </c>
      <c r="BU3" s="1629" t="s">
        <v>690</v>
      </c>
      <c r="BV3" s="753" t="s">
        <v>685</v>
      </c>
      <c r="BW3" s="387" t="s">
        <v>688</v>
      </c>
      <c r="BX3" s="1629" t="s">
        <v>690</v>
      </c>
      <c r="BY3" s="753" t="s">
        <v>685</v>
      </c>
      <c r="BZ3" s="387" t="s">
        <v>688</v>
      </c>
      <c r="CA3" s="1629" t="s">
        <v>690</v>
      </c>
      <c r="CB3" s="753" t="s">
        <v>685</v>
      </c>
      <c r="CC3" s="387" t="s">
        <v>688</v>
      </c>
      <c r="CD3" s="1629" t="s">
        <v>690</v>
      </c>
      <c r="CE3" s="753" t="s">
        <v>685</v>
      </c>
      <c r="CF3" s="387" t="s">
        <v>688</v>
      </c>
      <c r="CG3" s="1629" t="s">
        <v>690</v>
      </c>
      <c r="CH3" s="753" t="s">
        <v>685</v>
      </c>
      <c r="CI3" s="387" t="s">
        <v>688</v>
      </c>
      <c r="CJ3" s="1629" t="s">
        <v>690</v>
      </c>
      <c r="CK3" s="753" t="s">
        <v>685</v>
      </c>
      <c r="CL3" s="387" t="s">
        <v>688</v>
      </c>
      <c r="CM3" s="1629" t="s">
        <v>690</v>
      </c>
      <c r="CN3" s="753" t="s">
        <v>685</v>
      </c>
      <c r="CO3" s="387" t="s">
        <v>688</v>
      </c>
      <c r="CP3" s="1629" t="s">
        <v>690</v>
      </c>
      <c r="CQ3" s="753" t="s">
        <v>685</v>
      </c>
      <c r="CR3" s="387" t="s">
        <v>688</v>
      </c>
      <c r="CS3" s="1629" t="s">
        <v>690</v>
      </c>
      <c r="CT3" s="753" t="s">
        <v>685</v>
      </c>
      <c r="CU3" s="387" t="s">
        <v>688</v>
      </c>
      <c r="CV3" s="1629" t="s">
        <v>690</v>
      </c>
      <c r="CW3" s="753" t="s">
        <v>685</v>
      </c>
      <c r="CX3" s="387" t="s">
        <v>688</v>
      </c>
      <c r="CY3" s="1629" t="s">
        <v>690</v>
      </c>
      <c r="CZ3" s="753" t="s">
        <v>685</v>
      </c>
      <c r="DA3" s="387" t="s">
        <v>688</v>
      </c>
      <c r="DB3" s="1629" t="s">
        <v>690</v>
      </c>
      <c r="DC3" s="753" t="s">
        <v>685</v>
      </c>
      <c r="DD3" s="387" t="s">
        <v>688</v>
      </c>
      <c r="DE3" s="1629" t="s">
        <v>690</v>
      </c>
      <c r="DF3" s="753" t="s">
        <v>685</v>
      </c>
      <c r="DG3" s="387" t="s">
        <v>688</v>
      </c>
      <c r="DH3" s="1629" t="s">
        <v>690</v>
      </c>
      <c r="DI3" s="753" t="s">
        <v>685</v>
      </c>
      <c r="DJ3" s="387" t="s">
        <v>688</v>
      </c>
      <c r="DK3" s="1629" t="s">
        <v>690</v>
      </c>
      <c r="DL3" s="753" t="s">
        <v>685</v>
      </c>
      <c r="DM3" s="387" t="s">
        <v>688</v>
      </c>
      <c r="DN3" s="1629" t="s">
        <v>690</v>
      </c>
      <c r="DO3" s="753" t="s">
        <v>685</v>
      </c>
      <c r="DP3" s="387" t="s">
        <v>688</v>
      </c>
      <c r="DQ3" s="1629" t="s">
        <v>690</v>
      </c>
      <c r="DR3" s="1465" t="s">
        <v>685</v>
      </c>
      <c r="DS3" s="1466" t="s">
        <v>688</v>
      </c>
      <c r="DT3" s="1635" t="s">
        <v>690</v>
      </c>
      <c r="DU3" s="753" t="s">
        <v>685</v>
      </c>
      <c r="DV3" s="387" t="s">
        <v>688</v>
      </c>
      <c r="DW3" s="1629" t="s">
        <v>690</v>
      </c>
      <c r="DX3" s="753" t="s">
        <v>685</v>
      </c>
      <c r="DY3" s="387" t="s">
        <v>688</v>
      </c>
      <c r="DZ3" s="1629" t="s">
        <v>690</v>
      </c>
      <c r="EA3" s="753" t="s">
        <v>685</v>
      </c>
      <c r="EB3" s="387" t="s">
        <v>688</v>
      </c>
      <c r="EC3" s="1629" t="s">
        <v>690</v>
      </c>
      <c r="ED3" s="753" t="s">
        <v>685</v>
      </c>
      <c r="EE3" s="387" t="s">
        <v>688</v>
      </c>
      <c r="EF3" s="1629" t="s">
        <v>690</v>
      </c>
      <c r="EG3" s="753" t="s">
        <v>685</v>
      </c>
      <c r="EH3" s="387" t="s">
        <v>688</v>
      </c>
      <c r="EI3" s="1629" t="s">
        <v>690</v>
      </c>
      <c r="EJ3" s="753" t="s">
        <v>685</v>
      </c>
      <c r="EK3" s="387" t="s">
        <v>688</v>
      </c>
      <c r="EL3" s="1629" t="s">
        <v>690</v>
      </c>
      <c r="EM3" s="753" t="s">
        <v>685</v>
      </c>
      <c r="EN3" s="387" t="s">
        <v>688</v>
      </c>
      <c r="EO3" s="1629" t="s">
        <v>690</v>
      </c>
      <c r="EP3" s="753" t="s">
        <v>685</v>
      </c>
      <c r="EQ3" s="387" t="s">
        <v>688</v>
      </c>
      <c r="ER3" s="1629" t="s">
        <v>690</v>
      </c>
      <c r="ES3" s="753" t="s">
        <v>685</v>
      </c>
      <c r="ET3" s="387" t="s">
        <v>688</v>
      </c>
      <c r="EU3" s="1629" t="s">
        <v>690</v>
      </c>
      <c r="EV3" s="1465" t="s">
        <v>685</v>
      </c>
      <c r="EW3" s="1466" t="s">
        <v>688</v>
      </c>
      <c r="EX3" s="1635" t="s">
        <v>690</v>
      </c>
      <c r="EY3" s="753" t="s">
        <v>685</v>
      </c>
      <c r="EZ3" s="387" t="s">
        <v>688</v>
      </c>
      <c r="FA3" s="1629" t="s">
        <v>690</v>
      </c>
      <c r="FB3" s="753" t="s">
        <v>685</v>
      </c>
      <c r="FC3" s="387" t="s">
        <v>688</v>
      </c>
      <c r="FD3" s="1629" t="s">
        <v>690</v>
      </c>
      <c r="FE3" s="753" t="s">
        <v>685</v>
      </c>
      <c r="FF3" s="387" t="s">
        <v>688</v>
      </c>
      <c r="FG3" s="1629" t="s">
        <v>690</v>
      </c>
      <c r="FH3" s="753" t="s">
        <v>685</v>
      </c>
      <c r="FI3" s="387" t="s">
        <v>688</v>
      </c>
      <c r="FJ3" s="1629" t="s">
        <v>690</v>
      </c>
      <c r="FK3" s="753" t="s">
        <v>685</v>
      </c>
      <c r="FL3" s="387" t="s">
        <v>688</v>
      </c>
      <c r="FM3" s="1629" t="s">
        <v>690</v>
      </c>
      <c r="FN3" s="753" t="s">
        <v>685</v>
      </c>
      <c r="FO3" s="387" t="s">
        <v>688</v>
      </c>
      <c r="FP3" s="1629" t="s">
        <v>690</v>
      </c>
      <c r="FQ3" s="753" t="s">
        <v>685</v>
      </c>
      <c r="FR3" s="387" t="s">
        <v>688</v>
      </c>
      <c r="FS3" s="1629" t="s">
        <v>690</v>
      </c>
      <c r="FT3" s="753" t="s">
        <v>685</v>
      </c>
      <c r="FU3" s="387" t="s">
        <v>688</v>
      </c>
      <c r="FV3" s="1629" t="s">
        <v>690</v>
      </c>
      <c r="FW3" s="753" t="s">
        <v>685</v>
      </c>
      <c r="FX3" s="387" t="s">
        <v>688</v>
      </c>
      <c r="FY3" s="1629" t="s">
        <v>690</v>
      </c>
      <c r="FZ3" s="753" t="s">
        <v>685</v>
      </c>
      <c r="GA3" s="387" t="s">
        <v>688</v>
      </c>
      <c r="GB3" s="1629" t="s">
        <v>690</v>
      </c>
      <c r="GC3" s="753" t="s">
        <v>685</v>
      </c>
      <c r="GD3" s="387" t="s">
        <v>688</v>
      </c>
      <c r="GE3" s="1629" t="s">
        <v>690</v>
      </c>
      <c r="GF3" s="753" t="s">
        <v>685</v>
      </c>
      <c r="GG3" s="387" t="s">
        <v>688</v>
      </c>
      <c r="GH3" s="1629" t="s">
        <v>690</v>
      </c>
      <c r="GI3" s="753" t="s">
        <v>685</v>
      </c>
      <c r="GJ3" s="387" t="s">
        <v>688</v>
      </c>
      <c r="GK3" s="1629" t="s">
        <v>690</v>
      </c>
      <c r="GL3" s="753" t="s">
        <v>685</v>
      </c>
      <c r="GM3" s="387" t="s">
        <v>688</v>
      </c>
      <c r="GN3" s="1629" t="s">
        <v>690</v>
      </c>
      <c r="GO3" s="753" t="s">
        <v>685</v>
      </c>
      <c r="GP3" s="387" t="s">
        <v>688</v>
      </c>
      <c r="GQ3" s="1629" t="s">
        <v>690</v>
      </c>
      <c r="GR3" s="753" t="s">
        <v>685</v>
      </c>
      <c r="GS3" s="387" t="s">
        <v>688</v>
      </c>
      <c r="GT3" s="1629" t="s">
        <v>690</v>
      </c>
      <c r="GU3" s="753" t="s">
        <v>685</v>
      </c>
      <c r="GV3" s="387" t="s">
        <v>688</v>
      </c>
      <c r="GW3" s="1629" t="s">
        <v>690</v>
      </c>
      <c r="GX3" s="753" t="s">
        <v>685</v>
      </c>
      <c r="GY3" s="387" t="s">
        <v>688</v>
      </c>
      <c r="GZ3" s="1629" t="s">
        <v>690</v>
      </c>
      <c r="HA3" s="753" t="s">
        <v>685</v>
      </c>
      <c r="HB3" s="387" t="s">
        <v>688</v>
      </c>
      <c r="HC3" s="1632" t="s">
        <v>690</v>
      </c>
    </row>
    <row r="4" spans="1:213" s="48" customFormat="1" ht="15" customHeight="1" x14ac:dyDescent="0.2">
      <c r="A4" s="1642"/>
      <c r="B4" s="754" t="s">
        <v>687</v>
      </c>
      <c r="C4" s="388" t="s">
        <v>689</v>
      </c>
      <c r="D4" s="1630"/>
      <c r="E4" s="754" t="s">
        <v>687</v>
      </c>
      <c r="F4" s="388" t="s">
        <v>689</v>
      </c>
      <c r="G4" s="1630"/>
      <c r="H4" s="754" t="s">
        <v>687</v>
      </c>
      <c r="I4" s="388" t="s">
        <v>689</v>
      </c>
      <c r="J4" s="1630"/>
      <c r="K4" s="754" t="s">
        <v>687</v>
      </c>
      <c r="L4" s="388" t="s">
        <v>689</v>
      </c>
      <c r="M4" s="1630"/>
      <c r="N4" s="754" t="s">
        <v>687</v>
      </c>
      <c r="O4" s="388" t="s">
        <v>689</v>
      </c>
      <c r="P4" s="1630"/>
      <c r="Q4" s="754" t="s">
        <v>687</v>
      </c>
      <c r="R4" s="388" t="s">
        <v>689</v>
      </c>
      <c r="S4" s="1630"/>
      <c r="T4" s="754" t="s">
        <v>687</v>
      </c>
      <c r="U4" s="388" t="s">
        <v>689</v>
      </c>
      <c r="V4" s="1630"/>
      <c r="W4" s="754" t="s">
        <v>687</v>
      </c>
      <c r="X4" s="388" t="s">
        <v>689</v>
      </c>
      <c r="Y4" s="1630"/>
      <c r="Z4" s="754" t="s">
        <v>687</v>
      </c>
      <c r="AA4" s="388" t="s">
        <v>689</v>
      </c>
      <c r="AB4" s="1630"/>
      <c r="AC4" s="754" t="s">
        <v>687</v>
      </c>
      <c r="AD4" s="388" t="s">
        <v>689</v>
      </c>
      <c r="AE4" s="1630"/>
      <c r="AF4" s="754" t="s">
        <v>687</v>
      </c>
      <c r="AG4" s="388" t="s">
        <v>689</v>
      </c>
      <c r="AH4" s="1630"/>
      <c r="AI4" s="754" t="s">
        <v>687</v>
      </c>
      <c r="AJ4" s="388" t="s">
        <v>689</v>
      </c>
      <c r="AK4" s="1630"/>
      <c r="AL4" s="754" t="s">
        <v>687</v>
      </c>
      <c r="AM4" s="388" t="s">
        <v>689</v>
      </c>
      <c r="AN4" s="1630"/>
      <c r="AO4" s="754" t="s">
        <v>687</v>
      </c>
      <c r="AP4" s="388" t="s">
        <v>689</v>
      </c>
      <c r="AQ4" s="1630"/>
      <c r="AR4" s="754" t="s">
        <v>687</v>
      </c>
      <c r="AS4" s="388" t="s">
        <v>689</v>
      </c>
      <c r="AT4" s="1630"/>
      <c r="AU4" s="754" t="s">
        <v>687</v>
      </c>
      <c r="AV4" s="388" t="s">
        <v>689</v>
      </c>
      <c r="AW4" s="1630"/>
      <c r="AX4" s="754" t="s">
        <v>687</v>
      </c>
      <c r="AY4" s="388" t="s">
        <v>689</v>
      </c>
      <c r="AZ4" s="1630"/>
      <c r="BA4" s="754" t="s">
        <v>687</v>
      </c>
      <c r="BB4" s="388" t="s">
        <v>689</v>
      </c>
      <c r="BC4" s="1630"/>
      <c r="BD4" s="754" t="s">
        <v>687</v>
      </c>
      <c r="BE4" s="388" t="s">
        <v>689</v>
      </c>
      <c r="BF4" s="1630"/>
      <c r="BG4" s="754" t="s">
        <v>687</v>
      </c>
      <c r="BH4" s="388" t="s">
        <v>689</v>
      </c>
      <c r="BI4" s="1630"/>
      <c r="BJ4" s="754" t="s">
        <v>687</v>
      </c>
      <c r="BK4" s="388" t="s">
        <v>689</v>
      </c>
      <c r="BL4" s="1630"/>
      <c r="BM4" s="754" t="s">
        <v>687</v>
      </c>
      <c r="BN4" s="388" t="s">
        <v>689</v>
      </c>
      <c r="BO4" s="1630"/>
      <c r="BP4" s="754" t="s">
        <v>687</v>
      </c>
      <c r="BQ4" s="388" t="s">
        <v>689</v>
      </c>
      <c r="BR4" s="1630"/>
      <c r="BS4" s="754" t="s">
        <v>687</v>
      </c>
      <c r="BT4" s="388" t="s">
        <v>689</v>
      </c>
      <c r="BU4" s="1630"/>
      <c r="BV4" s="754" t="s">
        <v>687</v>
      </c>
      <c r="BW4" s="388" t="s">
        <v>689</v>
      </c>
      <c r="BX4" s="1630"/>
      <c r="BY4" s="754" t="s">
        <v>687</v>
      </c>
      <c r="BZ4" s="388" t="s">
        <v>689</v>
      </c>
      <c r="CA4" s="1630"/>
      <c r="CB4" s="754" t="s">
        <v>687</v>
      </c>
      <c r="CC4" s="388" t="s">
        <v>689</v>
      </c>
      <c r="CD4" s="1630"/>
      <c r="CE4" s="754" t="s">
        <v>687</v>
      </c>
      <c r="CF4" s="388" t="s">
        <v>689</v>
      </c>
      <c r="CG4" s="1630"/>
      <c r="CH4" s="754" t="s">
        <v>687</v>
      </c>
      <c r="CI4" s="388" t="s">
        <v>689</v>
      </c>
      <c r="CJ4" s="1630"/>
      <c r="CK4" s="754" t="s">
        <v>687</v>
      </c>
      <c r="CL4" s="388" t="s">
        <v>689</v>
      </c>
      <c r="CM4" s="1630"/>
      <c r="CN4" s="754" t="s">
        <v>687</v>
      </c>
      <c r="CO4" s="388" t="s">
        <v>689</v>
      </c>
      <c r="CP4" s="1630"/>
      <c r="CQ4" s="754" t="s">
        <v>687</v>
      </c>
      <c r="CR4" s="388" t="s">
        <v>689</v>
      </c>
      <c r="CS4" s="1630"/>
      <c r="CT4" s="754" t="s">
        <v>687</v>
      </c>
      <c r="CU4" s="388" t="s">
        <v>689</v>
      </c>
      <c r="CV4" s="1630"/>
      <c r="CW4" s="754" t="s">
        <v>687</v>
      </c>
      <c r="CX4" s="388" t="s">
        <v>689</v>
      </c>
      <c r="CY4" s="1630"/>
      <c r="CZ4" s="754" t="s">
        <v>687</v>
      </c>
      <c r="DA4" s="388" t="s">
        <v>689</v>
      </c>
      <c r="DB4" s="1630"/>
      <c r="DC4" s="754" t="s">
        <v>687</v>
      </c>
      <c r="DD4" s="388" t="s">
        <v>689</v>
      </c>
      <c r="DE4" s="1630"/>
      <c r="DF4" s="754" t="s">
        <v>687</v>
      </c>
      <c r="DG4" s="388" t="s">
        <v>689</v>
      </c>
      <c r="DH4" s="1630"/>
      <c r="DI4" s="754" t="s">
        <v>687</v>
      </c>
      <c r="DJ4" s="388" t="s">
        <v>689</v>
      </c>
      <c r="DK4" s="1630"/>
      <c r="DL4" s="754" t="s">
        <v>687</v>
      </c>
      <c r="DM4" s="388" t="s">
        <v>689</v>
      </c>
      <c r="DN4" s="1630"/>
      <c r="DO4" s="754" t="s">
        <v>687</v>
      </c>
      <c r="DP4" s="388" t="s">
        <v>689</v>
      </c>
      <c r="DQ4" s="1630"/>
      <c r="DR4" s="1467" t="s">
        <v>687</v>
      </c>
      <c r="DS4" s="1468" t="s">
        <v>689</v>
      </c>
      <c r="DT4" s="1636"/>
      <c r="DU4" s="754" t="s">
        <v>687</v>
      </c>
      <c r="DV4" s="388" t="s">
        <v>689</v>
      </c>
      <c r="DW4" s="1630"/>
      <c r="DX4" s="754" t="s">
        <v>687</v>
      </c>
      <c r="DY4" s="388" t="s">
        <v>689</v>
      </c>
      <c r="DZ4" s="1630"/>
      <c r="EA4" s="754" t="s">
        <v>687</v>
      </c>
      <c r="EB4" s="388" t="s">
        <v>689</v>
      </c>
      <c r="EC4" s="1630"/>
      <c r="ED4" s="754" t="s">
        <v>687</v>
      </c>
      <c r="EE4" s="388" t="s">
        <v>689</v>
      </c>
      <c r="EF4" s="1630"/>
      <c r="EG4" s="754" t="s">
        <v>687</v>
      </c>
      <c r="EH4" s="388" t="s">
        <v>689</v>
      </c>
      <c r="EI4" s="1630"/>
      <c r="EJ4" s="754" t="s">
        <v>687</v>
      </c>
      <c r="EK4" s="388" t="s">
        <v>689</v>
      </c>
      <c r="EL4" s="1630"/>
      <c r="EM4" s="754" t="s">
        <v>687</v>
      </c>
      <c r="EN4" s="388" t="s">
        <v>689</v>
      </c>
      <c r="EO4" s="1630"/>
      <c r="EP4" s="754" t="s">
        <v>687</v>
      </c>
      <c r="EQ4" s="388" t="s">
        <v>689</v>
      </c>
      <c r="ER4" s="1630"/>
      <c r="ES4" s="754" t="s">
        <v>687</v>
      </c>
      <c r="ET4" s="388" t="s">
        <v>689</v>
      </c>
      <c r="EU4" s="1630"/>
      <c r="EV4" s="1467" t="s">
        <v>687</v>
      </c>
      <c r="EW4" s="1468" t="s">
        <v>689</v>
      </c>
      <c r="EX4" s="1636"/>
      <c r="EY4" s="754" t="s">
        <v>687</v>
      </c>
      <c r="EZ4" s="388" t="s">
        <v>689</v>
      </c>
      <c r="FA4" s="1630"/>
      <c r="FB4" s="754" t="s">
        <v>687</v>
      </c>
      <c r="FC4" s="388" t="s">
        <v>689</v>
      </c>
      <c r="FD4" s="1630"/>
      <c r="FE4" s="754" t="s">
        <v>687</v>
      </c>
      <c r="FF4" s="388" t="s">
        <v>689</v>
      </c>
      <c r="FG4" s="1630"/>
      <c r="FH4" s="754" t="s">
        <v>687</v>
      </c>
      <c r="FI4" s="388" t="s">
        <v>689</v>
      </c>
      <c r="FJ4" s="1630"/>
      <c r="FK4" s="754" t="s">
        <v>687</v>
      </c>
      <c r="FL4" s="388" t="s">
        <v>689</v>
      </c>
      <c r="FM4" s="1630"/>
      <c r="FN4" s="754" t="s">
        <v>687</v>
      </c>
      <c r="FO4" s="388" t="s">
        <v>689</v>
      </c>
      <c r="FP4" s="1630"/>
      <c r="FQ4" s="754" t="s">
        <v>687</v>
      </c>
      <c r="FR4" s="388" t="s">
        <v>689</v>
      </c>
      <c r="FS4" s="1630"/>
      <c r="FT4" s="754" t="s">
        <v>687</v>
      </c>
      <c r="FU4" s="388" t="s">
        <v>689</v>
      </c>
      <c r="FV4" s="1630"/>
      <c r="FW4" s="754" t="s">
        <v>687</v>
      </c>
      <c r="FX4" s="388" t="s">
        <v>689</v>
      </c>
      <c r="FY4" s="1630"/>
      <c r="FZ4" s="754" t="s">
        <v>687</v>
      </c>
      <c r="GA4" s="388" t="s">
        <v>689</v>
      </c>
      <c r="GB4" s="1630"/>
      <c r="GC4" s="754" t="s">
        <v>687</v>
      </c>
      <c r="GD4" s="388" t="s">
        <v>689</v>
      </c>
      <c r="GE4" s="1630"/>
      <c r="GF4" s="754" t="s">
        <v>687</v>
      </c>
      <c r="GG4" s="388" t="s">
        <v>689</v>
      </c>
      <c r="GH4" s="1630"/>
      <c r="GI4" s="754" t="s">
        <v>687</v>
      </c>
      <c r="GJ4" s="388" t="s">
        <v>689</v>
      </c>
      <c r="GK4" s="1630"/>
      <c r="GL4" s="754" t="s">
        <v>687</v>
      </c>
      <c r="GM4" s="388" t="s">
        <v>689</v>
      </c>
      <c r="GN4" s="1630"/>
      <c r="GO4" s="754" t="s">
        <v>687</v>
      </c>
      <c r="GP4" s="388" t="s">
        <v>689</v>
      </c>
      <c r="GQ4" s="1630"/>
      <c r="GR4" s="754" t="s">
        <v>687</v>
      </c>
      <c r="GS4" s="388" t="s">
        <v>689</v>
      </c>
      <c r="GT4" s="1630"/>
      <c r="GU4" s="754" t="s">
        <v>687</v>
      </c>
      <c r="GV4" s="388" t="s">
        <v>689</v>
      </c>
      <c r="GW4" s="1630"/>
      <c r="GX4" s="754" t="s">
        <v>687</v>
      </c>
      <c r="GY4" s="388" t="s">
        <v>689</v>
      </c>
      <c r="GZ4" s="1630"/>
      <c r="HA4" s="754" t="s">
        <v>687</v>
      </c>
      <c r="HB4" s="388" t="s">
        <v>689</v>
      </c>
      <c r="HC4" s="1633"/>
    </row>
    <row r="5" spans="1:213" s="48" customFormat="1" ht="15" customHeight="1" thickBot="1" x14ac:dyDescent="0.25">
      <c r="A5" s="757">
        <v>1</v>
      </c>
      <c r="B5" s="755" t="s">
        <v>686</v>
      </c>
      <c r="C5" s="389" t="s">
        <v>686</v>
      </c>
      <c r="D5" s="1631"/>
      <c r="E5" s="755" t="s">
        <v>686</v>
      </c>
      <c r="F5" s="389" t="s">
        <v>686</v>
      </c>
      <c r="G5" s="1631"/>
      <c r="H5" s="755" t="s">
        <v>686</v>
      </c>
      <c r="I5" s="389" t="s">
        <v>686</v>
      </c>
      <c r="J5" s="1631"/>
      <c r="K5" s="755" t="s">
        <v>686</v>
      </c>
      <c r="L5" s="389" t="s">
        <v>686</v>
      </c>
      <c r="M5" s="1631"/>
      <c r="N5" s="755" t="s">
        <v>686</v>
      </c>
      <c r="O5" s="389" t="s">
        <v>686</v>
      </c>
      <c r="P5" s="1631"/>
      <c r="Q5" s="755" t="s">
        <v>686</v>
      </c>
      <c r="R5" s="389" t="s">
        <v>686</v>
      </c>
      <c r="S5" s="1631"/>
      <c r="T5" s="755" t="s">
        <v>686</v>
      </c>
      <c r="U5" s="389" t="s">
        <v>686</v>
      </c>
      <c r="V5" s="1631"/>
      <c r="W5" s="755" t="s">
        <v>686</v>
      </c>
      <c r="X5" s="389" t="s">
        <v>686</v>
      </c>
      <c r="Y5" s="1631"/>
      <c r="Z5" s="755" t="s">
        <v>686</v>
      </c>
      <c r="AA5" s="389" t="s">
        <v>686</v>
      </c>
      <c r="AB5" s="1631"/>
      <c r="AC5" s="755" t="s">
        <v>686</v>
      </c>
      <c r="AD5" s="389" t="s">
        <v>686</v>
      </c>
      <c r="AE5" s="1631"/>
      <c r="AF5" s="755" t="s">
        <v>686</v>
      </c>
      <c r="AG5" s="389" t="s">
        <v>686</v>
      </c>
      <c r="AH5" s="1631"/>
      <c r="AI5" s="755" t="s">
        <v>686</v>
      </c>
      <c r="AJ5" s="389" t="s">
        <v>686</v>
      </c>
      <c r="AK5" s="1631"/>
      <c r="AL5" s="755" t="s">
        <v>686</v>
      </c>
      <c r="AM5" s="389" t="s">
        <v>686</v>
      </c>
      <c r="AN5" s="1631"/>
      <c r="AO5" s="755" t="s">
        <v>686</v>
      </c>
      <c r="AP5" s="389" t="s">
        <v>686</v>
      </c>
      <c r="AQ5" s="1631"/>
      <c r="AR5" s="755" t="s">
        <v>686</v>
      </c>
      <c r="AS5" s="389" t="s">
        <v>686</v>
      </c>
      <c r="AT5" s="1631"/>
      <c r="AU5" s="755" t="s">
        <v>686</v>
      </c>
      <c r="AV5" s="389" t="s">
        <v>686</v>
      </c>
      <c r="AW5" s="1631"/>
      <c r="AX5" s="755" t="s">
        <v>686</v>
      </c>
      <c r="AY5" s="389" t="s">
        <v>686</v>
      </c>
      <c r="AZ5" s="1631"/>
      <c r="BA5" s="755" t="s">
        <v>686</v>
      </c>
      <c r="BB5" s="389" t="s">
        <v>686</v>
      </c>
      <c r="BC5" s="1631"/>
      <c r="BD5" s="755" t="s">
        <v>686</v>
      </c>
      <c r="BE5" s="389" t="s">
        <v>686</v>
      </c>
      <c r="BF5" s="1631"/>
      <c r="BG5" s="755" t="s">
        <v>686</v>
      </c>
      <c r="BH5" s="389" t="s">
        <v>686</v>
      </c>
      <c r="BI5" s="1631"/>
      <c r="BJ5" s="755" t="s">
        <v>686</v>
      </c>
      <c r="BK5" s="389" t="s">
        <v>686</v>
      </c>
      <c r="BL5" s="1631"/>
      <c r="BM5" s="755" t="s">
        <v>686</v>
      </c>
      <c r="BN5" s="389" t="s">
        <v>686</v>
      </c>
      <c r="BO5" s="1631"/>
      <c r="BP5" s="755" t="s">
        <v>686</v>
      </c>
      <c r="BQ5" s="389" t="s">
        <v>686</v>
      </c>
      <c r="BR5" s="1631"/>
      <c r="BS5" s="755" t="s">
        <v>686</v>
      </c>
      <c r="BT5" s="389" t="s">
        <v>686</v>
      </c>
      <c r="BU5" s="1631"/>
      <c r="BV5" s="755" t="s">
        <v>686</v>
      </c>
      <c r="BW5" s="389" t="s">
        <v>686</v>
      </c>
      <c r="BX5" s="1631"/>
      <c r="BY5" s="755" t="s">
        <v>686</v>
      </c>
      <c r="BZ5" s="389" t="s">
        <v>686</v>
      </c>
      <c r="CA5" s="1631"/>
      <c r="CB5" s="755" t="s">
        <v>686</v>
      </c>
      <c r="CC5" s="389" t="s">
        <v>686</v>
      </c>
      <c r="CD5" s="1631"/>
      <c r="CE5" s="755" t="s">
        <v>686</v>
      </c>
      <c r="CF5" s="389" t="s">
        <v>686</v>
      </c>
      <c r="CG5" s="1631"/>
      <c r="CH5" s="755" t="s">
        <v>686</v>
      </c>
      <c r="CI5" s="389" t="s">
        <v>686</v>
      </c>
      <c r="CJ5" s="1631"/>
      <c r="CK5" s="755" t="s">
        <v>686</v>
      </c>
      <c r="CL5" s="389" t="s">
        <v>686</v>
      </c>
      <c r="CM5" s="1631"/>
      <c r="CN5" s="755" t="s">
        <v>686</v>
      </c>
      <c r="CO5" s="389" t="s">
        <v>686</v>
      </c>
      <c r="CP5" s="1631"/>
      <c r="CQ5" s="755" t="s">
        <v>686</v>
      </c>
      <c r="CR5" s="389" t="s">
        <v>686</v>
      </c>
      <c r="CS5" s="1631"/>
      <c r="CT5" s="755" t="s">
        <v>686</v>
      </c>
      <c r="CU5" s="389" t="s">
        <v>686</v>
      </c>
      <c r="CV5" s="1631"/>
      <c r="CW5" s="755" t="s">
        <v>686</v>
      </c>
      <c r="CX5" s="389" t="s">
        <v>686</v>
      </c>
      <c r="CY5" s="1631"/>
      <c r="CZ5" s="755" t="s">
        <v>686</v>
      </c>
      <c r="DA5" s="389" t="s">
        <v>686</v>
      </c>
      <c r="DB5" s="1631"/>
      <c r="DC5" s="755" t="s">
        <v>686</v>
      </c>
      <c r="DD5" s="389" t="s">
        <v>686</v>
      </c>
      <c r="DE5" s="1631"/>
      <c r="DF5" s="755" t="s">
        <v>686</v>
      </c>
      <c r="DG5" s="389" t="s">
        <v>686</v>
      </c>
      <c r="DH5" s="1631"/>
      <c r="DI5" s="755" t="s">
        <v>686</v>
      </c>
      <c r="DJ5" s="389" t="s">
        <v>686</v>
      </c>
      <c r="DK5" s="1631"/>
      <c r="DL5" s="755" t="s">
        <v>686</v>
      </c>
      <c r="DM5" s="389" t="s">
        <v>686</v>
      </c>
      <c r="DN5" s="1631"/>
      <c r="DO5" s="755" t="s">
        <v>686</v>
      </c>
      <c r="DP5" s="389" t="s">
        <v>686</v>
      </c>
      <c r="DQ5" s="1631"/>
      <c r="DR5" s="1469" t="s">
        <v>686</v>
      </c>
      <c r="DS5" s="1470" t="s">
        <v>686</v>
      </c>
      <c r="DT5" s="1637"/>
      <c r="DU5" s="755" t="s">
        <v>686</v>
      </c>
      <c r="DV5" s="389" t="s">
        <v>686</v>
      </c>
      <c r="DW5" s="1631"/>
      <c r="DX5" s="755" t="s">
        <v>686</v>
      </c>
      <c r="DY5" s="389" t="s">
        <v>686</v>
      </c>
      <c r="DZ5" s="1631"/>
      <c r="EA5" s="755" t="s">
        <v>686</v>
      </c>
      <c r="EB5" s="389" t="s">
        <v>686</v>
      </c>
      <c r="EC5" s="1631"/>
      <c r="ED5" s="755" t="s">
        <v>686</v>
      </c>
      <c r="EE5" s="389" t="s">
        <v>686</v>
      </c>
      <c r="EF5" s="1631"/>
      <c r="EG5" s="755" t="s">
        <v>686</v>
      </c>
      <c r="EH5" s="389" t="s">
        <v>686</v>
      </c>
      <c r="EI5" s="1631"/>
      <c r="EJ5" s="755" t="s">
        <v>686</v>
      </c>
      <c r="EK5" s="389" t="s">
        <v>686</v>
      </c>
      <c r="EL5" s="1631"/>
      <c r="EM5" s="755" t="s">
        <v>686</v>
      </c>
      <c r="EN5" s="389" t="s">
        <v>686</v>
      </c>
      <c r="EO5" s="1631"/>
      <c r="EP5" s="755" t="s">
        <v>686</v>
      </c>
      <c r="EQ5" s="389" t="s">
        <v>686</v>
      </c>
      <c r="ER5" s="1631"/>
      <c r="ES5" s="755" t="s">
        <v>686</v>
      </c>
      <c r="ET5" s="389" t="s">
        <v>686</v>
      </c>
      <c r="EU5" s="1631"/>
      <c r="EV5" s="1469" t="s">
        <v>686</v>
      </c>
      <c r="EW5" s="1470" t="s">
        <v>686</v>
      </c>
      <c r="EX5" s="1637"/>
      <c r="EY5" s="755" t="s">
        <v>686</v>
      </c>
      <c r="EZ5" s="389" t="s">
        <v>686</v>
      </c>
      <c r="FA5" s="1631"/>
      <c r="FB5" s="755" t="s">
        <v>686</v>
      </c>
      <c r="FC5" s="389" t="s">
        <v>686</v>
      </c>
      <c r="FD5" s="1631"/>
      <c r="FE5" s="755" t="s">
        <v>686</v>
      </c>
      <c r="FF5" s="389" t="s">
        <v>686</v>
      </c>
      <c r="FG5" s="1631"/>
      <c r="FH5" s="755" t="s">
        <v>686</v>
      </c>
      <c r="FI5" s="389" t="s">
        <v>686</v>
      </c>
      <c r="FJ5" s="1631"/>
      <c r="FK5" s="755" t="s">
        <v>686</v>
      </c>
      <c r="FL5" s="389" t="s">
        <v>686</v>
      </c>
      <c r="FM5" s="1631"/>
      <c r="FN5" s="755" t="s">
        <v>686</v>
      </c>
      <c r="FO5" s="389" t="s">
        <v>686</v>
      </c>
      <c r="FP5" s="1631"/>
      <c r="FQ5" s="755" t="s">
        <v>686</v>
      </c>
      <c r="FR5" s="389" t="s">
        <v>686</v>
      </c>
      <c r="FS5" s="1631"/>
      <c r="FT5" s="755" t="s">
        <v>686</v>
      </c>
      <c r="FU5" s="389" t="s">
        <v>686</v>
      </c>
      <c r="FV5" s="1631"/>
      <c r="FW5" s="755" t="s">
        <v>686</v>
      </c>
      <c r="FX5" s="389" t="s">
        <v>686</v>
      </c>
      <c r="FY5" s="1631"/>
      <c r="FZ5" s="755" t="s">
        <v>686</v>
      </c>
      <c r="GA5" s="389" t="s">
        <v>686</v>
      </c>
      <c r="GB5" s="1631"/>
      <c r="GC5" s="755" t="s">
        <v>686</v>
      </c>
      <c r="GD5" s="389" t="s">
        <v>686</v>
      </c>
      <c r="GE5" s="1631"/>
      <c r="GF5" s="755" t="s">
        <v>686</v>
      </c>
      <c r="GG5" s="389" t="s">
        <v>686</v>
      </c>
      <c r="GH5" s="1631"/>
      <c r="GI5" s="755" t="s">
        <v>686</v>
      </c>
      <c r="GJ5" s="389" t="s">
        <v>686</v>
      </c>
      <c r="GK5" s="1631"/>
      <c r="GL5" s="755" t="s">
        <v>686</v>
      </c>
      <c r="GM5" s="389" t="s">
        <v>686</v>
      </c>
      <c r="GN5" s="1631"/>
      <c r="GO5" s="755" t="s">
        <v>686</v>
      </c>
      <c r="GP5" s="389" t="s">
        <v>686</v>
      </c>
      <c r="GQ5" s="1631"/>
      <c r="GR5" s="755" t="s">
        <v>686</v>
      </c>
      <c r="GS5" s="389" t="s">
        <v>686</v>
      </c>
      <c r="GT5" s="1631"/>
      <c r="GU5" s="755" t="s">
        <v>686</v>
      </c>
      <c r="GV5" s="389" t="s">
        <v>686</v>
      </c>
      <c r="GW5" s="1631"/>
      <c r="GX5" s="755" t="s">
        <v>686</v>
      </c>
      <c r="GY5" s="389" t="s">
        <v>686</v>
      </c>
      <c r="GZ5" s="1631"/>
      <c r="HA5" s="755" t="s">
        <v>686</v>
      </c>
      <c r="HB5" s="389" t="s">
        <v>686</v>
      </c>
      <c r="HC5" s="1634"/>
    </row>
    <row r="6" spans="1:213" s="48" customFormat="1" ht="20.100000000000001" customHeight="1" thickBot="1" x14ac:dyDescent="0.25">
      <c r="A6" s="922" t="s">
        <v>563</v>
      </c>
      <c r="B6" s="297">
        <f t="shared" ref="B6" si="0">B26+B53</f>
        <v>180290</v>
      </c>
      <c r="C6" s="297">
        <f t="shared" ref="C6:E6" si="1">C26+C53</f>
        <v>224013</v>
      </c>
      <c r="D6" s="297">
        <f t="shared" si="1"/>
        <v>192135</v>
      </c>
      <c r="E6" s="297">
        <f t="shared" si="1"/>
        <v>1000</v>
      </c>
      <c r="F6" s="297">
        <f t="shared" ref="F6:N6" si="2">F26+F53</f>
        <v>6470</v>
      </c>
      <c r="G6" s="297">
        <f t="shared" si="2"/>
        <v>6465</v>
      </c>
      <c r="H6" s="297">
        <f t="shared" si="2"/>
        <v>3353</v>
      </c>
      <c r="I6" s="297">
        <f t="shared" si="2"/>
        <v>3633</v>
      </c>
      <c r="J6" s="297">
        <f t="shared" si="2"/>
        <v>2384</v>
      </c>
      <c r="K6" s="297">
        <f t="shared" si="2"/>
        <v>6918</v>
      </c>
      <c r="L6" s="297">
        <f t="shared" si="2"/>
        <v>7244</v>
      </c>
      <c r="M6" s="297">
        <f t="shared" si="2"/>
        <v>6460</v>
      </c>
      <c r="N6" s="297">
        <f t="shared" si="2"/>
        <v>123969</v>
      </c>
      <c r="O6" s="297">
        <f t="shared" ref="O6:BZ6" si="3">O26+O53</f>
        <v>284646</v>
      </c>
      <c r="P6" s="297">
        <f t="shared" si="3"/>
        <v>275904</v>
      </c>
      <c r="Q6" s="297">
        <f t="shared" si="3"/>
        <v>742225</v>
      </c>
      <c r="R6" s="297">
        <f t="shared" si="3"/>
        <v>237162</v>
      </c>
      <c r="S6" s="297">
        <f t="shared" si="3"/>
        <v>0</v>
      </c>
      <c r="T6" s="297">
        <f t="shared" si="3"/>
        <v>918137</v>
      </c>
      <c r="U6" s="297">
        <f t="shared" si="3"/>
        <v>1216804</v>
      </c>
      <c r="V6" s="297">
        <f t="shared" si="3"/>
        <v>0</v>
      </c>
      <c r="W6" s="297">
        <f t="shared" si="3"/>
        <v>6868</v>
      </c>
      <c r="X6" s="297">
        <f t="shared" si="3"/>
        <v>6012630</v>
      </c>
      <c r="Y6" s="297">
        <f t="shared" si="3"/>
        <v>6008557</v>
      </c>
      <c r="Z6" s="297">
        <f t="shared" si="3"/>
        <v>6430577</v>
      </c>
      <c r="AA6" s="297">
        <f t="shared" si="3"/>
        <v>7122476</v>
      </c>
      <c r="AB6" s="297">
        <f t="shared" si="3"/>
        <v>6615814</v>
      </c>
      <c r="AC6" s="297">
        <f t="shared" si="3"/>
        <v>0</v>
      </c>
      <c r="AD6" s="297">
        <f t="shared" si="3"/>
        <v>822913</v>
      </c>
      <c r="AE6" s="297">
        <f t="shared" si="3"/>
        <v>861230</v>
      </c>
      <c r="AF6" s="297">
        <f t="shared" si="3"/>
        <v>4500</v>
      </c>
      <c r="AG6" s="297">
        <f t="shared" si="3"/>
        <v>4517</v>
      </c>
      <c r="AH6" s="297">
        <f t="shared" si="3"/>
        <v>3381</v>
      </c>
      <c r="AI6" s="297">
        <f t="shared" si="3"/>
        <v>13600</v>
      </c>
      <c r="AJ6" s="297">
        <f t="shared" si="3"/>
        <v>33801</v>
      </c>
      <c r="AK6" s="297">
        <f t="shared" si="3"/>
        <v>25215</v>
      </c>
      <c r="AL6" s="297">
        <f t="shared" si="3"/>
        <v>155447</v>
      </c>
      <c r="AM6" s="297">
        <f t="shared" si="3"/>
        <v>175340</v>
      </c>
      <c r="AN6" s="297">
        <f t="shared" si="3"/>
        <v>122103</v>
      </c>
      <c r="AO6" s="297">
        <f t="shared" si="3"/>
        <v>790408</v>
      </c>
      <c r="AP6" s="297">
        <f t="shared" si="3"/>
        <v>852198</v>
      </c>
      <c r="AQ6" s="297">
        <f t="shared" si="3"/>
        <v>752900</v>
      </c>
      <c r="AR6" s="297">
        <f t="shared" si="3"/>
        <v>5000</v>
      </c>
      <c r="AS6" s="297">
        <f t="shared" si="3"/>
        <v>10000</v>
      </c>
      <c r="AT6" s="297">
        <f t="shared" si="3"/>
        <v>0</v>
      </c>
      <c r="AU6" s="297">
        <f t="shared" si="3"/>
        <v>140407</v>
      </c>
      <c r="AV6" s="297">
        <f t="shared" si="3"/>
        <v>212386</v>
      </c>
      <c r="AW6" s="297">
        <f t="shared" si="3"/>
        <v>162748</v>
      </c>
      <c r="AX6" s="297">
        <f t="shared" si="3"/>
        <v>55350</v>
      </c>
      <c r="AY6" s="297">
        <f t="shared" si="3"/>
        <v>56815</v>
      </c>
      <c r="AZ6" s="297">
        <f t="shared" si="3"/>
        <v>68291</v>
      </c>
      <c r="BA6" s="297">
        <f t="shared" si="3"/>
        <v>0</v>
      </c>
      <c r="BB6" s="297">
        <f t="shared" si="3"/>
        <v>31071</v>
      </c>
      <c r="BC6" s="297">
        <f t="shared" si="3"/>
        <v>18201</v>
      </c>
      <c r="BD6" s="297">
        <f t="shared" si="3"/>
        <v>1000</v>
      </c>
      <c r="BE6" s="297">
        <f t="shared" si="3"/>
        <v>1028</v>
      </c>
      <c r="BF6" s="297">
        <f t="shared" si="3"/>
        <v>239</v>
      </c>
      <c r="BG6" s="297">
        <f t="shared" si="3"/>
        <v>136669</v>
      </c>
      <c r="BH6" s="297">
        <f t="shared" si="3"/>
        <v>162210</v>
      </c>
      <c r="BI6" s="297">
        <f t="shared" si="3"/>
        <v>149813</v>
      </c>
      <c r="BJ6" s="297">
        <f t="shared" si="3"/>
        <v>0</v>
      </c>
      <c r="BK6" s="297">
        <f t="shared" si="3"/>
        <v>0</v>
      </c>
      <c r="BL6" s="297">
        <f t="shared" si="3"/>
        <v>0</v>
      </c>
      <c r="BM6" s="297">
        <f t="shared" si="3"/>
        <v>26913</v>
      </c>
      <c r="BN6" s="297">
        <f t="shared" si="3"/>
        <v>42104</v>
      </c>
      <c r="BO6" s="297">
        <f t="shared" si="3"/>
        <v>7935</v>
      </c>
      <c r="BP6" s="297">
        <f t="shared" si="3"/>
        <v>1035667</v>
      </c>
      <c r="BQ6" s="297">
        <f t="shared" si="3"/>
        <v>4496209</v>
      </c>
      <c r="BR6" s="297">
        <f t="shared" si="3"/>
        <v>908270</v>
      </c>
      <c r="BS6" s="297">
        <f t="shared" si="3"/>
        <v>169062</v>
      </c>
      <c r="BT6" s="297">
        <f t="shared" si="3"/>
        <v>179808</v>
      </c>
      <c r="BU6" s="297">
        <f t="shared" si="3"/>
        <v>172110</v>
      </c>
      <c r="BV6" s="297">
        <f t="shared" si="3"/>
        <v>0</v>
      </c>
      <c r="BW6" s="297">
        <f t="shared" si="3"/>
        <v>0</v>
      </c>
      <c r="BX6" s="297">
        <f t="shared" si="3"/>
        <v>0</v>
      </c>
      <c r="BY6" s="297">
        <f t="shared" si="3"/>
        <v>853340</v>
      </c>
      <c r="BZ6" s="297">
        <f t="shared" si="3"/>
        <v>1068901</v>
      </c>
      <c r="CA6" s="297">
        <f t="shared" ref="CA6:DQ6" si="4">CA26+CA53</f>
        <v>1068404</v>
      </c>
      <c r="CB6" s="297">
        <f t="shared" si="4"/>
        <v>0</v>
      </c>
      <c r="CC6" s="297">
        <f t="shared" si="4"/>
        <v>0</v>
      </c>
      <c r="CD6" s="297">
        <f t="shared" si="4"/>
        <v>0</v>
      </c>
      <c r="CE6" s="297">
        <f t="shared" si="4"/>
        <v>3716120</v>
      </c>
      <c r="CF6" s="297">
        <f t="shared" si="4"/>
        <v>5783545</v>
      </c>
      <c r="CG6" s="297">
        <f t="shared" si="4"/>
        <v>3405428</v>
      </c>
      <c r="CH6" s="297">
        <f t="shared" si="4"/>
        <v>548293</v>
      </c>
      <c r="CI6" s="297">
        <f t="shared" si="4"/>
        <v>702445</v>
      </c>
      <c r="CJ6" s="297">
        <f t="shared" si="4"/>
        <v>139171</v>
      </c>
      <c r="CK6" s="297">
        <f t="shared" si="4"/>
        <v>268694</v>
      </c>
      <c r="CL6" s="297">
        <f t="shared" si="4"/>
        <v>1391853</v>
      </c>
      <c r="CM6" s="297">
        <f t="shared" si="4"/>
        <v>16759</v>
      </c>
      <c r="CN6" s="297">
        <f t="shared" si="4"/>
        <v>696689</v>
      </c>
      <c r="CO6" s="297">
        <f t="shared" si="4"/>
        <v>722772</v>
      </c>
      <c r="CP6" s="297">
        <f t="shared" si="4"/>
        <v>32920</v>
      </c>
      <c r="CQ6" s="297">
        <f t="shared" si="4"/>
        <v>0</v>
      </c>
      <c r="CR6" s="297">
        <f t="shared" si="4"/>
        <v>0</v>
      </c>
      <c r="CS6" s="297">
        <f t="shared" si="4"/>
        <v>0</v>
      </c>
      <c r="CT6" s="297">
        <f t="shared" si="4"/>
        <v>1000</v>
      </c>
      <c r="CU6" s="297">
        <f t="shared" si="4"/>
        <v>1000</v>
      </c>
      <c r="CV6" s="297">
        <f t="shared" si="4"/>
        <v>0</v>
      </c>
      <c r="CW6" s="297">
        <f t="shared" si="4"/>
        <v>5684</v>
      </c>
      <c r="CX6" s="297">
        <f t="shared" si="4"/>
        <v>44622</v>
      </c>
      <c r="CY6" s="297">
        <f t="shared" si="4"/>
        <v>19962</v>
      </c>
      <c r="CZ6" s="297">
        <f t="shared" si="4"/>
        <v>67580</v>
      </c>
      <c r="DA6" s="297">
        <f t="shared" si="4"/>
        <v>331449</v>
      </c>
      <c r="DB6" s="297">
        <f t="shared" si="4"/>
        <v>87248</v>
      </c>
      <c r="DC6" s="297">
        <f t="shared" si="4"/>
        <v>1000000</v>
      </c>
      <c r="DD6" s="297">
        <f t="shared" si="4"/>
        <v>2459012</v>
      </c>
      <c r="DE6" s="297">
        <f t="shared" si="4"/>
        <v>952037</v>
      </c>
      <c r="DF6" s="297">
        <f t="shared" si="4"/>
        <v>374700</v>
      </c>
      <c r="DG6" s="297">
        <f t="shared" si="4"/>
        <v>304703</v>
      </c>
      <c r="DH6" s="297">
        <f t="shared" si="4"/>
        <v>348350</v>
      </c>
      <c r="DI6" s="297">
        <f t="shared" si="4"/>
        <v>91719</v>
      </c>
      <c r="DJ6" s="297">
        <f t="shared" si="4"/>
        <v>125506</v>
      </c>
      <c r="DK6" s="297">
        <f t="shared" si="4"/>
        <v>72681</v>
      </c>
      <c r="DL6" s="297">
        <f t="shared" si="4"/>
        <v>98857</v>
      </c>
      <c r="DM6" s="297">
        <f t="shared" si="4"/>
        <v>224474</v>
      </c>
      <c r="DN6" s="297">
        <f t="shared" si="4"/>
        <v>128412</v>
      </c>
      <c r="DO6" s="297">
        <f t="shared" si="4"/>
        <v>866708</v>
      </c>
      <c r="DP6" s="297">
        <f t="shared" si="4"/>
        <v>994708</v>
      </c>
      <c r="DQ6" s="297">
        <f t="shared" si="4"/>
        <v>988208</v>
      </c>
      <c r="DR6" s="143">
        <f t="shared" ref="DR6:DW6" si="5">DR26+DR53</f>
        <v>19536744</v>
      </c>
      <c r="DS6" s="143">
        <f t="shared" si="5"/>
        <v>36350468</v>
      </c>
      <c r="DT6" s="143">
        <f t="shared" si="5"/>
        <v>23619735</v>
      </c>
      <c r="DU6" s="297">
        <f t="shared" si="5"/>
        <v>14114</v>
      </c>
      <c r="DV6" s="297">
        <f t="shared" si="5"/>
        <v>26663</v>
      </c>
      <c r="DW6" s="297">
        <f t="shared" si="5"/>
        <v>14378</v>
      </c>
      <c r="DX6" s="297">
        <f t="shared" ref="DX6:EU6" si="6">DX26+DX53</f>
        <v>5816</v>
      </c>
      <c r="DY6" s="297">
        <f t="shared" si="6"/>
        <v>7388</v>
      </c>
      <c r="DZ6" s="297">
        <f t="shared" si="6"/>
        <v>2819</v>
      </c>
      <c r="EA6" s="297">
        <f t="shared" si="6"/>
        <v>5232</v>
      </c>
      <c r="EB6" s="297">
        <f t="shared" si="6"/>
        <v>6506</v>
      </c>
      <c r="EC6" s="297">
        <f t="shared" si="6"/>
        <v>5505</v>
      </c>
      <c r="ED6" s="297">
        <f t="shared" si="6"/>
        <v>358729</v>
      </c>
      <c r="EE6" s="297">
        <f t="shared" si="6"/>
        <v>485808</v>
      </c>
      <c r="EF6" s="297">
        <f t="shared" si="6"/>
        <v>341293</v>
      </c>
      <c r="EG6" s="297">
        <f t="shared" si="6"/>
        <v>70415</v>
      </c>
      <c r="EH6" s="297">
        <f t="shared" si="6"/>
        <v>150638</v>
      </c>
      <c r="EI6" s="297">
        <f t="shared" si="6"/>
        <v>84810</v>
      </c>
      <c r="EJ6" s="297">
        <f t="shared" si="6"/>
        <v>56559</v>
      </c>
      <c r="EK6" s="297">
        <f t="shared" si="6"/>
        <v>187309</v>
      </c>
      <c r="EL6" s="297">
        <f t="shared" si="6"/>
        <v>171762</v>
      </c>
      <c r="EM6" s="297">
        <f t="shared" si="6"/>
        <v>20866</v>
      </c>
      <c r="EN6" s="297">
        <f t="shared" si="6"/>
        <v>27066</v>
      </c>
      <c r="EO6" s="297">
        <f t="shared" si="6"/>
        <v>16917</v>
      </c>
      <c r="EP6" s="297">
        <f t="shared" si="6"/>
        <v>1304188</v>
      </c>
      <c r="EQ6" s="297">
        <f t="shared" si="6"/>
        <v>1561385</v>
      </c>
      <c r="ER6" s="297">
        <f t="shared" si="6"/>
        <v>1461620</v>
      </c>
      <c r="ES6" s="297">
        <f t="shared" si="6"/>
        <v>463974</v>
      </c>
      <c r="ET6" s="297">
        <f t="shared" si="6"/>
        <v>585376</v>
      </c>
      <c r="EU6" s="297">
        <f t="shared" si="6"/>
        <v>510741</v>
      </c>
      <c r="EV6" s="143">
        <f>DU6+DX6+EA6+ED6+EG6+EJ6+EM6+EP6+ES6</f>
        <v>2299893</v>
      </c>
      <c r="EW6" s="143">
        <f t="shared" ref="EW6:EX6" si="7">DV6+DY6+EB6+EE6+EH6+EK6+EN6+EQ6+ET6</f>
        <v>3038139</v>
      </c>
      <c r="EX6" s="143">
        <f t="shared" si="7"/>
        <v>2609845</v>
      </c>
      <c r="EY6" s="297">
        <f t="shared" ref="EY6:FA6" si="8">EY26+EY53</f>
        <v>68153</v>
      </c>
      <c r="EZ6" s="297">
        <f t="shared" si="8"/>
        <v>87425</v>
      </c>
      <c r="FA6" s="297">
        <f t="shared" si="8"/>
        <v>86900</v>
      </c>
      <c r="FB6" s="297">
        <f t="shared" ref="FB6:GK6" si="9">FB26+FB53</f>
        <v>132010</v>
      </c>
      <c r="FC6" s="297">
        <f t="shared" si="9"/>
        <v>185763</v>
      </c>
      <c r="FD6" s="297">
        <f t="shared" si="9"/>
        <v>172152</v>
      </c>
      <c r="FE6" s="297">
        <f t="shared" si="9"/>
        <v>62186</v>
      </c>
      <c r="FF6" s="297">
        <f t="shared" si="9"/>
        <v>92970</v>
      </c>
      <c r="FG6" s="297">
        <f t="shared" si="9"/>
        <v>90605</v>
      </c>
      <c r="FH6" s="297">
        <f t="shared" si="9"/>
        <v>190926</v>
      </c>
      <c r="FI6" s="297">
        <f t="shared" si="9"/>
        <v>661950</v>
      </c>
      <c r="FJ6" s="297">
        <f t="shared" si="9"/>
        <v>185157</v>
      </c>
      <c r="FK6" s="297">
        <f t="shared" si="9"/>
        <v>128880</v>
      </c>
      <c r="FL6" s="297">
        <f t="shared" si="9"/>
        <v>140598</v>
      </c>
      <c r="FM6" s="297">
        <f t="shared" si="9"/>
        <v>136345</v>
      </c>
      <c r="FN6" s="297">
        <f t="shared" si="9"/>
        <v>244806</v>
      </c>
      <c r="FO6" s="297">
        <f t="shared" si="9"/>
        <v>251153</v>
      </c>
      <c r="FP6" s="297">
        <f t="shared" si="9"/>
        <v>216808</v>
      </c>
      <c r="FQ6" s="297">
        <f t="shared" si="9"/>
        <v>128037</v>
      </c>
      <c r="FR6" s="297">
        <f t="shared" si="9"/>
        <v>143290</v>
      </c>
      <c r="FS6" s="297">
        <f t="shared" si="9"/>
        <v>141421</v>
      </c>
      <c r="FT6" s="297">
        <f t="shared" si="9"/>
        <v>152258</v>
      </c>
      <c r="FU6" s="297">
        <f t="shared" si="9"/>
        <v>194872</v>
      </c>
      <c r="FV6" s="297">
        <f t="shared" si="9"/>
        <v>175509</v>
      </c>
      <c r="FW6" s="297">
        <f t="shared" si="9"/>
        <v>92509</v>
      </c>
      <c r="FX6" s="297">
        <f t="shared" si="9"/>
        <v>128306</v>
      </c>
      <c r="FY6" s="297">
        <f t="shared" si="9"/>
        <v>119386</v>
      </c>
      <c r="FZ6" s="297">
        <f t="shared" si="9"/>
        <v>16058</v>
      </c>
      <c r="GA6" s="297">
        <f t="shared" si="9"/>
        <v>19052</v>
      </c>
      <c r="GB6" s="297">
        <f t="shared" si="9"/>
        <v>18411</v>
      </c>
      <c r="GC6" s="297">
        <f t="shared" si="9"/>
        <v>48694</v>
      </c>
      <c r="GD6" s="297">
        <f t="shared" si="9"/>
        <v>59829</v>
      </c>
      <c r="GE6" s="297">
        <f t="shared" si="9"/>
        <v>55192</v>
      </c>
      <c r="GF6" s="297">
        <f t="shared" si="9"/>
        <v>790664</v>
      </c>
      <c r="GG6" s="297">
        <f t="shared" si="9"/>
        <v>876494</v>
      </c>
      <c r="GH6" s="297">
        <f t="shared" si="9"/>
        <v>815790</v>
      </c>
      <c r="GI6" s="297">
        <f t="shared" si="9"/>
        <v>67875</v>
      </c>
      <c r="GJ6" s="297">
        <f t="shared" si="9"/>
        <v>86743</v>
      </c>
      <c r="GK6" s="297">
        <f t="shared" si="9"/>
        <v>78953</v>
      </c>
      <c r="GL6" s="297">
        <f t="shared" ref="GL6:GQ6" si="10">GL26+GL53</f>
        <v>2123056</v>
      </c>
      <c r="GM6" s="297">
        <f t="shared" si="10"/>
        <v>2928445</v>
      </c>
      <c r="GN6" s="297">
        <f t="shared" si="10"/>
        <v>2292629</v>
      </c>
      <c r="GO6" s="297">
        <f t="shared" si="10"/>
        <v>912798</v>
      </c>
      <c r="GP6" s="297">
        <f t="shared" si="10"/>
        <v>1253136</v>
      </c>
      <c r="GQ6" s="297">
        <f t="shared" si="10"/>
        <v>1103260</v>
      </c>
      <c r="GR6" s="297">
        <f t="shared" ref="GR6:GW6" si="11">GR26+GR53</f>
        <v>1524865</v>
      </c>
      <c r="GS6" s="297">
        <f t="shared" si="11"/>
        <v>1878271</v>
      </c>
      <c r="GT6" s="297">
        <f t="shared" si="11"/>
        <v>1749274</v>
      </c>
      <c r="GU6" s="297">
        <f t="shared" si="11"/>
        <v>1354848</v>
      </c>
      <c r="GV6" s="297">
        <f t="shared" si="11"/>
        <v>1609792</v>
      </c>
      <c r="GW6" s="297">
        <f t="shared" si="11"/>
        <v>1520942</v>
      </c>
      <c r="GX6" s="297">
        <f t="shared" ref="GX6:HC6" si="12">GX26+GX53</f>
        <v>5915567</v>
      </c>
      <c r="GY6" s="297">
        <f t="shared" si="12"/>
        <v>7669644</v>
      </c>
      <c r="GZ6" s="297">
        <f t="shared" si="12"/>
        <v>6666105</v>
      </c>
      <c r="HA6" s="297">
        <f t="shared" si="12"/>
        <v>27752204</v>
      </c>
      <c r="HB6" s="297">
        <f t="shared" si="12"/>
        <v>47058251</v>
      </c>
      <c r="HC6" s="298">
        <f t="shared" si="12"/>
        <v>32895685</v>
      </c>
      <c r="HD6" s="299"/>
    </row>
    <row r="7" spans="1:213" ht="15" customHeight="1" x14ac:dyDescent="0.2">
      <c r="A7" s="300" t="s">
        <v>564</v>
      </c>
      <c r="B7" s="301">
        <f t="shared" ref="B7" si="13">B8+B9+B10+B11+B12</f>
        <v>180290</v>
      </c>
      <c r="C7" s="301">
        <f t="shared" ref="C7:E7" si="14">C8+C9+C10+C11+C12</f>
        <v>224013</v>
      </c>
      <c r="D7" s="301">
        <f t="shared" si="14"/>
        <v>191966</v>
      </c>
      <c r="E7" s="301">
        <f t="shared" si="14"/>
        <v>1000</v>
      </c>
      <c r="F7" s="301">
        <f t="shared" ref="F7:N7" si="15">F8+F9+F10+F11+F12</f>
        <v>6470</v>
      </c>
      <c r="G7" s="301">
        <f t="shared" si="15"/>
        <v>6465</v>
      </c>
      <c r="H7" s="301">
        <f t="shared" si="15"/>
        <v>3353</v>
      </c>
      <c r="I7" s="301">
        <f t="shared" si="15"/>
        <v>3633</v>
      </c>
      <c r="J7" s="301">
        <f t="shared" si="15"/>
        <v>2384</v>
      </c>
      <c r="K7" s="301">
        <f t="shared" si="15"/>
        <v>6918</v>
      </c>
      <c r="L7" s="301">
        <f t="shared" si="15"/>
        <v>7244</v>
      </c>
      <c r="M7" s="301">
        <f t="shared" si="15"/>
        <v>6460</v>
      </c>
      <c r="N7" s="301">
        <f t="shared" si="15"/>
        <v>118869</v>
      </c>
      <c r="O7" s="301">
        <f t="shared" ref="O7:BZ7" si="16">O8+O9+O10+O11+O12</f>
        <v>200385</v>
      </c>
      <c r="P7" s="301">
        <f t="shared" si="16"/>
        <v>193456</v>
      </c>
      <c r="Q7" s="301">
        <f t="shared" si="16"/>
        <v>742225</v>
      </c>
      <c r="R7" s="301">
        <f t="shared" si="16"/>
        <v>237162</v>
      </c>
      <c r="S7" s="301">
        <f t="shared" si="16"/>
        <v>0</v>
      </c>
      <c r="T7" s="301">
        <f t="shared" si="16"/>
        <v>0</v>
      </c>
      <c r="U7" s="301">
        <f t="shared" si="16"/>
        <v>0</v>
      </c>
      <c r="V7" s="301">
        <f t="shared" si="16"/>
        <v>0</v>
      </c>
      <c r="W7" s="301">
        <f t="shared" si="16"/>
        <v>6868</v>
      </c>
      <c r="X7" s="301">
        <f t="shared" si="16"/>
        <v>18786</v>
      </c>
      <c r="Y7" s="301">
        <f t="shared" si="16"/>
        <v>14717</v>
      </c>
      <c r="Z7" s="301">
        <f t="shared" si="16"/>
        <v>50726</v>
      </c>
      <c r="AA7" s="301">
        <f t="shared" si="16"/>
        <v>52779</v>
      </c>
      <c r="AB7" s="301">
        <f t="shared" si="16"/>
        <v>14462</v>
      </c>
      <c r="AC7" s="301">
        <f t="shared" si="16"/>
        <v>0</v>
      </c>
      <c r="AD7" s="301">
        <f t="shared" si="16"/>
        <v>804898</v>
      </c>
      <c r="AE7" s="301">
        <f t="shared" si="16"/>
        <v>843215</v>
      </c>
      <c r="AF7" s="301">
        <f t="shared" si="16"/>
        <v>4500</v>
      </c>
      <c r="AG7" s="301">
        <f t="shared" si="16"/>
        <v>4517</v>
      </c>
      <c r="AH7" s="301">
        <f t="shared" si="16"/>
        <v>3381</v>
      </c>
      <c r="AI7" s="301">
        <f t="shared" si="16"/>
        <v>13600</v>
      </c>
      <c r="AJ7" s="301">
        <f t="shared" si="16"/>
        <v>33801</v>
      </c>
      <c r="AK7" s="301">
        <f t="shared" si="16"/>
        <v>25215</v>
      </c>
      <c r="AL7" s="301">
        <f t="shared" si="16"/>
        <v>155447</v>
      </c>
      <c r="AM7" s="301">
        <f t="shared" si="16"/>
        <v>175340</v>
      </c>
      <c r="AN7" s="301">
        <f t="shared" si="16"/>
        <v>122103</v>
      </c>
      <c r="AO7" s="301">
        <f t="shared" si="16"/>
        <v>784608</v>
      </c>
      <c r="AP7" s="301">
        <f t="shared" si="16"/>
        <v>775898</v>
      </c>
      <c r="AQ7" s="301">
        <f t="shared" si="16"/>
        <v>738829</v>
      </c>
      <c r="AR7" s="301">
        <f t="shared" si="16"/>
        <v>5000</v>
      </c>
      <c r="AS7" s="301">
        <f t="shared" si="16"/>
        <v>10000</v>
      </c>
      <c r="AT7" s="301">
        <f t="shared" si="16"/>
        <v>0</v>
      </c>
      <c r="AU7" s="301">
        <f t="shared" si="16"/>
        <v>135107</v>
      </c>
      <c r="AV7" s="301">
        <f t="shared" si="16"/>
        <v>143435</v>
      </c>
      <c r="AW7" s="301">
        <f t="shared" si="16"/>
        <v>99097</v>
      </c>
      <c r="AX7" s="301">
        <f t="shared" si="16"/>
        <v>53850</v>
      </c>
      <c r="AY7" s="301">
        <f t="shared" si="16"/>
        <v>53850</v>
      </c>
      <c r="AZ7" s="301">
        <f t="shared" si="16"/>
        <v>66346</v>
      </c>
      <c r="BA7" s="301">
        <f t="shared" si="16"/>
        <v>0</v>
      </c>
      <c r="BB7" s="301">
        <f t="shared" si="16"/>
        <v>31071</v>
      </c>
      <c r="BC7" s="301">
        <f t="shared" si="16"/>
        <v>18201</v>
      </c>
      <c r="BD7" s="301">
        <f t="shared" si="16"/>
        <v>1000</v>
      </c>
      <c r="BE7" s="301">
        <f t="shared" si="16"/>
        <v>1028</v>
      </c>
      <c r="BF7" s="301">
        <f t="shared" si="16"/>
        <v>239</v>
      </c>
      <c r="BG7" s="301">
        <f t="shared" si="16"/>
        <v>136669</v>
      </c>
      <c r="BH7" s="301">
        <f t="shared" si="16"/>
        <v>156019</v>
      </c>
      <c r="BI7" s="301">
        <f t="shared" si="16"/>
        <v>144047</v>
      </c>
      <c r="BJ7" s="301">
        <f t="shared" si="16"/>
        <v>0</v>
      </c>
      <c r="BK7" s="301">
        <f t="shared" si="16"/>
        <v>0</v>
      </c>
      <c r="BL7" s="301">
        <f t="shared" si="16"/>
        <v>0</v>
      </c>
      <c r="BM7" s="301">
        <f t="shared" si="16"/>
        <v>10913</v>
      </c>
      <c r="BN7" s="301">
        <f t="shared" si="16"/>
        <v>11104</v>
      </c>
      <c r="BO7" s="301">
        <f t="shared" si="16"/>
        <v>7973</v>
      </c>
      <c r="BP7" s="301">
        <f t="shared" si="16"/>
        <v>69880</v>
      </c>
      <c r="BQ7" s="301">
        <f t="shared" si="16"/>
        <v>108840</v>
      </c>
      <c r="BR7" s="301">
        <f t="shared" si="16"/>
        <v>44099</v>
      </c>
      <c r="BS7" s="301">
        <f t="shared" si="16"/>
        <v>169062</v>
      </c>
      <c r="BT7" s="301">
        <f t="shared" si="16"/>
        <v>179808</v>
      </c>
      <c r="BU7" s="301">
        <f t="shared" si="16"/>
        <v>172110</v>
      </c>
      <c r="BV7" s="301">
        <f t="shared" si="16"/>
        <v>0</v>
      </c>
      <c r="BW7" s="301">
        <f t="shared" si="16"/>
        <v>0</v>
      </c>
      <c r="BX7" s="301">
        <f t="shared" si="16"/>
        <v>0</v>
      </c>
      <c r="BY7" s="301">
        <f t="shared" si="16"/>
        <v>782860</v>
      </c>
      <c r="BZ7" s="301">
        <f t="shared" si="16"/>
        <v>985466</v>
      </c>
      <c r="CA7" s="301">
        <f t="shared" ref="CA7:DQ7" si="17">CA8+CA9+CA10+CA11+CA12</f>
        <v>985470</v>
      </c>
      <c r="CB7" s="301">
        <f t="shared" si="17"/>
        <v>0</v>
      </c>
      <c r="CC7" s="301">
        <f t="shared" si="17"/>
        <v>0</v>
      </c>
      <c r="CD7" s="301">
        <f t="shared" si="17"/>
        <v>0</v>
      </c>
      <c r="CE7" s="301">
        <f t="shared" si="17"/>
        <v>3130150</v>
      </c>
      <c r="CF7" s="301">
        <f t="shared" si="17"/>
        <v>4124957</v>
      </c>
      <c r="CG7" s="301">
        <f t="shared" si="17"/>
        <v>2784456</v>
      </c>
      <c r="CH7" s="301">
        <f t="shared" si="17"/>
        <v>0</v>
      </c>
      <c r="CI7" s="301">
        <f t="shared" si="17"/>
        <v>0</v>
      </c>
      <c r="CJ7" s="301">
        <f t="shared" si="17"/>
        <v>238</v>
      </c>
      <c r="CK7" s="301">
        <f t="shared" si="17"/>
        <v>145469</v>
      </c>
      <c r="CL7" s="301">
        <f t="shared" si="17"/>
        <v>285312</v>
      </c>
      <c r="CM7" s="301">
        <f t="shared" si="17"/>
        <v>16759</v>
      </c>
      <c r="CN7" s="301">
        <f t="shared" si="17"/>
        <v>25900</v>
      </c>
      <c r="CO7" s="301">
        <f t="shared" si="17"/>
        <v>52192</v>
      </c>
      <c r="CP7" s="301">
        <f t="shared" si="17"/>
        <v>23522</v>
      </c>
      <c r="CQ7" s="301">
        <f t="shared" si="17"/>
        <v>0</v>
      </c>
      <c r="CR7" s="301">
        <f t="shared" si="17"/>
        <v>0</v>
      </c>
      <c r="CS7" s="301">
        <f t="shared" si="17"/>
        <v>0</v>
      </c>
      <c r="CT7" s="301">
        <f t="shared" si="17"/>
        <v>1000</v>
      </c>
      <c r="CU7" s="301">
        <f t="shared" si="17"/>
        <v>1000</v>
      </c>
      <c r="CV7" s="301">
        <f t="shared" si="17"/>
        <v>0</v>
      </c>
      <c r="CW7" s="301">
        <f t="shared" si="17"/>
        <v>3984</v>
      </c>
      <c r="CX7" s="301">
        <f t="shared" si="17"/>
        <v>42922</v>
      </c>
      <c r="CY7" s="301">
        <f t="shared" si="17"/>
        <v>19962</v>
      </c>
      <c r="CZ7" s="301">
        <f t="shared" si="17"/>
        <v>57580</v>
      </c>
      <c r="DA7" s="301">
        <f t="shared" si="17"/>
        <v>76249</v>
      </c>
      <c r="DB7" s="301">
        <f t="shared" si="17"/>
        <v>63136</v>
      </c>
      <c r="DC7" s="301">
        <f t="shared" si="17"/>
        <v>0</v>
      </c>
      <c r="DD7" s="301">
        <f t="shared" si="17"/>
        <v>0</v>
      </c>
      <c r="DE7" s="301">
        <f t="shared" si="17"/>
        <v>0</v>
      </c>
      <c r="DF7" s="301">
        <f t="shared" si="17"/>
        <v>374700</v>
      </c>
      <c r="DG7" s="301">
        <f t="shared" si="17"/>
        <v>304703</v>
      </c>
      <c r="DH7" s="301">
        <f t="shared" si="17"/>
        <v>348350</v>
      </c>
      <c r="DI7" s="301">
        <f t="shared" si="17"/>
        <v>91719</v>
      </c>
      <c r="DJ7" s="301">
        <f t="shared" si="17"/>
        <v>116506</v>
      </c>
      <c r="DK7" s="301">
        <f t="shared" si="17"/>
        <v>70521</v>
      </c>
      <c r="DL7" s="301">
        <f t="shared" si="17"/>
        <v>98857</v>
      </c>
      <c r="DM7" s="301">
        <f t="shared" si="17"/>
        <v>224474</v>
      </c>
      <c r="DN7" s="301">
        <f t="shared" si="17"/>
        <v>128412</v>
      </c>
      <c r="DO7" s="301">
        <f t="shared" si="17"/>
        <v>866708</v>
      </c>
      <c r="DP7" s="301">
        <f t="shared" si="17"/>
        <v>994708</v>
      </c>
      <c r="DQ7" s="301">
        <f t="shared" si="17"/>
        <v>988208</v>
      </c>
      <c r="DR7" s="1471">
        <f t="shared" ref="DR7:DW7" si="18">DR8+DR9+DR10+DR11+DR12</f>
        <v>8228812</v>
      </c>
      <c r="DS7" s="1471">
        <f t="shared" si="18"/>
        <v>10448570</v>
      </c>
      <c r="DT7" s="1471">
        <f t="shared" si="18"/>
        <v>8143799</v>
      </c>
      <c r="DU7" s="301">
        <f t="shared" si="18"/>
        <v>14114</v>
      </c>
      <c r="DV7" s="301">
        <f t="shared" si="18"/>
        <v>26663</v>
      </c>
      <c r="DW7" s="301">
        <f t="shared" si="18"/>
        <v>14378</v>
      </c>
      <c r="DX7" s="301">
        <f t="shared" ref="DX7:EU7" si="19">DX8+DX9+DX10+DX11+DX12</f>
        <v>5816</v>
      </c>
      <c r="DY7" s="301">
        <f t="shared" si="19"/>
        <v>7388</v>
      </c>
      <c r="DZ7" s="301">
        <f t="shared" si="19"/>
        <v>2819</v>
      </c>
      <c r="EA7" s="301">
        <f t="shared" si="19"/>
        <v>5232</v>
      </c>
      <c r="EB7" s="301">
        <f t="shared" si="19"/>
        <v>6506</v>
      </c>
      <c r="EC7" s="301">
        <f t="shared" si="19"/>
        <v>5505</v>
      </c>
      <c r="ED7" s="301">
        <f t="shared" si="19"/>
        <v>342329</v>
      </c>
      <c r="EE7" s="301">
        <f t="shared" si="19"/>
        <v>436992</v>
      </c>
      <c r="EF7" s="301">
        <f t="shared" si="19"/>
        <v>326919</v>
      </c>
      <c r="EG7" s="301">
        <f t="shared" si="19"/>
        <v>60015</v>
      </c>
      <c r="EH7" s="301">
        <f t="shared" si="19"/>
        <v>103521</v>
      </c>
      <c r="EI7" s="301">
        <f t="shared" si="19"/>
        <v>65236</v>
      </c>
      <c r="EJ7" s="301">
        <f t="shared" si="19"/>
        <v>55759</v>
      </c>
      <c r="EK7" s="301">
        <f t="shared" si="19"/>
        <v>186199</v>
      </c>
      <c r="EL7" s="301">
        <f t="shared" si="19"/>
        <v>170652</v>
      </c>
      <c r="EM7" s="301">
        <f t="shared" si="19"/>
        <v>15766</v>
      </c>
      <c r="EN7" s="301">
        <f t="shared" si="19"/>
        <v>21966</v>
      </c>
      <c r="EO7" s="301">
        <f t="shared" si="19"/>
        <v>16893</v>
      </c>
      <c r="EP7" s="301">
        <f t="shared" si="19"/>
        <v>1304188</v>
      </c>
      <c r="EQ7" s="301">
        <f t="shared" si="19"/>
        <v>1561385</v>
      </c>
      <c r="ER7" s="301">
        <f t="shared" si="19"/>
        <v>1461620</v>
      </c>
      <c r="ES7" s="301">
        <f t="shared" si="19"/>
        <v>461974</v>
      </c>
      <c r="ET7" s="301">
        <f t="shared" si="19"/>
        <v>576726</v>
      </c>
      <c r="EU7" s="301">
        <f t="shared" si="19"/>
        <v>503056</v>
      </c>
      <c r="EV7" s="332">
        <f t="shared" ref="EV7:FA7" si="20">EV8+EV9+EV10+EV11+EV12</f>
        <v>2265193</v>
      </c>
      <c r="EW7" s="332">
        <f t="shared" si="20"/>
        <v>2927346</v>
      </c>
      <c r="EX7" s="332">
        <f t="shared" si="20"/>
        <v>2567078</v>
      </c>
      <c r="EY7" s="301">
        <f t="shared" si="20"/>
        <v>68153</v>
      </c>
      <c r="EZ7" s="301">
        <f t="shared" si="20"/>
        <v>85225</v>
      </c>
      <c r="FA7" s="301">
        <f t="shared" si="20"/>
        <v>84708</v>
      </c>
      <c r="FB7" s="301">
        <f t="shared" ref="FB7:GK7" si="21">FB8+FB9+FB10+FB11+FB12</f>
        <v>131010</v>
      </c>
      <c r="FC7" s="301">
        <f t="shared" si="21"/>
        <v>184103</v>
      </c>
      <c r="FD7" s="301">
        <f t="shared" si="21"/>
        <v>170537</v>
      </c>
      <c r="FE7" s="301">
        <f t="shared" si="21"/>
        <v>61186</v>
      </c>
      <c r="FF7" s="301">
        <f t="shared" si="21"/>
        <v>92420</v>
      </c>
      <c r="FG7" s="301">
        <f t="shared" si="21"/>
        <v>90459</v>
      </c>
      <c r="FH7" s="301">
        <f t="shared" si="21"/>
        <v>174840</v>
      </c>
      <c r="FI7" s="301">
        <f t="shared" si="21"/>
        <v>599824</v>
      </c>
      <c r="FJ7" s="301">
        <f t="shared" si="21"/>
        <v>176370</v>
      </c>
      <c r="FK7" s="301">
        <f t="shared" si="21"/>
        <v>127880</v>
      </c>
      <c r="FL7" s="301">
        <f t="shared" si="21"/>
        <v>139198</v>
      </c>
      <c r="FM7" s="301">
        <f t="shared" si="21"/>
        <v>135113</v>
      </c>
      <c r="FN7" s="301">
        <f t="shared" si="21"/>
        <v>244306</v>
      </c>
      <c r="FO7" s="301">
        <f t="shared" si="21"/>
        <v>251053</v>
      </c>
      <c r="FP7" s="301">
        <f t="shared" si="21"/>
        <v>216782</v>
      </c>
      <c r="FQ7" s="301">
        <f t="shared" si="21"/>
        <v>127537</v>
      </c>
      <c r="FR7" s="301">
        <f t="shared" si="21"/>
        <v>142090</v>
      </c>
      <c r="FS7" s="301">
        <f t="shared" si="21"/>
        <v>140610</v>
      </c>
      <c r="FT7" s="301">
        <f t="shared" si="21"/>
        <v>149258</v>
      </c>
      <c r="FU7" s="301">
        <f t="shared" si="21"/>
        <v>174148</v>
      </c>
      <c r="FV7" s="301">
        <f t="shared" si="21"/>
        <v>166978</v>
      </c>
      <c r="FW7" s="301">
        <f t="shared" si="21"/>
        <v>90409</v>
      </c>
      <c r="FX7" s="301">
        <f t="shared" si="21"/>
        <v>117681</v>
      </c>
      <c r="FY7" s="301">
        <f t="shared" si="21"/>
        <v>112415</v>
      </c>
      <c r="FZ7" s="301">
        <f t="shared" si="21"/>
        <v>16058</v>
      </c>
      <c r="GA7" s="301">
        <f t="shared" si="21"/>
        <v>18962</v>
      </c>
      <c r="GB7" s="301">
        <f t="shared" si="21"/>
        <v>18326</v>
      </c>
      <c r="GC7" s="301">
        <f t="shared" si="21"/>
        <v>48194</v>
      </c>
      <c r="GD7" s="301">
        <f t="shared" si="21"/>
        <v>58579</v>
      </c>
      <c r="GE7" s="301">
        <f t="shared" si="21"/>
        <v>55039</v>
      </c>
      <c r="GF7" s="301">
        <f t="shared" si="21"/>
        <v>790164</v>
      </c>
      <c r="GG7" s="301">
        <f t="shared" si="21"/>
        <v>872834</v>
      </c>
      <c r="GH7" s="301">
        <f t="shared" si="21"/>
        <v>812188</v>
      </c>
      <c r="GI7" s="301">
        <f t="shared" si="21"/>
        <v>67875</v>
      </c>
      <c r="GJ7" s="301">
        <f t="shared" si="21"/>
        <v>58818</v>
      </c>
      <c r="GK7" s="301">
        <f t="shared" si="21"/>
        <v>52916</v>
      </c>
      <c r="GL7" s="302">
        <f t="shared" ref="GL7:GQ7" si="22">GL8+GL9+GL10+GL11+GL12</f>
        <v>2096870</v>
      </c>
      <c r="GM7" s="302">
        <f t="shared" si="22"/>
        <v>2794935</v>
      </c>
      <c r="GN7" s="302">
        <f t="shared" si="22"/>
        <v>2232441</v>
      </c>
      <c r="GO7" s="301">
        <f t="shared" si="22"/>
        <v>872561</v>
      </c>
      <c r="GP7" s="301">
        <f t="shared" si="22"/>
        <v>1147917</v>
      </c>
      <c r="GQ7" s="301">
        <f t="shared" si="22"/>
        <v>1028060</v>
      </c>
      <c r="GR7" s="301">
        <f t="shared" ref="GR7:GW7" si="23">GR8+GR9+GR10+GR11+GR12</f>
        <v>1520865</v>
      </c>
      <c r="GS7" s="301">
        <f t="shared" si="23"/>
        <v>1749883</v>
      </c>
      <c r="GT7" s="301">
        <f t="shared" si="23"/>
        <v>1639833</v>
      </c>
      <c r="GU7" s="301">
        <f t="shared" si="23"/>
        <v>1313008</v>
      </c>
      <c r="GV7" s="301">
        <f t="shared" si="23"/>
        <v>1520134</v>
      </c>
      <c r="GW7" s="301">
        <f t="shared" si="23"/>
        <v>1468286</v>
      </c>
      <c r="GX7" s="302">
        <f t="shared" ref="GX7:HC7" si="24">GX8+GX9+GX10+GX11+GX12</f>
        <v>5803304</v>
      </c>
      <c r="GY7" s="302">
        <f t="shared" si="24"/>
        <v>7212869</v>
      </c>
      <c r="GZ7" s="302">
        <f t="shared" si="24"/>
        <v>6368620</v>
      </c>
      <c r="HA7" s="302">
        <f t="shared" si="24"/>
        <v>16297309</v>
      </c>
      <c r="HB7" s="302">
        <f t="shared" si="24"/>
        <v>20588785</v>
      </c>
      <c r="HC7" s="303">
        <f t="shared" si="24"/>
        <v>17079497</v>
      </c>
      <c r="HD7" s="299"/>
    </row>
    <row r="8" spans="1:213" ht="15" customHeight="1" x14ac:dyDescent="0.2">
      <c r="A8" s="305" t="s">
        <v>565</v>
      </c>
      <c r="B8" s="306">
        <f>'Címrend kötelező 4.'!B8+'Címrend önként 4.'!B8+'Címrend állig. 4.'!B8</f>
        <v>136221</v>
      </c>
      <c r="C8" s="306">
        <f>'Címrend kötelező 4.'!C8+'Címrend önként 4.'!C8+'Címrend állig. 4.'!C8</f>
        <v>161210</v>
      </c>
      <c r="D8" s="306">
        <f>'Címrend kötelező 4.'!D8+'Címrend önként 4.'!D8+'Címrend állig. 4.'!D8</f>
        <v>146100</v>
      </c>
      <c r="E8" s="306">
        <f>'Címrend kötelező 4.'!E8+'Címrend önként 4.'!E8+'Címrend állig. 4.'!E8</f>
        <v>400</v>
      </c>
      <c r="F8" s="306">
        <f>'Címrend kötelező 4.'!F8+'Címrend önként 4.'!F8+'Címrend állig. 4.'!F8</f>
        <v>1501</v>
      </c>
      <c r="G8" s="306">
        <f>'Címrend kötelező 4.'!G8+'Címrend önként 4.'!G8+'Címrend állig. 4.'!G8</f>
        <v>1688</v>
      </c>
      <c r="H8" s="306">
        <f>'Címrend kötelező 4.'!H8+'Címrend önként 4.'!H8+'Címrend állig. 4.'!H8</f>
        <v>0</v>
      </c>
      <c r="I8" s="306">
        <f>'Címrend kötelező 4.'!I8+'Címrend önként 4.'!I8+'Címrend állig. 4.'!I8</f>
        <v>0</v>
      </c>
      <c r="J8" s="306">
        <f>'Címrend kötelező 4.'!J8+'Címrend önként 4.'!J8+'Címrend állig. 4.'!J8</f>
        <v>0</v>
      </c>
      <c r="K8" s="306">
        <f>'Címrend kötelező 4.'!K8+'Címrend önként 4.'!K8+'Címrend állig. 4.'!K8</f>
        <v>5598</v>
      </c>
      <c r="L8" s="306">
        <f>'Címrend kötelező 4.'!L8+'Címrend önként 4.'!L8+'Címrend állig. 4.'!L8</f>
        <v>5825</v>
      </c>
      <c r="M8" s="306">
        <f>'Címrend kötelező 4.'!M8+'Címrend önként 4.'!M8+'Címrend állig. 4.'!M8</f>
        <v>5340</v>
      </c>
      <c r="N8" s="306">
        <f>'Címrend kötelező 4.'!N8+'Címrend önként 4.'!N8+'Címrend állig. 4.'!N8</f>
        <v>0</v>
      </c>
      <c r="O8" s="306">
        <f>'Címrend kötelező 4.'!O8+'Címrend önként 4.'!O8+'Címrend állig. 4.'!O8</f>
        <v>0</v>
      </c>
      <c r="P8" s="306">
        <f>'Címrend kötelező 4.'!P8+'Címrend önként 4.'!P8+'Címrend állig. 4.'!P8</f>
        <v>0</v>
      </c>
      <c r="Q8" s="306">
        <f>'Címrend kötelező 4.'!Q8+'Címrend önként 4.'!Q8+'Címrend állig. 4.'!Q8</f>
        <v>0</v>
      </c>
      <c r="R8" s="306">
        <f>'Címrend kötelező 4.'!R8+'Címrend önként 4.'!R8+'Címrend állig. 4.'!R8</f>
        <v>0</v>
      </c>
      <c r="S8" s="306">
        <f>'Címrend kötelező 4.'!S8+'Címrend önként 4.'!S8+'Címrend állig. 4.'!S8</f>
        <v>0</v>
      </c>
      <c r="T8" s="306">
        <f>'Címrend kötelező 4.'!T8+'Címrend önként 4.'!T8+'Címrend állig. 4.'!T8</f>
        <v>0</v>
      </c>
      <c r="U8" s="306">
        <f>'Címrend kötelező 4.'!U8+'Címrend önként 4.'!U8+'Címrend állig. 4.'!U8</f>
        <v>0</v>
      </c>
      <c r="V8" s="306">
        <f>'Címrend kötelező 4.'!V8+'Címrend önként 4.'!V8+'Címrend állig. 4.'!V8</f>
        <v>0</v>
      </c>
      <c r="W8" s="306">
        <f>'Címrend kötelező 4.'!W8+'Címrend önként 4.'!W8+'Címrend állig. 4.'!W8</f>
        <v>0</v>
      </c>
      <c r="X8" s="306">
        <f>'Címrend kötelező 4.'!X8+'Címrend önként 4.'!X8+'Címrend állig. 4.'!X8</f>
        <v>0</v>
      </c>
      <c r="Y8" s="306">
        <f>'Címrend kötelező 4.'!Y8+'Címrend önként 4.'!Y8+'Címrend állig. 4.'!Y8</f>
        <v>0</v>
      </c>
      <c r="Z8" s="306">
        <f>'Címrend kötelező 4.'!Z8+'Címrend önként 4.'!Z8+'Címrend állig. 4.'!Z8</f>
        <v>0</v>
      </c>
      <c r="AA8" s="306">
        <f>'Címrend kötelező 4.'!AA8+'Címrend önként 4.'!AA8+'Címrend állig. 4.'!AA8</f>
        <v>0</v>
      </c>
      <c r="AB8" s="306">
        <f>'Címrend kötelező 4.'!AB8+'Címrend önként 4.'!AB8+'Címrend állig. 4.'!AB8</f>
        <v>0</v>
      </c>
      <c r="AC8" s="306">
        <f>'Címrend kötelező 4.'!AC8+'Címrend önként 4.'!AC8+'Címrend állig. 4.'!AC8</f>
        <v>0</v>
      </c>
      <c r="AD8" s="306">
        <f>'Címrend kötelező 4.'!AD8+'Címrend önként 4.'!AD8+'Címrend állig. 4.'!AD8</f>
        <v>0</v>
      </c>
      <c r="AE8" s="306">
        <f>'Címrend kötelező 4.'!AE8+'Címrend önként 4.'!AE8+'Címrend állig. 4.'!AE8</f>
        <v>0</v>
      </c>
      <c r="AF8" s="306">
        <f>'Címrend kötelező 4.'!AF8+'Címrend önként 4.'!AF8+'Címrend állig. 4.'!AF8</f>
        <v>150</v>
      </c>
      <c r="AG8" s="306">
        <f>'Címrend kötelező 4.'!AG8+'Címrend önként 4.'!AG8+'Címrend állig. 4.'!AG8</f>
        <v>150</v>
      </c>
      <c r="AH8" s="306">
        <f>'Címrend kötelező 4.'!AH8+'Címrend önként 4.'!AH8+'Címrend állig. 4.'!AH8</f>
        <v>46</v>
      </c>
      <c r="AI8" s="306">
        <f>'Címrend kötelező 4.'!AI8+'Címrend önként 4.'!AI8+'Címrend állig. 4.'!AI8</f>
        <v>0</v>
      </c>
      <c r="AJ8" s="306">
        <f>'Címrend kötelező 4.'!AJ8+'Címrend önként 4.'!AJ8+'Címrend állig. 4.'!AJ8</f>
        <v>998</v>
      </c>
      <c r="AK8" s="306">
        <f>'Címrend kötelező 4.'!AK8+'Címrend önként 4.'!AK8+'Címrend állig. 4.'!AK8</f>
        <v>901</v>
      </c>
      <c r="AL8" s="306">
        <f>'Címrend kötelező 4.'!AL8+'Címrend önként 4.'!AL8+'Címrend állig. 4.'!AL8</f>
        <v>0</v>
      </c>
      <c r="AM8" s="306">
        <f>'Címrend kötelező 4.'!AM8+'Címrend önként 4.'!AM8+'Címrend állig. 4.'!AM8</f>
        <v>0</v>
      </c>
      <c r="AN8" s="306">
        <f>'Címrend kötelező 4.'!AN8+'Címrend önként 4.'!AN8+'Címrend állig. 4.'!AN8</f>
        <v>0</v>
      </c>
      <c r="AO8" s="306">
        <f>'Címrend kötelező 4.'!AO8+'Címrend önként 4.'!AO8+'Címrend állig. 4.'!AO8</f>
        <v>0</v>
      </c>
      <c r="AP8" s="306">
        <f>'Címrend kötelező 4.'!AP8+'Címrend önként 4.'!AP8+'Címrend állig. 4.'!AP8</f>
        <v>0</v>
      </c>
      <c r="AQ8" s="306">
        <f>'Címrend kötelező 4.'!AQ8+'Címrend önként 4.'!AQ8+'Címrend állig. 4.'!AQ8</f>
        <v>0</v>
      </c>
      <c r="AR8" s="306">
        <f>'Címrend kötelező 4.'!AR8+'Címrend önként 4.'!AR8+'Címrend állig. 4.'!AR8</f>
        <v>0</v>
      </c>
      <c r="AS8" s="306">
        <f>'Címrend kötelező 4.'!AS8+'Címrend önként 4.'!AS8+'Címrend állig. 4.'!AS8</f>
        <v>0</v>
      </c>
      <c r="AT8" s="306">
        <f>'Címrend kötelező 4.'!AT8+'Címrend önként 4.'!AT8+'Címrend állig. 4.'!AT8</f>
        <v>0</v>
      </c>
      <c r="AU8" s="306">
        <f>'Címrend kötelező 4.'!AU8+'Címrend önként 4.'!AU8+'Címrend állig. 4.'!AU8</f>
        <v>0</v>
      </c>
      <c r="AV8" s="306">
        <f>'Címrend kötelező 4.'!AV8+'Címrend önként 4.'!AV8+'Címrend állig. 4.'!AV8</f>
        <v>0</v>
      </c>
      <c r="AW8" s="306">
        <f>'Címrend kötelező 4.'!AW8+'Címrend önként 4.'!AW8+'Címrend állig. 4.'!AW8</f>
        <v>0</v>
      </c>
      <c r="AX8" s="306">
        <f>'Címrend kötelező 4.'!AX8+'Címrend önként 4.'!AX8+'Címrend állig. 4.'!AX8</f>
        <v>0</v>
      </c>
      <c r="AY8" s="306">
        <f>'Címrend kötelező 4.'!AY8+'Címrend önként 4.'!AY8+'Címrend állig. 4.'!AY8</f>
        <v>0</v>
      </c>
      <c r="AZ8" s="306">
        <f>'Címrend kötelező 4.'!AZ8+'Címrend önként 4.'!AZ8+'Címrend állig. 4.'!AZ8</f>
        <v>0</v>
      </c>
      <c r="BA8" s="306">
        <f>'Címrend kötelező 4.'!BA8+'Címrend önként 4.'!BA8+'Címrend állig. 4.'!BA8</f>
        <v>0</v>
      </c>
      <c r="BB8" s="306">
        <f>'Címrend kötelező 4.'!BB8+'Címrend önként 4.'!BB8+'Címrend állig. 4.'!BB8</f>
        <v>0</v>
      </c>
      <c r="BC8" s="306">
        <f>'Címrend kötelező 4.'!BC8+'Címrend önként 4.'!BC8+'Címrend állig. 4.'!BC8</f>
        <v>0</v>
      </c>
      <c r="BD8" s="306">
        <f>'Címrend kötelező 4.'!BD8+'Címrend önként 4.'!BD8+'Címrend állig. 4.'!BD8</f>
        <v>0</v>
      </c>
      <c r="BE8" s="306">
        <f>'Címrend kötelező 4.'!BE8+'Címrend önként 4.'!BE8+'Címrend állig. 4.'!BE8</f>
        <v>0</v>
      </c>
      <c r="BF8" s="306">
        <f>'Címrend kötelező 4.'!BF8+'Címrend önként 4.'!BF8+'Címrend állig. 4.'!BF8</f>
        <v>0</v>
      </c>
      <c r="BG8" s="306">
        <f>'Címrend kötelező 4.'!BG8+'Címrend önként 4.'!BG8+'Címrend állig. 4.'!BG8</f>
        <v>0</v>
      </c>
      <c r="BH8" s="306">
        <f>'Címrend kötelező 4.'!BH8+'Címrend önként 4.'!BH8+'Címrend állig. 4.'!BH8</f>
        <v>0</v>
      </c>
      <c r="BI8" s="306">
        <f>'Címrend kötelező 4.'!BI8+'Címrend önként 4.'!BI8+'Címrend állig. 4.'!BI8</f>
        <v>0</v>
      </c>
      <c r="BJ8" s="306">
        <f>'Címrend kötelező 4.'!BJ8+'Címrend önként 4.'!BJ8+'Címrend állig. 4.'!BJ8</f>
        <v>0</v>
      </c>
      <c r="BK8" s="306">
        <f>'Címrend kötelező 4.'!BK8+'Címrend önként 4.'!BK8+'Címrend állig. 4.'!BK8</f>
        <v>0</v>
      </c>
      <c r="BL8" s="306">
        <f>'Címrend kötelező 4.'!BL8+'Címrend önként 4.'!BL8+'Címrend állig. 4.'!BL8</f>
        <v>0</v>
      </c>
      <c r="BM8" s="306">
        <f>'Címrend kötelező 4.'!BM8+'Címrend önként 4.'!BM8+'Címrend állig. 4.'!BM8</f>
        <v>0</v>
      </c>
      <c r="BN8" s="306">
        <f>'Címrend kötelező 4.'!BN8+'Címrend önként 4.'!BN8+'Címrend állig. 4.'!BN8</f>
        <v>0</v>
      </c>
      <c r="BO8" s="306">
        <f>'Címrend kötelező 4.'!BO8+'Címrend önként 4.'!BO8+'Címrend állig. 4.'!BO8</f>
        <v>0</v>
      </c>
      <c r="BP8" s="306">
        <f>'Címrend kötelező 4.'!BP8+'Címrend önként 4.'!BP8+'Címrend állig. 4.'!BP8</f>
        <v>0</v>
      </c>
      <c r="BQ8" s="306">
        <f>'Címrend kötelező 4.'!BQ8+'Címrend önként 4.'!BQ8+'Címrend állig. 4.'!BQ8</f>
        <v>0</v>
      </c>
      <c r="BR8" s="306">
        <f>'Címrend kötelező 4.'!BR8+'Címrend önként 4.'!BR8+'Címrend állig. 4.'!BR8</f>
        <v>0</v>
      </c>
      <c r="BS8" s="306">
        <f>'Címrend kötelező 4.'!BS8+'Címrend önként 4.'!BS8+'Címrend állig. 4.'!BS8</f>
        <v>0</v>
      </c>
      <c r="BT8" s="306">
        <f>'Címrend kötelező 4.'!BT8+'Címrend önként 4.'!BT8+'Címrend állig. 4.'!BT8</f>
        <v>0</v>
      </c>
      <c r="BU8" s="306">
        <f>'Címrend kötelező 4.'!BU8+'Címrend önként 4.'!BU8+'Címrend állig. 4.'!BU8</f>
        <v>0</v>
      </c>
      <c r="BV8" s="306">
        <f>'Címrend kötelező 4.'!BV8+'Címrend önként 4.'!BV8+'Címrend állig. 4.'!BV8</f>
        <v>0</v>
      </c>
      <c r="BW8" s="306">
        <f>'Címrend kötelező 4.'!BW8+'Címrend önként 4.'!BW8+'Címrend állig. 4.'!BW8</f>
        <v>0</v>
      </c>
      <c r="BX8" s="306">
        <f>'Címrend kötelező 4.'!BX8+'Címrend önként 4.'!BX8+'Címrend állig. 4.'!BX8</f>
        <v>0</v>
      </c>
      <c r="BY8" s="306">
        <f>'Címrend kötelező 4.'!BY8+'Címrend önként 4.'!BY8+'Címrend állig. 4.'!BY8</f>
        <v>0</v>
      </c>
      <c r="BZ8" s="306">
        <f>'Címrend kötelező 4.'!BZ8+'Címrend önként 4.'!BZ8+'Címrend állig. 4.'!BZ8</f>
        <v>0</v>
      </c>
      <c r="CA8" s="306">
        <f>'Címrend kötelező 4.'!CA8+'Címrend önként 4.'!CA8+'Címrend állig. 4.'!CA8</f>
        <v>0</v>
      </c>
      <c r="CB8" s="306">
        <f>'Címrend kötelező 4.'!CB8+'Címrend önként 4.'!CB8+'Címrend állig. 4.'!CB8</f>
        <v>0</v>
      </c>
      <c r="CC8" s="306">
        <f>'Címrend kötelező 4.'!CC8+'Címrend önként 4.'!CC8+'Címrend állig. 4.'!CC8</f>
        <v>0</v>
      </c>
      <c r="CD8" s="306">
        <f>'Címrend kötelező 4.'!CD8+'Címrend önként 4.'!CD8+'Címrend állig. 4.'!CD8</f>
        <v>0</v>
      </c>
      <c r="CE8" s="306">
        <f>'Címrend kötelező 4.'!CE8+'Címrend önként 4.'!CE8+'Címrend állig. 4.'!CE8</f>
        <v>0</v>
      </c>
      <c r="CF8" s="306">
        <f>'Címrend kötelező 4.'!CF8+'Címrend önként 4.'!CF8+'Címrend állig. 4.'!CF8</f>
        <v>0</v>
      </c>
      <c r="CG8" s="306">
        <f>'Címrend kötelező 4.'!CG8+'Címrend önként 4.'!CG8+'Címrend állig. 4.'!CG8</f>
        <v>0</v>
      </c>
      <c r="CH8" s="306">
        <f>'Címrend kötelező 4.'!CH8+'Címrend önként 4.'!CH8+'Címrend állig. 4.'!CH8</f>
        <v>0</v>
      </c>
      <c r="CI8" s="306">
        <f>'Címrend kötelező 4.'!CI8+'Címrend önként 4.'!CI8+'Címrend állig. 4.'!CI8</f>
        <v>0</v>
      </c>
      <c r="CJ8" s="306">
        <f>'Címrend kötelező 4.'!CJ8+'Címrend önként 4.'!CJ8+'Címrend állig. 4.'!CJ8</f>
        <v>0</v>
      </c>
      <c r="CK8" s="306">
        <f>'Címrend kötelező 4.'!CK8+'Címrend önként 4.'!CK8+'Címrend állig. 4.'!CK8</f>
        <v>907</v>
      </c>
      <c r="CL8" s="306">
        <f>'Címrend kötelező 4.'!CL8+'Címrend önként 4.'!CL8+'Címrend állig. 4.'!CL8</f>
        <v>9320</v>
      </c>
      <c r="CM8" s="306">
        <f>'Címrend kötelező 4.'!CM8+'Címrend önként 4.'!CM8+'Címrend állig. 4.'!CM8</f>
        <v>1050</v>
      </c>
      <c r="CN8" s="306">
        <f>'Címrend kötelező 4.'!CN8+'Címrend önként 4.'!CN8+'Címrend állig. 4.'!CN8</f>
        <v>0</v>
      </c>
      <c r="CO8" s="306">
        <f>'Címrend kötelező 4.'!CO8+'Címrend önként 4.'!CO8+'Címrend állig. 4.'!CO8</f>
        <v>80</v>
      </c>
      <c r="CP8" s="306">
        <f>'Címrend kötelező 4.'!CP8+'Címrend önként 4.'!CP8+'Címrend állig. 4.'!CP8</f>
        <v>0</v>
      </c>
      <c r="CQ8" s="306">
        <f>'Címrend kötelező 4.'!CQ8+'Címrend önként 4.'!CQ8+'Címrend állig. 4.'!CQ8</f>
        <v>0</v>
      </c>
      <c r="CR8" s="306">
        <f>'Címrend kötelező 4.'!CR8+'Címrend önként 4.'!CR8+'Címrend állig. 4.'!CR8</f>
        <v>0</v>
      </c>
      <c r="CS8" s="306">
        <f>'Címrend kötelező 4.'!CS8+'Címrend önként 4.'!CS8+'Címrend állig. 4.'!CS8</f>
        <v>0</v>
      </c>
      <c r="CT8" s="306">
        <f>'Címrend kötelező 4.'!CT8+'Címrend önként 4.'!CT8+'Címrend állig. 4.'!CT8</f>
        <v>0</v>
      </c>
      <c r="CU8" s="306">
        <f>'Címrend kötelező 4.'!CU8+'Címrend önként 4.'!CU8+'Címrend állig. 4.'!CU8</f>
        <v>0</v>
      </c>
      <c r="CV8" s="306">
        <f>'Címrend kötelező 4.'!CV8+'Címrend önként 4.'!CV8+'Címrend állig. 4.'!CV8</f>
        <v>0</v>
      </c>
      <c r="CW8" s="306">
        <f>'Címrend kötelező 4.'!CW8+'Címrend önként 4.'!CW8+'Címrend állig. 4.'!CW8</f>
        <v>250</v>
      </c>
      <c r="CX8" s="306">
        <f>'Címrend kötelező 4.'!CX8+'Címrend önként 4.'!CX8+'Címrend állig. 4.'!CX8</f>
        <v>891</v>
      </c>
      <c r="CY8" s="306">
        <f>'Címrend kötelező 4.'!CY8+'Címrend önként 4.'!CY8+'Címrend állig. 4.'!CY8</f>
        <v>353</v>
      </c>
      <c r="CZ8" s="306">
        <f>'Címrend kötelező 4.'!CZ8+'Címrend önként 4.'!CZ8+'Címrend állig. 4.'!CZ8</f>
        <v>0</v>
      </c>
      <c r="DA8" s="306">
        <f>'Címrend kötelező 4.'!DA8+'Címrend önként 4.'!DA8+'Címrend állig. 4.'!DA8</f>
        <v>6900</v>
      </c>
      <c r="DB8" s="306">
        <f>'Címrend kötelező 4.'!DB8+'Címrend önként 4.'!DB8+'Címrend állig. 4.'!DB8</f>
        <v>6880</v>
      </c>
      <c r="DC8" s="306">
        <f>'Címrend kötelező 4.'!DC8+'Címrend önként 4.'!DC8+'Címrend állig. 4.'!DC8</f>
        <v>0</v>
      </c>
      <c r="DD8" s="306">
        <f>'Címrend kötelező 4.'!DD8+'Címrend önként 4.'!DD8+'Címrend állig. 4.'!DD8</f>
        <v>0</v>
      </c>
      <c r="DE8" s="306">
        <f>'Címrend kötelező 4.'!DE8+'Címrend önként 4.'!DE8+'Címrend állig. 4.'!DE8</f>
        <v>0</v>
      </c>
      <c r="DF8" s="306">
        <f>'Címrend kötelező 4.'!DF8+'Címrend önként 4.'!DF8+'Címrend állig. 4.'!DF8</f>
        <v>0</v>
      </c>
      <c r="DG8" s="306">
        <f>'Címrend kötelező 4.'!DG8+'Címrend önként 4.'!DG8+'Címrend állig. 4.'!DG8</f>
        <v>0</v>
      </c>
      <c r="DH8" s="306">
        <f>'Címrend kötelező 4.'!DH8+'Címrend önként 4.'!DH8+'Címrend állig. 4.'!DH8</f>
        <v>0</v>
      </c>
      <c r="DI8" s="306">
        <f>'Címrend kötelező 4.'!DI8+'Címrend önként 4.'!DI8+'Címrend állig. 4.'!DI8</f>
        <v>0</v>
      </c>
      <c r="DJ8" s="306">
        <f>'Címrend kötelező 4.'!DJ8+'Címrend önként 4.'!DJ8+'Címrend állig. 4.'!DJ8</f>
        <v>3000</v>
      </c>
      <c r="DK8" s="306">
        <f>'Címrend kötelező 4.'!DK8+'Címrend önként 4.'!DK8+'Címrend állig. 4.'!DK8</f>
        <v>3000</v>
      </c>
      <c r="DL8" s="306">
        <f>'Címrend kötelező 4.'!DL8+'Címrend önként 4.'!DL8+'Címrend állig. 4.'!DL8</f>
        <v>0</v>
      </c>
      <c r="DM8" s="306">
        <f>'Címrend kötelező 4.'!DM8+'Címrend önként 4.'!DM8+'Címrend állig. 4.'!DM8</f>
        <v>0</v>
      </c>
      <c r="DN8" s="306">
        <f>'Címrend kötelező 4.'!DN8+'Címrend önként 4.'!DN8+'Címrend állig. 4.'!DN8</f>
        <v>0</v>
      </c>
      <c r="DO8" s="306">
        <f>'Címrend kötelező 4.'!DO8+'Címrend önként 4.'!DO8+'Címrend állig. 4.'!DO8</f>
        <v>0</v>
      </c>
      <c r="DP8" s="306">
        <f>'Címrend kötelező 4.'!DP8+'Címrend önként 4.'!DP8+'Címrend állig. 4.'!DP8</f>
        <v>0</v>
      </c>
      <c r="DQ8" s="306">
        <f>'Címrend kötelező 4.'!DQ8+'Címrend önként 4.'!DQ8+'Címrend állig. 4.'!DQ8</f>
        <v>0</v>
      </c>
      <c r="DR8" s="335">
        <f t="shared" ref="DR8:DT36" si="25">SUM(B8+E8+H8+K8+N8+Q8+T8+W8+Z8+AC8+AF8+AI8+AL8+AO8+AR8+AU8+AX8+BA8+BD8+BG8+BJ8+BM8+BP8+BS8+BV8+BY8+CB8+CE8+CH8+CK8+CN8+CQ8+CT8+CW8+CZ8+DC8+DF8+DI8+DL8+DO8)</f>
        <v>143526</v>
      </c>
      <c r="DS8" s="335">
        <f t="shared" si="25"/>
        <v>189875</v>
      </c>
      <c r="DT8" s="335">
        <f t="shared" si="25"/>
        <v>165358</v>
      </c>
      <c r="DU8" s="306">
        <f>'Címrend kötelező 4.'!DU8+'Címrend önként 4.'!DU8+'Címrend állig. 4.'!DU8</f>
        <v>3240</v>
      </c>
      <c r="DV8" s="306">
        <f>'Címrend kötelező 4.'!DV8+'Címrend önként 4.'!DV8+'Címrend állig. 4.'!DV8</f>
        <v>3287</v>
      </c>
      <c r="DW8" s="306">
        <f>'Címrend kötelező 4.'!DW8+'Címrend önként 4.'!DW8+'Címrend állig. 4.'!DW8</f>
        <v>852</v>
      </c>
      <c r="DX8" s="306">
        <f>'Címrend kötelező 4.'!DX8+'Címrend önként 4.'!DX8+'Címrend állig. 4.'!DX8</f>
        <v>1200</v>
      </c>
      <c r="DY8" s="306">
        <f>'Címrend kötelező 4.'!DY8+'Címrend önként 4.'!DY8+'Címrend állig. 4.'!DY8</f>
        <v>1329</v>
      </c>
      <c r="DZ8" s="306">
        <f>'Címrend kötelező 4.'!DZ8+'Címrend önként 4.'!DZ8+'Címrend állig. 4.'!DZ8</f>
        <v>1200</v>
      </c>
      <c r="EA8" s="306">
        <f>'Címrend kötelező 4.'!EA8+'Címrend önként 4.'!EA8+'Címrend állig. 4.'!EA8</f>
        <v>0</v>
      </c>
      <c r="EB8" s="306">
        <f>'Címrend kötelező 4.'!EB8+'Címrend önként 4.'!EB8+'Címrend állig. 4.'!EB8</f>
        <v>0</v>
      </c>
      <c r="EC8" s="306">
        <f>'Címrend kötelező 4.'!EC8+'Címrend önként 4.'!EC8+'Címrend állig. 4.'!EC8</f>
        <v>0</v>
      </c>
      <c r="ED8" s="306">
        <f>'Címrend kötelező 4.'!ED8+'Címrend önként 4.'!ED8+'Címrend állig. 4.'!ED8</f>
        <v>7100</v>
      </c>
      <c r="EE8" s="306">
        <f>'Címrend kötelező 4.'!EE8+'Címrend önként 4.'!EE8+'Címrend állig. 4.'!EE8</f>
        <v>7100</v>
      </c>
      <c r="EF8" s="306">
        <f>'Címrend kötelező 4.'!EF8+'Címrend önként 4.'!EF8+'Címrend állig. 4.'!EF8</f>
        <v>6857</v>
      </c>
      <c r="EG8" s="306">
        <f>'Címrend kötelező 4.'!EG8+'Címrend önként 4.'!EG8+'Címrend állig. 4.'!EG8</f>
        <v>5000</v>
      </c>
      <c r="EH8" s="306">
        <f>'Címrend kötelező 4.'!EH8+'Címrend önként 4.'!EH8+'Címrend állig. 4.'!EH8</f>
        <v>4378</v>
      </c>
      <c r="EI8" s="306">
        <f>'Címrend kötelező 4.'!EI8+'Címrend önként 4.'!EI8+'Címrend állig. 4.'!EI8</f>
        <v>2715</v>
      </c>
      <c r="EJ8" s="306">
        <f>'Címrend kötelező 4.'!EJ8+'Címrend önként 4.'!EJ8+'Címrend állig. 4.'!EJ8</f>
        <v>14774</v>
      </c>
      <c r="EK8" s="306">
        <f>'Címrend kötelező 4.'!EK8+'Címrend önként 4.'!EK8+'Címrend állig. 4.'!EK8</f>
        <v>67200</v>
      </c>
      <c r="EL8" s="306">
        <f>'Címrend kötelező 4.'!EL8+'Címrend önként 4.'!EL8+'Címrend állig. 4.'!EL8</f>
        <v>65477</v>
      </c>
      <c r="EM8" s="306">
        <f>'Címrend kötelező 4.'!EM8+'Címrend önként 4.'!EM8+'Címrend állig. 4.'!EM8</f>
        <v>8064</v>
      </c>
      <c r="EN8" s="306">
        <f>'Címrend kötelező 4.'!EN8+'Címrend önként 4.'!EN8+'Címrend állig. 4.'!EN8</f>
        <v>8689</v>
      </c>
      <c r="EO8" s="306">
        <f>'Címrend kötelező 4.'!EO8+'Címrend önként 4.'!EO8+'Címrend állig. 4.'!EO8</f>
        <v>7901</v>
      </c>
      <c r="EP8" s="306">
        <f>'Címrend kötelező 4.'!EP8+'Címrend önként 4.'!EP8+'Címrend állig. 4.'!EP8</f>
        <v>1062726</v>
      </c>
      <c r="EQ8" s="306">
        <f>'Címrend kötelező 4.'!EQ8+'Címrend önként 4.'!EQ8+'Címrend állig. 4.'!EQ8</f>
        <v>1090228</v>
      </c>
      <c r="ER8" s="306">
        <f>'Címrend kötelező 4.'!ER8+'Címrend önként 4.'!ER8+'Címrend állig. 4.'!ER8</f>
        <v>1010274</v>
      </c>
      <c r="ES8" s="306">
        <f>'Címrend kötelező 4.'!ES8+'Címrend önként 4.'!ES8+'Címrend állig. 4.'!ES8</f>
        <v>306844</v>
      </c>
      <c r="ET8" s="306">
        <f>'Címrend kötelező 4.'!ET8+'Címrend önként 4.'!ET8+'Címrend állig. 4.'!ET8</f>
        <v>328871</v>
      </c>
      <c r="EU8" s="306">
        <f>'Címrend kötelező 4.'!EU8+'Címrend önként 4.'!EU8+'Címrend állig. 4.'!EU8</f>
        <v>299698</v>
      </c>
      <c r="EV8" s="335">
        <f>DU8+DX8+EA8+ED8+EG8+EJ8+EM8+EP8+ES8</f>
        <v>1408948</v>
      </c>
      <c r="EW8" s="335">
        <f t="shared" ref="EW8:EX11" si="26">DV8+DY8+EB8+EE8+EH8+EK8+EN8+EQ8+ET8</f>
        <v>1511082</v>
      </c>
      <c r="EX8" s="335">
        <f t="shared" si="26"/>
        <v>1394974</v>
      </c>
      <c r="EY8" s="306">
        <f>'Címrend kötelező 4.'!EY8+'Címrend önként 4.'!EY8+'Címrend állig. 4.'!EY8</f>
        <v>36241</v>
      </c>
      <c r="EZ8" s="306">
        <f>'Címrend kötelező 4.'!EZ8+'Címrend önként 4.'!EZ8+'Címrend állig. 4.'!EZ8</f>
        <v>43750</v>
      </c>
      <c r="FA8" s="306">
        <f>'Címrend kötelező 4.'!FA8+'Címrend önként 4.'!FA8+'Címrend állig. 4.'!FA8</f>
        <v>43652</v>
      </c>
      <c r="FB8" s="306">
        <f>'Címrend kötelező 4.'!FB8+'Címrend önként 4.'!FB8+'Címrend állig. 4.'!FB8</f>
        <v>79930</v>
      </c>
      <c r="FC8" s="306">
        <f>'Címrend kötelező 4.'!FC8+'Címrend önként 4.'!FC8+'Címrend állig. 4.'!FC8</f>
        <v>100274</v>
      </c>
      <c r="FD8" s="306">
        <f>'Címrend kötelező 4.'!FD8+'Címrend önként 4.'!FD8+'Címrend állig. 4.'!FD8</f>
        <v>99587</v>
      </c>
      <c r="FE8" s="306">
        <f>'Címrend kötelező 4.'!FE8+'Címrend önként 4.'!FE8+'Címrend állig. 4.'!FE8</f>
        <v>40876</v>
      </c>
      <c r="FF8" s="306">
        <f>'Címrend kötelező 4.'!FF8+'Címrend önként 4.'!FF8+'Címrend állig. 4.'!FF8</f>
        <v>53808</v>
      </c>
      <c r="FG8" s="306">
        <f>'Címrend kötelező 4.'!FG8+'Címrend önként 4.'!FG8+'Címrend állig. 4.'!FG8</f>
        <v>52865</v>
      </c>
      <c r="FH8" s="306">
        <f>'Címrend kötelező 4.'!FH8+'Címrend önként 4.'!FH8+'Címrend állig. 4.'!FH8</f>
        <v>104838</v>
      </c>
      <c r="FI8" s="306">
        <f>'Címrend kötelező 4.'!FI8+'Címrend önként 4.'!FI8+'Címrend állig. 4.'!FI8</f>
        <v>328358</v>
      </c>
      <c r="FJ8" s="306">
        <f>'Címrend kötelező 4.'!FJ8+'Címrend önként 4.'!FJ8+'Címrend állig. 4.'!FJ8</f>
        <v>115382</v>
      </c>
      <c r="FK8" s="306">
        <f>'Címrend kötelező 4.'!FK8+'Címrend önként 4.'!FK8+'Címrend állig. 4.'!FK8</f>
        <v>89915</v>
      </c>
      <c r="FL8" s="306">
        <f>'Címrend kötelező 4.'!FL8+'Címrend önként 4.'!FL8+'Címrend állig. 4.'!FL8</f>
        <v>105363</v>
      </c>
      <c r="FM8" s="306">
        <f>'Címrend kötelező 4.'!FM8+'Címrend önként 4.'!FM8+'Címrend állig. 4.'!FM8</f>
        <v>102258</v>
      </c>
      <c r="FN8" s="306">
        <f>'Címrend kötelező 4.'!FN8+'Címrend önként 4.'!FN8+'Címrend állig. 4.'!FN8</f>
        <v>12235</v>
      </c>
      <c r="FO8" s="306">
        <f>'Címrend kötelező 4.'!FO8+'Címrend önként 4.'!FO8+'Címrend állig. 4.'!FO8</f>
        <v>14069</v>
      </c>
      <c r="FP8" s="306">
        <f>'Címrend kötelező 4.'!FP8+'Címrend önként 4.'!FP8+'Címrend állig. 4.'!FP8</f>
        <v>13986</v>
      </c>
      <c r="FQ8" s="306">
        <f>'Címrend kötelező 4.'!FQ8+'Címrend önként 4.'!FQ8+'Címrend állig. 4.'!FQ8</f>
        <v>94707</v>
      </c>
      <c r="FR8" s="306">
        <f>'Címrend kötelező 4.'!FR8+'Címrend önként 4.'!FR8+'Címrend állig. 4.'!FR8</f>
        <v>106317</v>
      </c>
      <c r="FS8" s="306">
        <f>'Címrend kötelező 4.'!FS8+'Címrend önként 4.'!FS8+'Címrend állig. 4.'!FS8</f>
        <v>105559</v>
      </c>
      <c r="FT8" s="306">
        <f>'Címrend kötelező 4.'!FT8+'Címrend önként 4.'!FT8+'Címrend állig. 4.'!FT8</f>
        <v>87250</v>
      </c>
      <c r="FU8" s="306">
        <f>'Címrend kötelező 4.'!FU8+'Címrend önként 4.'!FU8+'Címrend állig. 4.'!FU8</f>
        <v>110210</v>
      </c>
      <c r="FV8" s="306">
        <f>'Címrend kötelező 4.'!FV8+'Címrend önként 4.'!FV8+'Címrend állig. 4.'!FV8</f>
        <v>109920</v>
      </c>
      <c r="FW8" s="306">
        <f>'Címrend kötelező 4.'!FW8+'Címrend önként 4.'!FW8+'Címrend állig. 4.'!FW8</f>
        <v>55507</v>
      </c>
      <c r="FX8" s="306">
        <f>'Címrend kötelező 4.'!FX8+'Címrend önként 4.'!FX8+'Címrend állig. 4.'!FX8</f>
        <v>64246</v>
      </c>
      <c r="FY8" s="306">
        <f>'Címrend kötelező 4.'!FY8+'Címrend önként 4.'!FY8+'Címrend állig. 4.'!FY8</f>
        <v>63741</v>
      </c>
      <c r="FZ8" s="306">
        <f>'Címrend kötelező 4.'!FZ8+'Címrend önként 4.'!FZ8+'Címrend állig. 4.'!FZ8</f>
        <v>12993</v>
      </c>
      <c r="GA8" s="306">
        <f>'Címrend kötelező 4.'!GA8+'Címrend önként 4.'!GA8+'Címrend állig. 4.'!GA8</f>
        <v>13301</v>
      </c>
      <c r="GB8" s="306">
        <f>'Címrend kötelező 4.'!GB8+'Címrend önként 4.'!GB8+'Címrend állig. 4.'!GB8</f>
        <v>12910</v>
      </c>
      <c r="GC8" s="306">
        <f>'Címrend kötelező 4.'!GC8+'Címrend önként 4.'!GC8+'Címrend állig. 4.'!GC8</f>
        <v>27473</v>
      </c>
      <c r="GD8" s="306">
        <f>'Címrend kötelező 4.'!GD8+'Címrend önként 4.'!GD8+'Címrend állig. 4.'!GD8</f>
        <v>32288</v>
      </c>
      <c r="GE8" s="306">
        <f>'Címrend kötelező 4.'!GE8+'Címrend önként 4.'!GE8+'Címrend állig. 4.'!GE8</f>
        <v>32004</v>
      </c>
      <c r="GF8" s="306">
        <f>'Címrend kötelező 4.'!GF8+'Címrend önként 4.'!GF8+'Címrend állig. 4.'!GF8</f>
        <v>60931</v>
      </c>
      <c r="GG8" s="306">
        <f>'Címrend kötelező 4.'!GG8+'Címrend önként 4.'!GG8+'Címrend állig. 4.'!GG8</f>
        <v>71876</v>
      </c>
      <c r="GH8" s="306">
        <f>'Címrend kötelező 4.'!GH8+'Címrend önként 4.'!GH8+'Címrend állig. 4.'!GH8</f>
        <v>71787</v>
      </c>
      <c r="GI8" s="306">
        <f>'Címrend kötelező 4.'!GI8+'Címrend önként 4.'!GI8+'Címrend állig. 4.'!GI8</f>
        <v>30081</v>
      </c>
      <c r="GJ8" s="306">
        <f>'Címrend kötelező 4.'!GJ8+'Címrend önként 4.'!GJ8+'Címrend állig. 4.'!GJ8</f>
        <v>33428</v>
      </c>
      <c r="GK8" s="306">
        <f>'Címrend kötelező 4.'!GK8+'Címrend önként 4.'!GK8+'Címrend állig. 4.'!GK8</f>
        <v>31187</v>
      </c>
      <c r="GL8" s="307">
        <f>EY8+FB8+FE8+FH8+FK8+FN8+FQ8+FT8+FW8+FZ8+GC8+GF8+GI8</f>
        <v>732977</v>
      </c>
      <c r="GM8" s="307">
        <f t="shared" ref="GM8:GN11" si="27">EZ8+FC8+FF8+FI8+FL8+FO8+FR8+FU8+FX8+GA8+GD8+GG8+GJ8</f>
        <v>1077288</v>
      </c>
      <c r="GN8" s="307">
        <f t="shared" si="27"/>
        <v>854838</v>
      </c>
      <c r="GO8" s="306">
        <f>'Címrend kötelező 4.'!GO8+'Címrend önként 4.'!GO8+'Címrend állig. 4.'!GO8</f>
        <v>567698</v>
      </c>
      <c r="GP8" s="306">
        <f>'Címrend kötelező 4.'!GP8+'Címrend önként 4.'!GP8+'Címrend állig. 4.'!GP8</f>
        <v>637258</v>
      </c>
      <c r="GQ8" s="306">
        <f>'Címrend kötelező 4.'!GQ8+'Címrend önként 4.'!GQ8+'Címrend állig. 4.'!GQ8</f>
        <v>618248</v>
      </c>
      <c r="GR8" s="306">
        <f>'Címrend kötelező 4.'!GR8+'Címrend önként 4.'!GR8+'Címrend állig. 4.'!GR8</f>
        <v>1003291</v>
      </c>
      <c r="GS8" s="306">
        <f>'Címrend kötelező 4.'!GS8+'Címrend önként 4.'!GS8+'Címrend állig. 4.'!GS8</f>
        <v>1034433</v>
      </c>
      <c r="GT8" s="306">
        <f>'Címrend kötelező 4.'!GT8+'Címrend önként 4.'!GT8+'Címrend állig. 4.'!GT8</f>
        <v>1024080</v>
      </c>
      <c r="GU8" s="306">
        <f>'Címrend kötelező 4.'!GU8+'Címrend önként 4.'!GU8+'Címrend állig. 4.'!GU8</f>
        <v>976563</v>
      </c>
      <c r="GV8" s="306">
        <f>'Címrend kötelező 4.'!GV8+'Címrend önként 4.'!GV8+'Címrend állig. 4.'!GV8</f>
        <v>1010905</v>
      </c>
      <c r="GW8" s="306">
        <f>'Címrend kötelező 4.'!GW8+'Címrend önként 4.'!GW8+'Címrend állig. 4.'!GW8</f>
        <v>1003189</v>
      </c>
      <c r="GX8" s="307">
        <f>GL8+GO8+GR8+GU8</f>
        <v>3280529</v>
      </c>
      <c r="GY8" s="307">
        <f t="shared" ref="GY8:GZ11" si="28">GM8+GP8+GS8+GV8</f>
        <v>3759884</v>
      </c>
      <c r="GZ8" s="307">
        <f t="shared" si="28"/>
        <v>3500355</v>
      </c>
      <c r="HA8" s="307">
        <f>DR8+EV8+GX8</f>
        <v>4833003</v>
      </c>
      <c r="HB8" s="307">
        <f t="shared" ref="HB8:HC11" si="29">DS8+EW8+GY8</f>
        <v>5460841</v>
      </c>
      <c r="HC8" s="308">
        <f t="shared" si="29"/>
        <v>5060687</v>
      </c>
      <c r="HD8" s="299"/>
    </row>
    <row r="9" spans="1:213" ht="15" customHeight="1" x14ac:dyDescent="0.2">
      <c r="A9" s="305" t="s">
        <v>566</v>
      </c>
      <c r="B9" s="306">
        <f>'Címrend kötelező 4.'!B9+'Címrend önként 4.'!B9+'Címrend állig. 4.'!B9</f>
        <v>28224</v>
      </c>
      <c r="C9" s="306">
        <f>'Címrend kötelező 4.'!C9+'Címrend önként 4.'!C9+'Címrend állig. 4.'!C9</f>
        <v>41019</v>
      </c>
      <c r="D9" s="306">
        <f>'Címrend kötelező 4.'!D9+'Címrend önként 4.'!D9+'Címrend állig. 4.'!D9</f>
        <v>31488</v>
      </c>
      <c r="E9" s="306">
        <f>'Címrend kötelező 4.'!E9+'Címrend önként 4.'!E9+'Címrend állig. 4.'!E9</f>
        <v>163</v>
      </c>
      <c r="F9" s="306">
        <f>'Címrend kötelező 4.'!F9+'Címrend önként 4.'!F9+'Címrend állig. 4.'!F9</f>
        <v>789</v>
      </c>
      <c r="G9" s="306">
        <f>'Címrend kötelező 4.'!G9+'Címrend önként 4.'!G9+'Címrend állig. 4.'!G9</f>
        <v>584</v>
      </c>
      <c r="H9" s="306">
        <f>'Címrend kötelező 4.'!H9+'Címrend önként 4.'!H9+'Címrend állig. 4.'!H9</f>
        <v>0</v>
      </c>
      <c r="I9" s="306">
        <f>'Címrend kötelező 4.'!I9+'Címrend önként 4.'!I9+'Címrend állig. 4.'!I9</f>
        <v>0</v>
      </c>
      <c r="J9" s="306">
        <f>'Címrend kötelező 4.'!J9+'Címrend önként 4.'!J9+'Címrend állig. 4.'!J9</f>
        <v>0</v>
      </c>
      <c r="K9" s="306">
        <f>'Címrend kötelező 4.'!K9+'Címrend önként 4.'!K9+'Címrend állig. 4.'!K9</f>
        <v>1120</v>
      </c>
      <c r="L9" s="306">
        <f>'Címrend kötelező 4.'!L9+'Címrend önként 4.'!L9+'Címrend állig. 4.'!L9</f>
        <v>1219</v>
      </c>
      <c r="M9" s="306">
        <f>'Címrend kötelező 4.'!M9+'Címrend önként 4.'!M9+'Címrend állig. 4.'!M9</f>
        <v>1055</v>
      </c>
      <c r="N9" s="306">
        <f>'Címrend kötelező 4.'!N9+'Címrend önként 4.'!N9+'Címrend állig. 4.'!N9</f>
        <v>0</v>
      </c>
      <c r="O9" s="306">
        <f>'Címrend kötelező 4.'!O9+'Címrend önként 4.'!O9+'Címrend állig. 4.'!O9</f>
        <v>178</v>
      </c>
      <c r="P9" s="306">
        <f>'Címrend kötelező 4.'!P9+'Címrend önként 4.'!P9+'Címrend állig. 4.'!P9</f>
        <v>211</v>
      </c>
      <c r="Q9" s="306">
        <f>'Címrend kötelező 4.'!Q9+'Címrend önként 4.'!Q9+'Címrend állig. 4.'!Q9</f>
        <v>0</v>
      </c>
      <c r="R9" s="306">
        <f>'Címrend kötelező 4.'!R9+'Címrend önként 4.'!R9+'Címrend állig. 4.'!R9</f>
        <v>0</v>
      </c>
      <c r="S9" s="306">
        <f>'Címrend kötelező 4.'!S9+'Címrend önként 4.'!S9+'Címrend állig. 4.'!S9</f>
        <v>0</v>
      </c>
      <c r="T9" s="306">
        <f>'Címrend kötelező 4.'!T9+'Címrend önként 4.'!T9+'Címrend állig. 4.'!T9</f>
        <v>0</v>
      </c>
      <c r="U9" s="306">
        <f>'Címrend kötelező 4.'!U9+'Címrend önként 4.'!U9+'Címrend állig. 4.'!U9</f>
        <v>0</v>
      </c>
      <c r="V9" s="306">
        <f>'Címrend kötelező 4.'!V9+'Címrend önként 4.'!V9+'Címrend állig. 4.'!V9</f>
        <v>0</v>
      </c>
      <c r="W9" s="306">
        <f>'Címrend kötelező 4.'!W9+'Címrend önként 4.'!W9+'Címrend állig. 4.'!W9</f>
        <v>0</v>
      </c>
      <c r="X9" s="306">
        <f>'Címrend kötelező 4.'!X9+'Címrend önként 4.'!X9+'Címrend állig. 4.'!X9</f>
        <v>0</v>
      </c>
      <c r="Y9" s="306">
        <f>'Címrend kötelező 4.'!Y9+'Címrend önként 4.'!Y9+'Címrend állig. 4.'!Y9</f>
        <v>0</v>
      </c>
      <c r="Z9" s="306">
        <f>'Címrend kötelező 4.'!Z9+'Címrend önként 4.'!Z9+'Címrend állig. 4.'!Z9</f>
        <v>0</v>
      </c>
      <c r="AA9" s="306">
        <f>'Címrend kötelező 4.'!AA9+'Címrend önként 4.'!AA9+'Címrend állig. 4.'!AA9</f>
        <v>0</v>
      </c>
      <c r="AB9" s="306">
        <f>'Címrend kötelező 4.'!AB9+'Címrend önként 4.'!AB9+'Címrend állig. 4.'!AB9</f>
        <v>0</v>
      </c>
      <c r="AC9" s="306">
        <f>'Címrend kötelező 4.'!AC9+'Címrend önként 4.'!AC9+'Címrend állig. 4.'!AC9</f>
        <v>0</v>
      </c>
      <c r="AD9" s="306">
        <f>'Címrend kötelező 4.'!AD9+'Címrend önként 4.'!AD9+'Címrend állig. 4.'!AD9</f>
        <v>0</v>
      </c>
      <c r="AE9" s="306">
        <f>'Címrend kötelező 4.'!AE9+'Címrend önként 4.'!AE9+'Címrend állig. 4.'!AE9</f>
        <v>0</v>
      </c>
      <c r="AF9" s="306">
        <f>'Címrend kötelező 4.'!AF9+'Címrend önként 4.'!AF9+'Címrend állig. 4.'!AF9</f>
        <v>62</v>
      </c>
      <c r="AG9" s="306">
        <f>'Címrend kötelező 4.'!AG9+'Címrend önként 4.'!AG9+'Címrend állig. 4.'!AG9</f>
        <v>62</v>
      </c>
      <c r="AH9" s="306">
        <f>'Címrend kötelező 4.'!AH9+'Címrend önként 4.'!AH9+'Címrend állig. 4.'!AH9</f>
        <v>19</v>
      </c>
      <c r="AI9" s="306">
        <f>'Címrend kötelező 4.'!AI9+'Címrend önként 4.'!AI9+'Címrend állig. 4.'!AI9</f>
        <v>0</v>
      </c>
      <c r="AJ9" s="306">
        <f>'Címrend kötelező 4.'!AJ9+'Címrend önként 4.'!AJ9+'Címrend állig. 4.'!AJ9</f>
        <v>274</v>
      </c>
      <c r="AK9" s="306">
        <f>'Címrend kötelező 4.'!AK9+'Címrend önként 4.'!AK9+'Címrend állig. 4.'!AK9</f>
        <v>214</v>
      </c>
      <c r="AL9" s="306">
        <f>'Címrend kötelező 4.'!AL9+'Címrend önként 4.'!AL9+'Címrend állig. 4.'!AL9</f>
        <v>0</v>
      </c>
      <c r="AM9" s="306">
        <f>'Címrend kötelező 4.'!AM9+'Címrend önként 4.'!AM9+'Címrend állig. 4.'!AM9</f>
        <v>0</v>
      </c>
      <c r="AN9" s="306">
        <f>'Címrend kötelező 4.'!AN9+'Címrend önként 4.'!AN9+'Címrend állig. 4.'!AN9</f>
        <v>0</v>
      </c>
      <c r="AO9" s="306">
        <f>'Címrend kötelező 4.'!AO9+'Címrend önként 4.'!AO9+'Címrend állig. 4.'!AO9</f>
        <v>0</v>
      </c>
      <c r="AP9" s="306">
        <f>'Címrend kötelező 4.'!AP9+'Címrend önként 4.'!AP9+'Címrend állig. 4.'!AP9</f>
        <v>0</v>
      </c>
      <c r="AQ9" s="306">
        <f>'Címrend kötelező 4.'!AQ9+'Címrend önként 4.'!AQ9+'Címrend állig. 4.'!AQ9</f>
        <v>0</v>
      </c>
      <c r="AR9" s="306">
        <f>'Címrend kötelező 4.'!AR9+'Címrend önként 4.'!AR9+'Címrend állig. 4.'!AR9</f>
        <v>0</v>
      </c>
      <c r="AS9" s="306">
        <f>'Címrend kötelező 4.'!AS9+'Címrend önként 4.'!AS9+'Címrend állig. 4.'!AS9</f>
        <v>0</v>
      </c>
      <c r="AT9" s="306">
        <f>'Címrend kötelező 4.'!AT9+'Címrend önként 4.'!AT9+'Címrend állig. 4.'!AT9</f>
        <v>0</v>
      </c>
      <c r="AU9" s="306">
        <f>'Címrend kötelező 4.'!AU9+'Címrend önként 4.'!AU9+'Címrend állig. 4.'!AU9</f>
        <v>0</v>
      </c>
      <c r="AV9" s="306">
        <f>'Címrend kötelező 4.'!AV9+'Címrend önként 4.'!AV9+'Címrend állig. 4.'!AV9</f>
        <v>0</v>
      </c>
      <c r="AW9" s="306">
        <f>'Címrend kötelező 4.'!AW9+'Címrend önként 4.'!AW9+'Címrend állig. 4.'!AW9</f>
        <v>0</v>
      </c>
      <c r="AX9" s="306">
        <f>'Címrend kötelező 4.'!AX9+'Címrend önként 4.'!AX9+'Címrend állig. 4.'!AX9</f>
        <v>0</v>
      </c>
      <c r="AY9" s="306">
        <f>'Címrend kötelező 4.'!AY9+'Címrend önként 4.'!AY9+'Címrend állig. 4.'!AY9</f>
        <v>0</v>
      </c>
      <c r="AZ9" s="306">
        <f>'Címrend kötelező 4.'!AZ9+'Címrend önként 4.'!AZ9+'Címrend állig. 4.'!AZ9</f>
        <v>0</v>
      </c>
      <c r="BA9" s="306">
        <f>'Címrend kötelező 4.'!BA9+'Címrend önként 4.'!BA9+'Címrend állig. 4.'!BA9</f>
        <v>0</v>
      </c>
      <c r="BB9" s="306">
        <f>'Címrend kötelező 4.'!BB9+'Címrend önként 4.'!BB9+'Címrend állig. 4.'!BB9</f>
        <v>0</v>
      </c>
      <c r="BC9" s="306">
        <f>'Címrend kötelező 4.'!BC9+'Címrend önként 4.'!BC9+'Címrend állig. 4.'!BC9</f>
        <v>0</v>
      </c>
      <c r="BD9" s="306">
        <f>'Címrend kötelező 4.'!BD9+'Címrend önként 4.'!BD9+'Címrend állig. 4.'!BD9</f>
        <v>0</v>
      </c>
      <c r="BE9" s="306">
        <f>'Címrend kötelező 4.'!BE9+'Címrend önként 4.'!BE9+'Címrend állig. 4.'!BE9</f>
        <v>0</v>
      </c>
      <c r="BF9" s="306">
        <f>'Címrend kötelező 4.'!BF9+'Címrend önként 4.'!BF9+'Címrend állig. 4.'!BF9</f>
        <v>0</v>
      </c>
      <c r="BG9" s="306">
        <f>'Címrend kötelező 4.'!BG9+'Címrend önként 4.'!BG9+'Címrend állig. 4.'!BG9</f>
        <v>0</v>
      </c>
      <c r="BH9" s="306">
        <f>'Címrend kötelező 4.'!BH9+'Címrend önként 4.'!BH9+'Címrend állig. 4.'!BH9</f>
        <v>0</v>
      </c>
      <c r="BI9" s="306">
        <f>'Címrend kötelező 4.'!BI9+'Címrend önként 4.'!BI9+'Címrend állig. 4.'!BI9</f>
        <v>0</v>
      </c>
      <c r="BJ9" s="306">
        <f>'Címrend kötelező 4.'!BJ9+'Címrend önként 4.'!BJ9+'Címrend állig. 4.'!BJ9</f>
        <v>0</v>
      </c>
      <c r="BK9" s="306">
        <f>'Címrend kötelező 4.'!BK9+'Címrend önként 4.'!BK9+'Címrend állig. 4.'!BK9</f>
        <v>0</v>
      </c>
      <c r="BL9" s="306">
        <f>'Címrend kötelező 4.'!BL9+'Címrend önként 4.'!BL9+'Címrend állig. 4.'!BL9</f>
        <v>0</v>
      </c>
      <c r="BM9" s="306">
        <f>'Címrend kötelező 4.'!BM9+'Címrend önként 4.'!BM9+'Címrend állig. 4.'!BM9</f>
        <v>0</v>
      </c>
      <c r="BN9" s="306">
        <f>'Címrend kötelező 4.'!BN9+'Címrend önként 4.'!BN9+'Címrend állig. 4.'!BN9</f>
        <v>0</v>
      </c>
      <c r="BO9" s="306">
        <f>'Címrend kötelező 4.'!BO9+'Címrend önként 4.'!BO9+'Címrend állig. 4.'!BO9</f>
        <v>0</v>
      </c>
      <c r="BP9" s="306">
        <f>'Címrend kötelező 4.'!BP9+'Címrend önként 4.'!BP9+'Címrend állig. 4.'!BP9</f>
        <v>0</v>
      </c>
      <c r="BQ9" s="306">
        <f>'Címrend kötelező 4.'!BQ9+'Címrend önként 4.'!BQ9+'Címrend állig. 4.'!BQ9</f>
        <v>0</v>
      </c>
      <c r="BR9" s="306">
        <f>'Címrend kötelező 4.'!BR9+'Címrend önként 4.'!BR9+'Címrend állig. 4.'!BR9</f>
        <v>0</v>
      </c>
      <c r="BS9" s="306">
        <f>'Címrend kötelező 4.'!BS9+'Címrend önként 4.'!BS9+'Címrend állig. 4.'!BS9</f>
        <v>0</v>
      </c>
      <c r="BT9" s="306">
        <f>'Címrend kötelező 4.'!BT9+'Címrend önként 4.'!BT9+'Címrend állig. 4.'!BT9</f>
        <v>0</v>
      </c>
      <c r="BU9" s="306">
        <f>'Címrend kötelező 4.'!BU9+'Címrend önként 4.'!BU9+'Címrend állig. 4.'!BU9</f>
        <v>0</v>
      </c>
      <c r="BV9" s="306">
        <f>'Címrend kötelező 4.'!BV9+'Címrend önként 4.'!BV9+'Címrend állig. 4.'!BV9</f>
        <v>0</v>
      </c>
      <c r="BW9" s="306">
        <f>'Címrend kötelező 4.'!BW9+'Címrend önként 4.'!BW9+'Címrend állig. 4.'!BW9</f>
        <v>0</v>
      </c>
      <c r="BX9" s="306">
        <f>'Címrend kötelező 4.'!BX9+'Címrend önként 4.'!BX9+'Címrend állig. 4.'!BX9</f>
        <v>0</v>
      </c>
      <c r="BY9" s="306">
        <f>'Címrend kötelező 4.'!BY9+'Címrend önként 4.'!BY9+'Címrend állig. 4.'!BY9</f>
        <v>0</v>
      </c>
      <c r="BZ9" s="306">
        <f>'Címrend kötelező 4.'!BZ9+'Címrend önként 4.'!BZ9+'Címrend állig. 4.'!BZ9</f>
        <v>0</v>
      </c>
      <c r="CA9" s="306">
        <f>'Címrend kötelező 4.'!CA9+'Címrend önként 4.'!CA9+'Címrend állig. 4.'!CA9</f>
        <v>0</v>
      </c>
      <c r="CB9" s="306">
        <f>'Címrend kötelező 4.'!CB9+'Címrend önként 4.'!CB9+'Címrend állig. 4.'!CB9</f>
        <v>0</v>
      </c>
      <c r="CC9" s="306">
        <f>'Címrend kötelező 4.'!CC9+'Címrend önként 4.'!CC9+'Címrend állig. 4.'!CC9</f>
        <v>0</v>
      </c>
      <c r="CD9" s="306">
        <f>'Címrend kötelező 4.'!CD9+'Címrend önként 4.'!CD9+'Címrend állig. 4.'!CD9</f>
        <v>0</v>
      </c>
      <c r="CE9" s="306">
        <f>'Címrend kötelező 4.'!CE9+'Címrend önként 4.'!CE9+'Címrend állig. 4.'!CE9</f>
        <v>1000</v>
      </c>
      <c r="CF9" s="306">
        <f>'Címrend kötelező 4.'!CF9+'Címrend önként 4.'!CF9+'Címrend állig. 4.'!CF9</f>
        <v>6266</v>
      </c>
      <c r="CG9" s="306">
        <f>'Címrend kötelező 4.'!CG9+'Címrend önként 4.'!CG9+'Címrend állig. 4.'!CG9</f>
        <v>2482</v>
      </c>
      <c r="CH9" s="306">
        <f>'Címrend kötelező 4.'!CH9+'Címrend önként 4.'!CH9+'Címrend állig. 4.'!CH9</f>
        <v>0</v>
      </c>
      <c r="CI9" s="306">
        <f>'Címrend kötelező 4.'!CI9+'Címrend önként 4.'!CI9+'Címrend állig. 4.'!CI9</f>
        <v>0</v>
      </c>
      <c r="CJ9" s="306">
        <f>'Címrend kötelező 4.'!CJ9+'Címrend önként 4.'!CJ9+'Címrend állig. 4.'!CJ9</f>
        <v>0</v>
      </c>
      <c r="CK9" s="306">
        <f>'Címrend kötelező 4.'!CK9+'Címrend önként 4.'!CK9+'Címrend állig. 4.'!CK9</f>
        <v>363</v>
      </c>
      <c r="CL9" s="306">
        <f>'Címrend kötelező 4.'!CL9+'Címrend önként 4.'!CL9+'Címrend állig. 4.'!CL9</f>
        <v>3509</v>
      </c>
      <c r="CM9" s="306">
        <f>'Címrend kötelező 4.'!CM9+'Címrend önként 4.'!CM9+'Címrend állig. 4.'!CM9</f>
        <v>0</v>
      </c>
      <c r="CN9" s="306">
        <f>'Címrend kötelező 4.'!CN9+'Címrend önként 4.'!CN9+'Címrend állig. 4.'!CN9</f>
        <v>0</v>
      </c>
      <c r="CO9" s="306">
        <f>'Címrend kötelező 4.'!CO9+'Címrend önként 4.'!CO9+'Címrend állig. 4.'!CO9</f>
        <v>33</v>
      </c>
      <c r="CP9" s="306">
        <f>'Címrend kötelező 4.'!CP9+'Címrend önként 4.'!CP9+'Címrend állig. 4.'!CP9</f>
        <v>0</v>
      </c>
      <c r="CQ9" s="306">
        <f>'Címrend kötelező 4.'!CQ9+'Címrend önként 4.'!CQ9+'Címrend állig. 4.'!CQ9</f>
        <v>0</v>
      </c>
      <c r="CR9" s="306">
        <f>'Címrend kötelező 4.'!CR9+'Címrend önként 4.'!CR9+'Címrend állig. 4.'!CR9</f>
        <v>0</v>
      </c>
      <c r="CS9" s="306">
        <f>'Címrend kötelező 4.'!CS9+'Címrend önként 4.'!CS9+'Címrend állig. 4.'!CS9</f>
        <v>0</v>
      </c>
      <c r="CT9" s="306">
        <f>'Címrend kötelező 4.'!CT9+'Címrend önként 4.'!CT9+'Címrend állig. 4.'!CT9</f>
        <v>0</v>
      </c>
      <c r="CU9" s="306">
        <f>'Címrend kötelező 4.'!CU9+'Címrend önként 4.'!CU9+'Címrend állig. 4.'!CU9</f>
        <v>0</v>
      </c>
      <c r="CV9" s="306">
        <f>'Címrend kötelező 4.'!CV9+'Címrend önként 4.'!CV9+'Címrend állig. 4.'!CV9</f>
        <v>0</v>
      </c>
      <c r="CW9" s="306">
        <f>'Címrend kötelező 4.'!CW9+'Címrend önként 4.'!CW9+'Címrend állig. 4.'!CW9</f>
        <v>45</v>
      </c>
      <c r="CX9" s="306">
        <f>'Címrend kötelező 4.'!CX9+'Címrend önként 4.'!CX9+'Címrend állig. 4.'!CX9</f>
        <v>166</v>
      </c>
      <c r="CY9" s="306">
        <f>'Címrend kötelező 4.'!CY9+'Címrend önként 4.'!CY9+'Címrend állig. 4.'!CY9</f>
        <v>69</v>
      </c>
      <c r="CZ9" s="306">
        <f>'Címrend kötelező 4.'!CZ9+'Címrend önként 4.'!CZ9+'Címrend állig. 4.'!CZ9</f>
        <v>0</v>
      </c>
      <c r="DA9" s="306">
        <f>'Címrend kötelező 4.'!DA9+'Címrend önként 4.'!DA9+'Címrend állig. 4.'!DA9</f>
        <v>2809</v>
      </c>
      <c r="DB9" s="306">
        <f>'Címrend kötelező 4.'!DB9+'Címrend önként 4.'!DB9+'Címrend állig. 4.'!DB9</f>
        <v>0</v>
      </c>
      <c r="DC9" s="306">
        <f>'Címrend kötelező 4.'!DC9+'Címrend önként 4.'!DC9+'Címrend állig. 4.'!DC9</f>
        <v>0</v>
      </c>
      <c r="DD9" s="306">
        <f>'Címrend kötelező 4.'!DD9+'Címrend önként 4.'!DD9+'Címrend állig. 4.'!DD9</f>
        <v>0</v>
      </c>
      <c r="DE9" s="306">
        <f>'Címrend kötelező 4.'!DE9+'Címrend önként 4.'!DE9+'Címrend állig. 4.'!DE9</f>
        <v>0</v>
      </c>
      <c r="DF9" s="306">
        <f>'Címrend kötelező 4.'!DF9+'Címrend önként 4.'!DF9+'Címrend állig. 4.'!DF9</f>
        <v>0</v>
      </c>
      <c r="DG9" s="306">
        <f>'Címrend kötelező 4.'!DG9+'Címrend önként 4.'!DG9+'Címrend állig. 4.'!DG9</f>
        <v>0</v>
      </c>
      <c r="DH9" s="306">
        <f>'Címrend kötelező 4.'!DH9+'Címrend önként 4.'!DH9+'Címrend állig. 4.'!DH9</f>
        <v>0</v>
      </c>
      <c r="DI9" s="306">
        <f>'Címrend kötelező 4.'!DI9+'Címrend önként 4.'!DI9+'Címrend állig. 4.'!DI9</f>
        <v>0</v>
      </c>
      <c r="DJ9" s="306">
        <f>'Címrend kötelező 4.'!DJ9+'Címrend önként 4.'!DJ9+'Címrend állig. 4.'!DJ9</f>
        <v>585</v>
      </c>
      <c r="DK9" s="306">
        <f>'Címrend kötelező 4.'!DK9+'Címrend önként 4.'!DK9+'Címrend állig. 4.'!DK9</f>
        <v>585</v>
      </c>
      <c r="DL9" s="306">
        <f>'Címrend kötelező 4.'!DL9+'Címrend önként 4.'!DL9+'Címrend állig. 4.'!DL9</f>
        <v>0</v>
      </c>
      <c r="DM9" s="306">
        <f>'Címrend kötelező 4.'!DM9+'Címrend önként 4.'!DM9+'Címrend állig. 4.'!DM9</f>
        <v>0</v>
      </c>
      <c r="DN9" s="306">
        <f>'Címrend kötelező 4.'!DN9+'Címrend önként 4.'!DN9+'Címrend állig. 4.'!DN9</f>
        <v>0</v>
      </c>
      <c r="DO9" s="306">
        <f>'Címrend kötelező 4.'!DO9+'Címrend önként 4.'!DO9+'Címrend állig. 4.'!DO9</f>
        <v>0</v>
      </c>
      <c r="DP9" s="306">
        <f>'Címrend kötelező 4.'!DP9+'Címrend önként 4.'!DP9+'Címrend állig. 4.'!DP9</f>
        <v>0</v>
      </c>
      <c r="DQ9" s="306">
        <f>'Címrend kötelező 4.'!DQ9+'Címrend önként 4.'!DQ9+'Címrend állig. 4.'!DQ9</f>
        <v>0</v>
      </c>
      <c r="DR9" s="335">
        <f t="shared" si="25"/>
        <v>30977</v>
      </c>
      <c r="DS9" s="335">
        <f t="shared" si="25"/>
        <v>56909</v>
      </c>
      <c r="DT9" s="335">
        <f t="shared" si="25"/>
        <v>36707</v>
      </c>
      <c r="DU9" s="306">
        <f>'Címrend kötelező 4.'!DU9+'Címrend önként 4.'!DU9+'Címrend állig. 4.'!DU9</f>
        <v>613</v>
      </c>
      <c r="DV9" s="306">
        <f>'Címrend kötelező 4.'!DV9+'Címrend önként 4.'!DV9+'Címrend állig. 4.'!DV9</f>
        <v>649</v>
      </c>
      <c r="DW9" s="306">
        <f>'Címrend kötelező 4.'!DW9+'Címrend önként 4.'!DW9+'Címrend állig. 4.'!DW9</f>
        <v>130</v>
      </c>
      <c r="DX9" s="306">
        <f>'Címrend kötelező 4.'!DX9+'Címrend önként 4.'!DX9+'Címrend állig. 4.'!DX9</f>
        <v>216</v>
      </c>
      <c r="DY9" s="306">
        <f>'Címrend kötelező 4.'!DY9+'Címrend önként 4.'!DY9+'Címrend állig. 4.'!DY9</f>
        <v>253</v>
      </c>
      <c r="DZ9" s="306">
        <f>'Címrend kötelező 4.'!DZ9+'Címrend önként 4.'!DZ9+'Címrend állig. 4.'!DZ9</f>
        <v>213</v>
      </c>
      <c r="EA9" s="306">
        <f>'Címrend kötelező 4.'!EA9+'Címrend önként 4.'!EA9+'Címrend állig. 4.'!EA9</f>
        <v>0</v>
      </c>
      <c r="EB9" s="306">
        <f>'Címrend kötelező 4.'!EB9+'Címrend önként 4.'!EB9+'Címrend állig. 4.'!EB9</f>
        <v>0</v>
      </c>
      <c r="EC9" s="306">
        <f>'Címrend kötelező 4.'!EC9+'Címrend önként 4.'!EC9+'Címrend állig. 4.'!EC9</f>
        <v>0</v>
      </c>
      <c r="ED9" s="306">
        <f>'Címrend kötelező 4.'!ED9+'Címrend önként 4.'!ED9+'Címrend állig. 4.'!ED9</f>
        <v>2933</v>
      </c>
      <c r="EE9" s="306">
        <f>'Címrend kötelező 4.'!EE9+'Címrend önként 4.'!EE9+'Címrend állig. 4.'!EE9</f>
        <v>3417</v>
      </c>
      <c r="EF9" s="306">
        <f>'Címrend kötelező 4.'!EF9+'Címrend önként 4.'!EF9+'Címrend állig. 4.'!EF9</f>
        <v>2232</v>
      </c>
      <c r="EG9" s="306">
        <f>'Címrend kötelező 4.'!EG9+'Címrend önként 4.'!EG9+'Címrend állig. 4.'!EG9</f>
        <v>900</v>
      </c>
      <c r="EH9" s="306">
        <f>'Címrend kötelező 4.'!EH9+'Címrend önként 4.'!EH9+'Címrend állig. 4.'!EH9</f>
        <v>774</v>
      </c>
      <c r="EI9" s="306">
        <f>'Címrend kötelező 4.'!EI9+'Címrend önként 4.'!EI9+'Címrend állig. 4.'!EI9</f>
        <v>307</v>
      </c>
      <c r="EJ9" s="306">
        <f>'Címrend kötelező 4.'!EJ9+'Címrend önként 4.'!EJ9+'Címrend állig. 4.'!EJ9</f>
        <v>3114</v>
      </c>
      <c r="EK9" s="306">
        <f>'Címrend kötelező 4.'!EK9+'Címrend önként 4.'!EK9+'Címrend állig. 4.'!EK9</f>
        <v>13332</v>
      </c>
      <c r="EL9" s="306">
        <f>'Címrend kötelező 4.'!EL9+'Címrend önként 4.'!EL9+'Címrend állig. 4.'!EL9</f>
        <v>13252</v>
      </c>
      <c r="EM9" s="306">
        <f>'Címrend kötelező 4.'!EM9+'Címrend önként 4.'!EM9+'Címrend állig. 4.'!EM9</f>
        <v>1452</v>
      </c>
      <c r="EN9" s="306">
        <f>'Címrend kötelező 4.'!EN9+'Címrend önként 4.'!EN9+'Címrend állig. 4.'!EN9</f>
        <v>1655</v>
      </c>
      <c r="EO9" s="306">
        <f>'Címrend kötelező 4.'!EO9+'Címrend önként 4.'!EO9+'Címrend állig. 4.'!EO9</f>
        <v>1382</v>
      </c>
      <c r="EP9" s="306">
        <f>'Címrend kötelező 4.'!EP9+'Címrend önként 4.'!EP9+'Címrend állig. 4.'!EP9</f>
        <v>226978</v>
      </c>
      <c r="EQ9" s="306">
        <f>'Címrend kötelező 4.'!EQ9+'Címrend önként 4.'!EQ9+'Címrend állig. 4.'!EQ9</f>
        <v>236823</v>
      </c>
      <c r="ER9" s="306">
        <f>'Címrend kötelező 4.'!ER9+'Címrend önként 4.'!ER9+'Címrend állig. 4.'!ER9</f>
        <v>218913</v>
      </c>
      <c r="ES9" s="306">
        <f>'Címrend kötelező 4.'!ES9+'Címrend önként 4.'!ES9+'Címrend állig. 4.'!ES9</f>
        <v>60475</v>
      </c>
      <c r="ET9" s="306">
        <f>'Címrend kötelező 4.'!ET9+'Címrend önként 4.'!ET9+'Címrend állig. 4.'!ET9</f>
        <v>68460</v>
      </c>
      <c r="EU9" s="306">
        <f>'Címrend kötelező 4.'!EU9+'Címrend önként 4.'!EU9+'Címrend állig. 4.'!EU9</f>
        <v>62449</v>
      </c>
      <c r="EV9" s="335">
        <f>DU9+DX9+EA9+ED9+EG9+EJ9+EM9+EP9+ES9</f>
        <v>296681</v>
      </c>
      <c r="EW9" s="335">
        <f t="shared" si="26"/>
        <v>325363</v>
      </c>
      <c r="EX9" s="335">
        <f t="shared" si="26"/>
        <v>298878</v>
      </c>
      <c r="EY9" s="306">
        <f>'Címrend kötelező 4.'!EY9+'Címrend önként 4.'!EY9+'Címrend állig. 4.'!EY9</f>
        <v>7294</v>
      </c>
      <c r="EZ9" s="306">
        <f>'Címrend kötelező 4.'!EZ9+'Címrend önként 4.'!EZ9+'Címrend állig. 4.'!EZ9</f>
        <v>8880</v>
      </c>
      <c r="FA9" s="306">
        <f>'Címrend kötelező 4.'!FA9+'Címrend önként 4.'!FA9+'Címrend állig. 4.'!FA9</f>
        <v>8868</v>
      </c>
      <c r="FB9" s="306">
        <f>'Címrend kötelező 4.'!FB9+'Címrend önként 4.'!FB9+'Címrend állig. 4.'!FB9</f>
        <v>30800</v>
      </c>
      <c r="FC9" s="306">
        <f>'Címrend kötelező 4.'!FC9+'Címrend önként 4.'!FC9+'Címrend állig. 4.'!FC9</f>
        <v>34583</v>
      </c>
      <c r="FD9" s="306">
        <f>'Címrend kötelező 4.'!FD9+'Címrend önként 4.'!FD9+'Címrend állig. 4.'!FD9</f>
        <v>25468</v>
      </c>
      <c r="FE9" s="306">
        <f>'Címrend kötelező 4.'!FE9+'Címrend önként 4.'!FE9+'Címrend állig. 4.'!FE9</f>
        <v>8122</v>
      </c>
      <c r="FF9" s="306">
        <f>'Címrend kötelező 4.'!FF9+'Címrend önként 4.'!FF9+'Címrend állig. 4.'!FF9</f>
        <v>10610</v>
      </c>
      <c r="FG9" s="306">
        <f>'Címrend kötelező 4.'!FG9+'Címrend önként 4.'!FG9+'Címrend állig. 4.'!FG9</f>
        <v>10478</v>
      </c>
      <c r="FH9" s="306">
        <f>'Címrend kötelező 4.'!FH9+'Címrend önként 4.'!FH9+'Címrend állig. 4.'!FH9</f>
        <v>26109</v>
      </c>
      <c r="FI9" s="306">
        <f>'Címrend kötelező 4.'!FI9+'Címrend önként 4.'!FI9+'Címrend állig. 4.'!FI9</f>
        <v>64244</v>
      </c>
      <c r="FJ9" s="306">
        <f>'Címrend kötelező 4.'!FJ9+'Címrend önként 4.'!FJ9+'Címrend állig. 4.'!FJ9</f>
        <v>22508</v>
      </c>
      <c r="FK9" s="306">
        <f>'Címrend kötelező 4.'!FK9+'Címrend önként 4.'!FK9+'Címrend állig. 4.'!FK9</f>
        <v>17365</v>
      </c>
      <c r="FL9" s="306">
        <f>'Címrend kötelező 4.'!FL9+'Címrend önként 4.'!FL9+'Címrend állig. 4.'!FL9</f>
        <v>20232</v>
      </c>
      <c r="FM9" s="306">
        <f>'Címrend kötelező 4.'!FM9+'Címrend önként 4.'!FM9+'Címrend állig. 4.'!FM9</f>
        <v>20024</v>
      </c>
      <c r="FN9" s="306">
        <f>'Címrend kötelező 4.'!FN9+'Címrend önként 4.'!FN9+'Címrend állig. 4.'!FN9</f>
        <v>2475</v>
      </c>
      <c r="FO9" s="306">
        <f>'Címrend kötelező 4.'!FO9+'Címrend önként 4.'!FO9+'Címrend állig. 4.'!FO9</f>
        <v>2866</v>
      </c>
      <c r="FP9" s="306">
        <f>'Címrend kötelező 4.'!FP9+'Címrend önként 4.'!FP9+'Címrend állig. 4.'!FP9</f>
        <v>2856</v>
      </c>
      <c r="FQ9" s="306">
        <f>'Címrend kötelező 4.'!FQ9+'Címrend önként 4.'!FQ9+'Címrend állig. 4.'!FQ9</f>
        <v>19163</v>
      </c>
      <c r="FR9" s="306">
        <f>'Címrend kötelező 4.'!FR9+'Címrend önként 4.'!FR9+'Címrend állig. 4.'!FR9</f>
        <v>22462</v>
      </c>
      <c r="FS9" s="306">
        <f>'Címrend kötelező 4.'!FS9+'Címrend önként 4.'!FS9+'Címrend állig. 4.'!FS9</f>
        <v>22267</v>
      </c>
      <c r="FT9" s="306">
        <f>'Címrend kötelező 4.'!FT9+'Címrend önként 4.'!FT9+'Címrend állig. 4.'!FT9</f>
        <v>17533</v>
      </c>
      <c r="FU9" s="306">
        <f>'Címrend kötelező 4.'!FU9+'Címrend önként 4.'!FU9+'Címrend állig. 4.'!FU9</f>
        <v>22471</v>
      </c>
      <c r="FV9" s="306">
        <f>'Címrend kötelező 4.'!FV9+'Címrend önként 4.'!FV9+'Címrend állig. 4.'!FV9</f>
        <v>22404</v>
      </c>
      <c r="FW9" s="306">
        <f>'Címrend kötelező 4.'!FW9+'Címrend önként 4.'!FW9+'Címrend állig. 4.'!FW9</f>
        <v>11157</v>
      </c>
      <c r="FX9" s="306">
        <f>'Címrend kötelező 4.'!FX9+'Címrend önként 4.'!FX9+'Címrend állig. 4.'!FX9</f>
        <v>12963</v>
      </c>
      <c r="FY9" s="306">
        <f>'Címrend kötelező 4.'!FY9+'Címrend önként 4.'!FY9+'Címrend állig. 4.'!FY9</f>
        <v>12805</v>
      </c>
      <c r="FZ9" s="306">
        <f>'Címrend kötelező 4.'!FZ9+'Címrend önként 4.'!FZ9+'Címrend állig. 4.'!FZ9</f>
        <v>2643</v>
      </c>
      <c r="GA9" s="306">
        <f>'Címrend kötelező 4.'!GA9+'Címrend önként 4.'!GA9+'Címrend állig. 4.'!GA9</f>
        <v>2716</v>
      </c>
      <c r="GB9" s="306">
        <f>'Címrend kötelező 4.'!GB9+'Címrend önként 4.'!GB9+'Címrend állig. 4.'!GB9</f>
        <v>2583</v>
      </c>
      <c r="GC9" s="306">
        <f>'Címrend kötelező 4.'!GC9+'Címrend önként 4.'!GC9+'Címrend állig. 4.'!GC9</f>
        <v>5508</v>
      </c>
      <c r="GD9" s="306">
        <f>'Címrend kötelező 4.'!GD9+'Címrend önként 4.'!GD9+'Címrend állig. 4.'!GD9</f>
        <v>6657</v>
      </c>
      <c r="GE9" s="306">
        <f>'Címrend kötelező 4.'!GE9+'Címrend önként 4.'!GE9+'Címrend állig. 4.'!GE9</f>
        <v>6649</v>
      </c>
      <c r="GF9" s="306">
        <f>'Címrend kötelező 4.'!GF9+'Címrend önként 4.'!GF9+'Címrend állig. 4.'!GF9</f>
        <v>12442</v>
      </c>
      <c r="GG9" s="306">
        <f>'Címrend kötelező 4.'!GG9+'Címrend önként 4.'!GG9+'Címrend állig. 4.'!GG9</f>
        <v>14991</v>
      </c>
      <c r="GH9" s="306">
        <f>'Címrend kötelező 4.'!GH9+'Címrend önként 4.'!GH9+'Címrend állig. 4.'!GH9</f>
        <v>14974</v>
      </c>
      <c r="GI9" s="306">
        <f>'Címrend kötelező 4.'!GI9+'Címrend önként 4.'!GI9+'Címrend állig. 4.'!GI9</f>
        <v>6014</v>
      </c>
      <c r="GJ9" s="306">
        <f>'Címrend kötelező 4.'!GJ9+'Címrend önként 4.'!GJ9+'Címrend állig. 4.'!GJ9</f>
        <v>6813</v>
      </c>
      <c r="GK9" s="306">
        <f>'Címrend kötelező 4.'!GK9+'Címrend önként 4.'!GK9+'Címrend állig. 4.'!GK9</f>
        <v>6381</v>
      </c>
      <c r="GL9" s="307">
        <f>EY9+FB9+FE9+FH9+FK9+FN9+FQ9+FT9+FW9+FZ9+GC9+GF9+GI9</f>
        <v>166625</v>
      </c>
      <c r="GM9" s="307">
        <f t="shared" si="27"/>
        <v>230488</v>
      </c>
      <c r="GN9" s="307">
        <f t="shared" si="27"/>
        <v>178265</v>
      </c>
      <c r="GO9" s="306">
        <f>'Címrend kötelező 4.'!GO9+'Címrend önként 4.'!GO9+'Címrend állig. 4.'!GO9</f>
        <v>125340</v>
      </c>
      <c r="GP9" s="306">
        <f>'Címrend kötelező 4.'!GP9+'Címrend önként 4.'!GP9+'Címrend állig. 4.'!GP9</f>
        <v>143270</v>
      </c>
      <c r="GQ9" s="306">
        <f>'Címrend kötelező 4.'!GQ9+'Címrend önként 4.'!GQ9+'Címrend állig. 4.'!GQ9</f>
        <v>140300</v>
      </c>
      <c r="GR9" s="306">
        <f>'Címrend kötelező 4.'!GR9+'Címrend önként 4.'!GR9+'Címrend állig. 4.'!GR9</f>
        <v>209444</v>
      </c>
      <c r="GS9" s="306">
        <f>'Címrend kötelező 4.'!GS9+'Címrend önként 4.'!GS9+'Címrend állig. 4.'!GS9</f>
        <v>222048</v>
      </c>
      <c r="GT9" s="306">
        <f>'Címrend kötelező 4.'!GT9+'Címrend önként 4.'!GT9+'Címrend állig. 4.'!GT9</f>
        <v>216718</v>
      </c>
      <c r="GU9" s="306">
        <f>'Címrend kötelező 4.'!GU9+'Címrend önként 4.'!GU9+'Címrend állig. 4.'!GU9</f>
        <v>213134</v>
      </c>
      <c r="GV9" s="306">
        <f>'Címrend kötelező 4.'!GV9+'Címrend önként 4.'!GV9+'Címrend állig. 4.'!GV9</f>
        <v>222294</v>
      </c>
      <c r="GW9" s="306">
        <f>'Címrend kötelező 4.'!GW9+'Címrend önként 4.'!GW9+'Címrend állig. 4.'!GW9</f>
        <v>219981</v>
      </c>
      <c r="GX9" s="307">
        <f>GL9+GO9+GR9+GU9</f>
        <v>714543</v>
      </c>
      <c r="GY9" s="307">
        <f t="shared" si="28"/>
        <v>818100</v>
      </c>
      <c r="GZ9" s="307">
        <f t="shared" si="28"/>
        <v>755264</v>
      </c>
      <c r="HA9" s="307">
        <f>DR9+EV9+GX9</f>
        <v>1042201</v>
      </c>
      <c r="HB9" s="307">
        <f t="shared" si="29"/>
        <v>1200372</v>
      </c>
      <c r="HC9" s="308">
        <f t="shared" si="29"/>
        <v>1090849</v>
      </c>
      <c r="HD9" s="299"/>
      <c r="HE9" s="24"/>
    </row>
    <row r="10" spans="1:213" ht="15" customHeight="1" x14ac:dyDescent="0.2">
      <c r="A10" s="305" t="s">
        <v>567</v>
      </c>
      <c r="B10" s="306">
        <f>'Címrend kötelező 4.'!B10+'Címrend önként 4.'!B10+'Címrend állig. 4.'!B10</f>
        <v>15845</v>
      </c>
      <c r="C10" s="306">
        <f>'Címrend kötelező 4.'!C10+'Címrend önként 4.'!C10+'Címrend állig. 4.'!C10</f>
        <v>21784</v>
      </c>
      <c r="D10" s="306">
        <f>'Címrend kötelező 4.'!D10+'Címrend önként 4.'!D10+'Címrend állig. 4.'!D10</f>
        <v>14378</v>
      </c>
      <c r="E10" s="306">
        <f>'Címrend kötelező 4.'!E10+'Címrend önként 4.'!E10+'Címrend állig. 4.'!E10</f>
        <v>437</v>
      </c>
      <c r="F10" s="306">
        <f>'Címrend kötelező 4.'!F10+'Címrend önként 4.'!F10+'Címrend állig. 4.'!F10</f>
        <v>4180</v>
      </c>
      <c r="G10" s="306">
        <f>'Címrend kötelező 4.'!G10+'Címrend önként 4.'!G10+'Címrend állig. 4.'!G10</f>
        <v>4193</v>
      </c>
      <c r="H10" s="306">
        <f>'Címrend kötelező 4.'!H10+'Címrend önként 4.'!H10+'Címrend állig. 4.'!H10</f>
        <v>3353</v>
      </c>
      <c r="I10" s="306">
        <f>'Címrend kötelező 4.'!I10+'Címrend önként 4.'!I10+'Címrend állig. 4.'!I10</f>
        <v>3633</v>
      </c>
      <c r="J10" s="306">
        <f>'Címrend kötelező 4.'!J10+'Címrend önként 4.'!J10+'Címrend állig. 4.'!J10</f>
        <v>2384</v>
      </c>
      <c r="K10" s="306">
        <f>'Címrend kötelező 4.'!K10+'Címrend önként 4.'!K10+'Címrend állig. 4.'!K10</f>
        <v>200</v>
      </c>
      <c r="L10" s="306">
        <f>'Címrend kötelező 4.'!L10+'Címrend önként 4.'!L10+'Címrend állig. 4.'!L10</f>
        <v>200</v>
      </c>
      <c r="M10" s="306">
        <f>'Címrend kötelező 4.'!M10+'Címrend önként 4.'!M10+'Címrend állig. 4.'!M10</f>
        <v>65</v>
      </c>
      <c r="N10" s="306">
        <f>'Címrend kötelező 4.'!N10+'Címrend önként 4.'!N10+'Címrend állig. 4.'!N10</f>
        <v>300</v>
      </c>
      <c r="O10" s="306">
        <f>'Címrend kötelező 4.'!O10+'Címrend önként 4.'!O10+'Címrend állig. 4.'!O10</f>
        <v>300</v>
      </c>
      <c r="P10" s="306">
        <f>'Címrend kötelező 4.'!P10+'Címrend önként 4.'!P10+'Címrend állig. 4.'!P10</f>
        <v>300</v>
      </c>
      <c r="Q10" s="306">
        <f>'Címrend kötelező 4.'!Q10+'Címrend önként 4.'!Q10+'Címrend állig. 4.'!Q10</f>
        <v>0</v>
      </c>
      <c r="R10" s="306">
        <f>'Címrend kötelező 4.'!R10+'Címrend önként 4.'!R10+'Címrend állig. 4.'!R10</f>
        <v>0</v>
      </c>
      <c r="S10" s="306">
        <f>'Címrend kötelező 4.'!S10+'Címrend önként 4.'!S10+'Címrend állig. 4.'!S10</f>
        <v>0</v>
      </c>
      <c r="T10" s="306">
        <f>'Címrend kötelező 4.'!T10+'Címrend önként 4.'!T10+'Címrend állig. 4.'!T10</f>
        <v>0</v>
      </c>
      <c r="U10" s="306">
        <f>'Címrend kötelező 4.'!U10+'Címrend önként 4.'!U10+'Címrend állig. 4.'!U10</f>
        <v>0</v>
      </c>
      <c r="V10" s="306">
        <f>'Címrend kötelező 4.'!V10+'Címrend önként 4.'!V10+'Címrend állig. 4.'!V10</f>
        <v>0</v>
      </c>
      <c r="W10" s="306">
        <f>'Címrend kötelező 4.'!W10+'Címrend önként 4.'!W10+'Címrend állig. 4.'!W10</f>
        <v>0</v>
      </c>
      <c r="X10" s="306">
        <f>'Címrend kötelező 4.'!X10+'Címrend önként 4.'!X10+'Címrend állig. 4.'!X10</f>
        <v>6156</v>
      </c>
      <c r="Y10" s="306">
        <f>'Címrend kötelező 4.'!Y10+'Címrend önként 4.'!Y10+'Címrend állig. 4.'!Y10</f>
        <v>6156</v>
      </c>
      <c r="Z10" s="306">
        <f>'Címrend kötelező 4.'!Z10+'Címrend önként 4.'!Z10+'Címrend állig. 4.'!Z10</f>
        <v>0</v>
      </c>
      <c r="AA10" s="306">
        <f>'Címrend kötelező 4.'!AA10+'Címrend önként 4.'!AA10+'Címrend állig. 4.'!AA10</f>
        <v>53</v>
      </c>
      <c r="AB10" s="306">
        <f>'Címrend kötelező 4.'!AB10+'Címrend önként 4.'!AB10+'Címrend állig. 4.'!AB10</f>
        <v>53</v>
      </c>
      <c r="AC10" s="306">
        <f>'Címrend kötelező 4.'!AC10+'Címrend önként 4.'!AC10+'Címrend állig. 4.'!AC10</f>
        <v>0</v>
      </c>
      <c r="AD10" s="306">
        <f>'Címrend kötelező 4.'!AD10+'Címrend önként 4.'!AD10+'Címrend állig. 4.'!AD10</f>
        <v>0</v>
      </c>
      <c r="AE10" s="306">
        <f>'Címrend kötelező 4.'!AE10+'Címrend önként 4.'!AE10+'Címrend állig. 4.'!AE10</f>
        <v>0</v>
      </c>
      <c r="AF10" s="306">
        <f>'Címrend kötelező 4.'!AF10+'Címrend önként 4.'!AF10+'Címrend állig. 4.'!AF10</f>
        <v>1288</v>
      </c>
      <c r="AG10" s="306">
        <f>'Címrend kötelező 4.'!AG10+'Címrend önként 4.'!AG10+'Címrend állig. 4.'!AG10</f>
        <v>1305</v>
      </c>
      <c r="AH10" s="306">
        <f>'Címrend kötelező 4.'!AH10+'Címrend önként 4.'!AH10+'Címrend állig. 4.'!AH10</f>
        <v>1216</v>
      </c>
      <c r="AI10" s="306">
        <f>'Címrend kötelező 4.'!AI10+'Címrend önként 4.'!AI10+'Címrend állig. 4.'!AI10</f>
        <v>13600</v>
      </c>
      <c r="AJ10" s="306">
        <f>'Címrend kötelező 4.'!AJ10+'Címrend önként 4.'!AJ10+'Címrend állig. 4.'!AJ10</f>
        <v>23042</v>
      </c>
      <c r="AK10" s="306">
        <f>'Címrend kötelező 4.'!AK10+'Címrend önként 4.'!AK10+'Címrend állig. 4.'!AK10</f>
        <v>19405</v>
      </c>
      <c r="AL10" s="306">
        <f>'Címrend kötelező 4.'!AL10+'Címrend önként 4.'!AL10+'Címrend állig. 4.'!AL10</f>
        <v>2050</v>
      </c>
      <c r="AM10" s="306">
        <f>'Címrend kötelező 4.'!AM10+'Címrend önként 4.'!AM10+'Címrend állig. 4.'!AM10</f>
        <v>2050</v>
      </c>
      <c r="AN10" s="306">
        <f>'Címrend kötelező 4.'!AN10+'Címrend önként 4.'!AN10+'Címrend állig. 4.'!AN10</f>
        <v>1715</v>
      </c>
      <c r="AO10" s="306">
        <f>'Címrend kötelező 4.'!AO10+'Címrend önként 4.'!AO10+'Címrend állig. 4.'!AO10</f>
        <v>784608</v>
      </c>
      <c r="AP10" s="306">
        <f>'Címrend kötelező 4.'!AP10+'Címrend önként 4.'!AP10+'Címrend állig. 4.'!AP10</f>
        <v>775898</v>
      </c>
      <c r="AQ10" s="306">
        <f>'Címrend kötelező 4.'!AQ10+'Címrend önként 4.'!AQ10+'Címrend állig. 4.'!AQ10</f>
        <v>738829</v>
      </c>
      <c r="AR10" s="306">
        <f>'Címrend kötelező 4.'!AR10+'Címrend önként 4.'!AR10+'Címrend állig. 4.'!AR10</f>
        <v>5000</v>
      </c>
      <c r="AS10" s="306">
        <f>'Címrend kötelező 4.'!AS10+'Címrend önként 4.'!AS10+'Címrend állig. 4.'!AS10</f>
        <v>10000</v>
      </c>
      <c r="AT10" s="306">
        <f>'Címrend kötelező 4.'!AT10+'Címrend önként 4.'!AT10+'Címrend állig. 4.'!AT10</f>
        <v>0</v>
      </c>
      <c r="AU10" s="306">
        <f>'Címrend kötelező 4.'!AU10+'Címrend önként 4.'!AU10+'Címrend állig. 4.'!AU10</f>
        <v>30650</v>
      </c>
      <c r="AV10" s="306">
        <f>'Címrend kötelező 4.'!AV10+'Címrend önként 4.'!AV10+'Címrend állig. 4.'!AV10</f>
        <v>33446</v>
      </c>
      <c r="AW10" s="306">
        <f>'Címrend kötelező 4.'!AW10+'Címrend önként 4.'!AW10+'Címrend állig. 4.'!AW10</f>
        <v>17968</v>
      </c>
      <c r="AX10" s="306">
        <f>'Címrend kötelező 4.'!AX10+'Címrend önként 4.'!AX10+'Címrend állig. 4.'!AX10</f>
        <v>53850</v>
      </c>
      <c r="AY10" s="306">
        <f>'Címrend kötelező 4.'!AY10+'Címrend önként 4.'!AY10+'Címrend állig. 4.'!AY10</f>
        <v>53850</v>
      </c>
      <c r="AZ10" s="306">
        <f>'Címrend kötelező 4.'!AZ10+'Címrend önként 4.'!AZ10+'Címrend állig. 4.'!AZ10</f>
        <v>66346</v>
      </c>
      <c r="BA10" s="306">
        <f>'Címrend kötelező 4.'!BA10+'Címrend önként 4.'!BA10+'Címrend állig. 4.'!BA10</f>
        <v>0</v>
      </c>
      <c r="BB10" s="306">
        <f>'Címrend kötelező 4.'!BB10+'Címrend önként 4.'!BB10+'Címrend állig. 4.'!BB10</f>
        <v>31071</v>
      </c>
      <c r="BC10" s="306">
        <f>'Címrend kötelező 4.'!BC10+'Címrend önként 4.'!BC10+'Címrend állig. 4.'!BC10</f>
        <v>18201</v>
      </c>
      <c r="BD10" s="306">
        <f>'Címrend kötelező 4.'!BD10+'Címrend önként 4.'!BD10+'Címrend állig. 4.'!BD10</f>
        <v>1000</v>
      </c>
      <c r="BE10" s="306">
        <f>'Címrend kötelező 4.'!BE10+'Címrend önként 4.'!BE10+'Címrend állig. 4.'!BE10</f>
        <v>1028</v>
      </c>
      <c r="BF10" s="306">
        <f>'Címrend kötelező 4.'!BF10+'Címrend önként 4.'!BF10+'Címrend állig. 4.'!BF10</f>
        <v>239</v>
      </c>
      <c r="BG10" s="306">
        <f>'Címrend kötelező 4.'!BG10+'Címrend önként 4.'!BG10+'Címrend állig. 4.'!BG10</f>
        <v>136669</v>
      </c>
      <c r="BH10" s="306">
        <f>'Címrend kötelező 4.'!BH10+'Címrend önként 4.'!BH10+'Címrend állig. 4.'!BH10</f>
        <v>156019</v>
      </c>
      <c r="BI10" s="306">
        <f>'Címrend kötelező 4.'!BI10+'Címrend önként 4.'!BI10+'Címrend állig. 4.'!BI10</f>
        <v>144047</v>
      </c>
      <c r="BJ10" s="306">
        <f>'Címrend kötelező 4.'!BJ10+'Címrend önként 4.'!BJ10+'Címrend állig. 4.'!BJ10</f>
        <v>0</v>
      </c>
      <c r="BK10" s="306">
        <f>'Címrend kötelező 4.'!BK10+'Címrend önként 4.'!BK10+'Címrend állig. 4.'!BK10</f>
        <v>0</v>
      </c>
      <c r="BL10" s="306">
        <f>'Címrend kötelező 4.'!BL10+'Címrend önként 4.'!BL10+'Címrend állig. 4.'!BL10</f>
        <v>0</v>
      </c>
      <c r="BM10" s="306">
        <f>'Címrend kötelező 4.'!BM10+'Címrend önként 4.'!BM10+'Címrend állig. 4.'!BM10</f>
        <v>10913</v>
      </c>
      <c r="BN10" s="306">
        <f>'Címrend kötelező 4.'!BN10+'Címrend önként 4.'!BN10+'Címrend állig. 4.'!BN10</f>
        <v>11104</v>
      </c>
      <c r="BO10" s="306">
        <f>'Címrend kötelező 4.'!BO10+'Címrend önként 4.'!BO10+'Címrend állig. 4.'!BO10</f>
        <v>7973</v>
      </c>
      <c r="BP10" s="306">
        <f>'Címrend kötelező 4.'!BP10+'Címrend önként 4.'!BP10+'Címrend állig. 4.'!BP10</f>
        <v>69880</v>
      </c>
      <c r="BQ10" s="306">
        <f>'Címrend kötelező 4.'!BQ10+'Címrend önként 4.'!BQ10+'Címrend állig. 4.'!BQ10</f>
        <v>108676</v>
      </c>
      <c r="BR10" s="306">
        <f>'Címrend kötelező 4.'!BR10+'Címrend önként 4.'!BR10+'Címrend állig. 4.'!BR10</f>
        <v>44099</v>
      </c>
      <c r="BS10" s="306">
        <f>'Címrend kötelező 4.'!BS10+'Címrend önként 4.'!BS10+'Címrend állig. 4.'!BS10</f>
        <v>0</v>
      </c>
      <c r="BT10" s="306">
        <f>'Címrend kötelező 4.'!BT10+'Címrend önként 4.'!BT10+'Címrend állig. 4.'!BT10</f>
        <v>0</v>
      </c>
      <c r="BU10" s="306">
        <f>'Címrend kötelező 4.'!BU10+'Címrend önként 4.'!BU10+'Címrend állig. 4.'!BU10</f>
        <v>0</v>
      </c>
      <c r="BV10" s="306">
        <f>'Címrend kötelező 4.'!BV10+'Címrend önként 4.'!BV10+'Címrend állig. 4.'!BV10</f>
        <v>0</v>
      </c>
      <c r="BW10" s="306">
        <f>'Címrend kötelező 4.'!BW10+'Címrend önként 4.'!BW10+'Címrend állig. 4.'!BW10</f>
        <v>0</v>
      </c>
      <c r="BX10" s="306">
        <f>'Címrend kötelező 4.'!BX10+'Címrend önként 4.'!BX10+'Címrend állig. 4.'!BX10</f>
        <v>0</v>
      </c>
      <c r="BY10" s="306">
        <f>'Címrend kötelező 4.'!BY10+'Címrend önként 4.'!BY10+'Címrend állig. 4.'!BY10</f>
        <v>0</v>
      </c>
      <c r="BZ10" s="306">
        <f>'Címrend kötelező 4.'!BZ10+'Címrend önként 4.'!BZ10+'Címrend állig. 4.'!BZ10</f>
        <v>0</v>
      </c>
      <c r="CA10" s="306">
        <f>'Címrend kötelező 4.'!CA10+'Címrend önként 4.'!CA10+'Címrend állig. 4.'!CA10</f>
        <v>4</v>
      </c>
      <c r="CB10" s="306">
        <f>'Címrend kötelező 4.'!CB10+'Címrend önként 4.'!CB10+'Címrend állig. 4.'!CB10</f>
        <v>0</v>
      </c>
      <c r="CC10" s="306">
        <f>'Címrend kötelező 4.'!CC10+'Címrend önként 4.'!CC10+'Címrend állig. 4.'!CC10</f>
        <v>0</v>
      </c>
      <c r="CD10" s="306">
        <f>'Címrend kötelező 4.'!CD10+'Címrend önként 4.'!CD10+'Címrend állig. 4.'!CD10</f>
        <v>0</v>
      </c>
      <c r="CE10" s="306">
        <f>'Címrend kötelező 4.'!CE10+'Címrend önként 4.'!CE10+'Címrend állig. 4.'!CE10</f>
        <v>3129150</v>
      </c>
      <c r="CF10" s="306">
        <f>'Címrend kötelező 4.'!CF10+'Címrend önként 4.'!CF10+'Címrend állig. 4.'!CF10</f>
        <v>4118691</v>
      </c>
      <c r="CG10" s="306">
        <f>'Címrend kötelező 4.'!CG10+'Címrend önként 4.'!CG10+'Címrend állig. 4.'!CG10</f>
        <v>2781974</v>
      </c>
      <c r="CH10" s="306">
        <f>'Címrend kötelező 4.'!CH10+'Címrend önként 4.'!CH10+'Címrend állig. 4.'!CH10</f>
        <v>0</v>
      </c>
      <c r="CI10" s="306">
        <f>'Címrend kötelező 4.'!CI10+'Címrend önként 4.'!CI10+'Címrend állig. 4.'!CI10</f>
        <v>0</v>
      </c>
      <c r="CJ10" s="306">
        <f>'Címrend kötelező 4.'!CJ10+'Címrend önként 4.'!CJ10+'Címrend állig. 4.'!CJ10</f>
        <v>238</v>
      </c>
      <c r="CK10" s="306">
        <f>'Címrend kötelező 4.'!CK10+'Címrend önként 4.'!CK10+'Címrend állig. 4.'!CK10</f>
        <v>144199</v>
      </c>
      <c r="CL10" s="306">
        <f>'Címrend kötelező 4.'!CL10+'Címrend önként 4.'!CL10+'Címrend állig. 4.'!CL10</f>
        <v>271856</v>
      </c>
      <c r="CM10" s="306">
        <f>'Címrend kötelező 4.'!CM10+'Címrend önként 4.'!CM10+'Címrend állig. 4.'!CM10</f>
        <v>15082</v>
      </c>
      <c r="CN10" s="306">
        <f>'Címrend kötelező 4.'!CN10+'Címrend önként 4.'!CN10+'Címrend állig. 4.'!CN10</f>
        <v>14900</v>
      </c>
      <c r="CO10" s="306">
        <f>'Címrend kötelező 4.'!CO10+'Címrend önként 4.'!CO10+'Címrend állig. 4.'!CO10</f>
        <v>41079</v>
      </c>
      <c r="CP10" s="306">
        <f>'Címrend kötelező 4.'!CP10+'Címrend önként 4.'!CP10+'Címrend állig. 4.'!CP10</f>
        <v>18522</v>
      </c>
      <c r="CQ10" s="306">
        <f>'Címrend kötelező 4.'!CQ10+'Címrend önként 4.'!CQ10+'Címrend állig. 4.'!CQ10</f>
        <v>0</v>
      </c>
      <c r="CR10" s="306">
        <f>'Címrend kötelező 4.'!CR10+'Címrend önként 4.'!CR10+'Címrend állig. 4.'!CR10</f>
        <v>0</v>
      </c>
      <c r="CS10" s="306">
        <f>'Címrend kötelező 4.'!CS10+'Címrend önként 4.'!CS10+'Címrend állig. 4.'!CS10</f>
        <v>0</v>
      </c>
      <c r="CT10" s="306">
        <f>'Címrend kötelező 4.'!CT10+'Címrend önként 4.'!CT10+'Címrend állig. 4.'!CT10</f>
        <v>1000</v>
      </c>
      <c r="CU10" s="306">
        <f>'Címrend kötelező 4.'!CU10+'Címrend önként 4.'!CU10+'Címrend állig. 4.'!CU10</f>
        <v>1000</v>
      </c>
      <c r="CV10" s="306">
        <f>'Címrend kötelező 4.'!CV10+'Címrend önként 4.'!CV10+'Címrend állig. 4.'!CV10</f>
        <v>0</v>
      </c>
      <c r="CW10" s="306">
        <f>'Címrend kötelező 4.'!CW10+'Címrend önként 4.'!CW10+'Címrend állig. 4.'!CW10</f>
        <v>3689</v>
      </c>
      <c r="CX10" s="306">
        <f>'Címrend kötelező 4.'!CX10+'Címrend önként 4.'!CX10+'Címrend állig. 4.'!CX10</f>
        <v>41865</v>
      </c>
      <c r="CY10" s="306">
        <f>'Címrend kötelező 4.'!CY10+'Címrend önként 4.'!CY10+'Címrend állig. 4.'!CY10</f>
        <v>19540</v>
      </c>
      <c r="CZ10" s="306">
        <f>'Címrend kötelező 4.'!CZ10+'Címrend önként 4.'!CZ10+'Címrend állig. 4.'!CZ10</f>
        <v>52680</v>
      </c>
      <c r="DA10" s="306">
        <f>'Címrend kötelező 4.'!DA10+'Címrend önként 4.'!DA10+'Címrend állig. 4.'!DA10</f>
        <v>56392</v>
      </c>
      <c r="DB10" s="306">
        <f>'Címrend kötelező 4.'!DB10+'Címrend önként 4.'!DB10+'Címrend állig. 4.'!DB10</f>
        <v>46240</v>
      </c>
      <c r="DC10" s="306">
        <f>'Címrend kötelező 4.'!DC10+'Címrend önként 4.'!DC10+'Címrend állig. 4.'!DC10</f>
        <v>0</v>
      </c>
      <c r="DD10" s="306">
        <f>'Címrend kötelező 4.'!DD10+'Címrend önként 4.'!DD10+'Címrend állig. 4.'!DD10</f>
        <v>0</v>
      </c>
      <c r="DE10" s="306">
        <f>'Címrend kötelező 4.'!DE10+'Címrend önként 4.'!DE10+'Címrend állig. 4.'!DE10</f>
        <v>0</v>
      </c>
      <c r="DF10" s="306">
        <f>'Címrend kötelező 4.'!DF10+'Címrend önként 4.'!DF10+'Címrend állig. 4.'!DF10</f>
        <v>374700</v>
      </c>
      <c r="DG10" s="306">
        <f>'Címrend kötelező 4.'!DG10+'Címrend önként 4.'!DG10+'Címrend állig. 4.'!DG10</f>
        <v>304703</v>
      </c>
      <c r="DH10" s="306">
        <f>'Címrend kötelező 4.'!DH10+'Címrend önként 4.'!DH10+'Címrend állig. 4.'!DH10</f>
        <v>348350</v>
      </c>
      <c r="DI10" s="306">
        <f>'Címrend kötelező 4.'!DI10+'Címrend önként 4.'!DI10+'Címrend állig. 4.'!DI10</f>
        <v>91719</v>
      </c>
      <c r="DJ10" s="306">
        <f>'Címrend kötelező 4.'!DJ10+'Címrend önként 4.'!DJ10+'Címrend állig. 4.'!DJ10</f>
        <v>112921</v>
      </c>
      <c r="DK10" s="306">
        <f>'Címrend kötelező 4.'!DK10+'Címrend önként 4.'!DK10+'Címrend állig. 4.'!DK10</f>
        <v>66936</v>
      </c>
      <c r="DL10" s="306">
        <f>'Címrend kötelező 4.'!DL10+'Címrend önként 4.'!DL10+'Címrend állig. 4.'!DL10</f>
        <v>98857</v>
      </c>
      <c r="DM10" s="306">
        <f>'Címrend kötelező 4.'!DM10+'Címrend önként 4.'!DM10+'Címrend állig. 4.'!DM10</f>
        <v>224474</v>
      </c>
      <c r="DN10" s="306">
        <f>'Címrend kötelező 4.'!DN10+'Címrend önként 4.'!DN10+'Címrend állig. 4.'!DN10</f>
        <v>128412</v>
      </c>
      <c r="DO10" s="306">
        <f>'Címrend kötelező 4.'!DO10+'Címrend önként 4.'!DO10+'Címrend állig. 4.'!DO10</f>
        <v>0</v>
      </c>
      <c r="DP10" s="306">
        <f>'Címrend kötelező 4.'!DP10+'Címrend önként 4.'!DP10+'Címrend állig. 4.'!DP10</f>
        <v>0</v>
      </c>
      <c r="DQ10" s="306">
        <f>'Címrend kötelező 4.'!DQ10+'Címrend önként 4.'!DQ10+'Címrend állig. 4.'!DQ10</f>
        <v>0</v>
      </c>
      <c r="DR10" s="335">
        <f t="shared" si="25"/>
        <v>5040537</v>
      </c>
      <c r="DS10" s="335">
        <f t="shared" si="25"/>
        <v>6416776</v>
      </c>
      <c r="DT10" s="335">
        <f>SUM(D10+G10+J10+M10+P10+S10+V10+Y10+AB10+AE10+AH10+AK10+AN10+AQ10+AT10+AW10+AZ10+BC10+BF10+BI10+BL10+BO10+BR10+BU10+BX10+CA10+CD10+CG10+CJ10+CM10+CP10+CS10+CV10+CY10+DB10+DE10+DH10+DK10+DN10+DQ10)</f>
        <v>4512865</v>
      </c>
      <c r="DU10" s="306">
        <f>'Címrend kötelező 4.'!DU10+'Címrend önként 4.'!DU10+'Címrend állig. 4.'!DU10</f>
        <v>10261</v>
      </c>
      <c r="DV10" s="306">
        <f>'Címrend kötelező 4.'!DV10+'Címrend önként 4.'!DV10+'Címrend állig. 4.'!DV10</f>
        <v>10261</v>
      </c>
      <c r="DW10" s="306">
        <f>'Címrend kötelező 4.'!DW10+'Címrend önként 4.'!DW10+'Címrend állig. 4.'!DW10</f>
        <v>930</v>
      </c>
      <c r="DX10" s="306">
        <f>'Címrend kötelező 4.'!DX10+'Címrend önként 4.'!DX10+'Címrend állig. 4.'!DX10</f>
        <v>4400</v>
      </c>
      <c r="DY10" s="306">
        <f>'Címrend kötelező 4.'!DY10+'Címrend önként 4.'!DY10+'Címrend állig. 4.'!DY10</f>
        <v>4400</v>
      </c>
      <c r="DZ10" s="306">
        <f>'Címrend kötelező 4.'!DZ10+'Címrend önként 4.'!DZ10+'Címrend állig. 4.'!DZ10</f>
        <v>0</v>
      </c>
      <c r="EA10" s="306">
        <f>'Címrend kötelező 4.'!EA10+'Címrend önként 4.'!EA10+'Címrend állig. 4.'!EA10</f>
        <v>5232</v>
      </c>
      <c r="EB10" s="306">
        <f>'Címrend kötelező 4.'!EB10+'Címrend önként 4.'!EB10+'Címrend állig. 4.'!EB10</f>
        <v>5232</v>
      </c>
      <c r="EC10" s="306">
        <f>'Címrend kötelező 4.'!EC10+'Címrend önként 4.'!EC10+'Címrend állig. 4.'!EC10</f>
        <v>4231</v>
      </c>
      <c r="ED10" s="306">
        <f>'Címrend kötelező 4.'!ED10+'Címrend önként 4.'!ED10+'Címrend állig. 4.'!ED10</f>
        <v>332296</v>
      </c>
      <c r="EE10" s="306">
        <f>'Címrend kötelező 4.'!EE10+'Címrend önként 4.'!EE10+'Címrend állig. 4.'!EE10</f>
        <v>346937</v>
      </c>
      <c r="EF10" s="306">
        <f>'Címrend kötelező 4.'!EF10+'Címrend önként 4.'!EF10+'Címrend állig. 4.'!EF10</f>
        <v>238292</v>
      </c>
      <c r="EG10" s="306">
        <f>'Címrend kötelező 4.'!EG10+'Címrend önként 4.'!EG10+'Címrend állig. 4.'!EG10</f>
        <v>54115</v>
      </c>
      <c r="EH10" s="306">
        <f>'Címrend kötelező 4.'!EH10+'Címrend önként 4.'!EH10+'Címrend állig. 4.'!EH10</f>
        <v>80299</v>
      </c>
      <c r="EI10" s="306">
        <f>'Címrend kötelező 4.'!EI10+'Címrend önként 4.'!EI10+'Címrend állig. 4.'!EI10</f>
        <v>44144</v>
      </c>
      <c r="EJ10" s="306">
        <f>'Címrend kötelező 4.'!EJ10+'Címrend önként 4.'!EJ10+'Címrend állig. 4.'!EJ10</f>
        <v>37871</v>
      </c>
      <c r="EK10" s="306">
        <f>'Címrend kötelező 4.'!EK10+'Címrend önként 4.'!EK10+'Címrend állig. 4.'!EK10</f>
        <v>53899</v>
      </c>
      <c r="EL10" s="306">
        <f>'Címrend kötelező 4.'!EL10+'Címrend önként 4.'!EL10+'Címrend állig. 4.'!EL10</f>
        <v>43088</v>
      </c>
      <c r="EM10" s="306">
        <f>'Címrend kötelező 4.'!EM10+'Címrend önként 4.'!EM10+'Címrend állig. 4.'!EM10</f>
        <v>6250</v>
      </c>
      <c r="EN10" s="306">
        <f>'Címrend kötelező 4.'!EN10+'Címrend önként 4.'!EN10+'Címrend állig. 4.'!EN10</f>
        <v>6273</v>
      </c>
      <c r="EO10" s="306">
        <f>'Címrend kötelező 4.'!EO10+'Címrend önként 4.'!EO10+'Címrend állig. 4.'!EO10</f>
        <v>2261</v>
      </c>
      <c r="EP10" s="306">
        <f>'Címrend kötelező 4.'!EP10+'Címrend önként 4.'!EP10+'Címrend állig. 4.'!EP10</f>
        <v>14484</v>
      </c>
      <c r="EQ10" s="306">
        <f>'Címrend kötelező 4.'!EQ10+'Címrend önként 4.'!EQ10+'Címrend állig. 4.'!EQ10</f>
        <v>17314</v>
      </c>
      <c r="ER10" s="306">
        <f>'Címrend kötelező 4.'!ER10+'Címrend önként 4.'!ER10+'Címrend állig. 4.'!ER10</f>
        <v>15413</v>
      </c>
      <c r="ES10" s="306">
        <f>'Címrend kötelező 4.'!ES10+'Címrend önként 4.'!ES10+'Címrend állig. 4.'!ES10</f>
        <v>94655</v>
      </c>
      <c r="ET10" s="306">
        <f>'Címrend kötelező 4.'!ET10+'Címrend önként 4.'!ET10+'Címrend állig. 4.'!ET10</f>
        <v>108991</v>
      </c>
      <c r="EU10" s="306">
        <f>'Címrend kötelező 4.'!EU10+'Címrend önként 4.'!EU10+'Címrend állig. 4.'!EU10</f>
        <v>70505</v>
      </c>
      <c r="EV10" s="335">
        <f>DU10+DX10+EA10+ED10+EG10+EJ10+EM10+EP10+ES10</f>
        <v>559564</v>
      </c>
      <c r="EW10" s="335">
        <f t="shared" si="26"/>
        <v>633606</v>
      </c>
      <c r="EX10" s="335">
        <f t="shared" si="26"/>
        <v>418864</v>
      </c>
      <c r="EY10" s="306">
        <f>'Címrend kötelező 4.'!EY10+'Címrend önként 4.'!EY10+'Címrend állig. 4.'!EY10</f>
        <v>24618</v>
      </c>
      <c r="EZ10" s="306">
        <f>'Címrend kötelező 4.'!EZ10+'Címrend önként 4.'!EZ10+'Címrend állig. 4.'!EZ10</f>
        <v>20068</v>
      </c>
      <c r="FA10" s="306">
        <f>'Címrend kötelező 4.'!FA10+'Címrend önként 4.'!FA10+'Címrend állig. 4.'!FA10</f>
        <v>19661</v>
      </c>
      <c r="FB10" s="306">
        <f>'Címrend kötelező 4.'!FB10+'Címrend önként 4.'!FB10+'Címrend állig. 4.'!FB10</f>
        <v>20280</v>
      </c>
      <c r="FC10" s="306">
        <f>'Címrend kötelező 4.'!FC10+'Címrend önként 4.'!FC10+'Címrend állig. 4.'!FC10</f>
        <v>24231</v>
      </c>
      <c r="FD10" s="306">
        <f>'Címrend kötelező 4.'!FD10+'Címrend önként 4.'!FD10+'Címrend állig. 4.'!FD10</f>
        <v>20467</v>
      </c>
      <c r="FE10" s="306">
        <f>'Címrend kötelező 4.'!FE10+'Címrend önként 4.'!FE10+'Címrend állig. 4.'!FE10</f>
        <v>12188</v>
      </c>
      <c r="FF10" s="306">
        <f>'Címrend kötelező 4.'!FF10+'Címrend önként 4.'!FF10+'Címrend állig. 4.'!FF10</f>
        <v>15906</v>
      </c>
      <c r="FG10" s="306">
        <f>'Címrend kötelező 4.'!FG10+'Címrend önként 4.'!FG10+'Címrend állig. 4.'!FG10</f>
        <v>15020</v>
      </c>
      <c r="FH10" s="306">
        <f>'Címrend kötelező 4.'!FH10+'Címrend önként 4.'!FH10+'Címrend állig. 4.'!FH10</f>
        <v>43893</v>
      </c>
      <c r="FI10" s="306">
        <f>'Címrend kötelező 4.'!FI10+'Címrend önként 4.'!FI10+'Címrend állig. 4.'!FI10</f>
        <v>197969</v>
      </c>
      <c r="FJ10" s="306">
        <f>'Címrend kötelező 4.'!FJ10+'Címrend önként 4.'!FJ10+'Címrend állig. 4.'!FJ10</f>
        <v>29227</v>
      </c>
      <c r="FK10" s="306">
        <f>'Címrend kötelező 4.'!FK10+'Címrend önként 4.'!FK10+'Címrend állig. 4.'!FK10</f>
        <v>20600</v>
      </c>
      <c r="FL10" s="306">
        <f>'Címrend kötelező 4.'!FL10+'Címrend önként 4.'!FL10+'Címrend állig. 4.'!FL10</f>
        <v>18781</v>
      </c>
      <c r="FM10" s="306">
        <f>'Címrend kötelező 4.'!FM10+'Címrend önként 4.'!FM10+'Címrend állig. 4.'!FM10</f>
        <v>18009</v>
      </c>
      <c r="FN10" s="306">
        <f>'Címrend kötelező 4.'!FN10+'Címrend önként 4.'!FN10+'Címrend állig. 4.'!FN10</f>
        <v>229596</v>
      </c>
      <c r="FO10" s="306">
        <f>'Címrend kötelező 4.'!FO10+'Címrend önként 4.'!FO10+'Címrend állig. 4.'!FO10</f>
        <v>237063</v>
      </c>
      <c r="FP10" s="306">
        <f>'Címrend kötelező 4.'!FP10+'Címrend önként 4.'!FP10+'Címrend állig. 4.'!FP10</f>
        <v>202885</v>
      </c>
      <c r="FQ10" s="306">
        <f>'Címrend kötelező 4.'!FQ10+'Címrend önként 4.'!FQ10+'Címrend állig. 4.'!FQ10</f>
        <v>13667</v>
      </c>
      <c r="FR10" s="306">
        <f>'Címrend kötelező 4.'!FR10+'Címrend önként 4.'!FR10+'Címrend állig. 4.'!FR10</f>
        <v>10910</v>
      </c>
      <c r="FS10" s="306">
        <f>'Címrend kötelező 4.'!FS10+'Címrend önként 4.'!FS10+'Címrend állig. 4.'!FS10</f>
        <v>10383</v>
      </c>
      <c r="FT10" s="306">
        <f>'Címrend kötelező 4.'!FT10+'Címrend önként 4.'!FT10+'Címrend állig. 4.'!FT10</f>
        <v>44475</v>
      </c>
      <c r="FU10" s="306">
        <f>'Címrend kötelező 4.'!FU10+'Címrend önként 4.'!FU10+'Címrend állig. 4.'!FU10</f>
        <v>40043</v>
      </c>
      <c r="FV10" s="306">
        <f>'Címrend kötelező 4.'!FV10+'Címrend önként 4.'!FV10+'Címrend állig. 4.'!FV10</f>
        <v>33230</v>
      </c>
      <c r="FW10" s="306">
        <f>'Címrend kötelező 4.'!FW10+'Címrend önként 4.'!FW10+'Címrend állig. 4.'!FW10</f>
        <v>23745</v>
      </c>
      <c r="FX10" s="306">
        <f>'Címrend kötelező 4.'!FX10+'Címrend önként 4.'!FX10+'Címrend állig. 4.'!FX10</f>
        <v>28492</v>
      </c>
      <c r="FY10" s="306">
        <f>'Címrend kötelező 4.'!FY10+'Címrend önként 4.'!FY10+'Címrend állig. 4.'!FY10</f>
        <v>23889</v>
      </c>
      <c r="FZ10" s="306">
        <f>'Címrend kötelező 4.'!FZ10+'Címrend önként 4.'!FZ10+'Címrend állig. 4.'!FZ10</f>
        <v>422</v>
      </c>
      <c r="GA10" s="306">
        <f>'Címrend kötelező 4.'!GA10+'Címrend önként 4.'!GA10+'Címrend állig. 4.'!GA10</f>
        <v>622</v>
      </c>
      <c r="GB10" s="306">
        <f>'Címrend kötelező 4.'!GB10+'Címrend önként 4.'!GB10+'Címrend állig. 4.'!GB10</f>
        <v>510</v>
      </c>
      <c r="GC10" s="306">
        <f>'Címrend kötelező 4.'!GC10+'Címrend önként 4.'!GC10+'Címrend állig. 4.'!GC10</f>
        <v>14483</v>
      </c>
      <c r="GD10" s="306">
        <f>'Címrend kötelező 4.'!GD10+'Címrend önként 4.'!GD10+'Címrend állig. 4.'!GD10</f>
        <v>13542</v>
      </c>
      <c r="GE10" s="306">
        <f>'Címrend kötelező 4.'!GE10+'Címrend önként 4.'!GE10+'Címrend állig. 4.'!GE10</f>
        <v>10499</v>
      </c>
      <c r="GF10" s="306">
        <f>'Címrend kötelező 4.'!GF10+'Címrend önként 4.'!GF10+'Címrend állig. 4.'!GF10</f>
        <v>716791</v>
      </c>
      <c r="GG10" s="306">
        <f>'Címrend kötelező 4.'!GG10+'Címrend önként 4.'!GG10+'Címrend állig. 4.'!GG10</f>
        <v>717851</v>
      </c>
      <c r="GH10" s="306">
        <f>'Címrend kötelező 4.'!GH10+'Címrend önként 4.'!GH10+'Címrend állig. 4.'!GH10</f>
        <v>657311</v>
      </c>
      <c r="GI10" s="306">
        <f>'Címrend kötelező 4.'!GI10+'Címrend önként 4.'!GI10+'Címrend állig. 4.'!GI10</f>
        <v>31780</v>
      </c>
      <c r="GJ10" s="306">
        <f>'Címrend kötelező 4.'!GJ10+'Címrend önként 4.'!GJ10+'Címrend állig. 4.'!GJ10</f>
        <v>17071</v>
      </c>
      <c r="GK10" s="306">
        <f>'Címrend kötelező 4.'!GK10+'Címrend önként 4.'!GK10+'Címrend állig. 4.'!GK10</f>
        <v>13842</v>
      </c>
      <c r="GL10" s="307">
        <f>EY10+FB10+FE10+FH10+FK10+FN10+FQ10+FT10+FW10+FZ10+GC10+GF10+GI10</f>
        <v>1196538</v>
      </c>
      <c r="GM10" s="307">
        <f t="shared" si="27"/>
        <v>1342549</v>
      </c>
      <c r="GN10" s="307">
        <f t="shared" si="27"/>
        <v>1054933</v>
      </c>
      <c r="GO10" s="306">
        <f>'Címrend kötelező 4.'!GO10+'Címrend önként 4.'!GO10+'Címrend állig. 4.'!GO10</f>
        <v>179523</v>
      </c>
      <c r="GP10" s="306">
        <f>'Címrend kötelező 4.'!GP10+'Címrend önként 4.'!GP10+'Címrend állig. 4.'!GP10</f>
        <v>253352</v>
      </c>
      <c r="GQ10" s="306">
        <f>'Címrend kötelező 4.'!GQ10+'Címrend önként 4.'!GQ10+'Címrend állig. 4.'!GQ10</f>
        <v>155475</v>
      </c>
      <c r="GR10" s="306">
        <f>'Címrend kötelező 4.'!GR10+'Címrend önként 4.'!GR10+'Címrend állig. 4.'!GR10</f>
        <v>308130</v>
      </c>
      <c r="GS10" s="306">
        <f>'Címrend kötelező 4.'!GS10+'Címrend önként 4.'!GS10+'Címrend állig. 4.'!GS10</f>
        <v>478518</v>
      </c>
      <c r="GT10" s="306">
        <f>'Címrend kötelező 4.'!GT10+'Címrend önként 4.'!GT10+'Címrend állig. 4.'!GT10</f>
        <v>384151</v>
      </c>
      <c r="GU10" s="306">
        <f>'Címrend kötelező 4.'!GU10+'Címrend önként 4.'!GU10+'Címrend állig. 4.'!GU10</f>
        <v>123311</v>
      </c>
      <c r="GV10" s="306">
        <f>'Címrend kötelező 4.'!GV10+'Címrend önként 4.'!GV10+'Címrend állig. 4.'!GV10</f>
        <v>162773</v>
      </c>
      <c r="GW10" s="306">
        <f>'Címrend kötelező 4.'!GW10+'Címrend önként 4.'!GW10+'Címrend állig. 4.'!GW10</f>
        <v>120954</v>
      </c>
      <c r="GX10" s="307">
        <f>GL10+GO10+GR10+GU10</f>
        <v>1807502</v>
      </c>
      <c r="GY10" s="307">
        <f t="shared" si="28"/>
        <v>2237192</v>
      </c>
      <c r="GZ10" s="307">
        <f t="shared" si="28"/>
        <v>1715513</v>
      </c>
      <c r="HA10" s="307">
        <f>DR10+EV10+GX10</f>
        <v>7407603</v>
      </c>
      <c r="HB10" s="307">
        <f t="shared" si="29"/>
        <v>9287574</v>
      </c>
      <c r="HC10" s="308">
        <f t="shared" si="29"/>
        <v>6647242</v>
      </c>
      <c r="HD10" s="299"/>
      <c r="HE10" s="24"/>
    </row>
    <row r="11" spans="1:213" ht="15" customHeight="1" x14ac:dyDescent="0.2">
      <c r="A11" s="305" t="s">
        <v>568</v>
      </c>
      <c r="B11" s="306">
        <f>'Címrend kötelező 4.'!B11+'Címrend önként 4.'!B11+'Címrend állig. 4.'!B11</f>
        <v>0</v>
      </c>
      <c r="C11" s="306">
        <f>'Címrend kötelező 4.'!C11+'Címrend önként 4.'!C11+'Címrend állig. 4.'!C11</f>
        <v>0</v>
      </c>
      <c r="D11" s="306">
        <f>'Címrend kötelező 4.'!D11+'Címrend önként 4.'!D11+'Címrend állig. 4.'!D11</f>
        <v>0</v>
      </c>
      <c r="E11" s="306">
        <f>'Címrend kötelező 4.'!E11+'Címrend önként 4.'!E11+'Címrend állig. 4.'!E11</f>
        <v>0</v>
      </c>
      <c r="F11" s="306">
        <f>'Címrend kötelező 4.'!F11+'Címrend önként 4.'!F11+'Címrend állig. 4.'!F11</f>
        <v>0</v>
      </c>
      <c r="G11" s="306">
        <f>'Címrend kötelező 4.'!G11+'Címrend önként 4.'!G11+'Címrend állig. 4.'!G11</f>
        <v>0</v>
      </c>
      <c r="H11" s="306">
        <f>'Címrend kötelező 4.'!H11+'Címrend önként 4.'!H11+'Címrend állig. 4.'!H11</f>
        <v>0</v>
      </c>
      <c r="I11" s="306">
        <f>'Címrend kötelező 4.'!I11+'Címrend önként 4.'!I11+'Címrend állig. 4.'!I11</f>
        <v>0</v>
      </c>
      <c r="J11" s="306">
        <f>'Címrend kötelező 4.'!J11+'Címrend önként 4.'!J11+'Címrend állig. 4.'!J11</f>
        <v>0</v>
      </c>
      <c r="K11" s="306">
        <f>'Címrend kötelező 4.'!K11+'Címrend önként 4.'!K11+'Címrend állig. 4.'!K11</f>
        <v>0</v>
      </c>
      <c r="L11" s="306">
        <f>'Címrend kötelező 4.'!L11+'Címrend önként 4.'!L11+'Címrend állig. 4.'!L11</f>
        <v>0</v>
      </c>
      <c r="M11" s="306">
        <f>'Címrend kötelező 4.'!M11+'Címrend önként 4.'!M11+'Címrend állig. 4.'!M11</f>
        <v>0</v>
      </c>
      <c r="N11" s="306">
        <f>'Címrend kötelező 4.'!N11+'Címrend önként 4.'!N11+'Címrend állig. 4.'!N11</f>
        <v>0</v>
      </c>
      <c r="O11" s="306">
        <f>'Címrend kötelező 4.'!O11+'Címrend önként 4.'!O11+'Címrend állig. 4.'!O11</f>
        <v>0</v>
      </c>
      <c r="P11" s="306">
        <f>'Címrend kötelező 4.'!P11+'Címrend önként 4.'!P11+'Címrend állig. 4.'!P11</f>
        <v>0</v>
      </c>
      <c r="Q11" s="306">
        <f>'Címrend kötelező 4.'!Q11+'Címrend önként 4.'!Q11+'Címrend állig. 4.'!Q11</f>
        <v>0</v>
      </c>
      <c r="R11" s="306">
        <f>'Címrend kötelező 4.'!R11+'Címrend önként 4.'!R11+'Címrend állig. 4.'!R11</f>
        <v>0</v>
      </c>
      <c r="S11" s="306">
        <f>'Címrend kötelező 4.'!S11+'Címrend önként 4.'!S11+'Címrend állig. 4.'!S11</f>
        <v>0</v>
      </c>
      <c r="T11" s="306">
        <f>'Címrend kötelező 4.'!T11+'Címrend önként 4.'!T11+'Címrend állig. 4.'!T11</f>
        <v>0</v>
      </c>
      <c r="U11" s="306">
        <f>'Címrend kötelező 4.'!U11+'Címrend önként 4.'!U11+'Címrend állig. 4.'!U11</f>
        <v>0</v>
      </c>
      <c r="V11" s="306">
        <f>'Címrend kötelező 4.'!V11+'Címrend önként 4.'!V11+'Címrend állig. 4.'!V11</f>
        <v>0</v>
      </c>
      <c r="W11" s="306">
        <f>'Címrend kötelező 4.'!W11+'Címrend önként 4.'!W11+'Címrend állig. 4.'!W11</f>
        <v>0</v>
      </c>
      <c r="X11" s="306">
        <f>'Címrend kötelező 4.'!X11+'Címrend önként 4.'!X11+'Címrend állig. 4.'!X11</f>
        <v>0</v>
      </c>
      <c r="Y11" s="306">
        <f>'Címrend kötelező 4.'!Y11+'Címrend önként 4.'!Y11+'Címrend állig. 4.'!Y11</f>
        <v>0</v>
      </c>
      <c r="Z11" s="306">
        <f>'Címrend kötelező 4.'!Z11+'Címrend önként 4.'!Z11+'Címrend állig. 4.'!Z11</f>
        <v>0</v>
      </c>
      <c r="AA11" s="306">
        <f>'Címrend kötelező 4.'!AA11+'Címrend önként 4.'!AA11+'Címrend állig. 4.'!AA11</f>
        <v>0</v>
      </c>
      <c r="AB11" s="306">
        <f>'Címrend kötelező 4.'!AB11+'Címrend önként 4.'!AB11+'Címrend állig. 4.'!AB11</f>
        <v>0</v>
      </c>
      <c r="AC11" s="306">
        <f>'Címrend kötelező 4.'!AC11+'Címrend önként 4.'!AC11+'Címrend állig. 4.'!AC11</f>
        <v>0</v>
      </c>
      <c r="AD11" s="306">
        <f>'Címrend kötelező 4.'!AD11+'Címrend önként 4.'!AD11+'Címrend állig. 4.'!AD11</f>
        <v>0</v>
      </c>
      <c r="AE11" s="306">
        <f>'Címrend kötelező 4.'!AE11+'Címrend önként 4.'!AE11+'Címrend állig. 4.'!AE11</f>
        <v>0</v>
      </c>
      <c r="AF11" s="306">
        <f>'Címrend kötelező 4.'!AF11+'Címrend önként 4.'!AF11+'Címrend állig. 4.'!AF11</f>
        <v>3000</v>
      </c>
      <c r="AG11" s="306">
        <f>'Címrend kötelező 4.'!AG11+'Címrend önként 4.'!AG11+'Címrend állig. 4.'!AG11</f>
        <v>0</v>
      </c>
      <c r="AH11" s="306">
        <f>'Címrend kötelező 4.'!AH11+'Címrend önként 4.'!AH11+'Címrend állig. 4.'!AH11</f>
        <v>0</v>
      </c>
      <c r="AI11" s="306">
        <f>'Címrend kötelező 4.'!AI11+'Címrend önként 4.'!AI11+'Címrend állig. 4.'!AI11</f>
        <v>0</v>
      </c>
      <c r="AJ11" s="306">
        <f>'Címrend kötelező 4.'!AJ11+'Címrend önként 4.'!AJ11+'Címrend állig. 4.'!AJ11</f>
        <v>0</v>
      </c>
      <c r="AK11" s="306">
        <f>'Címrend kötelező 4.'!AK11+'Címrend önként 4.'!AK11+'Címrend állig. 4.'!AK11</f>
        <v>0</v>
      </c>
      <c r="AL11" s="306">
        <f>'Címrend kötelező 4.'!AL11+'Címrend önként 4.'!AL11+'Címrend állig. 4.'!AL11</f>
        <v>153397</v>
      </c>
      <c r="AM11" s="306">
        <f>'Címrend kötelező 4.'!AM11+'Címrend önként 4.'!AM11+'Címrend állig. 4.'!AM11</f>
        <v>173290</v>
      </c>
      <c r="AN11" s="306">
        <f>'Címrend kötelező 4.'!AN11+'Címrend önként 4.'!AN11+'Címrend állig. 4.'!AN11</f>
        <v>117155</v>
      </c>
      <c r="AO11" s="306">
        <f>'Címrend kötelező 4.'!AO11+'Címrend önként 4.'!AO11+'Címrend állig. 4.'!AO11</f>
        <v>0</v>
      </c>
      <c r="AP11" s="306">
        <f>'Címrend kötelező 4.'!AP11+'Címrend önként 4.'!AP11+'Címrend állig. 4.'!AP11</f>
        <v>0</v>
      </c>
      <c r="AQ11" s="306">
        <f>'Címrend kötelező 4.'!AQ11+'Címrend önként 4.'!AQ11+'Címrend állig. 4.'!AQ11</f>
        <v>0</v>
      </c>
      <c r="AR11" s="306">
        <f>'Címrend kötelező 4.'!AR11+'Címrend önként 4.'!AR11+'Címrend állig. 4.'!AR11</f>
        <v>0</v>
      </c>
      <c r="AS11" s="306">
        <f>'Címrend kötelező 4.'!AS11+'Címrend önként 4.'!AS11+'Címrend állig. 4.'!AS11</f>
        <v>0</v>
      </c>
      <c r="AT11" s="306">
        <f>'Címrend kötelező 4.'!AT11+'Címrend önként 4.'!AT11+'Címrend állig. 4.'!AT11</f>
        <v>0</v>
      </c>
      <c r="AU11" s="306">
        <f>'Címrend kötelező 4.'!AU11+'Címrend önként 4.'!AU11+'Címrend állig. 4.'!AU11</f>
        <v>0</v>
      </c>
      <c r="AV11" s="306">
        <f>'Címrend kötelező 4.'!AV11+'Címrend önként 4.'!AV11+'Címrend állig. 4.'!AV11</f>
        <v>0</v>
      </c>
      <c r="AW11" s="306">
        <f>'Címrend kötelező 4.'!AW11+'Címrend önként 4.'!AW11+'Címrend állig. 4.'!AW11</f>
        <v>0</v>
      </c>
      <c r="AX11" s="306">
        <f>'Címrend kötelező 4.'!AX11+'Címrend önként 4.'!AX11+'Címrend állig. 4.'!AX11</f>
        <v>0</v>
      </c>
      <c r="AY11" s="306">
        <f>'Címrend kötelező 4.'!AY11+'Címrend önként 4.'!AY11+'Címrend állig. 4.'!AY11</f>
        <v>0</v>
      </c>
      <c r="AZ11" s="306">
        <f>'Címrend kötelező 4.'!AZ11+'Címrend önként 4.'!AZ11+'Címrend állig. 4.'!AZ11</f>
        <v>0</v>
      </c>
      <c r="BA11" s="306">
        <f>'Címrend kötelező 4.'!BA11+'Címrend önként 4.'!BA11+'Címrend állig. 4.'!BA11</f>
        <v>0</v>
      </c>
      <c r="BB11" s="306">
        <f>'Címrend kötelező 4.'!BB11+'Címrend önként 4.'!BB11+'Címrend állig. 4.'!BB11</f>
        <v>0</v>
      </c>
      <c r="BC11" s="306">
        <f>'Címrend kötelező 4.'!BC11+'Címrend önként 4.'!BC11+'Címrend állig. 4.'!BC11</f>
        <v>0</v>
      </c>
      <c r="BD11" s="306">
        <f>'Címrend kötelező 4.'!BD11+'Címrend önként 4.'!BD11+'Címrend állig. 4.'!BD11</f>
        <v>0</v>
      </c>
      <c r="BE11" s="306">
        <f>'Címrend kötelező 4.'!BE11+'Címrend önként 4.'!BE11+'Címrend állig. 4.'!BE11</f>
        <v>0</v>
      </c>
      <c r="BF11" s="306">
        <f>'Címrend kötelező 4.'!BF11+'Címrend önként 4.'!BF11+'Címrend állig. 4.'!BF11</f>
        <v>0</v>
      </c>
      <c r="BG11" s="306">
        <f>'Címrend kötelező 4.'!BG11+'Címrend önként 4.'!BG11+'Címrend állig. 4.'!BG11</f>
        <v>0</v>
      </c>
      <c r="BH11" s="306">
        <f>'Címrend kötelező 4.'!BH11+'Címrend önként 4.'!BH11+'Címrend állig. 4.'!BH11</f>
        <v>0</v>
      </c>
      <c r="BI11" s="306">
        <f>'Címrend kötelező 4.'!BI11+'Címrend önként 4.'!BI11+'Címrend állig. 4.'!BI11</f>
        <v>0</v>
      </c>
      <c r="BJ11" s="306">
        <f>'Címrend kötelező 4.'!BJ11+'Címrend önként 4.'!BJ11+'Címrend állig. 4.'!BJ11</f>
        <v>0</v>
      </c>
      <c r="BK11" s="306">
        <f>'Címrend kötelező 4.'!BK11+'Címrend önként 4.'!BK11+'Címrend állig. 4.'!BK11</f>
        <v>0</v>
      </c>
      <c r="BL11" s="306">
        <f>'Címrend kötelező 4.'!BL11+'Címrend önként 4.'!BL11+'Címrend állig. 4.'!BL11</f>
        <v>0</v>
      </c>
      <c r="BM11" s="306">
        <f>'Címrend kötelező 4.'!BM11+'Címrend önként 4.'!BM11+'Címrend állig. 4.'!BM11</f>
        <v>0</v>
      </c>
      <c r="BN11" s="306">
        <f>'Címrend kötelező 4.'!BN11+'Címrend önként 4.'!BN11+'Címrend állig. 4.'!BN11</f>
        <v>0</v>
      </c>
      <c r="BO11" s="306">
        <f>'Címrend kötelező 4.'!BO11+'Címrend önként 4.'!BO11+'Címrend állig. 4.'!BO11</f>
        <v>0</v>
      </c>
      <c r="BP11" s="306">
        <f>'Címrend kötelező 4.'!BP11+'Címrend önként 4.'!BP11+'Címrend állig. 4.'!BP11</f>
        <v>0</v>
      </c>
      <c r="BQ11" s="306">
        <f>'Címrend kötelező 4.'!BQ11+'Címrend önként 4.'!BQ11+'Címrend állig. 4.'!BQ11</f>
        <v>0</v>
      </c>
      <c r="BR11" s="306">
        <f>'Címrend kötelező 4.'!BR11+'Címrend önként 4.'!BR11+'Címrend állig. 4.'!BR11</f>
        <v>0</v>
      </c>
      <c r="BS11" s="306">
        <f>'Címrend kötelező 4.'!BS11+'Címrend önként 4.'!BS11+'Címrend állig. 4.'!BS11</f>
        <v>0</v>
      </c>
      <c r="BT11" s="306">
        <f>'Címrend kötelező 4.'!BT11+'Címrend önként 4.'!BT11+'Címrend állig. 4.'!BT11</f>
        <v>0</v>
      </c>
      <c r="BU11" s="306">
        <f>'Címrend kötelező 4.'!BU11+'Címrend önként 4.'!BU11+'Címrend állig. 4.'!BU11</f>
        <v>0</v>
      </c>
      <c r="BV11" s="306">
        <f>'Címrend kötelező 4.'!BV11+'Címrend önként 4.'!BV11+'Címrend állig. 4.'!BV11</f>
        <v>0</v>
      </c>
      <c r="BW11" s="306">
        <f>'Címrend kötelező 4.'!BW11+'Címrend önként 4.'!BW11+'Címrend állig. 4.'!BW11</f>
        <v>0</v>
      </c>
      <c r="BX11" s="306">
        <f>'Címrend kötelező 4.'!BX11+'Címrend önként 4.'!BX11+'Címrend állig. 4.'!BX11</f>
        <v>0</v>
      </c>
      <c r="BY11" s="306">
        <f>'Címrend kötelező 4.'!BY11+'Címrend önként 4.'!BY11+'Címrend állig. 4.'!BY11</f>
        <v>0</v>
      </c>
      <c r="BZ11" s="306">
        <f>'Címrend kötelező 4.'!BZ11+'Címrend önként 4.'!BZ11+'Címrend állig. 4.'!BZ11</f>
        <v>0</v>
      </c>
      <c r="CA11" s="306">
        <f>'Címrend kötelező 4.'!CA11+'Címrend önként 4.'!CA11+'Címrend állig. 4.'!CA11</f>
        <v>0</v>
      </c>
      <c r="CB11" s="306">
        <f>'Címrend kötelező 4.'!CB11+'Címrend önként 4.'!CB11+'Címrend állig. 4.'!CB11</f>
        <v>0</v>
      </c>
      <c r="CC11" s="306">
        <f>'Címrend kötelező 4.'!CC11+'Címrend önként 4.'!CC11+'Címrend állig. 4.'!CC11</f>
        <v>0</v>
      </c>
      <c r="CD11" s="306">
        <f>'Címrend kötelező 4.'!CD11+'Címrend önként 4.'!CD11+'Címrend állig. 4.'!CD11</f>
        <v>0</v>
      </c>
      <c r="CE11" s="306">
        <f>'Címrend kötelező 4.'!CE11+'Címrend önként 4.'!CE11+'Címrend állig. 4.'!CE11</f>
        <v>0</v>
      </c>
      <c r="CF11" s="306">
        <f>'Címrend kötelező 4.'!CF11+'Címrend önként 4.'!CF11+'Címrend állig. 4.'!CF11</f>
        <v>0</v>
      </c>
      <c r="CG11" s="306">
        <f>'Címrend kötelező 4.'!CG11+'Címrend önként 4.'!CG11+'Címrend állig. 4.'!CG11</f>
        <v>0</v>
      </c>
      <c r="CH11" s="306">
        <f>'Címrend kötelező 4.'!CH11+'Címrend önként 4.'!CH11+'Címrend állig. 4.'!CH11</f>
        <v>0</v>
      </c>
      <c r="CI11" s="306">
        <f>'Címrend kötelező 4.'!CI11+'Címrend önként 4.'!CI11+'Címrend állig. 4.'!CI11</f>
        <v>0</v>
      </c>
      <c r="CJ11" s="306">
        <f>'Címrend kötelező 4.'!CJ11+'Címrend önként 4.'!CJ11+'Címrend állig. 4.'!CJ11</f>
        <v>0</v>
      </c>
      <c r="CK11" s="306">
        <f>'Címrend kötelező 4.'!CK11+'Címrend önként 4.'!CK11+'Címrend állig. 4.'!CK11</f>
        <v>0</v>
      </c>
      <c r="CL11" s="306">
        <f>'Címrend kötelező 4.'!CL11+'Címrend önként 4.'!CL11+'Címrend állig. 4.'!CL11</f>
        <v>0</v>
      </c>
      <c r="CM11" s="306">
        <f>'Címrend kötelező 4.'!CM11+'Címrend önként 4.'!CM11+'Címrend állig. 4.'!CM11</f>
        <v>0</v>
      </c>
      <c r="CN11" s="306">
        <f>'Címrend kötelező 4.'!CN11+'Címrend önként 4.'!CN11+'Címrend állig. 4.'!CN11</f>
        <v>0</v>
      </c>
      <c r="CO11" s="306">
        <f>'Címrend kötelező 4.'!CO11+'Címrend önként 4.'!CO11+'Címrend állig. 4.'!CO11</f>
        <v>0</v>
      </c>
      <c r="CP11" s="306">
        <f>'Címrend kötelező 4.'!CP11+'Címrend önként 4.'!CP11+'Címrend állig. 4.'!CP11</f>
        <v>0</v>
      </c>
      <c r="CQ11" s="306">
        <f>'Címrend kötelező 4.'!CQ11+'Címrend önként 4.'!CQ11+'Címrend állig. 4.'!CQ11</f>
        <v>0</v>
      </c>
      <c r="CR11" s="306">
        <f>'Címrend kötelező 4.'!CR11+'Címrend önként 4.'!CR11+'Címrend állig. 4.'!CR11</f>
        <v>0</v>
      </c>
      <c r="CS11" s="306">
        <f>'Címrend kötelező 4.'!CS11+'Címrend önként 4.'!CS11+'Címrend állig. 4.'!CS11</f>
        <v>0</v>
      </c>
      <c r="CT11" s="306">
        <f>'Címrend kötelező 4.'!CT11+'Címrend önként 4.'!CT11+'Címrend állig. 4.'!CT11</f>
        <v>0</v>
      </c>
      <c r="CU11" s="306">
        <f>'Címrend kötelező 4.'!CU11+'Címrend önként 4.'!CU11+'Címrend állig. 4.'!CU11</f>
        <v>0</v>
      </c>
      <c r="CV11" s="306">
        <f>'Címrend kötelező 4.'!CV11+'Címrend önként 4.'!CV11+'Címrend állig. 4.'!CV11</f>
        <v>0</v>
      </c>
      <c r="CW11" s="306">
        <f>'Címrend kötelező 4.'!CW11+'Címrend önként 4.'!CW11+'Címrend állig. 4.'!CW11</f>
        <v>0</v>
      </c>
      <c r="CX11" s="306">
        <f>'Címrend kötelező 4.'!CX11+'Címrend önként 4.'!CX11+'Címrend állig. 4.'!CX11</f>
        <v>0</v>
      </c>
      <c r="CY11" s="306">
        <f>'Címrend kötelező 4.'!CY11+'Címrend önként 4.'!CY11+'Címrend állig. 4.'!CY11</f>
        <v>0</v>
      </c>
      <c r="CZ11" s="306">
        <f>'Címrend kötelező 4.'!CZ11+'Címrend önként 4.'!CZ11+'Címrend állig. 4.'!CZ11</f>
        <v>0</v>
      </c>
      <c r="DA11" s="306">
        <f>'Címrend kötelező 4.'!DA11+'Címrend önként 4.'!DA11+'Címrend állig. 4.'!DA11</f>
        <v>0</v>
      </c>
      <c r="DB11" s="306">
        <f>'Címrend kötelező 4.'!DB11+'Címrend önként 4.'!DB11+'Címrend állig. 4.'!DB11</f>
        <v>0</v>
      </c>
      <c r="DC11" s="306">
        <f>'Címrend kötelező 4.'!DC11+'Címrend önként 4.'!DC11+'Címrend állig. 4.'!DC11</f>
        <v>0</v>
      </c>
      <c r="DD11" s="306">
        <f>'Címrend kötelező 4.'!DD11+'Címrend önként 4.'!DD11+'Címrend állig. 4.'!DD11</f>
        <v>0</v>
      </c>
      <c r="DE11" s="306">
        <f>'Címrend kötelező 4.'!DE11+'Címrend önként 4.'!DE11+'Címrend állig. 4.'!DE11</f>
        <v>0</v>
      </c>
      <c r="DF11" s="306">
        <f>'Címrend kötelező 4.'!DF11+'Címrend önként 4.'!DF11+'Címrend állig. 4.'!DF11</f>
        <v>0</v>
      </c>
      <c r="DG11" s="306">
        <f>'Címrend kötelező 4.'!DG11+'Címrend önként 4.'!DG11+'Címrend állig. 4.'!DG11</f>
        <v>0</v>
      </c>
      <c r="DH11" s="306">
        <f>'Címrend kötelező 4.'!DH11+'Címrend önként 4.'!DH11+'Címrend állig. 4.'!DH11</f>
        <v>0</v>
      </c>
      <c r="DI11" s="306">
        <f>'Címrend kötelező 4.'!DI11+'Címrend önként 4.'!DI11+'Címrend állig. 4.'!DI11</f>
        <v>0</v>
      </c>
      <c r="DJ11" s="306">
        <f>'Címrend kötelező 4.'!DJ11+'Címrend önként 4.'!DJ11+'Címrend állig. 4.'!DJ11</f>
        <v>0</v>
      </c>
      <c r="DK11" s="306">
        <f>'Címrend kötelező 4.'!DK11+'Címrend önként 4.'!DK11+'Címrend állig. 4.'!DK11</f>
        <v>0</v>
      </c>
      <c r="DL11" s="306">
        <f>'Címrend kötelező 4.'!DL11+'Címrend önként 4.'!DL11+'Címrend állig. 4.'!DL11</f>
        <v>0</v>
      </c>
      <c r="DM11" s="306">
        <f>'Címrend kötelező 4.'!DM11+'Címrend önként 4.'!DM11+'Címrend állig. 4.'!DM11</f>
        <v>0</v>
      </c>
      <c r="DN11" s="306">
        <f>'Címrend kötelező 4.'!DN11+'Címrend önként 4.'!DN11+'Címrend állig. 4.'!DN11</f>
        <v>0</v>
      </c>
      <c r="DO11" s="306">
        <f>'Címrend kötelező 4.'!DO11+'Címrend önként 4.'!DO11+'Címrend állig. 4.'!DO11</f>
        <v>0</v>
      </c>
      <c r="DP11" s="306">
        <f>'Címrend kötelező 4.'!DP11+'Címrend önként 4.'!DP11+'Címrend állig. 4.'!DP11</f>
        <v>0</v>
      </c>
      <c r="DQ11" s="306">
        <f>'Címrend kötelező 4.'!DQ11+'Címrend önként 4.'!DQ11+'Címrend állig. 4.'!DQ11</f>
        <v>0</v>
      </c>
      <c r="DR11" s="335">
        <f t="shared" si="25"/>
        <v>156397</v>
      </c>
      <c r="DS11" s="335">
        <f t="shared" si="25"/>
        <v>173290</v>
      </c>
      <c r="DT11" s="335">
        <f t="shared" si="25"/>
        <v>117155</v>
      </c>
      <c r="DU11" s="306">
        <f>'Címrend kötelező 4.'!DU11+'Címrend önként 4.'!DU11+'Címrend állig. 4.'!DU11</f>
        <v>0</v>
      </c>
      <c r="DV11" s="306">
        <f>'Címrend kötelező 4.'!DV11+'Címrend önként 4.'!DV11+'Címrend állig. 4.'!DV11</f>
        <v>0</v>
      </c>
      <c r="DW11" s="306">
        <f>'Címrend kötelező 4.'!DW11+'Címrend önként 4.'!DW11+'Címrend állig. 4.'!DW11</f>
        <v>0</v>
      </c>
      <c r="DX11" s="306">
        <f>'Címrend kötelező 4.'!DX11+'Címrend önként 4.'!DX11+'Címrend állig. 4.'!DX11</f>
        <v>0</v>
      </c>
      <c r="DY11" s="306">
        <f>'Címrend kötelező 4.'!DY11+'Címrend önként 4.'!DY11+'Címrend állig. 4.'!DY11</f>
        <v>0</v>
      </c>
      <c r="DZ11" s="306">
        <f>'Címrend kötelező 4.'!DZ11+'Címrend önként 4.'!DZ11+'Címrend állig. 4.'!DZ11</f>
        <v>0</v>
      </c>
      <c r="EA11" s="306">
        <f>'Címrend kötelező 4.'!EA11+'Címrend önként 4.'!EA11+'Címrend állig. 4.'!EA11</f>
        <v>0</v>
      </c>
      <c r="EB11" s="306">
        <f>'Címrend kötelező 4.'!EB11+'Címrend önként 4.'!EB11+'Címrend állig. 4.'!EB11</f>
        <v>0</v>
      </c>
      <c r="EC11" s="306">
        <f>'Címrend kötelező 4.'!EC11+'Címrend önként 4.'!EC11+'Címrend állig. 4.'!EC11</f>
        <v>0</v>
      </c>
      <c r="ED11" s="306">
        <f>'Címrend kötelező 4.'!ED11+'Címrend önként 4.'!ED11+'Címrend állig. 4.'!ED11</f>
        <v>0</v>
      </c>
      <c r="EE11" s="306">
        <f>'Címrend kötelező 4.'!EE11+'Címrend önként 4.'!EE11+'Címrend állig. 4.'!EE11</f>
        <v>0</v>
      </c>
      <c r="EF11" s="306">
        <f>'Címrend kötelező 4.'!EF11+'Címrend önként 4.'!EF11+'Címrend állig. 4.'!EF11</f>
        <v>0</v>
      </c>
      <c r="EG11" s="306">
        <f>'Címrend kötelező 4.'!EG11+'Címrend önként 4.'!EG11+'Címrend állig. 4.'!EG11</f>
        <v>0</v>
      </c>
      <c r="EH11" s="306">
        <f>'Címrend kötelező 4.'!EH11+'Címrend önként 4.'!EH11+'Címrend állig. 4.'!EH11</f>
        <v>0</v>
      </c>
      <c r="EI11" s="306">
        <f>'Címrend kötelező 4.'!EI11+'Címrend önként 4.'!EI11+'Címrend állig. 4.'!EI11</f>
        <v>0</v>
      </c>
      <c r="EJ11" s="306">
        <f>'Címrend kötelező 4.'!EJ11+'Címrend önként 4.'!EJ11+'Címrend állig. 4.'!EJ11</f>
        <v>0</v>
      </c>
      <c r="EK11" s="306">
        <f>'Címrend kötelező 4.'!EK11+'Címrend önként 4.'!EK11+'Címrend állig. 4.'!EK11</f>
        <v>0</v>
      </c>
      <c r="EL11" s="306">
        <f>'Címrend kötelező 4.'!EL11+'Címrend önként 4.'!EL11+'Címrend állig. 4.'!EL11</f>
        <v>0</v>
      </c>
      <c r="EM11" s="306">
        <f>'Címrend kötelező 4.'!EM11+'Címrend önként 4.'!EM11+'Címrend állig. 4.'!EM11</f>
        <v>0</v>
      </c>
      <c r="EN11" s="306">
        <f>'Címrend kötelező 4.'!EN11+'Címrend önként 4.'!EN11+'Címrend állig. 4.'!EN11</f>
        <v>0</v>
      </c>
      <c r="EO11" s="306">
        <f>'Címrend kötelező 4.'!EO11+'Címrend önként 4.'!EO11+'Címrend állig. 4.'!EO11</f>
        <v>0</v>
      </c>
      <c r="EP11" s="306">
        <f>'Címrend kötelező 4.'!EP11+'Címrend önként 4.'!EP11+'Címrend állig. 4.'!EP11</f>
        <v>0</v>
      </c>
      <c r="EQ11" s="306">
        <f>'Címrend kötelező 4.'!EQ11+'Címrend önként 4.'!EQ11+'Címrend állig. 4.'!EQ11</f>
        <v>0</v>
      </c>
      <c r="ER11" s="306">
        <f>'Címrend kötelező 4.'!ER11+'Címrend önként 4.'!ER11+'Címrend állig. 4.'!ER11</f>
        <v>0</v>
      </c>
      <c r="ES11" s="306">
        <f>'Címrend kötelező 4.'!ES11+'Címrend önként 4.'!ES11+'Címrend állig. 4.'!ES11</f>
        <v>0</v>
      </c>
      <c r="ET11" s="306">
        <f>'Címrend kötelező 4.'!ET11+'Címrend önként 4.'!ET11+'Címrend állig. 4.'!ET11</f>
        <v>0</v>
      </c>
      <c r="EU11" s="306">
        <f>'Címrend kötelező 4.'!EU11+'Címrend önként 4.'!EU11+'Címrend állig. 4.'!EU11</f>
        <v>0</v>
      </c>
      <c r="EV11" s="335">
        <f>DU11+DX11+EA11+ED11+EG11+EJ11+EM11+EP11+ES11</f>
        <v>0</v>
      </c>
      <c r="EW11" s="335">
        <f t="shared" si="26"/>
        <v>0</v>
      </c>
      <c r="EX11" s="335">
        <f t="shared" si="26"/>
        <v>0</v>
      </c>
      <c r="EY11" s="306">
        <f>'Címrend kötelező 4.'!EY11+'Címrend önként 4.'!EY11+'Címrend állig. 4.'!EY11</f>
        <v>0</v>
      </c>
      <c r="EZ11" s="306">
        <f>'Címrend kötelező 4.'!EZ11+'Címrend önként 4.'!EZ11+'Címrend állig. 4.'!EZ11</f>
        <v>0</v>
      </c>
      <c r="FA11" s="306">
        <f>'Címrend kötelező 4.'!FA11+'Címrend önként 4.'!FA11+'Címrend állig. 4.'!FA11</f>
        <v>0</v>
      </c>
      <c r="FB11" s="306">
        <f>'Címrend kötelező 4.'!FB11+'Címrend önként 4.'!FB11+'Címrend állig. 4.'!FB11</f>
        <v>0</v>
      </c>
      <c r="FC11" s="306">
        <f>'Címrend kötelező 4.'!FC11+'Címrend önként 4.'!FC11+'Címrend állig. 4.'!FC11</f>
        <v>0</v>
      </c>
      <c r="FD11" s="306">
        <f>'Címrend kötelező 4.'!FD11+'Címrend önként 4.'!FD11+'Címrend állig. 4.'!FD11</f>
        <v>0</v>
      </c>
      <c r="FE11" s="306">
        <f>'Címrend kötelező 4.'!FE11+'Címrend önként 4.'!FE11+'Címrend állig. 4.'!FE11</f>
        <v>0</v>
      </c>
      <c r="FF11" s="306">
        <f>'Címrend kötelező 4.'!FF11+'Címrend önként 4.'!FF11+'Címrend állig. 4.'!FF11</f>
        <v>0</v>
      </c>
      <c r="FG11" s="306">
        <f>'Címrend kötelező 4.'!FG11+'Címrend önként 4.'!FG11+'Címrend állig. 4.'!FG11</f>
        <v>0</v>
      </c>
      <c r="FH11" s="306">
        <f>'Címrend kötelező 4.'!FH11+'Címrend önként 4.'!FH11+'Címrend állig. 4.'!FH11</f>
        <v>0</v>
      </c>
      <c r="FI11" s="306">
        <f>'Címrend kötelező 4.'!FI11+'Címrend önként 4.'!FI11+'Címrend állig. 4.'!FI11</f>
        <v>0</v>
      </c>
      <c r="FJ11" s="306">
        <f>'Címrend kötelező 4.'!FJ11+'Címrend önként 4.'!FJ11+'Címrend állig. 4.'!FJ11</f>
        <v>0</v>
      </c>
      <c r="FK11" s="306">
        <f>'Címrend kötelező 4.'!FK11+'Címrend önként 4.'!FK11+'Címrend állig. 4.'!FK11</f>
        <v>0</v>
      </c>
      <c r="FL11" s="306">
        <f>'Címrend kötelező 4.'!FL11+'Címrend önként 4.'!FL11+'Címrend állig. 4.'!FL11</f>
        <v>0</v>
      </c>
      <c r="FM11" s="306">
        <f>'Címrend kötelező 4.'!FM11+'Címrend önként 4.'!FM11+'Címrend állig. 4.'!FM11</f>
        <v>0</v>
      </c>
      <c r="FN11" s="306">
        <f>'Címrend kötelező 4.'!FN11+'Címrend önként 4.'!FN11+'Címrend állig. 4.'!FN11</f>
        <v>0</v>
      </c>
      <c r="FO11" s="306">
        <f>'Címrend kötelező 4.'!FO11+'Címrend önként 4.'!FO11+'Címrend állig. 4.'!FO11</f>
        <v>0</v>
      </c>
      <c r="FP11" s="306">
        <f>'Címrend kötelező 4.'!FP11+'Címrend önként 4.'!FP11+'Címrend állig. 4.'!FP11</f>
        <v>0</v>
      </c>
      <c r="FQ11" s="306">
        <f>'Címrend kötelező 4.'!FQ11+'Címrend önként 4.'!FQ11+'Címrend állig. 4.'!FQ11</f>
        <v>0</v>
      </c>
      <c r="FR11" s="306">
        <f>'Címrend kötelező 4.'!FR11+'Címrend önként 4.'!FR11+'Címrend állig. 4.'!FR11</f>
        <v>0</v>
      </c>
      <c r="FS11" s="306">
        <f>'Címrend kötelező 4.'!FS11+'Címrend önként 4.'!FS11+'Címrend állig. 4.'!FS11</f>
        <v>0</v>
      </c>
      <c r="FT11" s="306">
        <f>'Címrend kötelező 4.'!FT11+'Címrend önként 4.'!FT11+'Címrend állig. 4.'!FT11</f>
        <v>0</v>
      </c>
      <c r="FU11" s="306">
        <f>'Címrend kötelező 4.'!FU11+'Címrend önként 4.'!FU11+'Címrend állig. 4.'!FU11</f>
        <v>0</v>
      </c>
      <c r="FV11" s="306">
        <f>'Címrend kötelező 4.'!FV11+'Címrend önként 4.'!FV11+'Címrend állig. 4.'!FV11</f>
        <v>0</v>
      </c>
      <c r="FW11" s="306">
        <f>'Címrend kötelező 4.'!FW11+'Címrend önként 4.'!FW11+'Címrend állig. 4.'!FW11</f>
        <v>0</v>
      </c>
      <c r="FX11" s="306">
        <f>'Címrend kötelező 4.'!FX11+'Címrend önként 4.'!FX11+'Címrend állig. 4.'!FX11</f>
        <v>0</v>
      </c>
      <c r="FY11" s="306">
        <f>'Címrend kötelező 4.'!FY11+'Címrend önként 4.'!FY11+'Címrend állig. 4.'!FY11</f>
        <v>0</v>
      </c>
      <c r="FZ11" s="306">
        <f>'Címrend kötelező 4.'!FZ11+'Címrend önként 4.'!FZ11+'Címrend állig. 4.'!FZ11</f>
        <v>0</v>
      </c>
      <c r="GA11" s="306">
        <f>'Címrend kötelező 4.'!GA11+'Címrend önként 4.'!GA11+'Címrend állig. 4.'!GA11</f>
        <v>0</v>
      </c>
      <c r="GB11" s="306">
        <f>'Címrend kötelező 4.'!GB11+'Címrend önként 4.'!GB11+'Címrend állig. 4.'!GB11</f>
        <v>0</v>
      </c>
      <c r="GC11" s="306">
        <f>'Címrend kötelező 4.'!GC11+'Címrend önként 4.'!GC11+'Címrend állig. 4.'!GC11</f>
        <v>730</v>
      </c>
      <c r="GD11" s="306">
        <f>'Címrend kötelező 4.'!GD11+'Címrend önként 4.'!GD11+'Címrend állig. 4.'!GD11</f>
        <v>730</v>
      </c>
      <c r="GE11" s="306">
        <f>'Címrend kötelező 4.'!GE11+'Címrend önként 4.'!GE11+'Címrend állig. 4.'!GE11</f>
        <v>525</v>
      </c>
      <c r="GF11" s="306">
        <f>'Címrend kötelező 4.'!GF11+'Címrend önként 4.'!GF11+'Címrend állig. 4.'!GF11</f>
        <v>0</v>
      </c>
      <c r="GG11" s="306">
        <f>'Címrend kötelező 4.'!GG11+'Címrend önként 4.'!GG11+'Címrend állig. 4.'!GG11</f>
        <v>0</v>
      </c>
      <c r="GH11" s="306">
        <f>'Címrend kötelező 4.'!GH11+'Címrend önként 4.'!GH11+'Címrend állig. 4.'!GH11</f>
        <v>0</v>
      </c>
      <c r="GI11" s="306">
        <f>'Címrend kötelező 4.'!GI11+'Címrend önként 4.'!GI11+'Címrend állig. 4.'!GI11</f>
        <v>0</v>
      </c>
      <c r="GJ11" s="306">
        <f>'Címrend kötelező 4.'!GJ11+'Címrend önként 4.'!GJ11+'Címrend állig. 4.'!GJ11</f>
        <v>0</v>
      </c>
      <c r="GK11" s="306">
        <f>'Címrend kötelező 4.'!GK11+'Címrend önként 4.'!GK11+'Címrend állig. 4.'!GK11</f>
        <v>0</v>
      </c>
      <c r="GL11" s="307">
        <f>EY11+FB11+FE11+FH11+FK11+FN11+FQ11+FT11+FW11+FZ11+GC11+GF11+GI11</f>
        <v>730</v>
      </c>
      <c r="GM11" s="307">
        <f t="shared" si="27"/>
        <v>730</v>
      </c>
      <c r="GN11" s="307">
        <f t="shared" si="27"/>
        <v>525</v>
      </c>
      <c r="GO11" s="306">
        <f>'Címrend kötelező 4.'!GO11+'Címrend önként 4.'!GO11+'Címrend állig. 4.'!GO11</f>
        <v>0</v>
      </c>
      <c r="GP11" s="306">
        <f>'Címrend kötelező 4.'!GP11+'Címrend önként 4.'!GP11+'Címrend állig. 4.'!GP11</f>
        <v>0</v>
      </c>
      <c r="GQ11" s="306">
        <f>'Címrend kötelező 4.'!GQ11+'Címrend önként 4.'!GQ11+'Címrend állig. 4.'!GQ11</f>
        <v>0</v>
      </c>
      <c r="GR11" s="306">
        <f>'Címrend kötelező 4.'!GR11+'Címrend önként 4.'!GR11+'Címrend állig. 4.'!GR11</f>
        <v>0</v>
      </c>
      <c r="GS11" s="306">
        <f>'Címrend kötelező 4.'!GS11+'Címrend önként 4.'!GS11+'Címrend állig. 4.'!GS11</f>
        <v>0</v>
      </c>
      <c r="GT11" s="306">
        <f>'Címrend kötelező 4.'!GT11+'Címrend önként 4.'!GT11+'Címrend állig. 4.'!GT11</f>
        <v>0</v>
      </c>
      <c r="GU11" s="306">
        <f>'Címrend kötelező 4.'!GU11+'Címrend önként 4.'!GU11+'Címrend állig. 4.'!GU11</f>
        <v>0</v>
      </c>
      <c r="GV11" s="306">
        <f>'Címrend kötelező 4.'!GV11+'Címrend önként 4.'!GV11+'Címrend állig. 4.'!GV11</f>
        <v>185</v>
      </c>
      <c r="GW11" s="306">
        <f>'Címrend kötelező 4.'!GW11+'Címrend önként 4.'!GW11+'Címrend állig. 4.'!GW11</f>
        <v>185</v>
      </c>
      <c r="GX11" s="307">
        <f>GL11+GO11+GR11+GU11</f>
        <v>730</v>
      </c>
      <c r="GY11" s="307">
        <f t="shared" si="28"/>
        <v>915</v>
      </c>
      <c r="GZ11" s="307">
        <f t="shared" si="28"/>
        <v>710</v>
      </c>
      <c r="HA11" s="307">
        <f>DR11+EV11+GX11</f>
        <v>157127</v>
      </c>
      <c r="HB11" s="307">
        <f t="shared" si="29"/>
        <v>174205</v>
      </c>
      <c r="HC11" s="308">
        <f t="shared" si="29"/>
        <v>117865</v>
      </c>
      <c r="HD11" s="299"/>
      <c r="HE11" s="24"/>
    </row>
    <row r="12" spans="1:213" s="167" customFormat="1" ht="15" customHeight="1" x14ac:dyDescent="0.2">
      <c r="A12" s="309" t="s">
        <v>569</v>
      </c>
      <c r="B12" s="310">
        <f t="shared" ref="B12" si="30">B13+B14+B15+B16+B17</f>
        <v>0</v>
      </c>
      <c r="C12" s="310">
        <f t="shared" ref="C12:E12" si="31">C13+C14+C15+C16+C17</f>
        <v>0</v>
      </c>
      <c r="D12" s="310">
        <f t="shared" si="31"/>
        <v>0</v>
      </c>
      <c r="E12" s="310">
        <f t="shared" si="31"/>
        <v>0</v>
      </c>
      <c r="F12" s="310">
        <f t="shared" ref="F12:N12" si="32">F13+F14+F15+F16+F17</f>
        <v>0</v>
      </c>
      <c r="G12" s="310">
        <f t="shared" si="32"/>
        <v>0</v>
      </c>
      <c r="H12" s="310">
        <f t="shared" si="32"/>
        <v>0</v>
      </c>
      <c r="I12" s="310">
        <f t="shared" si="32"/>
        <v>0</v>
      </c>
      <c r="J12" s="310">
        <f t="shared" si="32"/>
        <v>0</v>
      </c>
      <c r="K12" s="310">
        <f t="shared" si="32"/>
        <v>0</v>
      </c>
      <c r="L12" s="310">
        <f t="shared" si="32"/>
        <v>0</v>
      </c>
      <c r="M12" s="310">
        <f t="shared" si="32"/>
        <v>0</v>
      </c>
      <c r="N12" s="310">
        <f t="shared" si="32"/>
        <v>118569</v>
      </c>
      <c r="O12" s="310">
        <f t="shared" ref="O12:BZ12" si="33">O13+O14+O15+O16+O17</f>
        <v>199907</v>
      </c>
      <c r="P12" s="310">
        <f t="shared" si="33"/>
        <v>192945</v>
      </c>
      <c r="Q12" s="310">
        <f t="shared" si="33"/>
        <v>742225</v>
      </c>
      <c r="R12" s="310">
        <f t="shared" si="33"/>
        <v>237162</v>
      </c>
      <c r="S12" s="310">
        <f t="shared" si="33"/>
        <v>0</v>
      </c>
      <c r="T12" s="310">
        <f t="shared" si="33"/>
        <v>0</v>
      </c>
      <c r="U12" s="310">
        <f t="shared" si="33"/>
        <v>0</v>
      </c>
      <c r="V12" s="310">
        <f t="shared" si="33"/>
        <v>0</v>
      </c>
      <c r="W12" s="310">
        <f t="shared" si="33"/>
        <v>6868</v>
      </c>
      <c r="X12" s="310">
        <f t="shared" si="33"/>
        <v>12630</v>
      </c>
      <c r="Y12" s="310">
        <f t="shared" si="33"/>
        <v>8561</v>
      </c>
      <c r="Z12" s="310">
        <f t="shared" si="33"/>
        <v>50726</v>
      </c>
      <c r="AA12" s="310">
        <f t="shared" si="33"/>
        <v>52726</v>
      </c>
      <c r="AB12" s="310">
        <f t="shared" si="33"/>
        <v>14409</v>
      </c>
      <c r="AC12" s="310">
        <f t="shared" si="33"/>
        <v>0</v>
      </c>
      <c r="AD12" s="310">
        <f t="shared" si="33"/>
        <v>804898</v>
      </c>
      <c r="AE12" s="310">
        <f t="shared" si="33"/>
        <v>843215</v>
      </c>
      <c r="AF12" s="310">
        <f t="shared" si="33"/>
        <v>0</v>
      </c>
      <c r="AG12" s="310">
        <f t="shared" si="33"/>
        <v>3000</v>
      </c>
      <c r="AH12" s="310">
        <f t="shared" si="33"/>
        <v>2100</v>
      </c>
      <c r="AI12" s="310">
        <f t="shared" si="33"/>
        <v>0</v>
      </c>
      <c r="AJ12" s="310">
        <f t="shared" si="33"/>
        <v>9487</v>
      </c>
      <c r="AK12" s="310">
        <f t="shared" si="33"/>
        <v>4695</v>
      </c>
      <c r="AL12" s="310">
        <f t="shared" si="33"/>
        <v>0</v>
      </c>
      <c r="AM12" s="310">
        <f t="shared" si="33"/>
        <v>0</v>
      </c>
      <c r="AN12" s="310">
        <f t="shared" si="33"/>
        <v>3233</v>
      </c>
      <c r="AO12" s="310">
        <f t="shared" si="33"/>
        <v>0</v>
      </c>
      <c r="AP12" s="310">
        <f t="shared" si="33"/>
        <v>0</v>
      </c>
      <c r="AQ12" s="310">
        <f t="shared" si="33"/>
        <v>0</v>
      </c>
      <c r="AR12" s="310">
        <f t="shared" si="33"/>
        <v>0</v>
      </c>
      <c r="AS12" s="310">
        <f t="shared" si="33"/>
        <v>0</v>
      </c>
      <c r="AT12" s="310">
        <f t="shared" si="33"/>
        <v>0</v>
      </c>
      <c r="AU12" s="310">
        <f t="shared" si="33"/>
        <v>104457</v>
      </c>
      <c r="AV12" s="310">
        <f t="shared" si="33"/>
        <v>109989</v>
      </c>
      <c r="AW12" s="310">
        <f t="shared" si="33"/>
        <v>81129</v>
      </c>
      <c r="AX12" s="310">
        <f t="shared" si="33"/>
        <v>0</v>
      </c>
      <c r="AY12" s="310">
        <f t="shared" si="33"/>
        <v>0</v>
      </c>
      <c r="AZ12" s="310">
        <f t="shared" si="33"/>
        <v>0</v>
      </c>
      <c r="BA12" s="310">
        <f t="shared" si="33"/>
        <v>0</v>
      </c>
      <c r="BB12" s="310">
        <f t="shared" si="33"/>
        <v>0</v>
      </c>
      <c r="BC12" s="310">
        <f t="shared" si="33"/>
        <v>0</v>
      </c>
      <c r="BD12" s="310">
        <f t="shared" si="33"/>
        <v>0</v>
      </c>
      <c r="BE12" s="310">
        <f t="shared" si="33"/>
        <v>0</v>
      </c>
      <c r="BF12" s="310">
        <f t="shared" si="33"/>
        <v>0</v>
      </c>
      <c r="BG12" s="310">
        <f t="shared" si="33"/>
        <v>0</v>
      </c>
      <c r="BH12" s="310">
        <f t="shared" si="33"/>
        <v>0</v>
      </c>
      <c r="BI12" s="310">
        <f t="shared" si="33"/>
        <v>0</v>
      </c>
      <c r="BJ12" s="310">
        <f t="shared" si="33"/>
        <v>0</v>
      </c>
      <c r="BK12" s="310">
        <f t="shared" si="33"/>
        <v>0</v>
      </c>
      <c r="BL12" s="310">
        <f t="shared" si="33"/>
        <v>0</v>
      </c>
      <c r="BM12" s="310">
        <f t="shared" si="33"/>
        <v>0</v>
      </c>
      <c r="BN12" s="310">
        <f t="shared" si="33"/>
        <v>0</v>
      </c>
      <c r="BO12" s="310">
        <f t="shared" si="33"/>
        <v>0</v>
      </c>
      <c r="BP12" s="310">
        <f t="shared" si="33"/>
        <v>0</v>
      </c>
      <c r="BQ12" s="310">
        <f t="shared" si="33"/>
        <v>164</v>
      </c>
      <c r="BR12" s="310">
        <f t="shared" si="33"/>
        <v>0</v>
      </c>
      <c r="BS12" s="310">
        <f t="shared" si="33"/>
        <v>169062</v>
      </c>
      <c r="BT12" s="310">
        <f t="shared" si="33"/>
        <v>179808</v>
      </c>
      <c r="BU12" s="310">
        <f t="shared" si="33"/>
        <v>172110</v>
      </c>
      <c r="BV12" s="310">
        <f t="shared" si="33"/>
        <v>0</v>
      </c>
      <c r="BW12" s="310">
        <f t="shared" si="33"/>
        <v>0</v>
      </c>
      <c r="BX12" s="310">
        <f t="shared" si="33"/>
        <v>0</v>
      </c>
      <c r="BY12" s="310">
        <f t="shared" si="33"/>
        <v>782860</v>
      </c>
      <c r="BZ12" s="310">
        <f t="shared" si="33"/>
        <v>985466</v>
      </c>
      <c r="CA12" s="310">
        <f t="shared" ref="CA12:DQ12" si="34">CA13+CA14+CA15+CA16+CA17</f>
        <v>985466</v>
      </c>
      <c r="CB12" s="310">
        <f t="shared" si="34"/>
        <v>0</v>
      </c>
      <c r="CC12" s="310">
        <f t="shared" si="34"/>
        <v>0</v>
      </c>
      <c r="CD12" s="310">
        <f t="shared" si="34"/>
        <v>0</v>
      </c>
      <c r="CE12" s="310">
        <f t="shared" si="34"/>
        <v>0</v>
      </c>
      <c r="CF12" s="310">
        <f t="shared" si="34"/>
        <v>0</v>
      </c>
      <c r="CG12" s="310">
        <f t="shared" si="34"/>
        <v>0</v>
      </c>
      <c r="CH12" s="310">
        <f t="shared" si="34"/>
        <v>0</v>
      </c>
      <c r="CI12" s="310">
        <f t="shared" si="34"/>
        <v>0</v>
      </c>
      <c r="CJ12" s="310">
        <f t="shared" si="34"/>
        <v>0</v>
      </c>
      <c r="CK12" s="310">
        <f t="shared" si="34"/>
        <v>0</v>
      </c>
      <c r="CL12" s="310">
        <f t="shared" si="34"/>
        <v>627</v>
      </c>
      <c r="CM12" s="310">
        <f t="shared" si="34"/>
        <v>627</v>
      </c>
      <c r="CN12" s="310">
        <f t="shared" si="34"/>
        <v>11000</v>
      </c>
      <c r="CO12" s="310">
        <f t="shared" si="34"/>
        <v>11000</v>
      </c>
      <c r="CP12" s="310">
        <f t="shared" si="34"/>
        <v>5000</v>
      </c>
      <c r="CQ12" s="310">
        <f t="shared" si="34"/>
        <v>0</v>
      </c>
      <c r="CR12" s="310">
        <f t="shared" si="34"/>
        <v>0</v>
      </c>
      <c r="CS12" s="310">
        <f t="shared" si="34"/>
        <v>0</v>
      </c>
      <c r="CT12" s="310">
        <f t="shared" si="34"/>
        <v>0</v>
      </c>
      <c r="CU12" s="310">
        <f t="shared" si="34"/>
        <v>0</v>
      </c>
      <c r="CV12" s="310">
        <f t="shared" si="34"/>
        <v>0</v>
      </c>
      <c r="CW12" s="310">
        <f t="shared" si="34"/>
        <v>0</v>
      </c>
      <c r="CX12" s="310">
        <f t="shared" si="34"/>
        <v>0</v>
      </c>
      <c r="CY12" s="310">
        <f t="shared" si="34"/>
        <v>0</v>
      </c>
      <c r="CZ12" s="310">
        <f t="shared" si="34"/>
        <v>4900</v>
      </c>
      <c r="DA12" s="310">
        <f t="shared" si="34"/>
        <v>10148</v>
      </c>
      <c r="DB12" s="310">
        <f t="shared" si="34"/>
        <v>10016</v>
      </c>
      <c r="DC12" s="310">
        <f t="shared" si="34"/>
        <v>0</v>
      </c>
      <c r="DD12" s="310">
        <f t="shared" si="34"/>
        <v>0</v>
      </c>
      <c r="DE12" s="310">
        <f t="shared" si="34"/>
        <v>0</v>
      </c>
      <c r="DF12" s="310">
        <f t="shared" si="34"/>
        <v>0</v>
      </c>
      <c r="DG12" s="310">
        <f t="shared" si="34"/>
        <v>0</v>
      </c>
      <c r="DH12" s="310">
        <f t="shared" si="34"/>
        <v>0</v>
      </c>
      <c r="DI12" s="310">
        <f t="shared" si="34"/>
        <v>0</v>
      </c>
      <c r="DJ12" s="310">
        <f t="shared" si="34"/>
        <v>0</v>
      </c>
      <c r="DK12" s="310">
        <f t="shared" si="34"/>
        <v>0</v>
      </c>
      <c r="DL12" s="310">
        <f t="shared" si="34"/>
        <v>0</v>
      </c>
      <c r="DM12" s="310">
        <f t="shared" si="34"/>
        <v>0</v>
      </c>
      <c r="DN12" s="310">
        <f t="shared" si="34"/>
        <v>0</v>
      </c>
      <c r="DO12" s="310">
        <f t="shared" si="34"/>
        <v>866708</v>
      </c>
      <c r="DP12" s="310">
        <f t="shared" si="34"/>
        <v>994708</v>
      </c>
      <c r="DQ12" s="310">
        <f t="shared" si="34"/>
        <v>988208</v>
      </c>
      <c r="DR12" s="337">
        <f>DR13+DR14+DR15+DR16+DR17</f>
        <v>2857375</v>
      </c>
      <c r="DS12" s="337">
        <f t="shared" ref="DS12:DW12" si="35">DS13+DS14+DS15+DS16+DS17</f>
        <v>3611720</v>
      </c>
      <c r="DT12" s="337">
        <f t="shared" si="35"/>
        <v>3311714</v>
      </c>
      <c r="DU12" s="310">
        <f t="shared" si="35"/>
        <v>0</v>
      </c>
      <c r="DV12" s="310">
        <f t="shared" si="35"/>
        <v>12466</v>
      </c>
      <c r="DW12" s="310">
        <f t="shared" si="35"/>
        <v>12466</v>
      </c>
      <c r="DX12" s="310">
        <f t="shared" ref="DX12:EU12" si="36">DX13+DX14+DX15+DX16+DX17</f>
        <v>0</v>
      </c>
      <c r="DY12" s="310">
        <f t="shared" si="36"/>
        <v>1406</v>
      </c>
      <c r="DZ12" s="310">
        <f t="shared" si="36"/>
        <v>1406</v>
      </c>
      <c r="EA12" s="310">
        <f t="shared" si="36"/>
        <v>0</v>
      </c>
      <c r="EB12" s="310">
        <f t="shared" si="36"/>
        <v>1274</v>
      </c>
      <c r="EC12" s="310">
        <f t="shared" si="36"/>
        <v>1274</v>
      </c>
      <c r="ED12" s="310">
        <f t="shared" si="36"/>
        <v>0</v>
      </c>
      <c r="EE12" s="310">
        <f t="shared" si="36"/>
        <v>79538</v>
      </c>
      <c r="EF12" s="310">
        <f t="shared" si="36"/>
        <v>79538</v>
      </c>
      <c r="EG12" s="310">
        <f t="shared" si="36"/>
        <v>0</v>
      </c>
      <c r="EH12" s="310">
        <f t="shared" si="36"/>
        <v>18070</v>
      </c>
      <c r="EI12" s="310">
        <f t="shared" si="36"/>
        <v>18070</v>
      </c>
      <c r="EJ12" s="310">
        <f t="shared" si="36"/>
        <v>0</v>
      </c>
      <c r="EK12" s="310">
        <f t="shared" si="36"/>
        <v>51768</v>
      </c>
      <c r="EL12" s="310">
        <f t="shared" si="36"/>
        <v>48835</v>
      </c>
      <c r="EM12" s="310">
        <f t="shared" si="36"/>
        <v>0</v>
      </c>
      <c r="EN12" s="310">
        <f t="shared" si="36"/>
        <v>5349</v>
      </c>
      <c r="EO12" s="310">
        <f t="shared" si="36"/>
        <v>5349</v>
      </c>
      <c r="EP12" s="310">
        <f t="shared" si="36"/>
        <v>0</v>
      </c>
      <c r="EQ12" s="310">
        <f t="shared" si="36"/>
        <v>217020</v>
      </c>
      <c r="ER12" s="310">
        <f t="shared" si="36"/>
        <v>217020</v>
      </c>
      <c r="ES12" s="310">
        <f t="shared" si="36"/>
        <v>0</v>
      </c>
      <c r="ET12" s="310">
        <f t="shared" si="36"/>
        <v>70404</v>
      </c>
      <c r="EU12" s="310">
        <f t="shared" si="36"/>
        <v>70404</v>
      </c>
      <c r="EV12" s="337">
        <f t="shared" ref="EV12:FA12" si="37">EV13+EV14+EV15+EV16+EV17</f>
        <v>0</v>
      </c>
      <c r="EW12" s="337">
        <f t="shared" si="37"/>
        <v>457295</v>
      </c>
      <c r="EX12" s="337">
        <f t="shared" si="37"/>
        <v>454362</v>
      </c>
      <c r="EY12" s="310">
        <f t="shared" si="37"/>
        <v>0</v>
      </c>
      <c r="EZ12" s="310">
        <f t="shared" si="37"/>
        <v>12527</v>
      </c>
      <c r="FA12" s="310">
        <f t="shared" si="37"/>
        <v>12527</v>
      </c>
      <c r="FB12" s="310">
        <f t="shared" ref="FB12:GK12" si="38">FB13+FB14+FB15+FB16+FB17</f>
        <v>0</v>
      </c>
      <c r="FC12" s="310">
        <f t="shared" si="38"/>
        <v>25015</v>
      </c>
      <c r="FD12" s="310">
        <f t="shared" si="38"/>
        <v>25015</v>
      </c>
      <c r="FE12" s="310">
        <f t="shared" si="38"/>
        <v>0</v>
      </c>
      <c r="FF12" s="310">
        <f t="shared" si="38"/>
        <v>12096</v>
      </c>
      <c r="FG12" s="310">
        <f t="shared" si="38"/>
        <v>12096</v>
      </c>
      <c r="FH12" s="310">
        <f t="shared" si="38"/>
        <v>0</v>
      </c>
      <c r="FI12" s="310">
        <f t="shared" si="38"/>
        <v>9253</v>
      </c>
      <c r="FJ12" s="310">
        <f t="shared" si="38"/>
        <v>9253</v>
      </c>
      <c r="FK12" s="310">
        <f t="shared" si="38"/>
        <v>0</v>
      </c>
      <c r="FL12" s="310">
        <f t="shared" si="38"/>
        <v>-5178</v>
      </c>
      <c r="FM12" s="310">
        <f t="shared" si="38"/>
        <v>-5178</v>
      </c>
      <c r="FN12" s="310">
        <f t="shared" si="38"/>
        <v>0</v>
      </c>
      <c r="FO12" s="310">
        <f t="shared" si="38"/>
        <v>-2945</v>
      </c>
      <c r="FP12" s="310">
        <f t="shared" si="38"/>
        <v>-2945</v>
      </c>
      <c r="FQ12" s="310">
        <f t="shared" si="38"/>
        <v>0</v>
      </c>
      <c r="FR12" s="310">
        <f t="shared" si="38"/>
        <v>2401</v>
      </c>
      <c r="FS12" s="310">
        <f t="shared" si="38"/>
        <v>2401</v>
      </c>
      <c r="FT12" s="310">
        <f t="shared" si="38"/>
        <v>0</v>
      </c>
      <c r="FU12" s="310">
        <f t="shared" si="38"/>
        <v>1424</v>
      </c>
      <c r="FV12" s="310">
        <f t="shared" si="38"/>
        <v>1424</v>
      </c>
      <c r="FW12" s="310">
        <f t="shared" si="38"/>
        <v>0</v>
      </c>
      <c r="FX12" s="310">
        <f t="shared" si="38"/>
        <v>11980</v>
      </c>
      <c r="FY12" s="310">
        <f t="shared" si="38"/>
        <v>11980</v>
      </c>
      <c r="FZ12" s="310">
        <f t="shared" si="38"/>
        <v>0</v>
      </c>
      <c r="GA12" s="310">
        <f t="shared" si="38"/>
        <v>2323</v>
      </c>
      <c r="GB12" s="310">
        <f t="shared" si="38"/>
        <v>2323</v>
      </c>
      <c r="GC12" s="310">
        <f t="shared" si="38"/>
        <v>0</v>
      </c>
      <c r="GD12" s="310">
        <f t="shared" si="38"/>
        <v>5362</v>
      </c>
      <c r="GE12" s="310">
        <f t="shared" si="38"/>
        <v>5362</v>
      </c>
      <c r="GF12" s="310">
        <f t="shared" si="38"/>
        <v>0</v>
      </c>
      <c r="GG12" s="310">
        <f t="shared" si="38"/>
        <v>68116</v>
      </c>
      <c r="GH12" s="310">
        <f t="shared" si="38"/>
        <v>68116</v>
      </c>
      <c r="GI12" s="310">
        <f t="shared" si="38"/>
        <v>0</v>
      </c>
      <c r="GJ12" s="310">
        <f t="shared" si="38"/>
        <v>1506</v>
      </c>
      <c r="GK12" s="310">
        <f t="shared" si="38"/>
        <v>1506</v>
      </c>
      <c r="GL12" s="310">
        <f t="shared" ref="GL12:GQ12" si="39">GL13+GL14+GL15+GL16+GL17</f>
        <v>0</v>
      </c>
      <c r="GM12" s="310">
        <f t="shared" si="39"/>
        <v>143880</v>
      </c>
      <c r="GN12" s="310">
        <f t="shared" si="39"/>
        <v>143880</v>
      </c>
      <c r="GO12" s="310">
        <f t="shared" si="39"/>
        <v>0</v>
      </c>
      <c r="GP12" s="310">
        <f t="shared" si="39"/>
        <v>114037</v>
      </c>
      <c r="GQ12" s="310">
        <f t="shared" si="39"/>
        <v>114037</v>
      </c>
      <c r="GR12" s="310">
        <f t="shared" ref="GR12:GW12" si="40">GR13+GR14+GR15+GR16+GR17</f>
        <v>0</v>
      </c>
      <c r="GS12" s="310">
        <f t="shared" si="40"/>
        <v>14884</v>
      </c>
      <c r="GT12" s="310">
        <f t="shared" si="40"/>
        <v>14884</v>
      </c>
      <c r="GU12" s="310">
        <f t="shared" si="40"/>
        <v>0</v>
      </c>
      <c r="GV12" s="310">
        <f t="shared" si="40"/>
        <v>123977</v>
      </c>
      <c r="GW12" s="310">
        <f t="shared" si="40"/>
        <v>123977</v>
      </c>
      <c r="GX12" s="310">
        <f t="shared" ref="GX12:HC12" si="41">GX13+GX14+GX15+GX16+GX17</f>
        <v>0</v>
      </c>
      <c r="GY12" s="310">
        <f t="shared" si="41"/>
        <v>396778</v>
      </c>
      <c r="GZ12" s="310">
        <f t="shared" si="41"/>
        <v>396778</v>
      </c>
      <c r="HA12" s="310">
        <f t="shared" si="41"/>
        <v>2857375</v>
      </c>
      <c r="HB12" s="310">
        <f t="shared" si="41"/>
        <v>4465793</v>
      </c>
      <c r="HC12" s="311">
        <f t="shared" si="41"/>
        <v>4162854</v>
      </c>
      <c r="HD12" s="299"/>
      <c r="HE12" s="24"/>
    </row>
    <row r="13" spans="1:213" ht="15" customHeight="1" x14ac:dyDescent="0.2">
      <c r="A13" s="752" t="s">
        <v>570</v>
      </c>
      <c r="B13" s="306">
        <f>'Címrend kötelező 4.'!B13+'Címrend önként 4.'!B13+'Címrend állig. 4.'!B13</f>
        <v>0</v>
      </c>
      <c r="C13" s="306">
        <f>'Címrend kötelező 4.'!C13+'Címrend önként 4.'!C13+'Címrend állig. 4.'!C13</f>
        <v>0</v>
      </c>
      <c r="D13" s="306">
        <f>'Címrend kötelező 4.'!D13+'Címrend önként 4.'!D13+'Címrend állig. 4.'!D13</f>
        <v>0</v>
      </c>
      <c r="E13" s="306">
        <f>'Címrend kötelező 4.'!E13+'Címrend önként 4.'!E13+'Címrend állig. 4.'!E13</f>
        <v>0</v>
      </c>
      <c r="F13" s="306">
        <f>'Címrend kötelező 4.'!F13+'Címrend önként 4.'!F13+'Címrend állig. 4.'!F13</f>
        <v>0</v>
      </c>
      <c r="G13" s="306">
        <f>'Címrend kötelező 4.'!G13+'Címrend önként 4.'!G13+'Címrend állig. 4.'!G13</f>
        <v>0</v>
      </c>
      <c r="H13" s="306">
        <f>'Címrend kötelező 4.'!H13+'Címrend önként 4.'!H13+'Címrend állig. 4.'!H13</f>
        <v>0</v>
      </c>
      <c r="I13" s="306">
        <f>'Címrend kötelező 4.'!I13+'Címrend önként 4.'!I13+'Címrend állig. 4.'!I13</f>
        <v>0</v>
      </c>
      <c r="J13" s="306">
        <f>'Címrend kötelező 4.'!J13+'Címrend önként 4.'!J13+'Címrend állig. 4.'!J13</f>
        <v>0</v>
      </c>
      <c r="K13" s="306">
        <f>'Címrend kötelező 4.'!K13+'Címrend önként 4.'!K13+'Címrend állig. 4.'!K13</f>
        <v>0</v>
      </c>
      <c r="L13" s="306">
        <f>'Címrend kötelező 4.'!L13+'Címrend önként 4.'!L13+'Címrend állig. 4.'!L13</f>
        <v>0</v>
      </c>
      <c r="M13" s="306">
        <f>'Címrend kötelező 4.'!M13+'Címrend önként 4.'!M13+'Címrend állig. 4.'!M13</f>
        <v>0</v>
      </c>
      <c r="N13" s="306">
        <f>'Címrend kötelező 4.'!N13+'Címrend önként 4.'!N13+'Címrend állig. 4.'!N13</f>
        <v>0</v>
      </c>
      <c r="O13" s="306">
        <f>'Címrend kötelező 4.'!O13+'Címrend önként 4.'!O13+'Címrend állig. 4.'!O13</f>
        <v>0</v>
      </c>
      <c r="P13" s="306">
        <f>'Címrend kötelező 4.'!P13+'Címrend önként 4.'!P13+'Címrend állig. 4.'!P13</f>
        <v>0</v>
      </c>
      <c r="Q13" s="306">
        <f>'Címrend kötelező 4.'!Q13+'Címrend önként 4.'!Q13+'Címrend állig. 4.'!Q13</f>
        <v>0</v>
      </c>
      <c r="R13" s="306">
        <f>'Címrend kötelező 4.'!R13+'Címrend önként 4.'!R13+'Címrend állig. 4.'!R13</f>
        <v>0</v>
      </c>
      <c r="S13" s="306">
        <f>'Címrend kötelező 4.'!S13+'Címrend önként 4.'!S13+'Címrend állig. 4.'!S13</f>
        <v>0</v>
      </c>
      <c r="T13" s="306">
        <f>'Címrend kötelező 4.'!T13+'Címrend önként 4.'!T13+'Címrend állig. 4.'!T13</f>
        <v>0</v>
      </c>
      <c r="U13" s="306">
        <f>'Címrend kötelező 4.'!U13+'Címrend önként 4.'!U13+'Címrend állig. 4.'!U13</f>
        <v>0</v>
      </c>
      <c r="V13" s="306">
        <f>'Címrend kötelező 4.'!V13+'Címrend önként 4.'!V13+'Címrend állig. 4.'!V13</f>
        <v>0</v>
      </c>
      <c r="W13" s="306">
        <f>'Címrend kötelező 4.'!W13+'Címrend önként 4.'!W13+'Címrend állig. 4.'!W13</f>
        <v>0</v>
      </c>
      <c r="X13" s="306">
        <f>'Címrend kötelező 4.'!X13+'Címrend önként 4.'!X13+'Címrend állig. 4.'!X13</f>
        <v>0</v>
      </c>
      <c r="Y13" s="306">
        <f>'Címrend kötelező 4.'!Y13+'Címrend önként 4.'!Y13+'Címrend állig. 4.'!Y13</f>
        <v>0</v>
      </c>
      <c r="Z13" s="306">
        <f>'Címrend kötelező 4.'!Z13+'Címrend önként 4.'!Z13+'Címrend állig. 4.'!Z13</f>
        <v>50726</v>
      </c>
      <c r="AA13" s="306">
        <f>'Címrend kötelező 4.'!AA13+'Címrend önként 4.'!AA13+'Címrend állig. 4.'!AA13</f>
        <v>50726</v>
      </c>
      <c r="AB13" s="306">
        <f>'Címrend kötelező 4.'!AB13+'Címrend önként 4.'!AB13+'Címrend állig. 4.'!AB13</f>
        <v>14409</v>
      </c>
      <c r="AC13" s="306">
        <f>'Címrend kötelező 4.'!AC13+'Címrend önként 4.'!AC13+'Címrend állig. 4.'!AC13</f>
        <v>0</v>
      </c>
      <c r="AD13" s="306">
        <f>'Címrend kötelező 4.'!AD13+'Címrend önként 4.'!AD13+'Címrend állig. 4.'!AD13</f>
        <v>804898</v>
      </c>
      <c r="AE13" s="306">
        <f>'Címrend kötelező 4.'!AE13+'Címrend önként 4.'!AE13+'Címrend állig. 4.'!AE13</f>
        <v>843215</v>
      </c>
      <c r="AF13" s="306">
        <f>'Címrend kötelező 4.'!AF13+'Címrend önként 4.'!AF13+'Címrend állig. 4.'!AF13</f>
        <v>0</v>
      </c>
      <c r="AG13" s="306">
        <f>'Címrend kötelező 4.'!AG13+'Címrend önként 4.'!AG13+'Címrend állig. 4.'!AG13</f>
        <v>0</v>
      </c>
      <c r="AH13" s="306">
        <f>'Címrend kötelező 4.'!AH13+'Címrend önként 4.'!AH13+'Címrend állig. 4.'!AH13</f>
        <v>0</v>
      </c>
      <c r="AI13" s="306">
        <f>'Címrend kötelező 4.'!AI13+'Címrend önként 4.'!AI13+'Címrend állig. 4.'!AI13</f>
        <v>0</v>
      </c>
      <c r="AJ13" s="306">
        <f>'Címrend kötelező 4.'!AJ13+'Címrend önként 4.'!AJ13+'Címrend állig. 4.'!AJ13</f>
        <v>0</v>
      </c>
      <c r="AK13" s="306">
        <f>'Címrend kötelező 4.'!AK13+'Címrend önként 4.'!AK13+'Címrend állig. 4.'!AK13</f>
        <v>0</v>
      </c>
      <c r="AL13" s="306">
        <f>'Címrend kötelező 4.'!AL13+'Címrend önként 4.'!AL13+'Címrend állig. 4.'!AL13</f>
        <v>0</v>
      </c>
      <c r="AM13" s="306">
        <f>'Címrend kötelező 4.'!AM13+'Címrend önként 4.'!AM13+'Címrend állig. 4.'!AM13</f>
        <v>0</v>
      </c>
      <c r="AN13" s="306">
        <f>'Címrend kötelező 4.'!AN13+'Címrend önként 4.'!AN13+'Címrend állig. 4.'!AN13</f>
        <v>0</v>
      </c>
      <c r="AO13" s="306">
        <f>'Címrend kötelező 4.'!AO13+'Címrend önként 4.'!AO13+'Címrend állig. 4.'!AO13</f>
        <v>0</v>
      </c>
      <c r="AP13" s="306">
        <f>'Címrend kötelező 4.'!AP13+'Címrend önként 4.'!AP13+'Címrend állig. 4.'!AP13</f>
        <v>0</v>
      </c>
      <c r="AQ13" s="306">
        <f>'Címrend kötelező 4.'!AQ13+'Címrend önként 4.'!AQ13+'Címrend állig. 4.'!AQ13</f>
        <v>0</v>
      </c>
      <c r="AR13" s="306">
        <f>'Címrend kötelező 4.'!AR13+'Címrend önként 4.'!AR13+'Címrend állig. 4.'!AR13</f>
        <v>0</v>
      </c>
      <c r="AS13" s="306">
        <f>'Címrend kötelező 4.'!AS13+'Címrend önként 4.'!AS13+'Címrend állig. 4.'!AS13</f>
        <v>0</v>
      </c>
      <c r="AT13" s="306">
        <f>'Címrend kötelező 4.'!AT13+'Címrend önként 4.'!AT13+'Címrend állig. 4.'!AT13</f>
        <v>0</v>
      </c>
      <c r="AU13" s="306">
        <f>'Címrend kötelező 4.'!AU13+'Címrend önként 4.'!AU13+'Címrend állig. 4.'!AU13</f>
        <v>0</v>
      </c>
      <c r="AV13" s="306">
        <f>'Címrend kötelező 4.'!AV13+'Címrend önként 4.'!AV13+'Címrend állig. 4.'!AV13</f>
        <v>0</v>
      </c>
      <c r="AW13" s="306">
        <f>'Címrend kötelező 4.'!AW13+'Címrend önként 4.'!AW13+'Címrend állig. 4.'!AW13</f>
        <v>0</v>
      </c>
      <c r="AX13" s="306">
        <f>'Címrend kötelező 4.'!AX13+'Címrend önként 4.'!AX13+'Címrend állig. 4.'!AX13</f>
        <v>0</v>
      </c>
      <c r="AY13" s="306">
        <f>'Címrend kötelező 4.'!AY13+'Címrend önként 4.'!AY13+'Címrend állig. 4.'!AY13</f>
        <v>0</v>
      </c>
      <c r="AZ13" s="306">
        <f>'Címrend kötelező 4.'!AZ13+'Címrend önként 4.'!AZ13+'Címrend állig. 4.'!AZ13</f>
        <v>0</v>
      </c>
      <c r="BA13" s="306">
        <f>'Címrend kötelező 4.'!BA13+'Címrend önként 4.'!BA13+'Címrend állig. 4.'!BA13</f>
        <v>0</v>
      </c>
      <c r="BB13" s="306">
        <f>'Címrend kötelező 4.'!BB13+'Címrend önként 4.'!BB13+'Címrend állig. 4.'!BB13</f>
        <v>0</v>
      </c>
      <c r="BC13" s="306">
        <f>'Címrend kötelező 4.'!BC13+'Címrend önként 4.'!BC13+'Címrend állig. 4.'!BC13</f>
        <v>0</v>
      </c>
      <c r="BD13" s="306">
        <f>'Címrend kötelező 4.'!BD13+'Címrend önként 4.'!BD13+'Címrend állig. 4.'!BD13</f>
        <v>0</v>
      </c>
      <c r="BE13" s="306">
        <f>'Címrend kötelező 4.'!BE13+'Címrend önként 4.'!BE13+'Címrend állig. 4.'!BE13</f>
        <v>0</v>
      </c>
      <c r="BF13" s="306">
        <f>'Címrend kötelező 4.'!BF13+'Címrend önként 4.'!BF13+'Címrend állig. 4.'!BF13</f>
        <v>0</v>
      </c>
      <c r="BG13" s="306">
        <f>'Címrend kötelező 4.'!BG13+'Címrend önként 4.'!BG13+'Címrend állig. 4.'!BG13</f>
        <v>0</v>
      </c>
      <c r="BH13" s="306">
        <f>'Címrend kötelező 4.'!BH13+'Címrend önként 4.'!BH13+'Címrend állig. 4.'!BH13</f>
        <v>0</v>
      </c>
      <c r="BI13" s="306">
        <f>'Címrend kötelező 4.'!BI13+'Címrend önként 4.'!BI13+'Címrend állig. 4.'!BI13</f>
        <v>0</v>
      </c>
      <c r="BJ13" s="306">
        <f>'Címrend kötelező 4.'!BJ13+'Címrend önként 4.'!BJ13+'Címrend állig. 4.'!BJ13</f>
        <v>0</v>
      </c>
      <c r="BK13" s="306">
        <f>'Címrend kötelező 4.'!BK13+'Címrend önként 4.'!BK13+'Címrend állig. 4.'!BK13</f>
        <v>0</v>
      </c>
      <c r="BL13" s="306">
        <f>'Címrend kötelező 4.'!BL13+'Címrend önként 4.'!BL13+'Címrend állig. 4.'!BL13</f>
        <v>0</v>
      </c>
      <c r="BM13" s="306">
        <f>'Címrend kötelező 4.'!BM13+'Címrend önként 4.'!BM13+'Címrend állig. 4.'!BM13</f>
        <v>0</v>
      </c>
      <c r="BN13" s="306">
        <f>'Címrend kötelező 4.'!BN13+'Címrend önként 4.'!BN13+'Címrend állig. 4.'!BN13</f>
        <v>0</v>
      </c>
      <c r="BO13" s="306">
        <f>'Címrend kötelező 4.'!BO13+'Címrend önként 4.'!BO13+'Címrend állig. 4.'!BO13</f>
        <v>0</v>
      </c>
      <c r="BP13" s="306">
        <f>'Címrend kötelező 4.'!BP13+'Címrend önként 4.'!BP13+'Címrend állig. 4.'!BP13</f>
        <v>0</v>
      </c>
      <c r="BQ13" s="306">
        <f>'Címrend kötelező 4.'!BQ13+'Címrend önként 4.'!BQ13+'Címrend állig. 4.'!BQ13</f>
        <v>0</v>
      </c>
      <c r="BR13" s="306">
        <f>'Címrend kötelező 4.'!BR13+'Címrend önként 4.'!BR13+'Címrend állig. 4.'!BR13</f>
        <v>0</v>
      </c>
      <c r="BS13" s="306">
        <f>'Címrend kötelező 4.'!BS13+'Címrend önként 4.'!BS13+'Címrend állig. 4.'!BS13</f>
        <v>0</v>
      </c>
      <c r="BT13" s="306">
        <f>'Címrend kötelező 4.'!BT13+'Címrend önként 4.'!BT13+'Címrend állig. 4.'!BT13</f>
        <v>0</v>
      </c>
      <c r="BU13" s="306">
        <f>'Címrend kötelező 4.'!BU13+'Címrend önként 4.'!BU13+'Címrend állig. 4.'!BU13</f>
        <v>0</v>
      </c>
      <c r="BV13" s="306">
        <f>'Címrend kötelező 4.'!BV13+'Címrend önként 4.'!BV13+'Címrend állig. 4.'!BV13</f>
        <v>0</v>
      </c>
      <c r="BW13" s="306">
        <f>'Címrend kötelező 4.'!BW13+'Címrend önként 4.'!BW13+'Címrend állig. 4.'!BW13</f>
        <v>0</v>
      </c>
      <c r="BX13" s="306">
        <f>'Címrend kötelező 4.'!BX13+'Címrend önként 4.'!BX13+'Címrend állig. 4.'!BX13</f>
        <v>0</v>
      </c>
      <c r="BY13" s="306">
        <f>'Címrend kötelező 4.'!BY13+'Címrend önként 4.'!BY13+'Címrend állig. 4.'!BY13</f>
        <v>0</v>
      </c>
      <c r="BZ13" s="306">
        <f>'Címrend kötelező 4.'!BZ13+'Címrend önként 4.'!BZ13+'Címrend állig. 4.'!BZ13</f>
        <v>0</v>
      </c>
      <c r="CA13" s="306">
        <f>'Címrend kötelező 4.'!CA13+'Címrend önként 4.'!CA13+'Címrend állig. 4.'!CA13</f>
        <v>0</v>
      </c>
      <c r="CB13" s="306">
        <f>'Címrend kötelező 4.'!CB13+'Címrend önként 4.'!CB13+'Címrend állig. 4.'!CB13</f>
        <v>0</v>
      </c>
      <c r="CC13" s="306">
        <f>'Címrend kötelező 4.'!CC13+'Címrend önként 4.'!CC13+'Címrend állig. 4.'!CC13</f>
        <v>0</v>
      </c>
      <c r="CD13" s="306">
        <f>'Címrend kötelező 4.'!CD13+'Címrend önként 4.'!CD13+'Címrend állig. 4.'!CD13</f>
        <v>0</v>
      </c>
      <c r="CE13" s="306">
        <f>'Címrend kötelező 4.'!CE13+'Címrend önként 4.'!CE13+'Címrend állig. 4.'!CE13</f>
        <v>0</v>
      </c>
      <c r="CF13" s="306">
        <f>'Címrend kötelező 4.'!CF13+'Címrend önként 4.'!CF13+'Címrend állig. 4.'!CF13</f>
        <v>0</v>
      </c>
      <c r="CG13" s="306">
        <f>'Címrend kötelező 4.'!CG13+'Címrend önként 4.'!CG13+'Címrend állig. 4.'!CG13</f>
        <v>0</v>
      </c>
      <c r="CH13" s="306">
        <f>'Címrend kötelező 4.'!CH13+'Címrend önként 4.'!CH13+'Címrend állig. 4.'!CH13</f>
        <v>0</v>
      </c>
      <c r="CI13" s="306">
        <f>'Címrend kötelező 4.'!CI13+'Címrend önként 4.'!CI13+'Címrend állig. 4.'!CI13</f>
        <v>0</v>
      </c>
      <c r="CJ13" s="306">
        <f>'Címrend kötelező 4.'!CJ13+'Címrend önként 4.'!CJ13+'Címrend állig. 4.'!CJ13</f>
        <v>0</v>
      </c>
      <c r="CK13" s="306">
        <f>'Címrend kötelező 4.'!CK13+'Címrend önként 4.'!CK13+'Címrend állig. 4.'!CK13</f>
        <v>0</v>
      </c>
      <c r="CL13" s="306">
        <f>'Címrend kötelező 4.'!CL13+'Címrend önként 4.'!CL13+'Címrend állig. 4.'!CL13</f>
        <v>0</v>
      </c>
      <c r="CM13" s="306">
        <f>'Címrend kötelező 4.'!CM13+'Címrend önként 4.'!CM13+'Címrend állig. 4.'!CM13</f>
        <v>0</v>
      </c>
      <c r="CN13" s="306">
        <f>'Címrend kötelező 4.'!CN13+'Címrend önként 4.'!CN13+'Címrend állig. 4.'!CN13</f>
        <v>0</v>
      </c>
      <c r="CO13" s="306">
        <f>'Címrend kötelező 4.'!CO13+'Címrend önként 4.'!CO13+'Címrend állig. 4.'!CO13</f>
        <v>0</v>
      </c>
      <c r="CP13" s="306">
        <f>'Címrend kötelező 4.'!CP13+'Címrend önként 4.'!CP13+'Címrend állig. 4.'!CP13</f>
        <v>0</v>
      </c>
      <c r="CQ13" s="306">
        <f>'Címrend kötelező 4.'!CQ13+'Címrend önként 4.'!CQ13+'Címrend állig. 4.'!CQ13</f>
        <v>0</v>
      </c>
      <c r="CR13" s="306">
        <f>'Címrend kötelező 4.'!CR13+'Címrend önként 4.'!CR13+'Címrend állig. 4.'!CR13</f>
        <v>0</v>
      </c>
      <c r="CS13" s="306">
        <f>'Címrend kötelező 4.'!CS13+'Címrend önként 4.'!CS13+'Címrend állig. 4.'!CS13</f>
        <v>0</v>
      </c>
      <c r="CT13" s="306">
        <f>'Címrend kötelező 4.'!CT13+'Címrend önként 4.'!CT13+'Címrend állig. 4.'!CT13</f>
        <v>0</v>
      </c>
      <c r="CU13" s="306">
        <f>'Címrend kötelező 4.'!CU13+'Címrend önként 4.'!CU13+'Címrend állig. 4.'!CU13</f>
        <v>0</v>
      </c>
      <c r="CV13" s="306">
        <f>'Címrend kötelező 4.'!CV13+'Címrend önként 4.'!CV13+'Címrend állig. 4.'!CV13</f>
        <v>0</v>
      </c>
      <c r="CW13" s="306">
        <f>'Címrend kötelező 4.'!CW13+'Címrend önként 4.'!CW13+'Címrend állig. 4.'!CW13</f>
        <v>0</v>
      </c>
      <c r="CX13" s="306">
        <f>'Címrend kötelező 4.'!CX13+'Címrend önként 4.'!CX13+'Címrend állig. 4.'!CX13</f>
        <v>0</v>
      </c>
      <c r="CY13" s="306">
        <f>'Címrend kötelező 4.'!CY13+'Címrend önként 4.'!CY13+'Címrend állig. 4.'!CY13</f>
        <v>0</v>
      </c>
      <c r="CZ13" s="306">
        <f>'Címrend kötelező 4.'!CZ13+'Címrend önként 4.'!CZ13+'Címrend állig. 4.'!CZ13</f>
        <v>0</v>
      </c>
      <c r="DA13" s="306">
        <f>'Címrend kötelező 4.'!DA13+'Címrend önként 4.'!DA13+'Címrend állig. 4.'!DA13</f>
        <v>0</v>
      </c>
      <c r="DB13" s="306">
        <f>'Címrend kötelező 4.'!DB13+'Címrend önként 4.'!DB13+'Címrend állig. 4.'!DB13</f>
        <v>0</v>
      </c>
      <c r="DC13" s="306">
        <f>'Címrend kötelező 4.'!DC13+'Címrend önként 4.'!DC13+'Címrend állig. 4.'!DC13</f>
        <v>0</v>
      </c>
      <c r="DD13" s="306">
        <f>'Címrend kötelező 4.'!DD13+'Címrend önként 4.'!DD13+'Címrend állig. 4.'!DD13</f>
        <v>0</v>
      </c>
      <c r="DE13" s="306">
        <f>'Címrend kötelező 4.'!DE13+'Címrend önként 4.'!DE13+'Címrend állig. 4.'!DE13</f>
        <v>0</v>
      </c>
      <c r="DF13" s="306">
        <f>'Címrend kötelező 4.'!DF13+'Címrend önként 4.'!DF13+'Címrend állig. 4.'!DF13</f>
        <v>0</v>
      </c>
      <c r="DG13" s="306">
        <f>'Címrend kötelező 4.'!DG13+'Címrend önként 4.'!DG13+'Címrend állig. 4.'!DG13</f>
        <v>0</v>
      </c>
      <c r="DH13" s="306">
        <f>'Címrend kötelező 4.'!DH13+'Címrend önként 4.'!DH13+'Címrend állig. 4.'!DH13</f>
        <v>0</v>
      </c>
      <c r="DI13" s="306">
        <f>'Címrend kötelező 4.'!DI13+'Címrend önként 4.'!DI13+'Címrend állig. 4.'!DI13</f>
        <v>0</v>
      </c>
      <c r="DJ13" s="306">
        <f>'Címrend kötelező 4.'!DJ13+'Címrend önként 4.'!DJ13+'Címrend állig. 4.'!DJ13</f>
        <v>0</v>
      </c>
      <c r="DK13" s="306">
        <f>'Címrend kötelező 4.'!DK13+'Címrend önként 4.'!DK13+'Címrend állig. 4.'!DK13</f>
        <v>0</v>
      </c>
      <c r="DL13" s="306">
        <f>'Címrend kötelező 4.'!DL13+'Címrend önként 4.'!DL13+'Címrend állig. 4.'!DL13</f>
        <v>0</v>
      </c>
      <c r="DM13" s="306">
        <f>'Címrend kötelező 4.'!DM13+'Címrend önként 4.'!DM13+'Címrend állig. 4.'!DM13</f>
        <v>0</v>
      </c>
      <c r="DN13" s="306">
        <f>'Címrend kötelező 4.'!DN13+'Címrend önként 4.'!DN13+'Címrend állig. 4.'!DN13</f>
        <v>0</v>
      </c>
      <c r="DO13" s="306">
        <f>'Címrend kötelező 4.'!DO13+'Címrend önként 4.'!DO13+'Címrend állig. 4.'!DO13</f>
        <v>0</v>
      </c>
      <c r="DP13" s="306">
        <f>'Címrend kötelező 4.'!DP13+'Címrend önként 4.'!DP13+'Címrend állig. 4.'!DP13</f>
        <v>0</v>
      </c>
      <c r="DQ13" s="306">
        <f>'Címrend kötelező 4.'!DQ13+'Címrend önként 4.'!DQ13+'Címrend állig. 4.'!DQ13</f>
        <v>0</v>
      </c>
      <c r="DR13" s="335">
        <f t="shared" si="25"/>
        <v>50726</v>
      </c>
      <c r="DS13" s="335">
        <f t="shared" si="25"/>
        <v>855624</v>
      </c>
      <c r="DT13" s="335">
        <f t="shared" si="25"/>
        <v>857624</v>
      </c>
      <c r="DU13" s="306">
        <f>'Címrend kötelező 4.'!DU13+'Címrend önként 4.'!DU13+'Címrend állig. 4.'!DU13</f>
        <v>0</v>
      </c>
      <c r="DV13" s="306">
        <f>'Címrend kötelező 4.'!DV13+'Címrend önként 4.'!DV13+'Címrend állig. 4.'!DV13</f>
        <v>12466</v>
      </c>
      <c r="DW13" s="306">
        <f>'Címrend kötelező 4.'!DW13+'Címrend önként 4.'!DW13+'Címrend állig. 4.'!DW13</f>
        <v>12466</v>
      </c>
      <c r="DX13" s="306">
        <f>'Címrend kötelező 4.'!DX13+'Címrend önként 4.'!DX13+'Címrend állig. 4.'!DX13</f>
        <v>0</v>
      </c>
      <c r="DY13" s="306">
        <f>'Címrend kötelező 4.'!DY13+'Címrend önként 4.'!DY13+'Címrend állig. 4.'!DY13</f>
        <v>1406</v>
      </c>
      <c r="DZ13" s="306">
        <f>'Címrend kötelező 4.'!DZ13+'Címrend önként 4.'!DZ13+'Címrend állig. 4.'!DZ13</f>
        <v>1406</v>
      </c>
      <c r="EA13" s="306">
        <f>'Címrend kötelező 4.'!EA13+'Címrend önként 4.'!EA13+'Címrend állig. 4.'!EA13</f>
        <v>0</v>
      </c>
      <c r="EB13" s="306">
        <f>'Címrend kötelező 4.'!EB13+'Címrend önként 4.'!EB13+'Címrend állig. 4.'!EB13</f>
        <v>1274</v>
      </c>
      <c r="EC13" s="306">
        <f>'Címrend kötelező 4.'!EC13+'Címrend önként 4.'!EC13+'Címrend állig. 4.'!EC13</f>
        <v>1274</v>
      </c>
      <c r="ED13" s="306">
        <f>'Címrend kötelező 4.'!ED13+'Címrend önként 4.'!ED13+'Címrend állig. 4.'!ED13</f>
        <v>0</v>
      </c>
      <c r="EE13" s="306">
        <f>'Címrend kötelező 4.'!EE13+'Címrend önként 4.'!EE13+'Címrend állig. 4.'!EE13</f>
        <v>79538</v>
      </c>
      <c r="EF13" s="306">
        <f>'Címrend kötelező 4.'!EF13+'Címrend önként 4.'!EF13+'Címrend állig. 4.'!EF13</f>
        <v>79538</v>
      </c>
      <c r="EG13" s="306">
        <f>'Címrend kötelező 4.'!EG13+'Címrend önként 4.'!EG13+'Címrend állig. 4.'!EG13</f>
        <v>0</v>
      </c>
      <c r="EH13" s="306">
        <f>'Címrend kötelező 4.'!EH13+'Címrend önként 4.'!EH13+'Címrend állig. 4.'!EH13</f>
        <v>18070</v>
      </c>
      <c r="EI13" s="306">
        <f>'Címrend kötelező 4.'!EI13+'Címrend önként 4.'!EI13+'Címrend állig. 4.'!EI13</f>
        <v>18070</v>
      </c>
      <c r="EJ13" s="306">
        <f>'Címrend kötelező 4.'!EJ13+'Címrend önként 4.'!EJ13+'Címrend állig. 4.'!EJ13</f>
        <v>0</v>
      </c>
      <c r="EK13" s="306">
        <f>'Címrend kötelező 4.'!EK13+'Címrend önként 4.'!EK13+'Címrend állig. 4.'!EK13</f>
        <v>48835</v>
      </c>
      <c r="EL13" s="306">
        <f>'Címrend kötelező 4.'!EL13+'Címrend önként 4.'!EL13+'Címrend állig. 4.'!EL13</f>
        <v>48835</v>
      </c>
      <c r="EM13" s="306">
        <f>'Címrend kötelező 4.'!EM13+'Címrend önként 4.'!EM13+'Címrend állig. 4.'!EM13</f>
        <v>0</v>
      </c>
      <c r="EN13" s="306">
        <f>'Címrend kötelező 4.'!EN13+'Címrend önként 4.'!EN13+'Címrend állig. 4.'!EN13</f>
        <v>5349</v>
      </c>
      <c r="EO13" s="306">
        <f>'Címrend kötelező 4.'!EO13+'Címrend önként 4.'!EO13+'Címrend állig. 4.'!EO13</f>
        <v>5349</v>
      </c>
      <c r="EP13" s="306">
        <f>'Címrend kötelező 4.'!EP13+'Címrend önként 4.'!EP13+'Címrend állig. 4.'!EP13</f>
        <v>0</v>
      </c>
      <c r="EQ13" s="306">
        <f>'Címrend kötelező 4.'!EQ13+'Címrend önként 4.'!EQ13+'Címrend állig. 4.'!EQ13</f>
        <v>217020</v>
      </c>
      <c r="ER13" s="306">
        <f>'Címrend kötelező 4.'!ER13+'Címrend önként 4.'!ER13+'Címrend állig. 4.'!ER13</f>
        <v>217020</v>
      </c>
      <c r="ES13" s="306">
        <f>'Címrend kötelező 4.'!ES13+'Címrend önként 4.'!ES13+'Címrend állig. 4.'!ES13</f>
        <v>0</v>
      </c>
      <c r="ET13" s="306">
        <f>'Címrend kötelező 4.'!ET13+'Címrend önként 4.'!ET13+'Címrend állig. 4.'!ET13</f>
        <v>70404</v>
      </c>
      <c r="EU13" s="306">
        <f>'Címrend kötelező 4.'!EU13+'Címrend önként 4.'!EU13+'Címrend állig. 4.'!EU13</f>
        <v>70404</v>
      </c>
      <c r="EV13" s="335">
        <f>DU13+DX13+EA13+ED13+EG13+EJ13+EM13+EP13+ES13</f>
        <v>0</v>
      </c>
      <c r="EW13" s="335">
        <f t="shared" ref="EW13:EX17" si="42">DV13+DY13+EB13+EE13+EH13+EK13+EN13+EQ13+ET13</f>
        <v>454362</v>
      </c>
      <c r="EX13" s="335">
        <f t="shared" si="42"/>
        <v>454362</v>
      </c>
      <c r="EY13" s="306">
        <f>'Címrend kötelező 4.'!EY13+'Címrend önként 4.'!EY13+'Címrend állig. 4.'!EY13</f>
        <v>0</v>
      </c>
      <c r="EZ13" s="306">
        <f>'Címrend kötelező 4.'!EZ13+'Címrend önként 4.'!EZ13+'Címrend állig. 4.'!EZ13</f>
        <v>12527</v>
      </c>
      <c r="FA13" s="306">
        <f>'Címrend kötelező 4.'!FA13+'Címrend önként 4.'!FA13+'Címrend állig. 4.'!FA13</f>
        <v>12527</v>
      </c>
      <c r="FB13" s="306">
        <f>'Címrend kötelező 4.'!FB13+'Címrend önként 4.'!FB13+'Címrend állig. 4.'!FB13</f>
        <v>0</v>
      </c>
      <c r="FC13" s="306">
        <f>'Címrend kötelező 4.'!FC13+'Címrend önként 4.'!FC13+'Címrend állig. 4.'!FC13</f>
        <v>19949</v>
      </c>
      <c r="FD13" s="306">
        <f>'Címrend kötelező 4.'!FD13+'Címrend önként 4.'!FD13+'Címrend állig. 4.'!FD13</f>
        <v>19949</v>
      </c>
      <c r="FE13" s="306">
        <f>'Címrend kötelező 4.'!FE13+'Címrend önként 4.'!FE13+'Címrend állig. 4.'!FE13</f>
        <v>0</v>
      </c>
      <c r="FF13" s="306">
        <f>'Címrend kötelező 4.'!FF13+'Címrend önként 4.'!FF13+'Címrend állig. 4.'!FF13</f>
        <v>12096</v>
      </c>
      <c r="FG13" s="306">
        <f>'Címrend kötelező 4.'!FG13+'Címrend önként 4.'!FG13+'Címrend állig. 4.'!FG13</f>
        <v>12096</v>
      </c>
      <c r="FH13" s="306">
        <f>'Címrend kötelező 4.'!FH13+'Címrend önként 4.'!FH13+'Címrend állig. 4.'!FH13</f>
        <v>0</v>
      </c>
      <c r="FI13" s="306">
        <f>'Címrend kötelező 4.'!FI13+'Címrend önként 4.'!FI13+'Címrend állig. 4.'!FI13</f>
        <v>9253</v>
      </c>
      <c r="FJ13" s="306">
        <f>'Címrend kötelező 4.'!FJ13+'Címrend önként 4.'!FJ13+'Címrend állig. 4.'!FJ13</f>
        <v>9253</v>
      </c>
      <c r="FK13" s="306">
        <f>'Címrend kötelező 4.'!FK13+'Címrend önként 4.'!FK13+'Címrend állig. 4.'!FK13</f>
        <v>0</v>
      </c>
      <c r="FL13" s="306">
        <f>'Címrend kötelező 4.'!FL13+'Címrend önként 4.'!FL13+'Címrend állig. 4.'!FL13</f>
        <v>-5178</v>
      </c>
      <c r="FM13" s="306">
        <f>'Címrend kötelező 4.'!FM13+'Címrend önként 4.'!FM13+'Címrend állig. 4.'!FM13</f>
        <v>-5178</v>
      </c>
      <c r="FN13" s="306">
        <f>'Címrend kötelező 4.'!FN13+'Címrend önként 4.'!FN13+'Címrend állig. 4.'!FN13</f>
        <v>0</v>
      </c>
      <c r="FO13" s="306">
        <f>'Címrend kötelező 4.'!FO13+'Címrend önként 4.'!FO13+'Címrend állig. 4.'!FO13</f>
        <v>-2945</v>
      </c>
      <c r="FP13" s="306">
        <f>'Címrend kötelező 4.'!FP13+'Címrend önként 4.'!FP13+'Címrend állig. 4.'!FP13</f>
        <v>-2945</v>
      </c>
      <c r="FQ13" s="306">
        <f>'Címrend kötelező 4.'!FQ13+'Címrend önként 4.'!FQ13+'Címrend állig. 4.'!FQ13</f>
        <v>0</v>
      </c>
      <c r="FR13" s="306">
        <f>'Címrend kötelező 4.'!FR13+'Címrend önként 4.'!FR13+'Címrend állig. 4.'!FR13</f>
        <v>2401</v>
      </c>
      <c r="FS13" s="306">
        <f>'Címrend kötelező 4.'!FS13+'Címrend önként 4.'!FS13+'Címrend állig. 4.'!FS13</f>
        <v>2401</v>
      </c>
      <c r="FT13" s="306">
        <f>'Címrend kötelező 4.'!FT13+'Címrend önként 4.'!FT13+'Címrend állig. 4.'!FT13</f>
        <v>0</v>
      </c>
      <c r="FU13" s="306">
        <f>'Címrend kötelező 4.'!FU13+'Címrend önként 4.'!FU13+'Címrend állig. 4.'!FU13</f>
        <v>1424</v>
      </c>
      <c r="FV13" s="306">
        <f>'Címrend kötelező 4.'!FV13+'Címrend önként 4.'!FV13+'Címrend állig. 4.'!FV13</f>
        <v>1424</v>
      </c>
      <c r="FW13" s="306">
        <f>'Címrend kötelező 4.'!FW13+'Címrend önként 4.'!FW13+'Címrend állig. 4.'!FW13</f>
        <v>0</v>
      </c>
      <c r="FX13" s="306">
        <f>'Címrend kötelező 4.'!FX13+'Címrend önként 4.'!FX13+'Címrend állig. 4.'!FX13</f>
        <v>11980</v>
      </c>
      <c r="FY13" s="306">
        <f>'Címrend kötelező 4.'!FY13+'Címrend önként 4.'!FY13+'Címrend állig. 4.'!FY13</f>
        <v>11980</v>
      </c>
      <c r="FZ13" s="306">
        <f>'Címrend kötelező 4.'!FZ13+'Címrend önként 4.'!FZ13+'Címrend állig. 4.'!FZ13</f>
        <v>0</v>
      </c>
      <c r="GA13" s="306">
        <f>'Címrend kötelező 4.'!GA13+'Címrend önként 4.'!GA13+'Címrend állig. 4.'!GA13</f>
        <v>2323</v>
      </c>
      <c r="GB13" s="306">
        <f>'Címrend kötelező 4.'!GB13+'Címrend önként 4.'!GB13+'Címrend állig. 4.'!GB13</f>
        <v>2323</v>
      </c>
      <c r="GC13" s="306">
        <f>'Címrend kötelező 4.'!GC13+'Címrend önként 4.'!GC13+'Címrend állig. 4.'!GC13</f>
        <v>0</v>
      </c>
      <c r="GD13" s="306">
        <f>'Címrend kötelező 4.'!GD13+'Címrend önként 4.'!GD13+'Címrend állig. 4.'!GD13</f>
        <v>5362</v>
      </c>
      <c r="GE13" s="306">
        <f>'Címrend kötelező 4.'!GE13+'Címrend önként 4.'!GE13+'Címrend állig. 4.'!GE13</f>
        <v>5362</v>
      </c>
      <c r="GF13" s="306">
        <f>'Címrend kötelező 4.'!GF13+'Címrend önként 4.'!GF13+'Címrend állig. 4.'!GF13</f>
        <v>0</v>
      </c>
      <c r="GG13" s="306">
        <f>'Címrend kötelező 4.'!GG13+'Címrend önként 4.'!GG13+'Címrend állig. 4.'!GG13</f>
        <v>68116</v>
      </c>
      <c r="GH13" s="306">
        <f>'Címrend kötelező 4.'!GH13+'Címrend önként 4.'!GH13+'Címrend állig. 4.'!GH13</f>
        <v>68116</v>
      </c>
      <c r="GI13" s="306">
        <f>'Címrend kötelező 4.'!GI13+'Címrend önként 4.'!GI13+'Címrend állig. 4.'!GI13</f>
        <v>0</v>
      </c>
      <c r="GJ13" s="306">
        <f>'Címrend kötelező 4.'!GJ13+'Címrend önként 4.'!GJ13+'Címrend állig. 4.'!GJ13</f>
        <v>1506</v>
      </c>
      <c r="GK13" s="306">
        <f>'Címrend kötelező 4.'!GK13+'Címrend önként 4.'!GK13+'Címrend állig. 4.'!GK13</f>
        <v>1506</v>
      </c>
      <c r="GL13" s="307">
        <f>EY13+FB13+FE13+FH13+FK13+FN13+FQ13+FT13+FW13+FZ13+GC13+GF13+GI13</f>
        <v>0</v>
      </c>
      <c r="GM13" s="307">
        <f t="shared" ref="GM13:GN17" si="43">EZ13+FC13+FF13+FI13+FL13+FO13+FR13+FU13+FX13+GA13+GD13+GG13+GJ13</f>
        <v>138814</v>
      </c>
      <c r="GN13" s="307">
        <f t="shared" si="43"/>
        <v>138814</v>
      </c>
      <c r="GO13" s="306">
        <f>'Címrend kötelező 4.'!GO13+'Címrend önként 4.'!GO13+'Címrend állig. 4.'!GO13</f>
        <v>0</v>
      </c>
      <c r="GP13" s="306">
        <f>'Címrend kötelező 4.'!GP13+'Címrend önként 4.'!GP13+'Címrend állig. 4.'!GP13</f>
        <v>113899</v>
      </c>
      <c r="GQ13" s="306">
        <f>'Címrend kötelező 4.'!GQ13+'Címrend önként 4.'!GQ13+'Címrend állig. 4.'!GQ13</f>
        <v>113899</v>
      </c>
      <c r="GR13" s="306">
        <f>'Címrend kötelező 4.'!GR13+'Címrend önként 4.'!GR13+'Címrend állig. 4.'!GR13</f>
        <v>0</v>
      </c>
      <c r="GS13" s="306">
        <f>'Címrend kötelező 4.'!GS13+'Címrend önként 4.'!GS13+'Címrend állig. 4.'!GS13</f>
        <v>14884</v>
      </c>
      <c r="GT13" s="306">
        <f>'Címrend kötelező 4.'!GT13+'Címrend önként 4.'!GT13+'Címrend állig. 4.'!GT13</f>
        <v>14884</v>
      </c>
      <c r="GU13" s="306">
        <f>'Címrend kötelező 4.'!GU13+'Címrend önként 4.'!GU13+'Címrend állig. 4.'!GU13</f>
        <v>0</v>
      </c>
      <c r="GV13" s="306">
        <f>'Címrend kötelező 4.'!GV13+'Címrend önként 4.'!GV13+'Címrend állig. 4.'!GV13</f>
        <v>123977</v>
      </c>
      <c r="GW13" s="306">
        <f>'Címrend kötelező 4.'!GW13+'Címrend önként 4.'!GW13+'Címrend állig. 4.'!GW13</f>
        <v>123977</v>
      </c>
      <c r="GX13" s="307">
        <f>GL13+GO13+GR13+GU13</f>
        <v>0</v>
      </c>
      <c r="GY13" s="307">
        <f t="shared" ref="GY13:GZ17" si="44">GM13+GP13+GS13+GV13</f>
        <v>391574</v>
      </c>
      <c r="GZ13" s="307">
        <f t="shared" si="44"/>
        <v>391574</v>
      </c>
      <c r="HA13" s="307">
        <f>DR13+EV13+GX13</f>
        <v>50726</v>
      </c>
      <c r="HB13" s="307">
        <f t="shared" ref="HB13:HC17" si="45">DS13+EW13+GY13</f>
        <v>1701560</v>
      </c>
      <c r="HC13" s="308">
        <f t="shared" si="45"/>
        <v>1703560</v>
      </c>
      <c r="HD13" s="299"/>
      <c r="HE13" s="24"/>
    </row>
    <row r="14" spans="1:213" ht="15" customHeight="1" x14ac:dyDescent="0.2">
      <c r="A14" s="305" t="s">
        <v>571</v>
      </c>
      <c r="B14" s="306">
        <f>'Címrend kötelező 4.'!B14+'Címrend önként 4.'!B14+'Címrend állig. 4.'!B14</f>
        <v>0</v>
      </c>
      <c r="C14" s="306">
        <f>'Címrend kötelező 4.'!C14+'Címrend önként 4.'!C14+'Címrend állig. 4.'!C14</f>
        <v>0</v>
      </c>
      <c r="D14" s="306">
        <f>'Címrend kötelező 4.'!D14+'Címrend önként 4.'!D14+'Címrend állig. 4.'!D14</f>
        <v>0</v>
      </c>
      <c r="E14" s="306">
        <f>'Címrend kötelező 4.'!E14+'Címrend önként 4.'!E14+'Címrend állig. 4.'!E14</f>
        <v>0</v>
      </c>
      <c r="F14" s="306">
        <f>'Címrend kötelező 4.'!F14+'Címrend önként 4.'!F14+'Címrend állig. 4.'!F14</f>
        <v>0</v>
      </c>
      <c r="G14" s="306">
        <f>'Címrend kötelező 4.'!G14+'Címrend önként 4.'!G14+'Címrend állig. 4.'!G14</f>
        <v>0</v>
      </c>
      <c r="H14" s="306">
        <f>'Címrend kötelező 4.'!H14+'Címrend önként 4.'!H14+'Címrend állig. 4.'!H14</f>
        <v>0</v>
      </c>
      <c r="I14" s="306">
        <f>'Címrend kötelező 4.'!I14+'Címrend önként 4.'!I14+'Címrend állig. 4.'!I14</f>
        <v>0</v>
      </c>
      <c r="J14" s="306">
        <f>'Címrend kötelező 4.'!J14+'Címrend önként 4.'!J14+'Címrend állig. 4.'!J14</f>
        <v>0</v>
      </c>
      <c r="K14" s="306">
        <f>'Címrend kötelező 4.'!K14+'Címrend önként 4.'!K14+'Címrend állig. 4.'!K14</f>
        <v>0</v>
      </c>
      <c r="L14" s="306">
        <f>'Címrend kötelező 4.'!L14+'Címrend önként 4.'!L14+'Címrend állig. 4.'!L14</f>
        <v>0</v>
      </c>
      <c r="M14" s="306">
        <f>'Címrend kötelező 4.'!M14+'Címrend önként 4.'!M14+'Címrend állig. 4.'!M14</f>
        <v>0</v>
      </c>
      <c r="N14" s="306">
        <f>'Címrend kötelező 4.'!N14+'Címrend önként 4.'!N14+'Címrend állig. 4.'!N14</f>
        <v>0</v>
      </c>
      <c r="O14" s="306">
        <f>'Címrend kötelező 4.'!O14+'Címrend önként 4.'!O14+'Címrend állig. 4.'!O14</f>
        <v>0</v>
      </c>
      <c r="P14" s="306">
        <f>'Címrend kötelező 4.'!P14+'Címrend önként 4.'!P14+'Címrend állig. 4.'!P14</f>
        <v>0</v>
      </c>
      <c r="Q14" s="306">
        <f>'Címrend kötelező 4.'!Q14+'Címrend önként 4.'!Q14+'Címrend állig. 4.'!Q14</f>
        <v>0</v>
      </c>
      <c r="R14" s="306">
        <f>'Címrend kötelező 4.'!R14+'Címrend önként 4.'!R14+'Címrend állig. 4.'!R14</f>
        <v>0</v>
      </c>
      <c r="S14" s="306">
        <f>'Címrend kötelező 4.'!S14+'Címrend önként 4.'!S14+'Címrend állig. 4.'!S14</f>
        <v>0</v>
      </c>
      <c r="T14" s="306">
        <f>'Címrend kötelező 4.'!T14+'Címrend önként 4.'!T14+'Címrend állig. 4.'!T14</f>
        <v>0</v>
      </c>
      <c r="U14" s="306">
        <f>'Címrend kötelező 4.'!U14+'Címrend önként 4.'!U14+'Címrend állig. 4.'!U14</f>
        <v>0</v>
      </c>
      <c r="V14" s="306">
        <f>'Címrend kötelező 4.'!V14+'Címrend önként 4.'!V14+'Címrend állig. 4.'!V14</f>
        <v>0</v>
      </c>
      <c r="W14" s="306">
        <f>'Címrend kötelező 4.'!W14+'Címrend önként 4.'!W14+'Címrend állig. 4.'!W14</f>
        <v>0</v>
      </c>
      <c r="X14" s="306">
        <f>'Címrend kötelező 4.'!X14+'Címrend önként 4.'!X14+'Címrend állig. 4.'!X14</f>
        <v>0</v>
      </c>
      <c r="Y14" s="306">
        <f>'Címrend kötelező 4.'!Y14+'Címrend önként 4.'!Y14+'Címrend állig. 4.'!Y14</f>
        <v>0</v>
      </c>
      <c r="Z14" s="306">
        <f>'Címrend kötelező 4.'!Z14+'Címrend önként 4.'!Z14+'Címrend állig. 4.'!Z14</f>
        <v>0</v>
      </c>
      <c r="AA14" s="306">
        <f>'Címrend kötelező 4.'!AA14+'Címrend önként 4.'!AA14+'Címrend állig. 4.'!AA14</f>
        <v>0</v>
      </c>
      <c r="AB14" s="306">
        <f>'Címrend kötelező 4.'!AB14+'Címrend önként 4.'!AB14+'Címrend állig. 4.'!AB14</f>
        <v>0</v>
      </c>
      <c r="AC14" s="306">
        <f>'Címrend kötelező 4.'!AC14+'Címrend önként 4.'!AC14+'Címrend állig. 4.'!AC14</f>
        <v>0</v>
      </c>
      <c r="AD14" s="306">
        <f>'Címrend kötelező 4.'!AD14+'Címrend önként 4.'!AD14+'Címrend állig. 4.'!AD14</f>
        <v>0</v>
      </c>
      <c r="AE14" s="306">
        <f>'Címrend kötelező 4.'!AE14+'Címrend önként 4.'!AE14+'Címrend állig. 4.'!AE14</f>
        <v>0</v>
      </c>
      <c r="AF14" s="306">
        <f>'Címrend kötelező 4.'!AF14+'Címrend önként 4.'!AF14+'Címrend állig. 4.'!AF14</f>
        <v>0</v>
      </c>
      <c r="AG14" s="306">
        <f>'Címrend kötelező 4.'!AG14+'Címrend önként 4.'!AG14+'Címrend állig. 4.'!AG14</f>
        <v>0</v>
      </c>
      <c r="AH14" s="306">
        <f>'Címrend kötelező 4.'!AH14+'Címrend önként 4.'!AH14+'Címrend állig. 4.'!AH14</f>
        <v>0</v>
      </c>
      <c r="AI14" s="306">
        <f>'Címrend kötelező 4.'!AI14+'Címrend önként 4.'!AI14+'Címrend állig. 4.'!AI14</f>
        <v>0</v>
      </c>
      <c r="AJ14" s="306">
        <f>'Címrend kötelező 4.'!AJ14+'Címrend önként 4.'!AJ14+'Címrend állig. 4.'!AJ14</f>
        <v>0</v>
      </c>
      <c r="AK14" s="306">
        <f>'Címrend kötelező 4.'!AK14+'Címrend önként 4.'!AK14+'Címrend állig. 4.'!AK14</f>
        <v>0</v>
      </c>
      <c r="AL14" s="306">
        <f>'Címrend kötelező 4.'!AL14+'Címrend önként 4.'!AL14+'Címrend állig. 4.'!AL14</f>
        <v>0</v>
      </c>
      <c r="AM14" s="306">
        <f>'Címrend kötelező 4.'!AM14+'Címrend önként 4.'!AM14+'Címrend állig. 4.'!AM14</f>
        <v>0</v>
      </c>
      <c r="AN14" s="306">
        <f>'Címrend kötelező 4.'!AN14+'Címrend önként 4.'!AN14+'Címrend állig. 4.'!AN14</f>
        <v>0</v>
      </c>
      <c r="AO14" s="306">
        <f>'Címrend kötelező 4.'!AO14+'Címrend önként 4.'!AO14+'Címrend állig. 4.'!AO14</f>
        <v>0</v>
      </c>
      <c r="AP14" s="306">
        <f>'Címrend kötelező 4.'!AP14+'Címrend önként 4.'!AP14+'Címrend állig. 4.'!AP14</f>
        <v>0</v>
      </c>
      <c r="AQ14" s="306">
        <f>'Címrend kötelező 4.'!AQ14+'Címrend önként 4.'!AQ14+'Címrend állig. 4.'!AQ14</f>
        <v>0</v>
      </c>
      <c r="AR14" s="306">
        <f>'Címrend kötelező 4.'!AR14+'Címrend önként 4.'!AR14+'Címrend állig. 4.'!AR14</f>
        <v>0</v>
      </c>
      <c r="AS14" s="306">
        <f>'Címrend kötelező 4.'!AS14+'Címrend önként 4.'!AS14+'Címrend állig. 4.'!AS14</f>
        <v>0</v>
      </c>
      <c r="AT14" s="306">
        <f>'Címrend kötelező 4.'!AT14+'Címrend önként 4.'!AT14+'Címrend állig. 4.'!AT14</f>
        <v>0</v>
      </c>
      <c r="AU14" s="306">
        <f>'Címrend kötelező 4.'!AU14+'Címrend önként 4.'!AU14+'Címrend állig. 4.'!AU14</f>
        <v>0</v>
      </c>
      <c r="AV14" s="306">
        <f>'Címrend kötelező 4.'!AV14+'Címrend önként 4.'!AV14+'Címrend állig. 4.'!AV14</f>
        <v>0</v>
      </c>
      <c r="AW14" s="306">
        <f>'Címrend kötelező 4.'!AW14+'Címrend önként 4.'!AW14+'Címrend állig. 4.'!AW14</f>
        <v>0</v>
      </c>
      <c r="AX14" s="306">
        <f>'Címrend kötelező 4.'!AX14+'Címrend önként 4.'!AX14+'Címrend állig. 4.'!AX14</f>
        <v>0</v>
      </c>
      <c r="AY14" s="306">
        <f>'Címrend kötelező 4.'!AY14+'Címrend önként 4.'!AY14+'Címrend állig. 4.'!AY14</f>
        <v>0</v>
      </c>
      <c r="AZ14" s="306">
        <f>'Címrend kötelező 4.'!AZ14+'Címrend önként 4.'!AZ14+'Címrend állig. 4.'!AZ14</f>
        <v>0</v>
      </c>
      <c r="BA14" s="306">
        <f>'Címrend kötelező 4.'!BA14+'Címrend önként 4.'!BA14+'Címrend állig. 4.'!BA14</f>
        <v>0</v>
      </c>
      <c r="BB14" s="306">
        <f>'Címrend kötelező 4.'!BB14+'Címrend önként 4.'!BB14+'Címrend állig. 4.'!BB14</f>
        <v>0</v>
      </c>
      <c r="BC14" s="306">
        <f>'Címrend kötelező 4.'!BC14+'Címrend önként 4.'!BC14+'Címrend állig. 4.'!BC14</f>
        <v>0</v>
      </c>
      <c r="BD14" s="306">
        <f>'Címrend kötelező 4.'!BD14+'Címrend önként 4.'!BD14+'Címrend állig. 4.'!BD14</f>
        <v>0</v>
      </c>
      <c r="BE14" s="306">
        <f>'Címrend kötelező 4.'!BE14+'Címrend önként 4.'!BE14+'Címrend állig. 4.'!BE14</f>
        <v>0</v>
      </c>
      <c r="BF14" s="306">
        <f>'Címrend kötelező 4.'!BF14+'Címrend önként 4.'!BF14+'Címrend állig. 4.'!BF14</f>
        <v>0</v>
      </c>
      <c r="BG14" s="306">
        <f>'Címrend kötelező 4.'!BG14+'Címrend önként 4.'!BG14+'Címrend állig. 4.'!BG14</f>
        <v>0</v>
      </c>
      <c r="BH14" s="306">
        <f>'Címrend kötelező 4.'!BH14+'Címrend önként 4.'!BH14+'Címrend állig. 4.'!BH14</f>
        <v>0</v>
      </c>
      <c r="BI14" s="306">
        <f>'Címrend kötelező 4.'!BI14+'Címrend önként 4.'!BI14+'Címrend állig. 4.'!BI14</f>
        <v>0</v>
      </c>
      <c r="BJ14" s="306">
        <f>'Címrend kötelező 4.'!BJ14+'Címrend önként 4.'!BJ14+'Címrend állig. 4.'!BJ14</f>
        <v>0</v>
      </c>
      <c r="BK14" s="306">
        <f>'Címrend kötelező 4.'!BK14+'Címrend önként 4.'!BK14+'Címrend állig. 4.'!BK14</f>
        <v>0</v>
      </c>
      <c r="BL14" s="306">
        <f>'Címrend kötelező 4.'!BL14+'Címrend önként 4.'!BL14+'Címrend állig. 4.'!BL14</f>
        <v>0</v>
      </c>
      <c r="BM14" s="306">
        <f>'Címrend kötelező 4.'!BM14+'Címrend önként 4.'!BM14+'Címrend állig. 4.'!BM14</f>
        <v>0</v>
      </c>
      <c r="BN14" s="306">
        <f>'Címrend kötelező 4.'!BN14+'Címrend önként 4.'!BN14+'Címrend állig. 4.'!BN14</f>
        <v>0</v>
      </c>
      <c r="BO14" s="306">
        <f>'Címrend kötelező 4.'!BO14+'Címrend önként 4.'!BO14+'Címrend állig. 4.'!BO14</f>
        <v>0</v>
      </c>
      <c r="BP14" s="306">
        <f>'Címrend kötelező 4.'!BP14+'Címrend önként 4.'!BP14+'Címrend állig. 4.'!BP14</f>
        <v>0</v>
      </c>
      <c r="BQ14" s="306">
        <f>'Címrend kötelező 4.'!BQ14+'Címrend önként 4.'!BQ14+'Címrend állig. 4.'!BQ14</f>
        <v>0</v>
      </c>
      <c r="BR14" s="306">
        <f>'Címrend kötelező 4.'!BR14+'Címrend önként 4.'!BR14+'Címrend állig. 4.'!BR14</f>
        <v>0</v>
      </c>
      <c r="BS14" s="306">
        <f>'Címrend kötelező 4.'!BS14+'Címrend önként 4.'!BS14+'Címrend állig. 4.'!BS14</f>
        <v>0</v>
      </c>
      <c r="BT14" s="306">
        <f>'Címrend kötelező 4.'!BT14+'Címrend önként 4.'!BT14+'Címrend állig. 4.'!BT14</f>
        <v>0</v>
      </c>
      <c r="BU14" s="306">
        <f>'Címrend kötelező 4.'!BU14+'Címrend önként 4.'!BU14+'Címrend állig. 4.'!BU14</f>
        <v>0</v>
      </c>
      <c r="BV14" s="306">
        <f>'Címrend kötelező 4.'!BV14+'Címrend önként 4.'!BV14+'Címrend állig. 4.'!BV14</f>
        <v>0</v>
      </c>
      <c r="BW14" s="306">
        <f>'Címrend kötelező 4.'!BW14+'Címrend önként 4.'!BW14+'Címrend állig. 4.'!BW14</f>
        <v>0</v>
      </c>
      <c r="BX14" s="306">
        <f>'Címrend kötelező 4.'!BX14+'Címrend önként 4.'!BX14+'Címrend állig. 4.'!BX14</f>
        <v>0</v>
      </c>
      <c r="BY14" s="306">
        <f>'Címrend kötelező 4.'!BY14+'Címrend önként 4.'!BY14+'Címrend állig. 4.'!BY14</f>
        <v>0</v>
      </c>
      <c r="BZ14" s="306">
        <f>'Címrend kötelező 4.'!BZ14+'Címrend önként 4.'!BZ14+'Címrend állig. 4.'!BZ14</f>
        <v>0</v>
      </c>
      <c r="CA14" s="306">
        <f>'Címrend kötelező 4.'!CA14+'Címrend önként 4.'!CA14+'Címrend állig. 4.'!CA14</f>
        <v>0</v>
      </c>
      <c r="CB14" s="306">
        <f>'Címrend kötelező 4.'!CB14+'Címrend önként 4.'!CB14+'Címrend állig. 4.'!CB14</f>
        <v>0</v>
      </c>
      <c r="CC14" s="306">
        <f>'Címrend kötelező 4.'!CC14+'Címrend önként 4.'!CC14+'Címrend állig. 4.'!CC14</f>
        <v>0</v>
      </c>
      <c r="CD14" s="306">
        <f>'Címrend kötelező 4.'!CD14+'Címrend önként 4.'!CD14+'Címrend állig. 4.'!CD14</f>
        <v>0</v>
      </c>
      <c r="CE14" s="306">
        <f>'Címrend kötelező 4.'!CE14+'Címrend önként 4.'!CE14+'Címrend állig. 4.'!CE14</f>
        <v>0</v>
      </c>
      <c r="CF14" s="306">
        <f>'Címrend kötelező 4.'!CF14+'Címrend önként 4.'!CF14+'Címrend állig. 4.'!CF14</f>
        <v>0</v>
      </c>
      <c r="CG14" s="306">
        <f>'Címrend kötelező 4.'!CG14+'Címrend önként 4.'!CG14+'Címrend állig. 4.'!CG14</f>
        <v>0</v>
      </c>
      <c r="CH14" s="306">
        <f>'Címrend kötelező 4.'!CH14+'Címrend önként 4.'!CH14+'Címrend állig. 4.'!CH14</f>
        <v>0</v>
      </c>
      <c r="CI14" s="306">
        <f>'Címrend kötelező 4.'!CI14+'Címrend önként 4.'!CI14+'Címrend állig. 4.'!CI14</f>
        <v>0</v>
      </c>
      <c r="CJ14" s="306">
        <f>'Címrend kötelező 4.'!CJ14+'Címrend önként 4.'!CJ14+'Címrend állig. 4.'!CJ14</f>
        <v>0</v>
      </c>
      <c r="CK14" s="306">
        <f>'Címrend kötelező 4.'!CK14+'Címrend önként 4.'!CK14+'Címrend állig. 4.'!CK14</f>
        <v>0</v>
      </c>
      <c r="CL14" s="306">
        <f>'Címrend kötelező 4.'!CL14+'Címrend önként 4.'!CL14+'Címrend állig. 4.'!CL14</f>
        <v>0</v>
      </c>
      <c r="CM14" s="306">
        <f>'Címrend kötelező 4.'!CM14+'Címrend önként 4.'!CM14+'Címrend állig. 4.'!CM14</f>
        <v>0</v>
      </c>
      <c r="CN14" s="306">
        <f>'Címrend kötelező 4.'!CN14+'Címrend önként 4.'!CN14+'Címrend állig. 4.'!CN14</f>
        <v>0</v>
      </c>
      <c r="CO14" s="306">
        <f>'Címrend kötelező 4.'!CO14+'Címrend önként 4.'!CO14+'Címrend állig. 4.'!CO14</f>
        <v>0</v>
      </c>
      <c r="CP14" s="306">
        <f>'Címrend kötelező 4.'!CP14+'Címrend önként 4.'!CP14+'Címrend állig. 4.'!CP14</f>
        <v>0</v>
      </c>
      <c r="CQ14" s="306">
        <f>'Címrend kötelező 4.'!CQ14+'Címrend önként 4.'!CQ14+'Címrend állig. 4.'!CQ14</f>
        <v>0</v>
      </c>
      <c r="CR14" s="306">
        <f>'Címrend kötelező 4.'!CR14+'Címrend önként 4.'!CR14+'Címrend állig. 4.'!CR14</f>
        <v>0</v>
      </c>
      <c r="CS14" s="306">
        <f>'Címrend kötelező 4.'!CS14+'Címrend önként 4.'!CS14+'Címrend állig. 4.'!CS14</f>
        <v>0</v>
      </c>
      <c r="CT14" s="306">
        <f>'Címrend kötelező 4.'!CT14+'Címrend önként 4.'!CT14+'Címrend állig. 4.'!CT14</f>
        <v>0</v>
      </c>
      <c r="CU14" s="306">
        <f>'Címrend kötelező 4.'!CU14+'Címrend önként 4.'!CU14+'Címrend állig. 4.'!CU14</f>
        <v>0</v>
      </c>
      <c r="CV14" s="306">
        <f>'Címrend kötelező 4.'!CV14+'Címrend önként 4.'!CV14+'Címrend állig. 4.'!CV14</f>
        <v>0</v>
      </c>
      <c r="CW14" s="306">
        <f>'Címrend kötelező 4.'!CW14+'Címrend önként 4.'!CW14+'Címrend állig. 4.'!CW14</f>
        <v>0</v>
      </c>
      <c r="CX14" s="306">
        <f>'Címrend kötelező 4.'!CX14+'Címrend önként 4.'!CX14+'Címrend állig. 4.'!CX14</f>
        <v>0</v>
      </c>
      <c r="CY14" s="306">
        <f>'Címrend kötelező 4.'!CY14+'Címrend önként 4.'!CY14+'Címrend állig. 4.'!CY14</f>
        <v>0</v>
      </c>
      <c r="CZ14" s="306">
        <f>'Címrend kötelező 4.'!CZ14+'Címrend önként 4.'!CZ14+'Címrend állig. 4.'!CZ14</f>
        <v>0</v>
      </c>
      <c r="DA14" s="306">
        <f>'Címrend kötelező 4.'!DA14+'Címrend önként 4.'!DA14+'Címrend állig. 4.'!DA14</f>
        <v>0</v>
      </c>
      <c r="DB14" s="306">
        <f>'Címrend kötelező 4.'!DB14+'Címrend önként 4.'!DB14+'Címrend állig. 4.'!DB14</f>
        <v>0</v>
      </c>
      <c r="DC14" s="306">
        <f>'Címrend kötelező 4.'!DC14+'Címrend önként 4.'!DC14+'Címrend állig. 4.'!DC14</f>
        <v>0</v>
      </c>
      <c r="DD14" s="306">
        <f>'Címrend kötelező 4.'!DD14+'Címrend önként 4.'!DD14+'Címrend állig. 4.'!DD14</f>
        <v>0</v>
      </c>
      <c r="DE14" s="306">
        <f>'Címrend kötelező 4.'!DE14+'Címrend önként 4.'!DE14+'Címrend állig. 4.'!DE14</f>
        <v>0</v>
      </c>
      <c r="DF14" s="306">
        <f>'Címrend kötelező 4.'!DF14+'Címrend önként 4.'!DF14+'Címrend állig. 4.'!DF14</f>
        <v>0</v>
      </c>
      <c r="DG14" s="306">
        <f>'Címrend kötelező 4.'!DG14+'Címrend önként 4.'!DG14+'Címrend állig. 4.'!DG14</f>
        <v>0</v>
      </c>
      <c r="DH14" s="306">
        <f>'Címrend kötelező 4.'!DH14+'Címrend önként 4.'!DH14+'Címrend állig. 4.'!DH14</f>
        <v>0</v>
      </c>
      <c r="DI14" s="306">
        <f>'Címrend kötelező 4.'!DI14+'Címrend önként 4.'!DI14+'Címrend állig. 4.'!DI14</f>
        <v>0</v>
      </c>
      <c r="DJ14" s="306">
        <f>'Címrend kötelező 4.'!DJ14+'Címrend önként 4.'!DJ14+'Címrend állig. 4.'!DJ14</f>
        <v>0</v>
      </c>
      <c r="DK14" s="306">
        <f>'Címrend kötelező 4.'!DK14+'Címrend önként 4.'!DK14+'Címrend állig. 4.'!DK14</f>
        <v>0</v>
      </c>
      <c r="DL14" s="306">
        <f>'Címrend kötelező 4.'!DL14+'Címrend önként 4.'!DL14+'Címrend állig. 4.'!DL14</f>
        <v>0</v>
      </c>
      <c r="DM14" s="306">
        <f>'Címrend kötelező 4.'!DM14+'Címrend önként 4.'!DM14+'Címrend állig. 4.'!DM14</f>
        <v>0</v>
      </c>
      <c r="DN14" s="306">
        <f>'Címrend kötelező 4.'!DN14+'Címrend önként 4.'!DN14+'Címrend állig. 4.'!DN14</f>
        <v>0</v>
      </c>
      <c r="DO14" s="306">
        <f>'Címrend kötelező 4.'!DO14+'Címrend önként 4.'!DO14+'Címrend állig. 4.'!DO14</f>
        <v>0</v>
      </c>
      <c r="DP14" s="306">
        <f>'Címrend kötelező 4.'!DP14+'Címrend önként 4.'!DP14+'Címrend állig. 4.'!DP14</f>
        <v>0</v>
      </c>
      <c r="DQ14" s="306">
        <f>'Címrend kötelező 4.'!DQ14+'Címrend önként 4.'!DQ14+'Címrend állig. 4.'!DQ14</f>
        <v>0</v>
      </c>
      <c r="DR14" s="335">
        <f t="shared" si="25"/>
        <v>0</v>
      </c>
      <c r="DS14" s="335">
        <f t="shared" si="25"/>
        <v>0</v>
      </c>
      <c r="DT14" s="335">
        <f t="shared" si="25"/>
        <v>0</v>
      </c>
      <c r="DU14" s="306">
        <f>'Címrend kötelező 4.'!DU14+'Címrend önként 4.'!DU14+'Címrend állig. 4.'!DU14</f>
        <v>0</v>
      </c>
      <c r="DV14" s="306">
        <f>'Címrend kötelező 4.'!DV14+'Címrend önként 4.'!DV14+'Címrend állig. 4.'!DV14</f>
        <v>0</v>
      </c>
      <c r="DW14" s="306">
        <f>'Címrend kötelező 4.'!DW14+'Címrend önként 4.'!DW14+'Címrend állig. 4.'!DW14</f>
        <v>0</v>
      </c>
      <c r="DX14" s="306">
        <f>'Címrend kötelező 4.'!DX14+'Címrend önként 4.'!DX14+'Címrend állig. 4.'!DX14</f>
        <v>0</v>
      </c>
      <c r="DY14" s="306">
        <f>'Címrend kötelező 4.'!DY14+'Címrend önként 4.'!DY14+'Címrend állig. 4.'!DY14</f>
        <v>0</v>
      </c>
      <c r="DZ14" s="306">
        <f>'Címrend kötelező 4.'!DZ14+'Címrend önként 4.'!DZ14+'Címrend állig. 4.'!DZ14</f>
        <v>0</v>
      </c>
      <c r="EA14" s="306">
        <f>'Címrend kötelező 4.'!EA14+'Címrend önként 4.'!EA14+'Címrend állig. 4.'!EA14</f>
        <v>0</v>
      </c>
      <c r="EB14" s="306">
        <f>'Címrend kötelező 4.'!EB14+'Címrend önként 4.'!EB14+'Címrend állig. 4.'!EB14</f>
        <v>0</v>
      </c>
      <c r="EC14" s="306">
        <f>'Címrend kötelező 4.'!EC14+'Címrend önként 4.'!EC14+'Címrend állig. 4.'!EC14</f>
        <v>0</v>
      </c>
      <c r="ED14" s="306">
        <f>'Címrend kötelező 4.'!ED14+'Címrend önként 4.'!ED14+'Címrend állig. 4.'!ED14</f>
        <v>0</v>
      </c>
      <c r="EE14" s="306">
        <f>'Címrend kötelező 4.'!EE14+'Címrend önként 4.'!EE14+'Címrend állig. 4.'!EE14</f>
        <v>0</v>
      </c>
      <c r="EF14" s="306">
        <f>'Címrend kötelező 4.'!EF14+'Címrend önként 4.'!EF14+'Címrend állig. 4.'!EF14</f>
        <v>0</v>
      </c>
      <c r="EG14" s="306">
        <f>'Címrend kötelező 4.'!EG14+'Címrend önként 4.'!EG14+'Címrend állig. 4.'!EG14</f>
        <v>0</v>
      </c>
      <c r="EH14" s="306">
        <f>'Címrend kötelező 4.'!EH14+'Címrend önként 4.'!EH14+'Címrend állig. 4.'!EH14</f>
        <v>0</v>
      </c>
      <c r="EI14" s="306">
        <f>'Címrend kötelező 4.'!EI14+'Címrend önként 4.'!EI14+'Címrend állig. 4.'!EI14</f>
        <v>0</v>
      </c>
      <c r="EJ14" s="306">
        <f>'Címrend kötelező 4.'!EJ14+'Címrend önként 4.'!EJ14+'Címrend állig. 4.'!EJ14</f>
        <v>0</v>
      </c>
      <c r="EK14" s="306">
        <f>'Címrend kötelező 4.'!EK14+'Címrend önként 4.'!EK14+'Címrend állig. 4.'!EK14</f>
        <v>0</v>
      </c>
      <c r="EL14" s="306">
        <f>'Címrend kötelező 4.'!EL14+'Címrend önként 4.'!EL14+'Címrend állig. 4.'!EL14</f>
        <v>0</v>
      </c>
      <c r="EM14" s="306">
        <f>'Címrend kötelező 4.'!EM14+'Címrend önként 4.'!EM14+'Címrend állig. 4.'!EM14</f>
        <v>0</v>
      </c>
      <c r="EN14" s="306">
        <f>'Címrend kötelező 4.'!EN14+'Címrend önként 4.'!EN14+'Címrend állig. 4.'!EN14</f>
        <v>0</v>
      </c>
      <c r="EO14" s="306">
        <f>'Címrend kötelező 4.'!EO14+'Címrend önként 4.'!EO14+'Címrend állig. 4.'!EO14</f>
        <v>0</v>
      </c>
      <c r="EP14" s="306">
        <f>'Címrend kötelező 4.'!EP14+'Címrend önként 4.'!EP14+'Címrend állig. 4.'!EP14</f>
        <v>0</v>
      </c>
      <c r="EQ14" s="306">
        <f>'Címrend kötelező 4.'!EQ14+'Címrend önként 4.'!EQ14+'Címrend állig. 4.'!EQ14</f>
        <v>0</v>
      </c>
      <c r="ER14" s="306">
        <f>'Címrend kötelező 4.'!ER14+'Címrend önként 4.'!ER14+'Címrend állig. 4.'!ER14</f>
        <v>0</v>
      </c>
      <c r="ES14" s="306">
        <f>'Címrend kötelező 4.'!ES14+'Címrend önként 4.'!ES14+'Címrend állig. 4.'!ES14</f>
        <v>0</v>
      </c>
      <c r="ET14" s="306">
        <f>'Címrend kötelező 4.'!ET14+'Címrend önként 4.'!ET14+'Címrend állig. 4.'!ET14</f>
        <v>0</v>
      </c>
      <c r="EU14" s="306">
        <f>'Címrend kötelező 4.'!EU14+'Címrend önként 4.'!EU14+'Címrend állig. 4.'!EU14</f>
        <v>0</v>
      </c>
      <c r="EV14" s="335">
        <f>DU14+DX14+EA14+ED14+EG14+EJ14+EM14+EP14+ES14</f>
        <v>0</v>
      </c>
      <c r="EW14" s="335">
        <f t="shared" si="42"/>
        <v>0</v>
      </c>
      <c r="EX14" s="335">
        <f t="shared" si="42"/>
        <v>0</v>
      </c>
      <c r="EY14" s="306">
        <f>'Címrend kötelező 4.'!EY14+'Címrend önként 4.'!EY14+'Címrend állig. 4.'!EY14</f>
        <v>0</v>
      </c>
      <c r="EZ14" s="306">
        <f>'Címrend kötelező 4.'!EZ14+'Címrend önként 4.'!EZ14+'Címrend állig. 4.'!EZ14</f>
        <v>0</v>
      </c>
      <c r="FA14" s="306">
        <f>'Címrend kötelező 4.'!FA14+'Címrend önként 4.'!FA14+'Címrend állig. 4.'!FA14</f>
        <v>0</v>
      </c>
      <c r="FB14" s="306">
        <f>'Címrend kötelező 4.'!FB14+'Címrend önként 4.'!FB14+'Címrend állig. 4.'!FB14</f>
        <v>0</v>
      </c>
      <c r="FC14" s="306">
        <f>'Címrend kötelező 4.'!FC14+'Címrend önként 4.'!FC14+'Címrend állig. 4.'!FC14</f>
        <v>0</v>
      </c>
      <c r="FD14" s="306">
        <f>'Címrend kötelező 4.'!FD14+'Címrend önként 4.'!FD14+'Címrend állig. 4.'!FD14</f>
        <v>0</v>
      </c>
      <c r="FE14" s="306">
        <f>'Címrend kötelező 4.'!FE14+'Címrend önként 4.'!FE14+'Címrend állig. 4.'!FE14</f>
        <v>0</v>
      </c>
      <c r="FF14" s="306">
        <f>'Címrend kötelező 4.'!FF14+'Címrend önként 4.'!FF14+'Címrend állig. 4.'!FF14</f>
        <v>0</v>
      </c>
      <c r="FG14" s="306">
        <f>'Címrend kötelező 4.'!FG14+'Címrend önként 4.'!FG14+'Címrend állig. 4.'!FG14</f>
        <v>0</v>
      </c>
      <c r="FH14" s="306">
        <f>'Címrend kötelező 4.'!FH14+'Címrend önként 4.'!FH14+'Címrend állig. 4.'!FH14</f>
        <v>0</v>
      </c>
      <c r="FI14" s="306">
        <f>'Címrend kötelező 4.'!FI14+'Címrend önként 4.'!FI14+'Címrend állig. 4.'!FI14</f>
        <v>0</v>
      </c>
      <c r="FJ14" s="306">
        <f>'Címrend kötelező 4.'!FJ14+'Címrend önként 4.'!FJ14+'Címrend állig. 4.'!FJ14</f>
        <v>0</v>
      </c>
      <c r="FK14" s="306">
        <f>'Címrend kötelező 4.'!FK14+'Címrend önként 4.'!FK14+'Címrend állig. 4.'!FK14</f>
        <v>0</v>
      </c>
      <c r="FL14" s="306">
        <f>'Címrend kötelező 4.'!FL14+'Címrend önként 4.'!FL14+'Címrend állig. 4.'!FL14</f>
        <v>0</v>
      </c>
      <c r="FM14" s="306">
        <f>'Címrend kötelező 4.'!FM14+'Címrend önként 4.'!FM14+'Címrend állig. 4.'!FM14</f>
        <v>0</v>
      </c>
      <c r="FN14" s="306">
        <f>'Címrend kötelező 4.'!FN14+'Címrend önként 4.'!FN14+'Címrend állig. 4.'!FN14</f>
        <v>0</v>
      </c>
      <c r="FO14" s="306">
        <f>'Címrend kötelező 4.'!FO14+'Címrend önként 4.'!FO14+'Címrend állig. 4.'!FO14</f>
        <v>0</v>
      </c>
      <c r="FP14" s="306">
        <f>'Címrend kötelező 4.'!FP14+'Címrend önként 4.'!FP14+'Címrend állig. 4.'!FP14</f>
        <v>0</v>
      </c>
      <c r="FQ14" s="306">
        <f>'Címrend kötelező 4.'!FQ14+'Címrend önként 4.'!FQ14+'Címrend állig. 4.'!FQ14</f>
        <v>0</v>
      </c>
      <c r="FR14" s="306">
        <f>'Címrend kötelező 4.'!FR14+'Címrend önként 4.'!FR14+'Címrend állig. 4.'!FR14</f>
        <v>0</v>
      </c>
      <c r="FS14" s="306">
        <f>'Címrend kötelező 4.'!FS14+'Címrend önként 4.'!FS14+'Címrend állig. 4.'!FS14</f>
        <v>0</v>
      </c>
      <c r="FT14" s="306">
        <f>'Címrend kötelező 4.'!FT14+'Címrend önként 4.'!FT14+'Címrend állig. 4.'!FT14</f>
        <v>0</v>
      </c>
      <c r="FU14" s="306">
        <f>'Címrend kötelező 4.'!FU14+'Címrend önként 4.'!FU14+'Címrend állig. 4.'!FU14</f>
        <v>0</v>
      </c>
      <c r="FV14" s="306">
        <f>'Címrend kötelező 4.'!FV14+'Címrend önként 4.'!FV14+'Címrend állig. 4.'!FV14</f>
        <v>0</v>
      </c>
      <c r="FW14" s="306">
        <f>'Címrend kötelező 4.'!FW14+'Címrend önként 4.'!FW14+'Címrend állig. 4.'!FW14</f>
        <v>0</v>
      </c>
      <c r="FX14" s="306">
        <f>'Címrend kötelező 4.'!FX14+'Címrend önként 4.'!FX14+'Címrend állig. 4.'!FX14</f>
        <v>0</v>
      </c>
      <c r="FY14" s="306">
        <f>'Címrend kötelező 4.'!FY14+'Címrend önként 4.'!FY14+'Címrend állig. 4.'!FY14</f>
        <v>0</v>
      </c>
      <c r="FZ14" s="306">
        <f>'Címrend kötelező 4.'!FZ14+'Címrend önként 4.'!FZ14+'Címrend állig. 4.'!FZ14</f>
        <v>0</v>
      </c>
      <c r="GA14" s="306">
        <f>'Címrend kötelező 4.'!GA14+'Címrend önként 4.'!GA14+'Címrend állig. 4.'!GA14</f>
        <v>0</v>
      </c>
      <c r="GB14" s="306">
        <f>'Címrend kötelező 4.'!GB14+'Címrend önként 4.'!GB14+'Címrend állig. 4.'!GB14</f>
        <v>0</v>
      </c>
      <c r="GC14" s="306">
        <f>'Címrend kötelező 4.'!GC14+'Címrend önként 4.'!GC14+'Címrend állig. 4.'!GC14</f>
        <v>0</v>
      </c>
      <c r="GD14" s="306">
        <f>'Címrend kötelező 4.'!GD14+'Címrend önként 4.'!GD14+'Címrend állig. 4.'!GD14</f>
        <v>0</v>
      </c>
      <c r="GE14" s="306">
        <f>'Címrend kötelező 4.'!GE14+'Címrend önként 4.'!GE14+'Címrend állig. 4.'!GE14</f>
        <v>0</v>
      </c>
      <c r="GF14" s="306">
        <f>'Címrend kötelező 4.'!GF14+'Címrend önként 4.'!GF14+'Címrend állig. 4.'!GF14</f>
        <v>0</v>
      </c>
      <c r="GG14" s="306">
        <f>'Címrend kötelező 4.'!GG14+'Címrend önként 4.'!GG14+'Címrend állig. 4.'!GG14</f>
        <v>0</v>
      </c>
      <c r="GH14" s="306">
        <f>'Címrend kötelező 4.'!GH14+'Címrend önként 4.'!GH14+'Címrend állig. 4.'!GH14</f>
        <v>0</v>
      </c>
      <c r="GI14" s="306">
        <f>'Címrend kötelező 4.'!GI14+'Címrend önként 4.'!GI14+'Címrend állig. 4.'!GI14</f>
        <v>0</v>
      </c>
      <c r="GJ14" s="306">
        <f>'Címrend kötelező 4.'!GJ14+'Címrend önként 4.'!GJ14+'Címrend állig. 4.'!GJ14</f>
        <v>0</v>
      </c>
      <c r="GK14" s="306">
        <f>'Címrend kötelező 4.'!GK14+'Címrend önként 4.'!GK14+'Címrend állig. 4.'!GK14</f>
        <v>0</v>
      </c>
      <c r="GL14" s="307">
        <f>EY14+FB14+FE14+FH14+FK14+FN14+FQ14+FT14+FW14+FZ14+GC14+GF14+GI14</f>
        <v>0</v>
      </c>
      <c r="GM14" s="307">
        <f t="shared" si="43"/>
        <v>0</v>
      </c>
      <c r="GN14" s="307">
        <f t="shared" si="43"/>
        <v>0</v>
      </c>
      <c r="GO14" s="306">
        <f>'Címrend kötelező 4.'!GO14+'Címrend önként 4.'!GO14+'Címrend állig. 4.'!GO14</f>
        <v>0</v>
      </c>
      <c r="GP14" s="306">
        <f>'Címrend kötelező 4.'!GP14+'Címrend önként 4.'!GP14+'Címrend állig. 4.'!GP14</f>
        <v>0</v>
      </c>
      <c r="GQ14" s="306">
        <f>'Címrend kötelező 4.'!GQ14+'Címrend önként 4.'!GQ14+'Címrend állig. 4.'!GQ14</f>
        <v>0</v>
      </c>
      <c r="GR14" s="306">
        <f>'Címrend kötelező 4.'!GR14+'Címrend önként 4.'!GR14+'Címrend állig. 4.'!GR14</f>
        <v>0</v>
      </c>
      <c r="GS14" s="306">
        <f>'Címrend kötelező 4.'!GS14+'Címrend önként 4.'!GS14+'Címrend állig. 4.'!GS14</f>
        <v>0</v>
      </c>
      <c r="GT14" s="306">
        <f>'Címrend kötelező 4.'!GT14+'Címrend önként 4.'!GT14+'Címrend állig. 4.'!GT14</f>
        <v>0</v>
      </c>
      <c r="GU14" s="306">
        <f>'Címrend kötelező 4.'!GU14+'Címrend önként 4.'!GU14+'Címrend állig. 4.'!GU14</f>
        <v>0</v>
      </c>
      <c r="GV14" s="306">
        <f>'Címrend kötelező 4.'!GV14+'Címrend önként 4.'!GV14+'Címrend állig. 4.'!GV14</f>
        <v>0</v>
      </c>
      <c r="GW14" s="306">
        <f>'Címrend kötelező 4.'!GW14+'Címrend önként 4.'!GW14+'Címrend állig. 4.'!GW14</f>
        <v>0</v>
      </c>
      <c r="GX14" s="307">
        <f>GL14+GO14+GR14+GU14</f>
        <v>0</v>
      </c>
      <c r="GY14" s="307">
        <f t="shared" si="44"/>
        <v>0</v>
      </c>
      <c r="GZ14" s="307">
        <f t="shared" si="44"/>
        <v>0</v>
      </c>
      <c r="HA14" s="307">
        <f>DR14+EV14+GX14</f>
        <v>0</v>
      </c>
      <c r="HB14" s="307">
        <f t="shared" si="45"/>
        <v>0</v>
      </c>
      <c r="HC14" s="308">
        <f t="shared" si="45"/>
        <v>0</v>
      </c>
      <c r="HD14" s="299"/>
      <c r="HE14" s="24"/>
    </row>
    <row r="15" spans="1:213" s="904" customFormat="1" ht="15" customHeight="1" x14ac:dyDescent="0.2">
      <c r="A15" s="745" t="s">
        <v>572</v>
      </c>
      <c r="B15" s="334">
        <f>'Címrend kötelező 4.'!B15+'Címrend önként 4.'!B15+'Címrend állig. 4.'!B15</f>
        <v>0</v>
      </c>
      <c r="C15" s="334">
        <f>'Címrend kötelező 4.'!C15+'Címrend önként 4.'!C15+'Címrend állig. 4.'!C15</f>
        <v>0</v>
      </c>
      <c r="D15" s="334">
        <f>'Címrend kötelező 4.'!D15+'Címrend önként 4.'!D15+'Címrend állig. 4.'!D15</f>
        <v>0</v>
      </c>
      <c r="E15" s="334">
        <f>'Címrend kötelező 4.'!E15+'Címrend önként 4.'!E15+'Címrend állig. 4.'!E15</f>
        <v>0</v>
      </c>
      <c r="F15" s="334">
        <f>'Címrend kötelező 4.'!F15+'Címrend önként 4.'!F15+'Címrend állig. 4.'!F15</f>
        <v>0</v>
      </c>
      <c r="G15" s="334">
        <f>'Címrend kötelező 4.'!G15+'Címrend önként 4.'!G15+'Címrend állig. 4.'!G15</f>
        <v>0</v>
      </c>
      <c r="H15" s="334">
        <f>'Címrend kötelező 4.'!H15+'Címrend önként 4.'!H15+'Címrend állig. 4.'!H15</f>
        <v>0</v>
      </c>
      <c r="I15" s="334">
        <f>'Címrend kötelező 4.'!I15+'Címrend önként 4.'!I15+'Címrend állig. 4.'!I15</f>
        <v>0</v>
      </c>
      <c r="J15" s="334">
        <f>'Címrend kötelező 4.'!J15+'Címrend önként 4.'!J15+'Címrend állig. 4.'!J15</f>
        <v>0</v>
      </c>
      <c r="K15" s="334">
        <f>'Címrend kötelező 4.'!K15+'Címrend önként 4.'!K15+'Címrend állig. 4.'!K15</f>
        <v>0</v>
      </c>
      <c r="L15" s="334">
        <f>'Címrend kötelező 4.'!L15+'Címrend önként 4.'!L15+'Címrend állig. 4.'!L15</f>
        <v>0</v>
      </c>
      <c r="M15" s="334">
        <f>'Címrend kötelező 4.'!M15+'Címrend önként 4.'!M15+'Címrend állig. 4.'!M15</f>
        <v>0</v>
      </c>
      <c r="N15" s="334">
        <f>'Címrend kötelező 4.'!N15+'Címrend önként 4.'!N15+'Címrend állig. 4.'!N15</f>
        <v>16270</v>
      </c>
      <c r="O15" s="334">
        <f>'Címrend kötelező 4.'!O15+'Címrend önként 4.'!O15+'Címrend állig. 4.'!O15</f>
        <v>32657</v>
      </c>
      <c r="P15" s="334">
        <f>'Címrend kötelező 4.'!P15+'Címrend önként 4.'!P15+'Címrend állig. 4.'!P15</f>
        <v>27771</v>
      </c>
      <c r="Q15" s="334">
        <f>'Címrend kötelező 4.'!Q15+'Címrend önként 4.'!Q15+'Címrend állig. 4.'!Q15</f>
        <v>0</v>
      </c>
      <c r="R15" s="334">
        <f>'Címrend kötelező 4.'!R15+'Címrend önként 4.'!R15+'Címrend állig. 4.'!R15</f>
        <v>0</v>
      </c>
      <c r="S15" s="334">
        <f>'Címrend kötelező 4.'!S15+'Címrend önként 4.'!S15+'Címrend állig. 4.'!S15</f>
        <v>0</v>
      </c>
      <c r="T15" s="334">
        <f>'Címrend kötelező 4.'!T15+'Címrend önként 4.'!T15+'Címrend állig. 4.'!T15</f>
        <v>0</v>
      </c>
      <c r="U15" s="334">
        <f>'Címrend kötelező 4.'!U15+'Címrend önként 4.'!U15+'Címrend állig. 4.'!U15</f>
        <v>0</v>
      </c>
      <c r="V15" s="334">
        <f>'Címrend kötelező 4.'!V15+'Címrend önként 4.'!V15+'Címrend állig. 4.'!V15</f>
        <v>0</v>
      </c>
      <c r="W15" s="334">
        <f>'Címrend kötelező 4.'!W15+'Címrend önként 4.'!W15+'Címrend állig. 4.'!W15</f>
        <v>6868</v>
      </c>
      <c r="X15" s="334">
        <f>'Címrend kötelező 4.'!X15+'Címrend önként 4.'!X15+'Címrend állig. 4.'!X15</f>
        <v>12630</v>
      </c>
      <c r="Y15" s="334">
        <f>'Címrend kötelező 4.'!Y15+'Címrend önként 4.'!Y15+'Címrend állig. 4.'!Y15</f>
        <v>8561</v>
      </c>
      <c r="Z15" s="334">
        <f>'Címrend kötelező 4.'!Z15+'Címrend önként 4.'!Z15+'Címrend állig. 4.'!Z15</f>
        <v>0</v>
      </c>
      <c r="AA15" s="334">
        <f>'Címrend kötelező 4.'!AA15+'Címrend önként 4.'!AA15+'Címrend állig. 4.'!AA15</f>
        <v>2000</v>
      </c>
      <c r="AB15" s="334">
        <f>'Címrend kötelező 4.'!AB15+'Címrend önként 4.'!AB15+'Címrend állig. 4.'!AB15</f>
        <v>0</v>
      </c>
      <c r="AC15" s="334">
        <f>'Címrend kötelező 4.'!AC15+'Címrend önként 4.'!AC15+'Címrend állig. 4.'!AC15</f>
        <v>0</v>
      </c>
      <c r="AD15" s="334">
        <f>'Címrend kötelező 4.'!AD15+'Címrend önként 4.'!AD15+'Címrend állig. 4.'!AD15</f>
        <v>0</v>
      </c>
      <c r="AE15" s="334">
        <f>'Címrend kötelező 4.'!AE15+'Címrend önként 4.'!AE15+'Címrend állig. 4.'!AE15</f>
        <v>0</v>
      </c>
      <c r="AF15" s="334">
        <f>'Címrend kötelező 4.'!AF15+'Címrend önként 4.'!AF15+'Címrend állig. 4.'!AF15</f>
        <v>0</v>
      </c>
      <c r="AG15" s="334">
        <f>'Címrend kötelező 4.'!AG15+'Címrend önként 4.'!AG15+'Címrend állig. 4.'!AG15</f>
        <v>3000</v>
      </c>
      <c r="AH15" s="334">
        <f>'Címrend kötelező 4.'!AH15+'Címrend önként 4.'!AH15+'Címrend állig. 4.'!AH15</f>
        <v>2100</v>
      </c>
      <c r="AI15" s="334">
        <f>'Címrend kötelező 4.'!AI15+'Címrend önként 4.'!AI15+'Címrend állig. 4.'!AI15</f>
        <v>0</v>
      </c>
      <c r="AJ15" s="334">
        <f>'Címrend kötelező 4.'!AJ15+'Címrend önként 4.'!AJ15+'Címrend állig. 4.'!AJ15</f>
        <v>0</v>
      </c>
      <c r="AK15" s="334">
        <f>'Címrend kötelező 4.'!AK15+'Címrend önként 4.'!AK15+'Címrend állig. 4.'!AK15</f>
        <v>0</v>
      </c>
      <c r="AL15" s="334">
        <f>'Címrend kötelező 4.'!AL15+'Címrend önként 4.'!AL15+'Címrend állig. 4.'!AL15</f>
        <v>0</v>
      </c>
      <c r="AM15" s="334">
        <f>'Címrend kötelező 4.'!AM15+'Címrend önként 4.'!AM15+'Címrend állig. 4.'!AM15</f>
        <v>0</v>
      </c>
      <c r="AN15" s="334">
        <f>'Címrend kötelező 4.'!AN15+'Címrend önként 4.'!AN15+'Címrend állig. 4.'!AN15</f>
        <v>3233</v>
      </c>
      <c r="AO15" s="334">
        <f>'Címrend kötelező 4.'!AO15+'Címrend önként 4.'!AO15+'Címrend állig. 4.'!AO15</f>
        <v>0</v>
      </c>
      <c r="AP15" s="334">
        <f>'Címrend kötelező 4.'!AP15+'Címrend önként 4.'!AP15+'Címrend állig. 4.'!AP15</f>
        <v>0</v>
      </c>
      <c r="AQ15" s="334">
        <f>'Címrend kötelező 4.'!AQ15+'Címrend önként 4.'!AQ15+'Címrend állig. 4.'!AQ15</f>
        <v>0</v>
      </c>
      <c r="AR15" s="334">
        <f>'Címrend kötelező 4.'!AR15+'Címrend önként 4.'!AR15+'Címrend állig. 4.'!AR15</f>
        <v>0</v>
      </c>
      <c r="AS15" s="334">
        <f>'Címrend kötelező 4.'!AS15+'Címrend önként 4.'!AS15+'Címrend állig. 4.'!AS15</f>
        <v>0</v>
      </c>
      <c r="AT15" s="334">
        <f>'Címrend kötelező 4.'!AT15+'Címrend önként 4.'!AT15+'Címrend állig. 4.'!AT15</f>
        <v>0</v>
      </c>
      <c r="AU15" s="334">
        <f>'Címrend kötelező 4.'!AU15+'Címrend önként 4.'!AU15+'Címrend állig. 4.'!AU15</f>
        <v>104457</v>
      </c>
      <c r="AV15" s="334">
        <f>'Címrend kötelező 4.'!AV15+'Címrend önként 4.'!AV15+'Címrend állig. 4.'!AV15</f>
        <v>109989</v>
      </c>
      <c r="AW15" s="334">
        <f>'Címrend kötelező 4.'!AW15+'Címrend önként 4.'!AW15+'Címrend állig. 4.'!AW15</f>
        <v>81129</v>
      </c>
      <c r="AX15" s="334">
        <f>'Címrend kötelező 4.'!AX15+'Címrend önként 4.'!AX15+'Címrend állig. 4.'!AX15</f>
        <v>0</v>
      </c>
      <c r="AY15" s="334">
        <f>'Címrend kötelező 4.'!AY15+'Címrend önként 4.'!AY15+'Címrend állig. 4.'!AY15</f>
        <v>0</v>
      </c>
      <c r="AZ15" s="334">
        <f>'Címrend kötelező 4.'!AZ15+'Címrend önként 4.'!AZ15+'Címrend állig. 4.'!AZ15</f>
        <v>0</v>
      </c>
      <c r="BA15" s="334">
        <f>'Címrend kötelező 4.'!BA15+'Címrend önként 4.'!BA15+'Címrend állig. 4.'!BA15</f>
        <v>0</v>
      </c>
      <c r="BB15" s="334">
        <f>'Címrend kötelező 4.'!BB15+'Címrend önként 4.'!BB15+'Címrend állig. 4.'!BB15</f>
        <v>0</v>
      </c>
      <c r="BC15" s="334">
        <f>'Címrend kötelező 4.'!BC15+'Címrend önként 4.'!BC15+'Címrend állig. 4.'!BC15</f>
        <v>0</v>
      </c>
      <c r="BD15" s="334">
        <f>'Címrend kötelező 4.'!BD15+'Címrend önként 4.'!BD15+'Címrend állig. 4.'!BD15</f>
        <v>0</v>
      </c>
      <c r="BE15" s="334">
        <f>'Címrend kötelező 4.'!BE15+'Címrend önként 4.'!BE15+'Címrend állig. 4.'!BE15</f>
        <v>0</v>
      </c>
      <c r="BF15" s="334">
        <f>'Címrend kötelező 4.'!BF15+'Címrend önként 4.'!BF15+'Címrend állig. 4.'!BF15</f>
        <v>0</v>
      </c>
      <c r="BG15" s="334">
        <f>'Címrend kötelező 4.'!BG15+'Címrend önként 4.'!BG15+'Címrend állig. 4.'!BG15</f>
        <v>0</v>
      </c>
      <c r="BH15" s="334">
        <f>'Címrend kötelező 4.'!BH15+'Címrend önként 4.'!BH15+'Címrend állig. 4.'!BH15</f>
        <v>0</v>
      </c>
      <c r="BI15" s="334">
        <f>'Címrend kötelező 4.'!BI15+'Címrend önként 4.'!BI15+'Címrend állig. 4.'!BI15</f>
        <v>0</v>
      </c>
      <c r="BJ15" s="334">
        <f>'Címrend kötelező 4.'!BJ15+'Címrend önként 4.'!BJ15+'Címrend állig. 4.'!BJ15</f>
        <v>0</v>
      </c>
      <c r="BK15" s="334">
        <f>'Címrend kötelező 4.'!BK15+'Címrend önként 4.'!BK15+'Címrend állig. 4.'!BK15</f>
        <v>0</v>
      </c>
      <c r="BL15" s="334">
        <f>'Címrend kötelező 4.'!BL15+'Címrend önként 4.'!BL15+'Címrend állig. 4.'!BL15</f>
        <v>0</v>
      </c>
      <c r="BM15" s="334">
        <f>'Címrend kötelező 4.'!BM15+'Címrend önként 4.'!BM15+'Címrend állig. 4.'!BM15</f>
        <v>0</v>
      </c>
      <c r="BN15" s="334">
        <f>'Címrend kötelező 4.'!BN15+'Címrend önként 4.'!BN15+'Címrend állig. 4.'!BN15</f>
        <v>0</v>
      </c>
      <c r="BO15" s="334">
        <f>'Címrend kötelező 4.'!BO15+'Címrend önként 4.'!BO15+'Címrend állig. 4.'!BO15</f>
        <v>0</v>
      </c>
      <c r="BP15" s="334">
        <f>'Címrend kötelező 4.'!BP15+'Címrend önként 4.'!BP15+'Címrend állig. 4.'!BP15</f>
        <v>0</v>
      </c>
      <c r="BQ15" s="334">
        <f>'Címrend kötelező 4.'!BQ15+'Címrend önként 4.'!BQ15+'Címrend állig. 4.'!BQ15</f>
        <v>0</v>
      </c>
      <c r="BR15" s="334">
        <f>'Címrend kötelező 4.'!BR15+'Címrend önként 4.'!BR15+'Címrend állig. 4.'!BR15</f>
        <v>0</v>
      </c>
      <c r="BS15" s="334">
        <f>'Címrend kötelező 4.'!BS15+'Címrend önként 4.'!BS15+'Címrend állig. 4.'!BS15</f>
        <v>0</v>
      </c>
      <c r="BT15" s="334">
        <f>'Címrend kötelező 4.'!BT15+'Címrend önként 4.'!BT15+'Címrend állig. 4.'!BT15</f>
        <v>0</v>
      </c>
      <c r="BU15" s="334">
        <f>'Címrend kötelező 4.'!BU15+'Címrend önként 4.'!BU15+'Címrend állig. 4.'!BU15</f>
        <v>0</v>
      </c>
      <c r="BV15" s="334">
        <f>'Címrend kötelező 4.'!BV15+'Címrend önként 4.'!BV15+'Címrend állig. 4.'!BV15</f>
        <v>0</v>
      </c>
      <c r="BW15" s="334">
        <f>'Címrend kötelező 4.'!BW15+'Címrend önként 4.'!BW15+'Címrend állig. 4.'!BW15</f>
        <v>0</v>
      </c>
      <c r="BX15" s="334">
        <f>'Címrend kötelező 4.'!BX15+'Címrend önként 4.'!BX15+'Címrend állig. 4.'!BX15</f>
        <v>0</v>
      </c>
      <c r="BY15" s="334">
        <f>'Címrend kötelező 4.'!BY15+'Címrend önként 4.'!BY15+'Címrend állig. 4.'!BY15</f>
        <v>0</v>
      </c>
      <c r="BZ15" s="334">
        <f>'Címrend kötelező 4.'!BZ15+'Címrend önként 4.'!BZ15+'Címrend állig. 4.'!BZ15</f>
        <v>0</v>
      </c>
      <c r="CA15" s="334">
        <f>'Címrend kötelező 4.'!CA15+'Címrend önként 4.'!CA15+'Címrend állig. 4.'!CA15</f>
        <v>0</v>
      </c>
      <c r="CB15" s="334">
        <f>'Címrend kötelező 4.'!CB15+'Címrend önként 4.'!CB15+'Címrend állig. 4.'!CB15</f>
        <v>0</v>
      </c>
      <c r="CC15" s="334">
        <f>'Címrend kötelező 4.'!CC15+'Címrend önként 4.'!CC15+'Címrend állig. 4.'!CC15</f>
        <v>0</v>
      </c>
      <c r="CD15" s="334">
        <f>'Címrend kötelező 4.'!CD15+'Címrend önként 4.'!CD15+'Címrend állig. 4.'!CD15</f>
        <v>0</v>
      </c>
      <c r="CE15" s="334">
        <f>'Címrend kötelező 4.'!CE15+'Címrend önként 4.'!CE15+'Címrend állig. 4.'!CE15</f>
        <v>0</v>
      </c>
      <c r="CF15" s="334">
        <f>'Címrend kötelező 4.'!CF15+'Címrend önként 4.'!CF15+'Címrend állig. 4.'!CF15</f>
        <v>0</v>
      </c>
      <c r="CG15" s="334">
        <f>'Címrend kötelező 4.'!CG15+'Címrend önként 4.'!CG15+'Címrend állig. 4.'!CG15</f>
        <v>0</v>
      </c>
      <c r="CH15" s="334">
        <f>'Címrend kötelező 4.'!CH15+'Címrend önként 4.'!CH15+'Címrend állig. 4.'!CH15</f>
        <v>0</v>
      </c>
      <c r="CI15" s="334">
        <f>'Címrend kötelező 4.'!CI15+'Címrend önként 4.'!CI15+'Címrend állig. 4.'!CI15</f>
        <v>0</v>
      </c>
      <c r="CJ15" s="334">
        <f>'Címrend kötelező 4.'!CJ15+'Címrend önként 4.'!CJ15+'Címrend állig. 4.'!CJ15</f>
        <v>0</v>
      </c>
      <c r="CK15" s="334">
        <f>'Címrend kötelező 4.'!CK15+'Címrend önként 4.'!CK15+'Címrend állig. 4.'!CK15</f>
        <v>0</v>
      </c>
      <c r="CL15" s="334">
        <f>'Címrend kötelező 4.'!CL15+'Címrend önként 4.'!CL15+'Címrend állig. 4.'!CL15</f>
        <v>0</v>
      </c>
      <c r="CM15" s="334">
        <f>'Címrend kötelező 4.'!CM15+'Címrend önként 4.'!CM15+'Címrend állig. 4.'!CM15</f>
        <v>0</v>
      </c>
      <c r="CN15" s="334">
        <f>'Címrend kötelező 4.'!CN15+'Címrend önként 4.'!CN15+'Címrend állig. 4.'!CN15</f>
        <v>0</v>
      </c>
      <c r="CO15" s="334">
        <f>'Címrend kötelező 4.'!CO15+'Címrend önként 4.'!CO15+'Címrend állig. 4.'!CO15</f>
        <v>0</v>
      </c>
      <c r="CP15" s="334">
        <f>'Címrend kötelező 4.'!CP15+'Címrend önként 4.'!CP15+'Címrend állig. 4.'!CP15</f>
        <v>0</v>
      </c>
      <c r="CQ15" s="334">
        <f>'Címrend kötelező 4.'!CQ15+'Címrend önként 4.'!CQ15+'Címrend állig. 4.'!CQ15</f>
        <v>0</v>
      </c>
      <c r="CR15" s="334">
        <f>'Címrend kötelező 4.'!CR15+'Címrend önként 4.'!CR15+'Címrend állig. 4.'!CR15</f>
        <v>0</v>
      </c>
      <c r="CS15" s="334">
        <f>'Címrend kötelező 4.'!CS15+'Címrend önként 4.'!CS15+'Címrend állig. 4.'!CS15</f>
        <v>0</v>
      </c>
      <c r="CT15" s="334">
        <f>'Címrend kötelező 4.'!CT15+'Címrend önként 4.'!CT15+'Címrend állig. 4.'!CT15</f>
        <v>0</v>
      </c>
      <c r="CU15" s="334">
        <f>'Címrend kötelező 4.'!CU15+'Címrend önként 4.'!CU15+'Címrend állig. 4.'!CU15</f>
        <v>0</v>
      </c>
      <c r="CV15" s="334">
        <f>'Címrend kötelező 4.'!CV15+'Címrend önként 4.'!CV15+'Címrend állig. 4.'!CV15</f>
        <v>0</v>
      </c>
      <c r="CW15" s="334">
        <f>'Címrend kötelező 4.'!CW15+'Címrend önként 4.'!CW15+'Címrend állig. 4.'!CW15</f>
        <v>0</v>
      </c>
      <c r="CX15" s="334">
        <f>'Címrend kötelező 4.'!CX15+'Címrend önként 4.'!CX15+'Címrend állig. 4.'!CX15</f>
        <v>0</v>
      </c>
      <c r="CY15" s="334">
        <f>'Címrend kötelező 4.'!CY15+'Címrend önként 4.'!CY15+'Címrend állig. 4.'!CY15</f>
        <v>0</v>
      </c>
      <c r="CZ15" s="334">
        <f>'Címrend kötelező 4.'!CZ15+'Címrend önként 4.'!CZ15+'Címrend állig. 4.'!CZ15</f>
        <v>0</v>
      </c>
      <c r="DA15" s="334">
        <f>'Címrend kötelező 4.'!DA15+'Címrend önként 4.'!DA15+'Címrend állig. 4.'!DA15</f>
        <v>2000</v>
      </c>
      <c r="DB15" s="334">
        <f>'Címrend kötelező 4.'!DB15+'Címrend önként 4.'!DB15+'Címrend állig. 4.'!DB15</f>
        <v>2000</v>
      </c>
      <c r="DC15" s="334">
        <f>'Címrend kötelező 4.'!DC15+'Címrend önként 4.'!DC15+'Címrend állig. 4.'!DC15</f>
        <v>0</v>
      </c>
      <c r="DD15" s="334">
        <f>'Címrend kötelező 4.'!DD15+'Címrend önként 4.'!DD15+'Címrend állig. 4.'!DD15</f>
        <v>0</v>
      </c>
      <c r="DE15" s="334">
        <f>'Címrend kötelező 4.'!DE15+'Címrend önként 4.'!DE15+'Címrend állig. 4.'!DE15</f>
        <v>0</v>
      </c>
      <c r="DF15" s="334">
        <f>'Címrend kötelező 4.'!DF15+'Címrend önként 4.'!DF15+'Címrend állig. 4.'!DF15</f>
        <v>0</v>
      </c>
      <c r="DG15" s="334">
        <f>'Címrend kötelező 4.'!DG15+'Címrend önként 4.'!DG15+'Címrend állig. 4.'!DG15</f>
        <v>0</v>
      </c>
      <c r="DH15" s="334">
        <f>'Címrend kötelező 4.'!DH15+'Címrend önként 4.'!DH15+'Címrend állig. 4.'!DH15</f>
        <v>0</v>
      </c>
      <c r="DI15" s="334">
        <f>'Címrend kötelező 4.'!DI15+'Címrend önként 4.'!DI15+'Címrend állig. 4.'!DI15</f>
        <v>0</v>
      </c>
      <c r="DJ15" s="334">
        <f>'Címrend kötelező 4.'!DJ15+'Címrend önként 4.'!DJ15+'Címrend állig. 4.'!DJ15</f>
        <v>0</v>
      </c>
      <c r="DK15" s="334">
        <f>'Címrend kötelező 4.'!DK15+'Címrend önként 4.'!DK15+'Címrend állig. 4.'!DK15</f>
        <v>0</v>
      </c>
      <c r="DL15" s="334">
        <f>'Címrend kötelező 4.'!DL15+'Címrend önként 4.'!DL15+'Címrend állig. 4.'!DL15</f>
        <v>0</v>
      </c>
      <c r="DM15" s="334">
        <f>'Címrend kötelező 4.'!DM15+'Címrend önként 4.'!DM15+'Címrend állig. 4.'!DM15</f>
        <v>0</v>
      </c>
      <c r="DN15" s="334">
        <f>'Címrend kötelező 4.'!DN15+'Címrend önként 4.'!DN15+'Címrend állig. 4.'!DN15</f>
        <v>0</v>
      </c>
      <c r="DO15" s="334">
        <f>'Címrend kötelező 4.'!DO15+'Címrend önként 4.'!DO15+'Címrend állig. 4.'!DO15</f>
        <v>0</v>
      </c>
      <c r="DP15" s="334">
        <f>'Címrend kötelező 4.'!DP15+'Címrend önként 4.'!DP15+'Címrend állig. 4.'!DP15</f>
        <v>0</v>
      </c>
      <c r="DQ15" s="334">
        <f>'Címrend kötelező 4.'!DQ15+'Címrend önként 4.'!DQ15+'Címrend állig. 4.'!DQ15</f>
        <v>0</v>
      </c>
      <c r="DR15" s="335">
        <f t="shared" si="25"/>
        <v>127595</v>
      </c>
      <c r="DS15" s="335">
        <f t="shared" si="25"/>
        <v>162276</v>
      </c>
      <c r="DT15" s="335">
        <f t="shared" si="25"/>
        <v>124794</v>
      </c>
      <c r="DU15" s="334">
        <f>'Címrend kötelező 4.'!DU15+'Címrend önként 4.'!DU15+'Címrend állig. 4.'!DU15</f>
        <v>0</v>
      </c>
      <c r="DV15" s="334">
        <f>'Címrend kötelező 4.'!DV15+'Címrend önként 4.'!DV15+'Címrend állig. 4.'!DV15</f>
        <v>0</v>
      </c>
      <c r="DW15" s="334">
        <f>'Címrend kötelező 4.'!DW15+'Címrend önként 4.'!DW15+'Címrend állig. 4.'!DW15</f>
        <v>0</v>
      </c>
      <c r="DX15" s="334">
        <f>'Címrend kötelező 4.'!DX15+'Címrend önként 4.'!DX15+'Címrend állig. 4.'!DX15</f>
        <v>0</v>
      </c>
      <c r="DY15" s="334">
        <f>'Címrend kötelező 4.'!DY15+'Címrend önként 4.'!DY15+'Címrend állig. 4.'!DY15</f>
        <v>0</v>
      </c>
      <c r="DZ15" s="334">
        <f>'Címrend kötelező 4.'!DZ15+'Címrend önként 4.'!DZ15+'Címrend állig. 4.'!DZ15</f>
        <v>0</v>
      </c>
      <c r="EA15" s="334">
        <f>'Címrend kötelező 4.'!EA15+'Címrend önként 4.'!EA15+'Címrend állig. 4.'!EA15</f>
        <v>0</v>
      </c>
      <c r="EB15" s="334">
        <f>'Címrend kötelező 4.'!EB15+'Címrend önként 4.'!EB15+'Címrend állig. 4.'!EB15</f>
        <v>0</v>
      </c>
      <c r="EC15" s="334">
        <f>'Címrend kötelező 4.'!EC15+'Címrend önként 4.'!EC15+'Címrend állig. 4.'!EC15</f>
        <v>0</v>
      </c>
      <c r="ED15" s="334">
        <f>'Címrend kötelező 4.'!ED15+'Címrend önként 4.'!ED15+'Címrend állig. 4.'!ED15</f>
        <v>0</v>
      </c>
      <c r="EE15" s="334">
        <f>'Címrend kötelező 4.'!EE15+'Címrend önként 4.'!EE15+'Címrend állig. 4.'!EE15</f>
        <v>0</v>
      </c>
      <c r="EF15" s="334">
        <f>'Címrend kötelező 4.'!EF15+'Címrend önként 4.'!EF15+'Címrend állig. 4.'!EF15</f>
        <v>0</v>
      </c>
      <c r="EG15" s="334">
        <f>'Címrend kötelező 4.'!EG15+'Címrend önként 4.'!EG15+'Címrend állig. 4.'!EG15</f>
        <v>0</v>
      </c>
      <c r="EH15" s="334">
        <f>'Címrend kötelező 4.'!EH15+'Címrend önként 4.'!EH15+'Címrend állig. 4.'!EH15</f>
        <v>0</v>
      </c>
      <c r="EI15" s="334">
        <f>'Címrend kötelező 4.'!EI15+'Címrend önként 4.'!EI15+'Címrend állig. 4.'!EI15</f>
        <v>0</v>
      </c>
      <c r="EJ15" s="334">
        <f>'Címrend kötelező 4.'!EJ15+'Címrend önként 4.'!EJ15+'Címrend állig. 4.'!EJ15</f>
        <v>0</v>
      </c>
      <c r="EK15" s="334">
        <f>'Címrend kötelező 4.'!EK15+'Címrend önként 4.'!EK15+'Címrend állig. 4.'!EK15</f>
        <v>2933</v>
      </c>
      <c r="EL15" s="334">
        <f>'Címrend kötelező 4.'!EL15+'Címrend önként 4.'!EL15+'Címrend állig. 4.'!EL15</f>
        <v>0</v>
      </c>
      <c r="EM15" s="334">
        <f>'Címrend kötelező 4.'!EM15+'Címrend önként 4.'!EM15+'Címrend állig. 4.'!EM15</f>
        <v>0</v>
      </c>
      <c r="EN15" s="334">
        <f>'Címrend kötelező 4.'!EN15+'Címrend önként 4.'!EN15+'Címrend állig. 4.'!EN15</f>
        <v>0</v>
      </c>
      <c r="EO15" s="334">
        <f>'Címrend kötelező 4.'!EO15+'Címrend önként 4.'!EO15+'Címrend állig. 4.'!EO15</f>
        <v>0</v>
      </c>
      <c r="EP15" s="334">
        <f>'Címrend kötelező 4.'!EP15+'Címrend önként 4.'!EP15+'Címrend állig. 4.'!EP15</f>
        <v>0</v>
      </c>
      <c r="EQ15" s="334">
        <f>'Címrend kötelező 4.'!EQ15+'Címrend önként 4.'!EQ15+'Címrend állig. 4.'!EQ15</f>
        <v>0</v>
      </c>
      <c r="ER15" s="334">
        <f>'Címrend kötelező 4.'!ER15+'Címrend önként 4.'!ER15+'Címrend állig. 4.'!ER15</f>
        <v>0</v>
      </c>
      <c r="ES15" s="334">
        <f>'Címrend kötelező 4.'!ES15+'Címrend önként 4.'!ES15+'Címrend állig. 4.'!ES15</f>
        <v>0</v>
      </c>
      <c r="ET15" s="334">
        <f>'Címrend kötelező 4.'!ET15+'Címrend önként 4.'!ET15+'Címrend állig. 4.'!ET15</f>
        <v>0</v>
      </c>
      <c r="EU15" s="334">
        <f>'Címrend kötelező 4.'!EU15+'Címrend önként 4.'!EU15+'Címrend állig. 4.'!EU15</f>
        <v>0</v>
      </c>
      <c r="EV15" s="335">
        <f>DU15+DX15+EA15+ED15+EG15+EJ15+EM15+EP15+ES15</f>
        <v>0</v>
      </c>
      <c r="EW15" s="335">
        <f t="shared" si="42"/>
        <v>2933</v>
      </c>
      <c r="EX15" s="335">
        <f t="shared" si="42"/>
        <v>0</v>
      </c>
      <c r="EY15" s="334">
        <f>'Címrend kötelező 4.'!EY15+'Címrend önként 4.'!EY15+'Címrend állig. 4.'!EY15</f>
        <v>0</v>
      </c>
      <c r="EZ15" s="334">
        <f>'Címrend kötelező 4.'!EZ15+'Címrend önként 4.'!EZ15+'Címrend állig. 4.'!EZ15</f>
        <v>0</v>
      </c>
      <c r="FA15" s="334">
        <f>'Címrend kötelező 4.'!FA15+'Címrend önként 4.'!FA15+'Címrend állig. 4.'!FA15</f>
        <v>0</v>
      </c>
      <c r="FB15" s="334">
        <f>'Címrend kötelező 4.'!FB15+'Címrend önként 4.'!FB15+'Címrend állig. 4.'!FB15</f>
        <v>0</v>
      </c>
      <c r="FC15" s="334">
        <f>'Címrend kötelező 4.'!FC15+'Címrend önként 4.'!FC15+'Címrend állig. 4.'!FC15</f>
        <v>1198</v>
      </c>
      <c r="FD15" s="334">
        <f>'Címrend kötelező 4.'!FD15+'Címrend önként 4.'!FD15+'Címrend állig. 4.'!FD15</f>
        <v>5066</v>
      </c>
      <c r="FE15" s="334">
        <f>'Címrend kötelező 4.'!FE15+'Címrend önként 4.'!FE15+'Címrend állig. 4.'!FE15</f>
        <v>0</v>
      </c>
      <c r="FF15" s="334">
        <f>'Címrend kötelező 4.'!FF15+'Címrend önként 4.'!FF15+'Címrend állig. 4.'!FF15</f>
        <v>0</v>
      </c>
      <c r="FG15" s="334">
        <f>'Címrend kötelező 4.'!FG15+'Címrend önként 4.'!FG15+'Címrend állig. 4.'!FG15</f>
        <v>0</v>
      </c>
      <c r="FH15" s="334">
        <f>'Címrend kötelező 4.'!FH15+'Címrend önként 4.'!FH15+'Címrend állig. 4.'!FH15</f>
        <v>0</v>
      </c>
      <c r="FI15" s="334">
        <f>'Címrend kötelező 4.'!FI15+'Címrend önként 4.'!FI15+'Címrend állig. 4.'!FI15</f>
        <v>0</v>
      </c>
      <c r="FJ15" s="334">
        <f>'Címrend kötelező 4.'!FJ15+'Címrend önként 4.'!FJ15+'Címrend állig. 4.'!FJ15</f>
        <v>0</v>
      </c>
      <c r="FK15" s="334">
        <f>'Címrend kötelező 4.'!FK15+'Címrend önként 4.'!FK15+'Címrend állig. 4.'!FK15</f>
        <v>0</v>
      </c>
      <c r="FL15" s="334">
        <f>'Címrend kötelező 4.'!FL15+'Címrend önként 4.'!FL15+'Címrend állig. 4.'!FL15</f>
        <v>0</v>
      </c>
      <c r="FM15" s="334">
        <f>'Címrend kötelező 4.'!FM15+'Címrend önként 4.'!FM15+'Címrend állig. 4.'!FM15</f>
        <v>0</v>
      </c>
      <c r="FN15" s="334">
        <f>'Címrend kötelező 4.'!FN15+'Címrend önként 4.'!FN15+'Címrend állig. 4.'!FN15</f>
        <v>0</v>
      </c>
      <c r="FO15" s="334">
        <f>'Címrend kötelező 4.'!FO15+'Címrend önként 4.'!FO15+'Címrend állig. 4.'!FO15</f>
        <v>0</v>
      </c>
      <c r="FP15" s="334">
        <f>'Címrend kötelező 4.'!FP15+'Címrend önként 4.'!FP15+'Címrend állig. 4.'!FP15</f>
        <v>0</v>
      </c>
      <c r="FQ15" s="334">
        <f>'Címrend kötelező 4.'!FQ15+'Címrend önként 4.'!FQ15+'Címrend állig. 4.'!FQ15</f>
        <v>0</v>
      </c>
      <c r="FR15" s="334">
        <f>'Címrend kötelező 4.'!FR15+'Címrend önként 4.'!FR15+'Címrend állig. 4.'!FR15</f>
        <v>0</v>
      </c>
      <c r="FS15" s="334">
        <f>'Címrend kötelező 4.'!FS15+'Címrend önként 4.'!FS15+'Címrend állig. 4.'!FS15</f>
        <v>0</v>
      </c>
      <c r="FT15" s="334">
        <f>'Címrend kötelező 4.'!FT15+'Címrend önként 4.'!FT15+'Címrend állig. 4.'!FT15</f>
        <v>0</v>
      </c>
      <c r="FU15" s="334">
        <f>'Címrend kötelező 4.'!FU15+'Címrend önként 4.'!FU15+'Címrend állig. 4.'!FU15</f>
        <v>0</v>
      </c>
      <c r="FV15" s="334">
        <f>'Címrend kötelező 4.'!FV15+'Címrend önként 4.'!FV15+'Címrend állig. 4.'!FV15</f>
        <v>0</v>
      </c>
      <c r="FW15" s="334">
        <f>'Címrend kötelező 4.'!FW15+'Címrend önként 4.'!FW15+'Címrend állig. 4.'!FW15</f>
        <v>0</v>
      </c>
      <c r="FX15" s="334">
        <f>'Címrend kötelező 4.'!FX15+'Címrend önként 4.'!FX15+'Címrend állig. 4.'!FX15</f>
        <v>0</v>
      </c>
      <c r="FY15" s="334">
        <f>'Címrend kötelező 4.'!FY15+'Címrend önként 4.'!FY15+'Címrend állig. 4.'!FY15</f>
        <v>0</v>
      </c>
      <c r="FZ15" s="334">
        <f>'Címrend kötelező 4.'!FZ15+'Címrend önként 4.'!FZ15+'Címrend állig. 4.'!FZ15</f>
        <v>0</v>
      </c>
      <c r="GA15" s="334">
        <f>'Címrend kötelező 4.'!GA15+'Címrend önként 4.'!GA15+'Címrend állig. 4.'!GA15</f>
        <v>0</v>
      </c>
      <c r="GB15" s="334">
        <f>'Címrend kötelező 4.'!GB15+'Címrend önként 4.'!GB15+'Címrend állig. 4.'!GB15</f>
        <v>0</v>
      </c>
      <c r="GC15" s="334">
        <f>'Címrend kötelező 4.'!GC15+'Címrend önként 4.'!GC15+'Címrend állig. 4.'!GC15</f>
        <v>0</v>
      </c>
      <c r="GD15" s="334">
        <f>'Címrend kötelező 4.'!GD15+'Címrend önként 4.'!GD15+'Címrend állig. 4.'!GD15</f>
        <v>0</v>
      </c>
      <c r="GE15" s="334">
        <f>'Címrend kötelező 4.'!GE15+'Címrend önként 4.'!GE15+'Címrend állig. 4.'!GE15</f>
        <v>0</v>
      </c>
      <c r="GF15" s="334">
        <f>'Címrend kötelező 4.'!GF15+'Címrend önként 4.'!GF15+'Címrend állig. 4.'!GF15</f>
        <v>0</v>
      </c>
      <c r="GG15" s="334">
        <f>'Címrend kötelező 4.'!GG15+'Címrend önként 4.'!GG15+'Címrend állig. 4.'!GG15</f>
        <v>0</v>
      </c>
      <c r="GH15" s="334">
        <f>'Címrend kötelező 4.'!GH15+'Címrend önként 4.'!GH15+'Címrend állig. 4.'!GH15</f>
        <v>0</v>
      </c>
      <c r="GI15" s="334">
        <f>'Címrend kötelező 4.'!GI15+'Címrend önként 4.'!GI15+'Címrend állig. 4.'!GI15</f>
        <v>0</v>
      </c>
      <c r="GJ15" s="334">
        <f>'Címrend kötelező 4.'!GJ15+'Címrend önként 4.'!GJ15+'Címrend állig. 4.'!GJ15</f>
        <v>0</v>
      </c>
      <c r="GK15" s="334">
        <f>'Címrend kötelező 4.'!GK15+'Címrend önként 4.'!GK15+'Címrend állig. 4.'!GK15</f>
        <v>0</v>
      </c>
      <c r="GL15" s="335">
        <f>EY15+FB15+FE15+FH15+FK15+FN15+FQ15+FT15+FW15+FZ15+GC15+GF15+GI15</f>
        <v>0</v>
      </c>
      <c r="GM15" s="335">
        <f t="shared" si="43"/>
        <v>1198</v>
      </c>
      <c r="GN15" s="335">
        <f t="shared" si="43"/>
        <v>5066</v>
      </c>
      <c r="GO15" s="334">
        <f>'Címrend kötelező 4.'!GO15+'Címrend önként 4.'!GO15+'Címrend állig. 4.'!GO15</f>
        <v>0</v>
      </c>
      <c r="GP15" s="334">
        <f>'Címrend kötelező 4.'!GP15+'Címrend önként 4.'!GP15+'Címrend állig. 4.'!GP15</f>
        <v>138</v>
      </c>
      <c r="GQ15" s="334">
        <f>'Címrend kötelező 4.'!GQ15+'Címrend önként 4.'!GQ15+'Címrend állig. 4.'!GQ15</f>
        <v>138</v>
      </c>
      <c r="GR15" s="334">
        <f>'Címrend kötelező 4.'!GR15+'Címrend önként 4.'!GR15+'Címrend állig. 4.'!GR15</f>
        <v>0</v>
      </c>
      <c r="GS15" s="334">
        <f>'Címrend kötelező 4.'!GS15+'Címrend önként 4.'!GS15+'Címrend állig. 4.'!GS15</f>
        <v>0</v>
      </c>
      <c r="GT15" s="334">
        <f>'Címrend kötelező 4.'!GT15+'Címrend önként 4.'!GT15+'Címrend állig. 4.'!GT15</f>
        <v>0</v>
      </c>
      <c r="GU15" s="334">
        <f>'Címrend kötelező 4.'!GU15+'Címrend önként 4.'!GU15+'Címrend állig. 4.'!GU15</f>
        <v>0</v>
      </c>
      <c r="GV15" s="334">
        <f>'Címrend kötelező 4.'!GV15+'Címrend önként 4.'!GV15+'Címrend állig. 4.'!GV15</f>
        <v>0</v>
      </c>
      <c r="GW15" s="334">
        <f>'Címrend kötelező 4.'!GW15+'Címrend önként 4.'!GW15+'Címrend állig. 4.'!GW15</f>
        <v>0</v>
      </c>
      <c r="GX15" s="335">
        <f>GL15+GO15+GR15+GU15</f>
        <v>0</v>
      </c>
      <c r="GY15" s="335">
        <f t="shared" si="44"/>
        <v>1336</v>
      </c>
      <c r="GZ15" s="335">
        <f t="shared" si="44"/>
        <v>5204</v>
      </c>
      <c r="HA15" s="335">
        <f>DR15+EV15+GX15</f>
        <v>127595</v>
      </c>
      <c r="HB15" s="335">
        <f t="shared" si="45"/>
        <v>166545</v>
      </c>
      <c r="HC15" s="336">
        <f t="shared" si="45"/>
        <v>129998</v>
      </c>
      <c r="HD15" s="1129"/>
      <c r="HE15" s="955"/>
    </row>
    <row r="16" spans="1:213" s="904" customFormat="1" ht="15" customHeight="1" x14ac:dyDescent="0.2">
      <c r="A16" s="745" t="s">
        <v>573</v>
      </c>
      <c r="B16" s="334">
        <f>'Címrend kötelező 4.'!B16+'Címrend önként 4.'!B16+'Címrend állig. 4.'!B16</f>
        <v>0</v>
      </c>
      <c r="C16" s="334">
        <f>'Címrend kötelező 4.'!C16+'Címrend önként 4.'!C16+'Címrend állig. 4.'!C16</f>
        <v>0</v>
      </c>
      <c r="D16" s="334">
        <f>'Címrend kötelező 4.'!D16+'Címrend önként 4.'!D16+'Címrend állig. 4.'!D16</f>
        <v>0</v>
      </c>
      <c r="E16" s="334">
        <f>'Címrend kötelező 4.'!E16+'Címrend önként 4.'!E16+'Címrend állig. 4.'!E16</f>
        <v>0</v>
      </c>
      <c r="F16" s="334">
        <f>'Címrend kötelező 4.'!F16+'Címrend önként 4.'!F16+'Címrend állig. 4.'!F16</f>
        <v>0</v>
      </c>
      <c r="G16" s="334">
        <f>'Címrend kötelező 4.'!G16+'Címrend önként 4.'!G16+'Címrend állig. 4.'!G16</f>
        <v>0</v>
      </c>
      <c r="H16" s="334">
        <f>'Címrend kötelező 4.'!H16+'Címrend önként 4.'!H16+'Címrend állig. 4.'!H16</f>
        <v>0</v>
      </c>
      <c r="I16" s="334">
        <f>'Címrend kötelező 4.'!I16+'Címrend önként 4.'!I16+'Címrend állig. 4.'!I16</f>
        <v>0</v>
      </c>
      <c r="J16" s="334">
        <f>'Címrend kötelező 4.'!J16+'Címrend önként 4.'!J16+'Címrend állig. 4.'!J16</f>
        <v>0</v>
      </c>
      <c r="K16" s="334">
        <f>'Címrend kötelező 4.'!K16+'Címrend önként 4.'!K16+'Címrend állig. 4.'!K16</f>
        <v>0</v>
      </c>
      <c r="L16" s="334">
        <f>'Címrend kötelező 4.'!L16+'Címrend önként 4.'!L16+'Címrend állig. 4.'!L16</f>
        <v>0</v>
      </c>
      <c r="M16" s="334">
        <f>'Címrend kötelező 4.'!M16+'Címrend önként 4.'!M16+'Címrend állig. 4.'!M16</f>
        <v>0</v>
      </c>
      <c r="N16" s="334">
        <f>'Címrend kötelező 4.'!N16+'Címrend önként 4.'!N16+'Címrend állig. 4.'!N16</f>
        <v>102299</v>
      </c>
      <c r="O16" s="334">
        <f>'Címrend kötelező 4.'!O16+'Címrend önként 4.'!O16+'Címrend állig. 4.'!O16</f>
        <v>167250</v>
      </c>
      <c r="P16" s="334">
        <f>'Címrend kötelező 4.'!P16+'Címrend önként 4.'!P16+'Címrend állig. 4.'!P16</f>
        <v>165174</v>
      </c>
      <c r="Q16" s="334">
        <f>'Címrend kötelező 4.'!Q16+'Címrend önként 4.'!Q16+'Címrend állig. 4.'!Q16</f>
        <v>0</v>
      </c>
      <c r="R16" s="334">
        <f>'Címrend kötelező 4.'!R16+'Címrend önként 4.'!R16+'Címrend állig. 4.'!R16</f>
        <v>0</v>
      </c>
      <c r="S16" s="334">
        <f>'Címrend kötelező 4.'!S16+'Címrend önként 4.'!S16+'Címrend állig. 4.'!S16</f>
        <v>0</v>
      </c>
      <c r="T16" s="334">
        <f>'Címrend kötelező 4.'!T16+'Címrend önként 4.'!T16+'Címrend állig. 4.'!T16</f>
        <v>0</v>
      </c>
      <c r="U16" s="334">
        <f>'Címrend kötelező 4.'!U16+'Címrend önként 4.'!U16+'Címrend állig. 4.'!U16</f>
        <v>0</v>
      </c>
      <c r="V16" s="334">
        <f>'Címrend kötelező 4.'!V16+'Címrend önként 4.'!V16+'Címrend állig. 4.'!V16</f>
        <v>0</v>
      </c>
      <c r="W16" s="334">
        <f>'Címrend kötelező 4.'!W16+'Címrend önként 4.'!W16+'Címrend állig. 4.'!W16</f>
        <v>0</v>
      </c>
      <c r="X16" s="334">
        <f>'Címrend kötelező 4.'!X16+'Címrend önként 4.'!X16+'Címrend állig. 4.'!X16</f>
        <v>0</v>
      </c>
      <c r="Y16" s="334">
        <f>'Címrend kötelező 4.'!Y16+'Címrend önként 4.'!Y16+'Címrend állig. 4.'!Y16</f>
        <v>0</v>
      </c>
      <c r="Z16" s="334">
        <f>'Címrend kötelező 4.'!Z16+'Címrend önként 4.'!Z16+'Címrend állig. 4.'!Z16</f>
        <v>0</v>
      </c>
      <c r="AA16" s="334">
        <f>'Címrend kötelező 4.'!AA16+'Címrend önként 4.'!AA16+'Címrend állig. 4.'!AA16</f>
        <v>0</v>
      </c>
      <c r="AB16" s="334">
        <f>'Címrend kötelező 4.'!AB16+'Címrend önként 4.'!AB16+'Címrend állig. 4.'!AB16</f>
        <v>0</v>
      </c>
      <c r="AC16" s="334">
        <f>'Címrend kötelező 4.'!AC16+'Címrend önként 4.'!AC16+'Címrend állig. 4.'!AC16</f>
        <v>0</v>
      </c>
      <c r="AD16" s="334">
        <f>'Címrend kötelező 4.'!AD16+'Címrend önként 4.'!AD16+'Címrend állig. 4.'!AD16</f>
        <v>0</v>
      </c>
      <c r="AE16" s="334">
        <f>'Címrend kötelező 4.'!AE16+'Címrend önként 4.'!AE16+'Címrend állig. 4.'!AE16</f>
        <v>0</v>
      </c>
      <c r="AF16" s="334">
        <f>'Címrend kötelező 4.'!AF16+'Címrend önként 4.'!AF16+'Címrend állig. 4.'!AF16</f>
        <v>0</v>
      </c>
      <c r="AG16" s="334">
        <f>'Címrend kötelező 4.'!AG16+'Címrend önként 4.'!AG16+'Címrend állig. 4.'!AG16</f>
        <v>0</v>
      </c>
      <c r="AH16" s="334">
        <f>'Címrend kötelező 4.'!AH16+'Címrend önként 4.'!AH16+'Címrend állig. 4.'!AH16</f>
        <v>0</v>
      </c>
      <c r="AI16" s="334">
        <f>'Címrend kötelező 4.'!AI16+'Címrend önként 4.'!AI16+'Címrend állig. 4.'!AI16</f>
        <v>0</v>
      </c>
      <c r="AJ16" s="334">
        <f>'Címrend kötelező 4.'!AJ16+'Címrend önként 4.'!AJ16+'Címrend állig. 4.'!AJ16</f>
        <v>9487</v>
      </c>
      <c r="AK16" s="334">
        <f>'Címrend kötelező 4.'!AK16+'Címrend önként 4.'!AK16+'Címrend állig. 4.'!AK16</f>
        <v>4695</v>
      </c>
      <c r="AL16" s="334">
        <f>'Címrend kötelező 4.'!AL16+'Címrend önként 4.'!AL16+'Címrend állig. 4.'!AL16</f>
        <v>0</v>
      </c>
      <c r="AM16" s="334">
        <f>'Címrend kötelező 4.'!AM16+'Címrend önként 4.'!AM16+'Címrend állig. 4.'!AM16</f>
        <v>0</v>
      </c>
      <c r="AN16" s="334">
        <f>'Címrend kötelező 4.'!AN16+'Címrend önként 4.'!AN16+'Címrend állig. 4.'!AN16</f>
        <v>0</v>
      </c>
      <c r="AO16" s="334">
        <f>'Címrend kötelező 4.'!AO16+'Címrend önként 4.'!AO16+'Címrend állig. 4.'!AO16</f>
        <v>0</v>
      </c>
      <c r="AP16" s="334">
        <f>'Címrend kötelező 4.'!AP16+'Címrend önként 4.'!AP16+'Címrend állig. 4.'!AP16</f>
        <v>0</v>
      </c>
      <c r="AQ16" s="334">
        <f>'Címrend kötelező 4.'!AQ16+'Címrend önként 4.'!AQ16+'Címrend állig. 4.'!AQ16</f>
        <v>0</v>
      </c>
      <c r="AR16" s="334">
        <f>'Címrend kötelező 4.'!AR16+'Címrend önként 4.'!AR16+'Címrend állig. 4.'!AR16</f>
        <v>0</v>
      </c>
      <c r="AS16" s="334">
        <f>'Címrend kötelező 4.'!AS16+'Címrend önként 4.'!AS16+'Címrend állig. 4.'!AS16</f>
        <v>0</v>
      </c>
      <c r="AT16" s="334">
        <f>'Címrend kötelező 4.'!AT16+'Címrend önként 4.'!AT16+'Címrend állig. 4.'!AT16</f>
        <v>0</v>
      </c>
      <c r="AU16" s="334">
        <f>'Címrend kötelező 4.'!AU16+'Címrend önként 4.'!AU16+'Címrend állig. 4.'!AU16</f>
        <v>0</v>
      </c>
      <c r="AV16" s="334">
        <f>'Címrend kötelező 4.'!AV16+'Címrend önként 4.'!AV16+'Címrend állig. 4.'!AV16</f>
        <v>0</v>
      </c>
      <c r="AW16" s="334">
        <f>'Címrend kötelező 4.'!AW16+'Címrend önként 4.'!AW16+'Címrend állig. 4.'!AW16</f>
        <v>0</v>
      </c>
      <c r="AX16" s="334">
        <f>'Címrend kötelező 4.'!AX16+'Címrend önként 4.'!AX16+'Címrend állig. 4.'!AX16</f>
        <v>0</v>
      </c>
      <c r="AY16" s="334">
        <f>'Címrend kötelező 4.'!AY16+'Címrend önként 4.'!AY16+'Címrend állig. 4.'!AY16</f>
        <v>0</v>
      </c>
      <c r="AZ16" s="334">
        <f>'Címrend kötelező 4.'!AZ16+'Címrend önként 4.'!AZ16+'Címrend állig. 4.'!AZ16</f>
        <v>0</v>
      </c>
      <c r="BA16" s="334">
        <f>'Címrend kötelező 4.'!BA16+'Címrend önként 4.'!BA16+'Címrend állig. 4.'!BA16</f>
        <v>0</v>
      </c>
      <c r="BB16" s="334">
        <f>'Címrend kötelező 4.'!BB16+'Címrend önként 4.'!BB16+'Címrend állig. 4.'!BB16</f>
        <v>0</v>
      </c>
      <c r="BC16" s="334">
        <f>'Címrend kötelező 4.'!BC16+'Címrend önként 4.'!BC16+'Címrend állig. 4.'!BC16</f>
        <v>0</v>
      </c>
      <c r="BD16" s="334">
        <f>'Címrend kötelező 4.'!BD16+'Címrend önként 4.'!BD16+'Címrend állig. 4.'!BD16</f>
        <v>0</v>
      </c>
      <c r="BE16" s="334">
        <f>'Címrend kötelező 4.'!BE16+'Címrend önként 4.'!BE16+'Címrend állig. 4.'!BE16</f>
        <v>0</v>
      </c>
      <c r="BF16" s="334">
        <f>'Címrend kötelező 4.'!BF16+'Címrend önként 4.'!BF16+'Címrend állig. 4.'!BF16</f>
        <v>0</v>
      </c>
      <c r="BG16" s="334">
        <f>'Címrend kötelező 4.'!BG16+'Címrend önként 4.'!BG16+'Címrend állig. 4.'!BG16</f>
        <v>0</v>
      </c>
      <c r="BH16" s="334">
        <f>'Címrend kötelező 4.'!BH16+'Címrend önként 4.'!BH16+'Címrend állig. 4.'!BH16</f>
        <v>0</v>
      </c>
      <c r="BI16" s="334">
        <f>'Címrend kötelező 4.'!BI16+'Címrend önként 4.'!BI16+'Címrend állig. 4.'!BI16</f>
        <v>0</v>
      </c>
      <c r="BJ16" s="334">
        <f>'Címrend kötelező 4.'!BJ16+'Címrend önként 4.'!BJ16+'Címrend állig. 4.'!BJ16</f>
        <v>0</v>
      </c>
      <c r="BK16" s="334">
        <f>'Címrend kötelező 4.'!BK16+'Címrend önként 4.'!BK16+'Címrend állig. 4.'!BK16</f>
        <v>0</v>
      </c>
      <c r="BL16" s="334">
        <f>'Címrend kötelező 4.'!BL16+'Címrend önként 4.'!BL16+'Címrend állig. 4.'!BL16</f>
        <v>0</v>
      </c>
      <c r="BM16" s="334">
        <f>'Címrend kötelező 4.'!BM16+'Címrend önként 4.'!BM16+'Címrend állig. 4.'!BM16</f>
        <v>0</v>
      </c>
      <c r="BN16" s="334">
        <f>'Címrend kötelező 4.'!BN16+'Címrend önként 4.'!BN16+'Címrend állig. 4.'!BN16</f>
        <v>0</v>
      </c>
      <c r="BO16" s="334">
        <f>'Címrend kötelező 4.'!BO16+'Címrend önként 4.'!BO16+'Címrend állig. 4.'!BO16</f>
        <v>0</v>
      </c>
      <c r="BP16" s="334">
        <f>'Címrend kötelező 4.'!BP16+'Címrend önként 4.'!BP16+'Címrend állig. 4.'!BP16</f>
        <v>0</v>
      </c>
      <c r="BQ16" s="334">
        <f>'Címrend kötelező 4.'!BQ16+'Címrend önként 4.'!BQ16+'Címrend állig. 4.'!BQ16</f>
        <v>164</v>
      </c>
      <c r="BR16" s="334">
        <f>'Címrend kötelező 4.'!BR16+'Címrend önként 4.'!BR16+'Címrend állig. 4.'!BR16</f>
        <v>0</v>
      </c>
      <c r="BS16" s="334">
        <f>'Címrend kötelező 4.'!BS16+'Címrend önként 4.'!BS16+'Címrend állig. 4.'!BS16</f>
        <v>169062</v>
      </c>
      <c r="BT16" s="334">
        <f>'Címrend kötelező 4.'!BT16+'Címrend önként 4.'!BT16+'Címrend állig. 4.'!BT16</f>
        <v>179808</v>
      </c>
      <c r="BU16" s="334">
        <f>'Címrend kötelező 4.'!BU16+'Címrend önként 4.'!BU16+'Címrend állig. 4.'!BU16</f>
        <v>172110</v>
      </c>
      <c r="BV16" s="334">
        <f>'Címrend kötelező 4.'!BV16+'Címrend önként 4.'!BV16+'Címrend állig. 4.'!BV16</f>
        <v>0</v>
      </c>
      <c r="BW16" s="334">
        <f>'Címrend kötelező 4.'!BW16+'Címrend önként 4.'!BW16+'Címrend állig. 4.'!BW16</f>
        <v>0</v>
      </c>
      <c r="BX16" s="334">
        <f>'Címrend kötelező 4.'!BX16+'Címrend önként 4.'!BX16+'Címrend állig. 4.'!BX16</f>
        <v>0</v>
      </c>
      <c r="BY16" s="334">
        <f>'Címrend kötelező 4.'!BY16+'Címrend önként 4.'!BY16+'Címrend állig. 4.'!BY16</f>
        <v>782860</v>
      </c>
      <c r="BZ16" s="334">
        <f>'Címrend kötelező 4.'!BZ16+'Címrend önként 4.'!BZ16+'Címrend állig. 4.'!BZ16</f>
        <v>985466</v>
      </c>
      <c r="CA16" s="334">
        <f>'Címrend kötelező 4.'!CA16+'Címrend önként 4.'!CA16+'Címrend állig. 4.'!CA16</f>
        <v>985466</v>
      </c>
      <c r="CB16" s="334">
        <f>'Címrend kötelező 4.'!CB16+'Címrend önként 4.'!CB16+'Címrend állig. 4.'!CB16</f>
        <v>0</v>
      </c>
      <c r="CC16" s="334">
        <f>'Címrend kötelező 4.'!CC16+'Címrend önként 4.'!CC16+'Címrend állig. 4.'!CC16</f>
        <v>0</v>
      </c>
      <c r="CD16" s="334">
        <f>'Címrend kötelező 4.'!CD16+'Címrend önként 4.'!CD16+'Címrend állig. 4.'!CD16</f>
        <v>0</v>
      </c>
      <c r="CE16" s="334">
        <f>'Címrend kötelező 4.'!CE16+'Címrend önként 4.'!CE16+'Címrend állig. 4.'!CE16</f>
        <v>0</v>
      </c>
      <c r="CF16" s="334">
        <f>'Címrend kötelező 4.'!CF16+'Címrend önként 4.'!CF16+'Címrend állig. 4.'!CF16</f>
        <v>0</v>
      </c>
      <c r="CG16" s="334">
        <f>'Címrend kötelező 4.'!CG16+'Címrend önként 4.'!CG16+'Címrend állig. 4.'!CG16</f>
        <v>0</v>
      </c>
      <c r="CH16" s="334">
        <f>'Címrend kötelező 4.'!CH16+'Címrend önként 4.'!CH16+'Címrend állig. 4.'!CH16</f>
        <v>0</v>
      </c>
      <c r="CI16" s="334">
        <f>'Címrend kötelező 4.'!CI16+'Címrend önként 4.'!CI16+'Címrend állig. 4.'!CI16</f>
        <v>0</v>
      </c>
      <c r="CJ16" s="334">
        <f>'Címrend kötelező 4.'!CJ16+'Címrend önként 4.'!CJ16+'Címrend állig. 4.'!CJ16</f>
        <v>0</v>
      </c>
      <c r="CK16" s="334">
        <f>'Címrend kötelező 4.'!CK16+'Címrend önként 4.'!CK16+'Címrend állig. 4.'!CK16</f>
        <v>0</v>
      </c>
      <c r="CL16" s="334">
        <f>'Címrend kötelező 4.'!CL16+'Címrend önként 4.'!CL16+'Címrend állig. 4.'!CL16</f>
        <v>627</v>
      </c>
      <c r="CM16" s="334">
        <f>'Címrend kötelező 4.'!CM16+'Címrend önként 4.'!CM16+'Címrend állig. 4.'!CM16</f>
        <v>627</v>
      </c>
      <c r="CN16" s="334">
        <f>'Címrend kötelező 4.'!CN16+'Címrend önként 4.'!CN16+'Címrend állig. 4.'!CN16</f>
        <v>11000</v>
      </c>
      <c r="CO16" s="334">
        <f>'Címrend kötelező 4.'!CO16+'Címrend önként 4.'!CO16+'Címrend állig. 4.'!CO16</f>
        <v>11000</v>
      </c>
      <c r="CP16" s="334">
        <f>'Címrend kötelező 4.'!CP16+'Címrend önként 4.'!CP16+'Címrend állig. 4.'!CP16</f>
        <v>5000</v>
      </c>
      <c r="CQ16" s="334">
        <f>'Címrend kötelező 4.'!CQ16+'Címrend önként 4.'!CQ16+'Címrend állig. 4.'!CQ16</f>
        <v>0</v>
      </c>
      <c r="CR16" s="334">
        <f>'Címrend kötelező 4.'!CR16+'Címrend önként 4.'!CR16+'Címrend állig. 4.'!CR16</f>
        <v>0</v>
      </c>
      <c r="CS16" s="334">
        <f>'Címrend kötelező 4.'!CS16+'Címrend önként 4.'!CS16+'Címrend állig. 4.'!CS16</f>
        <v>0</v>
      </c>
      <c r="CT16" s="334">
        <f>'Címrend kötelező 4.'!CT16+'Címrend önként 4.'!CT16+'Címrend állig. 4.'!CT16</f>
        <v>0</v>
      </c>
      <c r="CU16" s="334">
        <f>'Címrend kötelező 4.'!CU16+'Címrend önként 4.'!CU16+'Címrend állig. 4.'!CU16</f>
        <v>0</v>
      </c>
      <c r="CV16" s="334">
        <f>'Címrend kötelező 4.'!CV16+'Címrend önként 4.'!CV16+'Címrend állig. 4.'!CV16</f>
        <v>0</v>
      </c>
      <c r="CW16" s="334">
        <f>'Címrend kötelező 4.'!CW16+'Címrend önként 4.'!CW16+'Címrend állig. 4.'!CW16</f>
        <v>0</v>
      </c>
      <c r="CX16" s="334">
        <f>'Címrend kötelező 4.'!CX16+'Címrend önként 4.'!CX16+'Címrend állig. 4.'!CX16</f>
        <v>0</v>
      </c>
      <c r="CY16" s="334">
        <f>'Címrend kötelező 4.'!CY16+'Címrend önként 4.'!CY16+'Címrend állig. 4.'!CY16</f>
        <v>0</v>
      </c>
      <c r="CZ16" s="334">
        <f>'Címrend kötelező 4.'!CZ16+'Címrend önként 4.'!CZ16+'Címrend állig. 4.'!CZ16</f>
        <v>4900</v>
      </c>
      <c r="DA16" s="334">
        <f>'Címrend kötelező 4.'!DA16+'Címrend önként 4.'!DA16+'Címrend állig. 4.'!DA16</f>
        <v>8148</v>
      </c>
      <c r="DB16" s="334">
        <f>'Címrend kötelező 4.'!DB16+'Címrend önként 4.'!DB16+'Címrend állig. 4.'!DB16</f>
        <v>8016</v>
      </c>
      <c r="DC16" s="334">
        <f>'Címrend kötelező 4.'!DC16+'Címrend önként 4.'!DC16+'Címrend állig. 4.'!DC16</f>
        <v>0</v>
      </c>
      <c r="DD16" s="334">
        <f>'Címrend kötelező 4.'!DD16+'Címrend önként 4.'!DD16+'Címrend állig. 4.'!DD16</f>
        <v>0</v>
      </c>
      <c r="DE16" s="334">
        <f>'Címrend kötelező 4.'!DE16+'Címrend önként 4.'!DE16+'Címrend állig. 4.'!DE16</f>
        <v>0</v>
      </c>
      <c r="DF16" s="334">
        <f>'Címrend kötelező 4.'!DF16+'Címrend önként 4.'!DF16+'Címrend állig. 4.'!DF16</f>
        <v>0</v>
      </c>
      <c r="DG16" s="334">
        <f>'Címrend kötelező 4.'!DG16+'Címrend önként 4.'!DG16+'Címrend állig. 4.'!DG16</f>
        <v>0</v>
      </c>
      <c r="DH16" s="334">
        <f>'Címrend kötelező 4.'!DH16+'Címrend önként 4.'!DH16+'Címrend állig. 4.'!DH16</f>
        <v>0</v>
      </c>
      <c r="DI16" s="334">
        <f>'Címrend kötelező 4.'!DI16+'Címrend önként 4.'!DI16+'Címrend állig. 4.'!DI16</f>
        <v>0</v>
      </c>
      <c r="DJ16" s="334">
        <f>'Címrend kötelező 4.'!DJ16+'Címrend önként 4.'!DJ16+'Címrend állig. 4.'!DJ16</f>
        <v>0</v>
      </c>
      <c r="DK16" s="334">
        <f>'Címrend kötelező 4.'!DK16+'Címrend önként 4.'!DK16+'Címrend állig. 4.'!DK16</f>
        <v>0</v>
      </c>
      <c r="DL16" s="334">
        <f>'Címrend kötelező 4.'!DL16+'Címrend önként 4.'!DL16+'Címrend állig. 4.'!DL16</f>
        <v>0</v>
      </c>
      <c r="DM16" s="334">
        <f>'Címrend kötelező 4.'!DM16+'Címrend önként 4.'!DM16+'Címrend állig. 4.'!DM16</f>
        <v>0</v>
      </c>
      <c r="DN16" s="334">
        <f>'Címrend kötelező 4.'!DN16+'Címrend önként 4.'!DN16+'Címrend állig. 4.'!DN16</f>
        <v>0</v>
      </c>
      <c r="DO16" s="334">
        <f>'Címrend kötelező 4.'!DO16+'Címrend önként 4.'!DO16+'Címrend állig. 4.'!DO16</f>
        <v>866708</v>
      </c>
      <c r="DP16" s="334">
        <f>'Címrend kötelező 4.'!DP16+'Címrend önként 4.'!DP16+'Címrend állig. 4.'!DP16</f>
        <v>994708</v>
      </c>
      <c r="DQ16" s="334">
        <f>'Címrend kötelező 4.'!DQ16+'Címrend önként 4.'!DQ16+'Címrend állig. 4.'!DQ16</f>
        <v>988208</v>
      </c>
      <c r="DR16" s="335">
        <f t="shared" si="25"/>
        <v>1936829</v>
      </c>
      <c r="DS16" s="335">
        <f t="shared" si="25"/>
        <v>2356658</v>
      </c>
      <c r="DT16" s="335">
        <f t="shared" si="25"/>
        <v>2329296</v>
      </c>
      <c r="DU16" s="334">
        <f>'Címrend kötelező 4.'!DU16+'Címrend önként 4.'!DU16+'Címrend állig. 4.'!DU16</f>
        <v>0</v>
      </c>
      <c r="DV16" s="334">
        <f>'Címrend kötelező 4.'!DV16+'Címrend önként 4.'!DV16+'Címrend állig. 4.'!DV16</f>
        <v>0</v>
      </c>
      <c r="DW16" s="334">
        <f>'Címrend kötelező 4.'!DW16+'Címrend önként 4.'!DW16+'Címrend állig. 4.'!DW16</f>
        <v>0</v>
      </c>
      <c r="DX16" s="334">
        <f>'Címrend kötelező 4.'!DX16+'Címrend önként 4.'!DX16+'Címrend állig. 4.'!DX16</f>
        <v>0</v>
      </c>
      <c r="DY16" s="334">
        <f>'Címrend kötelező 4.'!DY16+'Címrend önként 4.'!DY16+'Címrend állig. 4.'!DY16</f>
        <v>0</v>
      </c>
      <c r="DZ16" s="334">
        <f>'Címrend kötelező 4.'!DZ16+'Címrend önként 4.'!DZ16+'Címrend állig. 4.'!DZ16</f>
        <v>0</v>
      </c>
      <c r="EA16" s="334">
        <f>'Címrend kötelező 4.'!EA16+'Címrend önként 4.'!EA16+'Címrend állig. 4.'!EA16</f>
        <v>0</v>
      </c>
      <c r="EB16" s="334">
        <f>'Címrend kötelező 4.'!EB16+'Címrend önként 4.'!EB16+'Címrend állig. 4.'!EB16</f>
        <v>0</v>
      </c>
      <c r="EC16" s="334">
        <f>'Címrend kötelező 4.'!EC16+'Címrend önként 4.'!EC16+'Címrend állig. 4.'!EC16</f>
        <v>0</v>
      </c>
      <c r="ED16" s="334">
        <f>'Címrend kötelező 4.'!ED16+'Címrend önként 4.'!ED16+'Címrend állig. 4.'!ED16</f>
        <v>0</v>
      </c>
      <c r="EE16" s="334">
        <f>'Címrend kötelező 4.'!EE16+'Címrend önként 4.'!EE16+'Címrend állig. 4.'!EE16</f>
        <v>0</v>
      </c>
      <c r="EF16" s="334">
        <f>'Címrend kötelező 4.'!EF16+'Címrend önként 4.'!EF16+'Címrend állig. 4.'!EF16</f>
        <v>0</v>
      </c>
      <c r="EG16" s="334">
        <f>'Címrend kötelező 4.'!EG16+'Címrend önként 4.'!EG16+'Címrend állig. 4.'!EG16</f>
        <v>0</v>
      </c>
      <c r="EH16" s="334">
        <f>'Címrend kötelező 4.'!EH16+'Címrend önként 4.'!EH16+'Címrend állig. 4.'!EH16</f>
        <v>0</v>
      </c>
      <c r="EI16" s="334">
        <f>'Címrend kötelező 4.'!EI16+'Címrend önként 4.'!EI16+'Címrend állig. 4.'!EI16</f>
        <v>0</v>
      </c>
      <c r="EJ16" s="334">
        <f>'Címrend kötelező 4.'!EJ16+'Címrend önként 4.'!EJ16+'Címrend állig. 4.'!EJ16</f>
        <v>0</v>
      </c>
      <c r="EK16" s="334">
        <f>'Címrend kötelező 4.'!EK16+'Címrend önként 4.'!EK16+'Címrend állig. 4.'!EK16</f>
        <v>0</v>
      </c>
      <c r="EL16" s="334">
        <f>'Címrend kötelező 4.'!EL16+'Címrend önként 4.'!EL16+'Címrend állig. 4.'!EL16</f>
        <v>0</v>
      </c>
      <c r="EM16" s="334">
        <f>'Címrend kötelező 4.'!EM16+'Címrend önként 4.'!EM16+'Címrend állig. 4.'!EM16</f>
        <v>0</v>
      </c>
      <c r="EN16" s="334">
        <f>'Címrend kötelező 4.'!EN16+'Címrend önként 4.'!EN16+'Címrend állig. 4.'!EN16</f>
        <v>0</v>
      </c>
      <c r="EO16" s="334">
        <f>'Címrend kötelező 4.'!EO16+'Címrend önként 4.'!EO16+'Címrend állig. 4.'!EO16</f>
        <v>0</v>
      </c>
      <c r="EP16" s="334">
        <f>'Címrend kötelező 4.'!EP16+'Címrend önként 4.'!EP16+'Címrend állig. 4.'!EP16</f>
        <v>0</v>
      </c>
      <c r="EQ16" s="334">
        <f>'Címrend kötelező 4.'!EQ16+'Címrend önként 4.'!EQ16+'Címrend állig. 4.'!EQ16</f>
        <v>0</v>
      </c>
      <c r="ER16" s="334">
        <f>'Címrend kötelező 4.'!ER16+'Címrend önként 4.'!ER16+'Címrend állig. 4.'!ER16</f>
        <v>0</v>
      </c>
      <c r="ES16" s="334">
        <f>'Címrend kötelező 4.'!ES16+'Címrend önként 4.'!ES16+'Címrend állig. 4.'!ES16</f>
        <v>0</v>
      </c>
      <c r="ET16" s="334">
        <f>'Címrend kötelező 4.'!ET16+'Címrend önként 4.'!ET16+'Címrend állig. 4.'!ET16</f>
        <v>0</v>
      </c>
      <c r="EU16" s="334">
        <f>'Címrend kötelező 4.'!EU16+'Címrend önként 4.'!EU16+'Címrend állig. 4.'!EU16</f>
        <v>0</v>
      </c>
      <c r="EV16" s="335">
        <f>DU16+DX16+EA16+ED16+EG16+EJ16+EM16+EP16+ES16</f>
        <v>0</v>
      </c>
      <c r="EW16" s="335">
        <f t="shared" si="42"/>
        <v>0</v>
      </c>
      <c r="EX16" s="335">
        <f t="shared" si="42"/>
        <v>0</v>
      </c>
      <c r="EY16" s="334">
        <f>'Címrend kötelező 4.'!EY16+'Címrend önként 4.'!EY16+'Címrend állig. 4.'!EY16</f>
        <v>0</v>
      </c>
      <c r="EZ16" s="334">
        <f>'Címrend kötelező 4.'!EZ16+'Címrend önként 4.'!EZ16+'Címrend állig. 4.'!EZ16</f>
        <v>0</v>
      </c>
      <c r="FA16" s="334">
        <f>'Címrend kötelező 4.'!FA16+'Címrend önként 4.'!FA16+'Címrend állig. 4.'!FA16</f>
        <v>0</v>
      </c>
      <c r="FB16" s="334">
        <f>'Címrend kötelező 4.'!FB16+'Címrend önként 4.'!FB16+'Címrend állig. 4.'!FB16</f>
        <v>0</v>
      </c>
      <c r="FC16" s="334">
        <f>'Címrend kötelező 4.'!FC16+'Címrend önként 4.'!FC16+'Címrend állig. 4.'!FC16</f>
        <v>3868</v>
      </c>
      <c r="FD16" s="334">
        <f>'Címrend kötelező 4.'!FD16+'Címrend önként 4.'!FD16+'Címrend állig. 4.'!FD16</f>
        <v>0</v>
      </c>
      <c r="FE16" s="334">
        <f>'Címrend kötelező 4.'!FE16+'Címrend önként 4.'!FE16+'Címrend állig. 4.'!FE16</f>
        <v>0</v>
      </c>
      <c r="FF16" s="334">
        <f>'Címrend kötelező 4.'!FF16+'Címrend önként 4.'!FF16+'Címrend állig. 4.'!FF16</f>
        <v>0</v>
      </c>
      <c r="FG16" s="334">
        <f>'Címrend kötelező 4.'!FG16+'Címrend önként 4.'!FG16+'Címrend állig. 4.'!FG16</f>
        <v>0</v>
      </c>
      <c r="FH16" s="334">
        <f>'Címrend kötelező 4.'!FH16+'Címrend önként 4.'!FH16+'Címrend állig. 4.'!FH16</f>
        <v>0</v>
      </c>
      <c r="FI16" s="334">
        <f>'Címrend kötelező 4.'!FI16+'Címrend önként 4.'!FI16+'Címrend állig. 4.'!FI16</f>
        <v>0</v>
      </c>
      <c r="FJ16" s="334">
        <f>'Címrend kötelező 4.'!FJ16+'Címrend önként 4.'!FJ16+'Címrend állig. 4.'!FJ16</f>
        <v>0</v>
      </c>
      <c r="FK16" s="334">
        <f>'Címrend kötelező 4.'!FK16+'Címrend önként 4.'!FK16+'Címrend állig. 4.'!FK16</f>
        <v>0</v>
      </c>
      <c r="FL16" s="334">
        <f>'Címrend kötelező 4.'!FL16+'Címrend önként 4.'!FL16+'Címrend állig. 4.'!FL16</f>
        <v>0</v>
      </c>
      <c r="FM16" s="334">
        <f>'Címrend kötelező 4.'!FM16+'Címrend önként 4.'!FM16+'Címrend állig. 4.'!FM16</f>
        <v>0</v>
      </c>
      <c r="FN16" s="334">
        <f>'Címrend kötelező 4.'!FN16+'Címrend önként 4.'!FN16+'Címrend állig. 4.'!FN16</f>
        <v>0</v>
      </c>
      <c r="FO16" s="334">
        <f>'Címrend kötelező 4.'!FO16+'Címrend önként 4.'!FO16+'Címrend állig. 4.'!FO16</f>
        <v>0</v>
      </c>
      <c r="FP16" s="334">
        <f>'Címrend kötelező 4.'!FP16+'Címrend önként 4.'!FP16+'Címrend állig. 4.'!FP16</f>
        <v>0</v>
      </c>
      <c r="FQ16" s="334">
        <f>'Címrend kötelező 4.'!FQ16+'Címrend önként 4.'!FQ16+'Címrend állig. 4.'!FQ16</f>
        <v>0</v>
      </c>
      <c r="FR16" s="334">
        <f>'Címrend kötelező 4.'!FR16+'Címrend önként 4.'!FR16+'Címrend állig. 4.'!FR16</f>
        <v>0</v>
      </c>
      <c r="FS16" s="334">
        <f>'Címrend kötelező 4.'!FS16+'Címrend önként 4.'!FS16+'Címrend állig. 4.'!FS16</f>
        <v>0</v>
      </c>
      <c r="FT16" s="334">
        <f>'Címrend kötelező 4.'!FT16+'Címrend önként 4.'!FT16+'Címrend állig. 4.'!FT16</f>
        <v>0</v>
      </c>
      <c r="FU16" s="334">
        <f>'Címrend kötelező 4.'!FU16+'Címrend önként 4.'!FU16+'Címrend állig. 4.'!FU16</f>
        <v>0</v>
      </c>
      <c r="FV16" s="334">
        <f>'Címrend kötelező 4.'!FV16+'Címrend önként 4.'!FV16+'Címrend állig. 4.'!FV16</f>
        <v>0</v>
      </c>
      <c r="FW16" s="334">
        <f>'Címrend kötelező 4.'!FW16+'Címrend önként 4.'!FW16+'Címrend állig. 4.'!FW16</f>
        <v>0</v>
      </c>
      <c r="FX16" s="334">
        <f>'Címrend kötelező 4.'!FX16+'Címrend önként 4.'!FX16+'Címrend állig. 4.'!FX16</f>
        <v>0</v>
      </c>
      <c r="FY16" s="334">
        <f>'Címrend kötelező 4.'!FY16+'Címrend önként 4.'!FY16+'Címrend állig. 4.'!FY16</f>
        <v>0</v>
      </c>
      <c r="FZ16" s="334">
        <f>'Címrend kötelező 4.'!FZ16+'Címrend önként 4.'!FZ16+'Címrend állig. 4.'!FZ16</f>
        <v>0</v>
      </c>
      <c r="GA16" s="334">
        <f>'Címrend kötelező 4.'!GA16+'Címrend önként 4.'!GA16+'Címrend állig. 4.'!GA16</f>
        <v>0</v>
      </c>
      <c r="GB16" s="334">
        <f>'Címrend kötelező 4.'!GB16+'Címrend önként 4.'!GB16+'Címrend állig. 4.'!GB16</f>
        <v>0</v>
      </c>
      <c r="GC16" s="334">
        <f>'Címrend kötelező 4.'!GC16+'Címrend önként 4.'!GC16+'Címrend állig. 4.'!GC16</f>
        <v>0</v>
      </c>
      <c r="GD16" s="334">
        <f>'Címrend kötelező 4.'!GD16+'Címrend önként 4.'!GD16+'Címrend állig. 4.'!GD16</f>
        <v>0</v>
      </c>
      <c r="GE16" s="334">
        <f>'Címrend kötelező 4.'!GE16+'Címrend önként 4.'!GE16+'Címrend állig. 4.'!GE16</f>
        <v>0</v>
      </c>
      <c r="GF16" s="334">
        <f>'Címrend kötelező 4.'!GF16+'Címrend önként 4.'!GF16+'Címrend állig. 4.'!GF16</f>
        <v>0</v>
      </c>
      <c r="GG16" s="334">
        <f>'Címrend kötelező 4.'!GG16+'Címrend önként 4.'!GG16+'Címrend állig. 4.'!GG16</f>
        <v>0</v>
      </c>
      <c r="GH16" s="334">
        <f>'Címrend kötelező 4.'!GH16+'Címrend önként 4.'!GH16+'Címrend állig. 4.'!GH16</f>
        <v>0</v>
      </c>
      <c r="GI16" s="334">
        <f>'Címrend kötelező 4.'!GI16+'Címrend önként 4.'!GI16+'Címrend állig. 4.'!GI16</f>
        <v>0</v>
      </c>
      <c r="GJ16" s="334">
        <f>'Címrend kötelező 4.'!GJ16+'Címrend önként 4.'!GJ16+'Címrend állig. 4.'!GJ16</f>
        <v>0</v>
      </c>
      <c r="GK16" s="334">
        <f>'Címrend kötelező 4.'!GK16+'Címrend önként 4.'!GK16+'Címrend állig. 4.'!GK16</f>
        <v>0</v>
      </c>
      <c r="GL16" s="335">
        <f>EY16+FB16+FE16+FH16+FK16+FN16+FQ16+FT16+FW16+FZ16+GC16+GF16+GI16</f>
        <v>0</v>
      </c>
      <c r="GM16" s="335">
        <f t="shared" si="43"/>
        <v>3868</v>
      </c>
      <c r="GN16" s="335">
        <f t="shared" si="43"/>
        <v>0</v>
      </c>
      <c r="GO16" s="334">
        <f>'Címrend kötelező 4.'!GO16+'Címrend önként 4.'!GO16+'Címrend állig. 4.'!GO16</f>
        <v>0</v>
      </c>
      <c r="GP16" s="334">
        <f>'Címrend kötelező 4.'!GP16+'Címrend önként 4.'!GP16+'Címrend állig. 4.'!GP16</f>
        <v>0</v>
      </c>
      <c r="GQ16" s="334">
        <f>'Címrend kötelező 4.'!GQ16+'Címrend önként 4.'!GQ16+'Címrend állig. 4.'!GQ16</f>
        <v>0</v>
      </c>
      <c r="GR16" s="334">
        <f>'Címrend kötelező 4.'!GR16+'Címrend önként 4.'!GR16+'Címrend állig. 4.'!GR16</f>
        <v>0</v>
      </c>
      <c r="GS16" s="334">
        <f>'Címrend kötelező 4.'!GS16+'Címrend önként 4.'!GS16+'Címrend állig. 4.'!GS16</f>
        <v>0</v>
      </c>
      <c r="GT16" s="334">
        <f>'Címrend kötelező 4.'!GT16+'Címrend önként 4.'!GT16+'Címrend állig. 4.'!GT16</f>
        <v>0</v>
      </c>
      <c r="GU16" s="334">
        <f>'Címrend kötelező 4.'!GU16+'Címrend önként 4.'!GU16+'Címrend állig. 4.'!GU16</f>
        <v>0</v>
      </c>
      <c r="GV16" s="334">
        <f>'Címrend kötelező 4.'!GV16+'Címrend önként 4.'!GV16+'Címrend állig. 4.'!GV16</f>
        <v>0</v>
      </c>
      <c r="GW16" s="334">
        <f>'Címrend kötelező 4.'!GW16+'Címrend önként 4.'!GW16+'Címrend állig. 4.'!GW16</f>
        <v>0</v>
      </c>
      <c r="GX16" s="335">
        <f>GL16+GO16+GR16+GU16</f>
        <v>0</v>
      </c>
      <c r="GY16" s="335">
        <f t="shared" si="44"/>
        <v>3868</v>
      </c>
      <c r="GZ16" s="335">
        <f t="shared" si="44"/>
        <v>0</v>
      </c>
      <c r="HA16" s="335">
        <f>DR16+EV16+GX16</f>
        <v>1936829</v>
      </c>
      <c r="HB16" s="335">
        <f t="shared" si="45"/>
        <v>2360526</v>
      </c>
      <c r="HC16" s="336">
        <f t="shared" si="45"/>
        <v>2329296</v>
      </c>
      <c r="HD16" s="1129"/>
      <c r="HE16" s="955"/>
    </row>
    <row r="17" spans="1:213" ht="15" customHeight="1" x14ac:dyDescent="0.2">
      <c r="A17" s="305" t="s">
        <v>574</v>
      </c>
      <c r="B17" s="306">
        <f>'Címrend kötelező 4.'!B17+'Címrend önként 4.'!B17+'Címrend állig. 4.'!B17</f>
        <v>0</v>
      </c>
      <c r="C17" s="306">
        <f>'Címrend kötelező 4.'!C17+'Címrend önként 4.'!C17+'Címrend állig. 4.'!C17</f>
        <v>0</v>
      </c>
      <c r="D17" s="306">
        <f>'Címrend kötelező 4.'!D17+'Címrend önként 4.'!D17+'Címrend állig. 4.'!D17</f>
        <v>0</v>
      </c>
      <c r="E17" s="306">
        <f>'Címrend kötelező 4.'!E17+'Címrend önként 4.'!E17+'Címrend állig. 4.'!E17</f>
        <v>0</v>
      </c>
      <c r="F17" s="306">
        <f>'Címrend kötelező 4.'!F17+'Címrend önként 4.'!F17+'Címrend állig. 4.'!F17</f>
        <v>0</v>
      </c>
      <c r="G17" s="306">
        <f>'Címrend kötelező 4.'!G17+'Címrend önként 4.'!G17+'Címrend állig. 4.'!G17</f>
        <v>0</v>
      </c>
      <c r="H17" s="306">
        <f>'Címrend kötelező 4.'!H17+'Címrend önként 4.'!H17+'Címrend állig. 4.'!H17</f>
        <v>0</v>
      </c>
      <c r="I17" s="306">
        <f>'Címrend kötelező 4.'!I17+'Címrend önként 4.'!I17+'Címrend állig. 4.'!I17</f>
        <v>0</v>
      </c>
      <c r="J17" s="306">
        <f>'Címrend kötelező 4.'!J17+'Címrend önként 4.'!J17+'Címrend állig. 4.'!J17</f>
        <v>0</v>
      </c>
      <c r="K17" s="306">
        <f>'Címrend kötelező 4.'!K17+'Címrend önként 4.'!K17+'Címrend állig. 4.'!K17</f>
        <v>0</v>
      </c>
      <c r="L17" s="306">
        <f>'Címrend kötelező 4.'!L17+'Címrend önként 4.'!L17+'Címrend állig. 4.'!L17</f>
        <v>0</v>
      </c>
      <c r="M17" s="306">
        <f>'Címrend kötelező 4.'!M17+'Címrend önként 4.'!M17+'Címrend állig. 4.'!M17</f>
        <v>0</v>
      </c>
      <c r="N17" s="306">
        <f>'Címrend kötelező 4.'!N17+'Címrend önként 4.'!N17+'Címrend állig. 4.'!N17</f>
        <v>0</v>
      </c>
      <c r="O17" s="306">
        <f>'Címrend kötelező 4.'!O17+'Címrend önként 4.'!O17+'Címrend állig. 4.'!O17</f>
        <v>0</v>
      </c>
      <c r="P17" s="306">
        <f>'Címrend kötelező 4.'!P17+'Címrend önként 4.'!P17+'Címrend állig. 4.'!P17</f>
        <v>0</v>
      </c>
      <c r="Q17" s="306">
        <f>'Címrend kötelező 4.'!Q17+'Címrend önként 4.'!Q17+'Címrend állig. 4.'!Q17</f>
        <v>742225</v>
      </c>
      <c r="R17" s="306">
        <f>'Címrend kötelező 4.'!R17+'Címrend önként 4.'!R17+'Címrend állig. 4.'!R17</f>
        <v>237162</v>
      </c>
      <c r="S17" s="306">
        <f>'Címrend kötelező 4.'!S17+'Címrend önként 4.'!S17+'Címrend állig. 4.'!S17</f>
        <v>0</v>
      </c>
      <c r="T17" s="306">
        <f>'Címrend kötelező 4.'!T17+'Címrend önként 4.'!T17+'Címrend állig. 4.'!T17</f>
        <v>0</v>
      </c>
      <c r="U17" s="306">
        <f>'Címrend kötelező 4.'!U17+'Címrend önként 4.'!U17+'Címrend állig. 4.'!U17</f>
        <v>0</v>
      </c>
      <c r="V17" s="306">
        <f>'Címrend kötelező 4.'!V17+'Címrend önként 4.'!V17+'Címrend állig. 4.'!V17</f>
        <v>0</v>
      </c>
      <c r="W17" s="306">
        <f>'Címrend kötelező 4.'!W17+'Címrend önként 4.'!W17+'Címrend állig. 4.'!W17</f>
        <v>0</v>
      </c>
      <c r="X17" s="306">
        <f>'Címrend kötelező 4.'!X17+'Címrend önként 4.'!X17+'Címrend állig. 4.'!X17</f>
        <v>0</v>
      </c>
      <c r="Y17" s="306">
        <f>'Címrend kötelező 4.'!Y17+'Címrend önként 4.'!Y17+'Címrend állig. 4.'!Y17</f>
        <v>0</v>
      </c>
      <c r="Z17" s="306">
        <f>'Címrend kötelező 4.'!Z17+'Címrend önként 4.'!Z17+'Címrend állig. 4.'!Z17</f>
        <v>0</v>
      </c>
      <c r="AA17" s="306">
        <f>'Címrend kötelező 4.'!AA17+'Címrend önként 4.'!AA17+'Címrend állig. 4.'!AA17</f>
        <v>0</v>
      </c>
      <c r="AB17" s="306">
        <f>'Címrend kötelező 4.'!AB17+'Címrend önként 4.'!AB17+'Címrend állig. 4.'!AB17</f>
        <v>0</v>
      </c>
      <c r="AC17" s="306">
        <f>'Címrend kötelező 4.'!AC17+'Címrend önként 4.'!AC17+'Címrend állig. 4.'!AC17</f>
        <v>0</v>
      </c>
      <c r="AD17" s="306">
        <f>'Címrend kötelező 4.'!AD17+'Címrend önként 4.'!AD17+'Címrend állig. 4.'!AD17</f>
        <v>0</v>
      </c>
      <c r="AE17" s="306">
        <f>'Címrend kötelező 4.'!AE17+'Címrend önként 4.'!AE17+'Címrend állig. 4.'!AE17</f>
        <v>0</v>
      </c>
      <c r="AF17" s="306">
        <f>'Címrend kötelező 4.'!AF17+'Címrend önként 4.'!AF17+'Címrend állig. 4.'!AF17</f>
        <v>0</v>
      </c>
      <c r="AG17" s="306">
        <f>'Címrend kötelező 4.'!AG17+'Címrend önként 4.'!AG17+'Címrend állig. 4.'!AG17</f>
        <v>0</v>
      </c>
      <c r="AH17" s="306">
        <f>'Címrend kötelező 4.'!AH17+'Címrend önként 4.'!AH17+'Címrend állig. 4.'!AH17</f>
        <v>0</v>
      </c>
      <c r="AI17" s="306">
        <f>'Címrend kötelező 4.'!AI17+'Címrend önként 4.'!AI17+'Címrend állig. 4.'!AI17</f>
        <v>0</v>
      </c>
      <c r="AJ17" s="306">
        <f>'Címrend kötelező 4.'!AJ17+'Címrend önként 4.'!AJ17+'Címrend állig. 4.'!AJ17</f>
        <v>0</v>
      </c>
      <c r="AK17" s="306">
        <f>'Címrend kötelező 4.'!AK17+'Címrend önként 4.'!AK17+'Címrend állig. 4.'!AK17</f>
        <v>0</v>
      </c>
      <c r="AL17" s="306">
        <f>'Címrend kötelező 4.'!AL17+'Címrend önként 4.'!AL17+'Címrend állig. 4.'!AL17</f>
        <v>0</v>
      </c>
      <c r="AM17" s="306">
        <f>'Címrend kötelező 4.'!AM17+'Címrend önként 4.'!AM17+'Címrend állig. 4.'!AM17</f>
        <v>0</v>
      </c>
      <c r="AN17" s="306">
        <f>'Címrend kötelező 4.'!AN17+'Címrend önként 4.'!AN17+'Címrend állig. 4.'!AN17</f>
        <v>0</v>
      </c>
      <c r="AO17" s="306">
        <f>'Címrend kötelező 4.'!AO17+'Címrend önként 4.'!AO17+'Címrend állig. 4.'!AO17</f>
        <v>0</v>
      </c>
      <c r="AP17" s="306">
        <f>'Címrend kötelező 4.'!AP17+'Címrend önként 4.'!AP17+'Címrend állig. 4.'!AP17</f>
        <v>0</v>
      </c>
      <c r="AQ17" s="306">
        <f>'Címrend kötelező 4.'!AQ17+'Címrend önként 4.'!AQ17+'Címrend állig. 4.'!AQ17</f>
        <v>0</v>
      </c>
      <c r="AR17" s="306">
        <f>'Címrend kötelező 4.'!AR17+'Címrend önként 4.'!AR17+'Címrend állig. 4.'!AR17</f>
        <v>0</v>
      </c>
      <c r="AS17" s="306">
        <f>'Címrend kötelező 4.'!AS17+'Címrend önként 4.'!AS17+'Címrend állig. 4.'!AS17</f>
        <v>0</v>
      </c>
      <c r="AT17" s="306">
        <f>'Címrend kötelező 4.'!AT17+'Címrend önként 4.'!AT17+'Címrend állig. 4.'!AT17</f>
        <v>0</v>
      </c>
      <c r="AU17" s="306">
        <f>'Címrend kötelező 4.'!AU17+'Címrend önként 4.'!AU17+'Címrend állig. 4.'!AU17</f>
        <v>0</v>
      </c>
      <c r="AV17" s="306">
        <f>'Címrend kötelező 4.'!AV17+'Címrend önként 4.'!AV17+'Címrend állig. 4.'!AV17</f>
        <v>0</v>
      </c>
      <c r="AW17" s="306">
        <f>'Címrend kötelező 4.'!AW17+'Címrend önként 4.'!AW17+'Címrend állig. 4.'!AW17</f>
        <v>0</v>
      </c>
      <c r="AX17" s="306">
        <f>'Címrend kötelező 4.'!AX17+'Címrend önként 4.'!AX17+'Címrend állig. 4.'!AX17</f>
        <v>0</v>
      </c>
      <c r="AY17" s="306">
        <f>'Címrend kötelező 4.'!AY17+'Címrend önként 4.'!AY17+'Címrend állig. 4.'!AY17</f>
        <v>0</v>
      </c>
      <c r="AZ17" s="306">
        <f>'Címrend kötelező 4.'!AZ17+'Címrend önként 4.'!AZ17+'Címrend állig. 4.'!AZ17</f>
        <v>0</v>
      </c>
      <c r="BA17" s="306">
        <f>'Címrend kötelező 4.'!BA17+'Címrend önként 4.'!BA17+'Címrend állig. 4.'!BA17</f>
        <v>0</v>
      </c>
      <c r="BB17" s="306">
        <f>'Címrend kötelező 4.'!BB17+'Címrend önként 4.'!BB17+'Címrend állig. 4.'!BB17</f>
        <v>0</v>
      </c>
      <c r="BC17" s="306">
        <f>'Címrend kötelező 4.'!BC17+'Címrend önként 4.'!BC17+'Címrend állig. 4.'!BC17</f>
        <v>0</v>
      </c>
      <c r="BD17" s="306">
        <f>'Címrend kötelező 4.'!BD17+'Címrend önként 4.'!BD17+'Címrend állig. 4.'!BD17</f>
        <v>0</v>
      </c>
      <c r="BE17" s="306">
        <f>'Címrend kötelező 4.'!BE17+'Címrend önként 4.'!BE17+'Címrend állig. 4.'!BE17</f>
        <v>0</v>
      </c>
      <c r="BF17" s="306">
        <f>'Címrend kötelező 4.'!BF17+'Címrend önként 4.'!BF17+'Címrend állig. 4.'!BF17</f>
        <v>0</v>
      </c>
      <c r="BG17" s="306">
        <f>'Címrend kötelező 4.'!BG17+'Címrend önként 4.'!BG17+'Címrend állig. 4.'!BG17</f>
        <v>0</v>
      </c>
      <c r="BH17" s="306">
        <f>'Címrend kötelező 4.'!BH17+'Címrend önként 4.'!BH17+'Címrend állig. 4.'!BH17</f>
        <v>0</v>
      </c>
      <c r="BI17" s="306">
        <f>'Címrend kötelező 4.'!BI17+'Címrend önként 4.'!BI17+'Címrend állig. 4.'!BI17</f>
        <v>0</v>
      </c>
      <c r="BJ17" s="306">
        <f>'Címrend kötelező 4.'!BJ17+'Címrend önként 4.'!BJ17+'Címrend állig. 4.'!BJ17</f>
        <v>0</v>
      </c>
      <c r="BK17" s="306">
        <f>'Címrend kötelező 4.'!BK17+'Címrend önként 4.'!BK17+'Címrend állig. 4.'!BK17</f>
        <v>0</v>
      </c>
      <c r="BL17" s="306">
        <f>'Címrend kötelező 4.'!BL17+'Címrend önként 4.'!BL17+'Címrend állig. 4.'!BL17</f>
        <v>0</v>
      </c>
      <c r="BM17" s="306">
        <f>'Címrend kötelező 4.'!BM17+'Címrend önként 4.'!BM17+'Címrend állig. 4.'!BM17</f>
        <v>0</v>
      </c>
      <c r="BN17" s="306">
        <f>'Címrend kötelező 4.'!BN17+'Címrend önként 4.'!BN17+'Címrend állig. 4.'!BN17</f>
        <v>0</v>
      </c>
      <c r="BO17" s="306">
        <f>'Címrend kötelező 4.'!BO17+'Címrend önként 4.'!BO17+'Címrend állig. 4.'!BO17</f>
        <v>0</v>
      </c>
      <c r="BP17" s="306">
        <f>'Címrend kötelező 4.'!BP17+'Címrend önként 4.'!BP17+'Címrend állig. 4.'!BP17</f>
        <v>0</v>
      </c>
      <c r="BQ17" s="306">
        <f>'Címrend kötelező 4.'!BQ17+'Címrend önként 4.'!BQ17+'Címrend állig. 4.'!BQ17</f>
        <v>0</v>
      </c>
      <c r="BR17" s="306">
        <f>'Címrend kötelező 4.'!BR17+'Címrend önként 4.'!BR17+'Címrend állig. 4.'!BR17</f>
        <v>0</v>
      </c>
      <c r="BS17" s="306">
        <f>'Címrend kötelező 4.'!BS17+'Címrend önként 4.'!BS17+'Címrend állig. 4.'!BS17</f>
        <v>0</v>
      </c>
      <c r="BT17" s="306">
        <f>'Címrend kötelező 4.'!BT17+'Címrend önként 4.'!BT17+'Címrend állig. 4.'!BT17</f>
        <v>0</v>
      </c>
      <c r="BU17" s="306">
        <f>'Címrend kötelező 4.'!BU17+'Címrend önként 4.'!BU17+'Címrend állig. 4.'!BU17</f>
        <v>0</v>
      </c>
      <c r="BV17" s="306">
        <f>'Címrend kötelező 4.'!BV17+'Címrend önként 4.'!BV17+'Címrend állig. 4.'!BV17</f>
        <v>0</v>
      </c>
      <c r="BW17" s="306">
        <f>'Címrend kötelező 4.'!BW17+'Címrend önként 4.'!BW17+'Címrend állig. 4.'!BW17</f>
        <v>0</v>
      </c>
      <c r="BX17" s="306">
        <f>'Címrend kötelező 4.'!BX17+'Címrend önként 4.'!BX17+'Címrend állig. 4.'!BX17</f>
        <v>0</v>
      </c>
      <c r="BY17" s="306">
        <f>'Címrend kötelező 4.'!BY17+'Címrend önként 4.'!BY17+'Címrend állig. 4.'!BY17</f>
        <v>0</v>
      </c>
      <c r="BZ17" s="306">
        <f>'Címrend kötelező 4.'!BZ17+'Címrend önként 4.'!BZ17+'Címrend állig. 4.'!BZ17</f>
        <v>0</v>
      </c>
      <c r="CA17" s="306">
        <f>'Címrend kötelező 4.'!CA17+'Címrend önként 4.'!CA17+'Címrend állig. 4.'!CA17</f>
        <v>0</v>
      </c>
      <c r="CB17" s="306">
        <f>'Címrend kötelező 4.'!CB17+'Címrend önként 4.'!CB17+'Címrend állig. 4.'!CB17</f>
        <v>0</v>
      </c>
      <c r="CC17" s="306">
        <f>'Címrend kötelező 4.'!CC17+'Címrend önként 4.'!CC17+'Címrend állig. 4.'!CC17</f>
        <v>0</v>
      </c>
      <c r="CD17" s="306">
        <f>'Címrend kötelező 4.'!CD17+'Címrend önként 4.'!CD17+'Címrend állig. 4.'!CD17</f>
        <v>0</v>
      </c>
      <c r="CE17" s="306">
        <f>'Címrend kötelező 4.'!CE17+'Címrend önként 4.'!CE17+'Címrend állig. 4.'!CE17</f>
        <v>0</v>
      </c>
      <c r="CF17" s="306">
        <f>'Címrend kötelező 4.'!CF17+'Címrend önként 4.'!CF17+'Címrend állig. 4.'!CF17</f>
        <v>0</v>
      </c>
      <c r="CG17" s="306">
        <f>'Címrend kötelező 4.'!CG17+'Címrend önként 4.'!CG17+'Címrend állig. 4.'!CG17</f>
        <v>0</v>
      </c>
      <c r="CH17" s="306">
        <f>'Címrend kötelező 4.'!CH17+'Címrend önként 4.'!CH17+'Címrend állig. 4.'!CH17</f>
        <v>0</v>
      </c>
      <c r="CI17" s="306">
        <f>'Címrend kötelező 4.'!CI17+'Címrend önként 4.'!CI17+'Címrend állig. 4.'!CI17</f>
        <v>0</v>
      </c>
      <c r="CJ17" s="306">
        <f>'Címrend kötelező 4.'!CJ17+'Címrend önként 4.'!CJ17+'Címrend állig. 4.'!CJ17</f>
        <v>0</v>
      </c>
      <c r="CK17" s="306">
        <f>'Címrend kötelező 4.'!CK17+'Címrend önként 4.'!CK17+'Címrend állig. 4.'!CK17</f>
        <v>0</v>
      </c>
      <c r="CL17" s="306">
        <f>'Címrend kötelező 4.'!CL17+'Címrend önként 4.'!CL17+'Címrend állig. 4.'!CL17</f>
        <v>0</v>
      </c>
      <c r="CM17" s="306">
        <f>'Címrend kötelező 4.'!CM17+'Címrend önként 4.'!CM17+'Címrend állig. 4.'!CM17</f>
        <v>0</v>
      </c>
      <c r="CN17" s="306">
        <f>'Címrend kötelező 4.'!CN17+'Címrend önként 4.'!CN17+'Címrend állig. 4.'!CN17</f>
        <v>0</v>
      </c>
      <c r="CO17" s="306">
        <f>'Címrend kötelező 4.'!CO17+'Címrend önként 4.'!CO17+'Címrend állig. 4.'!CO17</f>
        <v>0</v>
      </c>
      <c r="CP17" s="306">
        <f>'Címrend kötelező 4.'!CP17+'Címrend önként 4.'!CP17+'Címrend állig. 4.'!CP17</f>
        <v>0</v>
      </c>
      <c r="CQ17" s="306">
        <f>'Címrend kötelező 4.'!CQ17+'Címrend önként 4.'!CQ17+'Címrend állig. 4.'!CQ17</f>
        <v>0</v>
      </c>
      <c r="CR17" s="306">
        <f>'Címrend kötelező 4.'!CR17+'Címrend önként 4.'!CR17+'Címrend állig. 4.'!CR17</f>
        <v>0</v>
      </c>
      <c r="CS17" s="306">
        <f>'Címrend kötelező 4.'!CS17+'Címrend önként 4.'!CS17+'Címrend állig. 4.'!CS17</f>
        <v>0</v>
      </c>
      <c r="CT17" s="306">
        <f>'Címrend kötelező 4.'!CT17+'Címrend önként 4.'!CT17+'Címrend állig. 4.'!CT17</f>
        <v>0</v>
      </c>
      <c r="CU17" s="306">
        <f>'Címrend kötelező 4.'!CU17+'Címrend önként 4.'!CU17+'Címrend állig. 4.'!CU17</f>
        <v>0</v>
      </c>
      <c r="CV17" s="306">
        <f>'Címrend kötelező 4.'!CV17+'Címrend önként 4.'!CV17+'Címrend állig. 4.'!CV17</f>
        <v>0</v>
      </c>
      <c r="CW17" s="306">
        <f>'Címrend kötelező 4.'!CW17+'Címrend önként 4.'!CW17+'Címrend állig. 4.'!CW17</f>
        <v>0</v>
      </c>
      <c r="CX17" s="306">
        <f>'Címrend kötelező 4.'!CX17+'Címrend önként 4.'!CX17+'Címrend állig. 4.'!CX17</f>
        <v>0</v>
      </c>
      <c r="CY17" s="306">
        <f>'Címrend kötelező 4.'!CY17+'Címrend önként 4.'!CY17+'Címrend állig. 4.'!CY17</f>
        <v>0</v>
      </c>
      <c r="CZ17" s="306">
        <f>'Címrend kötelező 4.'!CZ17+'Címrend önként 4.'!CZ17+'Címrend állig. 4.'!CZ17</f>
        <v>0</v>
      </c>
      <c r="DA17" s="306">
        <f>'Címrend kötelező 4.'!DA17+'Címrend önként 4.'!DA17+'Címrend állig. 4.'!DA17</f>
        <v>0</v>
      </c>
      <c r="DB17" s="306">
        <f>'Címrend kötelező 4.'!DB17+'Címrend önként 4.'!DB17+'Címrend állig. 4.'!DB17</f>
        <v>0</v>
      </c>
      <c r="DC17" s="306">
        <f>'Címrend kötelező 4.'!DC17+'Címrend önként 4.'!DC17+'Címrend állig. 4.'!DC17</f>
        <v>0</v>
      </c>
      <c r="DD17" s="306">
        <f>'Címrend kötelező 4.'!DD17+'Címrend önként 4.'!DD17+'Címrend állig. 4.'!DD17</f>
        <v>0</v>
      </c>
      <c r="DE17" s="306">
        <f>'Címrend kötelező 4.'!DE17+'Címrend önként 4.'!DE17+'Címrend állig. 4.'!DE17</f>
        <v>0</v>
      </c>
      <c r="DF17" s="306">
        <f>'Címrend kötelező 4.'!DF17+'Címrend önként 4.'!DF17+'Címrend állig. 4.'!DF17</f>
        <v>0</v>
      </c>
      <c r="DG17" s="306">
        <f>'Címrend kötelező 4.'!DG17+'Címrend önként 4.'!DG17+'Címrend állig. 4.'!DG17</f>
        <v>0</v>
      </c>
      <c r="DH17" s="306">
        <f>'Címrend kötelező 4.'!DH17+'Címrend önként 4.'!DH17+'Címrend állig. 4.'!DH17</f>
        <v>0</v>
      </c>
      <c r="DI17" s="306">
        <f>'Címrend kötelező 4.'!DI17+'Címrend önként 4.'!DI17+'Címrend állig. 4.'!DI17</f>
        <v>0</v>
      </c>
      <c r="DJ17" s="306">
        <f>'Címrend kötelező 4.'!DJ17+'Címrend önként 4.'!DJ17+'Címrend állig. 4.'!DJ17</f>
        <v>0</v>
      </c>
      <c r="DK17" s="306">
        <f>'Címrend kötelező 4.'!DK17+'Címrend önként 4.'!DK17+'Címrend állig. 4.'!DK17</f>
        <v>0</v>
      </c>
      <c r="DL17" s="306">
        <f>'Címrend kötelező 4.'!DL17+'Címrend önként 4.'!DL17+'Címrend állig. 4.'!DL17</f>
        <v>0</v>
      </c>
      <c r="DM17" s="306">
        <f>'Címrend kötelező 4.'!DM17+'Címrend önként 4.'!DM17+'Címrend állig. 4.'!DM17</f>
        <v>0</v>
      </c>
      <c r="DN17" s="306">
        <f>'Címrend kötelező 4.'!DN17+'Címrend önként 4.'!DN17+'Címrend állig. 4.'!DN17</f>
        <v>0</v>
      </c>
      <c r="DO17" s="306">
        <f>'Címrend kötelező 4.'!DO17+'Címrend önként 4.'!DO17+'Címrend állig. 4.'!DO17</f>
        <v>0</v>
      </c>
      <c r="DP17" s="306">
        <f>'Címrend kötelező 4.'!DP17+'Címrend önként 4.'!DP17+'Címrend állig. 4.'!DP17</f>
        <v>0</v>
      </c>
      <c r="DQ17" s="306">
        <f>'Címrend kötelező 4.'!DQ17+'Címrend önként 4.'!DQ17+'Címrend állig. 4.'!DQ17</f>
        <v>0</v>
      </c>
      <c r="DR17" s="335">
        <f t="shared" si="25"/>
        <v>742225</v>
      </c>
      <c r="DS17" s="335">
        <f t="shared" si="25"/>
        <v>237162</v>
      </c>
      <c r="DT17" s="335">
        <f t="shared" si="25"/>
        <v>0</v>
      </c>
      <c r="DU17" s="306">
        <f>'Címrend kötelező 4.'!DU17+'Címrend önként 4.'!DU17+'Címrend állig. 4.'!DU17</f>
        <v>0</v>
      </c>
      <c r="DV17" s="306">
        <f>'Címrend kötelező 4.'!DV17+'Címrend önként 4.'!DV17+'Címrend állig. 4.'!DV17</f>
        <v>0</v>
      </c>
      <c r="DW17" s="306">
        <f>'Címrend kötelező 4.'!DW17+'Címrend önként 4.'!DW17+'Címrend állig. 4.'!DW17</f>
        <v>0</v>
      </c>
      <c r="DX17" s="306">
        <f>'Címrend kötelező 4.'!DX17+'Címrend önként 4.'!DX17+'Címrend állig. 4.'!DX17</f>
        <v>0</v>
      </c>
      <c r="DY17" s="306">
        <f>'Címrend kötelező 4.'!DY17+'Címrend önként 4.'!DY17+'Címrend állig. 4.'!DY17</f>
        <v>0</v>
      </c>
      <c r="DZ17" s="306">
        <f>'Címrend kötelező 4.'!DZ17+'Címrend önként 4.'!DZ17+'Címrend állig. 4.'!DZ17</f>
        <v>0</v>
      </c>
      <c r="EA17" s="306">
        <f>'Címrend kötelező 4.'!EA17+'Címrend önként 4.'!EA17+'Címrend állig. 4.'!EA17</f>
        <v>0</v>
      </c>
      <c r="EB17" s="306">
        <f>'Címrend kötelező 4.'!EB17+'Címrend önként 4.'!EB17+'Címrend állig. 4.'!EB17</f>
        <v>0</v>
      </c>
      <c r="EC17" s="306">
        <f>'Címrend kötelező 4.'!EC17+'Címrend önként 4.'!EC17+'Címrend állig. 4.'!EC17</f>
        <v>0</v>
      </c>
      <c r="ED17" s="306">
        <f>'Címrend kötelező 4.'!ED17+'Címrend önként 4.'!ED17+'Címrend állig. 4.'!ED17</f>
        <v>0</v>
      </c>
      <c r="EE17" s="306">
        <f>'Címrend kötelező 4.'!EE17+'Címrend önként 4.'!EE17+'Címrend állig. 4.'!EE17</f>
        <v>0</v>
      </c>
      <c r="EF17" s="306">
        <f>'Címrend kötelező 4.'!EF17+'Címrend önként 4.'!EF17+'Címrend állig. 4.'!EF17</f>
        <v>0</v>
      </c>
      <c r="EG17" s="306">
        <f>'Címrend kötelező 4.'!EG17+'Címrend önként 4.'!EG17+'Címrend állig. 4.'!EG17</f>
        <v>0</v>
      </c>
      <c r="EH17" s="306">
        <f>'Címrend kötelező 4.'!EH17+'Címrend önként 4.'!EH17+'Címrend állig. 4.'!EH17</f>
        <v>0</v>
      </c>
      <c r="EI17" s="306">
        <f>'Címrend kötelező 4.'!EI17+'Címrend önként 4.'!EI17+'Címrend állig. 4.'!EI17</f>
        <v>0</v>
      </c>
      <c r="EJ17" s="306">
        <f>'Címrend kötelező 4.'!EJ17+'Címrend önként 4.'!EJ17+'Címrend állig. 4.'!EJ17</f>
        <v>0</v>
      </c>
      <c r="EK17" s="306">
        <f>'Címrend kötelező 4.'!EK17+'Címrend önként 4.'!EK17+'Címrend állig. 4.'!EK17</f>
        <v>0</v>
      </c>
      <c r="EL17" s="306">
        <f>'Címrend kötelező 4.'!EL17+'Címrend önként 4.'!EL17+'Címrend állig. 4.'!EL17</f>
        <v>0</v>
      </c>
      <c r="EM17" s="306">
        <f>'Címrend kötelező 4.'!EM17+'Címrend önként 4.'!EM17+'Címrend állig. 4.'!EM17</f>
        <v>0</v>
      </c>
      <c r="EN17" s="306">
        <f>'Címrend kötelező 4.'!EN17+'Címrend önként 4.'!EN17+'Címrend állig. 4.'!EN17</f>
        <v>0</v>
      </c>
      <c r="EO17" s="306">
        <f>'Címrend kötelező 4.'!EO17+'Címrend önként 4.'!EO17+'Címrend állig. 4.'!EO17</f>
        <v>0</v>
      </c>
      <c r="EP17" s="306">
        <f>'Címrend kötelező 4.'!EP17+'Címrend önként 4.'!EP17+'Címrend állig. 4.'!EP17</f>
        <v>0</v>
      </c>
      <c r="EQ17" s="306">
        <f>'Címrend kötelező 4.'!EQ17+'Címrend önként 4.'!EQ17+'Címrend állig. 4.'!EQ17</f>
        <v>0</v>
      </c>
      <c r="ER17" s="306">
        <f>'Címrend kötelező 4.'!ER17+'Címrend önként 4.'!ER17+'Címrend állig. 4.'!ER17</f>
        <v>0</v>
      </c>
      <c r="ES17" s="306">
        <f>'Címrend kötelező 4.'!ES17+'Címrend önként 4.'!ES17+'Címrend állig. 4.'!ES17</f>
        <v>0</v>
      </c>
      <c r="ET17" s="306">
        <f>'Címrend kötelező 4.'!ET17+'Címrend önként 4.'!ET17+'Címrend állig. 4.'!ET17</f>
        <v>0</v>
      </c>
      <c r="EU17" s="306">
        <f>'Címrend kötelező 4.'!EU17+'Címrend önként 4.'!EU17+'Címrend állig. 4.'!EU17</f>
        <v>0</v>
      </c>
      <c r="EV17" s="335">
        <f>DU17+DX17+EA17+ED17+EG17+EJ17+EM17+EP17+ES17</f>
        <v>0</v>
      </c>
      <c r="EW17" s="335">
        <f t="shared" si="42"/>
        <v>0</v>
      </c>
      <c r="EX17" s="335">
        <f t="shared" si="42"/>
        <v>0</v>
      </c>
      <c r="EY17" s="306">
        <f>'Címrend kötelező 4.'!EY17+'Címrend önként 4.'!EY17+'Címrend állig. 4.'!EY17</f>
        <v>0</v>
      </c>
      <c r="EZ17" s="306">
        <f>'Címrend kötelező 4.'!EZ17+'Címrend önként 4.'!EZ17+'Címrend állig. 4.'!EZ17</f>
        <v>0</v>
      </c>
      <c r="FA17" s="306">
        <f>'Címrend kötelező 4.'!FA17+'Címrend önként 4.'!FA17+'Címrend állig. 4.'!FA17</f>
        <v>0</v>
      </c>
      <c r="FB17" s="306">
        <f>'Címrend kötelező 4.'!FB17+'Címrend önként 4.'!FB17+'Címrend állig. 4.'!FB17</f>
        <v>0</v>
      </c>
      <c r="FC17" s="306">
        <f>'Címrend kötelező 4.'!FC17+'Címrend önként 4.'!FC17+'Címrend állig. 4.'!FC17</f>
        <v>0</v>
      </c>
      <c r="FD17" s="306">
        <f>'Címrend kötelező 4.'!FD17+'Címrend önként 4.'!FD17+'Címrend állig. 4.'!FD17</f>
        <v>0</v>
      </c>
      <c r="FE17" s="306">
        <f>'Címrend kötelező 4.'!FE17+'Címrend önként 4.'!FE17+'Címrend állig. 4.'!FE17</f>
        <v>0</v>
      </c>
      <c r="FF17" s="306">
        <f>'Címrend kötelező 4.'!FF17+'Címrend önként 4.'!FF17+'Címrend állig. 4.'!FF17</f>
        <v>0</v>
      </c>
      <c r="FG17" s="306">
        <f>'Címrend kötelező 4.'!FG17+'Címrend önként 4.'!FG17+'Címrend állig. 4.'!FG17</f>
        <v>0</v>
      </c>
      <c r="FH17" s="306">
        <f>'Címrend kötelező 4.'!FH17+'Címrend önként 4.'!FH17+'Címrend állig. 4.'!FH17</f>
        <v>0</v>
      </c>
      <c r="FI17" s="306">
        <f>'Címrend kötelező 4.'!FI17+'Címrend önként 4.'!FI17+'Címrend állig. 4.'!FI17</f>
        <v>0</v>
      </c>
      <c r="FJ17" s="306">
        <f>'Címrend kötelező 4.'!FJ17+'Címrend önként 4.'!FJ17+'Címrend állig. 4.'!FJ17</f>
        <v>0</v>
      </c>
      <c r="FK17" s="306">
        <f>'Címrend kötelező 4.'!FK17+'Címrend önként 4.'!FK17+'Címrend állig. 4.'!FK17</f>
        <v>0</v>
      </c>
      <c r="FL17" s="306">
        <f>'Címrend kötelező 4.'!FL17+'Címrend önként 4.'!FL17+'Címrend állig. 4.'!FL17</f>
        <v>0</v>
      </c>
      <c r="FM17" s="306">
        <f>'Címrend kötelező 4.'!FM17+'Címrend önként 4.'!FM17+'Címrend állig. 4.'!FM17</f>
        <v>0</v>
      </c>
      <c r="FN17" s="306">
        <f>'Címrend kötelező 4.'!FN17+'Címrend önként 4.'!FN17+'Címrend állig. 4.'!FN17</f>
        <v>0</v>
      </c>
      <c r="FO17" s="306">
        <f>'Címrend kötelező 4.'!FO17+'Címrend önként 4.'!FO17+'Címrend állig. 4.'!FO17</f>
        <v>0</v>
      </c>
      <c r="FP17" s="306">
        <f>'Címrend kötelező 4.'!FP17+'Címrend önként 4.'!FP17+'Címrend állig. 4.'!FP17</f>
        <v>0</v>
      </c>
      <c r="FQ17" s="306">
        <f>'Címrend kötelező 4.'!FQ17+'Címrend önként 4.'!FQ17+'Címrend állig. 4.'!FQ17</f>
        <v>0</v>
      </c>
      <c r="FR17" s="306">
        <f>'Címrend kötelező 4.'!FR17+'Címrend önként 4.'!FR17+'Címrend állig. 4.'!FR17</f>
        <v>0</v>
      </c>
      <c r="FS17" s="306">
        <f>'Címrend kötelező 4.'!FS17+'Címrend önként 4.'!FS17+'Címrend állig. 4.'!FS17</f>
        <v>0</v>
      </c>
      <c r="FT17" s="306">
        <f>'Címrend kötelező 4.'!FT17+'Címrend önként 4.'!FT17+'Címrend állig. 4.'!FT17</f>
        <v>0</v>
      </c>
      <c r="FU17" s="306">
        <f>'Címrend kötelező 4.'!FU17+'Címrend önként 4.'!FU17+'Címrend állig. 4.'!FU17</f>
        <v>0</v>
      </c>
      <c r="FV17" s="306">
        <f>'Címrend kötelező 4.'!FV17+'Címrend önként 4.'!FV17+'Címrend állig. 4.'!FV17</f>
        <v>0</v>
      </c>
      <c r="FW17" s="306">
        <f>'Címrend kötelező 4.'!FW17+'Címrend önként 4.'!FW17+'Címrend állig. 4.'!FW17</f>
        <v>0</v>
      </c>
      <c r="FX17" s="306">
        <f>'Címrend kötelező 4.'!FX17+'Címrend önként 4.'!FX17+'Címrend állig. 4.'!FX17</f>
        <v>0</v>
      </c>
      <c r="FY17" s="306">
        <f>'Címrend kötelező 4.'!FY17+'Címrend önként 4.'!FY17+'Címrend állig. 4.'!FY17</f>
        <v>0</v>
      </c>
      <c r="FZ17" s="306">
        <f>'Címrend kötelező 4.'!FZ17+'Címrend önként 4.'!FZ17+'Címrend állig. 4.'!FZ17</f>
        <v>0</v>
      </c>
      <c r="GA17" s="306">
        <f>'Címrend kötelező 4.'!GA17+'Címrend önként 4.'!GA17+'Címrend állig. 4.'!GA17</f>
        <v>0</v>
      </c>
      <c r="GB17" s="306">
        <f>'Címrend kötelező 4.'!GB17+'Címrend önként 4.'!GB17+'Címrend állig. 4.'!GB17</f>
        <v>0</v>
      </c>
      <c r="GC17" s="306">
        <f>'Címrend kötelező 4.'!GC17+'Címrend önként 4.'!GC17+'Címrend állig. 4.'!GC17</f>
        <v>0</v>
      </c>
      <c r="GD17" s="306">
        <f>'Címrend kötelező 4.'!GD17+'Címrend önként 4.'!GD17+'Címrend állig. 4.'!GD17</f>
        <v>0</v>
      </c>
      <c r="GE17" s="306">
        <f>'Címrend kötelező 4.'!GE17+'Címrend önként 4.'!GE17+'Címrend állig. 4.'!GE17</f>
        <v>0</v>
      </c>
      <c r="GF17" s="306">
        <f>'Címrend kötelező 4.'!GF17+'Címrend önként 4.'!GF17+'Címrend állig. 4.'!GF17</f>
        <v>0</v>
      </c>
      <c r="GG17" s="306">
        <f>'Címrend kötelező 4.'!GG17+'Címrend önként 4.'!GG17+'Címrend állig. 4.'!GG17</f>
        <v>0</v>
      </c>
      <c r="GH17" s="306">
        <f>'Címrend kötelező 4.'!GH17+'Címrend önként 4.'!GH17+'Címrend állig. 4.'!GH17</f>
        <v>0</v>
      </c>
      <c r="GI17" s="306">
        <f>'Címrend kötelező 4.'!GI17+'Címrend önként 4.'!GI17+'Címrend állig. 4.'!GI17</f>
        <v>0</v>
      </c>
      <c r="GJ17" s="306">
        <f>'Címrend kötelező 4.'!GJ17+'Címrend önként 4.'!GJ17+'Címrend állig. 4.'!GJ17</f>
        <v>0</v>
      </c>
      <c r="GK17" s="306">
        <f>'Címrend kötelező 4.'!GK17+'Címrend önként 4.'!GK17+'Címrend állig. 4.'!GK17</f>
        <v>0</v>
      </c>
      <c r="GL17" s="307">
        <f>EY17+FB17+FE17+FH17+FK17+FN17+FQ17+FT17+FW17+FZ17+GC17+GF17+GI17</f>
        <v>0</v>
      </c>
      <c r="GM17" s="307">
        <f t="shared" si="43"/>
        <v>0</v>
      </c>
      <c r="GN17" s="307">
        <f t="shared" si="43"/>
        <v>0</v>
      </c>
      <c r="GO17" s="306">
        <f>'Címrend kötelező 4.'!GO17+'Címrend önként 4.'!GO17+'Címrend állig. 4.'!GO17</f>
        <v>0</v>
      </c>
      <c r="GP17" s="306">
        <f>'Címrend kötelező 4.'!GP17+'Címrend önként 4.'!GP17+'Címrend állig. 4.'!GP17</f>
        <v>0</v>
      </c>
      <c r="GQ17" s="306">
        <f>'Címrend kötelező 4.'!GQ17+'Címrend önként 4.'!GQ17+'Címrend állig. 4.'!GQ17</f>
        <v>0</v>
      </c>
      <c r="GR17" s="306">
        <f>'Címrend kötelező 4.'!GR17+'Címrend önként 4.'!GR17+'Címrend állig. 4.'!GR17</f>
        <v>0</v>
      </c>
      <c r="GS17" s="306">
        <f>'Címrend kötelező 4.'!GS17+'Címrend önként 4.'!GS17+'Címrend állig. 4.'!GS17</f>
        <v>0</v>
      </c>
      <c r="GT17" s="306">
        <f>'Címrend kötelező 4.'!GT17+'Címrend önként 4.'!GT17+'Címrend állig. 4.'!GT17</f>
        <v>0</v>
      </c>
      <c r="GU17" s="306">
        <f>'Címrend kötelező 4.'!GU17+'Címrend önként 4.'!GU17+'Címrend állig. 4.'!GU17</f>
        <v>0</v>
      </c>
      <c r="GV17" s="306">
        <f>'Címrend kötelező 4.'!GV17+'Címrend önként 4.'!GV17+'Címrend állig. 4.'!GV17</f>
        <v>0</v>
      </c>
      <c r="GW17" s="306">
        <f>'Címrend kötelező 4.'!GW17+'Címrend önként 4.'!GW17+'Címrend állig. 4.'!GW17</f>
        <v>0</v>
      </c>
      <c r="GX17" s="307">
        <f>GL17+GO17+GR17+GU17</f>
        <v>0</v>
      </c>
      <c r="GY17" s="307">
        <f t="shared" si="44"/>
        <v>0</v>
      </c>
      <c r="GZ17" s="307">
        <f t="shared" si="44"/>
        <v>0</v>
      </c>
      <c r="HA17" s="307">
        <f>DR17+EV17+GX17</f>
        <v>742225</v>
      </c>
      <c r="HB17" s="307">
        <f t="shared" si="45"/>
        <v>237162</v>
      </c>
      <c r="HC17" s="308">
        <f t="shared" si="45"/>
        <v>0</v>
      </c>
      <c r="HD17" s="299"/>
      <c r="HE17" s="24"/>
    </row>
    <row r="18" spans="1:213" ht="15" customHeight="1" x14ac:dyDescent="0.2">
      <c r="A18" s="309" t="s">
        <v>575</v>
      </c>
      <c r="B18" s="310">
        <f t="shared" ref="B18:J18" si="46">B19+B20+B21</f>
        <v>0</v>
      </c>
      <c r="C18" s="310">
        <f t="shared" si="46"/>
        <v>0</v>
      </c>
      <c r="D18" s="310">
        <f t="shared" si="46"/>
        <v>169</v>
      </c>
      <c r="E18" s="310">
        <f t="shared" si="46"/>
        <v>0</v>
      </c>
      <c r="F18" s="310">
        <f t="shared" si="46"/>
        <v>0</v>
      </c>
      <c r="G18" s="310">
        <f t="shared" si="46"/>
        <v>0</v>
      </c>
      <c r="H18" s="310">
        <f t="shared" si="46"/>
        <v>0</v>
      </c>
      <c r="I18" s="310">
        <f t="shared" si="46"/>
        <v>0</v>
      </c>
      <c r="J18" s="310">
        <f t="shared" si="46"/>
        <v>0</v>
      </c>
      <c r="K18" s="310">
        <f t="shared" ref="K18:BV18" si="47">K19+K20+K21</f>
        <v>0</v>
      </c>
      <c r="L18" s="310">
        <f t="shared" si="47"/>
        <v>0</v>
      </c>
      <c r="M18" s="310">
        <f t="shared" si="47"/>
        <v>0</v>
      </c>
      <c r="N18" s="310">
        <f t="shared" si="47"/>
        <v>5100</v>
      </c>
      <c r="O18" s="310">
        <f t="shared" si="47"/>
        <v>84261</v>
      </c>
      <c r="P18" s="310">
        <f t="shared" si="47"/>
        <v>82448</v>
      </c>
      <c r="Q18" s="310">
        <f t="shared" si="47"/>
        <v>0</v>
      </c>
      <c r="R18" s="310">
        <f t="shared" si="47"/>
        <v>0</v>
      </c>
      <c r="S18" s="310">
        <f t="shared" si="47"/>
        <v>0</v>
      </c>
      <c r="T18" s="310">
        <f t="shared" si="47"/>
        <v>918137</v>
      </c>
      <c r="U18" s="310">
        <f t="shared" si="47"/>
        <v>1216804</v>
      </c>
      <c r="V18" s="310">
        <f t="shared" si="47"/>
        <v>0</v>
      </c>
      <c r="W18" s="310">
        <f t="shared" si="47"/>
        <v>0</v>
      </c>
      <c r="X18" s="310">
        <f t="shared" si="47"/>
        <v>0</v>
      </c>
      <c r="Y18" s="310">
        <f t="shared" si="47"/>
        <v>0</v>
      </c>
      <c r="Z18" s="310">
        <f t="shared" si="47"/>
        <v>0</v>
      </c>
      <c r="AA18" s="310">
        <f t="shared" si="47"/>
        <v>0</v>
      </c>
      <c r="AB18" s="310">
        <f t="shared" si="47"/>
        <v>0</v>
      </c>
      <c r="AC18" s="310">
        <f t="shared" si="47"/>
        <v>0</v>
      </c>
      <c r="AD18" s="310">
        <f t="shared" si="47"/>
        <v>0</v>
      </c>
      <c r="AE18" s="310">
        <f t="shared" si="47"/>
        <v>0</v>
      </c>
      <c r="AF18" s="310">
        <f t="shared" si="47"/>
        <v>0</v>
      </c>
      <c r="AG18" s="310">
        <f t="shared" si="47"/>
        <v>0</v>
      </c>
      <c r="AH18" s="310">
        <f t="shared" si="47"/>
        <v>0</v>
      </c>
      <c r="AI18" s="310">
        <f t="shared" si="47"/>
        <v>0</v>
      </c>
      <c r="AJ18" s="310">
        <f t="shared" si="47"/>
        <v>0</v>
      </c>
      <c r="AK18" s="310">
        <f t="shared" si="47"/>
        <v>0</v>
      </c>
      <c r="AL18" s="310">
        <f t="shared" si="47"/>
        <v>0</v>
      </c>
      <c r="AM18" s="310">
        <f t="shared" si="47"/>
        <v>0</v>
      </c>
      <c r="AN18" s="310">
        <f t="shared" si="47"/>
        <v>0</v>
      </c>
      <c r="AO18" s="310">
        <f t="shared" si="47"/>
        <v>5800</v>
      </c>
      <c r="AP18" s="310">
        <f t="shared" si="47"/>
        <v>76300</v>
      </c>
      <c r="AQ18" s="310">
        <f t="shared" si="47"/>
        <v>14071</v>
      </c>
      <c r="AR18" s="310">
        <f t="shared" si="47"/>
        <v>0</v>
      </c>
      <c r="AS18" s="310">
        <f t="shared" si="47"/>
        <v>0</v>
      </c>
      <c r="AT18" s="310">
        <f t="shared" si="47"/>
        <v>0</v>
      </c>
      <c r="AU18" s="310">
        <f t="shared" si="47"/>
        <v>5300</v>
      </c>
      <c r="AV18" s="310">
        <f t="shared" si="47"/>
        <v>68951</v>
      </c>
      <c r="AW18" s="310">
        <f t="shared" si="47"/>
        <v>63651</v>
      </c>
      <c r="AX18" s="310">
        <f t="shared" si="47"/>
        <v>1500</v>
      </c>
      <c r="AY18" s="310">
        <f t="shared" si="47"/>
        <v>2965</v>
      </c>
      <c r="AZ18" s="310">
        <f t="shared" si="47"/>
        <v>1945</v>
      </c>
      <c r="BA18" s="310">
        <f t="shared" si="47"/>
        <v>0</v>
      </c>
      <c r="BB18" s="310">
        <f t="shared" si="47"/>
        <v>0</v>
      </c>
      <c r="BC18" s="310">
        <f t="shared" si="47"/>
        <v>0</v>
      </c>
      <c r="BD18" s="310">
        <f t="shared" si="47"/>
        <v>0</v>
      </c>
      <c r="BE18" s="310">
        <f t="shared" si="47"/>
        <v>0</v>
      </c>
      <c r="BF18" s="310">
        <f t="shared" si="47"/>
        <v>0</v>
      </c>
      <c r="BG18" s="310">
        <f t="shared" si="47"/>
        <v>0</v>
      </c>
      <c r="BH18" s="310">
        <f t="shared" si="47"/>
        <v>6191</v>
      </c>
      <c r="BI18" s="310">
        <f t="shared" si="47"/>
        <v>5766</v>
      </c>
      <c r="BJ18" s="310">
        <f t="shared" si="47"/>
        <v>0</v>
      </c>
      <c r="BK18" s="310">
        <f t="shared" si="47"/>
        <v>0</v>
      </c>
      <c r="BL18" s="310">
        <f t="shared" si="47"/>
        <v>0</v>
      </c>
      <c r="BM18" s="310">
        <f t="shared" si="47"/>
        <v>16000</v>
      </c>
      <c r="BN18" s="310">
        <f t="shared" si="47"/>
        <v>31000</v>
      </c>
      <c r="BO18" s="310">
        <f t="shared" si="47"/>
        <v>-38</v>
      </c>
      <c r="BP18" s="310">
        <f t="shared" si="47"/>
        <v>965787</v>
      </c>
      <c r="BQ18" s="310">
        <f t="shared" si="47"/>
        <v>4387369</v>
      </c>
      <c r="BR18" s="310">
        <f t="shared" si="47"/>
        <v>864171</v>
      </c>
      <c r="BS18" s="310">
        <f t="shared" si="47"/>
        <v>0</v>
      </c>
      <c r="BT18" s="310">
        <f t="shared" si="47"/>
        <v>0</v>
      </c>
      <c r="BU18" s="310">
        <f t="shared" si="47"/>
        <v>0</v>
      </c>
      <c r="BV18" s="310">
        <f t="shared" si="47"/>
        <v>0</v>
      </c>
      <c r="BW18" s="310">
        <f t="shared" ref="BW18:DQ18" si="48">BW19+BW20+BW21</f>
        <v>0</v>
      </c>
      <c r="BX18" s="310">
        <f t="shared" si="48"/>
        <v>0</v>
      </c>
      <c r="BY18" s="310">
        <f t="shared" si="48"/>
        <v>70480</v>
      </c>
      <c r="BZ18" s="310">
        <f t="shared" si="48"/>
        <v>83435</v>
      </c>
      <c r="CA18" s="310">
        <f t="shared" si="48"/>
        <v>82934</v>
      </c>
      <c r="CB18" s="310">
        <f t="shared" si="48"/>
        <v>0</v>
      </c>
      <c r="CC18" s="310">
        <f t="shared" si="48"/>
        <v>0</v>
      </c>
      <c r="CD18" s="310">
        <f t="shared" si="48"/>
        <v>0</v>
      </c>
      <c r="CE18" s="310">
        <f t="shared" si="48"/>
        <v>585970</v>
      </c>
      <c r="CF18" s="310">
        <f t="shared" si="48"/>
        <v>1658588</v>
      </c>
      <c r="CG18" s="310">
        <f t="shared" si="48"/>
        <v>620972</v>
      </c>
      <c r="CH18" s="310">
        <f t="shared" si="48"/>
        <v>548293</v>
      </c>
      <c r="CI18" s="310">
        <f t="shared" si="48"/>
        <v>702445</v>
      </c>
      <c r="CJ18" s="310">
        <f t="shared" si="48"/>
        <v>138933</v>
      </c>
      <c r="CK18" s="310">
        <f t="shared" si="48"/>
        <v>123225</v>
      </c>
      <c r="CL18" s="310">
        <f t="shared" si="48"/>
        <v>1106541</v>
      </c>
      <c r="CM18" s="310">
        <f t="shared" si="48"/>
        <v>0</v>
      </c>
      <c r="CN18" s="310">
        <f t="shared" si="48"/>
        <v>670789</v>
      </c>
      <c r="CO18" s="310">
        <f t="shared" si="48"/>
        <v>670580</v>
      </c>
      <c r="CP18" s="310">
        <f t="shared" si="48"/>
        <v>9398</v>
      </c>
      <c r="CQ18" s="310">
        <f t="shared" si="48"/>
        <v>0</v>
      </c>
      <c r="CR18" s="310">
        <f t="shared" si="48"/>
        <v>0</v>
      </c>
      <c r="CS18" s="310">
        <f t="shared" si="48"/>
        <v>0</v>
      </c>
      <c r="CT18" s="310">
        <f t="shared" si="48"/>
        <v>0</v>
      </c>
      <c r="CU18" s="310">
        <f t="shared" si="48"/>
        <v>0</v>
      </c>
      <c r="CV18" s="310">
        <f t="shared" si="48"/>
        <v>0</v>
      </c>
      <c r="CW18" s="310">
        <f t="shared" si="48"/>
        <v>1700</v>
      </c>
      <c r="CX18" s="310">
        <f t="shared" si="48"/>
        <v>1700</v>
      </c>
      <c r="CY18" s="310">
        <f t="shared" si="48"/>
        <v>0</v>
      </c>
      <c r="CZ18" s="310">
        <f t="shared" si="48"/>
        <v>10000</v>
      </c>
      <c r="DA18" s="310">
        <f t="shared" si="48"/>
        <v>255200</v>
      </c>
      <c r="DB18" s="310">
        <f t="shared" si="48"/>
        <v>24112</v>
      </c>
      <c r="DC18" s="310">
        <f t="shared" si="48"/>
        <v>1000000</v>
      </c>
      <c r="DD18" s="310">
        <f t="shared" si="48"/>
        <v>2459012</v>
      </c>
      <c r="DE18" s="310">
        <f t="shared" si="48"/>
        <v>952037</v>
      </c>
      <c r="DF18" s="310">
        <f t="shared" si="48"/>
        <v>0</v>
      </c>
      <c r="DG18" s="310">
        <f t="shared" si="48"/>
        <v>0</v>
      </c>
      <c r="DH18" s="310">
        <f t="shared" si="48"/>
        <v>0</v>
      </c>
      <c r="DI18" s="310">
        <f t="shared" si="48"/>
        <v>0</v>
      </c>
      <c r="DJ18" s="310">
        <f t="shared" si="48"/>
        <v>9000</v>
      </c>
      <c r="DK18" s="310">
        <f t="shared" si="48"/>
        <v>2160</v>
      </c>
      <c r="DL18" s="310">
        <f t="shared" si="48"/>
        <v>0</v>
      </c>
      <c r="DM18" s="310">
        <f t="shared" si="48"/>
        <v>0</v>
      </c>
      <c r="DN18" s="310">
        <f t="shared" si="48"/>
        <v>0</v>
      </c>
      <c r="DO18" s="310">
        <f t="shared" si="48"/>
        <v>0</v>
      </c>
      <c r="DP18" s="310">
        <f t="shared" si="48"/>
        <v>0</v>
      </c>
      <c r="DQ18" s="310">
        <f t="shared" si="48"/>
        <v>0</v>
      </c>
      <c r="DR18" s="337">
        <f t="shared" ref="DR18:DT18" si="49">DR19+DR20+DR21</f>
        <v>4928081</v>
      </c>
      <c r="DS18" s="337">
        <f t="shared" si="49"/>
        <v>12820342</v>
      </c>
      <c r="DT18" s="337">
        <f t="shared" si="49"/>
        <v>2862729</v>
      </c>
      <c r="DU18" s="310">
        <f t="shared" ref="DU18" si="50">DU19+DU20+DU21</f>
        <v>0</v>
      </c>
      <c r="DV18" s="310">
        <f t="shared" ref="DV18" si="51">DV19+DV20+DV21</f>
        <v>0</v>
      </c>
      <c r="DW18" s="310">
        <f t="shared" ref="DW18" si="52">DW19+DW20+DW21</f>
        <v>0</v>
      </c>
      <c r="DX18" s="310">
        <f t="shared" ref="DX18" si="53">DX19+DX20+DX21</f>
        <v>0</v>
      </c>
      <c r="DY18" s="310">
        <f t="shared" ref="DY18" si="54">DY19+DY20+DY21</f>
        <v>0</v>
      </c>
      <c r="DZ18" s="310">
        <f t="shared" ref="DZ18" si="55">DZ19+DZ20+DZ21</f>
        <v>0</v>
      </c>
      <c r="EA18" s="310">
        <f t="shared" ref="EA18" si="56">EA19+EA20+EA21</f>
        <v>0</v>
      </c>
      <c r="EB18" s="310">
        <f t="shared" ref="EB18" si="57">EB19+EB20+EB21</f>
        <v>0</v>
      </c>
      <c r="EC18" s="310">
        <f t="shared" ref="EC18" si="58">EC19+EC20+EC21</f>
        <v>0</v>
      </c>
      <c r="ED18" s="310">
        <f t="shared" ref="ED18" si="59">ED19+ED20+ED21</f>
        <v>16400</v>
      </c>
      <c r="EE18" s="310">
        <f t="shared" ref="EE18" si="60">EE19+EE20+EE21</f>
        <v>48816</v>
      </c>
      <c r="EF18" s="310">
        <f t="shared" ref="EF18" si="61">EF19+EF20+EF21</f>
        <v>14374</v>
      </c>
      <c r="EG18" s="310">
        <f t="shared" ref="EG18" si="62">EG19+EG20+EG21</f>
        <v>10400</v>
      </c>
      <c r="EH18" s="310">
        <f t="shared" ref="EH18" si="63">EH19+EH20+EH21</f>
        <v>47117</v>
      </c>
      <c r="EI18" s="310">
        <f t="shared" ref="EI18" si="64">EI19+EI20+EI21</f>
        <v>19574</v>
      </c>
      <c r="EJ18" s="310">
        <f t="shared" ref="EJ18" si="65">EJ19+EJ20+EJ21</f>
        <v>800</v>
      </c>
      <c r="EK18" s="310">
        <f t="shared" ref="EK18" si="66">EK19+EK20+EK21</f>
        <v>1110</v>
      </c>
      <c r="EL18" s="310">
        <f t="shared" ref="EL18" si="67">EL19+EL20+EL21</f>
        <v>1110</v>
      </c>
      <c r="EM18" s="310">
        <f t="shared" ref="EM18" si="68">EM19+EM20+EM21</f>
        <v>5100</v>
      </c>
      <c r="EN18" s="310">
        <f t="shared" ref="EN18" si="69">EN19+EN20+EN21</f>
        <v>5100</v>
      </c>
      <c r="EO18" s="310">
        <f t="shared" ref="EO18" si="70">EO19+EO20+EO21</f>
        <v>24</v>
      </c>
      <c r="EP18" s="310">
        <f t="shared" ref="EP18" si="71">EP19+EP20+EP21</f>
        <v>0</v>
      </c>
      <c r="EQ18" s="310">
        <f t="shared" ref="EQ18" si="72">EQ19+EQ20+EQ21</f>
        <v>0</v>
      </c>
      <c r="ER18" s="310">
        <f t="shared" ref="ER18" si="73">ER19+ER20+ER21</f>
        <v>0</v>
      </c>
      <c r="ES18" s="310">
        <f t="shared" ref="ES18" si="74">ES19+ES20+ES21</f>
        <v>2000</v>
      </c>
      <c r="ET18" s="310">
        <f t="shared" ref="ET18" si="75">ET19+ET20+ET21</f>
        <v>8650</v>
      </c>
      <c r="EU18" s="310">
        <f t="shared" ref="EU18" si="76">EU19+EU20+EU21</f>
        <v>7685</v>
      </c>
      <c r="EV18" s="337">
        <f t="shared" ref="EV18:EX18" si="77">EV19+EV20+EV21</f>
        <v>34700</v>
      </c>
      <c r="EW18" s="337">
        <f t="shared" si="77"/>
        <v>110793</v>
      </c>
      <c r="EX18" s="337">
        <f t="shared" si="77"/>
        <v>42767</v>
      </c>
      <c r="EY18" s="310">
        <f t="shared" ref="EY18" si="78">EY19+EY20+EY21</f>
        <v>0</v>
      </c>
      <c r="EZ18" s="310">
        <f t="shared" ref="EZ18" si="79">EZ19+EZ20+EZ21</f>
        <v>2200</v>
      </c>
      <c r="FA18" s="310">
        <f t="shared" ref="FA18" si="80">FA19+FA20+FA21</f>
        <v>2192</v>
      </c>
      <c r="FB18" s="310">
        <f t="shared" ref="FB18" si="81">FB19+FB20+FB21</f>
        <v>1000</v>
      </c>
      <c r="FC18" s="310">
        <f t="shared" ref="FC18" si="82">FC19+FC20+FC21</f>
        <v>1660</v>
      </c>
      <c r="FD18" s="310">
        <f t="shared" ref="FD18" si="83">FD19+FD20+FD21</f>
        <v>1615</v>
      </c>
      <c r="FE18" s="310">
        <f t="shared" ref="FE18" si="84">FE19+FE20+FE21</f>
        <v>1000</v>
      </c>
      <c r="FF18" s="310">
        <f t="shared" ref="FF18" si="85">FF19+FF20+FF21</f>
        <v>550</v>
      </c>
      <c r="FG18" s="310">
        <f t="shared" ref="FG18" si="86">FG19+FG20+FG21</f>
        <v>146</v>
      </c>
      <c r="FH18" s="310">
        <f t="shared" ref="FH18" si="87">FH19+FH20+FH21</f>
        <v>16086</v>
      </c>
      <c r="FI18" s="310">
        <f t="shared" ref="FI18" si="88">FI19+FI20+FI21</f>
        <v>62126</v>
      </c>
      <c r="FJ18" s="310">
        <f t="shared" ref="FJ18" si="89">FJ19+FJ20+FJ21</f>
        <v>8787</v>
      </c>
      <c r="FK18" s="310">
        <f t="shared" ref="FK18" si="90">FK19+FK20+FK21</f>
        <v>1000</v>
      </c>
      <c r="FL18" s="310">
        <f t="shared" ref="FL18" si="91">FL19+FL20+FL21</f>
        <v>1400</v>
      </c>
      <c r="FM18" s="310">
        <f t="shared" ref="FM18" si="92">FM19+FM20+FM21</f>
        <v>1232</v>
      </c>
      <c r="FN18" s="310">
        <f t="shared" ref="FN18" si="93">FN19+FN20+FN21</f>
        <v>500</v>
      </c>
      <c r="FO18" s="310">
        <f t="shared" ref="FO18" si="94">FO19+FO20+FO21</f>
        <v>100</v>
      </c>
      <c r="FP18" s="310">
        <f t="shared" ref="FP18" si="95">FP19+FP20+FP21</f>
        <v>26</v>
      </c>
      <c r="FQ18" s="310">
        <f t="shared" ref="FQ18" si="96">FQ19+FQ20+FQ21</f>
        <v>500</v>
      </c>
      <c r="FR18" s="310">
        <f t="shared" ref="FR18" si="97">FR19+FR20+FR21</f>
        <v>1200</v>
      </c>
      <c r="FS18" s="310">
        <f t="shared" ref="FS18" si="98">FS19+FS20+FS21</f>
        <v>811</v>
      </c>
      <c r="FT18" s="310">
        <f t="shared" ref="FT18" si="99">FT19+FT20+FT21</f>
        <v>3000</v>
      </c>
      <c r="FU18" s="310">
        <f t="shared" ref="FU18" si="100">FU19+FU20+FU21</f>
        <v>20724</v>
      </c>
      <c r="FV18" s="310">
        <f t="shared" ref="FV18" si="101">FV19+FV20+FV21</f>
        <v>8531</v>
      </c>
      <c r="FW18" s="310">
        <f t="shared" ref="FW18" si="102">FW19+FW20+FW21</f>
        <v>2100</v>
      </c>
      <c r="FX18" s="310">
        <f t="shared" ref="FX18" si="103">FX19+FX20+FX21</f>
        <v>10625</v>
      </c>
      <c r="FY18" s="310">
        <f t="shared" ref="FY18" si="104">FY19+FY20+FY21</f>
        <v>6971</v>
      </c>
      <c r="FZ18" s="310">
        <f t="shared" ref="FZ18" si="105">FZ19+FZ20+FZ21</f>
        <v>0</v>
      </c>
      <c r="GA18" s="310">
        <f t="shared" ref="GA18" si="106">GA19+GA20+GA21</f>
        <v>90</v>
      </c>
      <c r="GB18" s="310">
        <f t="shared" ref="GB18" si="107">GB19+GB20+GB21</f>
        <v>85</v>
      </c>
      <c r="GC18" s="310">
        <f t="shared" ref="GC18" si="108">GC19+GC20+GC21</f>
        <v>500</v>
      </c>
      <c r="GD18" s="310">
        <f t="shared" ref="GD18" si="109">GD19+GD20+GD21</f>
        <v>1250</v>
      </c>
      <c r="GE18" s="310">
        <f t="shared" ref="GE18" si="110">GE19+GE20+GE21</f>
        <v>153</v>
      </c>
      <c r="GF18" s="310">
        <f t="shared" ref="GF18" si="111">GF19+GF20+GF21</f>
        <v>500</v>
      </c>
      <c r="GG18" s="310">
        <f t="shared" ref="GG18" si="112">GG19+GG20+GG21</f>
        <v>3660</v>
      </c>
      <c r="GH18" s="310">
        <f t="shared" ref="GH18" si="113">GH19+GH20+GH21</f>
        <v>3602</v>
      </c>
      <c r="GI18" s="310">
        <f t="shared" ref="GI18" si="114">GI19+GI20+GI21</f>
        <v>0</v>
      </c>
      <c r="GJ18" s="310">
        <f t="shared" ref="GJ18" si="115">GJ19+GJ20+GJ21</f>
        <v>27925</v>
      </c>
      <c r="GK18" s="310">
        <f t="shared" ref="GK18" si="116">GK19+GK20+GK21</f>
        <v>26037</v>
      </c>
      <c r="GL18" s="310">
        <f t="shared" ref="GL18:GN18" si="117">GL19+GL20+GL21</f>
        <v>26186</v>
      </c>
      <c r="GM18" s="310">
        <f t="shared" si="117"/>
        <v>133510</v>
      </c>
      <c r="GN18" s="310">
        <f t="shared" si="117"/>
        <v>60188</v>
      </c>
      <c r="GO18" s="310">
        <f t="shared" ref="GO18" si="118">GO19+GO20+GO21</f>
        <v>40237</v>
      </c>
      <c r="GP18" s="310">
        <f t="shared" ref="GP18" si="119">GP19+GP20+GP21</f>
        <v>105219</v>
      </c>
      <c r="GQ18" s="310">
        <f t="shared" ref="GQ18" si="120">GQ19+GQ20+GQ21</f>
        <v>75200</v>
      </c>
      <c r="GR18" s="310">
        <f t="shared" ref="GR18" si="121">GR19+GR20+GR21</f>
        <v>4000</v>
      </c>
      <c r="GS18" s="310">
        <f t="shared" ref="GS18" si="122">GS19+GS20+GS21</f>
        <v>128388</v>
      </c>
      <c r="GT18" s="310">
        <f t="shared" ref="GT18" si="123">GT19+GT20+GT21</f>
        <v>109441</v>
      </c>
      <c r="GU18" s="310">
        <f t="shared" ref="GU18" si="124">GU19+GU20+GU21</f>
        <v>41840</v>
      </c>
      <c r="GV18" s="310">
        <f t="shared" ref="GV18" si="125">GV19+GV20+GV21</f>
        <v>89658</v>
      </c>
      <c r="GW18" s="310">
        <f t="shared" ref="GW18" si="126">GW19+GW20+GW21</f>
        <v>52656</v>
      </c>
      <c r="GX18" s="310">
        <f t="shared" ref="GX18:HC18" si="127">GX19+GX20+GX21</f>
        <v>112263</v>
      </c>
      <c r="GY18" s="310">
        <f t="shared" si="127"/>
        <v>456775</v>
      </c>
      <c r="GZ18" s="310">
        <f t="shared" si="127"/>
        <v>297485</v>
      </c>
      <c r="HA18" s="310">
        <f t="shared" si="127"/>
        <v>5075044</v>
      </c>
      <c r="HB18" s="310">
        <f t="shared" si="127"/>
        <v>13387910</v>
      </c>
      <c r="HC18" s="311">
        <f t="shared" si="127"/>
        <v>3202981</v>
      </c>
      <c r="HD18" s="299"/>
      <c r="HE18" s="24"/>
    </row>
    <row r="19" spans="1:213" ht="15" customHeight="1" x14ac:dyDescent="0.2">
      <c r="A19" s="305" t="s">
        <v>576</v>
      </c>
      <c r="B19" s="306">
        <f>'Címrend kötelező 4.'!B19+'Címrend önként 4.'!B19+'Címrend állig. 4.'!B19</f>
        <v>0</v>
      </c>
      <c r="C19" s="306">
        <f>'Címrend kötelező 4.'!C19+'Címrend önként 4.'!C19+'Címrend állig. 4.'!C19</f>
        <v>0</v>
      </c>
      <c r="D19" s="306">
        <f>'Címrend kötelező 4.'!D19+'Címrend önként 4.'!D19+'Címrend állig. 4.'!D19</f>
        <v>169</v>
      </c>
      <c r="E19" s="306">
        <f>'Címrend kötelező 4.'!E19+'Címrend önként 4.'!E19+'Címrend állig. 4.'!E19</f>
        <v>0</v>
      </c>
      <c r="F19" s="306">
        <f>'Címrend kötelező 4.'!F19+'Címrend önként 4.'!F19+'Címrend állig. 4.'!F19</f>
        <v>0</v>
      </c>
      <c r="G19" s="306">
        <f>'Címrend kötelező 4.'!G19+'Címrend önként 4.'!G19+'Címrend állig. 4.'!G19</f>
        <v>0</v>
      </c>
      <c r="H19" s="306">
        <f>'Címrend kötelező 4.'!H19+'Címrend önként 4.'!H19+'Címrend állig. 4.'!H19</f>
        <v>0</v>
      </c>
      <c r="I19" s="306">
        <f>'Címrend kötelező 4.'!I19+'Címrend önként 4.'!I19+'Címrend állig. 4.'!I19</f>
        <v>0</v>
      </c>
      <c r="J19" s="306">
        <f>'Címrend kötelező 4.'!J19+'Címrend önként 4.'!J19+'Címrend állig. 4.'!J19</f>
        <v>0</v>
      </c>
      <c r="K19" s="306">
        <f>'Címrend kötelező 4.'!K19+'Címrend önként 4.'!K19+'Címrend állig. 4.'!K19</f>
        <v>0</v>
      </c>
      <c r="L19" s="306">
        <f>'Címrend kötelező 4.'!L19+'Címrend önként 4.'!L19+'Címrend állig. 4.'!L19</f>
        <v>0</v>
      </c>
      <c r="M19" s="306">
        <f>'Címrend kötelező 4.'!M19+'Címrend önként 4.'!M19+'Címrend állig. 4.'!M19</f>
        <v>0</v>
      </c>
      <c r="N19" s="306">
        <f>'Címrend kötelező 4.'!N19+'Címrend önként 4.'!N19+'Címrend állig. 4.'!N19</f>
        <v>0</v>
      </c>
      <c r="O19" s="306">
        <f>'Címrend kötelező 4.'!O19+'Címrend önként 4.'!O19+'Címrend állig. 4.'!O19</f>
        <v>0</v>
      </c>
      <c r="P19" s="306">
        <f>'Címrend kötelező 4.'!P19+'Címrend önként 4.'!P19+'Címrend állig. 4.'!P19</f>
        <v>0</v>
      </c>
      <c r="Q19" s="306">
        <f>'Címrend kötelező 4.'!Q19+'Címrend önként 4.'!Q19+'Címrend állig. 4.'!Q19</f>
        <v>0</v>
      </c>
      <c r="R19" s="306">
        <f>'Címrend kötelező 4.'!R19+'Címrend önként 4.'!R19+'Címrend állig. 4.'!R19</f>
        <v>0</v>
      </c>
      <c r="S19" s="306">
        <f>'Címrend kötelező 4.'!S19+'Címrend önként 4.'!S19+'Címrend állig. 4.'!S19</f>
        <v>0</v>
      </c>
      <c r="T19" s="306">
        <f>'Címrend kötelező 4.'!T19+'Címrend önként 4.'!T19+'Címrend állig. 4.'!T19</f>
        <v>0</v>
      </c>
      <c r="U19" s="306">
        <f>'Címrend kötelező 4.'!U19+'Címrend önként 4.'!U19+'Címrend állig. 4.'!U19</f>
        <v>0</v>
      </c>
      <c r="V19" s="306">
        <f>'Címrend kötelező 4.'!V19+'Címrend önként 4.'!V19+'Címrend állig. 4.'!V19</f>
        <v>0</v>
      </c>
      <c r="W19" s="306">
        <f>'Címrend kötelező 4.'!W19+'Címrend önként 4.'!W19+'Címrend állig. 4.'!W19</f>
        <v>0</v>
      </c>
      <c r="X19" s="306">
        <f>'Címrend kötelező 4.'!X19+'Címrend önként 4.'!X19+'Címrend állig. 4.'!X19</f>
        <v>0</v>
      </c>
      <c r="Y19" s="306">
        <f>'Címrend kötelező 4.'!Y19+'Címrend önként 4.'!Y19+'Címrend állig. 4.'!Y19</f>
        <v>0</v>
      </c>
      <c r="Z19" s="306">
        <f>'Címrend kötelező 4.'!Z19+'Címrend önként 4.'!Z19+'Címrend állig. 4.'!Z19</f>
        <v>0</v>
      </c>
      <c r="AA19" s="306">
        <f>'Címrend kötelező 4.'!AA19+'Címrend önként 4.'!AA19+'Címrend állig. 4.'!AA19</f>
        <v>0</v>
      </c>
      <c r="AB19" s="306">
        <f>'Címrend kötelező 4.'!AB19+'Címrend önként 4.'!AB19+'Címrend állig. 4.'!AB19</f>
        <v>0</v>
      </c>
      <c r="AC19" s="306">
        <f>'Címrend kötelező 4.'!AC19+'Címrend önként 4.'!AC19+'Címrend állig. 4.'!AC19</f>
        <v>0</v>
      </c>
      <c r="AD19" s="306">
        <f>'Címrend kötelező 4.'!AD19+'Címrend önként 4.'!AD19+'Címrend állig. 4.'!AD19</f>
        <v>0</v>
      </c>
      <c r="AE19" s="306">
        <f>'Címrend kötelező 4.'!AE19+'Címrend önként 4.'!AE19+'Címrend állig. 4.'!AE19</f>
        <v>0</v>
      </c>
      <c r="AF19" s="306">
        <f>'Címrend kötelező 4.'!AF19+'Címrend önként 4.'!AF19+'Címrend állig. 4.'!AF19</f>
        <v>0</v>
      </c>
      <c r="AG19" s="306">
        <f>'Címrend kötelező 4.'!AG19+'Címrend önként 4.'!AG19+'Címrend állig. 4.'!AG19</f>
        <v>0</v>
      </c>
      <c r="AH19" s="306">
        <f>'Címrend kötelező 4.'!AH19+'Címrend önként 4.'!AH19+'Címrend állig. 4.'!AH19</f>
        <v>0</v>
      </c>
      <c r="AI19" s="306">
        <f>'Címrend kötelező 4.'!AI19+'Címrend önként 4.'!AI19+'Címrend állig. 4.'!AI19</f>
        <v>0</v>
      </c>
      <c r="AJ19" s="306">
        <f>'Címrend kötelező 4.'!AJ19+'Címrend önként 4.'!AJ19+'Címrend állig. 4.'!AJ19</f>
        <v>0</v>
      </c>
      <c r="AK19" s="306">
        <f>'Címrend kötelező 4.'!AK19+'Címrend önként 4.'!AK19+'Címrend állig. 4.'!AK19</f>
        <v>0</v>
      </c>
      <c r="AL19" s="306">
        <f>'Címrend kötelező 4.'!AL19+'Címrend önként 4.'!AL19+'Címrend állig. 4.'!AL19</f>
        <v>0</v>
      </c>
      <c r="AM19" s="306">
        <f>'Címrend kötelező 4.'!AM19+'Címrend önként 4.'!AM19+'Címrend állig. 4.'!AM19</f>
        <v>0</v>
      </c>
      <c r="AN19" s="306">
        <f>'Címrend kötelező 4.'!AN19+'Címrend önként 4.'!AN19+'Címrend állig. 4.'!AN19</f>
        <v>0</v>
      </c>
      <c r="AO19" s="306">
        <f>'Címrend kötelező 4.'!AO19+'Címrend önként 4.'!AO19+'Címrend állig. 4.'!AO19</f>
        <v>5800</v>
      </c>
      <c r="AP19" s="306">
        <f>'Címrend kötelező 4.'!AP19+'Címrend önként 4.'!AP19+'Címrend állig. 4.'!AP19</f>
        <v>56300</v>
      </c>
      <c r="AQ19" s="306">
        <f>'Címrend kötelező 4.'!AQ19+'Címrend önként 4.'!AQ19+'Címrend állig. 4.'!AQ19</f>
        <v>14071</v>
      </c>
      <c r="AR19" s="306">
        <f>'Címrend kötelező 4.'!AR19+'Címrend önként 4.'!AR19+'Címrend állig. 4.'!AR19</f>
        <v>0</v>
      </c>
      <c r="AS19" s="306">
        <f>'Címrend kötelező 4.'!AS19+'Címrend önként 4.'!AS19+'Címrend állig. 4.'!AS19</f>
        <v>0</v>
      </c>
      <c r="AT19" s="306">
        <f>'Címrend kötelező 4.'!AT19+'Címrend önként 4.'!AT19+'Címrend állig. 4.'!AT19</f>
        <v>0</v>
      </c>
      <c r="AU19" s="306">
        <f>'Címrend kötelező 4.'!AU19+'Címrend önként 4.'!AU19+'Címrend állig. 4.'!AU19</f>
        <v>5300</v>
      </c>
      <c r="AV19" s="306">
        <f>'Címrend kötelező 4.'!AV19+'Címrend önként 4.'!AV19+'Címrend állig. 4.'!AV19</f>
        <v>68438</v>
      </c>
      <c r="AW19" s="306">
        <f>'Címrend kötelező 4.'!AW19+'Címrend önként 4.'!AW19+'Címrend állig. 4.'!AW19</f>
        <v>63138</v>
      </c>
      <c r="AX19" s="306">
        <f>'Címrend kötelező 4.'!AX19+'Címrend önként 4.'!AX19+'Címrend állig. 4.'!AX19</f>
        <v>0</v>
      </c>
      <c r="AY19" s="306">
        <f>'Címrend kötelező 4.'!AY19+'Címrend önként 4.'!AY19+'Címrend állig. 4.'!AY19</f>
        <v>0</v>
      </c>
      <c r="AZ19" s="306">
        <f>'Címrend kötelező 4.'!AZ19+'Címrend önként 4.'!AZ19+'Címrend állig. 4.'!AZ19</f>
        <v>0</v>
      </c>
      <c r="BA19" s="306">
        <f>'Címrend kötelező 4.'!BA19+'Címrend önként 4.'!BA19+'Címrend állig. 4.'!BA19</f>
        <v>0</v>
      </c>
      <c r="BB19" s="306">
        <f>'Címrend kötelező 4.'!BB19+'Címrend önként 4.'!BB19+'Címrend állig. 4.'!BB19</f>
        <v>0</v>
      </c>
      <c r="BC19" s="306">
        <f>'Címrend kötelező 4.'!BC19+'Címrend önként 4.'!BC19+'Címrend állig. 4.'!BC19</f>
        <v>0</v>
      </c>
      <c r="BD19" s="306">
        <f>'Címrend kötelező 4.'!BD19+'Címrend önként 4.'!BD19+'Címrend állig. 4.'!BD19</f>
        <v>0</v>
      </c>
      <c r="BE19" s="306">
        <f>'Címrend kötelező 4.'!BE19+'Címrend önként 4.'!BE19+'Címrend állig. 4.'!BE19</f>
        <v>0</v>
      </c>
      <c r="BF19" s="306">
        <f>'Címrend kötelező 4.'!BF19+'Címrend önként 4.'!BF19+'Címrend állig. 4.'!BF19</f>
        <v>0</v>
      </c>
      <c r="BG19" s="306">
        <f>'Címrend kötelező 4.'!BG19+'Címrend önként 4.'!BG19+'Címrend állig. 4.'!BG19</f>
        <v>0</v>
      </c>
      <c r="BH19" s="306">
        <f>'Címrend kötelező 4.'!BH19+'Címrend önként 4.'!BH19+'Címrend állig. 4.'!BH19</f>
        <v>6191</v>
      </c>
      <c r="BI19" s="306">
        <f>'Címrend kötelező 4.'!BI19+'Címrend önként 4.'!BI19+'Címrend állig. 4.'!BI19</f>
        <v>5766</v>
      </c>
      <c r="BJ19" s="306">
        <f>'Címrend kötelező 4.'!BJ19+'Címrend önként 4.'!BJ19+'Címrend állig. 4.'!BJ19</f>
        <v>0</v>
      </c>
      <c r="BK19" s="306">
        <f>'Címrend kötelező 4.'!BK19+'Címrend önként 4.'!BK19+'Címrend állig. 4.'!BK19</f>
        <v>0</v>
      </c>
      <c r="BL19" s="306">
        <f>'Címrend kötelező 4.'!BL19+'Címrend önként 4.'!BL19+'Címrend állig. 4.'!BL19</f>
        <v>0</v>
      </c>
      <c r="BM19" s="306">
        <f>'Címrend kötelező 4.'!BM19+'Címrend önként 4.'!BM19+'Címrend állig. 4.'!BM19</f>
        <v>16000</v>
      </c>
      <c r="BN19" s="306">
        <f>'Címrend kötelező 4.'!BN19+'Címrend önként 4.'!BN19+'Címrend állig. 4.'!BN19</f>
        <v>31000</v>
      </c>
      <c r="BO19" s="306">
        <f>'Címrend kötelező 4.'!BO19+'Címrend önként 4.'!BO19+'Címrend állig. 4.'!BO19</f>
        <v>-38</v>
      </c>
      <c r="BP19" s="306">
        <f>'Címrend kötelező 4.'!BP19+'Címrend önként 4.'!BP19+'Címrend állig. 4.'!BP19</f>
        <v>245550</v>
      </c>
      <c r="BQ19" s="306">
        <f>'Címrend kötelező 4.'!BQ19+'Címrend önként 4.'!BQ19+'Címrend állig. 4.'!BQ19</f>
        <v>2952699</v>
      </c>
      <c r="BR19" s="306">
        <f>'Címrend kötelező 4.'!BR19+'Címrend önként 4.'!BR19+'Címrend állig. 4.'!BR19</f>
        <v>364544</v>
      </c>
      <c r="BS19" s="306">
        <f>'Címrend kötelező 4.'!BS19+'Címrend önként 4.'!BS19+'Címrend állig. 4.'!BS19</f>
        <v>0</v>
      </c>
      <c r="BT19" s="306">
        <f>'Címrend kötelező 4.'!BT19+'Címrend önként 4.'!BT19+'Címrend állig. 4.'!BT19</f>
        <v>0</v>
      </c>
      <c r="BU19" s="306">
        <f>'Címrend kötelező 4.'!BU19+'Címrend önként 4.'!BU19+'Címrend állig. 4.'!BU19</f>
        <v>0</v>
      </c>
      <c r="BV19" s="306">
        <f>'Címrend kötelező 4.'!BV19+'Címrend önként 4.'!BV19+'Címrend állig. 4.'!BV19</f>
        <v>0</v>
      </c>
      <c r="BW19" s="306">
        <f>'Címrend kötelező 4.'!BW19+'Címrend önként 4.'!BW19+'Címrend állig. 4.'!BW19</f>
        <v>0</v>
      </c>
      <c r="BX19" s="306">
        <f>'Címrend kötelező 4.'!BX19+'Címrend önként 4.'!BX19+'Címrend állig. 4.'!BX19</f>
        <v>0</v>
      </c>
      <c r="BY19" s="306">
        <f>'Címrend kötelező 4.'!BY19+'Címrend önként 4.'!BY19+'Címrend állig. 4.'!BY19</f>
        <v>60000</v>
      </c>
      <c r="BZ19" s="306">
        <f>'Címrend kötelező 4.'!BZ19+'Címrend önként 4.'!BZ19+'Címrend állig. 4.'!BZ19</f>
        <v>62486</v>
      </c>
      <c r="CA19" s="306">
        <f>'Címrend kötelező 4.'!CA19+'Címrend önként 4.'!CA19+'Címrend állig. 4.'!CA19</f>
        <v>61985</v>
      </c>
      <c r="CB19" s="306">
        <f>'Címrend kötelező 4.'!CB19+'Címrend önként 4.'!CB19+'Címrend állig. 4.'!CB19</f>
        <v>0</v>
      </c>
      <c r="CC19" s="306">
        <f>'Címrend kötelező 4.'!CC19+'Címrend önként 4.'!CC19+'Címrend állig. 4.'!CC19</f>
        <v>0</v>
      </c>
      <c r="CD19" s="306">
        <f>'Címrend kötelező 4.'!CD19+'Címrend önként 4.'!CD19+'Címrend állig. 4.'!CD19</f>
        <v>0</v>
      </c>
      <c r="CE19" s="306">
        <f>'Címrend kötelező 4.'!CE19+'Címrend önként 4.'!CE19+'Címrend állig. 4.'!CE19</f>
        <v>7500</v>
      </c>
      <c r="CF19" s="306">
        <f>'Címrend kötelező 4.'!CF19+'Címrend önként 4.'!CF19+'Címrend állig. 4.'!CF19</f>
        <v>288202</v>
      </c>
      <c r="CG19" s="306">
        <f>'Címrend kötelező 4.'!CG19+'Címrend önként 4.'!CG19+'Címrend állig. 4.'!CG19</f>
        <v>275684</v>
      </c>
      <c r="CH19" s="306">
        <f>'Címrend kötelező 4.'!CH19+'Címrend önként 4.'!CH19+'Címrend állig. 4.'!CH19</f>
        <v>0</v>
      </c>
      <c r="CI19" s="306">
        <f>'Címrend kötelező 4.'!CI19+'Címrend önként 4.'!CI19+'Címrend állig. 4.'!CI19</f>
        <v>1455</v>
      </c>
      <c r="CJ19" s="306">
        <f>'Címrend kötelező 4.'!CJ19+'Címrend önként 4.'!CJ19+'Címrend állig. 4.'!CJ19</f>
        <v>0</v>
      </c>
      <c r="CK19" s="306">
        <f>'Címrend kötelező 4.'!CK19+'Címrend önként 4.'!CK19+'Címrend állig. 4.'!CK19</f>
        <v>79500</v>
      </c>
      <c r="CL19" s="306">
        <f>'Címrend kötelező 4.'!CL19+'Címrend önként 4.'!CL19+'Címrend állig. 4.'!CL19</f>
        <v>110271</v>
      </c>
      <c r="CM19" s="306">
        <f>'Címrend kötelező 4.'!CM19+'Címrend önként 4.'!CM19+'Címrend állig. 4.'!CM19</f>
        <v>0</v>
      </c>
      <c r="CN19" s="306">
        <f>'Címrend kötelező 4.'!CN19+'Címrend önként 4.'!CN19+'Címrend állig. 4.'!CN19</f>
        <v>25000</v>
      </c>
      <c r="CO19" s="306">
        <f>'Címrend kötelező 4.'!CO19+'Címrend önként 4.'!CO19+'Címrend állig. 4.'!CO19</f>
        <v>24791</v>
      </c>
      <c r="CP19" s="306">
        <f>'Címrend kötelező 4.'!CP19+'Címrend önként 4.'!CP19+'Címrend állig. 4.'!CP19</f>
        <v>0</v>
      </c>
      <c r="CQ19" s="306">
        <f>'Címrend kötelező 4.'!CQ19+'Címrend önként 4.'!CQ19+'Címrend állig. 4.'!CQ19</f>
        <v>0</v>
      </c>
      <c r="CR19" s="306">
        <f>'Címrend kötelező 4.'!CR19+'Címrend önként 4.'!CR19+'Címrend állig. 4.'!CR19</f>
        <v>0</v>
      </c>
      <c r="CS19" s="306">
        <f>'Címrend kötelező 4.'!CS19+'Címrend önként 4.'!CS19+'Címrend állig. 4.'!CS19</f>
        <v>0</v>
      </c>
      <c r="CT19" s="306">
        <f>'Címrend kötelező 4.'!CT19+'Címrend önként 4.'!CT19+'Címrend állig. 4.'!CT19</f>
        <v>0</v>
      </c>
      <c r="CU19" s="306">
        <f>'Címrend kötelező 4.'!CU19+'Címrend önként 4.'!CU19+'Címrend állig. 4.'!CU19</f>
        <v>0</v>
      </c>
      <c r="CV19" s="306">
        <f>'Címrend kötelező 4.'!CV19+'Címrend önként 4.'!CV19+'Címrend állig. 4.'!CV19</f>
        <v>0</v>
      </c>
      <c r="CW19" s="306">
        <f>'Címrend kötelező 4.'!CW19+'Címrend önként 4.'!CW19+'Címrend állig. 4.'!CW19</f>
        <v>1700</v>
      </c>
      <c r="CX19" s="306">
        <f>'Címrend kötelező 4.'!CX19+'Címrend önként 4.'!CX19+'Címrend állig. 4.'!CX19</f>
        <v>1700</v>
      </c>
      <c r="CY19" s="306">
        <f>'Címrend kötelező 4.'!CY19+'Címrend önként 4.'!CY19+'Címrend állig. 4.'!CY19</f>
        <v>0</v>
      </c>
      <c r="CZ19" s="306">
        <f>'Címrend kötelező 4.'!CZ19+'Címrend önként 4.'!CZ19+'Címrend állig. 4.'!CZ19</f>
        <v>10000</v>
      </c>
      <c r="DA19" s="306">
        <f>'Címrend kötelező 4.'!DA19+'Címrend önként 4.'!DA19+'Címrend állig. 4.'!DA19</f>
        <v>250250</v>
      </c>
      <c r="DB19" s="306">
        <f>'Címrend kötelező 4.'!DB19+'Címrend önként 4.'!DB19+'Címrend állig. 4.'!DB19</f>
        <v>18260</v>
      </c>
      <c r="DC19" s="306">
        <f>'Címrend kötelező 4.'!DC19+'Címrend önként 4.'!DC19+'Címrend állig. 4.'!DC19</f>
        <v>0</v>
      </c>
      <c r="DD19" s="306">
        <f>'Címrend kötelező 4.'!DD19+'Címrend önként 4.'!DD19+'Címrend állig. 4.'!DD19</f>
        <v>0</v>
      </c>
      <c r="DE19" s="306">
        <f>'Címrend kötelező 4.'!DE19+'Címrend önként 4.'!DE19+'Címrend állig. 4.'!DE19</f>
        <v>0</v>
      </c>
      <c r="DF19" s="306">
        <f>'Címrend kötelező 4.'!DF19+'Címrend önként 4.'!DF19+'Címrend állig. 4.'!DF19</f>
        <v>0</v>
      </c>
      <c r="DG19" s="306">
        <f>'Címrend kötelező 4.'!DG19+'Címrend önként 4.'!DG19+'Címrend állig. 4.'!DG19</f>
        <v>0</v>
      </c>
      <c r="DH19" s="306">
        <f>'Címrend kötelező 4.'!DH19+'Címrend önként 4.'!DH19+'Címrend állig. 4.'!DH19</f>
        <v>0</v>
      </c>
      <c r="DI19" s="306">
        <f>'Címrend kötelező 4.'!DI19+'Címrend önként 4.'!DI19+'Címrend állig. 4.'!DI19</f>
        <v>0</v>
      </c>
      <c r="DJ19" s="306">
        <f>'Címrend kötelező 4.'!DJ19+'Címrend önként 4.'!DJ19+'Címrend állig. 4.'!DJ19</f>
        <v>9000</v>
      </c>
      <c r="DK19" s="306">
        <f>'Címrend kötelező 4.'!DK19+'Címrend önként 4.'!DK19+'Címrend állig. 4.'!DK19</f>
        <v>2160</v>
      </c>
      <c r="DL19" s="306">
        <f>'Címrend kötelező 4.'!DL19+'Címrend önként 4.'!DL19+'Címrend állig. 4.'!DL19</f>
        <v>0</v>
      </c>
      <c r="DM19" s="306">
        <f>'Címrend kötelező 4.'!DM19+'Címrend önként 4.'!DM19+'Címrend állig. 4.'!DM19</f>
        <v>0</v>
      </c>
      <c r="DN19" s="306">
        <f>'Címrend kötelező 4.'!DN19+'Címrend önként 4.'!DN19+'Címrend állig. 4.'!DN19</f>
        <v>0</v>
      </c>
      <c r="DO19" s="306">
        <f>'Címrend kötelező 4.'!DO19+'Címrend önként 4.'!DO19+'Címrend állig. 4.'!DO19</f>
        <v>0</v>
      </c>
      <c r="DP19" s="306">
        <f>'Címrend kötelező 4.'!DP19+'Címrend önként 4.'!DP19+'Címrend állig. 4.'!DP19</f>
        <v>0</v>
      </c>
      <c r="DQ19" s="306">
        <f>'Címrend kötelező 4.'!DQ19+'Címrend önként 4.'!DQ19+'Címrend állig. 4.'!DQ19</f>
        <v>0</v>
      </c>
      <c r="DR19" s="335">
        <f t="shared" si="25"/>
        <v>456350</v>
      </c>
      <c r="DS19" s="335">
        <f t="shared" si="25"/>
        <v>3862783</v>
      </c>
      <c r="DT19" s="335">
        <f t="shared" si="25"/>
        <v>805739</v>
      </c>
      <c r="DU19" s="306">
        <f>'Címrend kötelező 4.'!DU19+'Címrend önként 4.'!DU19+'Címrend állig. 4.'!DU19</f>
        <v>0</v>
      </c>
      <c r="DV19" s="306">
        <f>'Címrend kötelező 4.'!DV19+'Címrend önként 4.'!DV19+'Címrend állig. 4.'!DV19</f>
        <v>0</v>
      </c>
      <c r="DW19" s="306">
        <f>'Címrend kötelező 4.'!DW19+'Címrend önként 4.'!DW19+'Címrend állig. 4.'!DW19</f>
        <v>0</v>
      </c>
      <c r="DX19" s="306">
        <f>'Címrend kötelező 4.'!DX19+'Címrend önként 4.'!DX19+'Címrend állig. 4.'!DX19</f>
        <v>0</v>
      </c>
      <c r="DY19" s="306">
        <f>'Címrend kötelező 4.'!DY19+'Címrend önként 4.'!DY19+'Címrend állig. 4.'!DY19</f>
        <v>0</v>
      </c>
      <c r="DZ19" s="306">
        <f>'Címrend kötelező 4.'!DZ19+'Címrend önként 4.'!DZ19+'Címrend állig. 4.'!DZ19</f>
        <v>0</v>
      </c>
      <c r="EA19" s="306">
        <f>'Címrend kötelező 4.'!EA19+'Címrend önként 4.'!EA19+'Címrend állig. 4.'!EA19</f>
        <v>0</v>
      </c>
      <c r="EB19" s="306">
        <f>'Címrend kötelező 4.'!EB19+'Címrend önként 4.'!EB19+'Címrend állig. 4.'!EB19</f>
        <v>0</v>
      </c>
      <c r="EC19" s="306">
        <f>'Címrend kötelező 4.'!EC19+'Címrend önként 4.'!EC19+'Címrend állig. 4.'!EC19</f>
        <v>0</v>
      </c>
      <c r="ED19" s="306">
        <f>'Címrend kötelező 4.'!ED19+'Címrend önként 4.'!ED19+'Címrend állig. 4.'!ED19</f>
        <v>13500</v>
      </c>
      <c r="EE19" s="306">
        <f>'Címrend kötelező 4.'!EE19+'Címrend önként 4.'!EE19+'Címrend állig. 4.'!EE19</f>
        <v>23616</v>
      </c>
      <c r="EF19" s="306">
        <f>'Címrend kötelező 4.'!EF19+'Címrend önként 4.'!EF19+'Címrend állig. 4.'!EF19</f>
        <v>14374</v>
      </c>
      <c r="EG19" s="306">
        <f>'Címrend kötelező 4.'!EG19+'Címrend önként 4.'!EG19+'Címrend állig. 4.'!EG19</f>
        <v>10400</v>
      </c>
      <c r="EH19" s="306">
        <f>'Címrend kötelező 4.'!EH19+'Címrend önként 4.'!EH19+'Címrend állig. 4.'!EH19</f>
        <v>47117</v>
      </c>
      <c r="EI19" s="306">
        <f>'Címrend kötelező 4.'!EI19+'Címrend önként 4.'!EI19+'Címrend állig. 4.'!EI19</f>
        <v>19574</v>
      </c>
      <c r="EJ19" s="306">
        <f>'Címrend kötelező 4.'!EJ19+'Címrend önként 4.'!EJ19+'Címrend állig. 4.'!EJ19</f>
        <v>800</v>
      </c>
      <c r="EK19" s="306">
        <f>'Címrend kötelező 4.'!EK19+'Címrend önként 4.'!EK19+'Címrend állig. 4.'!EK19</f>
        <v>1110</v>
      </c>
      <c r="EL19" s="306">
        <f>'Címrend kötelező 4.'!EL19+'Címrend önként 4.'!EL19+'Címrend állig. 4.'!EL19</f>
        <v>1110</v>
      </c>
      <c r="EM19" s="306">
        <f>'Címrend kötelező 4.'!EM19+'Címrend önként 4.'!EM19+'Címrend állig. 4.'!EM19</f>
        <v>2500</v>
      </c>
      <c r="EN19" s="306">
        <f>'Címrend kötelező 4.'!EN19+'Címrend önként 4.'!EN19+'Címrend állig. 4.'!EN19</f>
        <v>2500</v>
      </c>
      <c r="EO19" s="306">
        <f>'Címrend kötelező 4.'!EO19+'Címrend önként 4.'!EO19+'Címrend állig. 4.'!EO19</f>
        <v>24</v>
      </c>
      <c r="EP19" s="306">
        <f>'Címrend kötelező 4.'!EP19+'Címrend önként 4.'!EP19+'Címrend állig. 4.'!EP19</f>
        <v>0</v>
      </c>
      <c r="EQ19" s="306">
        <f>'Címrend kötelező 4.'!EQ19+'Címrend önként 4.'!EQ19+'Címrend állig. 4.'!EQ19</f>
        <v>0</v>
      </c>
      <c r="ER19" s="306">
        <f>'Címrend kötelező 4.'!ER19+'Címrend önként 4.'!ER19+'Címrend állig. 4.'!ER19</f>
        <v>0</v>
      </c>
      <c r="ES19" s="306">
        <f>'Címrend kötelező 4.'!ES19+'Címrend önként 4.'!ES19+'Címrend állig. 4.'!ES19</f>
        <v>2000</v>
      </c>
      <c r="ET19" s="306">
        <f>'Címrend kötelező 4.'!ET19+'Címrend önként 4.'!ET19+'Címrend állig. 4.'!ET19</f>
        <v>8650</v>
      </c>
      <c r="EU19" s="306">
        <f>'Címrend kötelező 4.'!EU19+'Címrend önként 4.'!EU19+'Címrend állig. 4.'!EU19</f>
        <v>7685</v>
      </c>
      <c r="EV19" s="335">
        <f>DU19+DX19+EA19+ED19+EG19+EJ19+EM19+EP19+ES19</f>
        <v>29200</v>
      </c>
      <c r="EW19" s="335">
        <f t="shared" ref="EW19:EX20" si="128">DV19+DY19+EB19+EE19+EH19+EK19+EN19+EQ19+ET19</f>
        <v>82993</v>
      </c>
      <c r="EX19" s="335">
        <f t="shared" si="128"/>
        <v>42767</v>
      </c>
      <c r="EY19" s="306">
        <f>'Címrend kötelező 4.'!EY19+'Címrend önként 4.'!EY19+'Címrend állig. 4.'!EY19</f>
        <v>0</v>
      </c>
      <c r="EZ19" s="306">
        <f>'Címrend kötelező 4.'!EZ19+'Címrend önként 4.'!EZ19+'Címrend állig. 4.'!EZ19</f>
        <v>2200</v>
      </c>
      <c r="FA19" s="306">
        <f>'Címrend kötelező 4.'!FA19+'Címrend önként 4.'!FA19+'Címrend állig. 4.'!FA19</f>
        <v>2192</v>
      </c>
      <c r="FB19" s="306">
        <f>'Címrend kötelező 4.'!FB19+'Címrend önként 4.'!FB19+'Címrend állig. 4.'!FB19</f>
        <v>1000</v>
      </c>
      <c r="FC19" s="306">
        <f>'Címrend kötelező 4.'!FC19+'Címrend önként 4.'!FC19+'Címrend állig. 4.'!FC19</f>
        <v>1660</v>
      </c>
      <c r="FD19" s="306">
        <f>'Címrend kötelező 4.'!FD19+'Címrend önként 4.'!FD19+'Címrend állig. 4.'!FD19</f>
        <v>1615</v>
      </c>
      <c r="FE19" s="306">
        <f>'Címrend kötelező 4.'!FE19+'Címrend önként 4.'!FE19+'Címrend állig. 4.'!FE19</f>
        <v>1000</v>
      </c>
      <c r="FF19" s="306">
        <f>'Címrend kötelező 4.'!FF19+'Címrend önként 4.'!FF19+'Címrend állig. 4.'!FF19</f>
        <v>550</v>
      </c>
      <c r="FG19" s="306">
        <f>'Címrend kötelező 4.'!FG19+'Címrend önként 4.'!FG19+'Címrend állig. 4.'!FG19</f>
        <v>146</v>
      </c>
      <c r="FH19" s="306">
        <f>'Címrend kötelező 4.'!FH19+'Címrend önként 4.'!FH19+'Címrend állig. 4.'!FH19</f>
        <v>16086</v>
      </c>
      <c r="FI19" s="306">
        <f>'Címrend kötelező 4.'!FI19+'Címrend önként 4.'!FI19+'Címrend állig. 4.'!FI19</f>
        <v>60726</v>
      </c>
      <c r="FJ19" s="306">
        <f>'Címrend kötelező 4.'!FJ19+'Címrend önként 4.'!FJ19+'Címrend állig. 4.'!FJ19</f>
        <v>7476</v>
      </c>
      <c r="FK19" s="306">
        <f>'Címrend kötelező 4.'!FK19+'Címrend önként 4.'!FK19+'Címrend állig. 4.'!FK19</f>
        <v>1000</v>
      </c>
      <c r="FL19" s="306">
        <f>'Címrend kötelező 4.'!FL19+'Címrend önként 4.'!FL19+'Címrend állig. 4.'!FL19</f>
        <v>1400</v>
      </c>
      <c r="FM19" s="306">
        <f>'Címrend kötelező 4.'!FM19+'Címrend önként 4.'!FM19+'Címrend állig. 4.'!FM19</f>
        <v>1232</v>
      </c>
      <c r="FN19" s="306">
        <f>'Címrend kötelező 4.'!FN19+'Címrend önként 4.'!FN19+'Címrend állig. 4.'!FN19</f>
        <v>500</v>
      </c>
      <c r="FO19" s="306">
        <f>'Címrend kötelező 4.'!FO19+'Címrend önként 4.'!FO19+'Címrend állig. 4.'!FO19</f>
        <v>100</v>
      </c>
      <c r="FP19" s="306">
        <f>'Címrend kötelező 4.'!FP19+'Címrend önként 4.'!FP19+'Címrend állig. 4.'!FP19</f>
        <v>26</v>
      </c>
      <c r="FQ19" s="306">
        <f>'Címrend kötelező 4.'!FQ19+'Címrend önként 4.'!FQ19+'Címrend állig. 4.'!FQ19</f>
        <v>500</v>
      </c>
      <c r="FR19" s="306">
        <f>'Címrend kötelező 4.'!FR19+'Címrend önként 4.'!FR19+'Címrend állig. 4.'!FR19</f>
        <v>1200</v>
      </c>
      <c r="FS19" s="306">
        <f>'Címrend kötelező 4.'!FS19+'Címrend önként 4.'!FS19+'Címrend állig. 4.'!FS19</f>
        <v>811</v>
      </c>
      <c r="FT19" s="306">
        <f>'Címrend kötelező 4.'!FT19+'Címrend önként 4.'!FT19+'Címrend állig. 4.'!FT19</f>
        <v>3000</v>
      </c>
      <c r="FU19" s="306">
        <f>'Címrend kötelező 4.'!FU19+'Címrend önként 4.'!FU19+'Címrend állig. 4.'!FU19</f>
        <v>9224</v>
      </c>
      <c r="FV19" s="306">
        <f>'Címrend kötelező 4.'!FV19+'Címrend önként 4.'!FV19+'Címrend állig. 4.'!FV19</f>
        <v>8531</v>
      </c>
      <c r="FW19" s="306">
        <f>'Címrend kötelező 4.'!FW19+'Címrend önként 4.'!FW19+'Címrend állig. 4.'!FW19</f>
        <v>500</v>
      </c>
      <c r="FX19" s="306">
        <f>'Címrend kötelező 4.'!FX19+'Címrend önként 4.'!FX19+'Címrend állig. 4.'!FX19</f>
        <v>3100</v>
      </c>
      <c r="FY19" s="306">
        <f>'Címrend kötelező 4.'!FY19+'Címrend önként 4.'!FY19+'Címrend állig. 4.'!FY19</f>
        <v>3047</v>
      </c>
      <c r="FZ19" s="306">
        <f>'Címrend kötelező 4.'!FZ19+'Címrend önként 4.'!FZ19+'Címrend állig. 4.'!FZ19</f>
        <v>0</v>
      </c>
      <c r="GA19" s="306">
        <f>'Címrend kötelező 4.'!GA19+'Címrend önként 4.'!GA19+'Címrend állig. 4.'!GA19</f>
        <v>90</v>
      </c>
      <c r="GB19" s="306">
        <f>'Címrend kötelező 4.'!GB19+'Címrend önként 4.'!GB19+'Címrend állig. 4.'!GB19</f>
        <v>85</v>
      </c>
      <c r="GC19" s="306">
        <f>'Címrend kötelező 4.'!GC19+'Címrend önként 4.'!GC19+'Címrend állig. 4.'!GC19</f>
        <v>500</v>
      </c>
      <c r="GD19" s="306">
        <f>'Címrend kötelező 4.'!GD19+'Címrend önként 4.'!GD19+'Címrend állig. 4.'!GD19</f>
        <v>1250</v>
      </c>
      <c r="GE19" s="306">
        <f>'Címrend kötelező 4.'!GE19+'Címrend önként 4.'!GE19+'Címrend állig. 4.'!GE19</f>
        <v>153</v>
      </c>
      <c r="GF19" s="306">
        <f>'Címrend kötelező 4.'!GF19+'Címrend önként 4.'!GF19+'Címrend állig. 4.'!GF19</f>
        <v>500</v>
      </c>
      <c r="GG19" s="306">
        <f>'Címrend kötelező 4.'!GG19+'Címrend önként 4.'!GG19+'Címrend állig. 4.'!GG19</f>
        <v>3660</v>
      </c>
      <c r="GH19" s="306">
        <f>'Címrend kötelező 4.'!GH19+'Címrend önként 4.'!GH19+'Címrend állig. 4.'!GH19</f>
        <v>3602</v>
      </c>
      <c r="GI19" s="306">
        <f>'Címrend kötelező 4.'!GI19+'Címrend önként 4.'!GI19+'Címrend állig. 4.'!GI19</f>
        <v>0</v>
      </c>
      <c r="GJ19" s="306">
        <f>'Címrend kötelező 4.'!GJ19+'Címrend önként 4.'!GJ19+'Címrend állig. 4.'!GJ19</f>
        <v>27925</v>
      </c>
      <c r="GK19" s="306">
        <f>'Címrend kötelező 4.'!GK19+'Címrend önként 4.'!GK19+'Címrend állig. 4.'!GK19</f>
        <v>26037</v>
      </c>
      <c r="GL19" s="307">
        <f>EY19+FB19+FE19+FH19+FK19+FN19+FQ19+FT19+FW19+FZ19+GC19+GF19+GI19</f>
        <v>24586</v>
      </c>
      <c r="GM19" s="307">
        <f t="shared" ref="GM19:GN20" si="129">EZ19+FC19+FF19+FI19+FL19+FO19+FR19+FU19+FX19+GA19+GD19+GG19+GJ19</f>
        <v>113085</v>
      </c>
      <c r="GN19" s="307">
        <f t="shared" si="129"/>
        <v>54953</v>
      </c>
      <c r="GO19" s="306">
        <f>'Címrend kötelező 4.'!GO19+'Címrend önként 4.'!GO19+'Címrend állig. 4.'!GO19</f>
        <v>25287</v>
      </c>
      <c r="GP19" s="306">
        <f>'Címrend kötelező 4.'!GP19+'Címrend önként 4.'!GP19+'Címrend állig. 4.'!GP19</f>
        <v>35045</v>
      </c>
      <c r="GQ19" s="306">
        <f>'Címrend kötelező 4.'!GQ19+'Címrend önként 4.'!GQ19+'Címrend állig. 4.'!GQ19</f>
        <v>22186</v>
      </c>
      <c r="GR19" s="306">
        <f>'Címrend kötelező 4.'!GR19+'Címrend önként 4.'!GR19+'Címrend állig. 4.'!GR19</f>
        <v>4000</v>
      </c>
      <c r="GS19" s="306">
        <f>'Címrend kötelező 4.'!GS19+'Címrend önként 4.'!GS19+'Címrend állig. 4.'!GS19</f>
        <v>128388</v>
      </c>
      <c r="GT19" s="306">
        <f>'Címrend kötelező 4.'!GT19+'Címrend önként 4.'!GT19+'Címrend állig. 4.'!GT19</f>
        <v>109441</v>
      </c>
      <c r="GU19" s="306">
        <f>'Címrend kötelező 4.'!GU19+'Címrend önként 4.'!GU19+'Címrend állig. 4.'!GU19</f>
        <v>14370</v>
      </c>
      <c r="GV19" s="306">
        <f>'Címrend kötelező 4.'!GV19+'Címrend önként 4.'!GV19+'Címrend állig. 4.'!GV19</f>
        <v>18773</v>
      </c>
      <c r="GW19" s="306">
        <f>'Címrend kötelező 4.'!GW19+'Címrend önként 4.'!GW19+'Címrend állig. 4.'!GW19</f>
        <v>17745</v>
      </c>
      <c r="GX19" s="307">
        <f>GL19+GO19+GR19+GU19</f>
        <v>68243</v>
      </c>
      <c r="GY19" s="307">
        <f t="shared" ref="GY19:GZ20" si="130">GM19+GP19+GS19+GV19</f>
        <v>295291</v>
      </c>
      <c r="GZ19" s="307">
        <f t="shared" si="130"/>
        <v>204325</v>
      </c>
      <c r="HA19" s="307">
        <f>DR19+EV19+GX19</f>
        <v>553793</v>
      </c>
      <c r="HB19" s="307">
        <f t="shared" ref="HB19:HC20" si="131">DS19+EW19+GY19</f>
        <v>4241067</v>
      </c>
      <c r="HC19" s="308">
        <f t="shared" si="131"/>
        <v>1052831</v>
      </c>
      <c r="HD19" s="299"/>
      <c r="HE19" s="24"/>
    </row>
    <row r="20" spans="1:213" ht="15" customHeight="1" x14ac:dyDescent="0.2">
      <c r="A20" s="305" t="s">
        <v>577</v>
      </c>
      <c r="B20" s="306">
        <f>'Címrend kötelező 4.'!B20+'Címrend önként 4.'!B20+'Címrend állig. 4.'!B20</f>
        <v>0</v>
      </c>
      <c r="C20" s="306">
        <f>'Címrend kötelező 4.'!C20+'Címrend önként 4.'!C20+'Címrend állig. 4.'!C20</f>
        <v>0</v>
      </c>
      <c r="D20" s="306">
        <f>'Címrend kötelező 4.'!D20+'Címrend önként 4.'!D20+'Címrend állig. 4.'!D20</f>
        <v>0</v>
      </c>
      <c r="E20" s="306">
        <f>'Címrend kötelező 4.'!E20+'Címrend önként 4.'!E20+'Címrend állig. 4.'!E20</f>
        <v>0</v>
      </c>
      <c r="F20" s="306">
        <f>'Címrend kötelező 4.'!F20+'Címrend önként 4.'!F20+'Címrend állig. 4.'!F20</f>
        <v>0</v>
      </c>
      <c r="G20" s="306">
        <f>'Címrend kötelező 4.'!G20+'Címrend önként 4.'!G20+'Címrend állig. 4.'!G20</f>
        <v>0</v>
      </c>
      <c r="H20" s="306">
        <f>'Címrend kötelező 4.'!H20+'Címrend önként 4.'!H20+'Címrend állig. 4.'!H20</f>
        <v>0</v>
      </c>
      <c r="I20" s="306">
        <f>'Címrend kötelező 4.'!I20+'Címrend önként 4.'!I20+'Címrend állig. 4.'!I20</f>
        <v>0</v>
      </c>
      <c r="J20" s="306">
        <f>'Címrend kötelező 4.'!J20+'Címrend önként 4.'!J20+'Címrend állig. 4.'!J20</f>
        <v>0</v>
      </c>
      <c r="K20" s="306">
        <f>'Címrend kötelező 4.'!K20+'Címrend önként 4.'!K20+'Címrend állig. 4.'!K20</f>
        <v>0</v>
      </c>
      <c r="L20" s="306">
        <f>'Címrend kötelező 4.'!L20+'Címrend önként 4.'!L20+'Címrend állig. 4.'!L20</f>
        <v>0</v>
      </c>
      <c r="M20" s="306">
        <f>'Címrend kötelező 4.'!M20+'Címrend önként 4.'!M20+'Címrend állig. 4.'!M20</f>
        <v>0</v>
      </c>
      <c r="N20" s="306">
        <f>'Címrend kötelező 4.'!N20+'Címrend önként 4.'!N20+'Címrend állig. 4.'!N20</f>
        <v>0</v>
      </c>
      <c r="O20" s="306">
        <f>'Címrend kötelező 4.'!O20+'Címrend önként 4.'!O20+'Címrend állig. 4.'!O20</f>
        <v>0</v>
      </c>
      <c r="P20" s="306">
        <f>'Címrend kötelező 4.'!P20+'Címrend önként 4.'!P20+'Címrend állig. 4.'!P20</f>
        <v>0</v>
      </c>
      <c r="Q20" s="306">
        <f>'Címrend kötelező 4.'!Q20+'Címrend önként 4.'!Q20+'Címrend állig. 4.'!Q20</f>
        <v>0</v>
      </c>
      <c r="R20" s="306">
        <f>'Címrend kötelező 4.'!R20+'Címrend önként 4.'!R20+'Címrend állig. 4.'!R20</f>
        <v>0</v>
      </c>
      <c r="S20" s="306">
        <f>'Címrend kötelező 4.'!S20+'Címrend önként 4.'!S20+'Címrend állig. 4.'!S20</f>
        <v>0</v>
      </c>
      <c r="T20" s="306">
        <f>'Címrend kötelező 4.'!T20+'Címrend önként 4.'!T20+'Címrend állig. 4.'!T20</f>
        <v>0</v>
      </c>
      <c r="U20" s="306">
        <f>'Címrend kötelező 4.'!U20+'Címrend önként 4.'!U20+'Címrend állig. 4.'!U20</f>
        <v>0</v>
      </c>
      <c r="V20" s="306">
        <f>'Címrend kötelező 4.'!V20+'Címrend önként 4.'!V20+'Címrend állig. 4.'!V20</f>
        <v>0</v>
      </c>
      <c r="W20" s="306">
        <f>'Címrend kötelező 4.'!W20+'Címrend önként 4.'!W20+'Címrend állig. 4.'!W20</f>
        <v>0</v>
      </c>
      <c r="X20" s="306">
        <f>'Címrend kötelező 4.'!X20+'Címrend önként 4.'!X20+'Címrend állig. 4.'!X20</f>
        <v>0</v>
      </c>
      <c r="Y20" s="306">
        <f>'Címrend kötelező 4.'!Y20+'Címrend önként 4.'!Y20+'Címrend állig. 4.'!Y20</f>
        <v>0</v>
      </c>
      <c r="Z20" s="306">
        <f>'Címrend kötelező 4.'!Z20+'Címrend önként 4.'!Z20+'Címrend állig. 4.'!Z20</f>
        <v>0</v>
      </c>
      <c r="AA20" s="306">
        <f>'Címrend kötelező 4.'!AA20+'Címrend önként 4.'!AA20+'Címrend állig. 4.'!AA20</f>
        <v>0</v>
      </c>
      <c r="AB20" s="306">
        <f>'Címrend kötelező 4.'!AB20+'Címrend önként 4.'!AB20+'Címrend állig. 4.'!AB20</f>
        <v>0</v>
      </c>
      <c r="AC20" s="306">
        <f>'Címrend kötelező 4.'!AC20+'Címrend önként 4.'!AC20+'Címrend állig. 4.'!AC20</f>
        <v>0</v>
      </c>
      <c r="AD20" s="306">
        <f>'Címrend kötelező 4.'!AD20+'Címrend önként 4.'!AD20+'Címrend állig. 4.'!AD20</f>
        <v>0</v>
      </c>
      <c r="AE20" s="306">
        <f>'Címrend kötelező 4.'!AE20+'Címrend önként 4.'!AE20+'Címrend állig. 4.'!AE20</f>
        <v>0</v>
      </c>
      <c r="AF20" s="306">
        <f>'Címrend kötelező 4.'!AF20+'Címrend önként 4.'!AF20+'Címrend állig. 4.'!AF20</f>
        <v>0</v>
      </c>
      <c r="AG20" s="306">
        <f>'Címrend kötelező 4.'!AG20+'Címrend önként 4.'!AG20+'Címrend állig. 4.'!AG20</f>
        <v>0</v>
      </c>
      <c r="AH20" s="306">
        <f>'Címrend kötelező 4.'!AH20+'Címrend önként 4.'!AH20+'Címrend állig. 4.'!AH20</f>
        <v>0</v>
      </c>
      <c r="AI20" s="306">
        <f>'Címrend kötelező 4.'!AI20+'Címrend önként 4.'!AI20+'Címrend állig. 4.'!AI20</f>
        <v>0</v>
      </c>
      <c r="AJ20" s="306">
        <f>'Címrend kötelező 4.'!AJ20+'Címrend önként 4.'!AJ20+'Címrend állig. 4.'!AJ20</f>
        <v>0</v>
      </c>
      <c r="AK20" s="306">
        <f>'Címrend kötelező 4.'!AK20+'Címrend önként 4.'!AK20+'Címrend állig. 4.'!AK20</f>
        <v>0</v>
      </c>
      <c r="AL20" s="306">
        <f>'Címrend kötelező 4.'!AL20+'Címrend önként 4.'!AL20+'Címrend állig. 4.'!AL20</f>
        <v>0</v>
      </c>
      <c r="AM20" s="306">
        <f>'Címrend kötelező 4.'!AM20+'Címrend önként 4.'!AM20+'Címrend állig. 4.'!AM20</f>
        <v>0</v>
      </c>
      <c r="AN20" s="306">
        <f>'Címrend kötelező 4.'!AN20+'Címrend önként 4.'!AN20+'Címrend állig. 4.'!AN20</f>
        <v>0</v>
      </c>
      <c r="AO20" s="306">
        <f>'Címrend kötelező 4.'!AO20+'Címrend önként 4.'!AO20+'Címrend állig. 4.'!AO20</f>
        <v>0</v>
      </c>
      <c r="AP20" s="306">
        <f>'Címrend kötelező 4.'!AP20+'Címrend önként 4.'!AP20+'Címrend állig. 4.'!AP20</f>
        <v>20000</v>
      </c>
      <c r="AQ20" s="306">
        <f>'Címrend kötelező 4.'!AQ20+'Címrend önként 4.'!AQ20+'Címrend állig. 4.'!AQ20</f>
        <v>0</v>
      </c>
      <c r="AR20" s="306">
        <f>'Címrend kötelező 4.'!AR20+'Címrend önként 4.'!AR20+'Címrend állig. 4.'!AR20</f>
        <v>0</v>
      </c>
      <c r="AS20" s="306">
        <f>'Címrend kötelező 4.'!AS20+'Címrend önként 4.'!AS20+'Címrend állig. 4.'!AS20</f>
        <v>0</v>
      </c>
      <c r="AT20" s="306">
        <f>'Címrend kötelező 4.'!AT20+'Címrend önként 4.'!AT20+'Címrend állig. 4.'!AT20</f>
        <v>0</v>
      </c>
      <c r="AU20" s="306">
        <f>'Címrend kötelező 4.'!AU20+'Címrend önként 4.'!AU20+'Címrend állig. 4.'!AU20</f>
        <v>0</v>
      </c>
      <c r="AV20" s="306">
        <f>'Címrend kötelező 4.'!AV20+'Címrend önként 4.'!AV20+'Címrend állig. 4.'!AV20</f>
        <v>513</v>
      </c>
      <c r="AW20" s="306">
        <f>'Címrend kötelező 4.'!AW20+'Címrend önként 4.'!AW20+'Címrend állig. 4.'!AW20</f>
        <v>513</v>
      </c>
      <c r="AX20" s="306">
        <f>'Címrend kötelező 4.'!AX20+'Címrend önként 4.'!AX20+'Címrend állig. 4.'!AX20</f>
        <v>0</v>
      </c>
      <c r="AY20" s="306">
        <f>'Címrend kötelező 4.'!AY20+'Címrend önként 4.'!AY20+'Címrend állig. 4.'!AY20</f>
        <v>0</v>
      </c>
      <c r="AZ20" s="306">
        <f>'Címrend kötelező 4.'!AZ20+'Címrend önként 4.'!AZ20+'Címrend állig. 4.'!AZ20</f>
        <v>0</v>
      </c>
      <c r="BA20" s="306">
        <f>'Címrend kötelező 4.'!BA20+'Címrend önként 4.'!BA20+'Címrend állig. 4.'!BA20</f>
        <v>0</v>
      </c>
      <c r="BB20" s="306">
        <f>'Címrend kötelező 4.'!BB20+'Címrend önként 4.'!BB20+'Címrend állig. 4.'!BB20</f>
        <v>0</v>
      </c>
      <c r="BC20" s="306">
        <f>'Címrend kötelező 4.'!BC20+'Címrend önként 4.'!BC20+'Címrend állig. 4.'!BC20</f>
        <v>0</v>
      </c>
      <c r="BD20" s="306">
        <f>'Címrend kötelező 4.'!BD20+'Címrend önként 4.'!BD20+'Címrend állig. 4.'!BD20</f>
        <v>0</v>
      </c>
      <c r="BE20" s="306">
        <f>'Címrend kötelező 4.'!BE20+'Címrend önként 4.'!BE20+'Címrend állig. 4.'!BE20</f>
        <v>0</v>
      </c>
      <c r="BF20" s="306">
        <f>'Címrend kötelező 4.'!BF20+'Címrend önként 4.'!BF20+'Címrend állig. 4.'!BF20</f>
        <v>0</v>
      </c>
      <c r="BG20" s="306">
        <f>'Címrend kötelező 4.'!BG20+'Címrend önként 4.'!BG20+'Címrend állig. 4.'!BG20</f>
        <v>0</v>
      </c>
      <c r="BH20" s="306">
        <f>'Címrend kötelező 4.'!BH20+'Címrend önként 4.'!BH20+'Címrend állig. 4.'!BH20</f>
        <v>0</v>
      </c>
      <c r="BI20" s="306">
        <f>'Címrend kötelező 4.'!BI20+'Címrend önként 4.'!BI20+'Címrend állig. 4.'!BI20</f>
        <v>0</v>
      </c>
      <c r="BJ20" s="306">
        <f>'Címrend kötelező 4.'!BJ20+'Címrend önként 4.'!BJ20+'Címrend állig. 4.'!BJ20</f>
        <v>0</v>
      </c>
      <c r="BK20" s="306">
        <f>'Címrend kötelező 4.'!BK20+'Címrend önként 4.'!BK20+'Címrend állig. 4.'!BK20</f>
        <v>0</v>
      </c>
      <c r="BL20" s="306">
        <f>'Címrend kötelező 4.'!BL20+'Címrend önként 4.'!BL20+'Címrend állig. 4.'!BL20</f>
        <v>0</v>
      </c>
      <c r="BM20" s="306">
        <f>'Címrend kötelező 4.'!BM20+'Címrend önként 4.'!BM20+'Címrend állig. 4.'!BM20</f>
        <v>0</v>
      </c>
      <c r="BN20" s="306">
        <f>'Címrend kötelező 4.'!BN20+'Címrend önként 4.'!BN20+'Címrend állig. 4.'!BN20</f>
        <v>0</v>
      </c>
      <c r="BO20" s="306">
        <f>'Címrend kötelező 4.'!BO20+'Címrend önként 4.'!BO20+'Címrend állig. 4.'!BO20</f>
        <v>0</v>
      </c>
      <c r="BP20" s="306">
        <f>'Címrend kötelező 4.'!BP20+'Címrend önként 4.'!BP20+'Címrend állig. 4.'!BP20</f>
        <v>700237</v>
      </c>
      <c r="BQ20" s="306">
        <f>'Címrend kötelező 4.'!BQ20+'Címrend önként 4.'!BQ20+'Címrend állig. 4.'!BQ20</f>
        <v>1409370</v>
      </c>
      <c r="BR20" s="306">
        <f>'Címrend kötelező 4.'!BR20+'Címrend önként 4.'!BR20+'Címrend állig. 4.'!BR20</f>
        <v>474490</v>
      </c>
      <c r="BS20" s="306">
        <f>'Címrend kötelező 4.'!BS20+'Címrend önként 4.'!BS20+'Címrend állig. 4.'!BS20</f>
        <v>0</v>
      </c>
      <c r="BT20" s="306">
        <f>'Címrend kötelező 4.'!BT20+'Címrend önként 4.'!BT20+'Címrend állig. 4.'!BT20</f>
        <v>0</v>
      </c>
      <c r="BU20" s="306">
        <f>'Címrend kötelező 4.'!BU20+'Címrend önként 4.'!BU20+'Címrend állig. 4.'!BU20</f>
        <v>0</v>
      </c>
      <c r="BV20" s="306">
        <f>'Címrend kötelező 4.'!BV20+'Címrend önként 4.'!BV20+'Címrend állig. 4.'!BV20</f>
        <v>0</v>
      </c>
      <c r="BW20" s="306">
        <f>'Címrend kötelező 4.'!BW20+'Címrend önként 4.'!BW20+'Címrend állig. 4.'!BW20</f>
        <v>0</v>
      </c>
      <c r="BX20" s="306">
        <f>'Címrend kötelező 4.'!BX20+'Címrend önként 4.'!BX20+'Címrend állig. 4.'!BX20</f>
        <v>0</v>
      </c>
      <c r="BY20" s="306">
        <f>'Címrend kötelező 4.'!BY20+'Címrend önként 4.'!BY20+'Címrend állig. 4.'!BY20</f>
        <v>0</v>
      </c>
      <c r="BZ20" s="306">
        <f>'Címrend kötelező 4.'!BZ20+'Címrend önként 4.'!BZ20+'Címrend állig. 4.'!BZ20</f>
        <v>0</v>
      </c>
      <c r="CA20" s="306">
        <f>'Címrend kötelező 4.'!CA20+'Címrend önként 4.'!CA20+'Címrend állig. 4.'!CA20</f>
        <v>0</v>
      </c>
      <c r="CB20" s="306">
        <f>'Címrend kötelező 4.'!CB20+'Címrend önként 4.'!CB20+'Címrend állig. 4.'!CB20</f>
        <v>0</v>
      </c>
      <c r="CC20" s="306">
        <f>'Címrend kötelező 4.'!CC20+'Címrend önként 4.'!CC20+'Címrend állig. 4.'!CC20</f>
        <v>0</v>
      </c>
      <c r="CD20" s="306">
        <f>'Címrend kötelező 4.'!CD20+'Címrend önként 4.'!CD20+'Címrend állig. 4.'!CD20</f>
        <v>0</v>
      </c>
      <c r="CE20" s="306">
        <f>'Címrend kötelező 4.'!CE20+'Címrend önként 4.'!CE20+'Címrend állig. 4.'!CE20</f>
        <v>402600</v>
      </c>
      <c r="CF20" s="306">
        <f>'Címrend kötelező 4.'!CF20+'Címrend önként 4.'!CF20+'Címrend állig. 4.'!CF20</f>
        <v>975645</v>
      </c>
      <c r="CG20" s="306">
        <f>'Címrend kötelező 4.'!CG20+'Címrend önként 4.'!CG20+'Címrend állig. 4.'!CG20</f>
        <v>93334</v>
      </c>
      <c r="CH20" s="306">
        <f>'Címrend kötelező 4.'!CH20+'Címrend önként 4.'!CH20+'Címrend állig. 4.'!CH20</f>
        <v>548293</v>
      </c>
      <c r="CI20" s="306">
        <f>'Címrend kötelező 4.'!CI20+'Címrend önként 4.'!CI20+'Címrend állig. 4.'!CI20</f>
        <v>700990</v>
      </c>
      <c r="CJ20" s="306">
        <f>'Címrend kötelező 4.'!CJ20+'Címrend önként 4.'!CJ20+'Címrend állig. 4.'!CJ20</f>
        <v>138933</v>
      </c>
      <c r="CK20" s="306">
        <f>'Címrend kötelező 4.'!CK20+'Címrend önként 4.'!CK20+'Címrend állig. 4.'!CK20</f>
        <v>43725</v>
      </c>
      <c r="CL20" s="306">
        <f>'Címrend kötelező 4.'!CL20+'Címrend önként 4.'!CL20+'Címrend állig. 4.'!CL20</f>
        <v>770387</v>
      </c>
      <c r="CM20" s="306">
        <f>'Címrend kötelező 4.'!CM20+'Címrend önként 4.'!CM20+'Címrend állig. 4.'!CM20</f>
        <v>0</v>
      </c>
      <c r="CN20" s="306">
        <f>'Címrend kötelező 4.'!CN20+'Címrend önként 4.'!CN20+'Címrend állig. 4.'!CN20</f>
        <v>481204</v>
      </c>
      <c r="CO20" s="306">
        <f>'Címrend kötelező 4.'!CO20+'Címrend önként 4.'!CO20+'Címrend állig. 4.'!CO20</f>
        <v>481204</v>
      </c>
      <c r="CP20" s="306">
        <f>'Címrend kötelező 4.'!CP20+'Címrend önként 4.'!CP20+'Címrend állig. 4.'!CP20</f>
        <v>3500</v>
      </c>
      <c r="CQ20" s="306">
        <f>'Címrend kötelező 4.'!CQ20+'Címrend önként 4.'!CQ20+'Címrend állig. 4.'!CQ20</f>
        <v>0</v>
      </c>
      <c r="CR20" s="306">
        <f>'Címrend kötelező 4.'!CR20+'Címrend önként 4.'!CR20+'Címrend állig. 4.'!CR20</f>
        <v>0</v>
      </c>
      <c r="CS20" s="306">
        <f>'Címrend kötelező 4.'!CS20+'Címrend önként 4.'!CS20+'Címrend állig. 4.'!CS20</f>
        <v>0</v>
      </c>
      <c r="CT20" s="306">
        <f>'Címrend kötelező 4.'!CT20+'Címrend önként 4.'!CT20+'Címrend állig. 4.'!CT20</f>
        <v>0</v>
      </c>
      <c r="CU20" s="306">
        <f>'Címrend kötelező 4.'!CU20+'Címrend önként 4.'!CU20+'Címrend állig. 4.'!CU20</f>
        <v>0</v>
      </c>
      <c r="CV20" s="306">
        <f>'Címrend kötelező 4.'!CV20+'Címrend önként 4.'!CV20+'Címrend állig. 4.'!CV20</f>
        <v>0</v>
      </c>
      <c r="CW20" s="306">
        <f>'Címrend kötelező 4.'!CW20+'Címrend önként 4.'!CW20+'Címrend állig. 4.'!CW20</f>
        <v>0</v>
      </c>
      <c r="CX20" s="306">
        <f>'Címrend kötelező 4.'!CX20+'Címrend önként 4.'!CX20+'Címrend állig. 4.'!CX20</f>
        <v>0</v>
      </c>
      <c r="CY20" s="306">
        <f>'Címrend kötelező 4.'!CY20+'Címrend önként 4.'!CY20+'Címrend állig. 4.'!CY20</f>
        <v>0</v>
      </c>
      <c r="CZ20" s="306">
        <f>'Címrend kötelező 4.'!CZ20+'Címrend önként 4.'!CZ20+'Címrend állig. 4.'!CZ20</f>
        <v>0</v>
      </c>
      <c r="DA20" s="306">
        <f>'Címrend kötelező 4.'!DA20+'Címrend önként 4.'!DA20+'Címrend állig. 4.'!DA20</f>
        <v>0</v>
      </c>
      <c r="DB20" s="306">
        <f>'Címrend kötelező 4.'!DB20+'Címrend önként 4.'!DB20+'Címrend állig. 4.'!DB20</f>
        <v>0</v>
      </c>
      <c r="DC20" s="306">
        <f>'Címrend kötelező 4.'!DC20+'Címrend önként 4.'!DC20+'Címrend állig. 4.'!DC20</f>
        <v>0</v>
      </c>
      <c r="DD20" s="306">
        <f>'Címrend kötelező 4.'!DD20+'Címrend önként 4.'!DD20+'Címrend állig. 4.'!DD20</f>
        <v>0</v>
      </c>
      <c r="DE20" s="306">
        <f>'Címrend kötelező 4.'!DE20+'Címrend önként 4.'!DE20+'Címrend állig. 4.'!DE20</f>
        <v>0</v>
      </c>
      <c r="DF20" s="306">
        <f>'Címrend kötelező 4.'!DF20+'Címrend önként 4.'!DF20+'Címrend állig. 4.'!DF20</f>
        <v>0</v>
      </c>
      <c r="DG20" s="306">
        <f>'Címrend kötelező 4.'!DG20+'Címrend önként 4.'!DG20+'Címrend állig. 4.'!DG20</f>
        <v>0</v>
      </c>
      <c r="DH20" s="306">
        <f>'Címrend kötelező 4.'!DH20+'Címrend önként 4.'!DH20+'Címrend állig. 4.'!DH20</f>
        <v>0</v>
      </c>
      <c r="DI20" s="306">
        <f>'Címrend kötelező 4.'!DI20+'Címrend önként 4.'!DI20+'Címrend állig. 4.'!DI20</f>
        <v>0</v>
      </c>
      <c r="DJ20" s="306">
        <f>'Címrend kötelező 4.'!DJ20+'Címrend önként 4.'!DJ20+'Címrend állig. 4.'!DJ20</f>
        <v>0</v>
      </c>
      <c r="DK20" s="306">
        <f>'Címrend kötelező 4.'!DK20+'Címrend önként 4.'!DK20+'Címrend állig. 4.'!DK20</f>
        <v>0</v>
      </c>
      <c r="DL20" s="306">
        <f>'Címrend kötelező 4.'!DL20+'Címrend önként 4.'!DL20+'Címrend állig. 4.'!DL20</f>
        <v>0</v>
      </c>
      <c r="DM20" s="306">
        <f>'Címrend kötelező 4.'!DM20+'Címrend önként 4.'!DM20+'Címrend állig. 4.'!DM20</f>
        <v>0</v>
      </c>
      <c r="DN20" s="306">
        <f>'Címrend kötelező 4.'!DN20+'Címrend önként 4.'!DN20+'Címrend állig. 4.'!DN20</f>
        <v>0</v>
      </c>
      <c r="DO20" s="306">
        <f>'Címrend kötelező 4.'!DO20+'Címrend önként 4.'!DO20+'Címrend állig. 4.'!DO20</f>
        <v>0</v>
      </c>
      <c r="DP20" s="306">
        <f>'Címrend kötelező 4.'!DP20+'Címrend önként 4.'!DP20+'Címrend állig. 4.'!DP20</f>
        <v>0</v>
      </c>
      <c r="DQ20" s="306">
        <f>'Címrend kötelező 4.'!DQ20+'Címrend önként 4.'!DQ20+'Címrend állig. 4.'!DQ20</f>
        <v>0</v>
      </c>
      <c r="DR20" s="335">
        <f t="shared" si="25"/>
        <v>2176059</v>
      </c>
      <c r="DS20" s="335">
        <f t="shared" si="25"/>
        <v>4358109</v>
      </c>
      <c r="DT20" s="335">
        <f t="shared" si="25"/>
        <v>710770</v>
      </c>
      <c r="DU20" s="306">
        <f>'Címrend kötelező 4.'!DU20+'Címrend önként 4.'!DU20+'Címrend állig. 4.'!DU20</f>
        <v>0</v>
      </c>
      <c r="DV20" s="306">
        <f>'Címrend kötelező 4.'!DV20+'Címrend önként 4.'!DV20+'Címrend állig. 4.'!DV20</f>
        <v>0</v>
      </c>
      <c r="DW20" s="306">
        <f>'Címrend kötelező 4.'!DW20+'Címrend önként 4.'!DW20+'Címrend állig. 4.'!DW20</f>
        <v>0</v>
      </c>
      <c r="DX20" s="306">
        <f>'Címrend kötelező 4.'!DX20+'Címrend önként 4.'!DX20+'Címrend állig. 4.'!DX20</f>
        <v>0</v>
      </c>
      <c r="DY20" s="306">
        <f>'Címrend kötelező 4.'!DY20+'Címrend önként 4.'!DY20+'Címrend állig. 4.'!DY20</f>
        <v>0</v>
      </c>
      <c r="DZ20" s="306">
        <f>'Címrend kötelező 4.'!DZ20+'Címrend önként 4.'!DZ20+'Címrend állig. 4.'!DZ20</f>
        <v>0</v>
      </c>
      <c r="EA20" s="306">
        <f>'Címrend kötelező 4.'!EA20+'Címrend önként 4.'!EA20+'Címrend állig. 4.'!EA20</f>
        <v>0</v>
      </c>
      <c r="EB20" s="306">
        <f>'Címrend kötelező 4.'!EB20+'Címrend önként 4.'!EB20+'Címrend állig. 4.'!EB20</f>
        <v>0</v>
      </c>
      <c r="EC20" s="306">
        <f>'Címrend kötelező 4.'!EC20+'Címrend önként 4.'!EC20+'Címrend állig. 4.'!EC20</f>
        <v>0</v>
      </c>
      <c r="ED20" s="306">
        <f>'Címrend kötelező 4.'!ED20+'Címrend önként 4.'!ED20+'Címrend állig. 4.'!ED20</f>
        <v>2900</v>
      </c>
      <c r="EE20" s="306">
        <f>'Címrend kötelező 4.'!EE20+'Címrend önként 4.'!EE20+'Címrend állig. 4.'!EE20</f>
        <v>25200</v>
      </c>
      <c r="EF20" s="306">
        <f>'Címrend kötelező 4.'!EF20+'Címrend önként 4.'!EF20+'Címrend állig. 4.'!EF20</f>
        <v>0</v>
      </c>
      <c r="EG20" s="306">
        <f>'Címrend kötelező 4.'!EG20+'Címrend önként 4.'!EG20+'Címrend állig. 4.'!EG20</f>
        <v>0</v>
      </c>
      <c r="EH20" s="306">
        <f>'Címrend kötelező 4.'!EH20+'Címrend önként 4.'!EH20+'Címrend állig. 4.'!EH20</f>
        <v>0</v>
      </c>
      <c r="EI20" s="306">
        <f>'Címrend kötelező 4.'!EI20+'Címrend önként 4.'!EI20+'Címrend állig. 4.'!EI20</f>
        <v>0</v>
      </c>
      <c r="EJ20" s="306">
        <f>'Címrend kötelező 4.'!EJ20+'Címrend önként 4.'!EJ20+'Címrend állig. 4.'!EJ20</f>
        <v>0</v>
      </c>
      <c r="EK20" s="306">
        <f>'Címrend kötelező 4.'!EK20+'Címrend önként 4.'!EK20+'Címrend állig. 4.'!EK20</f>
        <v>0</v>
      </c>
      <c r="EL20" s="306">
        <f>'Címrend kötelező 4.'!EL20+'Címrend önként 4.'!EL20+'Címrend állig. 4.'!EL20</f>
        <v>0</v>
      </c>
      <c r="EM20" s="306">
        <f>'Címrend kötelező 4.'!EM20+'Címrend önként 4.'!EM20+'Címrend állig. 4.'!EM20</f>
        <v>2600</v>
      </c>
      <c r="EN20" s="306">
        <f>'Címrend kötelező 4.'!EN20+'Címrend önként 4.'!EN20+'Címrend állig. 4.'!EN20</f>
        <v>2600</v>
      </c>
      <c r="EO20" s="306">
        <f>'Címrend kötelező 4.'!EO20+'Címrend önként 4.'!EO20+'Címrend állig. 4.'!EO20</f>
        <v>0</v>
      </c>
      <c r="EP20" s="306">
        <f>'Címrend kötelező 4.'!EP20+'Címrend önként 4.'!EP20+'Címrend állig. 4.'!EP20</f>
        <v>0</v>
      </c>
      <c r="EQ20" s="306">
        <f>'Címrend kötelező 4.'!EQ20+'Címrend önként 4.'!EQ20+'Címrend állig. 4.'!EQ20</f>
        <v>0</v>
      </c>
      <c r="ER20" s="306">
        <f>'Címrend kötelező 4.'!ER20+'Címrend önként 4.'!ER20+'Címrend állig. 4.'!ER20</f>
        <v>0</v>
      </c>
      <c r="ES20" s="306">
        <f>'Címrend kötelező 4.'!ES20+'Címrend önként 4.'!ES20+'Címrend állig. 4.'!ES20</f>
        <v>0</v>
      </c>
      <c r="ET20" s="306">
        <f>'Címrend kötelező 4.'!ET20+'Címrend önként 4.'!ET20+'Címrend állig. 4.'!ET20</f>
        <v>0</v>
      </c>
      <c r="EU20" s="306">
        <f>'Címrend kötelező 4.'!EU20+'Címrend önként 4.'!EU20+'Címrend állig. 4.'!EU20</f>
        <v>0</v>
      </c>
      <c r="EV20" s="335">
        <f>DU20+DX20+EA20+ED20+EG20+EJ20+EM20+EP20+ES20</f>
        <v>5500</v>
      </c>
      <c r="EW20" s="335">
        <f t="shared" si="128"/>
        <v>27800</v>
      </c>
      <c r="EX20" s="335">
        <f t="shared" si="128"/>
        <v>0</v>
      </c>
      <c r="EY20" s="306">
        <f>'Címrend kötelező 4.'!EY20+'Címrend önként 4.'!EY20+'Címrend állig. 4.'!EY20</f>
        <v>0</v>
      </c>
      <c r="EZ20" s="306">
        <f>'Címrend kötelező 4.'!EZ20+'Címrend önként 4.'!EZ20+'Címrend állig. 4.'!EZ20</f>
        <v>0</v>
      </c>
      <c r="FA20" s="306">
        <f>'Címrend kötelező 4.'!FA20+'Címrend önként 4.'!FA20+'Címrend állig. 4.'!FA20</f>
        <v>0</v>
      </c>
      <c r="FB20" s="306">
        <f>'Címrend kötelező 4.'!FB20+'Címrend önként 4.'!FB20+'Címrend állig. 4.'!FB20</f>
        <v>0</v>
      </c>
      <c r="FC20" s="306">
        <f>'Címrend kötelező 4.'!FC20+'Címrend önként 4.'!FC20+'Címrend állig. 4.'!FC20</f>
        <v>0</v>
      </c>
      <c r="FD20" s="306">
        <f>'Címrend kötelező 4.'!FD20+'Címrend önként 4.'!FD20+'Címrend állig. 4.'!FD20</f>
        <v>0</v>
      </c>
      <c r="FE20" s="306">
        <f>'Címrend kötelező 4.'!FE20+'Címrend önként 4.'!FE20+'Címrend állig. 4.'!FE20</f>
        <v>0</v>
      </c>
      <c r="FF20" s="306">
        <f>'Címrend kötelező 4.'!FF20+'Címrend önként 4.'!FF20+'Címrend állig. 4.'!FF20</f>
        <v>0</v>
      </c>
      <c r="FG20" s="306">
        <f>'Címrend kötelező 4.'!FG20+'Címrend önként 4.'!FG20+'Címrend állig. 4.'!FG20</f>
        <v>0</v>
      </c>
      <c r="FH20" s="306">
        <f>'Címrend kötelező 4.'!FH20+'Címrend önként 4.'!FH20+'Címrend állig. 4.'!FH20</f>
        <v>0</v>
      </c>
      <c r="FI20" s="306">
        <f>'Címrend kötelező 4.'!FI20+'Címrend önként 4.'!FI20+'Címrend állig. 4.'!FI20</f>
        <v>1400</v>
      </c>
      <c r="FJ20" s="306">
        <f>'Címrend kötelező 4.'!FJ20+'Címrend önként 4.'!FJ20+'Címrend állig. 4.'!FJ20</f>
        <v>1311</v>
      </c>
      <c r="FK20" s="306">
        <f>'Címrend kötelező 4.'!FK20+'Címrend önként 4.'!FK20+'Címrend állig. 4.'!FK20</f>
        <v>0</v>
      </c>
      <c r="FL20" s="306">
        <f>'Címrend kötelező 4.'!FL20+'Címrend önként 4.'!FL20+'Címrend állig. 4.'!FL20</f>
        <v>0</v>
      </c>
      <c r="FM20" s="306">
        <f>'Címrend kötelező 4.'!FM20+'Címrend önként 4.'!FM20+'Címrend állig. 4.'!FM20</f>
        <v>0</v>
      </c>
      <c r="FN20" s="306">
        <f>'Címrend kötelező 4.'!FN20+'Címrend önként 4.'!FN20+'Címrend állig. 4.'!FN20</f>
        <v>0</v>
      </c>
      <c r="FO20" s="306">
        <f>'Címrend kötelező 4.'!FO20+'Címrend önként 4.'!FO20+'Címrend állig. 4.'!FO20</f>
        <v>0</v>
      </c>
      <c r="FP20" s="306">
        <f>'Címrend kötelező 4.'!FP20+'Címrend önként 4.'!FP20+'Címrend állig. 4.'!FP20</f>
        <v>0</v>
      </c>
      <c r="FQ20" s="306">
        <f>'Címrend kötelező 4.'!FQ20+'Címrend önként 4.'!FQ20+'Címrend állig. 4.'!FQ20</f>
        <v>0</v>
      </c>
      <c r="FR20" s="306">
        <f>'Címrend kötelező 4.'!FR20+'Címrend önként 4.'!FR20+'Címrend állig. 4.'!FR20</f>
        <v>0</v>
      </c>
      <c r="FS20" s="306">
        <f>'Címrend kötelező 4.'!FS20+'Címrend önként 4.'!FS20+'Címrend állig. 4.'!FS20</f>
        <v>0</v>
      </c>
      <c r="FT20" s="306">
        <f>'Címrend kötelező 4.'!FT20+'Címrend önként 4.'!FT20+'Címrend állig. 4.'!FT20</f>
        <v>0</v>
      </c>
      <c r="FU20" s="306">
        <f>'Címrend kötelező 4.'!FU20+'Címrend önként 4.'!FU20+'Címrend állig. 4.'!FU20</f>
        <v>11500</v>
      </c>
      <c r="FV20" s="306">
        <f>'Címrend kötelező 4.'!FV20+'Címrend önként 4.'!FV20+'Címrend állig. 4.'!FV20</f>
        <v>0</v>
      </c>
      <c r="FW20" s="306">
        <f>'Címrend kötelező 4.'!FW20+'Címrend önként 4.'!FW20+'Címrend állig. 4.'!FW20</f>
        <v>1600</v>
      </c>
      <c r="FX20" s="306">
        <f>'Címrend kötelező 4.'!FX20+'Címrend önként 4.'!FX20+'Címrend állig. 4.'!FX20</f>
        <v>7525</v>
      </c>
      <c r="FY20" s="306">
        <f>'Címrend kötelező 4.'!FY20+'Címrend önként 4.'!FY20+'Címrend állig. 4.'!FY20</f>
        <v>3924</v>
      </c>
      <c r="FZ20" s="306">
        <f>'Címrend kötelező 4.'!FZ20+'Címrend önként 4.'!FZ20+'Címrend állig. 4.'!FZ20</f>
        <v>0</v>
      </c>
      <c r="GA20" s="306">
        <f>'Címrend kötelező 4.'!GA20+'Címrend önként 4.'!GA20+'Címrend állig. 4.'!GA20</f>
        <v>0</v>
      </c>
      <c r="GB20" s="306">
        <f>'Címrend kötelező 4.'!GB20+'Címrend önként 4.'!GB20+'Címrend állig. 4.'!GB20</f>
        <v>0</v>
      </c>
      <c r="GC20" s="306">
        <f>'Címrend kötelező 4.'!GC20+'Címrend önként 4.'!GC20+'Címrend állig. 4.'!GC20</f>
        <v>0</v>
      </c>
      <c r="GD20" s="306">
        <f>'Címrend kötelező 4.'!GD20+'Címrend önként 4.'!GD20+'Címrend állig. 4.'!GD20</f>
        <v>0</v>
      </c>
      <c r="GE20" s="306">
        <f>'Címrend kötelező 4.'!GE20+'Címrend önként 4.'!GE20+'Címrend állig. 4.'!GE20</f>
        <v>0</v>
      </c>
      <c r="GF20" s="306">
        <f>'Címrend kötelező 4.'!GF20+'Címrend önként 4.'!GF20+'Címrend állig. 4.'!GF20</f>
        <v>0</v>
      </c>
      <c r="GG20" s="306">
        <f>'Címrend kötelező 4.'!GG20+'Címrend önként 4.'!GG20+'Címrend állig. 4.'!GG20</f>
        <v>0</v>
      </c>
      <c r="GH20" s="306">
        <f>'Címrend kötelező 4.'!GH20+'Címrend önként 4.'!GH20+'Címrend állig. 4.'!GH20</f>
        <v>0</v>
      </c>
      <c r="GI20" s="306">
        <f>'Címrend kötelező 4.'!GI20+'Címrend önként 4.'!GI20+'Címrend állig. 4.'!GI20</f>
        <v>0</v>
      </c>
      <c r="GJ20" s="306">
        <f>'Címrend kötelező 4.'!GJ20+'Címrend önként 4.'!GJ20+'Címrend állig. 4.'!GJ20</f>
        <v>0</v>
      </c>
      <c r="GK20" s="306">
        <f>'Címrend kötelező 4.'!GK20+'Címrend önként 4.'!GK20+'Címrend állig. 4.'!GK20</f>
        <v>0</v>
      </c>
      <c r="GL20" s="307">
        <f>EY20+FB20+FE20+FH20+FK20+FN20+FQ20+FT20+FW20+FZ20+GC20+GF20+GI20</f>
        <v>1600</v>
      </c>
      <c r="GM20" s="307">
        <f t="shared" si="129"/>
        <v>20425</v>
      </c>
      <c r="GN20" s="307">
        <f t="shared" si="129"/>
        <v>5235</v>
      </c>
      <c r="GO20" s="306">
        <f>'Címrend kötelező 4.'!GO20+'Címrend önként 4.'!GO20+'Címrend állig. 4.'!GO20</f>
        <v>14950</v>
      </c>
      <c r="GP20" s="306">
        <f>'Címrend kötelező 4.'!GP20+'Címrend önként 4.'!GP20+'Címrend állig. 4.'!GP20</f>
        <v>70174</v>
      </c>
      <c r="GQ20" s="306">
        <f>'Címrend kötelező 4.'!GQ20+'Címrend önként 4.'!GQ20+'Címrend állig. 4.'!GQ20</f>
        <v>53014</v>
      </c>
      <c r="GR20" s="306">
        <f>'Címrend kötelező 4.'!GR20+'Címrend önként 4.'!GR20+'Címrend állig. 4.'!GR20</f>
        <v>0</v>
      </c>
      <c r="GS20" s="306">
        <f>'Címrend kötelező 4.'!GS20+'Címrend önként 4.'!GS20+'Címrend állig. 4.'!GS20</f>
        <v>0</v>
      </c>
      <c r="GT20" s="306">
        <f>'Címrend kötelező 4.'!GT20+'Címrend önként 4.'!GT20+'Címrend állig. 4.'!GT20</f>
        <v>0</v>
      </c>
      <c r="GU20" s="306">
        <f>'Címrend kötelező 4.'!GU20+'Címrend önként 4.'!GU20+'Címrend állig. 4.'!GU20</f>
        <v>27470</v>
      </c>
      <c r="GV20" s="306">
        <f>'Címrend kötelező 4.'!GV20+'Címrend önként 4.'!GV20+'Címrend állig. 4.'!GV20</f>
        <v>70885</v>
      </c>
      <c r="GW20" s="306">
        <f>'Címrend kötelező 4.'!GW20+'Címrend önként 4.'!GW20+'Címrend állig. 4.'!GW20</f>
        <v>34911</v>
      </c>
      <c r="GX20" s="307">
        <f>GL20+GO20+GR20+GU20</f>
        <v>44020</v>
      </c>
      <c r="GY20" s="307">
        <f t="shared" si="130"/>
        <v>161484</v>
      </c>
      <c r="GZ20" s="307">
        <f t="shared" si="130"/>
        <v>93160</v>
      </c>
      <c r="HA20" s="307">
        <f>DR20+EV20+GX20</f>
        <v>2225579</v>
      </c>
      <c r="HB20" s="307">
        <f t="shared" si="131"/>
        <v>4547393</v>
      </c>
      <c r="HC20" s="308">
        <f t="shared" si="131"/>
        <v>803930</v>
      </c>
      <c r="HD20" s="299"/>
      <c r="HE20" s="24"/>
    </row>
    <row r="21" spans="1:213" s="167" customFormat="1" ht="15" customHeight="1" x14ac:dyDescent="0.2">
      <c r="A21" s="309" t="s">
        <v>578</v>
      </c>
      <c r="B21" s="310">
        <f t="shared" ref="B21:J21" si="132">B22+B23+B24+B25</f>
        <v>0</v>
      </c>
      <c r="C21" s="310">
        <f t="shared" si="132"/>
        <v>0</v>
      </c>
      <c r="D21" s="310">
        <f t="shared" si="132"/>
        <v>0</v>
      </c>
      <c r="E21" s="310">
        <f t="shared" si="132"/>
        <v>0</v>
      </c>
      <c r="F21" s="310">
        <f t="shared" si="132"/>
        <v>0</v>
      </c>
      <c r="G21" s="310">
        <f t="shared" si="132"/>
        <v>0</v>
      </c>
      <c r="H21" s="310">
        <f t="shared" si="132"/>
        <v>0</v>
      </c>
      <c r="I21" s="310">
        <f t="shared" si="132"/>
        <v>0</v>
      </c>
      <c r="J21" s="310">
        <f t="shared" si="132"/>
        <v>0</v>
      </c>
      <c r="K21" s="310">
        <f t="shared" ref="K21:BV21" si="133">K22+K23+K24+K25</f>
        <v>0</v>
      </c>
      <c r="L21" s="310">
        <f t="shared" si="133"/>
        <v>0</v>
      </c>
      <c r="M21" s="310">
        <f t="shared" si="133"/>
        <v>0</v>
      </c>
      <c r="N21" s="310">
        <f t="shared" si="133"/>
        <v>5100</v>
      </c>
      <c r="O21" s="310">
        <f t="shared" si="133"/>
        <v>84261</v>
      </c>
      <c r="P21" s="310">
        <f t="shared" si="133"/>
        <v>82448</v>
      </c>
      <c r="Q21" s="310">
        <f t="shared" si="133"/>
        <v>0</v>
      </c>
      <c r="R21" s="310">
        <f t="shared" si="133"/>
        <v>0</v>
      </c>
      <c r="S21" s="310">
        <f t="shared" si="133"/>
        <v>0</v>
      </c>
      <c r="T21" s="310">
        <f t="shared" si="133"/>
        <v>918137</v>
      </c>
      <c r="U21" s="310">
        <f t="shared" si="133"/>
        <v>1216804</v>
      </c>
      <c r="V21" s="310">
        <f t="shared" si="133"/>
        <v>0</v>
      </c>
      <c r="W21" s="310">
        <f t="shared" si="133"/>
        <v>0</v>
      </c>
      <c r="X21" s="310">
        <f t="shared" si="133"/>
        <v>0</v>
      </c>
      <c r="Y21" s="310">
        <f t="shared" si="133"/>
        <v>0</v>
      </c>
      <c r="Z21" s="310">
        <f t="shared" si="133"/>
        <v>0</v>
      </c>
      <c r="AA21" s="310">
        <f t="shared" si="133"/>
        <v>0</v>
      </c>
      <c r="AB21" s="310">
        <f t="shared" si="133"/>
        <v>0</v>
      </c>
      <c r="AC21" s="310">
        <f t="shared" si="133"/>
        <v>0</v>
      </c>
      <c r="AD21" s="310">
        <f t="shared" si="133"/>
        <v>0</v>
      </c>
      <c r="AE21" s="310">
        <f t="shared" si="133"/>
        <v>0</v>
      </c>
      <c r="AF21" s="310">
        <f t="shared" si="133"/>
        <v>0</v>
      </c>
      <c r="AG21" s="310">
        <f t="shared" si="133"/>
        <v>0</v>
      </c>
      <c r="AH21" s="310">
        <f t="shared" si="133"/>
        <v>0</v>
      </c>
      <c r="AI21" s="310">
        <f t="shared" si="133"/>
        <v>0</v>
      </c>
      <c r="AJ21" s="310">
        <f t="shared" si="133"/>
        <v>0</v>
      </c>
      <c r="AK21" s="310">
        <f t="shared" si="133"/>
        <v>0</v>
      </c>
      <c r="AL21" s="310">
        <f t="shared" si="133"/>
        <v>0</v>
      </c>
      <c r="AM21" s="310">
        <f t="shared" si="133"/>
        <v>0</v>
      </c>
      <c r="AN21" s="310">
        <f t="shared" si="133"/>
        <v>0</v>
      </c>
      <c r="AO21" s="310">
        <f t="shared" si="133"/>
        <v>0</v>
      </c>
      <c r="AP21" s="310">
        <f t="shared" si="133"/>
        <v>0</v>
      </c>
      <c r="AQ21" s="310">
        <f t="shared" si="133"/>
        <v>0</v>
      </c>
      <c r="AR21" s="310">
        <f t="shared" si="133"/>
        <v>0</v>
      </c>
      <c r="AS21" s="310">
        <f t="shared" si="133"/>
        <v>0</v>
      </c>
      <c r="AT21" s="310">
        <f t="shared" si="133"/>
        <v>0</v>
      </c>
      <c r="AU21" s="310">
        <f t="shared" si="133"/>
        <v>0</v>
      </c>
      <c r="AV21" s="310">
        <f t="shared" si="133"/>
        <v>0</v>
      </c>
      <c r="AW21" s="310">
        <f t="shared" si="133"/>
        <v>0</v>
      </c>
      <c r="AX21" s="310">
        <f t="shared" si="133"/>
        <v>1500</v>
      </c>
      <c r="AY21" s="310">
        <f t="shared" si="133"/>
        <v>2965</v>
      </c>
      <c r="AZ21" s="310">
        <f t="shared" si="133"/>
        <v>1945</v>
      </c>
      <c r="BA21" s="310">
        <f t="shared" si="133"/>
        <v>0</v>
      </c>
      <c r="BB21" s="310">
        <f t="shared" si="133"/>
        <v>0</v>
      </c>
      <c r="BC21" s="310">
        <f t="shared" si="133"/>
        <v>0</v>
      </c>
      <c r="BD21" s="310">
        <f t="shared" si="133"/>
        <v>0</v>
      </c>
      <c r="BE21" s="310">
        <f t="shared" si="133"/>
        <v>0</v>
      </c>
      <c r="BF21" s="310">
        <f t="shared" si="133"/>
        <v>0</v>
      </c>
      <c r="BG21" s="310">
        <f t="shared" si="133"/>
        <v>0</v>
      </c>
      <c r="BH21" s="310">
        <f t="shared" si="133"/>
        <v>0</v>
      </c>
      <c r="BI21" s="310">
        <f t="shared" si="133"/>
        <v>0</v>
      </c>
      <c r="BJ21" s="310">
        <f t="shared" si="133"/>
        <v>0</v>
      </c>
      <c r="BK21" s="310">
        <f t="shared" si="133"/>
        <v>0</v>
      </c>
      <c r="BL21" s="310">
        <f t="shared" si="133"/>
        <v>0</v>
      </c>
      <c r="BM21" s="310">
        <f t="shared" si="133"/>
        <v>0</v>
      </c>
      <c r="BN21" s="310">
        <f t="shared" si="133"/>
        <v>0</v>
      </c>
      <c r="BO21" s="310">
        <f t="shared" si="133"/>
        <v>0</v>
      </c>
      <c r="BP21" s="310">
        <f t="shared" si="133"/>
        <v>20000</v>
      </c>
      <c r="BQ21" s="310">
        <f t="shared" si="133"/>
        <v>25300</v>
      </c>
      <c r="BR21" s="310">
        <f t="shared" si="133"/>
        <v>25137</v>
      </c>
      <c r="BS21" s="310">
        <f t="shared" si="133"/>
        <v>0</v>
      </c>
      <c r="BT21" s="310">
        <f t="shared" si="133"/>
        <v>0</v>
      </c>
      <c r="BU21" s="310">
        <f t="shared" si="133"/>
        <v>0</v>
      </c>
      <c r="BV21" s="310">
        <f t="shared" si="133"/>
        <v>0</v>
      </c>
      <c r="BW21" s="310">
        <f t="shared" ref="BW21:DQ21" si="134">BW22+BW23+BW24+BW25</f>
        <v>0</v>
      </c>
      <c r="BX21" s="310">
        <f t="shared" si="134"/>
        <v>0</v>
      </c>
      <c r="BY21" s="310">
        <f t="shared" si="134"/>
        <v>10480</v>
      </c>
      <c r="BZ21" s="310">
        <f t="shared" si="134"/>
        <v>20949</v>
      </c>
      <c r="CA21" s="310">
        <f t="shared" si="134"/>
        <v>20949</v>
      </c>
      <c r="CB21" s="310">
        <f t="shared" si="134"/>
        <v>0</v>
      </c>
      <c r="CC21" s="310">
        <f t="shared" si="134"/>
        <v>0</v>
      </c>
      <c r="CD21" s="310">
        <f t="shared" si="134"/>
        <v>0</v>
      </c>
      <c r="CE21" s="310">
        <f t="shared" si="134"/>
        <v>175870</v>
      </c>
      <c r="CF21" s="310">
        <f t="shared" si="134"/>
        <v>394741</v>
      </c>
      <c r="CG21" s="310">
        <f t="shared" si="134"/>
        <v>251954</v>
      </c>
      <c r="CH21" s="310">
        <f t="shared" si="134"/>
        <v>0</v>
      </c>
      <c r="CI21" s="310">
        <f t="shared" si="134"/>
        <v>0</v>
      </c>
      <c r="CJ21" s="310">
        <f t="shared" si="134"/>
        <v>0</v>
      </c>
      <c r="CK21" s="310">
        <f t="shared" si="134"/>
        <v>0</v>
      </c>
      <c r="CL21" s="310">
        <f t="shared" si="134"/>
        <v>225883</v>
      </c>
      <c r="CM21" s="310">
        <f t="shared" si="134"/>
        <v>0</v>
      </c>
      <c r="CN21" s="310">
        <f t="shared" si="134"/>
        <v>164585</v>
      </c>
      <c r="CO21" s="310">
        <f t="shared" si="134"/>
        <v>164585</v>
      </c>
      <c r="CP21" s="310">
        <f t="shared" si="134"/>
        <v>5898</v>
      </c>
      <c r="CQ21" s="310">
        <f t="shared" si="134"/>
        <v>0</v>
      </c>
      <c r="CR21" s="310">
        <f t="shared" si="134"/>
        <v>0</v>
      </c>
      <c r="CS21" s="310">
        <f t="shared" si="134"/>
        <v>0</v>
      </c>
      <c r="CT21" s="310">
        <f t="shared" si="134"/>
        <v>0</v>
      </c>
      <c r="CU21" s="310">
        <f t="shared" si="134"/>
        <v>0</v>
      </c>
      <c r="CV21" s="310">
        <f t="shared" si="134"/>
        <v>0</v>
      </c>
      <c r="CW21" s="310">
        <f t="shared" si="134"/>
        <v>0</v>
      </c>
      <c r="CX21" s="310">
        <f t="shared" si="134"/>
        <v>0</v>
      </c>
      <c r="CY21" s="310">
        <f t="shared" si="134"/>
        <v>0</v>
      </c>
      <c r="CZ21" s="310">
        <f t="shared" si="134"/>
        <v>0</v>
      </c>
      <c r="DA21" s="310">
        <f t="shared" si="134"/>
        <v>4950</v>
      </c>
      <c r="DB21" s="310">
        <f t="shared" si="134"/>
        <v>5852</v>
      </c>
      <c r="DC21" s="310">
        <f t="shared" si="134"/>
        <v>1000000</v>
      </c>
      <c r="DD21" s="310">
        <f t="shared" si="134"/>
        <v>2459012</v>
      </c>
      <c r="DE21" s="310">
        <f t="shared" si="134"/>
        <v>952037</v>
      </c>
      <c r="DF21" s="310">
        <f t="shared" si="134"/>
        <v>0</v>
      </c>
      <c r="DG21" s="310">
        <f t="shared" si="134"/>
        <v>0</v>
      </c>
      <c r="DH21" s="310">
        <f t="shared" si="134"/>
        <v>0</v>
      </c>
      <c r="DI21" s="310">
        <f t="shared" si="134"/>
        <v>0</v>
      </c>
      <c r="DJ21" s="310">
        <f t="shared" si="134"/>
        <v>0</v>
      </c>
      <c r="DK21" s="310">
        <f t="shared" si="134"/>
        <v>0</v>
      </c>
      <c r="DL21" s="310">
        <f t="shared" si="134"/>
        <v>0</v>
      </c>
      <c r="DM21" s="310">
        <f t="shared" si="134"/>
        <v>0</v>
      </c>
      <c r="DN21" s="310">
        <f t="shared" si="134"/>
        <v>0</v>
      </c>
      <c r="DO21" s="310">
        <f t="shared" si="134"/>
        <v>0</v>
      </c>
      <c r="DP21" s="310">
        <f t="shared" si="134"/>
        <v>0</v>
      </c>
      <c r="DQ21" s="310">
        <f t="shared" si="134"/>
        <v>0</v>
      </c>
      <c r="DR21" s="337">
        <f t="shared" ref="DR21:DT21" si="135">DR22+DR23+DR24+DR25</f>
        <v>2295672</v>
      </c>
      <c r="DS21" s="337">
        <f t="shared" si="135"/>
        <v>4599450</v>
      </c>
      <c r="DT21" s="337">
        <f t="shared" si="135"/>
        <v>1346220</v>
      </c>
      <c r="DU21" s="310">
        <f t="shared" ref="DU21" si="136">DU22+DU23+DU24+DU25</f>
        <v>0</v>
      </c>
      <c r="DV21" s="310">
        <f t="shared" ref="DV21" si="137">DV22+DV23+DV24+DV25</f>
        <v>0</v>
      </c>
      <c r="DW21" s="310">
        <f t="shared" ref="DW21" si="138">DW22+DW23+DW24+DW25</f>
        <v>0</v>
      </c>
      <c r="DX21" s="310">
        <f t="shared" ref="DX21" si="139">DX22+DX23+DX24+DX25</f>
        <v>0</v>
      </c>
      <c r="DY21" s="310">
        <f t="shared" ref="DY21" si="140">DY22+DY23+DY24+DY25</f>
        <v>0</v>
      </c>
      <c r="DZ21" s="310">
        <f t="shared" ref="DZ21" si="141">DZ22+DZ23+DZ24+DZ25</f>
        <v>0</v>
      </c>
      <c r="EA21" s="310">
        <f t="shared" ref="EA21" si="142">EA22+EA23+EA24+EA25</f>
        <v>0</v>
      </c>
      <c r="EB21" s="310">
        <f t="shared" ref="EB21" si="143">EB22+EB23+EB24+EB25</f>
        <v>0</v>
      </c>
      <c r="EC21" s="310">
        <f t="shared" ref="EC21" si="144">EC22+EC23+EC24+EC25</f>
        <v>0</v>
      </c>
      <c r="ED21" s="310">
        <f t="shared" ref="ED21" si="145">ED22+ED23+ED24+ED25</f>
        <v>0</v>
      </c>
      <c r="EE21" s="310">
        <f t="shared" ref="EE21" si="146">EE22+EE23+EE24+EE25</f>
        <v>0</v>
      </c>
      <c r="EF21" s="310">
        <f t="shared" ref="EF21" si="147">EF22+EF23+EF24+EF25</f>
        <v>0</v>
      </c>
      <c r="EG21" s="310">
        <f t="shared" ref="EG21" si="148">EG22+EG23+EG24+EG25</f>
        <v>0</v>
      </c>
      <c r="EH21" s="310">
        <f t="shared" ref="EH21" si="149">EH22+EH23+EH24+EH25</f>
        <v>0</v>
      </c>
      <c r="EI21" s="310">
        <f t="shared" ref="EI21" si="150">EI22+EI23+EI24+EI25</f>
        <v>0</v>
      </c>
      <c r="EJ21" s="310">
        <f t="shared" ref="EJ21" si="151">EJ22+EJ23+EJ24+EJ25</f>
        <v>0</v>
      </c>
      <c r="EK21" s="310">
        <f t="shared" ref="EK21" si="152">EK22+EK23+EK24+EK25</f>
        <v>0</v>
      </c>
      <c r="EL21" s="310">
        <f t="shared" ref="EL21" si="153">EL22+EL23+EL24+EL25</f>
        <v>0</v>
      </c>
      <c r="EM21" s="310">
        <f t="shared" ref="EM21" si="154">EM22+EM23+EM24+EM25</f>
        <v>0</v>
      </c>
      <c r="EN21" s="310">
        <f t="shared" ref="EN21" si="155">EN22+EN23+EN24+EN25</f>
        <v>0</v>
      </c>
      <c r="EO21" s="310">
        <f t="shared" ref="EO21" si="156">EO22+EO23+EO24+EO25</f>
        <v>0</v>
      </c>
      <c r="EP21" s="310">
        <f t="shared" ref="EP21" si="157">EP22+EP23+EP24+EP25</f>
        <v>0</v>
      </c>
      <c r="EQ21" s="310">
        <f t="shared" ref="EQ21" si="158">EQ22+EQ23+EQ24+EQ25</f>
        <v>0</v>
      </c>
      <c r="ER21" s="310">
        <f t="shared" ref="ER21" si="159">ER22+ER23+ER24+ER25</f>
        <v>0</v>
      </c>
      <c r="ES21" s="310">
        <f t="shared" ref="ES21" si="160">ES22+ES23+ES24+ES25</f>
        <v>0</v>
      </c>
      <c r="ET21" s="310">
        <f t="shared" ref="ET21" si="161">ET22+ET23+ET24+ET25</f>
        <v>0</v>
      </c>
      <c r="EU21" s="310">
        <f t="shared" ref="EU21" si="162">EU22+EU23+EU24+EU25</f>
        <v>0</v>
      </c>
      <c r="EV21" s="337">
        <f t="shared" ref="EV21:GL21" si="163">EV22+EV23+EV24+EV25</f>
        <v>0</v>
      </c>
      <c r="EW21" s="337">
        <f t="shared" si="163"/>
        <v>0</v>
      </c>
      <c r="EX21" s="337">
        <f t="shared" si="163"/>
        <v>0</v>
      </c>
      <c r="EY21" s="310">
        <f t="shared" ref="EY21" si="164">EY22+EY23+EY24+EY25</f>
        <v>0</v>
      </c>
      <c r="EZ21" s="310">
        <f t="shared" ref="EZ21" si="165">EZ22+EZ23+EZ24+EZ25</f>
        <v>0</v>
      </c>
      <c r="FA21" s="310">
        <f t="shared" ref="FA21" si="166">FA22+FA23+FA24+FA25</f>
        <v>0</v>
      </c>
      <c r="FB21" s="310">
        <f t="shared" ref="FB21" si="167">FB22+FB23+FB24+FB25</f>
        <v>0</v>
      </c>
      <c r="FC21" s="310">
        <f t="shared" ref="FC21" si="168">FC22+FC23+FC24+FC25</f>
        <v>0</v>
      </c>
      <c r="FD21" s="310">
        <f t="shared" ref="FD21" si="169">FD22+FD23+FD24+FD25</f>
        <v>0</v>
      </c>
      <c r="FE21" s="310">
        <f t="shared" ref="FE21" si="170">FE22+FE23+FE24+FE25</f>
        <v>0</v>
      </c>
      <c r="FF21" s="310">
        <f t="shared" ref="FF21" si="171">FF22+FF23+FF24+FF25</f>
        <v>0</v>
      </c>
      <c r="FG21" s="310">
        <f t="shared" ref="FG21" si="172">FG22+FG23+FG24+FG25</f>
        <v>0</v>
      </c>
      <c r="FH21" s="310">
        <f t="shared" ref="FH21" si="173">FH22+FH23+FH24+FH25</f>
        <v>0</v>
      </c>
      <c r="FI21" s="310">
        <f t="shared" ref="FI21" si="174">FI22+FI23+FI24+FI25</f>
        <v>0</v>
      </c>
      <c r="FJ21" s="310">
        <f t="shared" ref="FJ21" si="175">FJ22+FJ23+FJ24+FJ25</f>
        <v>0</v>
      </c>
      <c r="FK21" s="310">
        <f t="shared" ref="FK21" si="176">FK22+FK23+FK24+FK25</f>
        <v>0</v>
      </c>
      <c r="FL21" s="310">
        <f t="shared" ref="FL21" si="177">FL22+FL23+FL24+FL25</f>
        <v>0</v>
      </c>
      <c r="FM21" s="310">
        <f t="shared" ref="FM21" si="178">FM22+FM23+FM24+FM25</f>
        <v>0</v>
      </c>
      <c r="FN21" s="310">
        <f t="shared" ref="FN21" si="179">FN22+FN23+FN24+FN25</f>
        <v>0</v>
      </c>
      <c r="FO21" s="310">
        <f t="shared" ref="FO21" si="180">FO22+FO23+FO24+FO25</f>
        <v>0</v>
      </c>
      <c r="FP21" s="310">
        <f t="shared" ref="FP21" si="181">FP22+FP23+FP24+FP25</f>
        <v>0</v>
      </c>
      <c r="FQ21" s="310">
        <f t="shared" ref="FQ21" si="182">FQ22+FQ23+FQ24+FQ25</f>
        <v>0</v>
      </c>
      <c r="FR21" s="310">
        <f t="shared" ref="FR21" si="183">FR22+FR23+FR24+FR25</f>
        <v>0</v>
      </c>
      <c r="FS21" s="310">
        <f t="shared" ref="FS21" si="184">FS22+FS23+FS24+FS25</f>
        <v>0</v>
      </c>
      <c r="FT21" s="310">
        <f t="shared" ref="FT21" si="185">FT22+FT23+FT24+FT25</f>
        <v>0</v>
      </c>
      <c r="FU21" s="310">
        <f t="shared" ref="FU21" si="186">FU22+FU23+FU24+FU25</f>
        <v>0</v>
      </c>
      <c r="FV21" s="310">
        <f t="shared" ref="FV21" si="187">FV22+FV23+FV24+FV25</f>
        <v>0</v>
      </c>
      <c r="FW21" s="310">
        <f t="shared" ref="FW21" si="188">FW22+FW23+FW24+FW25</f>
        <v>0</v>
      </c>
      <c r="FX21" s="310">
        <f t="shared" ref="FX21" si="189">FX22+FX23+FX24+FX25</f>
        <v>0</v>
      </c>
      <c r="FY21" s="310">
        <f t="shared" ref="FY21" si="190">FY22+FY23+FY24+FY25</f>
        <v>0</v>
      </c>
      <c r="FZ21" s="310">
        <f t="shared" ref="FZ21" si="191">FZ22+FZ23+FZ24+FZ25</f>
        <v>0</v>
      </c>
      <c r="GA21" s="310">
        <f t="shared" ref="GA21" si="192">GA22+GA23+GA24+GA25</f>
        <v>0</v>
      </c>
      <c r="GB21" s="310">
        <f t="shared" ref="GB21" si="193">GB22+GB23+GB24+GB25</f>
        <v>0</v>
      </c>
      <c r="GC21" s="310">
        <f t="shared" ref="GC21" si="194">GC22+GC23+GC24+GC25</f>
        <v>0</v>
      </c>
      <c r="GD21" s="310">
        <f t="shared" ref="GD21" si="195">GD22+GD23+GD24+GD25</f>
        <v>0</v>
      </c>
      <c r="GE21" s="310">
        <f t="shared" ref="GE21" si="196">GE22+GE23+GE24+GE25</f>
        <v>0</v>
      </c>
      <c r="GF21" s="310">
        <f t="shared" ref="GF21" si="197">GF22+GF23+GF24+GF25</f>
        <v>0</v>
      </c>
      <c r="GG21" s="310">
        <f t="shared" ref="GG21" si="198">GG22+GG23+GG24+GG25</f>
        <v>0</v>
      </c>
      <c r="GH21" s="310">
        <f t="shared" ref="GH21" si="199">GH22+GH23+GH24+GH25</f>
        <v>0</v>
      </c>
      <c r="GI21" s="310">
        <f t="shared" ref="GI21" si="200">GI22+GI23+GI24+GI25</f>
        <v>0</v>
      </c>
      <c r="GJ21" s="310">
        <f t="shared" ref="GJ21" si="201">GJ22+GJ23+GJ24+GJ25</f>
        <v>0</v>
      </c>
      <c r="GK21" s="310">
        <f t="shared" ref="GK21" si="202">GK22+GK23+GK24+GK25</f>
        <v>0</v>
      </c>
      <c r="GL21" s="310">
        <f t="shared" si="163"/>
        <v>0</v>
      </c>
      <c r="GM21" s="310">
        <f t="shared" ref="GM21:HC21" si="203">GM22+GM23+GM24+GM25</f>
        <v>0</v>
      </c>
      <c r="GN21" s="310">
        <f t="shared" si="203"/>
        <v>0</v>
      </c>
      <c r="GO21" s="310">
        <f t="shared" ref="GO21" si="204">GO22+GO23+GO24+GO25</f>
        <v>0</v>
      </c>
      <c r="GP21" s="310">
        <f t="shared" ref="GP21" si="205">GP22+GP23+GP24+GP25</f>
        <v>0</v>
      </c>
      <c r="GQ21" s="310">
        <f t="shared" ref="GQ21" si="206">GQ22+GQ23+GQ24+GQ25</f>
        <v>0</v>
      </c>
      <c r="GR21" s="310">
        <f t="shared" ref="GR21" si="207">GR22+GR23+GR24+GR25</f>
        <v>0</v>
      </c>
      <c r="GS21" s="310">
        <f t="shared" ref="GS21" si="208">GS22+GS23+GS24+GS25</f>
        <v>0</v>
      </c>
      <c r="GT21" s="310">
        <f t="shared" ref="GT21" si="209">GT22+GT23+GT24+GT25</f>
        <v>0</v>
      </c>
      <c r="GU21" s="310">
        <f t="shared" ref="GU21" si="210">GU22+GU23+GU24+GU25</f>
        <v>0</v>
      </c>
      <c r="GV21" s="310">
        <f t="shared" ref="GV21" si="211">GV22+GV23+GV24+GV25</f>
        <v>0</v>
      </c>
      <c r="GW21" s="310">
        <f t="shared" ref="GW21" si="212">GW22+GW23+GW24+GW25</f>
        <v>0</v>
      </c>
      <c r="GX21" s="310">
        <f t="shared" si="203"/>
        <v>0</v>
      </c>
      <c r="GY21" s="310">
        <f t="shared" si="203"/>
        <v>0</v>
      </c>
      <c r="GZ21" s="310">
        <f t="shared" si="203"/>
        <v>0</v>
      </c>
      <c r="HA21" s="310">
        <f t="shared" si="203"/>
        <v>2295672</v>
      </c>
      <c r="HB21" s="310">
        <f t="shared" si="203"/>
        <v>4599450</v>
      </c>
      <c r="HC21" s="311">
        <f t="shared" si="203"/>
        <v>1346220</v>
      </c>
      <c r="HD21" s="299"/>
      <c r="HE21" s="24"/>
    </row>
    <row r="22" spans="1:213" ht="24.95" customHeight="1" x14ac:dyDescent="0.2">
      <c r="A22" s="745" t="s">
        <v>579</v>
      </c>
      <c r="B22" s="306">
        <f>'Címrend kötelező 4.'!B22+'Címrend önként 4.'!B22+'Címrend állig. 4.'!B22</f>
        <v>0</v>
      </c>
      <c r="C22" s="306">
        <f>'Címrend kötelező 4.'!C22+'Címrend önként 4.'!C22+'Címrend állig. 4.'!C22</f>
        <v>0</v>
      </c>
      <c r="D22" s="306">
        <f>'Címrend kötelező 4.'!D22+'Címrend önként 4.'!D22+'Címrend állig. 4.'!D22</f>
        <v>0</v>
      </c>
      <c r="E22" s="306">
        <f>'Címrend kötelező 4.'!E22+'Címrend önként 4.'!E22+'Címrend állig. 4.'!E22</f>
        <v>0</v>
      </c>
      <c r="F22" s="306">
        <f>'Címrend kötelező 4.'!F22+'Címrend önként 4.'!F22+'Címrend állig. 4.'!F22</f>
        <v>0</v>
      </c>
      <c r="G22" s="306">
        <f>'Címrend kötelező 4.'!G22+'Címrend önként 4.'!G22+'Címrend állig. 4.'!G22</f>
        <v>0</v>
      </c>
      <c r="H22" s="306">
        <f>'Címrend kötelező 4.'!H22+'Címrend önként 4.'!H22+'Címrend állig. 4.'!H22</f>
        <v>0</v>
      </c>
      <c r="I22" s="306">
        <f>'Címrend kötelező 4.'!I22+'Címrend önként 4.'!I22+'Címrend állig. 4.'!I22</f>
        <v>0</v>
      </c>
      <c r="J22" s="306">
        <f>'Címrend kötelező 4.'!J22+'Címrend önként 4.'!J22+'Címrend állig. 4.'!J22</f>
        <v>0</v>
      </c>
      <c r="K22" s="306">
        <f>'Címrend kötelező 4.'!K22+'Címrend önként 4.'!K22+'Címrend állig. 4.'!K22</f>
        <v>0</v>
      </c>
      <c r="L22" s="306">
        <f>'Címrend kötelező 4.'!L22+'Címrend önként 4.'!L22+'Címrend állig. 4.'!L22</f>
        <v>0</v>
      </c>
      <c r="M22" s="306">
        <f>'Címrend kötelező 4.'!M22+'Címrend önként 4.'!M22+'Címrend állig. 4.'!M22</f>
        <v>0</v>
      </c>
      <c r="N22" s="306">
        <f>'Címrend kötelező 4.'!N22+'Címrend önként 4.'!N22+'Címrend állig. 4.'!N22</f>
        <v>0</v>
      </c>
      <c r="O22" s="306">
        <f>'Címrend kötelező 4.'!O22+'Címrend önként 4.'!O22+'Címrend állig. 4.'!O22</f>
        <v>0</v>
      </c>
      <c r="P22" s="306">
        <f>'Címrend kötelező 4.'!P22+'Címrend önként 4.'!P22+'Címrend állig. 4.'!P22</f>
        <v>0</v>
      </c>
      <c r="Q22" s="306">
        <f>'Címrend kötelező 4.'!Q22+'Címrend önként 4.'!Q22+'Címrend állig. 4.'!Q22</f>
        <v>0</v>
      </c>
      <c r="R22" s="306">
        <f>'Címrend kötelező 4.'!R22+'Címrend önként 4.'!R22+'Címrend állig. 4.'!R22</f>
        <v>0</v>
      </c>
      <c r="S22" s="306">
        <f>'Címrend kötelező 4.'!S22+'Címrend önként 4.'!S22+'Címrend állig. 4.'!S22</f>
        <v>0</v>
      </c>
      <c r="T22" s="306">
        <f>'Címrend kötelező 4.'!T22+'Címrend önként 4.'!T22+'Címrend állig. 4.'!T22</f>
        <v>0</v>
      </c>
      <c r="U22" s="306">
        <f>'Címrend kötelező 4.'!U22+'Címrend önként 4.'!U22+'Címrend állig. 4.'!U22</f>
        <v>0</v>
      </c>
      <c r="V22" s="306">
        <f>'Címrend kötelező 4.'!V22+'Címrend önként 4.'!V22+'Címrend állig. 4.'!V22</f>
        <v>0</v>
      </c>
      <c r="W22" s="306">
        <f>'Címrend kötelező 4.'!W22+'Címrend önként 4.'!W22+'Címrend állig. 4.'!W22</f>
        <v>0</v>
      </c>
      <c r="X22" s="306">
        <f>'Címrend kötelező 4.'!X22+'Címrend önként 4.'!X22+'Címrend állig. 4.'!X22</f>
        <v>0</v>
      </c>
      <c r="Y22" s="306">
        <f>'Címrend kötelező 4.'!Y22+'Címrend önként 4.'!Y22+'Címrend állig. 4.'!Y22</f>
        <v>0</v>
      </c>
      <c r="Z22" s="306">
        <f>'Címrend kötelező 4.'!Z22+'Címrend önként 4.'!Z22+'Címrend állig. 4.'!Z22</f>
        <v>0</v>
      </c>
      <c r="AA22" s="306">
        <f>'Címrend kötelező 4.'!AA22+'Címrend önként 4.'!AA22+'Címrend állig. 4.'!AA22</f>
        <v>0</v>
      </c>
      <c r="AB22" s="306">
        <f>'Címrend kötelező 4.'!AB22+'Címrend önként 4.'!AB22+'Címrend állig. 4.'!AB22</f>
        <v>0</v>
      </c>
      <c r="AC22" s="306">
        <f>'Címrend kötelező 4.'!AC22+'Címrend önként 4.'!AC22+'Címrend állig. 4.'!AC22</f>
        <v>0</v>
      </c>
      <c r="AD22" s="306">
        <f>'Címrend kötelező 4.'!AD22+'Címrend önként 4.'!AD22+'Címrend állig. 4.'!AD22</f>
        <v>0</v>
      </c>
      <c r="AE22" s="306">
        <f>'Címrend kötelező 4.'!AE22+'Címrend önként 4.'!AE22+'Címrend állig. 4.'!AE22</f>
        <v>0</v>
      </c>
      <c r="AF22" s="306">
        <f>'Címrend kötelező 4.'!AF22+'Címrend önként 4.'!AF22+'Címrend állig. 4.'!AF22</f>
        <v>0</v>
      </c>
      <c r="AG22" s="306">
        <f>'Címrend kötelező 4.'!AG22+'Címrend önként 4.'!AG22+'Címrend állig. 4.'!AG22</f>
        <v>0</v>
      </c>
      <c r="AH22" s="306">
        <f>'Címrend kötelező 4.'!AH22+'Címrend önként 4.'!AH22+'Címrend állig. 4.'!AH22</f>
        <v>0</v>
      </c>
      <c r="AI22" s="306">
        <f>'Címrend kötelező 4.'!AI22+'Címrend önként 4.'!AI22+'Címrend állig. 4.'!AI22</f>
        <v>0</v>
      </c>
      <c r="AJ22" s="306">
        <f>'Címrend kötelező 4.'!AJ22+'Címrend önként 4.'!AJ22+'Címrend állig. 4.'!AJ22</f>
        <v>0</v>
      </c>
      <c r="AK22" s="306">
        <f>'Címrend kötelező 4.'!AK22+'Címrend önként 4.'!AK22+'Címrend állig. 4.'!AK22</f>
        <v>0</v>
      </c>
      <c r="AL22" s="306">
        <f>'Címrend kötelező 4.'!AL22+'Címrend önként 4.'!AL22+'Címrend állig. 4.'!AL22</f>
        <v>0</v>
      </c>
      <c r="AM22" s="306">
        <f>'Címrend kötelező 4.'!AM22+'Címrend önként 4.'!AM22+'Címrend állig. 4.'!AM22</f>
        <v>0</v>
      </c>
      <c r="AN22" s="306">
        <f>'Címrend kötelező 4.'!AN22+'Címrend önként 4.'!AN22+'Címrend állig. 4.'!AN22</f>
        <v>0</v>
      </c>
      <c r="AO22" s="306">
        <f>'Címrend kötelező 4.'!AO22+'Címrend önként 4.'!AO22+'Címrend állig. 4.'!AO22</f>
        <v>0</v>
      </c>
      <c r="AP22" s="306">
        <f>'Címrend kötelező 4.'!AP22+'Címrend önként 4.'!AP22+'Címrend állig. 4.'!AP22</f>
        <v>0</v>
      </c>
      <c r="AQ22" s="306">
        <f>'Címrend kötelező 4.'!AQ22+'Címrend önként 4.'!AQ22+'Címrend állig. 4.'!AQ22</f>
        <v>0</v>
      </c>
      <c r="AR22" s="306">
        <f>'Címrend kötelező 4.'!AR22+'Címrend önként 4.'!AR22+'Címrend állig. 4.'!AR22</f>
        <v>0</v>
      </c>
      <c r="AS22" s="306">
        <f>'Címrend kötelező 4.'!AS22+'Címrend önként 4.'!AS22+'Címrend állig. 4.'!AS22</f>
        <v>0</v>
      </c>
      <c r="AT22" s="306">
        <f>'Címrend kötelező 4.'!AT22+'Címrend önként 4.'!AT22+'Címrend állig. 4.'!AT22</f>
        <v>0</v>
      </c>
      <c r="AU22" s="306">
        <f>'Címrend kötelező 4.'!AU22+'Címrend önként 4.'!AU22+'Címrend állig. 4.'!AU22</f>
        <v>0</v>
      </c>
      <c r="AV22" s="306">
        <f>'Címrend kötelező 4.'!AV22+'Címrend önként 4.'!AV22+'Címrend állig. 4.'!AV22</f>
        <v>0</v>
      </c>
      <c r="AW22" s="306">
        <f>'Címrend kötelező 4.'!AW22+'Címrend önként 4.'!AW22+'Címrend állig. 4.'!AW22</f>
        <v>0</v>
      </c>
      <c r="AX22" s="306">
        <f>'Címrend kötelező 4.'!AX22+'Címrend önként 4.'!AX22+'Címrend állig. 4.'!AX22</f>
        <v>0</v>
      </c>
      <c r="AY22" s="306">
        <f>'Címrend kötelező 4.'!AY22+'Címrend önként 4.'!AY22+'Címrend állig. 4.'!AY22</f>
        <v>0</v>
      </c>
      <c r="AZ22" s="306">
        <f>'Címrend kötelező 4.'!AZ22+'Címrend önként 4.'!AZ22+'Címrend állig. 4.'!AZ22</f>
        <v>0</v>
      </c>
      <c r="BA22" s="306">
        <f>'Címrend kötelező 4.'!BA22+'Címrend önként 4.'!BA22+'Címrend állig. 4.'!BA22</f>
        <v>0</v>
      </c>
      <c r="BB22" s="306">
        <f>'Címrend kötelező 4.'!BB22+'Címrend önként 4.'!BB22+'Címrend állig. 4.'!BB22</f>
        <v>0</v>
      </c>
      <c r="BC22" s="306">
        <f>'Címrend kötelező 4.'!BC22+'Címrend önként 4.'!BC22+'Címrend állig. 4.'!BC22</f>
        <v>0</v>
      </c>
      <c r="BD22" s="306">
        <f>'Címrend kötelező 4.'!BD22+'Címrend önként 4.'!BD22+'Címrend állig. 4.'!BD22</f>
        <v>0</v>
      </c>
      <c r="BE22" s="306">
        <f>'Címrend kötelező 4.'!BE22+'Címrend önként 4.'!BE22+'Címrend állig. 4.'!BE22</f>
        <v>0</v>
      </c>
      <c r="BF22" s="306">
        <f>'Címrend kötelező 4.'!BF22+'Címrend önként 4.'!BF22+'Címrend állig. 4.'!BF22</f>
        <v>0</v>
      </c>
      <c r="BG22" s="306">
        <f>'Címrend kötelező 4.'!BG22+'Címrend önként 4.'!BG22+'Címrend állig. 4.'!BG22</f>
        <v>0</v>
      </c>
      <c r="BH22" s="306">
        <f>'Címrend kötelező 4.'!BH22+'Címrend önként 4.'!BH22+'Címrend állig. 4.'!BH22</f>
        <v>0</v>
      </c>
      <c r="BI22" s="306">
        <f>'Címrend kötelező 4.'!BI22+'Címrend önként 4.'!BI22+'Címrend állig. 4.'!BI22</f>
        <v>0</v>
      </c>
      <c r="BJ22" s="306">
        <f>'Címrend kötelező 4.'!BJ22+'Címrend önként 4.'!BJ22+'Címrend állig. 4.'!BJ22</f>
        <v>0</v>
      </c>
      <c r="BK22" s="306">
        <f>'Címrend kötelező 4.'!BK22+'Címrend önként 4.'!BK22+'Címrend állig. 4.'!BK22</f>
        <v>0</v>
      </c>
      <c r="BL22" s="306">
        <f>'Címrend kötelező 4.'!BL22+'Címrend önként 4.'!BL22+'Címrend állig. 4.'!BL22</f>
        <v>0</v>
      </c>
      <c r="BM22" s="306">
        <f>'Címrend kötelező 4.'!BM22+'Címrend önként 4.'!BM22+'Címrend állig. 4.'!BM22</f>
        <v>0</v>
      </c>
      <c r="BN22" s="306">
        <f>'Címrend kötelező 4.'!BN22+'Címrend önként 4.'!BN22+'Címrend állig. 4.'!BN22</f>
        <v>0</v>
      </c>
      <c r="BO22" s="306">
        <f>'Címrend kötelező 4.'!BO22+'Címrend önként 4.'!BO22+'Címrend állig. 4.'!BO22</f>
        <v>0</v>
      </c>
      <c r="BP22" s="306">
        <f>'Címrend kötelező 4.'!BP22+'Címrend önként 4.'!BP22+'Címrend állig. 4.'!BP22</f>
        <v>0</v>
      </c>
      <c r="BQ22" s="306">
        <f>'Címrend kötelező 4.'!BQ22+'Címrend önként 4.'!BQ22+'Címrend állig. 4.'!BQ22</f>
        <v>0</v>
      </c>
      <c r="BR22" s="306">
        <f>'Címrend kötelező 4.'!BR22+'Címrend önként 4.'!BR22+'Címrend állig. 4.'!BR22</f>
        <v>0</v>
      </c>
      <c r="BS22" s="306">
        <f>'Címrend kötelező 4.'!BS22+'Címrend önként 4.'!BS22+'Címrend állig. 4.'!BS22</f>
        <v>0</v>
      </c>
      <c r="BT22" s="306">
        <f>'Címrend kötelező 4.'!BT22+'Címrend önként 4.'!BT22+'Címrend állig. 4.'!BT22</f>
        <v>0</v>
      </c>
      <c r="BU22" s="306">
        <f>'Címrend kötelező 4.'!BU22+'Címrend önként 4.'!BU22+'Címrend állig. 4.'!BU22</f>
        <v>0</v>
      </c>
      <c r="BV22" s="306">
        <f>'Címrend kötelező 4.'!BV22+'Címrend önként 4.'!BV22+'Címrend állig. 4.'!BV22</f>
        <v>0</v>
      </c>
      <c r="BW22" s="306">
        <f>'Címrend kötelező 4.'!BW22+'Címrend önként 4.'!BW22+'Címrend állig. 4.'!BW22</f>
        <v>0</v>
      </c>
      <c r="BX22" s="306">
        <f>'Címrend kötelező 4.'!BX22+'Címrend önként 4.'!BX22+'Címrend állig. 4.'!BX22</f>
        <v>0</v>
      </c>
      <c r="BY22" s="306">
        <f>'Címrend kötelező 4.'!BY22+'Címrend önként 4.'!BY22+'Címrend állig. 4.'!BY22</f>
        <v>0</v>
      </c>
      <c r="BZ22" s="306">
        <f>'Címrend kötelező 4.'!BZ22+'Címrend önként 4.'!BZ22+'Címrend állig. 4.'!BZ22</f>
        <v>0</v>
      </c>
      <c r="CA22" s="306">
        <f>'Címrend kötelező 4.'!CA22+'Címrend önként 4.'!CA22+'Címrend állig. 4.'!CA22</f>
        <v>0</v>
      </c>
      <c r="CB22" s="306">
        <f>'Címrend kötelező 4.'!CB22+'Címrend önként 4.'!CB22+'Címrend állig. 4.'!CB22</f>
        <v>0</v>
      </c>
      <c r="CC22" s="306">
        <f>'Címrend kötelező 4.'!CC22+'Címrend önként 4.'!CC22+'Címrend állig. 4.'!CC22</f>
        <v>0</v>
      </c>
      <c r="CD22" s="306">
        <f>'Címrend kötelező 4.'!CD22+'Címrend önként 4.'!CD22+'Címrend állig. 4.'!CD22</f>
        <v>0</v>
      </c>
      <c r="CE22" s="306">
        <f>'Címrend kötelező 4.'!CE22+'Címrend önként 4.'!CE22+'Címrend állig. 4.'!CE22</f>
        <v>0</v>
      </c>
      <c r="CF22" s="306">
        <f>'Címrend kötelező 4.'!CF22+'Címrend önként 4.'!CF22+'Címrend állig. 4.'!CF22</f>
        <v>0</v>
      </c>
      <c r="CG22" s="306">
        <f>'Címrend kötelező 4.'!CG22+'Címrend önként 4.'!CG22+'Címrend állig. 4.'!CG22</f>
        <v>0</v>
      </c>
      <c r="CH22" s="306">
        <f>'Címrend kötelező 4.'!CH22+'Címrend önként 4.'!CH22+'Címrend állig. 4.'!CH22</f>
        <v>0</v>
      </c>
      <c r="CI22" s="306">
        <f>'Címrend kötelező 4.'!CI22+'Címrend önként 4.'!CI22+'Címrend állig. 4.'!CI22</f>
        <v>0</v>
      </c>
      <c r="CJ22" s="306">
        <f>'Címrend kötelező 4.'!CJ22+'Címrend önként 4.'!CJ22+'Címrend állig. 4.'!CJ22</f>
        <v>0</v>
      </c>
      <c r="CK22" s="306">
        <f>'Címrend kötelező 4.'!CK22+'Címrend önként 4.'!CK22+'Címrend állig. 4.'!CK22</f>
        <v>0</v>
      </c>
      <c r="CL22" s="306">
        <f>'Címrend kötelező 4.'!CL22+'Címrend önként 4.'!CL22+'Címrend állig. 4.'!CL22</f>
        <v>0</v>
      </c>
      <c r="CM22" s="306">
        <f>'Címrend kötelező 4.'!CM22+'Címrend önként 4.'!CM22+'Címrend állig. 4.'!CM22</f>
        <v>0</v>
      </c>
      <c r="CN22" s="306">
        <f>'Címrend kötelező 4.'!CN22+'Címrend önként 4.'!CN22+'Címrend állig. 4.'!CN22</f>
        <v>0</v>
      </c>
      <c r="CO22" s="306">
        <f>'Címrend kötelező 4.'!CO22+'Címrend önként 4.'!CO22+'Címrend állig. 4.'!CO22</f>
        <v>0</v>
      </c>
      <c r="CP22" s="306">
        <f>'Címrend kötelező 4.'!CP22+'Címrend önként 4.'!CP22+'Címrend állig. 4.'!CP22</f>
        <v>0</v>
      </c>
      <c r="CQ22" s="306">
        <f>'Címrend kötelező 4.'!CQ22+'Címrend önként 4.'!CQ22+'Címrend állig. 4.'!CQ22</f>
        <v>0</v>
      </c>
      <c r="CR22" s="306">
        <f>'Címrend kötelező 4.'!CR22+'Címrend önként 4.'!CR22+'Címrend állig. 4.'!CR22</f>
        <v>0</v>
      </c>
      <c r="CS22" s="306">
        <f>'Címrend kötelező 4.'!CS22+'Címrend önként 4.'!CS22+'Címrend állig. 4.'!CS22</f>
        <v>0</v>
      </c>
      <c r="CT22" s="306">
        <f>'Címrend kötelező 4.'!CT22+'Címrend önként 4.'!CT22+'Címrend állig. 4.'!CT22</f>
        <v>0</v>
      </c>
      <c r="CU22" s="306">
        <f>'Címrend kötelező 4.'!CU22+'Címrend önként 4.'!CU22+'Címrend állig. 4.'!CU22</f>
        <v>0</v>
      </c>
      <c r="CV22" s="306">
        <f>'Címrend kötelező 4.'!CV22+'Címrend önként 4.'!CV22+'Címrend állig. 4.'!CV22</f>
        <v>0</v>
      </c>
      <c r="CW22" s="306">
        <f>'Címrend kötelező 4.'!CW22+'Címrend önként 4.'!CW22+'Címrend állig. 4.'!CW22</f>
        <v>0</v>
      </c>
      <c r="CX22" s="306">
        <f>'Címrend kötelező 4.'!CX22+'Címrend önként 4.'!CX22+'Címrend állig. 4.'!CX22</f>
        <v>0</v>
      </c>
      <c r="CY22" s="306">
        <f>'Címrend kötelező 4.'!CY22+'Címrend önként 4.'!CY22+'Címrend állig. 4.'!CY22</f>
        <v>0</v>
      </c>
      <c r="CZ22" s="306">
        <f>'Címrend kötelező 4.'!CZ22+'Címrend önként 4.'!CZ22+'Címrend állig. 4.'!CZ22</f>
        <v>0</v>
      </c>
      <c r="DA22" s="306">
        <f>'Címrend kötelező 4.'!DA22+'Címrend önként 4.'!DA22+'Címrend állig. 4.'!DA22</f>
        <v>0</v>
      </c>
      <c r="DB22" s="306">
        <f>'Címrend kötelező 4.'!DB22+'Címrend önként 4.'!DB22+'Címrend állig. 4.'!DB22</f>
        <v>0</v>
      </c>
      <c r="DC22" s="306">
        <f>'Címrend kötelező 4.'!DC22+'Címrend önként 4.'!DC22+'Címrend állig. 4.'!DC22</f>
        <v>500000</v>
      </c>
      <c r="DD22" s="306">
        <f>'Címrend kötelező 4.'!DD22+'Címrend önként 4.'!DD22+'Címrend állig. 4.'!DD22</f>
        <v>1071328</v>
      </c>
      <c r="DE22" s="306">
        <f>'Címrend kötelező 4.'!DE22+'Címrend önként 4.'!DE22+'Címrend állig. 4.'!DE22</f>
        <v>509692</v>
      </c>
      <c r="DF22" s="306">
        <f>'Címrend kötelező 4.'!DF22+'Címrend önként 4.'!DF22+'Címrend állig. 4.'!DF22</f>
        <v>0</v>
      </c>
      <c r="DG22" s="306">
        <f>'Címrend kötelező 4.'!DG22+'Címrend önként 4.'!DG22+'Címrend állig. 4.'!DG22</f>
        <v>0</v>
      </c>
      <c r="DH22" s="306">
        <f>'Címrend kötelező 4.'!DH22+'Címrend önként 4.'!DH22+'Címrend állig. 4.'!DH22</f>
        <v>0</v>
      </c>
      <c r="DI22" s="306">
        <f>'Címrend kötelező 4.'!DI22+'Címrend önként 4.'!DI22+'Címrend állig. 4.'!DI22</f>
        <v>0</v>
      </c>
      <c r="DJ22" s="306">
        <f>'Címrend kötelező 4.'!DJ22+'Címrend önként 4.'!DJ22+'Címrend állig. 4.'!DJ22</f>
        <v>0</v>
      </c>
      <c r="DK22" s="306">
        <f>'Címrend kötelező 4.'!DK22+'Címrend önként 4.'!DK22+'Címrend állig. 4.'!DK22</f>
        <v>0</v>
      </c>
      <c r="DL22" s="306">
        <f>'Címrend kötelező 4.'!DL22+'Címrend önként 4.'!DL22+'Címrend állig. 4.'!DL22</f>
        <v>0</v>
      </c>
      <c r="DM22" s="306">
        <f>'Címrend kötelező 4.'!DM22+'Címrend önként 4.'!DM22+'Címrend állig. 4.'!DM22</f>
        <v>0</v>
      </c>
      <c r="DN22" s="306">
        <f>'Címrend kötelező 4.'!DN22+'Címrend önként 4.'!DN22+'Címrend állig. 4.'!DN22</f>
        <v>0</v>
      </c>
      <c r="DO22" s="306">
        <f>'Címrend kötelező 4.'!DO22+'Címrend önként 4.'!DO22+'Címrend állig. 4.'!DO22</f>
        <v>0</v>
      </c>
      <c r="DP22" s="306">
        <f>'Címrend kötelező 4.'!DP22+'Címrend önként 4.'!DP22+'Címrend állig. 4.'!DP22</f>
        <v>0</v>
      </c>
      <c r="DQ22" s="306">
        <f>'Címrend kötelező 4.'!DQ22+'Címrend önként 4.'!DQ22+'Címrend állig. 4.'!DQ22</f>
        <v>0</v>
      </c>
      <c r="DR22" s="335">
        <f t="shared" si="25"/>
        <v>500000</v>
      </c>
      <c r="DS22" s="335">
        <f t="shared" si="25"/>
        <v>1071328</v>
      </c>
      <c r="DT22" s="335">
        <f t="shared" si="25"/>
        <v>509692</v>
      </c>
      <c r="DU22" s="306">
        <f>'Címrend kötelező 4.'!DU22+'Címrend önként 4.'!DU22+'Címrend állig. 4.'!DU22</f>
        <v>0</v>
      </c>
      <c r="DV22" s="306">
        <f>'Címrend kötelező 4.'!DV22+'Címrend önként 4.'!DV22+'Címrend állig. 4.'!DV22</f>
        <v>0</v>
      </c>
      <c r="DW22" s="306">
        <f>'Címrend kötelező 4.'!DW22+'Címrend önként 4.'!DW22+'Címrend állig. 4.'!DW22</f>
        <v>0</v>
      </c>
      <c r="DX22" s="306">
        <f>'Címrend kötelező 4.'!DX22+'Címrend önként 4.'!DX22+'Címrend állig. 4.'!DX22</f>
        <v>0</v>
      </c>
      <c r="DY22" s="306">
        <f>'Címrend kötelező 4.'!DY22+'Címrend önként 4.'!DY22+'Címrend állig. 4.'!DY22</f>
        <v>0</v>
      </c>
      <c r="DZ22" s="306">
        <f>'Címrend kötelező 4.'!DZ22+'Címrend önként 4.'!DZ22+'Címrend állig. 4.'!DZ22</f>
        <v>0</v>
      </c>
      <c r="EA22" s="306">
        <f>'Címrend kötelező 4.'!EA22+'Címrend önként 4.'!EA22+'Címrend állig. 4.'!EA22</f>
        <v>0</v>
      </c>
      <c r="EB22" s="306">
        <f>'Címrend kötelező 4.'!EB22+'Címrend önként 4.'!EB22+'Címrend állig. 4.'!EB22</f>
        <v>0</v>
      </c>
      <c r="EC22" s="306">
        <f>'Címrend kötelező 4.'!EC22+'Címrend önként 4.'!EC22+'Címrend állig. 4.'!EC22</f>
        <v>0</v>
      </c>
      <c r="ED22" s="306">
        <f>'Címrend kötelező 4.'!ED22+'Címrend önként 4.'!ED22+'Címrend állig. 4.'!ED22</f>
        <v>0</v>
      </c>
      <c r="EE22" s="306">
        <f>'Címrend kötelező 4.'!EE22+'Címrend önként 4.'!EE22+'Címrend állig. 4.'!EE22</f>
        <v>0</v>
      </c>
      <c r="EF22" s="306">
        <f>'Címrend kötelező 4.'!EF22+'Címrend önként 4.'!EF22+'Címrend állig. 4.'!EF22</f>
        <v>0</v>
      </c>
      <c r="EG22" s="306">
        <f>'Címrend kötelező 4.'!EG22+'Címrend önként 4.'!EG22+'Címrend állig. 4.'!EG22</f>
        <v>0</v>
      </c>
      <c r="EH22" s="306">
        <f>'Címrend kötelező 4.'!EH22+'Címrend önként 4.'!EH22+'Címrend állig. 4.'!EH22</f>
        <v>0</v>
      </c>
      <c r="EI22" s="306">
        <f>'Címrend kötelező 4.'!EI22+'Címrend önként 4.'!EI22+'Címrend állig. 4.'!EI22</f>
        <v>0</v>
      </c>
      <c r="EJ22" s="306">
        <f>'Címrend kötelező 4.'!EJ22+'Címrend önként 4.'!EJ22+'Címrend állig. 4.'!EJ22</f>
        <v>0</v>
      </c>
      <c r="EK22" s="306">
        <f>'Címrend kötelező 4.'!EK22+'Címrend önként 4.'!EK22+'Címrend állig. 4.'!EK22</f>
        <v>0</v>
      </c>
      <c r="EL22" s="306">
        <f>'Címrend kötelező 4.'!EL22+'Címrend önként 4.'!EL22+'Címrend állig. 4.'!EL22</f>
        <v>0</v>
      </c>
      <c r="EM22" s="306">
        <f>'Címrend kötelező 4.'!EM22+'Címrend önként 4.'!EM22+'Címrend állig. 4.'!EM22</f>
        <v>0</v>
      </c>
      <c r="EN22" s="306">
        <f>'Címrend kötelező 4.'!EN22+'Címrend önként 4.'!EN22+'Címrend állig. 4.'!EN22</f>
        <v>0</v>
      </c>
      <c r="EO22" s="306">
        <f>'Címrend kötelező 4.'!EO22+'Címrend önként 4.'!EO22+'Címrend állig. 4.'!EO22</f>
        <v>0</v>
      </c>
      <c r="EP22" s="306">
        <f>'Címrend kötelező 4.'!EP22+'Címrend önként 4.'!EP22+'Címrend állig. 4.'!EP22</f>
        <v>0</v>
      </c>
      <c r="EQ22" s="306">
        <f>'Címrend kötelező 4.'!EQ22+'Címrend önként 4.'!EQ22+'Címrend állig. 4.'!EQ22</f>
        <v>0</v>
      </c>
      <c r="ER22" s="306">
        <f>'Címrend kötelező 4.'!ER22+'Címrend önként 4.'!ER22+'Címrend állig. 4.'!ER22</f>
        <v>0</v>
      </c>
      <c r="ES22" s="306">
        <f>'Címrend kötelező 4.'!ES22+'Címrend önként 4.'!ES22+'Címrend állig. 4.'!ES22</f>
        <v>0</v>
      </c>
      <c r="ET22" s="306">
        <f>'Címrend kötelező 4.'!ET22+'Címrend önként 4.'!ET22+'Címrend állig. 4.'!ET22</f>
        <v>0</v>
      </c>
      <c r="EU22" s="306">
        <f>'Címrend kötelező 4.'!EU22+'Címrend önként 4.'!EU22+'Címrend állig. 4.'!EU22</f>
        <v>0</v>
      </c>
      <c r="EV22" s="335">
        <f>DU22+DX22+EA22+ED22+EG22+EJ22+EM22+EP22+ES22</f>
        <v>0</v>
      </c>
      <c r="EW22" s="335">
        <f t="shared" ref="EW22:EX25" si="213">DV22+DY22+EB22+EE22+EH22+EK22+EN22+EQ22+ET22</f>
        <v>0</v>
      </c>
      <c r="EX22" s="335">
        <f t="shared" si="213"/>
        <v>0</v>
      </c>
      <c r="EY22" s="306">
        <f>'Címrend kötelező 4.'!EY22+'Címrend önként 4.'!EY22+'Címrend állig. 4.'!EY22</f>
        <v>0</v>
      </c>
      <c r="EZ22" s="306">
        <f>'Címrend kötelező 4.'!EZ22+'Címrend önként 4.'!EZ22+'Címrend állig. 4.'!EZ22</f>
        <v>0</v>
      </c>
      <c r="FA22" s="306">
        <f>'Címrend kötelező 4.'!FA22+'Címrend önként 4.'!FA22+'Címrend állig. 4.'!FA22</f>
        <v>0</v>
      </c>
      <c r="FB22" s="306">
        <f>'Címrend kötelező 4.'!FB22+'Címrend önként 4.'!FB22+'Címrend állig. 4.'!FB22</f>
        <v>0</v>
      </c>
      <c r="FC22" s="306">
        <f>'Címrend kötelező 4.'!FC22+'Címrend önként 4.'!FC22+'Címrend állig. 4.'!FC22</f>
        <v>0</v>
      </c>
      <c r="FD22" s="306">
        <f>'Címrend kötelező 4.'!FD22+'Címrend önként 4.'!FD22+'Címrend állig. 4.'!FD22</f>
        <v>0</v>
      </c>
      <c r="FE22" s="306">
        <f>'Címrend kötelező 4.'!FE22+'Címrend önként 4.'!FE22+'Címrend állig. 4.'!FE22</f>
        <v>0</v>
      </c>
      <c r="FF22" s="306">
        <f>'Címrend kötelező 4.'!FF22+'Címrend önként 4.'!FF22+'Címrend állig. 4.'!FF22</f>
        <v>0</v>
      </c>
      <c r="FG22" s="306">
        <f>'Címrend kötelező 4.'!FG22+'Címrend önként 4.'!FG22+'Címrend állig. 4.'!FG22</f>
        <v>0</v>
      </c>
      <c r="FH22" s="306">
        <f>'Címrend kötelező 4.'!FH22+'Címrend önként 4.'!FH22+'Címrend állig. 4.'!FH22</f>
        <v>0</v>
      </c>
      <c r="FI22" s="306">
        <f>'Címrend kötelező 4.'!FI22+'Címrend önként 4.'!FI22+'Címrend állig. 4.'!FI22</f>
        <v>0</v>
      </c>
      <c r="FJ22" s="306">
        <f>'Címrend kötelező 4.'!FJ22+'Címrend önként 4.'!FJ22+'Címrend állig. 4.'!FJ22</f>
        <v>0</v>
      </c>
      <c r="FK22" s="306">
        <f>'Címrend kötelező 4.'!FK22+'Címrend önként 4.'!FK22+'Címrend állig. 4.'!FK22</f>
        <v>0</v>
      </c>
      <c r="FL22" s="306">
        <f>'Címrend kötelező 4.'!FL22+'Címrend önként 4.'!FL22+'Címrend állig. 4.'!FL22</f>
        <v>0</v>
      </c>
      <c r="FM22" s="306">
        <f>'Címrend kötelező 4.'!FM22+'Címrend önként 4.'!FM22+'Címrend állig. 4.'!FM22</f>
        <v>0</v>
      </c>
      <c r="FN22" s="306">
        <f>'Címrend kötelező 4.'!FN22+'Címrend önként 4.'!FN22+'Címrend állig. 4.'!FN22</f>
        <v>0</v>
      </c>
      <c r="FO22" s="306">
        <f>'Címrend kötelező 4.'!FO22+'Címrend önként 4.'!FO22+'Címrend állig. 4.'!FO22</f>
        <v>0</v>
      </c>
      <c r="FP22" s="306">
        <f>'Címrend kötelező 4.'!FP22+'Címrend önként 4.'!FP22+'Címrend állig. 4.'!FP22</f>
        <v>0</v>
      </c>
      <c r="FQ22" s="306">
        <f>'Címrend kötelező 4.'!FQ22+'Címrend önként 4.'!FQ22+'Címrend állig. 4.'!FQ22</f>
        <v>0</v>
      </c>
      <c r="FR22" s="306">
        <f>'Címrend kötelező 4.'!FR22+'Címrend önként 4.'!FR22+'Címrend állig. 4.'!FR22</f>
        <v>0</v>
      </c>
      <c r="FS22" s="306">
        <f>'Címrend kötelező 4.'!FS22+'Címrend önként 4.'!FS22+'Címrend állig. 4.'!FS22</f>
        <v>0</v>
      </c>
      <c r="FT22" s="306">
        <f>'Címrend kötelező 4.'!FT22+'Címrend önként 4.'!FT22+'Címrend állig. 4.'!FT22</f>
        <v>0</v>
      </c>
      <c r="FU22" s="306">
        <f>'Címrend kötelező 4.'!FU22+'Címrend önként 4.'!FU22+'Címrend állig. 4.'!FU22</f>
        <v>0</v>
      </c>
      <c r="FV22" s="306">
        <f>'Címrend kötelező 4.'!FV22+'Címrend önként 4.'!FV22+'Címrend állig. 4.'!FV22</f>
        <v>0</v>
      </c>
      <c r="FW22" s="306">
        <f>'Címrend kötelező 4.'!FW22+'Címrend önként 4.'!FW22+'Címrend állig. 4.'!FW22</f>
        <v>0</v>
      </c>
      <c r="FX22" s="306">
        <f>'Címrend kötelező 4.'!FX22+'Címrend önként 4.'!FX22+'Címrend állig. 4.'!FX22</f>
        <v>0</v>
      </c>
      <c r="FY22" s="306">
        <f>'Címrend kötelező 4.'!FY22+'Címrend önként 4.'!FY22+'Címrend állig. 4.'!FY22</f>
        <v>0</v>
      </c>
      <c r="FZ22" s="306">
        <f>'Címrend kötelező 4.'!FZ22+'Címrend önként 4.'!FZ22+'Címrend állig. 4.'!FZ22</f>
        <v>0</v>
      </c>
      <c r="GA22" s="306">
        <f>'Címrend kötelező 4.'!GA22+'Címrend önként 4.'!GA22+'Címrend állig. 4.'!GA22</f>
        <v>0</v>
      </c>
      <c r="GB22" s="306">
        <f>'Címrend kötelező 4.'!GB22+'Címrend önként 4.'!GB22+'Címrend állig. 4.'!GB22</f>
        <v>0</v>
      </c>
      <c r="GC22" s="306">
        <f>'Címrend kötelező 4.'!GC22+'Címrend önként 4.'!GC22+'Címrend állig. 4.'!GC22</f>
        <v>0</v>
      </c>
      <c r="GD22" s="306">
        <f>'Címrend kötelező 4.'!GD22+'Címrend önként 4.'!GD22+'Címrend állig. 4.'!GD22</f>
        <v>0</v>
      </c>
      <c r="GE22" s="306">
        <f>'Címrend kötelező 4.'!GE22+'Címrend önként 4.'!GE22+'Címrend állig. 4.'!GE22</f>
        <v>0</v>
      </c>
      <c r="GF22" s="306">
        <f>'Címrend kötelező 4.'!GF22+'Címrend önként 4.'!GF22+'Címrend állig. 4.'!GF22</f>
        <v>0</v>
      </c>
      <c r="GG22" s="306">
        <f>'Címrend kötelező 4.'!GG22+'Címrend önként 4.'!GG22+'Címrend állig. 4.'!GG22</f>
        <v>0</v>
      </c>
      <c r="GH22" s="306">
        <f>'Címrend kötelező 4.'!GH22+'Címrend önként 4.'!GH22+'Címrend állig. 4.'!GH22</f>
        <v>0</v>
      </c>
      <c r="GI22" s="306">
        <f>'Címrend kötelező 4.'!GI22+'Címrend önként 4.'!GI22+'Címrend állig. 4.'!GI22</f>
        <v>0</v>
      </c>
      <c r="GJ22" s="306">
        <f>'Címrend kötelező 4.'!GJ22+'Címrend önként 4.'!GJ22+'Címrend állig. 4.'!GJ22</f>
        <v>0</v>
      </c>
      <c r="GK22" s="306">
        <f>'Címrend kötelező 4.'!GK22+'Címrend önként 4.'!GK22+'Címrend állig. 4.'!GK22</f>
        <v>0</v>
      </c>
      <c r="GL22" s="307">
        <f>EY22+FB22+FE22+FH22+FK22+FN22+FQ22+FT22+FW22+FZ22+GC22+GF22+GI22</f>
        <v>0</v>
      </c>
      <c r="GM22" s="307">
        <f t="shared" ref="GM22:GN25" si="214">EZ22+FC22+FF22+FI22+FL22+FO22+FR22+FU22+FX22+GA22+GD22+GG22+GJ22</f>
        <v>0</v>
      </c>
      <c r="GN22" s="307">
        <f t="shared" si="214"/>
        <v>0</v>
      </c>
      <c r="GO22" s="306">
        <f>'Címrend kötelező 4.'!GO22+'Címrend önként 4.'!GO22+'Címrend állig. 4.'!GO22</f>
        <v>0</v>
      </c>
      <c r="GP22" s="306">
        <f>'Címrend kötelező 4.'!GP22+'Címrend önként 4.'!GP22+'Címrend állig. 4.'!GP22</f>
        <v>0</v>
      </c>
      <c r="GQ22" s="306">
        <f>'Címrend kötelező 4.'!GQ22+'Címrend önként 4.'!GQ22+'Címrend állig. 4.'!GQ22</f>
        <v>0</v>
      </c>
      <c r="GR22" s="306">
        <f>'Címrend kötelező 4.'!GR22+'Címrend önként 4.'!GR22+'Címrend állig. 4.'!GR22</f>
        <v>0</v>
      </c>
      <c r="GS22" s="306">
        <f>'Címrend kötelező 4.'!GS22+'Címrend önként 4.'!GS22+'Címrend állig. 4.'!GS22</f>
        <v>0</v>
      </c>
      <c r="GT22" s="306">
        <f>'Címrend kötelező 4.'!GT22+'Címrend önként 4.'!GT22+'Címrend állig. 4.'!GT22</f>
        <v>0</v>
      </c>
      <c r="GU22" s="306">
        <f>'Címrend kötelező 4.'!GU22+'Címrend önként 4.'!GU22+'Címrend állig. 4.'!GU22</f>
        <v>0</v>
      </c>
      <c r="GV22" s="306">
        <f>'Címrend kötelező 4.'!GV22+'Címrend önként 4.'!GV22+'Címrend állig. 4.'!GV22</f>
        <v>0</v>
      </c>
      <c r="GW22" s="306">
        <f>'Címrend kötelező 4.'!GW22+'Címrend önként 4.'!GW22+'Címrend állig. 4.'!GW22</f>
        <v>0</v>
      </c>
      <c r="GX22" s="307">
        <f>GL22+GO22+GR22+GU22</f>
        <v>0</v>
      </c>
      <c r="GY22" s="307">
        <f t="shared" ref="GY22:GZ25" si="215">GM22+GP22+GS22+GV22</f>
        <v>0</v>
      </c>
      <c r="GZ22" s="307">
        <f t="shared" si="215"/>
        <v>0</v>
      </c>
      <c r="HA22" s="307">
        <f>DR22+EV22+GX22</f>
        <v>500000</v>
      </c>
      <c r="HB22" s="307">
        <f t="shared" ref="HB22:HC25" si="216">DS22+EW22+GY22</f>
        <v>1071328</v>
      </c>
      <c r="HC22" s="308">
        <f t="shared" si="216"/>
        <v>509692</v>
      </c>
      <c r="HD22" s="299"/>
      <c r="HE22" s="24"/>
    </row>
    <row r="23" spans="1:213" ht="15" customHeight="1" x14ac:dyDescent="0.2">
      <c r="A23" s="305" t="s">
        <v>580</v>
      </c>
      <c r="B23" s="306">
        <f>'Címrend kötelező 4.'!B23+'Címrend önként 4.'!B23+'Címrend állig. 4.'!B23</f>
        <v>0</v>
      </c>
      <c r="C23" s="306">
        <f>'Címrend kötelező 4.'!C23+'Címrend önként 4.'!C23+'Címrend állig. 4.'!C23</f>
        <v>0</v>
      </c>
      <c r="D23" s="306">
        <f>'Címrend kötelező 4.'!D23+'Címrend önként 4.'!D23+'Címrend állig. 4.'!D23</f>
        <v>0</v>
      </c>
      <c r="E23" s="306">
        <f>'Címrend kötelező 4.'!E23+'Címrend önként 4.'!E23+'Címrend állig. 4.'!E23</f>
        <v>0</v>
      </c>
      <c r="F23" s="306">
        <f>'Címrend kötelező 4.'!F23+'Címrend önként 4.'!F23+'Címrend állig. 4.'!F23</f>
        <v>0</v>
      </c>
      <c r="G23" s="306">
        <f>'Címrend kötelező 4.'!G23+'Címrend önként 4.'!G23+'Címrend állig. 4.'!G23</f>
        <v>0</v>
      </c>
      <c r="H23" s="306">
        <f>'Címrend kötelező 4.'!H23+'Címrend önként 4.'!H23+'Címrend állig. 4.'!H23</f>
        <v>0</v>
      </c>
      <c r="I23" s="306">
        <f>'Címrend kötelező 4.'!I23+'Címrend önként 4.'!I23+'Címrend állig. 4.'!I23</f>
        <v>0</v>
      </c>
      <c r="J23" s="306">
        <f>'Címrend kötelező 4.'!J23+'Címrend önként 4.'!J23+'Címrend állig. 4.'!J23</f>
        <v>0</v>
      </c>
      <c r="K23" s="306">
        <f>'Címrend kötelező 4.'!K23+'Címrend önként 4.'!K23+'Címrend állig. 4.'!K23</f>
        <v>0</v>
      </c>
      <c r="L23" s="306">
        <f>'Címrend kötelező 4.'!L23+'Címrend önként 4.'!L23+'Címrend állig. 4.'!L23</f>
        <v>0</v>
      </c>
      <c r="M23" s="306">
        <f>'Címrend kötelező 4.'!M23+'Címrend önként 4.'!M23+'Címrend állig. 4.'!M23</f>
        <v>0</v>
      </c>
      <c r="N23" s="306">
        <f>'Címrend kötelező 4.'!N23+'Címrend önként 4.'!N23+'Címrend állig. 4.'!N23</f>
        <v>0</v>
      </c>
      <c r="O23" s="306">
        <f>'Címrend kötelező 4.'!O23+'Címrend önként 4.'!O23+'Címrend állig. 4.'!O23</f>
        <v>0</v>
      </c>
      <c r="P23" s="306">
        <f>'Címrend kötelező 4.'!P23+'Címrend önként 4.'!P23+'Címrend állig. 4.'!P23</f>
        <v>0</v>
      </c>
      <c r="Q23" s="306">
        <f>'Címrend kötelező 4.'!Q23+'Címrend önként 4.'!Q23+'Címrend állig. 4.'!Q23</f>
        <v>0</v>
      </c>
      <c r="R23" s="306">
        <f>'Címrend kötelező 4.'!R23+'Címrend önként 4.'!R23+'Címrend állig. 4.'!R23</f>
        <v>0</v>
      </c>
      <c r="S23" s="306">
        <f>'Címrend kötelező 4.'!S23+'Címrend önként 4.'!S23+'Címrend állig. 4.'!S23</f>
        <v>0</v>
      </c>
      <c r="T23" s="306">
        <f>'Címrend kötelező 4.'!T23+'Címrend önként 4.'!T23+'Címrend állig. 4.'!T23</f>
        <v>0</v>
      </c>
      <c r="U23" s="306">
        <f>'Címrend kötelező 4.'!U23+'Címrend önként 4.'!U23+'Címrend állig. 4.'!U23</f>
        <v>0</v>
      </c>
      <c r="V23" s="306">
        <f>'Címrend kötelező 4.'!V23+'Címrend önként 4.'!V23+'Címrend állig. 4.'!V23</f>
        <v>0</v>
      </c>
      <c r="W23" s="306">
        <f>'Címrend kötelező 4.'!W23+'Címrend önként 4.'!W23+'Címrend állig. 4.'!W23</f>
        <v>0</v>
      </c>
      <c r="X23" s="306">
        <f>'Címrend kötelező 4.'!X23+'Címrend önként 4.'!X23+'Címrend állig. 4.'!X23</f>
        <v>0</v>
      </c>
      <c r="Y23" s="306">
        <f>'Címrend kötelező 4.'!Y23+'Címrend önként 4.'!Y23+'Címrend állig. 4.'!Y23</f>
        <v>0</v>
      </c>
      <c r="Z23" s="306">
        <f>'Címrend kötelező 4.'!Z23+'Címrend önként 4.'!Z23+'Címrend állig. 4.'!Z23</f>
        <v>0</v>
      </c>
      <c r="AA23" s="306">
        <f>'Címrend kötelező 4.'!AA23+'Címrend önként 4.'!AA23+'Címrend állig. 4.'!AA23</f>
        <v>0</v>
      </c>
      <c r="AB23" s="306">
        <f>'Címrend kötelező 4.'!AB23+'Címrend önként 4.'!AB23+'Címrend állig. 4.'!AB23</f>
        <v>0</v>
      </c>
      <c r="AC23" s="306">
        <f>'Címrend kötelező 4.'!AC23+'Címrend önként 4.'!AC23+'Címrend állig. 4.'!AC23</f>
        <v>0</v>
      </c>
      <c r="AD23" s="306">
        <f>'Címrend kötelező 4.'!AD23+'Címrend önként 4.'!AD23+'Címrend állig. 4.'!AD23</f>
        <v>0</v>
      </c>
      <c r="AE23" s="306">
        <f>'Címrend kötelező 4.'!AE23+'Címrend önként 4.'!AE23+'Címrend állig. 4.'!AE23</f>
        <v>0</v>
      </c>
      <c r="AF23" s="306">
        <f>'Címrend kötelező 4.'!AF23+'Címrend önként 4.'!AF23+'Címrend állig. 4.'!AF23</f>
        <v>0</v>
      </c>
      <c r="AG23" s="306">
        <f>'Címrend kötelező 4.'!AG23+'Címrend önként 4.'!AG23+'Címrend állig. 4.'!AG23</f>
        <v>0</v>
      </c>
      <c r="AH23" s="306">
        <f>'Címrend kötelező 4.'!AH23+'Címrend önként 4.'!AH23+'Címrend állig. 4.'!AH23</f>
        <v>0</v>
      </c>
      <c r="AI23" s="306">
        <f>'Címrend kötelező 4.'!AI23+'Címrend önként 4.'!AI23+'Címrend állig. 4.'!AI23</f>
        <v>0</v>
      </c>
      <c r="AJ23" s="306">
        <f>'Címrend kötelező 4.'!AJ23+'Címrend önként 4.'!AJ23+'Címrend állig. 4.'!AJ23</f>
        <v>0</v>
      </c>
      <c r="AK23" s="306">
        <f>'Címrend kötelező 4.'!AK23+'Címrend önként 4.'!AK23+'Címrend állig. 4.'!AK23</f>
        <v>0</v>
      </c>
      <c r="AL23" s="306">
        <f>'Címrend kötelező 4.'!AL23+'Címrend önként 4.'!AL23+'Címrend állig. 4.'!AL23</f>
        <v>0</v>
      </c>
      <c r="AM23" s="306">
        <f>'Címrend kötelező 4.'!AM23+'Címrend önként 4.'!AM23+'Címrend állig. 4.'!AM23</f>
        <v>0</v>
      </c>
      <c r="AN23" s="306">
        <f>'Címrend kötelező 4.'!AN23+'Címrend önként 4.'!AN23+'Címrend állig. 4.'!AN23</f>
        <v>0</v>
      </c>
      <c r="AO23" s="306">
        <f>'Címrend kötelező 4.'!AO23+'Címrend önként 4.'!AO23+'Címrend állig. 4.'!AO23</f>
        <v>0</v>
      </c>
      <c r="AP23" s="306">
        <f>'Címrend kötelező 4.'!AP23+'Címrend önként 4.'!AP23+'Címrend állig. 4.'!AP23</f>
        <v>0</v>
      </c>
      <c r="AQ23" s="306">
        <f>'Címrend kötelező 4.'!AQ23+'Címrend önként 4.'!AQ23+'Címrend állig. 4.'!AQ23</f>
        <v>0</v>
      </c>
      <c r="AR23" s="306">
        <f>'Címrend kötelező 4.'!AR23+'Címrend önként 4.'!AR23+'Címrend állig. 4.'!AR23</f>
        <v>0</v>
      </c>
      <c r="AS23" s="306">
        <f>'Címrend kötelező 4.'!AS23+'Címrend önként 4.'!AS23+'Címrend állig. 4.'!AS23</f>
        <v>0</v>
      </c>
      <c r="AT23" s="306">
        <f>'Címrend kötelező 4.'!AT23+'Címrend önként 4.'!AT23+'Címrend állig. 4.'!AT23</f>
        <v>0</v>
      </c>
      <c r="AU23" s="306">
        <f>'Címrend kötelező 4.'!AU23+'Címrend önként 4.'!AU23+'Címrend állig. 4.'!AU23</f>
        <v>0</v>
      </c>
      <c r="AV23" s="306">
        <f>'Címrend kötelező 4.'!AV23+'Címrend önként 4.'!AV23+'Címrend állig. 4.'!AV23</f>
        <v>0</v>
      </c>
      <c r="AW23" s="306">
        <f>'Címrend kötelező 4.'!AW23+'Címrend önként 4.'!AW23+'Címrend állig. 4.'!AW23</f>
        <v>0</v>
      </c>
      <c r="AX23" s="306">
        <f>'Címrend kötelező 4.'!AX23+'Címrend önként 4.'!AX23+'Címrend állig. 4.'!AX23</f>
        <v>0</v>
      </c>
      <c r="AY23" s="306">
        <f>'Címrend kötelező 4.'!AY23+'Címrend önként 4.'!AY23+'Címrend állig. 4.'!AY23</f>
        <v>0</v>
      </c>
      <c r="AZ23" s="306">
        <f>'Címrend kötelező 4.'!AZ23+'Címrend önként 4.'!AZ23+'Címrend állig. 4.'!AZ23</f>
        <v>0</v>
      </c>
      <c r="BA23" s="306">
        <f>'Címrend kötelező 4.'!BA23+'Címrend önként 4.'!BA23+'Címrend állig. 4.'!BA23</f>
        <v>0</v>
      </c>
      <c r="BB23" s="306">
        <f>'Címrend kötelező 4.'!BB23+'Címrend önként 4.'!BB23+'Címrend állig. 4.'!BB23</f>
        <v>0</v>
      </c>
      <c r="BC23" s="306">
        <f>'Címrend kötelező 4.'!BC23+'Címrend önként 4.'!BC23+'Címrend állig. 4.'!BC23</f>
        <v>0</v>
      </c>
      <c r="BD23" s="306">
        <f>'Címrend kötelező 4.'!BD23+'Címrend önként 4.'!BD23+'Címrend állig. 4.'!BD23</f>
        <v>0</v>
      </c>
      <c r="BE23" s="306">
        <f>'Címrend kötelező 4.'!BE23+'Címrend önként 4.'!BE23+'Címrend állig. 4.'!BE23</f>
        <v>0</v>
      </c>
      <c r="BF23" s="306">
        <f>'Címrend kötelező 4.'!BF23+'Címrend önként 4.'!BF23+'Címrend állig. 4.'!BF23</f>
        <v>0</v>
      </c>
      <c r="BG23" s="306">
        <f>'Címrend kötelező 4.'!BG23+'Címrend önként 4.'!BG23+'Címrend állig. 4.'!BG23</f>
        <v>0</v>
      </c>
      <c r="BH23" s="306">
        <f>'Címrend kötelező 4.'!BH23+'Címrend önként 4.'!BH23+'Címrend állig. 4.'!BH23</f>
        <v>0</v>
      </c>
      <c r="BI23" s="306">
        <f>'Címrend kötelező 4.'!BI23+'Címrend önként 4.'!BI23+'Címrend állig. 4.'!BI23</f>
        <v>0</v>
      </c>
      <c r="BJ23" s="306">
        <f>'Címrend kötelező 4.'!BJ23+'Címrend önként 4.'!BJ23+'Címrend állig. 4.'!BJ23</f>
        <v>0</v>
      </c>
      <c r="BK23" s="306">
        <f>'Címrend kötelező 4.'!BK23+'Címrend önként 4.'!BK23+'Címrend állig. 4.'!BK23</f>
        <v>0</v>
      </c>
      <c r="BL23" s="306">
        <f>'Címrend kötelező 4.'!BL23+'Címrend önként 4.'!BL23+'Címrend állig. 4.'!BL23</f>
        <v>0</v>
      </c>
      <c r="BM23" s="306">
        <f>'Címrend kötelező 4.'!BM23+'Címrend önként 4.'!BM23+'Címrend állig. 4.'!BM23</f>
        <v>0</v>
      </c>
      <c r="BN23" s="306">
        <f>'Címrend kötelező 4.'!BN23+'Címrend önként 4.'!BN23+'Címrend állig. 4.'!BN23</f>
        <v>0</v>
      </c>
      <c r="BO23" s="306">
        <f>'Címrend kötelező 4.'!BO23+'Címrend önként 4.'!BO23+'Címrend állig. 4.'!BO23</f>
        <v>0</v>
      </c>
      <c r="BP23" s="306">
        <f>'Címrend kötelező 4.'!BP23+'Címrend önként 4.'!BP23+'Címrend állig. 4.'!BP23</f>
        <v>0</v>
      </c>
      <c r="BQ23" s="306">
        <f>'Címrend kötelező 4.'!BQ23+'Címrend önként 4.'!BQ23+'Címrend állig. 4.'!BQ23</f>
        <v>0</v>
      </c>
      <c r="BR23" s="306">
        <f>'Címrend kötelező 4.'!BR23+'Címrend önként 4.'!BR23+'Címrend állig. 4.'!BR23</f>
        <v>0</v>
      </c>
      <c r="BS23" s="306">
        <f>'Címrend kötelező 4.'!BS23+'Címrend önként 4.'!BS23+'Címrend állig. 4.'!BS23</f>
        <v>0</v>
      </c>
      <c r="BT23" s="306">
        <f>'Címrend kötelező 4.'!BT23+'Címrend önként 4.'!BT23+'Címrend állig. 4.'!BT23</f>
        <v>0</v>
      </c>
      <c r="BU23" s="306">
        <f>'Címrend kötelező 4.'!BU23+'Címrend önként 4.'!BU23+'Címrend állig. 4.'!BU23</f>
        <v>0</v>
      </c>
      <c r="BV23" s="306">
        <f>'Címrend kötelező 4.'!BV23+'Címrend önként 4.'!BV23+'Címrend állig. 4.'!BV23</f>
        <v>0</v>
      </c>
      <c r="BW23" s="306">
        <f>'Címrend kötelező 4.'!BW23+'Címrend önként 4.'!BW23+'Címrend állig. 4.'!BW23</f>
        <v>0</v>
      </c>
      <c r="BX23" s="306">
        <f>'Címrend kötelező 4.'!BX23+'Címrend önként 4.'!BX23+'Címrend állig. 4.'!BX23</f>
        <v>0</v>
      </c>
      <c r="BY23" s="306">
        <f>'Címrend kötelező 4.'!BY23+'Címrend önként 4.'!BY23+'Címrend állig. 4.'!BY23</f>
        <v>0</v>
      </c>
      <c r="BZ23" s="306">
        <f>'Címrend kötelező 4.'!BZ23+'Címrend önként 4.'!BZ23+'Címrend állig. 4.'!BZ23</f>
        <v>0</v>
      </c>
      <c r="CA23" s="306">
        <f>'Címrend kötelező 4.'!CA23+'Címrend önként 4.'!CA23+'Címrend állig. 4.'!CA23</f>
        <v>0</v>
      </c>
      <c r="CB23" s="306">
        <f>'Címrend kötelező 4.'!CB23+'Címrend önként 4.'!CB23+'Címrend állig. 4.'!CB23</f>
        <v>0</v>
      </c>
      <c r="CC23" s="306">
        <f>'Címrend kötelező 4.'!CC23+'Címrend önként 4.'!CC23+'Címrend állig. 4.'!CC23</f>
        <v>0</v>
      </c>
      <c r="CD23" s="306">
        <f>'Címrend kötelező 4.'!CD23+'Címrend önként 4.'!CD23+'Címrend állig. 4.'!CD23</f>
        <v>0</v>
      </c>
      <c r="CE23" s="306">
        <f>'Címrend kötelező 4.'!CE23+'Címrend önként 4.'!CE23+'Címrend állig. 4.'!CE23</f>
        <v>15300</v>
      </c>
      <c r="CF23" s="306">
        <f>'Címrend kötelező 4.'!CF23+'Címrend önként 4.'!CF23+'Címrend állig. 4.'!CF23</f>
        <v>15300</v>
      </c>
      <c r="CG23" s="306">
        <f>'Címrend kötelező 4.'!CG23+'Címrend önként 4.'!CG23+'Címrend állig. 4.'!CG23</f>
        <v>15300</v>
      </c>
      <c r="CH23" s="306">
        <f>'Címrend kötelező 4.'!CH23+'Címrend önként 4.'!CH23+'Címrend állig. 4.'!CH23</f>
        <v>0</v>
      </c>
      <c r="CI23" s="306">
        <f>'Címrend kötelező 4.'!CI23+'Címrend önként 4.'!CI23+'Címrend állig. 4.'!CI23</f>
        <v>0</v>
      </c>
      <c r="CJ23" s="306">
        <f>'Címrend kötelező 4.'!CJ23+'Címrend önként 4.'!CJ23+'Címrend állig. 4.'!CJ23</f>
        <v>0</v>
      </c>
      <c r="CK23" s="306">
        <f>'Címrend kötelező 4.'!CK23+'Címrend önként 4.'!CK23+'Címrend állig. 4.'!CK23</f>
        <v>0</v>
      </c>
      <c r="CL23" s="306">
        <f>'Címrend kötelező 4.'!CL23+'Címrend önként 4.'!CL23+'Címrend állig. 4.'!CL23</f>
        <v>225883</v>
      </c>
      <c r="CM23" s="306">
        <f>'Címrend kötelező 4.'!CM23+'Címrend önként 4.'!CM23+'Címrend állig. 4.'!CM23</f>
        <v>0</v>
      </c>
      <c r="CN23" s="306">
        <f>'Címrend kötelező 4.'!CN23+'Címrend önként 4.'!CN23+'Címrend állig. 4.'!CN23</f>
        <v>0</v>
      </c>
      <c r="CO23" s="306">
        <f>'Címrend kötelező 4.'!CO23+'Címrend önként 4.'!CO23+'Címrend állig. 4.'!CO23</f>
        <v>0</v>
      </c>
      <c r="CP23" s="306">
        <f>'Címrend kötelező 4.'!CP23+'Címrend önként 4.'!CP23+'Címrend állig. 4.'!CP23</f>
        <v>0</v>
      </c>
      <c r="CQ23" s="306">
        <f>'Címrend kötelező 4.'!CQ23+'Címrend önként 4.'!CQ23+'Címrend állig. 4.'!CQ23</f>
        <v>0</v>
      </c>
      <c r="CR23" s="306">
        <f>'Címrend kötelező 4.'!CR23+'Címrend önként 4.'!CR23+'Címrend állig. 4.'!CR23</f>
        <v>0</v>
      </c>
      <c r="CS23" s="306">
        <f>'Címrend kötelező 4.'!CS23+'Címrend önként 4.'!CS23+'Címrend állig. 4.'!CS23</f>
        <v>0</v>
      </c>
      <c r="CT23" s="306">
        <f>'Címrend kötelező 4.'!CT23+'Címrend önként 4.'!CT23+'Címrend állig. 4.'!CT23</f>
        <v>0</v>
      </c>
      <c r="CU23" s="306">
        <f>'Címrend kötelező 4.'!CU23+'Címrend önként 4.'!CU23+'Címrend állig. 4.'!CU23</f>
        <v>0</v>
      </c>
      <c r="CV23" s="306">
        <f>'Címrend kötelező 4.'!CV23+'Címrend önként 4.'!CV23+'Címrend állig. 4.'!CV23</f>
        <v>0</v>
      </c>
      <c r="CW23" s="306">
        <f>'Címrend kötelező 4.'!CW23+'Címrend önként 4.'!CW23+'Címrend állig. 4.'!CW23</f>
        <v>0</v>
      </c>
      <c r="CX23" s="306">
        <f>'Címrend kötelező 4.'!CX23+'Címrend önként 4.'!CX23+'Címrend állig. 4.'!CX23</f>
        <v>0</v>
      </c>
      <c r="CY23" s="306">
        <f>'Címrend kötelező 4.'!CY23+'Címrend önként 4.'!CY23+'Címrend állig. 4.'!CY23</f>
        <v>0</v>
      </c>
      <c r="CZ23" s="306">
        <f>'Címrend kötelező 4.'!CZ23+'Címrend önként 4.'!CZ23+'Címrend állig. 4.'!CZ23</f>
        <v>0</v>
      </c>
      <c r="DA23" s="306">
        <f>'Címrend kötelező 4.'!DA23+'Címrend önként 4.'!DA23+'Címrend állig. 4.'!DA23</f>
        <v>4950</v>
      </c>
      <c r="DB23" s="306">
        <f>'Címrend kötelező 4.'!DB23+'Címrend önként 4.'!DB23+'Címrend állig. 4.'!DB23</f>
        <v>4950</v>
      </c>
      <c r="DC23" s="306">
        <f>'Címrend kötelező 4.'!DC23+'Címrend önként 4.'!DC23+'Címrend állig. 4.'!DC23</f>
        <v>0</v>
      </c>
      <c r="DD23" s="306">
        <f>'Címrend kötelező 4.'!DD23+'Címrend önként 4.'!DD23+'Címrend állig. 4.'!DD23</f>
        <v>0</v>
      </c>
      <c r="DE23" s="306">
        <f>'Címrend kötelező 4.'!DE23+'Címrend önként 4.'!DE23+'Címrend állig. 4.'!DE23</f>
        <v>0</v>
      </c>
      <c r="DF23" s="306">
        <f>'Címrend kötelező 4.'!DF23+'Címrend önként 4.'!DF23+'Címrend állig. 4.'!DF23</f>
        <v>0</v>
      </c>
      <c r="DG23" s="306">
        <f>'Címrend kötelező 4.'!DG23+'Címrend önként 4.'!DG23+'Címrend állig. 4.'!DG23</f>
        <v>0</v>
      </c>
      <c r="DH23" s="306">
        <f>'Címrend kötelező 4.'!DH23+'Címrend önként 4.'!DH23+'Címrend állig. 4.'!DH23</f>
        <v>0</v>
      </c>
      <c r="DI23" s="306">
        <f>'Címrend kötelező 4.'!DI23+'Címrend önként 4.'!DI23+'Címrend állig. 4.'!DI23</f>
        <v>0</v>
      </c>
      <c r="DJ23" s="306">
        <f>'Címrend kötelező 4.'!DJ23+'Címrend önként 4.'!DJ23+'Címrend állig. 4.'!DJ23</f>
        <v>0</v>
      </c>
      <c r="DK23" s="306">
        <f>'Címrend kötelező 4.'!DK23+'Címrend önként 4.'!DK23+'Címrend állig. 4.'!DK23</f>
        <v>0</v>
      </c>
      <c r="DL23" s="306">
        <f>'Címrend kötelező 4.'!DL23+'Címrend önként 4.'!DL23+'Címrend állig. 4.'!DL23</f>
        <v>0</v>
      </c>
      <c r="DM23" s="306">
        <f>'Címrend kötelező 4.'!DM23+'Címrend önként 4.'!DM23+'Címrend állig. 4.'!DM23</f>
        <v>0</v>
      </c>
      <c r="DN23" s="306">
        <f>'Címrend kötelező 4.'!DN23+'Címrend önként 4.'!DN23+'Címrend állig. 4.'!DN23</f>
        <v>0</v>
      </c>
      <c r="DO23" s="306">
        <f>'Címrend kötelező 4.'!DO23+'Címrend önként 4.'!DO23+'Címrend állig. 4.'!DO23</f>
        <v>0</v>
      </c>
      <c r="DP23" s="306">
        <f>'Címrend kötelező 4.'!DP23+'Címrend önként 4.'!DP23+'Címrend állig. 4.'!DP23</f>
        <v>0</v>
      </c>
      <c r="DQ23" s="306">
        <f>'Címrend kötelező 4.'!DQ23+'Címrend önként 4.'!DQ23+'Címrend állig. 4.'!DQ23</f>
        <v>0</v>
      </c>
      <c r="DR23" s="335">
        <f t="shared" si="25"/>
        <v>15300</v>
      </c>
      <c r="DS23" s="335">
        <f t="shared" si="25"/>
        <v>246133</v>
      </c>
      <c r="DT23" s="335">
        <f t="shared" si="25"/>
        <v>20250</v>
      </c>
      <c r="DU23" s="306">
        <f>'Címrend kötelező 4.'!DU23+'Címrend önként 4.'!DU23+'Címrend állig. 4.'!DU23</f>
        <v>0</v>
      </c>
      <c r="DV23" s="306">
        <f>'Címrend kötelező 4.'!DV23+'Címrend önként 4.'!DV23+'Címrend állig. 4.'!DV23</f>
        <v>0</v>
      </c>
      <c r="DW23" s="306">
        <f>'Címrend kötelező 4.'!DW23+'Címrend önként 4.'!DW23+'Címrend állig. 4.'!DW23</f>
        <v>0</v>
      </c>
      <c r="DX23" s="306">
        <f>'Címrend kötelező 4.'!DX23+'Címrend önként 4.'!DX23+'Címrend állig. 4.'!DX23</f>
        <v>0</v>
      </c>
      <c r="DY23" s="306">
        <f>'Címrend kötelező 4.'!DY23+'Címrend önként 4.'!DY23+'Címrend állig. 4.'!DY23</f>
        <v>0</v>
      </c>
      <c r="DZ23" s="306">
        <f>'Címrend kötelező 4.'!DZ23+'Címrend önként 4.'!DZ23+'Címrend állig. 4.'!DZ23</f>
        <v>0</v>
      </c>
      <c r="EA23" s="306">
        <f>'Címrend kötelező 4.'!EA23+'Címrend önként 4.'!EA23+'Címrend állig. 4.'!EA23</f>
        <v>0</v>
      </c>
      <c r="EB23" s="306">
        <f>'Címrend kötelező 4.'!EB23+'Címrend önként 4.'!EB23+'Címrend állig. 4.'!EB23</f>
        <v>0</v>
      </c>
      <c r="EC23" s="306">
        <f>'Címrend kötelező 4.'!EC23+'Címrend önként 4.'!EC23+'Címrend állig. 4.'!EC23</f>
        <v>0</v>
      </c>
      <c r="ED23" s="306">
        <f>'Címrend kötelező 4.'!ED23+'Címrend önként 4.'!ED23+'Címrend állig. 4.'!ED23</f>
        <v>0</v>
      </c>
      <c r="EE23" s="306">
        <f>'Címrend kötelező 4.'!EE23+'Címrend önként 4.'!EE23+'Címrend állig. 4.'!EE23</f>
        <v>0</v>
      </c>
      <c r="EF23" s="306">
        <f>'Címrend kötelező 4.'!EF23+'Címrend önként 4.'!EF23+'Címrend állig. 4.'!EF23</f>
        <v>0</v>
      </c>
      <c r="EG23" s="306">
        <f>'Címrend kötelező 4.'!EG23+'Címrend önként 4.'!EG23+'Címrend állig. 4.'!EG23</f>
        <v>0</v>
      </c>
      <c r="EH23" s="306">
        <f>'Címrend kötelező 4.'!EH23+'Címrend önként 4.'!EH23+'Címrend állig. 4.'!EH23</f>
        <v>0</v>
      </c>
      <c r="EI23" s="306">
        <f>'Címrend kötelező 4.'!EI23+'Címrend önként 4.'!EI23+'Címrend állig. 4.'!EI23</f>
        <v>0</v>
      </c>
      <c r="EJ23" s="306">
        <f>'Címrend kötelező 4.'!EJ23+'Címrend önként 4.'!EJ23+'Címrend állig. 4.'!EJ23</f>
        <v>0</v>
      </c>
      <c r="EK23" s="306">
        <f>'Címrend kötelező 4.'!EK23+'Címrend önként 4.'!EK23+'Címrend állig. 4.'!EK23</f>
        <v>0</v>
      </c>
      <c r="EL23" s="306">
        <f>'Címrend kötelező 4.'!EL23+'Címrend önként 4.'!EL23+'Címrend állig. 4.'!EL23</f>
        <v>0</v>
      </c>
      <c r="EM23" s="306">
        <f>'Címrend kötelező 4.'!EM23+'Címrend önként 4.'!EM23+'Címrend állig. 4.'!EM23</f>
        <v>0</v>
      </c>
      <c r="EN23" s="306">
        <f>'Címrend kötelező 4.'!EN23+'Címrend önként 4.'!EN23+'Címrend állig. 4.'!EN23</f>
        <v>0</v>
      </c>
      <c r="EO23" s="306">
        <f>'Címrend kötelező 4.'!EO23+'Címrend önként 4.'!EO23+'Címrend állig. 4.'!EO23</f>
        <v>0</v>
      </c>
      <c r="EP23" s="306">
        <f>'Címrend kötelező 4.'!EP23+'Címrend önként 4.'!EP23+'Címrend állig. 4.'!EP23</f>
        <v>0</v>
      </c>
      <c r="EQ23" s="306">
        <f>'Címrend kötelező 4.'!EQ23+'Címrend önként 4.'!EQ23+'Címrend állig. 4.'!EQ23</f>
        <v>0</v>
      </c>
      <c r="ER23" s="306">
        <f>'Címrend kötelező 4.'!ER23+'Címrend önként 4.'!ER23+'Címrend állig. 4.'!ER23</f>
        <v>0</v>
      </c>
      <c r="ES23" s="306">
        <f>'Címrend kötelező 4.'!ES23+'Címrend önként 4.'!ES23+'Címrend állig. 4.'!ES23</f>
        <v>0</v>
      </c>
      <c r="ET23" s="306">
        <f>'Címrend kötelező 4.'!ET23+'Címrend önként 4.'!ET23+'Címrend állig. 4.'!ET23</f>
        <v>0</v>
      </c>
      <c r="EU23" s="306">
        <f>'Címrend kötelező 4.'!EU23+'Címrend önként 4.'!EU23+'Címrend állig. 4.'!EU23</f>
        <v>0</v>
      </c>
      <c r="EV23" s="335">
        <f>DU23+DX23+EA23+ED23+EG23+EJ23+EM23+EP23+ES23</f>
        <v>0</v>
      </c>
      <c r="EW23" s="335">
        <f t="shared" si="213"/>
        <v>0</v>
      </c>
      <c r="EX23" s="335">
        <f t="shared" si="213"/>
        <v>0</v>
      </c>
      <c r="EY23" s="306">
        <f>'Címrend kötelező 4.'!EY23+'Címrend önként 4.'!EY23+'Címrend állig. 4.'!EY23</f>
        <v>0</v>
      </c>
      <c r="EZ23" s="306">
        <f>'Címrend kötelező 4.'!EZ23+'Címrend önként 4.'!EZ23+'Címrend állig. 4.'!EZ23</f>
        <v>0</v>
      </c>
      <c r="FA23" s="306">
        <f>'Címrend kötelező 4.'!FA23+'Címrend önként 4.'!FA23+'Címrend állig. 4.'!FA23</f>
        <v>0</v>
      </c>
      <c r="FB23" s="306">
        <f>'Címrend kötelező 4.'!FB23+'Címrend önként 4.'!FB23+'Címrend állig. 4.'!FB23</f>
        <v>0</v>
      </c>
      <c r="FC23" s="306">
        <f>'Címrend kötelező 4.'!FC23+'Címrend önként 4.'!FC23+'Címrend állig. 4.'!FC23</f>
        <v>0</v>
      </c>
      <c r="FD23" s="306">
        <f>'Címrend kötelező 4.'!FD23+'Címrend önként 4.'!FD23+'Címrend állig. 4.'!FD23</f>
        <v>0</v>
      </c>
      <c r="FE23" s="306">
        <f>'Címrend kötelező 4.'!FE23+'Címrend önként 4.'!FE23+'Címrend állig. 4.'!FE23</f>
        <v>0</v>
      </c>
      <c r="FF23" s="306">
        <f>'Címrend kötelező 4.'!FF23+'Címrend önként 4.'!FF23+'Címrend állig. 4.'!FF23</f>
        <v>0</v>
      </c>
      <c r="FG23" s="306">
        <f>'Címrend kötelező 4.'!FG23+'Címrend önként 4.'!FG23+'Címrend állig. 4.'!FG23</f>
        <v>0</v>
      </c>
      <c r="FH23" s="306">
        <f>'Címrend kötelező 4.'!FH23+'Címrend önként 4.'!FH23+'Címrend állig. 4.'!FH23</f>
        <v>0</v>
      </c>
      <c r="FI23" s="306">
        <f>'Címrend kötelező 4.'!FI23+'Címrend önként 4.'!FI23+'Címrend állig. 4.'!FI23</f>
        <v>0</v>
      </c>
      <c r="FJ23" s="306">
        <f>'Címrend kötelező 4.'!FJ23+'Címrend önként 4.'!FJ23+'Címrend állig. 4.'!FJ23</f>
        <v>0</v>
      </c>
      <c r="FK23" s="306">
        <f>'Címrend kötelező 4.'!FK23+'Címrend önként 4.'!FK23+'Címrend állig. 4.'!FK23</f>
        <v>0</v>
      </c>
      <c r="FL23" s="306">
        <f>'Címrend kötelező 4.'!FL23+'Címrend önként 4.'!FL23+'Címrend állig. 4.'!FL23</f>
        <v>0</v>
      </c>
      <c r="FM23" s="306">
        <f>'Címrend kötelező 4.'!FM23+'Címrend önként 4.'!FM23+'Címrend állig. 4.'!FM23</f>
        <v>0</v>
      </c>
      <c r="FN23" s="306">
        <f>'Címrend kötelező 4.'!FN23+'Címrend önként 4.'!FN23+'Címrend állig. 4.'!FN23</f>
        <v>0</v>
      </c>
      <c r="FO23" s="306">
        <f>'Címrend kötelező 4.'!FO23+'Címrend önként 4.'!FO23+'Címrend állig. 4.'!FO23</f>
        <v>0</v>
      </c>
      <c r="FP23" s="306">
        <f>'Címrend kötelező 4.'!FP23+'Címrend önként 4.'!FP23+'Címrend állig. 4.'!FP23</f>
        <v>0</v>
      </c>
      <c r="FQ23" s="306">
        <f>'Címrend kötelező 4.'!FQ23+'Címrend önként 4.'!FQ23+'Címrend állig. 4.'!FQ23</f>
        <v>0</v>
      </c>
      <c r="FR23" s="306">
        <f>'Címrend kötelező 4.'!FR23+'Címrend önként 4.'!FR23+'Címrend állig. 4.'!FR23</f>
        <v>0</v>
      </c>
      <c r="FS23" s="306">
        <f>'Címrend kötelező 4.'!FS23+'Címrend önként 4.'!FS23+'Címrend állig. 4.'!FS23</f>
        <v>0</v>
      </c>
      <c r="FT23" s="306">
        <f>'Címrend kötelező 4.'!FT23+'Címrend önként 4.'!FT23+'Címrend állig. 4.'!FT23</f>
        <v>0</v>
      </c>
      <c r="FU23" s="306">
        <f>'Címrend kötelező 4.'!FU23+'Címrend önként 4.'!FU23+'Címrend állig. 4.'!FU23</f>
        <v>0</v>
      </c>
      <c r="FV23" s="306">
        <f>'Címrend kötelező 4.'!FV23+'Címrend önként 4.'!FV23+'Címrend állig. 4.'!FV23</f>
        <v>0</v>
      </c>
      <c r="FW23" s="306">
        <f>'Címrend kötelező 4.'!FW23+'Címrend önként 4.'!FW23+'Címrend állig. 4.'!FW23</f>
        <v>0</v>
      </c>
      <c r="FX23" s="306">
        <f>'Címrend kötelező 4.'!FX23+'Címrend önként 4.'!FX23+'Címrend állig. 4.'!FX23</f>
        <v>0</v>
      </c>
      <c r="FY23" s="306">
        <f>'Címrend kötelező 4.'!FY23+'Címrend önként 4.'!FY23+'Címrend állig. 4.'!FY23</f>
        <v>0</v>
      </c>
      <c r="FZ23" s="306">
        <f>'Címrend kötelező 4.'!FZ23+'Címrend önként 4.'!FZ23+'Címrend állig. 4.'!FZ23</f>
        <v>0</v>
      </c>
      <c r="GA23" s="306">
        <f>'Címrend kötelező 4.'!GA23+'Címrend önként 4.'!GA23+'Címrend állig. 4.'!GA23</f>
        <v>0</v>
      </c>
      <c r="GB23" s="306">
        <f>'Címrend kötelező 4.'!GB23+'Címrend önként 4.'!GB23+'Címrend állig. 4.'!GB23</f>
        <v>0</v>
      </c>
      <c r="GC23" s="306">
        <f>'Címrend kötelező 4.'!GC23+'Címrend önként 4.'!GC23+'Címrend állig. 4.'!GC23</f>
        <v>0</v>
      </c>
      <c r="GD23" s="306">
        <f>'Címrend kötelező 4.'!GD23+'Címrend önként 4.'!GD23+'Címrend állig. 4.'!GD23</f>
        <v>0</v>
      </c>
      <c r="GE23" s="306">
        <f>'Címrend kötelező 4.'!GE23+'Címrend önként 4.'!GE23+'Címrend állig. 4.'!GE23</f>
        <v>0</v>
      </c>
      <c r="GF23" s="306">
        <f>'Címrend kötelező 4.'!GF23+'Címrend önként 4.'!GF23+'Címrend állig. 4.'!GF23</f>
        <v>0</v>
      </c>
      <c r="GG23" s="306">
        <f>'Címrend kötelező 4.'!GG23+'Címrend önként 4.'!GG23+'Címrend állig. 4.'!GG23</f>
        <v>0</v>
      </c>
      <c r="GH23" s="306">
        <f>'Címrend kötelező 4.'!GH23+'Címrend önként 4.'!GH23+'Címrend állig. 4.'!GH23</f>
        <v>0</v>
      </c>
      <c r="GI23" s="306">
        <f>'Címrend kötelező 4.'!GI23+'Címrend önként 4.'!GI23+'Címrend állig. 4.'!GI23</f>
        <v>0</v>
      </c>
      <c r="GJ23" s="306">
        <f>'Címrend kötelező 4.'!GJ23+'Címrend önként 4.'!GJ23+'Címrend állig. 4.'!GJ23</f>
        <v>0</v>
      </c>
      <c r="GK23" s="306">
        <f>'Címrend kötelező 4.'!GK23+'Címrend önként 4.'!GK23+'Címrend állig. 4.'!GK23</f>
        <v>0</v>
      </c>
      <c r="GL23" s="307">
        <f>EY23+FB23+FE23+FH23+FK23+FN23+FQ23+FT23+FW23+FZ23+GC23+GF23+GI23</f>
        <v>0</v>
      </c>
      <c r="GM23" s="307">
        <f t="shared" si="214"/>
        <v>0</v>
      </c>
      <c r="GN23" s="307">
        <f t="shared" si="214"/>
        <v>0</v>
      </c>
      <c r="GO23" s="306">
        <f>'Címrend kötelező 4.'!GO23+'Címrend önként 4.'!GO23+'Címrend állig. 4.'!GO23</f>
        <v>0</v>
      </c>
      <c r="GP23" s="306">
        <f>'Címrend kötelező 4.'!GP23+'Címrend önként 4.'!GP23+'Címrend állig. 4.'!GP23</f>
        <v>0</v>
      </c>
      <c r="GQ23" s="306">
        <f>'Címrend kötelező 4.'!GQ23+'Címrend önként 4.'!GQ23+'Címrend állig. 4.'!GQ23</f>
        <v>0</v>
      </c>
      <c r="GR23" s="306">
        <f>'Címrend kötelező 4.'!GR23+'Címrend önként 4.'!GR23+'Címrend állig. 4.'!GR23</f>
        <v>0</v>
      </c>
      <c r="GS23" s="306">
        <f>'Címrend kötelező 4.'!GS23+'Címrend önként 4.'!GS23+'Címrend állig. 4.'!GS23</f>
        <v>0</v>
      </c>
      <c r="GT23" s="306">
        <f>'Címrend kötelező 4.'!GT23+'Címrend önként 4.'!GT23+'Címrend állig. 4.'!GT23</f>
        <v>0</v>
      </c>
      <c r="GU23" s="306">
        <f>'Címrend kötelező 4.'!GU23+'Címrend önként 4.'!GU23+'Címrend állig. 4.'!GU23</f>
        <v>0</v>
      </c>
      <c r="GV23" s="306">
        <f>'Címrend kötelező 4.'!GV23+'Címrend önként 4.'!GV23+'Címrend állig. 4.'!GV23</f>
        <v>0</v>
      </c>
      <c r="GW23" s="306">
        <f>'Címrend kötelező 4.'!GW23+'Címrend önként 4.'!GW23+'Címrend állig. 4.'!GW23</f>
        <v>0</v>
      </c>
      <c r="GX23" s="307">
        <f>GL23+GO23+GR23+GU23</f>
        <v>0</v>
      </c>
      <c r="GY23" s="307">
        <f t="shared" si="215"/>
        <v>0</v>
      </c>
      <c r="GZ23" s="307">
        <f t="shared" si="215"/>
        <v>0</v>
      </c>
      <c r="HA23" s="307">
        <f>DR23+EV23+GX23</f>
        <v>15300</v>
      </c>
      <c r="HB23" s="307">
        <f t="shared" si="216"/>
        <v>246133</v>
      </c>
      <c r="HC23" s="308">
        <f t="shared" si="216"/>
        <v>20250</v>
      </c>
      <c r="HD23" s="299"/>
      <c r="HE23" s="24"/>
    </row>
    <row r="24" spans="1:213" ht="15" customHeight="1" x14ac:dyDescent="0.2">
      <c r="A24" s="305" t="s">
        <v>581</v>
      </c>
      <c r="B24" s="306">
        <f>'Címrend kötelező 4.'!B24+'Címrend önként 4.'!B24+'Címrend állig. 4.'!B24</f>
        <v>0</v>
      </c>
      <c r="C24" s="306">
        <f>'Címrend kötelező 4.'!C24+'Címrend önként 4.'!C24+'Címrend állig. 4.'!C24</f>
        <v>0</v>
      </c>
      <c r="D24" s="306">
        <f>'Címrend kötelező 4.'!D24+'Címrend önként 4.'!D24+'Címrend állig. 4.'!D24</f>
        <v>0</v>
      </c>
      <c r="E24" s="306">
        <f>'Címrend kötelező 4.'!E24+'Címrend önként 4.'!E24+'Címrend állig. 4.'!E24</f>
        <v>0</v>
      </c>
      <c r="F24" s="306">
        <f>'Címrend kötelező 4.'!F24+'Címrend önként 4.'!F24+'Címrend állig. 4.'!F24</f>
        <v>0</v>
      </c>
      <c r="G24" s="306">
        <f>'Címrend kötelező 4.'!G24+'Címrend önként 4.'!G24+'Címrend állig. 4.'!G24</f>
        <v>0</v>
      </c>
      <c r="H24" s="306">
        <f>'Címrend kötelező 4.'!H24+'Címrend önként 4.'!H24+'Címrend állig. 4.'!H24</f>
        <v>0</v>
      </c>
      <c r="I24" s="306">
        <f>'Címrend kötelező 4.'!I24+'Címrend önként 4.'!I24+'Címrend állig. 4.'!I24</f>
        <v>0</v>
      </c>
      <c r="J24" s="306">
        <f>'Címrend kötelező 4.'!J24+'Címrend önként 4.'!J24+'Címrend állig. 4.'!J24</f>
        <v>0</v>
      </c>
      <c r="K24" s="306">
        <f>'Címrend kötelező 4.'!K24+'Címrend önként 4.'!K24+'Címrend állig. 4.'!K24</f>
        <v>0</v>
      </c>
      <c r="L24" s="306">
        <f>'Címrend kötelező 4.'!L24+'Címrend önként 4.'!L24+'Címrend állig. 4.'!L24</f>
        <v>0</v>
      </c>
      <c r="M24" s="306">
        <f>'Címrend kötelező 4.'!M24+'Címrend önként 4.'!M24+'Címrend állig. 4.'!M24</f>
        <v>0</v>
      </c>
      <c r="N24" s="306">
        <f>'Címrend kötelező 4.'!N24+'Címrend önként 4.'!N24+'Címrend állig. 4.'!N24</f>
        <v>5100</v>
      </c>
      <c r="O24" s="306">
        <f>'Címrend kötelező 4.'!O24+'Címrend önként 4.'!O24+'Címrend állig. 4.'!O24</f>
        <v>84261</v>
      </c>
      <c r="P24" s="306">
        <f>'Címrend kötelező 4.'!P24+'Címrend önként 4.'!P24+'Címrend állig. 4.'!P24</f>
        <v>82448</v>
      </c>
      <c r="Q24" s="306">
        <f>'Címrend kötelező 4.'!Q24+'Címrend önként 4.'!Q24+'Címrend állig. 4.'!Q24</f>
        <v>0</v>
      </c>
      <c r="R24" s="306">
        <f>'Címrend kötelező 4.'!R24+'Címrend önként 4.'!R24+'Címrend állig. 4.'!R24</f>
        <v>0</v>
      </c>
      <c r="S24" s="306">
        <f>'Címrend kötelező 4.'!S24+'Címrend önként 4.'!S24+'Címrend állig. 4.'!S24</f>
        <v>0</v>
      </c>
      <c r="T24" s="306">
        <f>'Címrend kötelező 4.'!T24+'Címrend önként 4.'!T24+'Címrend állig. 4.'!T24</f>
        <v>0</v>
      </c>
      <c r="U24" s="306">
        <f>'Címrend kötelező 4.'!U24+'Címrend önként 4.'!U24+'Címrend állig. 4.'!U24</f>
        <v>0</v>
      </c>
      <c r="V24" s="306">
        <f>'Címrend kötelező 4.'!V24+'Címrend önként 4.'!V24+'Címrend állig. 4.'!V24</f>
        <v>0</v>
      </c>
      <c r="W24" s="306">
        <f>'Címrend kötelező 4.'!W24+'Címrend önként 4.'!W24+'Címrend állig. 4.'!W24</f>
        <v>0</v>
      </c>
      <c r="X24" s="306">
        <f>'Címrend kötelező 4.'!X24+'Címrend önként 4.'!X24+'Címrend állig. 4.'!X24</f>
        <v>0</v>
      </c>
      <c r="Y24" s="306">
        <f>'Címrend kötelező 4.'!Y24+'Címrend önként 4.'!Y24+'Címrend állig. 4.'!Y24</f>
        <v>0</v>
      </c>
      <c r="Z24" s="306">
        <f>'Címrend kötelező 4.'!Z24+'Címrend önként 4.'!Z24+'Címrend állig. 4.'!Z24</f>
        <v>0</v>
      </c>
      <c r="AA24" s="306">
        <f>'Címrend kötelező 4.'!AA24+'Címrend önként 4.'!AA24+'Címrend állig. 4.'!AA24</f>
        <v>0</v>
      </c>
      <c r="AB24" s="306">
        <f>'Címrend kötelező 4.'!AB24+'Címrend önként 4.'!AB24+'Címrend állig. 4.'!AB24</f>
        <v>0</v>
      </c>
      <c r="AC24" s="306">
        <f>'Címrend kötelező 4.'!AC24+'Címrend önként 4.'!AC24+'Címrend állig. 4.'!AC24</f>
        <v>0</v>
      </c>
      <c r="AD24" s="306">
        <f>'Címrend kötelező 4.'!AD24+'Címrend önként 4.'!AD24+'Címrend állig. 4.'!AD24</f>
        <v>0</v>
      </c>
      <c r="AE24" s="306">
        <f>'Címrend kötelező 4.'!AE24+'Címrend önként 4.'!AE24+'Címrend állig. 4.'!AE24</f>
        <v>0</v>
      </c>
      <c r="AF24" s="306">
        <f>'Címrend kötelező 4.'!AF24+'Címrend önként 4.'!AF24+'Címrend állig. 4.'!AF24</f>
        <v>0</v>
      </c>
      <c r="AG24" s="306">
        <f>'Címrend kötelező 4.'!AG24+'Címrend önként 4.'!AG24+'Címrend állig. 4.'!AG24</f>
        <v>0</v>
      </c>
      <c r="AH24" s="306">
        <f>'Címrend kötelező 4.'!AH24+'Címrend önként 4.'!AH24+'Címrend állig. 4.'!AH24</f>
        <v>0</v>
      </c>
      <c r="AI24" s="306">
        <f>'Címrend kötelező 4.'!AI24+'Címrend önként 4.'!AI24+'Címrend állig. 4.'!AI24</f>
        <v>0</v>
      </c>
      <c r="AJ24" s="306">
        <f>'Címrend kötelező 4.'!AJ24+'Címrend önként 4.'!AJ24+'Címrend állig. 4.'!AJ24</f>
        <v>0</v>
      </c>
      <c r="AK24" s="306">
        <f>'Címrend kötelező 4.'!AK24+'Címrend önként 4.'!AK24+'Címrend állig. 4.'!AK24</f>
        <v>0</v>
      </c>
      <c r="AL24" s="306">
        <f>'Címrend kötelező 4.'!AL24+'Címrend önként 4.'!AL24+'Címrend állig. 4.'!AL24</f>
        <v>0</v>
      </c>
      <c r="AM24" s="306">
        <f>'Címrend kötelező 4.'!AM24+'Címrend önként 4.'!AM24+'Címrend állig. 4.'!AM24</f>
        <v>0</v>
      </c>
      <c r="AN24" s="306">
        <f>'Címrend kötelező 4.'!AN24+'Címrend önként 4.'!AN24+'Címrend állig. 4.'!AN24</f>
        <v>0</v>
      </c>
      <c r="AO24" s="306">
        <f>'Címrend kötelező 4.'!AO24+'Címrend önként 4.'!AO24+'Címrend állig. 4.'!AO24</f>
        <v>0</v>
      </c>
      <c r="AP24" s="306">
        <f>'Címrend kötelező 4.'!AP24+'Címrend önként 4.'!AP24+'Címrend állig. 4.'!AP24</f>
        <v>0</v>
      </c>
      <c r="AQ24" s="306">
        <f>'Címrend kötelező 4.'!AQ24+'Címrend önként 4.'!AQ24+'Címrend állig. 4.'!AQ24</f>
        <v>0</v>
      </c>
      <c r="AR24" s="306">
        <f>'Címrend kötelező 4.'!AR24+'Címrend önként 4.'!AR24+'Címrend állig. 4.'!AR24</f>
        <v>0</v>
      </c>
      <c r="AS24" s="306">
        <f>'Címrend kötelező 4.'!AS24+'Címrend önként 4.'!AS24+'Címrend állig. 4.'!AS24</f>
        <v>0</v>
      </c>
      <c r="AT24" s="306">
        <f>'Címrend kötelező 4.'!AT24+'Címrend önként 4.'!AT24+'Címrend állig. 4.'!AT24</f>
        <v>0</v>
      </c>
      <c r="AU24" s="306">
        <f>'Címrend kötelező 4.'!AU24+'Címrend önként 4.'!AU24+'Címrend állig. 4.'!AU24</f>
        <v>0</v>
      </c>
      <c r="AV24" s="306">
        <f>'Címrend kötelező 4.'!AV24+'Címrend önként 4.'!AV24+'Címrend állig. 4.'!AV24</f>
        <v>0</v>
      </c>
      <c r="AW24" s="306">
        <f>'Címrend kötelező 4.'!AW24+'Címrend önként 4.'!AW24+'Címrend állig. 4.'!AW24</f>
        <v>0</v>
      </c>
      <c r="AX24" s="306">
        <f>'Címrend kötelező 4.'!AX24+'Címrend önként 4.'!AX24+'Címrend állig. 4.'!AX24</f>
        <v>1500</v>
      </c>
      <c r="AY24" s="306">
        <f>'Címrend kötelező 4.'!AY24+'Címrend önként 4.'!AY24+'Címrend állig. 4.'!AY24</f>
        <v>2965</v>
      </c>
      <c r="AZ24" s="306">
        <f>'Címrend kötelező 4.'!AZ24+'Címrend önként 4.'!AZ24+'Címrend állig. 4.'!AZ24</f>
        <v>1945</v>
      </c>
      <c r="BA24" s="306">
        <f>'Címrend kötelező 4.'!BA24+'Címrend önként 4.'!BA24+'Címrend állig. 4.'!BA24</f>
        <v>0</v>
      </c>
      <c r="BB24" s="306">
        <f>'Címrend kötelező 4.'!BB24+'Címrend önként 4.'!BB24+'Címrend állig. 4.'!BB24</f>
        <v>0</v>
      </c>
      <c r="BC24" s="306">
        <f>'Címrend kötelező 4.'!BC24+'Címrend önként 4.'!BC24+'Címrend állig. 4.'!BC24</f>
        <v>0</v>
      </c>
      <c r="BD24" s="306">
        <f>'Címrend kötelező 4.'!BD24+'Címrend önként 4.'!BD24+'Címrend állig. 4.'!BD24</f>
        <v>0</v>
      </c>
      <c r="BE24" s="306">
        <f>'Címrend kötelező 4.'!BE24+'Címrend önként 4.'!BE24+'Címrend állig. 4.'!BE24</f>
        <v>0</v>
      </c>
      <c r="BF24" s="306">
        <f>'Címrend kötelező 4.'!BF24+'Címrend önként 4.'!BF24+'Címrend állig. 4.'!BF24</f>
        <v>0</v>
      </c>
      <c r="BG24" s="306">
        <f>'Címrend kötelező 4.'!BG24+'Címrend önként 4.'!BG24+'Címrend állig. 4.'!BG24</f>
        <v>0</v>
      </c>
      <c r="BH24" s="306">
        <f>'Címrend kötelező 4.'!BH24+'Címrend önként 4.'!BH24+'Címrend állig. 4.'!BH24</f>
        <v>0</v>
      </c>
      <c r="BI24" s="306">
        <f>'Címrend kötelező 4.'!BI24+'Címrend önként 4.'!BI24+'Címrend állig. 4.'!BI24</f>
        <v>0</v>
      </c>
      <c r="BJ24" s="306">
        <f>'Címrend kötelező 4.'!BJ24+'Címrend önként 4.'!BJ24+'Címrend állig. 4.'!BJ24</f>
        <v>0</v>
      </c>
      <c r="BK24" s="306">
        <f>'Címrend kötelező 4.'!BK24+'Címrend önként 4.'!BK24+'Címrend állig. 4.'!BK24</f>
        <v>0</v>
      </c>
      <c r="BL24" s="306">
        <f>'Címrend kötelező 4.'!BL24+'Címrend önként 4.'!BL24+'Címrend állig. 4.'!BL24</f>
        <v>0</v>
      </c>
      <c r="BM24" s="306">
        <f>'Címrend kötelező 4.'!BM24+'Címrend önként 4.'!BM24+'Címrend állig. 4.'!BM24</f>
        <v>0</v>
      </c>
      <c r="BN24" s="306">
        <f>'Címrend kötelező 4.'!BN24+'Címrend önként 4.'!BN24+'Címrend állig. 4.'!BN24</f>
        <v>0</v>
      </c>
      <c r="BO24" s="306">
        <f>'Címrend kötelező 4.'!BO24+'Címrend önként 4.'!BO24+'Címrend állig. 4.'!BO24</f>
        <v>0</v>
      </c>
      <c r="BP24" s="306">
        <f>'Címrend kötelező 4.'!BP24+'Címrend önként 4.'!BP24+'Címrend állig. 4.'!BP24</f>
        <v>20000</v>
      </c>
      <c r="BQ24" s="306">
        <f>'Címrend kötelező 4.'!BQ24+'Címrend önként 4.'!BQ24+'Címrend állig. 4.'!BQ24</f>
        <v>25300</v>
      </c>
      <c r="BR24" s="306">
        <f>'Címrend kötelező 4.'!BR24+'Címrend önként 4.'!BR24+'Címrend állig. 4.'!BR24</f>
        <v>25137</v>
      </c>
      <c r="BS24" s="306">
        <f>'Címrend kötelező 4.'!BS24+'Címrend önként 4.'!BS24+'Címrend állig. 4.'!BS24</f>
        <v>0</v>
      </c>
      <c r="BT24" s="306">
        <f>'Címrend kötelező 4.'!BT24+'Címrend önként 4.'!BT24+'Címrend állig. 4.'!BT24</f>
        <v>0</v>
      </c>
      <c r="BU24" s="306">
        <f>'Címrend kötelező 4.'!BU24+'Címrend önként 4.'!BU24+'Címrend állig. 4.'!BU24</f>
        <v>0</v>
      </c>
      <c r="BV24" s="306">
        <f>'Címrend kötelező 4.'!BV24+'Címrend önként 4.'!BV24+'Címrend állig. 4.'!BV24</f>
        <v>0</v>
      </c>
      <c r="BW24" s="306">
        <f>'Címrend kötelező 4.'!BW24+'Címrend önként 4.'!BW24+'Címrend állig. 4.'!BW24</f>
        <v>0</v>
      </c>
      <c r="BX24" s="306">
        <f>'Címrend kötelező 4.'!BX24+'Címrend önként 4.'!BX24+'Címrend állig. 4.'!BX24</f>
        <v>0</v>
      </c>
      <c r="BY24" s="306">
        <f>'Címrend kötelező 4.'!BY24+'Címrend önként 4.'!BY24+'Címrend állig. 4.'!BY24</f>
        <v>10480</v>
      </c>
      <c r="BZ24" s="306">
        <f>'Címrend kötelező 4.'!BZ24+'Címrend önként 4.'!BZ24+'Címrend állig. 4.'!BZ24</f>
        <v>20949</v>
      </c>
      <c r="CA24" s="306">
        <f>'Címrend kötelező 4.'!CA24+'Címrend önként 4.'!CA24+'Címrend állig. 4.'!CA24</f>
        <v>20949</v>
      </c>
      <c r="CB24" s="306">
        <f>'Címrend kötelező 4.'!CB24+'Címrend önként 4.'!CB24+'Címrend állig. 4.'!CB24</f>
        <v>0</v>
      </c>
      <c r="CC24" s="306">
        <f>'Címrend kötelező 4.'!CC24+'Címrend önként 4.'!CC24+'Címrend állig. 4.'!CC24</f>
        <v>0</v>
      </c>
      <c r="CD24" s="306">
        <f>'Címrend kötelező 4.'!CD24+'Címrend önként 4.'!CD24+'Címrend állig. 4.'!CD24</f>
        <v>0</v>
      </c>
      <c r="CE24" s="306">
        <f>'Címrend kötelező 4.'!CE24+'Címrend önként 4.'!CE24+'Címrend állig. 4.'!CE24</f>
        <v>160570</v>
      </c>
      <c r="CF24" s="306">
        <f>'Címrend kötelező 4.'!CF24+'Címrend önként 4.'!CF24+'Címrend állig. 4.'!CF24</f>
        <v>379441</v>
      </c>
      <c r="CG24" s="306">
        <f>'Címrend kötelező 4.'!CG24+'Címrend önként 4.'!CG24+'Címrend állig. 4.'!CG24</f>
        <v>236654</v>
      </c>
      <c r="CH24" s="306">
        <f>'Címrend kötelező 4.'!CH24+'Címrend önként 4.'!CH24+'Címrend állig. 4.'!CH24</f>
        <v>0</v>
      </c>
      <c r="CI24" s="306">
        <f>'Címrend kötelező 4.'!CI24+'Címrend önként 4.'!CI24+'Címrend állig. 4.'!CI24</f>
        <v>0</v>
      </c>
      <c r="CJ24" s="306">
        <f>'Címrend kötelező 4.'!CJ24+'Címrend önként 4.'!CJ24+'Címrend állig. 4.'!CJ24</f>
        <v>0</v>
      </c>
      <c r="CK24" s="306">
        <f>'Címrend kötelező 4.'!CK24+'Címrend önként 4.'!CK24+'Címrend állig. 4.'!CK24</f>
        <v>0</v>
      </c>
      <c r="CL24" s="306">
        <f>'Címrend kötelező 4.'!CL24+'Címrend önként 4.'!CL24+'Címrend állig. 4.'!CL24</f>
        <v>0</v>
      </c>
      <c r="CM24" s="306">
        <f>'Címrend kötelező 4.'!CM24+'Címrend önként 4.'!CM24+'Címrend állig. 4.'!CM24</f>
        <v>0</v>
      </c>
      <c r="CN24" s="306">
        <f>'Címrend kötelező 4.'!CN24+'Címrend önként 4.'!CN24+'Címrend állig. 4.'!CN24</f>
        <v>164585</v>
      </c>
      <c r="CO24" s="306">
        <f>'Címrend kötelező 4.'!CO24+'Címrend önként 4.'!CO24+'Címrend állig. 4.'!CO24</f>
        <v>164585</v>
      </c>
      <c r="CP24" s="306">
        <f>'Címrend kötelező 4.'!CP24+'Címrend önként 4.'!CP24+'Címrend állig. 4.'!CP24</f>
        <v>5898</v>
      </c>
      <c r="CQ24" s="306">
        <f>'Címrend kötelező 4.'!CQ24+'Címrend önként 4.'!CQ24+'Címrend állig. 4.'!CQ24</f>
        <v>0</v>
      </c>
      <c r="CR24" s="306">
        <f>'Címrend kötelező 4.'!CR24+'Címrend önként 4.'!CR24+'Címrend állig. 4.'!CR24</f>
        <v>0</v>
      </c>
      <c r="CS24" s="306">
        <f>'Címrend kötelező 4.'!CS24+'Címrend önként 4.'!CS24+'Címrend állig. 4.'!CS24</f>
        <v>0</v>
      </c>
      <c r="CT24" s="306">
        <f>'Címrend kötelező 4.'!CT24+'Címrend önként 4.'!CT24+'Címrend állig. 4.'!CT24</f>
        <v>0</v>
      </c>
      <c r="CU24" s="306">
        <f>'Címrend kötelező 4.'!CU24+'Címrend önként 4.'!CU24+'Címrend állig. 4.'!CU24</f>
        <v>0</v>
      </c>
      <c r="CV24" s="306">
        <f>'Címrend kötelező 4.'!CV24+'Címrend önként 4.'!CV24+'Címrend állig. 4.'!CV24</f>
        <v>0</v>
      </c>
      <c r="CW24" s="306">
        <f>'Címrend kötelező 4.'!CW24+'Címrend önként 4.'!CW24+'Címrend állig. 4.'!CW24</f>
        <v>0</v>
      </c>
      <c r="CX24" s="306">
        <f>'Címrend kötelező 4.'!CX24+'Címrend önként 4.'!CX24+'Címrend állig. 4.'!CX24</f>
        <v>0</v>
      </c>
      <c r="CY24" s="306">
        <f>'Címrend kötelező 4.'!CY24+'Címrend önként 4.'!CY24+'Címrend állig. 4.'!CY24</f>
        <v>0</v>
      </c>
      <c r="CZ24" s="306">
        <f>'Címrend kötelező 4.'!CZ24+'Címrend önként 4.'!CZ24+'Címrend állig. 4.'!CZ24</f>
        <v>0</v>
      </c>
      <c r="DA24" s="306">
        <f>'Címrend kötelező 4.'!DA24+'Címrend önként 4.'!DA24+'Címrend állig. 4.'!DA24</f>
        <v>0</v>
      </c>
      <c r="DB24" s="306">
        <f>'Címrend kötelező 4.'!DB24+'Címrend önként 4.'!DB24+'Címrend állig. 4.'!DB24</f>
        <v>902</v>
      </c>
      <c r="DC24" s="306">
        <f>'Címrend kötelező 4.'!DC24+'Címrend önként 4.'!DC24+'Címrend állig. 4.'!DC24</f>
        <v>500000</v>
      </c>
      <c r="DD24" s="306">
        <f>'Címrend kötelező 4.'!DD24+'Címrend önként 4.'!DD24+'Címrend állig. 4.'!DD24</f>
        <v>1387684</v>
      </c>
      <c r="DE24" s="306">
        <f>'Címrend kötelező 4.'!DE24+'Címrend önként 4.'!DE24+'Címrend állig. 4.'!DE24</f>
        <v>442345</v>
      </c>
      <c r="DF24" s="306">
        <f>'Címrend kötelező 4.'!DF24+'Címrend önként 4.'!DF24+'Címrend állig. 4.'!DF24</f>
        <v>0</v>
      </c>
      <c r="DG24" s="306">
        <f>'Címrend kötelező 4.'!DG24+'Címrend önként 4.'!DG24+'Címrend állig. 4.'!DG24</f>
        <v>0</v>
      </c>
      <c r="DH24" s="306">
        <f>'Címrend kötelező 4.'!DH24+'Címrend önként 4.'!DH24+'Címrend állig. 4.'!DH24</f>
        <v>0</v>
      </c>
      <c r="DI24" s="306">
        <f>'Címrend kötelező 4.'!DI24+'Címrend önként 4.'!DI24+'Címrend állig. 4.'!DI24</f>
        <v>0</v>
      </c>
      <c r="DJ24" s="306">
        <f>'Címrend kötelező 4.'!DJ24+'Címrend önként 4.'!DJ24+'Címrend állig. 4.'!DJ24</f>
        <v>0</v>
      </c>
      <c r="DK24" s="306">
        <f>'Címrend kötelező 4.'!DK24+'Címrend önként 4.'!DK24+'Címrend állig. 4.'!DK24</f>
        <v>0</v>
      </c>
      <c r="DL24" s="306">
        <f>'Címrend kötelező 4.'!DL24+'Címrend önként 4.'!DL24+'Címrend állig. 4.'!DL24</f>
        <v>0</v>
      </c>
      <c r="DM24" s="306">
        <f>'Címrend kötelező 4.'!DM24+'Címrend önként 4.'!DM24+'Címrend állig. 4.'!DM24</f>
        <v>0</v>
      </c>
      <c r="DN24" s="306">
        <f>'Címrend kötelező 4.'!DN24+'Címrend önként 4.'!DN24+'Címrend állig. 4.'!DN24</f>
        <v>0</v>
      </c>
      <c r="DO24" s="306">
        <f>'Címrend kötelező 4.'!DO24+'Címrend önként 4.'!DO24+'Címrend állig. 4.'!DO24</f>
        <v>0</v>
      </c>
      <c r="DP24" s="306">
        <f>'Címrend kötelező 4.'!DP24+'Címrend önként 4.'!DP24+'Címrend állig. 4.'!DP24</f>
        <v>0</v>
      </c>
      <c r="DQ24" s="306">
        <f>'Címrend kötelező 4.'!DQ24+'Címrend önként 4.'!DQ24+'Címrend állig. 4.'!DQ24</f>
        <v>0</v>
      </c>
      <c r="DR24" s="335">
        <f t="shared" si="25"/>
        <v>862235</v>
      </c>
      <c r="DS24" s="335">
        <f t="shared" si="25"/>
        <v>2065185</v>
      </c>
      <c r="DT24" s="335">
        <f t="shared" si="25"/>
        <v>816278</v>
      </c>
      <c r="DU24" s="306">
        <f>'Címrend kötelező 4.'!DU24+'Címrend önként 4.'!DU24+'Címrend állig. 4.'!DU24</f>
        <v>0</v>
      </c>
      <c r="DV24" s="306">
        <f>'Címrend kötelező 4.'!DV24+'Címrend önként 4.'!DV24+'Címrend állig. 4.'!DV24</f>
        <v>0</v>
      </c>
      <c r="DW24" s="306">
        <f>'Címrend kötelező 4.'!DW24+'Címrend önként 4.'!DW24+'Címrend állig. 4.'!DW24</f>
        <v>0</v>
      </c>
      <c r="DX24" s="306">
        <f>'Címrend kötelező 4.'!DX24+'Címrend önként 4.'!DX24+'Címrend állig. 4.'!DX24</f>
        <v>0</v>
      </c>
      <c r="DY24" s="306">
        <f>'Címrend kötelező 4.'!DY24+'Címrend önként 4.'!DY24+'Címrend állig. 4.'!DY24</f>
        <v>0</v>
      </c>
      <c r="DZ24" s="306">
        <f>'Címrend kötelező 4.'!DZ24+'Címrend önként 4.'!DZ24+'Címrend állig. 4.'!DZ24</f>
        <v>0</v>
      </c>
      <c r="EA24" s="306">
        <f>'Címrend kötelező 4.'!EA24+'Címrend önként 4.'!EA24+'Címrend állig. 4.'!EA24</f>
        <v>0</v>
      </c>
      <c r="EB24" s="306">
        <f>'Címrend kötelező 4.'!EB24+'Címrend önként 4.'!EB24+'Címrend állig. 4.'!EB24</f>
        <v>0</v>
      </c>
      <c r="EC24" s="306">
        <f>'Címrend kötelező 4.'!EC24+'Címrend önként 4.'!EC24+'Címrend állig. 4.'!EC24</f>
        <v>0</v>
      </c>
      <c r="ED24" s="306">
        <f>'Címrend kötelező 4.'!ED24+'Címrend önként 4.'!ED24+'Címrend állig. 4.'!ED24</f>
        <v>0</v>
      </c>
      <c r="EE24" s="306">
        <f>'Címrend kötelező 4.'!EE24+'Címrend önként 4.'!EE24+'Címrend állig. 4.'!EE24</f>
        <v>0</v>
      </c>
      <c r="EF24" s="306">
        <f>'Címrend kötelező 4.'!EF24+'Címrend önként 4.'!EF24+'Címrend állig. 4.'!EF24</f>
        <v>0</v>
      </c>
      <c r="EG24" s="306">
        <f>'Címrend kötelező 4.'!EG24+'Címrend önként 4.'!EG24+'Címrend állig. 4.'!EG24</f>
        <v>0</v>
      </c>
      <c r="EH24" s="306">
        <f>'Címrend kötelező 4.'!EH24+'Címrend önként 4.'!EH24+'Címrend állig. 4.'!EH24</f>
        <v>0</v>
      </c>
      <c r="EI24" s="306">
        <f>'Címrend kötelező 4.'!EI24+'Címrend önként 4.'!EI24+'Címrend állig. 4.'!EI24</f>
        <v>0</v>
      </c>
      <c r="EJ24" s="306">
        <f>'Címrend kötelező 4.'!EJ24+'Címrend önként 4.'!EJ24+'Címrend állig. 4.'!EJ24</f>
        <v>0</v>
      </c>
      <c r="EK24" s="306">
        <f>'Címrend kötelező 4.'!EK24+'Címrend önként 4.'!EK24+'Címrend állig. 4.'!EK24</f>
        <v>0</v>
      </c>
      <c r="EL24" s="306">
        <f>'Címrend kötelező 4.'!EL24+'Címrend önként 4.'!EL24+'Címrend állig. 4.'!EL24</f>
        <v>0</v>
      </c>
      <c r="EM24" s="306">
        <f>'Címrend kötelező 4.'!EM24+'Címrend önként 4.'!EM24+'Címrend állig. 4.'!EM24</f>
        <v>0</v>
      </c>
      <c r="EN24" s="306">
        <f>'Címrend kötelező 4.'!EN24+'Címrend önként 4.'!EN24+'Címrend állig. 4.'!EN24</f>
        <v>0</v>
      </c>
      <c r="EO24" s="306">
        <f>'Címrend kötelező 4.'!EO24+'Címrend önként 4.'!EO24+'Címrend állig. 4.'!EO24</f>
        <v>0</v>
      </c>
      <c r="EP24" s="306">
        <f>'Címrend kötelező 4.'!EP24+'Címrend önként 4.'!EP24+'Címrend állig. 4.'!EP24</f>
        <v>0</v>
      </c>
      <c r="EQ24" s="306">
        <f>'Címrend kötelező 4.'!EQ24+'Címrend önként 4.'!EQ24+'Címrend állig. 4.'!EQ24</f>
        <v>0</v>
      </c>
      <c r="ER24" s="306">
        <f>'Címrend kötelező 4.'!ER24+'Címrend önként 4.'!ER24+'Címrend állig. 4.'!ER24</f>
        <v>0</v>
      </c>
      <c r="ES24" s="306">
        <f>'Címrend kötelező 4.'!ES24+'Címrend önként 4.'!ES24+'Címrend állig. 4.'!ES24</f>
        <v>0</v>
      </c>
      <c r="ET24" s="306">
        <f>'Címrend kötelező 4.'!ET24+'Címrend önként 4.'!ET24+'Címrend állig. 4.'!ET24</f>
        <v>0</v>
      </c>
      <c r="EU24" s="306">
        <f>'Címrend kötelező 4.'!EU24+'Címrend önként 4.'!EU24+'Címrend állig. 4.'!EU24</f>
        <v>0</v>
      </c>
      <c r="EV24" s="335">
        <f>DU24+DX24+EA24+ED24+EG24+EJ24+EM24+EP24+ES24</f>
        <v>0</v>
      </c>
      <c r="EW24" s="335">
        <f t="shared" si="213"/>
        <v>0</v>
      </c>
      <c r="EX24" s="335">
        <f t="shared" si="213"/>
        <v>0</v>
      </c>
      <c r="EY24" s="306">
        <f>'Címrend kötelező 4.'!EY24+'Címrend önként 4.'!EY24+'Címrend állig. 4.'!EY24</f>
        <v>0</v>
      </c>
      <c r="EZ24" s="306">
        <f>'Címrend kötelező 4.'!EZ24+'Címrend önként 4.'!EZ24+'Címrend állig. 4.'!EZ24</f>
        <v>0</v>
      </c>
      <c r="FA24" s="306">
        <f>'Címrend kötelező 4.'!FA24+'Címrend önként 4.'!FA24+'Címrend állig. 4.'!FA24</f>
        <v>0</v>
      </c>
      <c r="FB24" s="306">
        <f>'Címrend kötelező 4.'!FB24+'Címrend önként 4.'!FB24+'Címrend állig. 4.'!FB24</f>
        <v>0</v>
      </c>
      <c r="FC24" s="306">
        <f>'Címrend kötelező 4.'!FC24+'Címrend önként 4.'!FC24+'Címrend állig. 4.'!FC24</f>
        <v>0</v>
      </c>
      <c r="FD24" s="306">
        <f>'Címrend kötelező 4.'!FD24+'Címrend önként 4.'!FD24+'Címrend állig. 4.'!FD24</f>
        <v>0</v>
      </c>
      <c r="FE24" s="306">
        <f>'Címrend kötelező 4.'!FE24+'Címrend önként 4.'!FE24+'Címrend állig. 4.'!FE24</f>
        <v>0</v>
      </c>
      <c r="FF24" s="306">
        <f>'Címrend kötelező 4.'!FF24+'Címrend önként 4.'!FF24+'Címrend állig. 4.'!FF24</f>
        <v>0</v>
      </c>
      <c r="FG24" s="306">
        <f>'Címrend kötelező 4.'!FG24+'Címrend önként 4.'!FG24+'Címrend állig. 4.'!FG24</f>
        <v>0</v>
      </c>
      <c r="FH24" s="306">
        <f>'Címrend kötelező 4.'!FH24+'Címrend önként 4.'!FH24+'Címrend állig. 4.'!FH24</f>
        <v>0</v>
      </c>
      <c r="FI24" s="306">
        <f>'Címrend kötelező 4.'!FI24+'Címrend önként 4.'!FI24+'Címrend állig. 4.'!FI24</f>
        <v>0</v>
      </c>
      <c r="FJ24" s="306">
        <f>'Címrend kötelező 4.'!FJ24+'Címrend önként 4.'!FJ24+'Címrend állig. 4.'!FJ24</f>
        <v>0</v>
      </c>
      <c r="FK24" s="306">
        <f>'Címrend kötelező 4.'!FK24+'Címrend önként 4.'!FK24+'Címrend állig. 4.'!FK24</f>
        <v>0</v>
      </c>
      <c r="FL24" s="306">
        <f>'Címrend kötelező 4.'!FL24+'Címrend önként 4.'!FL24+'Címrend állig. 4.'!FL24</f>
        <v>0</v>
      </c>
      <c r="FM24" s="306">
        <f>'Címrend kötelező 4.'!FM24+'Címrend önként 4.'!FM24+'Címrend állig. 4.'!FM24</f>
        <v>0</v>
      </c>
      <c r="FN24" s="306">
        <f>'Címrend kötelező 4.'!FN24+'Címrend önként 4.'!FN24+'Címrend állig. 4.'!FN24</f>
        <v>0</v>
      </c>
      <c r="FO24" s="306">
        <f>'Címrend kötelező 4.'!FO24+'Címrend önként 4.'!FO24+'Címrend állig. 4.'!FO24</f>
        <v>0</v>
      </c>
      <c r="FP24" s="306">
        <f>'Címrend kötelező 4.'!FP24+'Címrend önként 4.'!FP24+'Címrend állig. 4.'!FP24</f>
        <v>0</v>
      </c>
      <c r="FQ24" s="306">
        <f>'Címrend kötelező 4.'!FQ24+'Címrend önként 4.'!FQ24+'Címrend állig. 4.'!FQ24</f>
        <v>0</v>
      </c>
      <c r="FR24" s="306">
        <f>'Címrend kötelező 4.'!FR24+'Címrend önként 4.'!FR24+'Címrend állig. 4.'!FR24</f>
        <v>0</v>
      </c>
      <c r="FS24" s="306">
        <f>'Címrend kötelező 4.'!FS24+'Címrend önként 4.'!FS24+'Címrend állig. 4.'!FS24</f>
        <v>0</v>
      </c>
      <c r="FT24" s="306">
        <f>'Címrend kötelező 4.'!FT24+'Címrend önként 4.'!FT24+'Címrend állig. 4.'!FT24</f>
        <v>0</v>
      </c>
      <c r="FU24" s="306">
        <f>'Címrend kötelező 4.'!FU24+'Címrend önként 4.'!FU24+'Címrend állig. 4.'!FU24</f>
        <v>0</v>
      </c>
      <c r="FV24" s="306">
        <f>'Címrend kötelező 4.'!FV24+'Címrend önként 4.'!FV24+'Címrend állig. 4.'!FV24</f>
        <v>0</v>
      </c>
      <c r="FW24" s="306">
        <f>'Címrend kötelező 4.'!FW24+'Címrend önként 4.'!FW24+'Címrend állig. 4.'!FW24</f>
        <v>0</v>
      </c>
      <c r="FX24" s="306">
        <f>'Címrend kötelező 4.'!FX24+'Címrend önként 4.'!FX24+'Címrend állig. 4.'!FX24</f>
        <v>0</v>
      </c>
      <c r="FY24" s="306">
        <f>'Címrend kötelező 4.'!FY24+'Címrend önként 4.'!FY24+'Címrend állig. 4.'!FY24</f>
        <v>0</v>
      </c>
      <c r="FZ24" s="306">
        <f>'Címrend kötelező 4.'!FZ24+'Címrend önként 4.'!FZ24+'Címrend állig. 4.'!FZ24</f>
        <v>0</v>
      </c>
      <c r="GA24" s="306">
        <f>'Címrend kötelező 4.'!GA24+'Címrend önként 4.'!GA24+'Címrend állig. 4.'!GA24</f>
        <v>0</v>
      </c>
      <c r="GB24" s="306">
        <f>'Címrend kötelező 4.'!GB24+'Címrend önként 4.'!GB24+'Címrend állig. 4.'!GB24</f>
        <v>0</v>
      </c>
      <c r="GC24" s="306">
        <f>'Címrend kötelező 4.'!GC24+'Címrend önként 4.'!GC24+'Címrend állig. 4.'!GC24</f>
        <v>0</v>
      </c>
      <c r="GD24" s="306">
        <f>'Címrend kötelező 4.'!GD24+'Címrend önként 4.'!GD24+'Címrend állig. 4.'!GD24</f>
        <v>0</v>
      </c>
      <c r="GE24" s="306">
        <f>'Címrend kötelező 4.'!GE24+'Címrend önként 4.'!GE24+'Címrend állig. 4.'!GE24</f>
        <v>0</v>
      </c>
      <c r="GF24" s="306">
        <f>'Címrend kötelező 4.'!GF24+'Címrend önként 4.'!GF24+'Címrend állig. 4.'!GF24</f>
        <v>0</v>
      </c>
      <c r="GG24" s="306">
        <f>'Címrend kötelező 4.'!GG24+'Címrend önként 4.'!GG24+'Címrend állig. 4.'!GG24</f>
        <v>0</v>
      </c>
      <c r="GH24" s="306">
        <f>'Címrend kötelező 4.'!GH24+'Címrend önként 4.'!GH24+'Címrend állig. 4.'!GH24</f>
        <v>0</v>
      </c>
      <c r="GI24" s="306">
        <f>'Címrend kötelező 4.'!GI24+'Címrend önként 4.'!GI24+'Címrend állig. 4.'!GI24</f>
        <v>0</v>
      </c>
      <c r="GJ24" s="306">
        <f>'Címrend kötelező 4.'!GJ24+'Címrend önként 4.'!GJ24+'Címrend állig. 4.'!GJ24</f>
        <v>0</v>
      </c>
      <c r="GK24" s="306">
        <f>'Címrend kötelező 4.'!GK24+'Címrend önként 4.'!GK24+'Címrend állig. 4.'!GK24</f>
        <v>0</v>
      </c>
      <c r="GL24" s="307">
        <f>EY24+FB24+FE24+FH24+FK24+FN24+FQ24+FT24+FW24+FZ24+GC24+GF24+GI24</f>
        <v>0</v>
      </c>
      <c r="GM24" s="307">
        <f t="shared" si="214"/>
        <v>0</v>
      </c>
      <c r="GN24" s="307">
        <f t="shared" si="214"/>
        <v>0</v>
      </c>
      <c r="GO24" s="306">
        <f>'Címrend kötelező 4.'!GO24+'Címrend önként 4.'!GO24+'Címrend állig. 4.'!GO24</f>
        <v>0</v>
      </c>
      <c r="GP24" s="306">
        <f>'Címrend kötelező 4.'!GP24+'Címrend önként 4.'!GP24+'Címrend állig. 4.'!GP24</f>
        <v>0</v>
      </c>
      <c r="GQ24" s="306">
        <f>'Címrend kötelező 4.'!GQ24+'Címrend önként 4.'!GQ24+'Címrend állig. 4.'!GQ24</f>
        <v>0</v>
      </c>
      <c r="GR24" s="306">
        <f>'Címrend kötelező 4.'!GR24+'Címrend önként 4.'!GR24+'Címrend állig. 4.'!GR24</f>
        <v>0</v>
      </c>
      <c r="GS24" s="306">
        <f>'Címrend kötelező 4.'!GS24+'Címrend önként 4.'!GS24+'Címrend állig. 4.'!GS24</f>
        <v>0</v>
      </c>
      <c r="GT24" s="306">
        <f>'Címrend kötelező 4.'!GT24+'Címrend önként 4.'!GT24+'Címrend állig. 4.'!GT24</f>
        <v>0</v>
      </c>
      <c r="GU24" s="306">
        <f>'Címrend kötelező 4.'!GU24+'Címrend önként 4.'!GU24+'Címrend állig. 4.'!GU24</f>
        <v>0</v>
      </c>
      <c r="GV24" s="306">
        <f>'Címrend kötelező 4.'!GV24+'Címrend önként 4.'!GV24+'Címrend állig. 4.'!GV24</f>
        <v>0</v>
      </c>
      <c r="GW24" s="306">
        <f>'Címrend kötelező 4.'!GW24+'Címrend önként 4.'!GW24+'Címrend állig. 4.'!GW24</f>
        <v>0</v>
      </c>
      <c r="GX24" s="307">
        <f>GL24+GO24+GR24+GU24</f>
        <v>0</v>
      </c>
      <c r="GY24" s="307">
        <f t="shared" si="215"/>
        <v>0</v>
      </c>
      <c r="GZ24" s="307">
        <f t="shared" si="215"/>
        <v>0</v>
      </c>
      <c r="HA24" s="307">
        <f>DR24+EV24+GX24</f>
        <v>862235</v>
      </c>
      <c r="HB24" s="307">
        <f t="shared" si="216"/>
        <v>2065185</v>
      </c>
      <c r="HC24" s="308">
        <f t="shared" si="216"/>
        <v>816278</v>
      </c>
      <c r="HD24" s="299"/>
      <c r="HE24" s="24"/>
    </row>
    <row r="25" spans="1:213" ht="15" customHeight="1" x14ac:dyDescent="0.2">
      <c r="A25" s="305" t="s">
        <v>582</v>
      </c>
      <c r="B25" s="306">
        <f>'Címrend kötelező 4.'!B25+'Címrend önként 4.'!B25+'Címrend állig. 4.'!B25</f>
        <v>0</v>
      </c>
      <c r="C25" s="306">
        <f>'Címrend kötelező 4.'!C25+'Címrend önként 4.'!C25+'Címrend állig. 4.'!C25</f>
        <v>0</v>
      </c>
      <c r="D25" s="306">
        <f>'Címrend kötelező 4.'!D25+'Címrend önként 4.'!D25+'Címrend állig. 4.'!D25</f>
        <v>0</v>
      </c>
      <c r="E25" s="306">
        <f>'Címrend kötelező 4.'!E25+'Címrend önként 4.'!E25+'Címrend állig. 4.'!E25</f>
        <v>0</v>
      </c>
      <c r="F25" s="306">
        <f>'Címrend kötelező 4.'!F25+'Címrend önként 4.'!F25+'Címrend állig. 4.'!F25</f>
        <v>0</v>
      </c>
      <c r="G25" s="306">
        <f>'Címrend kötelező 4.'!G25+'Címrend önként 4.'!G25+'Címrend állig. 4.'!G25</f>
        <v>0</v>
      </c>
      <c r="H25" s="306">
        <f>'Címrend kötelező 4.'!H25+'Címrend önként 4.'!H25+'Címrend állig. 4.'!H25</f>
        <v>0</v>
      </c>
      <c r="I25" s="306">
        <f>'Címrend kötelező 4.'!I25+'Címrend önként 4.'!I25+'Címrend állig. 4.'!I25</f>
        <v>0</v>
      </c>
      <c r="J25" s="306">
        <f>'Címrend kötelező 4.'!J25+'Címrend önként 4.'!J25+'Címrend állig. 4.'!J25</f>
        <v>0</v>
      </c>
      <c r="K25" s="306">
        <f>'Címrend kötelező 4.'!K25+'Címrend önként 4.'!K25+'Címrend állig. 4.'!K25</f>
        <v>0</v>
      </c>
      <c r="L25" s="306">
        <f>'Címrend kötelező 4.'!L25+'Címrend önként 4.'!L25+'Címrend állig. 4.'!L25</f>
        <v>0</v>
      </c>
      <c r="M25" s="306">
        <f>'Címrend kötelező 4.'!M25+'Címrend önként 4.'!M25+'Címrend állig. 4.'!M25</f>
        <v>0</v>
      </c>
      <c r="N25" s="306">
        <f>'Címrend kötelező 4.'!N25+'Címrend önként 4.'!N25+'Címrend állig. 4.'!N25</f>
        <v>0</v>
      </c>
      <c r="O25" s="306">
        <f>'Címrend kötelező 4.'!O25+'Címrend önként 4.'!O25+'Címrend állig. 4.'!O25</f>
        <v>0</v>
      </c>
      <c r="P25" s="306">
        <f>'Címrend kötelező 4.'!P25+'Címrend önként 4.'!P25+'Címrend állig. 4.'!P25</f>
        <v>0</v>
      </c>
      <c r="Q25" s="306">
        <f>'Címrend kötelező 4.'!Q25+'Címrend önként 4.'!Q25+'Címrend állig. 4.'!Q25</f>
        <v>0</v>
      </c>
      <c r="R25" s="306">
        <f>'Címrend kötelező 4.'!R25+'Címrend önként 4.'!R25+'Címrend állig. 4.'!R25</f>
        <v>0</v>
      </c>
      <c r="S25" s="306">
        <f>'Címrend kötelező 4.'!S25+'Címrend önként 4.'!S25+'Címrend állig. 4.'!S25</f>
        <v>0</v>
      </c>
      <c r="T25" s="306">
        <f>'Címrend kötelező 4.'!T25+'Címrend önként 4.'!T25+'Címrend állig. 4.'!T25</f>
        <v>918137</v>
      </c>
      <c r="U25" s="306">
        <f>'Címrend kötelező 4.'!U25+'Címrend önként 4.'!U25+'Címrend állig. 4.'!U25</f>
        <v>1216804</v>
      </c>
      <c r="V25" s="306">
        <f>'Címrend kötelező 4.'!V25+'Címrend önként 4.'!V25+'Címrend állig. 4.'!V25</f>
        <v>0</v>
      </c>
      <c r="W25" s="306">
        <f>'Címrend kötelező 4.'!W25+'Címrend önként 4.'!W25+'Címrend állig. 4.'!W25</f>
        <v>0</v>
      </c>
      <c r="X25" s="306">
        <f>'Címrend kötelező 4.'!X25+'Címrend önként 4.'!X25+'Címrend állig. 4.'!X25</f>
        <v>0</v>
      </c>
      <c r="Y25" s="306">
        <f>'Címrend kötelező 4.'!Y25+'Címrend önként 4.'!Y25+'Címrend állig. 4.'!Y25</f>
        <v>0</v>
      </c>
      <c r="Z25" s="306">
        <f>'Címrend kötelező 4.'!Z25+'Címrend önként 4.'!Z25+'Címrend állig. 4.'!Z25</f>
        <v>0</v>
      </c>
      <c r="AA25" s="306">
        <f>'Címrend kötelező 4.'!AA25+'Címrend önként 4.'!AA25+'Címrend állig. 4.'!AA25</f>
        <v>0</v>
      </c>
      <c r="AB25" s="306">
        <f>'Címrend kötelező 4.'!AB25+'Címrend önként 4.'!AB25+'Címrend állig. 4.'!AB25</f>
        <v>0</v>
      </c>
      <c r="AC25" s="306">
        <f>'Címrend kötelező 4.'!AC25+'Címrend önként 4.'!AC25+'Címrend állig. 4.'!AC25</f>
        <v>0</v>
      </c>
      <c r="AD25" s="306">
        <f>'Címrend kötelező 4.'!AD25+'Címrend önként 4.'!AD25+'Címrend állig. 4.'!AD25</f>
        <v>0</v>
      </c>
      <c r="AE25" s="306">
        <f>'Címrend kötelező 4.'!AE25+'Címrend önként 4.'!AE25+'Címrend állig. 4.'!AE25</f>
        <v>0</v>
      </c>
      <c r="AF25" s="306">
        <f>'Címrend kötelező 4.'!AF25+'Címrend önként 4.'!AF25+'Címrend állig. 4.'!AF25</f>
        <v>0</v>
      </c>
      <c r="AG25" s="306">
        <f>'Címrend kötelező 4.'!AG25+'Címrend önként 4.'!AG25+'Címrend állig. 4.'!AG25</f>
        <v>0</v>
      </c>
      <c r="AH25" s="306">
        <f>'Címrend kötelező 4.'!AH25+'Címrend önként 4.'!AH25+'Címrend állig. 4.'!AH25</f>
        <v>0</v>
      </c>
      <c r="AI25" s="306">
        <f>'Címrend kötelező 4.'!AI25+'Címrend önként 4.'!AI25+'Címrend állig. 4.'!AI25</f>
        <v>0</v>
      </c>
      <c r="AJ25" s="306">
        <f>'Címrend kötelező 4.'!AJ25+'Címrend önként 4.'!AJ25+'Címrend állig. 4.'!AJ25</f>
        <v>0</v>
      </c>
      <c r="AK25" s="306">
        <f>'Címrend kötelező 4.'!AK25+'Címrend önként 4.'!AK25+'Címrend állig. 4.'!AK25</f>
        <v>0</v>
      </c>
      <c r="AL25" s="306">
        <f>'Címrend kötelező 4.'!AL25+'Címrend önként 4.'!AL25+'Címrend állig. 4.'!AL25</f>
        <v>0</v>
      </c>
      <c r="AM25" s="306">
        <f>'Címrend kötelező 4.'!AM25+'Címrend önként 4.'!AM25+'Címrend állig. 4.'!AM25</f>
        <v>0</v>
      </c>
      <c r="AN25" s="306">
        <f>'Címrend kötelező 4.'!AN25+'Címrend önként 4.'!AN25+'Címrend állig. 4.'!AN25</f>
        <v>0</v>
      </c>
      <c r="AO25" s="306">
        <f>'Címrend kötelező 4.'!AO25+'Címrend önként 4.'!AO25+'Címrend állig. 4.'!AO25</f>
        <v>0</v>
      </c>
      <c r="AP25" s="306">
        <f>'Címrend kötelező 4.'!AP25+'Címrend önként 4.'!AP25+'Címrend állig. 4.'!AP25</f>
        <v>0</v>
      </c>
      <c r="AQ25" s="306">
        <f>'Címrend kötelező 4.'!AQ25+'Címrend önként 4.'!AQ25+'Címrend állig. 4.'!AQ25</f>
        <v>0</v>
      </c>
      <c r="AR25" s="306">
        <f>'Címrend kötelező 4.'!AR25+'Címrend önként 4.'!AR25+'Címrend állig. 4.'!AR25</f>
        <v>0</v>
      </c>
      <c r="AS25" s="306">
        <f>'Címrend kötelező 4.'!AS25+'Címrend önként 4.'!AS25+'Címrend állig. 4.'!AS25</f>
        <v>0</v>
      </c>
      <c r="AT25" s="306">
        <f>'Címrend kötelező 4.'!AT25+'Címrend önként 4.'!AT25+'Címrend állig. 4.'!AT25</f>
        <v>0</v>
      </c>
      <c r="AU25" s="306">
        <f>'Címrend kötelező 4.'!AU25+'Címrend önként 4.'!AU25+'Címrend állig. 4.'!AU25</f>
        <v>0</v>
      </c>
      <c r="AV25" s="306">
        <f>'Címrend kötelező 4.'!AV25+'Címrend önként 4.'!AV25+'Címrend állig. 4.'!AV25</f>
        <v>0</v>
      </c>
      <c r="AW25" s="306">
        <f>'Címrend kötelező 4.'!AW25+'Címrend önként 4.'!AW25+'Címrend állig. 4.'!AW25</f>
        <v>0</v>
      </c>
      <c r="AX25" s="306">
        <f>'Címrend kötelező 4.'!AX25+'Címrend önként 4.'!AX25+'Címrend állig. 4.'!AX25</f>
        <v>0</v>
      </c>
      <c r="AY25" s="306">
        <f>'Címrend kötelező 4.'!AY25+'Címrend önként 4.'!AY25+'Címrend állig. 4.'!AY25</f>
        <v>0</v>
      </c>
      <c r="AZ25" s="306">
        <f>'Címrend kötelező 4.'!AZ25+'Címrend önként 4.'!AZ25+'Címrend állig. 4.'!AZ25</f>
        <v>0</v>
      </c>
      <c r="BA25" s="306">
        <f>'Címrend kötelező 4.'!BA25+'Címrend önként 4.'!BA25+'Címrend állig. 4.'!BA25</f>
        <v>0</v>
      </c>
      <c r="BB25" s="306">
        <f>'Címrend kötelező 4.'!BB25+'Címrend önként 4.'!BB25+'Címrend állig. 4.'!BB25</f>
        <v>0</v>
      </c>
      <c r="BC25" s="306">
        <f>'Címrend kötelező 4.'!BC25+'Címrend önként 4.'!BC25+'Címrend állig. 4.'!BC25</f>
        <v>0</v>
      </c>
      <c r="BD25" s="306">
        <f>'Címrend kötelező 4.'!BD25+'Címrend önként 4.'!BD25+'Címrend állig. 4.'!BD25</f>
        <v>0</v>
      </c>
      <c r="BE25" s="306">
        <f>'Címrend kötelező 4.'!BE25+'Címrend önként 4.'!BE25+'Címrend állig. 4.'!BE25</f>
        <v>0</v>
      </c>
      <c r="BF25" s="306">
        <f>'Címrend kötelező 4.'!BF25+'Címrend önként 4.'!BF25+'Címrend állig. 4.'!BF25</f>
        <v>0</v>
      </c>
      <c r="BG25" s="306">
        <f>'Címrend kötelező 4.'!BG25+'Címrend önként 4.'!BG25+'Címrend állig. 4.'!BG25</f>
        <v>0</v>
      </c>
      <c r="BH25" s="306">
        <f>'Címrend kötelező 4.'!BH25+'Címrend önként 4.'!BH25+'Címrend állig. 4.'!BH25</f>
        <v>0</v>
      </c>
      <c r="BI25" s="306">
        <f>'Címrend kötelező 4.'!BI25+'Címrend önként 4.'!BI25+'Címrend állig. 4.'!BI25</f>
        <v>0</v>
      </c>
      <c r="BJ25" s="306">
        <f>'Címrend kötelező 4.'!BJ25+'Címrend önként 4.'!BJ25+'Címrend állig. 4.'!BJ25</f>
        <v>0</v>
      </c>
      <c r="BK25" s="306">
        <f>'Címrend kötelező 4.'!BK25+'Címrend önként 4.'!BK25+'Címrend állig. 4.'!BK25</f>
        <v>0</v>
      </c>
      <c r="BL25" s="306">
        <f>'Címrend kötelező 4.'!BL25+'Címrend önként 4.'!BL25+'Címrend állig. 4.'!BL25</f>
        <v>0</v>
      </c>
      <c r="BM25" s="306">
        <f>'Címrend kötelező 4.'!BM25+'Címrend önként 4.'!BM25+'Címrend állig. 4.'!BM25</f>
        <v>0</v>
      </c>
      <c r="BN25" s="306">
        <f>'Címrend kötelező 4.'!BN25+'Címrend önként 4.'!BN25+'Címrend állig. 4.'!BN25</f>
        <v>0</v>
      </c>
      <c r="BO25" s="306">
        <f>'Címrend kötelező 4.'!BO25+'Címrend önként 4.'!BO25+'Címrend állig. 4.'!BO25</f>
        <v>0</v>
      </c>
      <c r="BP25" s="306">
        <f>'Címrend kötelező 4.'!BP25+'Címrend önként 4.'!BP25+'Címrend állig. 4.'!BP25</f>
        <v>0</v>
      </c>
      <c r="BQ25" s="306">
        <f>'Címrend kötelező 4.'!BQ25+'Címrend önként 4.'!BQ25+'Címrend állig. 4.'!BQ25</f>
        <v>0</v>
      </c>
      <c r="BR25" s="306">
        <f>'Címrend kötelező 4.'!BR25+'Címrend önként 4.'!BR25+'Címrend állig. 4.'!BR25</f>
        <v>0</v>
      </c>
      <c r="BS25" s="306">
        <f>'Címrend kötelező 4.'!BS25+'Címrend önként 4.'!BS25+'Címrend állig. 4.'!BS25</f>
        <v>0</v>
      </c>
      <c r="BT25" s="306">
        <f>'Címrend kötelező 4.'!BT25+'Címrend önként 4.'!BT25+'Címrend állig. 4.'!BT25</f>
        <v>0</v>
      </c>
      <c r="BU25" s="306">
        <f>'Címrend kötelező 4.'!BU25+'Címrend önként 4.'!BU25+'Címrend állig. 4.'!BU25</f>
        <v>0</v>
      </c>
      <c r="BV25" s="306">
        <f>'Címrend kötelező 4.'!BV25+'Címrend önként 4.'!BV25+'Címrend állig. 4.'!BV25</f>
        <v>0</v>
      </c>
      <c r="BW25" s="306">
        <f>'Címrend kötelező 4.'!BW25+'Címrend önként 4.'!BW25+'Címrend állig. 4.'!BW25</f>
        <v>0</v>
      </c>
      <c r="BX25" s="306">
        <f>'Címrend kötelező 4.'!BX25+'Címrend önként 4.'!BX25+'Címrend állig. 4.'!BX25</f>
        <v>0</v>
      </c>
      <c r="BY25" s="306">
        <f>'Címrend kötelező 4.'!BY25+'Címrend önként 4.'!BY25+'Címrend állig. 4.'!BY25</f>
        <v>0</v>
      </c>
      <c r="BZ25" s="306">
        <f>'Címrend kötelező 4.'!BZ25+'Címrend önként 4.'!BZ25+'Címrend állig. 4.'!BZ25</f>
        <v>0</v>
      </c>
      <c r="CA25" s="306">
        <f>'Címrend kötelező 4.'!CA25+'Címrend önként 4.'!CA25+'Címrend állig. 4.'!CA25</f>
        <v>0</v>
      </c>
      <c r="CB25" s="306">
        <f>'Címrend kötelező 4.'!CB25+'Címrend önként 4.'!CB25+'Címrend állig. 4.'!CB25</f>
        <v>0</v>
      </c>
      <c r="CC25" s="306">
        <f>'Címrend kötelező 4.'!CC25+'Címrend önként 4.'!CC25+'Címrend állig. 4.'!CC25</f>
        <v>0</v>
      </c>
      <c r="CD25" s="306">
        <f>'Címrend kötelező 4.'!CD25+'Címrend önként 4.'!CD25+'Címrend állig. 4.'!CD25</f>
        <v>0</v>
      </c>
      <c r="CE25" s="306">
        <f>'Címrend kötelező 4.'!CE25+'Címrend önként 4.'!CE25+'Címrend állig. 4.'!CE25</f>
        <v>0</v>
      </c>
      <c r="CF25" s="306">
        <f>'Címrend kötelező 4.'!CF25+'Címrend önként 4.'!CF25+'Címrend állig. 4.'!CF25</f>
        <v>0</v>
      </c>
      <c r="CG25" s="306">
        <f>'Címrend kötelező 4.'!CG25+'Címrend önként 4.'!CG25+'Címrend állig. 4.'!CG25</f>
        <v>0</v>
      </c>
      <c r="CH25" s="306">
        <f>'Címrend kötelező 4.'!CH25+'Címrend önként 4.'!CH25+'Címrend állig. 4.'!CH25</f>
        <v>0</v>
      </c>
      <c r="CI25" s="306">
        <f>'Címrend kötelező 4.'!CI25+'Címrend önként 4.'!CI25+'Címrend állig. 4.'!CI25</f>
        <v>0</v>
      </c>
      <c r="CJ25" s="306">
        <f>'Címrend kötelező 4.'!CJ25+'Címrend önként 4.'!CJ25+'Címrend állig. 4.'!CJ25</f>
        <v>0</v>
      </c>
      <c r="CK25" s="306">
        <f>'Címrend kötelező 4.'!CK25+'Címrend önként 4.'!CK25+'Címrend állig. 4.'!CK25</f>
        <v>0</v>
      </c>
      <c r="CL25" s="306">
        <f>'Címrend kötelező 4.'!CL25+'Címrend önként 4.'!CL25+'Címrend állig. 4.'!CL25</f>
        <v>0</v>
      </c>
      <c r="CM25" s="306">
        <f>'Címrend kötelező 4.'!CM25+'Címrend önként 4.'!CM25+'Címrend állig. 4.'!CM25</f>
        <v>0</v>
      </c>
      <c r="CN25" s="306">
        <f>'Címrend kötelező 4.'!CN25+'Címrend önként 4.'!CN25+'Címrend állig. 4.'!CN25</f>
        <v>0</v>
      </c>
      <c r="CO25" s="306">
        <f>'Címrend kötelező 4.'!CO25+'Címrend önként 4.'!CO25+'Címrend állig. 4.'!CO25</f>
        <v>0</v>
      </c>
      <c r="CP25" s="306">
        <f>'Címrend kötelező 4.'!CP25+'Címrend önként 4.'!CP25+'Címrend állig. 4.'!CP25</f>
        <v>0</v>
      </c>
      <c r="CQ25" s="306">
        <f>'Címrend kötelező 4.'!CQ25+'Címrend önként 4.'!CQ25+'Címrend állig. 4.'!CQ25</f>
        <v>0</v>
      </c>
      <c r="CR25" s="306">
        <f>'Címrend kötelező 4.'!CR25+'Címrend önként 4.'!CR25+'Címrend állig. 4.'!CR25</f>
        <v>0</v>
      </c>
      <c r="CS25" s="306">
        <f>'Címrend kötelező 4.'!CS25+'Címrend önként 4.'!CS25+'Címrend állig. 4.'!CS25</f>
        <v>0</v>
      </c>
      <c r="CT25" s="306">
        <f>'Címrend kötelező 4.'!CT25+'Címrend önként 4.'!CT25+'Címrend állig. 4.'!CT25</f>
        <v>0</v>
      </c>
      <c r="CU25" s="306">
        <f>'Címrend kötelező 4.'!CU25+'Címrend önként 4.'!CU25+'Címrend állig. 4.'!CU25</f>
        <v>0</v>
      </c>
      <c r="CV25" s="306">
        <f>'Címrend kötelező 4.'!CV25+'Címrend önként 4.'!CV25+'Címrend állig. 4.'!CV25</f>
        <v>0</v>
      </c>
      <c r="CW25" s="306">
        <f>'Címrend kötelező 4.'!CW25+'Címrend önként 4.'!CW25+'Címrend állig. 4.'!CW25</f>
        <v>0</v>
      </c>
      <c r="CX25" s="306">
        <f>'Címrend kötelező 4.'!CX25+'Címrend önként 4.'!CX25+'Címrend állig. 4.'!CX25</f>
        <v>0</v>
      </c>
      <c r="CY25" s="306">
        <f>'Címrend kötelező 4.'!CY25+'Címrend önként 4.'!CY25+'Címrend állig. 4.'!CY25</f>
        <v>0</v>
      </c>
      <c r="CZ25" s="306">
        <f>'Címrend kötelező 4.'!CZ25+'Címrend önként 4.'!CZ25+'Címrend állig. 4.'!CZ25</f>
        <v>0</v>
      </c>
      <c r="DA25" s="306">
        <f>'Címrend kötelező 4.'!DA25+'Címrend önként 4.'!DA25+'Címrend állig. 4.'!DA25</f>
        <v>0</v>
      </c>
      <c r="DB25" s="306">
        <f>'Címrend kötelező 4.'!DB25+'Címrend önként 4.'!DB25+'Címrend állig. 4.'!DB25</f>
        <v>0</v>
      </c>
      <c r="DC25" s="306">
        <f>'Címrend kötelező 4.'!DC25+'Címrend önként 4.'!DC25+'Címrend állig. 4.'!DC25</f>
        <v>0</v>
      </c>
      <c r="DD25" s="306">
        <f>'Címrend kötelező 4.'!DD25+'Címrend önként 4.'!DD25+'Címrend állig. 4.'!DD25</f>
        <v>0</v>
      </c>
      <c r="DE25" s="306">
        <f>'Címrend kötelező 4.'!DE25+'Címrend önként 4.'!DE25+'Címrend állig. 4.'!DE25</f>
        <v>0</v>
      </c>
      <c r="DF25" s="306">
        <f>'Címrend kötelező 4.'!DF25+'Címrend önként 4.'!DF25+'Címrend állig. 4.'!DF25</f>
        <v>0</v>
      </c>
      <c r="DG25" s="306">
        <f>'Címrend kötelező 4.'!DG25+'Címrend önként 4.'!DG25+'Címrend állig. 4.'!DG25</f>
        <v>0</v>
      </c>
      <c r="DH25" s="306">
        <f>'Címrend kötelező 4.'!DH25+'Címrend önként 4.'!DH25+'Címrend állig. 4.'!DH25</f>
        <v>0</v>
      </c>
      <c r="DI25" s="306">
        <f>'Címrend kötelező 4.'!DI25+'Címrend önként 4.'!DI25+'Címrend állig. 4.'!DI25</f>
        <v>0</v>
      </c>
      <c r="DJ25" s="306">
        <f>'Címrend kötelező 4.'!DJ25+'Címrend önként 4.'!DJ25+'Címrend állig. 4.'!DJ25</f>
        <v>0</v>
      </c>
      <c r="DK25" s="306">
        <f>'Címrend kötelező 4.'!DK25+'Címrend önként 4.'!DK25+'Címrend állig. 4.'!DK25</f>
        <v>0</v>
      </c>
      <c r="DL25" s="306">
        <f>'Címrend kötelező 4.'!DL25+'Címrend önként 4.'!DL25+'Címrend állig. 4.'!DL25</f>
        <v>0</v>
      </c>
      <c r="DM25" s="306">
        <f>'Címrend kötelező 4.'!DM25+'Címrend önként 4.'!DM25+'Címrend állig. 4.'!DM25</f>
        <v>0</v>
      </c>
      <c r="DN25" s="306">
        <f>'Címrend kötelező 4.'!DN25+'Címrend önként 4.'!DN25+'Címrend állig. 4.'!DN25</f>
        <v>0</v>
      </c>
      <c r="DO25" s="306">
        <f>'Címrend kötelező 4.'!DO25+'Címrend önként 4.'!DO25+'Címrend állig. 4.'!DO25</f>
        <v>0</v>
      </c>
      <c r="DP25" s="306">
        <f>'Címrend kötelező 4.'!DP25+'Címrend önként 4.'!DP25+'Címrend állig. 4.'!DP25</f>
        <v>0</v>
      </c>
      <c r="DQ25" s="306">
        <f>'Címrend kötelező 4.'!DQ25+'Címrend önként 4.'!DQ25+'Címrend állig. 4.'!DQ25</f>
        <v>0</v>
      </c>
      <c r="DR25" s="335">
        <f t="shared" si="25"/>
        <v>918137</v>
      </c>
      <c r="DS25" s="335">
        <f t="shared" si="25"/>
        <v>1216804</v>
      </c>
      <c r="DT25" s="335">
        <f t="shared" si="25"/>
        <v>0</v>
      </c>
      <c r="DU25" s="306">
        <f>'Címrend kötelező 4.'!DU25+'Címrend önként 4.'!DU25+'Címrend állig. 4.'!DU25</f>
        <v>0</v>
      </c>
      <c r="DV25" s="306">
        <f>'Címrend kötelező 4.'!DV25+'Címrend önként 4.'!DV25+'Címrend állig. 4.'!DV25</f>
        <v>0</v>
      </c>
      <c r="DW25" s="306">
        <f>'Címrend kötelező 4.'!DW25+'Címrend önként 4.'!DW25+'Címrend állig. 4.'!DW25</f>
        <v>0</v>
      </c>
      <c r="DX25" s="306">
        <f>'Címrend kötelező 4.'!DX25+'Címrend önként 4.'!DX25+'Címrend állig. 4.'!DX25</f>
        <v>0</v>
      </c>
      <c r="DY25" s="306">
        <f>'Címrend kötelező 4.'!DY25+'Címrend önként 4.'!DY25+'Címrend állig. 4.'!DY25</f>
        <v>0</v>
      </c>
      <c r="DZ25" s="306">
        <f>'Címrend kötelező 4.'!DZ25+'Címrend önként 4.'!DZ25+'Címrend állig. 4.'!DZ25</f>
        <v>0</v>
      </c>
      <c r="EA25" s="306">
        <f>'Címrend kötelező 4.'!EA25+'Címrend önként 4.'!EA25+'Címrend állig. 4.'!EA25</f>
        <v>0</v>
      </c>
      <c r="EB25" s="306">
        <f>'Címrend kötelező 4.'!EB25+'Címrend önként 4.'!EB25+'Címrend állig. 4.'!EB25</f>
        <v>0</v>
      </c>
      <c r="EC25" s="306">
        <f>'Címrend kötelező 4.'!EC25+'Címrend önként 4.'!EC25+'Címrend állig. 4.'!EC25</f>
        <v>0</v>
      </c>
      <c r="ED25" s="306">
        <f>'Címrend kötelező 4.'!ED25+'Címrend önként 4.'!ED25+'Címrend állig. 4.'!ED25</f>
        <v>0</v>
      </c>
      <c r="EE25" s="306">
        <f>'Címrend kötelező 4.'!EE25+'Címrend önként 4.'!EE25+'Címrend állig. 4.'!EE25</f>
        <v>0</v>
      </c>
      <c r="EF25" s="306">
        <f>'Címrend kötelező 4.'!EF25+'Címrend önként 4.'!EF25+'Címrend állig. 4.'!EF25</f>
        <v>0</v>
      </c>
      <c r="EG25" s="306">
        <f>'Címrend kötelező 4.'!EG25+'Címrend önként 4.'!EG25+'Címrend állig. 4.'!EG25</f>
        <v>0</v>
      </c>
      <c r="EH25" s="306">
        <f>'Címrend kötelező 4.'!EH25+'Címrend önként 4.'!EH25+'Címrend állig. 4.'!EH25</f>
        <v>0</v>
      </c>
      <c r="EI25" s="306">
        <f>'Címrend kötelező 4.'!EI25+'Címrend önként 4.'!EI25+'Címrend állig. 4.'!EI25</f>
        <v>0</v>
      </c>
      <c r="EJ25" s="306">
        <f>'Címrend kötelező 4.'!EJ25+'Címrend önként 4.'!EJ25+'Címrend állig. 4.'!EJ25</f>
        <v>0</v>
      </c>
      <c r="EK25" s="306">
        <f>'Címrend kötelező 4.'!EK25+'Címrend önként 4.'!EK25+'Címrend állig. 4.'!EK25</f>
        <v>0</v>
      </c>
      <c r="EL25" s="306">
        <f>'Címrend kötelező 4.'!EL25+'Címrend önként 4.'!EL25+'Címrend állig. 4.'!EL25</f>
        <v>0</v>
      </c>
      <c r="EM25" s="306">
        <f>'Címrend kötelező 4.'!EM25+'Címrend önként 4.'!EM25+'Címrend állig. 4.'!EM25</f>
        <v>0</v>
      </c>
      <c r="EN25" s="306">
        <f>'Címrend kötelező 4.'!EN25+'Címrend önként 4.'!EN25+'Címrend állig. 4.'!EN25</f>
        <v>0</v>
      </c>
      <c r="EO25" s="306">
        <f>'Címrend kötelező 4.'!EO25+'Címrend önként 4.'!EO25+'Címrend állig. 4.'!EO25</f>
        <v>0</v>
      </c>
      <c r="EP25" s="306">
        <f>'Címrend kötelező 4.'!EP25+'Címrend önként 4.'!EP25+'Címrend állig. 4.'!EP25</f>
        <v>0</v>
      </c>
      <c r="EQ25" s="306">
        <f>'Címrend kötelező 4.'!EQ25+'Címrend önként 4.'!EQ25+'Címrend állig. 4.'!EQ25</f>
        <v>0</v>
      </c>
      <c r="ER25" s="306">
        <f>'Címrend kötelező 4.'!ER25+'Címrend önként 4.'!ER25+'Címrend állig. 4.'!ER25</f>
        <v>0</v>
      </c>
      <c r="ES25" s="306">
        <f>'Címrend kötelező 4.'!ES25+'Címrend önként 4.'!ES25+'Címrend állig. 4.'!ES25</f>
        <v>0</v>
      </c>
      <c r="ET25" s="306">
        <f>'Címrend kötelező 4.'!ET25+'Címrend önként 4.'!ET25+'Címrend állig. 4.'!ET25</f>
        <v>0</v>
      </c>
      <c r="EU25" s="306">
        <f>'Címrend kötelező 4.'!EU25+'Címrend önként 4.'!EU25+'Címrend állig. 4.'!EU25</f>
        <v>0</v>
      </c>
      <c r="EV25" s="335">
        <f>DU25+DX25+EA25+ED25+EG25+EJ25+EM25+EP25+ES25</f>
        <v>0</v>
      </c>
      <c r="EW25" s="335">
        <f t="shared" si="213"/>
        <v>0</v>
      </c>
      <c r="EX25" s="335">
        <f t="shared" si="213"/>
        <v>0</v>
      </c>
      <c r="EY25" s="306">
        <f>'Címrend kötelező 4.'!EY25+'Címrend önként 4.'!EY25+'Címrend állig. 4.'!EY25</f>
        <v>0</v>
      </c>
      <c r="EZ25" s="306">
        <f>'Címrend kötelező 4.'!EZ25+'Címrend önként 4.'!EZ25+'Címrend állig. 4.'!EZ25</f>
        <v>0</v>
      </c>
      <c r="FA25" s="306">
        <f>'Címrend kötelező 4.'!FA25+'Címrend önként 4.'!FA25+'Címrend állig. 4.'!FA25</f>
        <v>0</v>
      </c>
      <c r="FB25" s="306">
        <f>'Címrend kötelező 4.'!FB25+'Címrend önként 4.'!FB25+'Címrend állig. 4.'!FB25</f>
        <v>0</v>
      </c>
      <c r="FC25" s="306">
        <f>'Címrend kötelező 4.'!FC25+'Címrend önként 4.'!FC25+'Címrend állig. 4.'!FC25</f>
        <v>0</v>
      </c>
      <c r="FD25" s="306">
        <f>'Címrend kötelező 4.'!FD25+'Címrend önként 4.'!FD25+'Címrend állig. 4.'!FD25</f>
        <v>0</v>
      </c>
      <c r="FE25" s="306">
        <f>'Címrend kötelező 4.'!FE25+'Címrend önként 4.'!FE25+'Címrend állig. 4.'!FE25</f>
        <v>0</v>
      </c>
      <c r="FF25" s="306">
        <f>'Címrend kötelező 4.'!FF25+'Címrend önként 4.'!FF25+'Címrend állig. 4.'!FF25</f>
        <v>0</v>
      </c>
      <c r="FG25" s="306">
        <f>'Címrend kötelező 4.'!FG25+'Címrend önként 4.'!FG25+'Címrend állig. 4.'!FG25</f>
        <v>0</v>
      </c>
      <c r="FH25" s="306">
        <f>'Címrend kötelező 4.'!FH25+'Címrend önként 4.'!FH25+'Címrend állig. 4.'!FH25</f>
        <v>0</v>
      </c>
      <c r="FI25" s="306">
        <f>'Címrend kötelező 4.'!FI25+'Címrend önként 4.'!FI25+'Címrend állig. 4.'!FI25</f>
        <v>0</v>
      </c>
      <c r="FJ25" s="306">
        <f>'Címrend kötelező 4.'!FJ25+'Címrend önként 4.'!FJ25+'Címrend állig. 4.'!FJ25</f>
        <v>0</v>
      </c>
      <c r="FK25" s="306">
        <f>'Címrend kötelező 4.'!FK25+'Címrend önként 4.'!FK25+'Címrend állig. 4.'!FK25</f>
        <v>0</v>
      </c>
      <c r="FL25" s="306">
        <f>'Címrend kötelező 4.'!FL25+'Címrend önként 4.'!FL25+'Címrend állig. 4.'!FL25</f>
        <v>0</v>
      </c>
      <c r="FM25" s="306">
        <f>'Címrend kötelező 4.'!FM25+'Címrend önként 4.'!FM25+'Címrend állig. 4.'!FM25</f>
        <v>0</v>
      </c>
      <c r="FN25" s="306">
        <f>'Címrend kötelező 4.'!FN25+'Címrend önként 4.'!FN25+'Címrend állig. 4.'!FN25</f>
        <v>0</v>
      </c>
      <c r="FO25" s="306">
        <f>'Címrend kötelező 4.'!FO25+'Címrend önként 4.'!FO25+'Címrend állig. 4.'!FO25</f>
        <v>0</v>
      </c>
      <c r="FP25" s="306">
        <f>'Címrend kötelező 4.'!FP25+'Címrend önként 4.'!FP25+'Címrend állig. 4.'!FP25</f>
        <v>0</v>
      </c>
      <c r="FQ25" s="306">
        <f>'Címrend kötelező 4.'!FQ25+'Címrend önként 4.'!FQ25+'Címrend állig. 4.'!FQ25</f>
        <v>0</v>
      </c>
      <c r="FR25" s="306">
        <f>'Címrend kötelező 4.'!FR25+'Címrend önként 4.'!FR25+'Címrend állig. 4.'!FR25</f>
        <v>0</v>
      </c>
      <c r="FS25" s="306">
        <f>'Címrend kötelező 4.'!FS25+'Címrend önként 4.'!FS25+'Címrend állig. 4.'!FS25</f>
        <v>0</v>
      </c>
      <c r="FT25" s="306">
        <f>'Címrend kötelező 4.'!FT25+'Címrend önként 4.'!FT25+'Címrend állig. 4.'!FT25</f>
        <v>0</v>
      </c>
      <c r="FU25" s="306">
        <f>'Címrend kötelező 4.'!FU25+'Címrend önként 4.'!FU25+'Címrend állig. 4.'!FU25</f>
        <v>0</v>
      </c>
      <c r="FV25" s="306">
        <f>'Címrend kötelező 4.'!FV25+'Címrend önként 4.'!FV25+'Címrend állig. 4.'!FV25</f>
        <v>0</v>
      </c>
      <c r="FW25" s="306">
        <f>'Címrend kötelező 4.'!FW25+'Címrend önként 4.'!FW25+'Címrend állig. 4.'!FW25</f>
        <v>0</v>
      </c>
      <c r="FX25" s="306">
        <f>'Címrend kötelező 4.'!FX25+'Címrend önként 4.'!FX25+'Címrend állig. 4.'!FX25</f>
        <v>0</v>
      </c>
      <c r="FY25" s="306">
        <f>'Címrend kötelező 4.'!FY25+'Címrend önként 4.'!FY25+'Címrend állig. 4.'!FY25</f>
        <v>0</v>
      </c>
      <c r="FZ25" s="306">
        <f>'Címrend kötelező 4.'!FZ25+'Címrend önként 4.'!FZ25+'Címrend állig. 4.'!FZ25</f>
        <v>0</v>
      </c>
      <c r="GA25" s="306">
        <f>'Címrend kötelező 4.'!GA25+'Címrend önként 4.'!GA25+'Címrend állig. 4.'!GA25</f>
        <v>0</v>
      </c>
      <c r="GB25" s="306">
        <f>'Címrend kötelező 4.'!GB25+'Címrend önként 4.'!GB25+'Címrend állig. 4.'!GB25</f>
        <v>0</v>
      </c>
      <c r="GC25" s="306">
        <f>'Címrend kötelező 4.'!GC25+'Címrend önként 4.'!GC25+'Címrend állig. 4.'!GC25</f>
        <v>0</v>
      </c>
      <c r="GD25" s="306">
        <f>'Címrend kötelező 4.'!GD25+'Címrend önként 4.'!GD25+'Címrend állig. 4.'!GD25</f>
        <v>0</v>
      </c>
      <c r="GE25" s="306">
        <f>'Címrend kötelező 4.'!GE25+'Címrend önként 4.'!GE25+'Címrend állig. 4.'!GE25</f>
        <v>0</v>
      </c>
      <c r="GF25" s="306">
        <f>'Címrend kötelező 4.'!GF25+'Címrend önként 4.'!GF25+'Címrend állig. 4.'!GF25</f>
        <v>0</v>
      </c>
      <c r="GG25" s="306">
        <f>'Címrend kötelező 4.'!GG25+'Címrend önként 4.'!GG25+'Címrend állig. 4.'!GG25</f>
        <v>0</v>
      </c>
      <c r="GH25" s="306">
        <f>'Címrend kötelező 4.'!GH25+'Címrend önként 4.'!GH25+'Címrend állig. 4.'!GH25</f>
        <v>0</v>
      </c>
      <c r="GI25" s="306">
        <f>'Címrend kötelező 4.'!GI25+'Címrend önként 4.'!GI25+'Címrend állig. 4.'!GI25</f>
        <v>0</v>
      </c>
      <c r="GJ25" s="306">
        <f>'Címrend kötelező 4.'!GJ25+'Címrend önként 4.'!GJ25+'Címrend állig. 4.'!GJ25</f>
        <v>0</v>
      </c>
      <c r="GK25" s="306">
        <f>'Címrend kötelező 4.'!GK25+'Címrend önként 4.'!GK25+'Címrend állig. 4.'!GK25</f>
        <v>0</v>
      </c>
      <c r="GL25" s="307">
        <f>EY25+FB25+FE25+FH25+FK25+FN25+FQ25+FT25+FW25+FZ25+GC25+GF25+GI25</f>
        <v>0</v>
      </c>
      <c r="GM25" s="307">
        <f t="shared" si="214"/>
        <v>0</v>
      </c>
      <c r="GN25" s="307">
        <f t="shared" si="214"/>
        <v>0</v>
      </c>
      <c r="GO25" s="306">
        <f>'Címrend kötelező 4.'!GO25+'Címrend önként 4.'!GO25+'Címrend állig. 4.'!GO25</f>
        <v>0</v>
      </c>
      <c r="GP25" s="306">
        <f>'Címrend kötelező 4.'!GP25+'Címrend önként 4.'!GP25+'Címrend állig. 4.'!GP25</f>
        <v>0</v>
      </c>
      <c r="GQ25" s="306">
        <f>'Címrend kötelező 4.'!GQ25+'Címrend önként 4.'!GQ25+'Címrend állig. 4.'!GQ25</f>
        <v>0</v>
      </c>
      <c r="GR25" s="306">
        <f>'Címrend kötelező 4.'!GR25+'Címrend önként 4.'!GR25+'Címrend állig. 4.'!GR25</f>
        <v>0</v>
      </c>
      <c r="GS25" s="306">
        <f>'Címrend kötelező 4.'!GS25+'Címrend önként 4.'!GS25+'Címrend állig. 4.'!GS25</f>
        <v>0</v>
      </c>
      <c r="GT25" s="306">
        <f>'Címrend kötelező 4.'!GT25+'Címrend önként 4.'!GT25+'Címrend állig. 4.'!GT25</f>
        <v>0</v>
      </c>
      <c r="GU25" s="306">
        <f>'Címrend kötelező 4.'!GU25+'Címrend önként 4.'!GU25+'Címrend állig. 4.'!GU25</f>
        <v>0</v>
      </c>
      <c r="GV25" s="306">
        <f>'Címrend kötelező 4.'!GV25+'Címrend önként 4.'!GV25+'Címrend állig. 4.'!GV25</f>
        <v>0</v>
      </c>
      <c r="GW25" s="306">
        <f>'Címrend kötelező 4.'!GW25+'Címrend önként 4.'!GW25+'Címrend állig. 4.'!GW25</f>
        <v>0</v>
      </c>
      <c r="GX25" s="307">
        <f>GL25+GO25+GR25+GU25</f>
        <v>0</v>
      </c>
      <c r="GY25" s="307">
        <f t="shared" si="215"/>
        <v>0</v>
      </c>
      <c r="GZ25" s="307">
        <f t="shared" si="215"/>
        <v>0</v>
      </c>
      <c r="HA25" s="307">
        <f>DR25+EV25+GX25</f>
        <v>918137</v>
      </c>
      <c r="HB25" s="307">
        <f t="shared" si="216"/>
        <v>1216804</v>
      </c>
      <c r="HC25" s="308">
        <f t="shared" si="216"/>
        <v>0</v>
      </c>
      <c r="HD25" s="299"/>
      <c r="HE25" s="24"/>
    </row>
    <row r="26" spans="1:213" s="167" customFormat="1" ht="15" customHeight="1" thickBot="1" x14ac:dyDescent="0.25">
      <c r="A26" s="312" t="s">
        <v>583</v>
      </c>
      <c r="B26" s="313">
        <f t="shared" ref="B26" si="217">B7+B18</f>
        <v>180290</v>
      </c>
      <c r="C26" s="313">
        <f t="shared" ref="C26:E26" si="218">C7+C18</f>
        <v>224013</v>
      </c>
      <c r="D26" s="313">
        <f t="shared" si="218"/>
        <v>192135</v>
      </c>
      <c r="E26" s="313">
        <f t="shared" si="218"/>
        <v>1000</v>
      </c>
      <c r="F26" s="313">
        <f t="shared" ref="F26:N26" si="219">F7+F18</f>
        <v>6470</v>
      </c>
      <c r="G26" s="313">
        <f t="shared" si="219"/>
        <v>6465</v>
      </c>
      <c r="H26" s="313">
        <f t="shared" si="219"/>
        <v>3353</v>
      </c>
      <c r="I26" s="313">
        <f t="shared" si="219"/>
        <v>3633</v>
      </c>
      <c r="J26" s="313">
        <f t="shared" si="219"/>
        <v>2384</v>
      </c>
      <c r="K26" s="313">
        <f t="shared" si="219"/>
        <v>6918</v>
      </c>
      <c r="L26" s="313">
        <f t="shared" si="219"/>
        <v>7244</v>
      </c>
      <c r="M26" s="313">
        <f t="shared" si="219"/>
        <v>6460</v>
      </c>
      <c r="N26" s="313">
        <f t="shared" si="219"/>
        <v>123969</v>
      </c>
      <c r="O26" s="313">
        <f t="shared" ref="O26:BZ26" si="220">O7+O18</f>
        <v>284646</v>
      </c>
      <c r="P26" s="313">
        <f t="shared" si="220"/>
        <v>275904</v>
      </c>
      <c r="Q26" s="313">
        <f t="shared" si="220"/>
        <v>742225</v>
      </c>
      <c r="R26" s="313">
        <f t="shared" si="220"/>
        <v>237162</v>
      </c>
      <c r="S26" s="313">
        <f t="shared" si="220"/>
        <v>0</v>
      </c>
      <c r="T26" s="313">
        <f t="shared" si="220"/>
        <v>918137</v>
      </c>
      <c r="U26" s="313">
        <f t="shared" si="220"/>
        <v>1216804</v>
      </c>
      <c r="V26" s="313">
        <f t="shared" si="220"/>
        <v>0</v>
      </c>
      <c r="W26" s="313">
        <f t="shared" si="220"/>
        <v>6868</v>
      </c>
      <c r="X26" s="313">
        <f t="shared" si="220"/>
        <v>18786</v>
      </c>
      <c r="Y26" s="313">
        <f t="shared" si="220"/>
        <v>14717</v>
      </c>
      <c r="Z26" s="313">
        <f t="shared" si="220"/>
        <v>50726</v>
      </c>
      <c r="AA26" s="313">
        <f t="shared" si="220"/>
        <v>52779</v>
      </c>
      <c r="AB26" s="313">
        <f t="shared" si="220"/>
        <v>14462</v>
      </c>
      <c r="AC26" s="313">
        <f t="shared" si="220"/>
        <v>0</v>
      </c>
      <c r="AD26" s="313">
        <f t="shared" si="220"/>
        <v>804898</v>
      </c>
      <c r="AE26" s="313">
        <f t="shared" si="220"/>
        <v>843215</v>
      </c>
      <c r="AF26" s="313">
        <f t="shared" si="220"/>
        <v>4500</v>
      </c>
      <c r="AG26" s="313">
        <f t="shared" si="220"/>
        <v>4517</v>
      </c>
      <c r="AH26" s="313">
        <f t="shared" si="220"/>
        <v>3381</v>
      </c>
      <c r="AI26" s="313">
        <f t="shared" si="220"/>
        <v>13600</v>
      </c>
      <c r="AJ26" s="313">
        <f t="shared" si="220"/>
        <v>33801</v>
      </c>
      <c r="AK26" s="313">
        <f t="shared" si="220"/>
        <v>25215</v>
      </c>
      <c r="AL26" s="313">
        <f t="shared" si="220"/>
        <v>155447</v>
      </c>
      <c r="AM26" s="313">
        <f t="shared" si="220"/>
        <v>175340</v>
      </c>
      <c r="AN26" s="313">
        <f t="shared" si="220"/>
        <v>122103</v>
      </c>
      <c r="AO26" s="313">
        <f t="shared" si="220"/>
        <v>790408</v>
      </c>
      <c r="AP26" s="313">
        <f t="shared" si="220"/>
        <v>852198</v>
      </c>
      <c r="AQ26" s="313">
        <f t="shared" si="220"/>
        <v>752900</v>
      </c>
      <c r="AR26" s="313">
        <f t="shared" si="220"/>
        <v>5000</v>
      </c>
      <c r="AS26" s="313">
        <f t="shared" si="220"/>
        <v>10000</v>
      </c>
      <c r="AT26" s="313">
        <f t="shared" si="220"/>
        <v>0</v>
      </c>
      <c r="AU26" s="313">
        <f t="shared" si="220"/>
        <v>140407</v>
      </c>
      <c r="AV26" s="313">
        <f t="shared" si="220"/>
        <v>212386</v>
      </c>
      <c r="AW26" s="313">
        <f t="shared" si="220"/>
        <v>162748</v>
      </c>
      <c r="AX26" s="313">
        <f t="shared" si="220"/>
        <v>55350</v>
      </c>
      <c r="AY26" s="313">
        <f t="shared" si="220"/>
        <v>56815</v>
      </c>
      <c r="AZ26" s="313">
        <f t="shared" si="220"/>
        <v>68291</v>
      </c>
      <c r="BA26" s="313">
        <f t="shared" si="220"/>
        <v>0</v>
      </c>
      <c r="BB26" s="313">
        <f t="shared" si="220"/>
        <v>31071</v>
      </c>
      <c r="BC26" s="313">
        <f t="shared" si="220"/>
        <v>18201</v>
      </c>
      <c r="BD26" s="313">
        <f t="shared" si="220"/>
        <v>1000</v>
      </c>
      <c r="BE26" s="313">
        <f t="shared" si="220"/>
        <v>1028</v>
      </c>
      <c r="BF26" s="313">
        <f t="shared" si="220"/>
        <v>239</v>
      </c>
      <c r="BG26" s="313">
        <f t="shared" si="220"/>
        <v>136669</v>
      </c>
      <c r="BH26" s="313">
        <f t="shared" si="220"/>
        <v>162210</v>
      </c>
      <c r="BI26" s="313">
        <f t="shared" si="220"/>
        <v>149813</v>
      </c>
      <c r="BJ26" s="313">
        <f t="shared" si="220"/>
        <v>0</v>
      </c>
      <c r="BK26" s="313">
        <f t="shared" si="220"/>
        <v>0</v>
      </c>
      <c r="BL26" s="313">
        <f t="shared" si="220"/>
        <v>0</v>
      </c>
      <c r="BM26" s="313">
        <f t="shared" si="220"/>
        <v>26913</v>
      </c>
      <c r="BN26" s="313">
        <f t="shared" si="220"/>
        <v>42104</v>
      </c>
      <c r="BO26" s="313">
        <f t="shared" si="220"/>
        <v>7935</v>
      </c>
      <c r="BP26" s="313">
        <f t="shared" si="220"/>
        <v>1035667</v>
      </c>
      <c r="BQ26" s="313">
        <f t="shared" si="220"/>
        <v>4496209</v>
      </c>
      <c r="BR26" s="313">
        <f t="shared" si="220"/>
        <v>908270</v>
      </c>
      <c r="BS26" s="313">
        <f t="shared" si="220"/>
        <v>169062</v>
      </c>
      <c r="BT26" s="313">
        <f t="shared" si="220"/>
        <v>179808</v>
      </c>
      <c r="BU26" s="313">
        <f t="shared" si="220"/>
        <v>172110</v>
      </c>
      <c r="BV26" s="313">
        <f t="shared" si="220"/>
        <v>0</v>
      </c>
      <c r="BW26" s="313">
        <f t="shared" si="220"/>
        <v>0</v>
      </c>
      <c r="BX26" s="313">
        <f t="shared" si="220"/>
        <v>0</v>
      </c>
      <c r="BY26" s="313">
        <f t="shared" si="220"/>
        <v>853340</v>
      </c>
      <c r="BZ26" s="313">
        <f t="shared" si="220"/>
        <v>1068901</v>
      </c>
      <c r="CA26" s="313">
        <f t="shared" ref="CA26:DQ26" si="221">CA7+CA18</f>
        <v>1068404</v>
      </c>
      <c r="CB26" s="313">
        <f t="shared" si="221"/>
        <v>0</v>
      </c>
      <c r="CC26" s="313">
        <f t="shared" si="221"/>
        <v>0</v>
      </c>
      <c r="CD26" s="313">
        <f t="shared" si="221"/>
        <v>0</v>
      </c>
      <c r="CE26" s="313">
        <f t="shared" si="221"/>
        <v>3716120</v>
      </c>
      <c r="CF26" s="313">
        <f t="shared" si="221"/>
        <v>5783545</v>
      </c>
      <c r="CG26" s="313">
        <f t="shared" si="221"/>
        <v>3405428</v>
      </c>
      <c r="CH26" s="313">
        <f t="shared" si="221"/>
        <v>548293</v>
      </c>
      <c r="CI26" s="313">
        <f t="shared" si="221"/>
        <v>702445</v>
      </c>
      <c r="CJ26" s="313">
        <f t="shared" si="221"/>
        <v>139171</v>
      </c>
      <c r="CK26" s="313">
        <f t="shared" si="221"/>
        <v>268694</v>
      </c>
      <c r="CL26" s="313">
        <f t="shared" si="221"/>
        <v>1391853</v>
      </c>
      <c r="CM26" s="313">
        <f t="shared" si="221"/>
        <v>16759</v>
      </c>
      <c r="CN26" s="313">
        <f t="shared" si="221"/>
        <v>696689</v>
      </c>
      <c r="CO26" s="313">
        <f t="shared" si="221"/>
        <v>722772</v>
      </c>
      <c r="CP26" s="313">
        <f t="shared" si="221"/>
        <v>32920</v>
      </c>
      <c r="CQ26" s="313">
        <f t="shared" si="221"/>
        <v>0</v>
      </c>
      <c r="CR26" s="313">
        <f t="shared" si="221"/>
        <v>0</v>
      </c>
      <c r="CS26" s="313">
        <f t="shared" si="221"/>
        <v>0</v>
      </c>
      <c r="CT26" s="313">
        <f t="shared" si="221"/>
        <v>1000</v>
      </c>
      <c r="CU26" s="313">
        <f t="shared" si="221"/>
        <v>1000</v>
      </c>
      <c r="CV26" s="313">
        <f t="shared" si="221"/>
        <v>0</v>
      </c>
      <c r="CW26" s="313">
        <f t="shared" si="221"/>
        <v>5684</v>
      </c>
      <c r="CX26" s="313">
        <f t="shared" si="221"/>
        <v>44622</v>
      </c>
      <c r="CY26" s="313">
        <f t="shared" si="221"/>
        <v>19962</v>
      </c>
      <c r="CZ26" s="313">
        <f t="shared" si="221"/>
        <v>67580</v>
      </c>
      <c r="DA26" s="313">
        <f t="shared" si="221"/>
        <v>331449</v>
      </c>
      <c r="DB26" s="313">
        <f t="shared" si="221"/>
        <v>87248</v>
      </c>
      <c r="DC26" s="313">
        <f t="shared" si="221"/>
        <v>1000000</v>
      </c>
      <c r="DD26" s="313">
        <f t="shared" si="221"/>
        <v>2459012</v>
      </c>
      <c r="DE26" s="313">
        <f t="shared" si="221"/>
        <v>952037</v>
      </c>
      <c r="DF26" s="313">
        <f t="shared" si="221"/>
        <v>374700</v>
      </c>
      <c r="DG26" s="313">
        <f t="shared" si="221"/>
        <v>304703</v>
      </c>
      <c r="DH26" s="313">
        <f t="shared" si="221"/>
        <v>348350</v>
      </c>
      <c r="DI26" s="313">
        <f t="shared" si="221"/>
        <v>91719</v>
      </c>
      <c r="DJ26" s="313">
        <f t="shared" si="221"/>
        <v>125506</v>
      </c>
      <c r="DK26" s="313">
        <f t="shared" si="221"/>
        <v>72681</v>
      </c>
      <c r="DL26" s="313">
        <f t="shared" si="221"/>
        <v>98857</v>
      </c>
      <c r="DM26" s="313">
        <f t="shared" si="221"/>
        <v>224474</v>
      </c>
      <c r="DN26" s="313">
        <f t="shared" si="221"/>
        <v>128412</v>
      </c>
      <c r="DO26" s="313">
        <f t="shared" si="221"/>
        <v>866708</v>
      </c>
      <c r="DP26" s="313">
        <f t="shared" si="221"/>
        <v>994708</v>
      </c>
      <c r="DQ26" s="313">
        <f t="shared" si="221"/>
        <v>988208</v>
      </c>
      <c r="DR26" s="339">
        <f t="shared" ref="DR26:DW26" si="222">DR7+DR18</f>
        <v>13156893</v>
      </c>
      <c r="DS26" s="339">
        <f t="shared" si="222"/>
        <v>23268912</v>
      </c>
      <c r="DT26" s="339">
        <f t="shared" si="222"/>
        <v>11006528</v>
      </c>
      <c r="DU26" s="313">
        <f t="shared" si="222"/>
        <v>14114</v>
      </c>
      <c r="DV26" s="313">
        <f t="shared" si="222"/>
        <v>26663</v>
      </c>
      <c r="DW26" s="313">
        <f t="shared" si="222"/>
        <v>14378</v>
      </c>
      <c r="DX26" s="313">
        <f t="shared" ref="DX26:EU26" si="223">DX7+DX18</f>
        <v>5816</v>
      </c>
      <c r="DY26" s="313">
        <f t="shared" si="223"/>
        <v>7388</v>
      </c>
      <c r="DZ26" s="313">
        <f t="shared" si="223"/>
        <v>2819</v>
      </c>
      <c r="EA26" s="313">
        <f t="shared" si="223"/>
        <v>5232</v>
      </c>
      <c r="EB26" s="313">
        <f t="shared" si="223"/>
        <v>6506</v>
      </c>
      <c r="EC26" s="313">
        <f t="shared" si="223"/>
        <v>5505</v>
      </c>
      <c r="ED26" s="313">
        <f t="shared" si="223"/>
        <v>358729</v>
      </c>
      <c r="EE26" s="313">
        <f t="shared" si="223"/>
        <v>485808</v>
      </c>
      <c r="EF26" s="313">
        <f t="shared" si="223"/>
        <v>341293</v>
      </c>
      <c r="EG26" s="313">
        <f t="shared" si="223"/>
        <v>70415</v>
      </c>
      <c r="EH26" s="313">
        <f t="shared" si="223"/>
        <v>150638</v>
      </c>
      <c r="EI26" s="313">
        <f t="shared" si="223"/>
        <v>84810</v>
      </c>
      <c r="EJ26" s="313">
        <f t="shared" si="223"/>
        <v>56559</v>
      </c>
      <c r="EK26" s="313">
        <f t="shared" si="223"/>
        <v>187309</v>
      </c>
      <c r="EL26" s="313">
        <f t="shared" si="223"/>
        <v>171762</v>
      </c>
      <c r="EM26" s="313">
        <f t="shared" si="223"/>
        <v>20866</v>
      </c>
      <c r="EN26" s="313">
        <f t="shared" si="223"/>
        <v>27066</v>
      </c>
      <c r="EO26" s="313">
        <f t="shared" si="223"/>
        <v>16917</v>
      </c>
      <c r="EP26" s="313">
        <f t="shared" si="223"/>
        <v>1304188</v>
      </c>
      <c r="EQ26" s="313">
        <f t="shared" si="223"/>
        <v>1561385</v>
      </c>
      <c r="ER26" s="313">
        <f t="shared" si="223"/>
        <v>1461620</v>
      </c>
      <c r="ES26" s="313">
        <f t="shared" si="223"/>
        <v>463974</v>
      </c>
      <c r="ET26" s="313">
        <f t="shared" si="223"/>
        <v>585376</v>
      </c>
      <c r="EU26" s="313">
        <f t="shared" si="223"/>
        <v>510741</v>
      </c>
      <c r="EV26" s="339">
        <f t="shared" ref="EV26:FA26" si="224">EV7+EV18</f>
        <v>2299893</v>
      </c>
      <c r="EW26" s="339">
        <f t="shared" si="224"/>
        <v>3038139</v>
      </c>
      <c r="EX26" s="339">
        <f t="shared" si="224"/>
        <v>2609845</v>
      </c>
      <c r="EY26" s="313">
        <f t="shared" si="224"/>
        <v>68153</v>
      </c>
      <c r="EZ26" s="313">
        <f t="shared" si="224"/>
        <v>87425</v>
      </c>
      <c r="FA26" s="313">
        <f t="shared" si="224"/>
        <v>86900</v>
      </c>
      <c r="FB26" s="313">
        <f t="shared" ref="FB26:GK26" si="225">FB7+FB18</f>
        <v>132010</v>
      </c>
      <c r="FC26" s="313">
        <f t="shared" si="225"/>
        <v>185763</v>
      </c>
      <c r="FD26" s="313">
        <f t="shared" si="225"/>
        <v>172152</v>
      </c>
      <c r="FE26" s="313">
        <f t="shared" si="225"/>
        <v>62186</v>
      </c>
      <c r="FF26" s="313">
        <f t="shared" si="225"/>
        <v>92970</v>
      </c>
      <c r="FG26" s="313">
        <f t="shared" si="225"/>
        <v>90605</v>
      </c>
      <c r="FH26" s="313">
        <f t="shared" si="225"/>
        <v>190926</v>
      </c>
      <c r="FI26" s="313">
        <f t="shared" si="225"/>
        <v>661950</v>
      </c>
      <c r="FJ26" s="313">
        <f t="shared" si="225"/>
        <v>185157</v>
      </c>
      <c r="FK26" s="313">
        <f t="shared" si="225"/>
        <v>128880</v>
      </c>
      <c r="FL26" s="313">
        <f t="shared" si="225"/>
        <v>140598</v>
      </c>
      <c r="FM26" s="313">
        <f t="shared" si="225"/>
        <v>136345</v>
      </c>
      <c r="FN26" s="313">
        <f t="shared" si="225"/>
        <v>244806</v>
      </c>
      <c r="FO26" s="313">
        <f t="shared" si="225"/>
        <v>251153</v>
      </c>
      <c r="FP26" s="313">
        <f t="shared" si="225"/>
        <v>216808</v>
      </c>
      <c r="FQ26" s="313">
        <f t="shared" si="225"/>
        <v>128037</v>
      </c>
      <c r="FR26" s="313">
        <f t="shared" si="225"/>
        <v>143290</v>
      </c>
      <c r="FS26" s="313">
        <f t="shared" si="225"/>
        <v>141421</v>
      </c>
      <c r="FT26" s="313">
        <f t="shared" si="225"/>
        <v>152258</v>
      </c>
      <c r="FU26" s="313">
        <f t="shared" si="225"/>
        <v>194872</v>
      </c>
      <c r="FV26" s="313">
        <f t="shared" si="225"/>
        <v>175509</v>
      </c>
      <c r="FW26" s="313">
        <f t="shared" si="225"/>
        <v>92509</v>
      </c>
      <c r="FX26" s="313">
        <f t="shared" si="225"/>
        <v>128306</v>
      </c>
      <c r="FY26" s="313">
        <f t="shared" si="225"/>
        <v>119386</v>
      </c>
      <c r="FZ26" s="313">
        <f t="shared" si="225"/>
        <v>16058</v>
      </c>
      <c r="GA26" s="313">
        <f t="shared" si="225"/>
        <v>19052</v>
      </c>
      <c r="GB26" s="313">
        <f t="shared" si="225"/>
        <v>18411</v>
      </c>
      <c r="GC26" s="313">
        <f t="shared" si="225"/>
        <v>48694</v>
      </c>
      <c r="GD26" s="313">
        <f t="shared" si="225"/>
        <v>59829</v>
      </c>
      <c r="GE26" s="313">
        <f t="shared" si="225"/>
        <v>55192</v>
      </c>
      <c r="GF26" s="313">
        <f t="shared" si="225"/>
        <v>790664</v>
      </c>
      <c r="GG26" s="313">
        <f t="shared" si="225"/>
        <v>876494</v>
      </c>
      <c r="GH26" s="313">
        <f t="shared" si="225"/>
        <v>815790</v>
      </c>
      <c r="GI26" s="313">
        <f t="shared" si="225"/>
        <v>67875</v>
      </c>
      <c r="GJ26" s="313">
        <f t="shared" si="225"/>
        <v>86743</v>
      </c>
      <c r="GK26" s="313">
        <f t="shared" si="225"/>
        <v>78953</v>
      </c>
      <c r="GL26" s="313">
        <f t="shared" ref="GL26:GQ26" si="226">GL7+GL18</f>
        <v>2123056</v>
      </c>
      <c r="GM26" s="313">
        <f t="shared" si="226"/>
        <v>2928445</v>
      </c>
      <c r="GN26" s="313">
        <f t="shared" si="226"/>
        <v>2292629</v>
      </c>
      <c r="GO26" s="313">
        <f t="shared" si="226"/>
        <v>912798</v>
      </c>
      <c r="GP26" s="313">
        <f t="shared" si="226"/>
        <v>1253136</v>
      </c>
      <c r="GQ26" s="313">
        <f t="shared" si="226"/>
        <v>1103260</v>
      </c>
      <c r="GR26" s="313">
        <f t="shared" ref="GR26:GW26" si="227">GR7+GR18</f>
        <v>1524865</v>
      </c>
      <c r="GS26" s="313">
        <f t="shared" si="227"/>
        <v>1878271</v>
      </c>
      <c r="GT26" s="313">
        <f t="shared" si="227"/>
        <v>1749274</v>
      </c>
      <c r="GU26" s="313">
        <f t="shared" si="227"/>
        <v>1354848</v>
      </c>
      <c r="GV26" s="313">
        <f t="shared" si="227"/>
        <v>1609792</v>
      </c>
      <c r="GW26" s="313">
        <f t="shared" si="227"/>
        <v>1520942</v>
      </c>
      <c r="GX26" s="313">
        <f t="shared" ref="GX26:HC26" si="228">GX7+GX18</f>
        <v>5915567</v>
      </c>
      <c r="GY26" s="313">
        <f t="shared" si="228"/>
        <v>7669644</v>
      </c>
      <c r="GZ26" s="313">
        <f t="shared" si="228"/>
        <v>6666105</v>
      </c>
      <c r="HA26" s="313">
        <f t="shared" si="228"/>
        <v>21372353</v>
      </c>
      <c r="HB26" s="313">
        <f t="shared" si="228"/>
        <v>33976695</v>
      </c>
      <c r="HC26" s="314">
        <f t="shared" si="228"/>
        <v>20282478</v>
      </c>
      <c r="HD26" s="299"/>
      <c r="HE26" s="24"/>
    </row>
    <row r="27" spans="1:213" ht="20.100000000000001" customHeight="1" thickBot="1" x14ac:dyDescent="0.25">
      <c r="A27" s="922" t="s">
        <v>584</v>
      </c>
      <c r="B27" s="315">
        <f t="shared" ref="B27" si="229">B52+B61</f>
        <v>0</v>
      </c>
      <c r="C27" s="315">
        <f t="shared" ref="C27:E27" si="230">C52+C61</f>
        <v>0</v>
      </c>
      <c r="D27" s="315">
        <f t="shared" si="230"/>
        <v>148</v>
      </c>
      <c r="E27" s="315">
        <f t="shared" si="230"/>
        <v>0</v>
      </c>
      <c r="F27" s="315">
        <f t="shared" ref="F27:N27" si="231">F52+F61</f>
        <v>0</v>
      </c>
      <c r="G27" s="315">
        <f t="shared" si="231"/>
        <v>0</v>
      </c>
      <c r="H27" s="315">
        <f t="shared" si="231"/>
        <v>0</v>
      </c>
      <c r="I27" s="315">
        <f t="shared" si="231"/>
        <v>0</v>
      </c>
      <c r="J27" s="315">
        <f t="shared" si="231"/>
        <v>0</v>
      </c>
      <c r="K27" s="315">
        <f t="shared" si="231"/>
        <v>500</v>
      </c>
      <c r="L27" s="315">
        <f t="shared" si="231"/>
        <v>500</v>
      </c>
      <c r="M27" s="315">
        <f t="shared" si="231"/>
        <v>1224</v>
      </c>
      <c r="N27" s="315">
        <f t="shared" si="231"/>
        <v>0</v>
      </c>
      <c r="O27" s="315">
        <f t="shared" ref="O27:BZ27" si="232">O52+O61</f>
        <v>0</v>
      </c>
      <c r="P27" s="315">
        <f t="shared" si="232"/>
        <v>2232</v>
      </c>
      <c r="Q27" s="315">
        <f t="shared" si="232"/>
        <v>0</v>
      </c>
      <c r="R27" s="315">
        <f t="shared" si="232"/>
        <v>0</v>
      </c>
      <c r="S27" s="315">
        <f t="shared" si="232"/>
        <v>0</v>
      </c>
      <c r="T27" s="315">
        <f t="shared" si="232"/>
        <v>0</v>
      </c>
      <c r="U27" s="315">
        <f t="shared" si="232"/>
        <v>0</v>
      </c>
      <c r="V27" s="315">
        <f t="shared" si="232"/>
        <v>0</v>
      </c>
      <c r="W27" s="315">
        <f t="shared" si="232"/>
        <v>7558077</v>
      </c>
      <c r="X27" s="315">
        <f t="shared" si="232"/>
        <v>16058077</v>
      </c>
      <c r="Y27" s="315">
        <f t="shared" si="232"/>
        <v>10522857</v>
      </c>
      <c r="Z27" s="315">
        <f t="shared" si="232"/>
        <v>1723442</v>
      </c>
      <c r="AA27" s="315">
        <f t="shared" si="232"/>
        <v>4464534</v>
      </c>
      <c r="AB27" s="315">
        <f t="shared" si="232"/>
        <v>4518913</v>
      </c>
      <c r="AC27" s="315">
        <f t="shared" si="232"/>
        <v>2929976</v>
      </c>
      <c r="AD27" s="315">
        <f t="shared" si="232"/>
        <v>6448318</v>
      </c>
      <c r="AE27" s="315">
        <f t="shared" si="232"/>
        <v>6448589</v>
      </c>
      <c r="AF27" s="315">
        <f t="shared" si="232"/>
        <v>0</v>
      </c>
      <c r="AG27" s="315">
        <f t="shared" si="232"/>
        <v>0</v>
      </c>
      <c r="AH27" s="315">
        <f t="shared" si="232"/>
        <v>0</v>
      </c>
      <c r="AI27" s="315">
        <f t="shared" si="232"/>
        <v>5603</v>
      </c>
      <c r="AJ27" s="315">
        <f t="shared" si="232"/>
        <v>6503</v>
      </c>
      <c r="AK27" s="315">
        <f t="shared" si="232"/>
        <v>6901</v>
      </c>
      <c r="AL27" s="315">
        <f t="shared" si="232"/>
        <v>0</v>
      </c>
      <c r="AM27" s="315">
        <f t="shared" si="232"/>
        <v>16247</v>
      </c>
      <c r="AN27" s="315">
        <f t="shared" si="232"/>
        <v>25984</v>
      </c>
      <c r="AO27" s="315">
        <f t="shared" si="232"/>
        <v>1251010</v>
      </c>
      <c r="AP27" s="315">
        <f t="shared" si="232"/>
        <v>1251010</v>
      </c>
      <c r="AQ27" s="315">
        <f t="shared" si="232"/>
        <v>1281931</v>
      </c>
      <c r="AR27" s="315">
        <f t="shared" si="232"/>
        <v>0</v>
      </c>
      <c r="AS27" s="315">
        <f t="shared" si="232"/>
        <v>0</v>
      </c>
      <c r="AT27" s="315">
        <f t="shared" si="232"/>
        <v>0</v>
      </c>
      <c r="AU27" s="315">
        <f t="shared" si="232"/>
        <v>1200</v>
      </c>
      <c r="AV27" s="315">
        <f t="shared" si="232"/>
        <v>1200</v>
      </c>
      <c r="AW27" s="315">
        <f t="shared" si="232"/>
        <v>631</v>
      </c>
      <c r="AX27" s="315">
        <f t="shared" si="232"/>
        <v>250000</v>
      </c>
      <c r="AY27" s="315">
        <f t="shared" si="232"/>
        <v>250000</v>
      </c>
      <c r="AZ27" s="315">
        <f t="shared" si="232"/>
        <v>328060</v>
      </c>
      <c r="BA27" s="315">
        <f t="shared" si="232"/>
        <v>0</v>
      </c>
      <c r="BB27" s="315">
        <f t="shared" si="232"/>
        <v>0</v>
      </c>
      <c r="BC27" s="315">
        <f t="shared" si="232"/>
        <v>0</v>
      </c>
      <c r="BD27" s="315">
        <f t="shared" si="232"/>
        <v>0</v>
      </c>
      <c r="BE27" s="315">
        <f t="shared" si="232"/>
        <v>0</v>
      </c>
      <c r="BF27" s="315">
        <f t="shared" si="232"/>
        <v>0</v>
      </c>
      <c r="BG27" s="315">
        <f t="shared" si="232"/>
        <v>68219</v>
      </c>
      <c r="BH27" s="315">
        <f t="shared" si="232"/>
        <v>68219</v>
      </c>
      <c r="BI27" s="315">
        <f t="shared" si="232"/>
        <v>94471</v>
      </c>
      <c r="BJ27" s="315">
        <f t="shared" si="232"/>
        <v>0</v>
      </c>
      <c r="BK27" s="315">
        <f t="shared" si="232"/>
        <v>0</v>
      </c>
      <c r="BL27" s="315">
        <f t="shared" si="232"/>
        <v>0</v>
      </c>
      <c r="BM27" s="315">
        <f t="shared" si="232"/>
        <v>0</v>
      </c>
      <c r="BN27" s="315">
        <f t="shared" si="232"/>
        <v>182326</v>
      </c>
      <c r="BO27" s="315">
        <f t="shared" si="232"/>
        <v>182326</v>
      </c>
      <c r="BP27" s="315">
        <f t="shared" si="232"/>
        <v>155846</v>
      </c>
      <c r="BQ27" s="315">
        <f t="shared" si="232"/>
        <v>176236</v>
      </c>
      <c r="BR27" s="315">
        <f t="shared" si="232"/>
        <v>68223</v>
      </c>
      <c r="BS27" s="315">
        <f t="shared" si="232"/>
        <v>0</v>
      </c>
      <c r="BT27" s="315">
        <f t="shared" si="232"/>
        <v>10913</v>
      </c>
      <c r="BU27" s="315">
        <f t="shared" si="232"/>
        <v>10914</v>
      </c>
      <c r="BV27" s="315">
        <f t="shared" si="232"/>
        <v>0</v>
      </c>
      <c r="BW27" s="315">
        <f t="shared" si="232"/>
        <v>0</v>
      </c>
      <c r="BX27" s="315">
        <f t="shared" si="232"/>
        <v>0</v>
      </c>
      <c r="BY27" s="315">
        <f t="shared" si="232"/>
        <v>10000</v>
      </c>
      <c r="BZ27" s="315">
        <f t="shared" si="232"/>
        <v>11246</v>
      </c>
      <c r="CA27" s="315">
        <f t="shared" ref="CA27:DQ27" si="233">CA52+CA61</f>
        <v>11614</v>
      </c>
      <c r="CB27" s="315">
        <f t="shared" si="233"/>
        <v>0</v>
      </c>
      <c r="CC27" s="315">
        <f t="shared" si="233"/>
        <v>0</v>
      </c>
      <c r="CD27" s="315">
        <f t="shared" si="233"/>
        <v>0</v>
      </c>
      <c r="CE27" s="315">
        <f t="shared" si="233"/>
        <v>4659170</v>
      </c>
      <c r="CF27" s="315">
        <f t="shared" si="233"/>
        <v>5276234</v>
      </c>
      <c r="CG27" s="315">
        <f t="shared" si="233"/>
        <v>4613953</v>
      </c>
      <c r="CH27" s="315">
        <f t="shared" si="233"/>
        <v>0</v>
      </c>
      <c r="CI27" s="315">
        <f t="shared" si="233"/>
        <v>0</v>
      </c>
      <c r="CJ27" s="315">
        <f t="shared" si="233"/>
        <v>0</v>
      </c>
      <c r="CK27" s="315">
        <f t="shared" si="233"/>
        <v>168194</v>
      </c>
      <c r="CL27" s="315">
        <f t="shared" si="233"/>
        <v>1407130</v>
      </c>
      <c r="CM27" s="315">
        <f t="shared" si="233"/>
        <v>1407130</v>
      </c>
      <c r="CN27" s="315">
        <f t="shared" si="233"/>
        <v>390000</v>
      </c>
      <c r="CO27" s="315">
        <f t="shared" si="233"/>
        <v>441998</v>
      </c>
      <c r="CP27" s="315">
        <f t="shared" si="233"/>
        <v>51998</v>
      </c>
      <c r="CQ27" s="315">
        <f t="shared" si="233"/>
        <v>0</v>
      </c>
      <c r="CR27" s="315">
        <f t="shared" si="233"/>
        <v>0</v>
      </c>
      <c r="CS27" s="315">
        <f t="shared" si="233"/>
        <v>0</v>
      </c>
      <c r="CT27" s="315">
        <f t="shared" si="233"/>
        <v>0</v>
      </c>
      <c r="CU27" s="315">
        <f t="shared" si="233"/>
        <v>0</v>
      </c>
      <c r="CV27" s="315">
        <f t="shared" si="233"/>
        <v>0</v>
      </c>
      <c r="CW27" s="315">
        <f t="shared" si="233"/>
        <v>0</v>
      </c>
      <c r="CX27" s="315">
        <f t="shared" si="233"/>
        <v>1000</v>
      </c>
      <c r="CY27" s="315">
        <f t="shared" si="233"/>
        <v>1000</v>
      </c>
      <c r="CZ27" s="315">
        <f t="shared" si="233"/>
        <v>0</v>
      </c>
      <c r="DA27" s="315">
        <f t="shared" si="233"/>
        <v>0</v>
      </c>
      <c r="DB27" s="315">
        <f t="shared" si="233"/>
        <v>3074</v>
      </c>
      <c r="DC27" s="315">
        <f t="shared" si="233"/>
        <v>140000</v>
      </c>
      <c r="DD27" s="315">
        <f t="shared" si="233"/>
        <v>140000</v>
      </c>
      <c r="DE27" s="315">
        <f t="shared" si="233"/>
        <v>217233</v>
      </c>
      <c r="DF27" s="315">
        <f t="shared" si="233"/>
        <v>120507</v>
      </c>
      <c r="DG27" s="315">
        <f t="shared" si="233"/>
        <v>0</v>
      </c>
      <c r="DH27" s="315">
        <f t="shared" si="233"/>
        <v>17562</v>
      </c>
      <c r="DI27" s="315">
        <f t="shared" si="233"/>
        <v>30000</v>
      </c>
      <c r="DJ27" s="315">
        <f t="shared" si="233"/>
        <v>30000</v>
      </c>
      <c r="DK27" s="315">
        <f t="shared" si="233"/>
        <v>42178</v>
      </c>
      <c r="DL27" s="315">
        <f t="shared" si="233"/>
        <v>0</v>
      </c>
      <c r="DM27" s="315">
        <f t="shared" si="233"/>
        <v>0</v>
      </c>
      <c r="DN27" s="315">
        <f t="shared" si="233"/>
        <v>0</v>
      </c>
      <c r="DO27" s="315">
        <f t="shared" si="233"/>
        <v>75000</v>
      </c>
      <c r="DP27" s="315">
        <f t="shared" si="233"/>
        <v>108777</v>
      </c>
      <c r="DQ27" s="315">
        <f t="shared" si="233"/>
        <v>108777</v>
      </c>
      <c r="DR27" s="341">
        <f t="shared" ref="DR27:DW27" si="234">DR52+DR61</f>
        <v>19536744</v>
      </c>
      <c r="DS27" s="341">
        <f t="shared" si="234"/>
        <v>36350468</v>
      </c>
      <c r="DT27" s="341">
        <f t="shared" si="234"/>
        <v>29967923</v>
      </c>
      <c r="DU27" s="315">
        <f t="shared" si="234"/>
        <v>14114</v>
      </c>
      <c r="DV27" s="315">
        <f t="shared" si="234"/>
        <v>26663</v>
      </c>
      <c r="DW27" s="315">
        <f t="shared" si="234"/>
        <v>14378</v>
      </c>
      <c r="DX27" s="315">
        <f t="shared" ref="DX27:EU27" si="235">DX52+DX61</f>
        <v>5816</v>
      </c>
      <c r="DY27" s="315">
        <f t="shared" si="235"/>
        <v>7388</v>
      </c>
      <c r="DZ27" s="315">
        <f t="shared" si="235"/>
        <v>3901</v>
      </c>
      <c r="EA27" s="315">
        <f t="shared" si="235"/>
        <v>5232</v>
      </c>
      <c r="EB27" s="315">
        <f t="shared" si="235"/>
        <v>6506</v>
      </c>
      <c r="EC27" s="315">
        <f t="shared" si="235"/>
        <v>5505</v>
      </c>
      <c r="ED27" s="315">
        <f t="shared" si="235"/>
        <v>358729</v>
      </c>
      <c r="EE27" s="315">
        <f t="shared" si="235"/>
        <v>485808</v>
      </c>
      <c r="EF27" s="315">
        <f t="shared" si="235"/>
        <v>341297</v>
      </c>
      <c r="EG27" s="315">
        <f t="shared" si="235"/>
        <v>70415</v>
      </c>
      <c r="EH27" s="315">
        <f t="shared" si="235"/>
        <v>150638</v>
      </c>
      <c r="EI27" s="315">
        <f t="shared" si="235"/>
        <v>84810</v>
      </c>
      <c r="EJ27" s="315">
        <f t="shared" si="235"/>
        <v>56559</v>
      </c>
      <c r="EK27" s="315">
        <f t="shared" si="235"/>
        <v>187309</v>
      </c>
      <c r="EL27" s="315">
        <f t="shared" si="235"/>
        <v>177676</v>
      </c>
      <c r="EM27" s="315">
        <f t="shared" si="235"/>
        <v>20866</v>
      </c>
      <c r="EN27" s="315">
        <f t="shared" si="235"/>
        <v>27066</v>
      </c>
      <c r="EO27" s="315">
        <f t="shared" si="235"/>
        <v>16917</v>
      </c>
      <c r="EP27" s="315">
        <f t="shared" si="235"/>
        <v>1304188</v>
      </c>
      <c r="EQ27" s="315">
        <f t="shared" si="235"/>
        <v>1561385</v>
      </c>
      <c r="ER27" s="315">
        <f t="shared" si="235"/>
        <v>1475501</v>
      </c>
      <c r="ES27" s="315">
        <f t="shared" si="235"/>
        <v>463974</v>
      </c>
      <c r="ET27" s="315">
        <f t="shared" si="235"/>
        <v>585376</v>
      </c>
      <c r="EU27" s="315">
        <f t="shared" si="235"/>
        <v>517272</v>
      </c>
      <c r="EV27" s="341">
        <f t="shared" ref="EV27:FA27" si="236">EV52+EV61</f>
        <v>2299893</v>
      </c>
      <c r="EW27" s="341">
        <f t="shared" si="236"/>
        <v>3038139</v>
      </c>
      <c r="EX27" s="341">
        <f t="shared" si="236"/>
        <v>2637257</v>
      </c>
      <c r="EY27" s="315">
        <f t="shared" si="236"/>
        <v>68153</v>
      </c>
      <c r="EZ27" s="315">
        <f t="shared" si="236"/>
        <v>87425</v>
      </c>
      <c r="FA27" s="315">
        <f t="shared" si="236"/>
        <v>86910</v>
      </c>
      <c r="FB27" s="315">
        <f t="shared" ref="FB27:GK27" si="237">FB52+FB61</f>
        <v>132010</v>
      </c>
      <c r="FC27" s="315">
        <f t="shared" si="237"/>
        <v>185763</v>
      </c>
      <c r="FD27" s="315">
        <f t="shared" si="237"/>
        <v>174605</v>
      </c>
      <c r="FE27" s="315">
        <f t="shared" si="237"/>
        <v>62186</v>
      </c>
      <c r="FF27" s="315">
        <f t="shared" si="237"/>
        <v>92970</v>
      </c>
      <c r="FG27" s="315">
        <f t="shared" si="237"/>
        <v>92970</v>
      </c>
      <c r="FH27" s="315">
        <f t="shared" si="237"/>
        <v>190926</v>
      </c>
      <c r="FI27" s="315">
        <f t="shared" si="237"/>
        <v>661950</v>
      </c>
      <c r="FJ27" s="315">
        <f t="shared" si="237"/>
        <v>661787</v>
      </c>
      <c r="FK27" s="315">
        <f t="shared" si="237"/>
        <v>128880</v>
      </c>
      <c r="FL27" s="315">
        <f t="shared" si="237"/>
        <v>140598</v>
      </c>
      <c r="FM27" s="315">
        <f t="shared" si="237"/>
        <v>140597</v>
      </c>
      <c r="FN27" s="315">
        <f t="shared" si="237"/>
        <v>244806</v>
      </c>
      <c r="FO27" s="315">
        <f t="shared" si="237"/>
        <v>251153</v>
      </c>
      <c r="FP27" s="315">
        <f t="shared" si="237"/>
        <v>230779</v>
      </c>
      <c r="FQ27" s="315">
        <f t="shared" si="237"/>
        <v>128037</v>
      </c>
      <c r="FR27" s="315">
        <f t="shared" si="237"/>
        <v>143290</v>
      </c>
      <c r="FS27" s="315">
        <f t="shared" si="237"/>
        <v>151054</v>
      </c>
      <c r="FT27" s="315">
        <f t="shared" si="237"/>
        <v>152258</v>
      </c>
      <c r="FU27" s="315">
        <f t="shared" si="237"/>
        <v>194872</v>
      </c>
      <c r="FV27" s="315">
        <f t="shared" si="237"/>
        <v>193016</v>
      </c>
      <c r="FW27" s="315">
        <f t="shared" si="237"/>
        <v>92509</v>
      </c>
      <c r="FX27" s="315">
        <f t="shared" si="237"/>
        <v>128306</v>
      </c>
      <c r="FY27" s="315">
        <f t="shared" si="237"/>
        <v>125838</v>
      </c>
      <c r="FZ27" s="315">
        <f t="shared" si="237"/>
        <v>16058</v>
      </c>
      <c r="GA27" s="315">
        <f t="shared" si="237"/>
        <v>19052</v>
      </c>
      <c r="GB27" s="315">
        <f t="shared" si="237"/>
        <v>19052</v>
      </c>
      <c r="GC27" s="315">
        <f t="shared" si="237"/>
        <v>48694</v>
      </c>
      <c r="GD27" s="315">
        <f t="shared" si="237"/>
        <v>59829</v>
      </c>
      <c r="GE27" s="315">
        <f t="shared" si="237"/>
        <v>59829</v>
      </c>
      <c r="GF27" s="315">
        <f t="shared" si="237"/>
        <v>790664</v>
      </c>
      <c r="GG27" s="315">
        <f t="shared" si="237"/>
        <v>876494</v>
      </c>
      <c r="GH27" s="315">
        <f t="shared" si="237"/>
        <v>864141</v>
      </c>
      <c r="GI27" s="315">
        <f t="shared" si="237"/>
        <v>67875</v>
      </c>
      <c r="GJ27" s="315">
        <f t="shared" si="237"/>
        <v>86743</v>
      </c>
      <c r="GK27" s="315">
        <f t="shared" si="237"/>
        <v>86743</v>
      </c>
      <c r="GL27" s="315">
        <f t="shared" ref="GL27:GQ27" si="238">GL52+GL61</f>
        <v>2123056</v>
      </c>
      <c r="GM27" s="315">
        <f t="shared" si="238"/>
        <v>2928445</v>
      </c>
      <c r="GN27" s="315">
        <f t="shared" si="238"/>
        <v>2887321</v>
      </c>
      <c r="GO27" s="315">
        <f t="shared" si="238"/>
        <v>912798</v>
      </c>
      <c r="GP27" s="315">
        <f t="shared" si="238"/>
        <v>1253136</v>
      </c>
      <c r="GQ27" s="315">
        <f t="shared" si="238"/>
        <v>1222022</v>
      </c>
      <c r="GR27" s="315">
        <f t="shared" ref="GR27:GW27" si="239">GR52+GR61</f>
        <v>1524865</v>
      </c>
      <c r="GS27" s="315">
        <f t="shared" si="239"/>
        <v>1878271</v>
      </c>
      <c r="GT27" s="315">
        <f t="shared" si="239"/>
        <v>1876314</v>
      </c>
      <c r="GU27" s="315">
        <f t="shared" si="239"/>
        <v>1354848</v>
      </c>
      <c r="GV27" s="315">
        <f t="shared" si="239"/>
        <v>1609792</v>
      </c>
      <c r="GW27" s="315">
        <f t="shared" si="239"/>
        <v>1608664</v>
      </c>
      <c r="GX27" s="315">
        <f t="shared" ref="GX27:HC27" si="240">GX52+GX61</f>
        <v>5915567</v>
      </c>
      <c r="GY27" s="315">
        <f t="shared" si="240"/>
        <v>7669644</v>
      </c>
      <c r="GZ27" s="315">
        <f t="shared" si="240"/>
        <v>7594321</v>
      </c>
      <c r="HA27" s="315">
        <f t="shared" si="240"/>
        <v>27752204</v>
      </c>
      <c r="HB27" s="315">
        <f t="shared" si="240"/>
        <v>47058251</v>
      </c>
      <c r="HC27" s="316">
        <f t="shared" si="240"/>
        <v>40199501</v>
      </c>
      <c r="HD27" s="299"/>
    </row>
    <row r="28" spans="1:213" ht="15" customHeight="1" x14ac:dyDescent="0.2">
      <c r="A28" s="300" t="s">
        <v>585</v>
      </c>
      <c r="B28" s="302">
        <f t="shared" ref="B28" si="241">B29+B35+B36+B37</f>
        <v>0</v>
      </c>
      <c r="C28" s="302">
        <f t="shared" ref="C28:E28" si="242">C29+C35+C36+C37</f>
        <v>0</v>
      </c>
      <c r="D28" s="302">
        <f t="shared" si="242"/>
        <v>148</v>
      </c>
      <c r="E28" s="302">
        <f t="shared" si="242"/>
        <v>0</v>
      </c>
      <c r="F28" s="302">
        <f t="shared" ref="F28:N28" si="243">F29+F35+F36+F37</f>
        <v>0</v>
      </c>
      <c r="G28" s="302">
        <f t="shared" si="243"/>
        <v>0</v>
      </c>
      <c r="H28" s="302">
        <f t="shared" si="243"/>
        <v>0</v>
      </c>
      <c r="I28" s="302">
        <f t="shared" si="243"/>
        <v>0</v>
      </c>
      <c r="J28" s="302">
        <f t="shared" si="243"/>
        <v>0</v>
      </c>
      <c r="K28" s="302">
        <f t="shared" si="243"/>
        <v>0</v>
      </c>
      <c r="L28" s="302">
        <f t="shared" si="243"/>
        <v>0</v>
      </c>
      <c r="M28" s="302">
        <f t="shared" si="243"/>
        <v>0</v>
      </c>
      <c r="N28" s="302">
        <f t="shared" si="243"/>
        <v>0</v>
      </c>
      <c r="O28" s="302">
        <f t="shared" ref="O28:BZ28" si="244">O29+O35+O36+O37</f>
        <v>0</v>
      </c>
      <c r="P28" s="302">
        <f t="shared" si="244"/>
        <v>2232</v>
      </c>
      <c r="Q28" s="302">
        <f t="shared" si="244"/>
        <v>0</v>
      </c>
      <c r="R28" s="302">
        <f t="shared" si="244"/>
        <v>0</v>
      </c>
      <c r="S28" s="302">
        <f t="shared" si="244"/>
        <v>0</v>
      </c>
      <c r="T28" s="302">
        <f t="shared" si="244"/>
        <v>0</v>
      </c>
      <c r="U28" s="302">
        <f t="shared" si="244"/>
        <v>0</v>
      </c>
      <c r="V28" s="302">
        <f t="shared" si="244"/>
        <v>0</v>
      </c>
      <c r="W28" s="302">
        <f t="shared" si="244"/>
        <v>7558077</v>
      </c>
      <c r="X28" s="302">
        <f t="shared" si="244"/>
        <v>7558077</v>
      </c>
      <c r="Y28" s="302">
        <f t="shared" si="244"/>
        <v>8022857</v>
      </c>
      <c r="Z28" s="302">
        <f t="shared" si="244"/>
        <v>1723442</v>
      </c>
      <c r="AA28" s="302">
        <f t="shared" si="244"/>
        <v>2062606</v>
      </c>
      <c r="AB28" s="302">
        <f t="shared" si="244"/>
        <v>2116985</v>
      </c>
      <c r="AC28" s="302">
        <f t="shared" si="244"/>
        <v>0</v>
      </c>
      <c r="AD28" s="302">
        <f t="shared" si="244"/>
        <v>845936</v>
      </c>
      <c r="AE28" s="302">
        <f t="shared" si="244"/>
        <v>846207</v>
      </c>
      <c r="AF28" s="302">
        <f t="shared" si="244"/>
        <v>0</v>
      </c>
      <c r="AG28" s="302">
        <f t="shared" si="244"/>
        <v>0</v>
      </c>
      <c r="AH28" s="302">
        <f t="shared" si="244"/>
        <v>0</v>
      </c>
      <c r="AI28" s="302">
        <f t="shared" si="244"/>
        <v>5603</v>
      </c>
      <c r="AJ28" s="302">
        <f t="shared" si="244"/>
        <v>6503</v>
      </c>
      <c r="AK28" s="302">
        <f t="shared" si="244"/>
        <v>6901</v>
      </c>
      <c r="AL28" s="302">
        <f t="shared" si="244"/>
        <v>0</v>
      </c>
      <c r="AM28" s="302">
        <f t="shared" si="244"/>
        <v>16247</v>
      </c>
      <c r="AN28" s="302">
        <f t="shared" si="244"/>
        <v>25984</v>
      </c>
      <c r="AO28" s="302">
        <f t="shared" si="244"/>
        <v>1251010</v>
      </c>
      <c r="AP28" s="302">
        <f t="shared" si="244"/>
        <v>1251010</v>
      </c>
      <c r="AQ28" s="302">
        <f t="shared" si="244"/>
        <v>1281931</v>
      </c>
      <c r="AR28" s="302">
        <f t="shared" si="244"/>
        <v>0</v>
      </c>
      <c r="AS28" s="302">
        <f t="shared" si="244"/>
        <v>0</v>
      </c>
      <c r="AT28" s="302">
        <f t="shared" si="244"/>
        <v>0</v>
      </c>
      <c r="AU28" s="302">
        <f t="shared" si="244"/>
        <v>1200</v>
      </c>
      <c r="AV28" s="302">
        <f t="shared" si="244"/>
        <v>1200</v>
      </c>
      <c r="AW28" s="302">
        <f t="shared" si="244"/>
        <v>631</v>
      </c>
      <c r="AX28" s="302">
        <f t="shared" si="244"/>
        <v>250000</v>
      </c>
      <c r="AY28" s="302">
        <f t="shared" si="244"/>
        <v>250000</v>
      </c>
      <c r="AZ28" s="302">
        <f t="shared" si="244"/>
        <v>328060</v>
      </c>
      <c r="BA28" s="302">
        <f t="shared" si="244"/>
        <v>0</v>
      </c>
      <c r="BB28" s="302">
        <f t="shared" si="244"/>
        <v>0</v>
      </c>
      <c r="BC28" s="302">
        <f t="shared" si="244"/>
        <v>0</v>
      </c>
      <c r="BD28" s="302">
        <f t="shared" si="244"/>
        <v>0</v>
      </c>
      <c r="BE28" s="302">
        <f t="shared" si="244"/>
        <v>0</v>
      </c>
      <c r="BF28" s="302">
        <f t="shared" si="244"/>
        <v>0</v>
      </c>
      <c r="BG28" s="302">
        <f t="shared" si="244"/>
        <v>68219</v>
      </c>
      <c r="BH28" s="302">
        <f t="shared" si="244"/>
        <v>68219</v>
      </c>
      <c r="BI28" s="302">
        <f t="shared" si="244"/>
        <v>94471</v>
      </c>
      <c r="BJ28" s="302">
        <f t="shared" si="244"/>
        <v>0</v>
      </c>
      <c r="BK28" s="302">
        <f t="shared" si="244"/>
        <v>0</v>
      </c>
      <c r="BL28" s="302">
        <f t="shared" si="244"/>
        <v>0</v>
      </c>
      <c r="BM28" s="302">
        <f t="shared" si="244"/>
        <v>0</v>
      </c>
      <c r="BN28" s="302">
        <f t="shared" si="244"/>
        <v>20526</v>
      </c>
      <c r="BO28" s="302">
        <f t="shared" si="244"/>
        <v>20526</v>
      </c>
      <c r="BP28" s="302">
        <f t="shared" si="244"/>
        <v>145846</v>
      </c>
      <c r="BQ28" s="302">
        <f t="shared" si="244"/>
        <v>166236</v>
      </c>
      <c r="BR28" s="302">
        <f t="shared" si="244"/>
        <v>68223</v>
      </c>
      <c r="BS28" s="302">
        <f t="shared" si="244"/>
        <v>0</v>
      </c>
      <c r="BT28" s="302">
        <f t="shared" si="244"/>
        <v>10913</v>
      </c>
      <c r="BU28" s="302">
        <f t="shared" si="244"/>
        <v>10914</v>
      </c>
      <c r="BV28" s="302">
        <f t="shared" si="244"/>
        <v>0</v>
      </c>
      <c r="BW28" s="302">
        <f t="shared" si="244"/>
        <v>0</v>
      </c>
      <c r="BX28" s="302">
        <f t="shared" si="244"/>
        <v>0</v>
      </c>
      <c r="BY28" s="302">
        <f t="shared" si="244"/>
        <v>10000</v>
      </c>
      <c r="BZ28" s="302">
        <f t="shared" si="244"/>
        <v>11246</v>
      </c>
      <c r="CA28" s="302">
        <f t="shared" ref="CA28:DQ28" si="245">CA29+CA35+CA36+CA37</f>
        <v>11614</v>
      </c>
      <c r="CB28" s="302">
        <f t="shared" si="245"/>
        <v>0</v>
      </c>
      <c r="CC28" s="302">
        <f t="shared" si="245"/>
        <v>0</v>
      </c>
      <c r="CD28" s="302">
        <f t="shared" si="245"/>
        <v>0</v>
      </c>
      <c r="CE28" s="302">
        <f t="shared" si="245"/>
        <v>2160300</v>
      </c>
      <c r="CF28" s="302">
        <f t="shared" si="245"/>
        <v>2568692</v>
      </c>
      <c r="CG28" s="302">
        <f t="shared" si="245"/>
        <v>1921279</v>
      </c>
      <c r="CH28" s="302">
        <f t="shared" si="245"/>
        <v>0</v>
      </c>
      <c r="CI28" s="302">
        <f t="shared" si="245"/>
        <v>0</v>
      </c>
      <c r="CJ28" s="302">
        <f t="shared" si="245"/>
        <v>0</v>
      </c>
      <c r="CK28" s="302">
        <f t="shared" si="245"/>
        <v>132094</v>
      </c>
      <c r="CL28" s="302">
        <f t="shared" si="245"/>
        <v>236320</v>
      </c>
      <c r="CM28" s="302">
        <f t="shared" si="245"/>
        <v>236320</v>
      </c>
      <c r="CN28" s="302">
        <f t="shared" si="245"/>
        <v>11675</v>
      </c>
      <c r="CO28" s="302">
        <f t="shared" si="245"/>
        <v>11675</v>
      </c>
      <c r="CP28" s="302">
        <f t="shared" si="245"/>
        <v>0</v>
      </c>
      <c r="CQ28" s="302">
        <f t="shared" si="245"/>
        <v>0</v>
      </c>
      <c r="CR28" s="302">
        <f t="shared" si="245"/>
        <v>0</v>
      </c>
      <c r="CS28" s="302">
        <f t="shared" si="245"/>
        <v>0</v>
      </c>
      <c r="CT28" s="302">
        <f t="shared" si="245"/>
        <v>0</v>
      </c>
      <c r="CU28" s="302">
        <f t="shared" si="245"/>
        <v>0</v>
      </c>
      <c r="CV28" s="302">
        <f t="shared" si="245"/>
        <v>0</v>
      </c>
      <c r="CW28" s="302">
        <f t="shared" si="245"/>
        <v>0</v>
      </c>
      <c r="CX28" s="302">
        <f t="shared" si="245"/>
        <v>0</v>
      </c>
      <c r="CY28" s="302">
        <f t="shared" si="245"/>
        <v>0</v>
      </c>
      <c r="CZ28" s="302">
        <f t="shared" si="245"/>
        <v>0</v>
      </c>
      <c r="DA28" s="302">
        <f t="shared" si="245"/>
        <v>0</v>
      </c>
      <c r="DB28" s="302">
        <f t="shared" si="245"/>
        <v>3074</v>
      </c>
      <c r="DC28" s="302">
        <f t="shared" si="245"/>
        <v>0</v>
      </c>
      <c r="DD28" s="302">
        <f t="shared" si="245"/>
        <v>0</v>
      </c>
      <c r="DE28" s="302">
        <f t="shared" si="245"/>
        <v>122</v>
      </c>
      <c r="DF28" s="302">
        <f t="shared" si="245"/>
        <v>120507</v>
      </c>
      <c r="DG28" s="302">
        <f t="shared" si="245"/>
        <v>0</v>
      </c>
      <c r="DH28" s="302">
        <f t="shared" si="245"/>
        <v>17562</v>
      </c>
      <c r="DI28" s="302">
        <f t="shared" si="245"/>
        <v>30000</v>
      </c>
      <c r="DJ28" s="302">
        <f t="shared" si="245"/>
        <v>30000</v>
      </c>
      <c r="DK28" s="302">
        <f t="shared" si="245"/>
        <v>42178</v>
      </c>
      <c r="DL28" s="302">
        <f t="shared" si="245"/>
        <v>0</v>
      </c>
      <c r="DM28" s="302">
        <f t="shared" si="245"/>
        <v>0</v>
      </c>
      <c r="DN28" s="302">
        <f t="shared" si="245"/>
        <v>0</v>
      </c>
      <c r="DO28" s="302">
        <f t="shared" si="245"/>
        <v>75000</v>
      </c>
      <c r="DP28" s="302">
        <f t="shared" si="245"/>
        <v>108777</v>
      </c>
      <c r="DQ28" s="302">
        <f t="shared" si="245"/>
        <v>108777</v>
      </c>
      <c r="DR28" s="332">
        <f t="shared" ref="DR28:DW28" si="246">DR29+DR35+DR36+DR37</f>
        <v>13542973</v>
      </c>
      <c r="DS28" s="332">
        <f t="shared" si="246"/>
        <v>15224183</v>
      </c>
      <c r="DT28" s="332">
        <f t="shared" si="246"/>
        <v>15166996</v>
      </c>
      <c r="DU28" s="302">
        <f t="shared" si="246"/>
        <v>1000</v>
      </c>
      <c r="DV28" s="302">
        <f t="shared" si="246"/>
        <v>13522</v>
      </c>
      <c r="DW28" s="302">
        <f t="shared" si="246"/>
        <v>13951</v>
      </c>
      <c r="DX28" s="302">
        <f t="shared" ref="DX28:EU28" si="247">DX29+DX35+DX36+DX37</f>
        <v>1300</v>
      </c>
      <c r="DY28" s="302">
        <f t="shared" si="247"/>
        <v>1447</v>
      </c>
      <c r="DZ28" s="302">
        <f t="shared" si="247"/>
        <v>1217</v>
      </c>
      <c r="EA28" s="302">
        <f t="shared" si="247"/>
        <v>1600</v>
      </c>
      <c r="EB28" s="302">
        <f t="shared" si="247"/>
        <v>2874</v>
      </c>
      <c r="EC28" s="302">
        <f t="shared" si="247"/>
        <v>3532</v>
      </c>
      <c r="ED28" s="302">
        <f t="shared" si="247"/>
        <v>4000</v>
      </c>
      <c r="EE28" s="302">
        <f t="shared" si="247"/>
        <v>126838</v>
      </c>
      <c r="EF28" s="302">
        <f t="shared" si="247"/>
        <v>131971</v>
      </c>
      <c r="EG28" s="302">
        <f t="shared" si="247"/>
        <v>200</v>
      </c>
      <c r="EH28" s="302">
        <f t="shared" si="247"/>
        <v>54063</v>
      </c>
      <c r="EI28" s="302">
        <f t="shared" si="247"/>
        <v>53863</v>
      </c>
      <c r="EJ28" s="302">
        <f t="shared" si="247"/>
        <v>0</v>
      </c>
      <c r="EK28" s="302">
        <f t="shared" si="247"/>
        <v>109315</v>
      </c>
      <c r="EL28" s="302">
        <f t="shared" si="247"/>
        <v>109574</v>
      </c>
      <c r="EM28" s="302">
        <f t="shared" si="247"/>
        <v>0</v>
      </c>
      <c r="EN28" s="302">
        <f t="shared" si="247"/>
        <v>6200</v>
      </c>
      <c r="EO28" s="302">
        <f t="shared" si="247"/>
        <v>7235</v>
      </c>
      <c r="EP28" s="302">
        <f t="shared" si="247"/>
        <v>0</v>
      </c>
      <c r="EQ28" s="302">
        <f t="shared" si="247"/>
        <v>220512</v>
      </c>
      <c r="ER28" s="302">
        <f t="shared" si="247"/>
        <v>223228</v>
      </c>
      <c r="ES28" s="302">
        <f t="shared" si="247"/>
        <v>15000</v>
      </c>
      <c r="ET28" s="302">
        <f t="shared" si="247"/>
        <v>29147</v>
      </c>
      <c r="EU28" s="302">
        <f t="shared" si="247"/>
        <v>20811</v>
      </c>
      <c r="EV28" s="332">
        <f t="shared" ref="EV28:FA28" si="248">EV29+EV35+EV36+EV37</f>
        <v>23100</v>
      </c>
      <c r="EW28" s="332">
        <f t="shared" si="248"/>
        <v>563918</v>
      </c>
      <c r="EX28" s="332">
        <f t="shared" si="248"/>
        <v>565382</v>
      </c>
      <c r="EY28" s="302">
        <f t="shared" si="248"/>
        <v>3000</v>
      </c>
      <c r="EZ28" s="302">
        <f t="shared" si="248"/>
        <v>17831</v>
      </c>
      <c r="FA28" s="302">
        <f t="shared" si="248"/>
        <v>17316</v>
      </c>
      <c r="FB28" s="302">
        <f t="shared" ref="FB28:GK28" si="249">FB29+FB35+FB36+FB37</f>
        <v>0</v>
      </c>
      <c r="FC28" s="302">
        <f t="shared" si="249"/>
        <v>72234</v>
      </c>
      <c r="FD28" s="302">
        <f t="shared" si="249"/>
        <v>72255</v>
      </c>
      <c r="FE28" s="302">
        <f t="shared" si="249"/>
        <v>0</v>
      </c>
      <c r="FF28" s="302">
        <f t="shared" si="249"/>
        <v>0</v>
      </c>
      <c r="FG28" s="302">
        <f t="shared" si="249"/>
        <v>0</v>
      </c>
      <c r="FH28" s="302">
        <f t="shared" si="249"/>
        <v>45110</v>
      </c>
      <c r="FI28" s="302">
        <f t="shared" si="249"/>
        <v>401560</v>
      </c>
      <c r="FJ28" s="302">
        <f t="shared" si="249"/>
        <v>401397</v>
      </c>
      <c r="FK28" s="302">
        <f t="shared" si="249"/>
        <v>0</v>
      </c>
      <c r="FL28" s="302">
        <f t="shared" si="249"/>
        <v>16</v>
      </c>
      <c r="FM28" s="302">
        <f t="shared" si="249"/>
        <v>15</v>
      </c>
      <c r="FN28" s="302">
        <f t="shared" si="249"/>
        <v>45731</v>
      </c>
      <c r="FO28" s="302">
        <f t="shared" si="249"/>
        <v>45731</v>
      </c>
      <c r="FP28" s="302">
        <f t="shared" si="249"/>
        <v>25357</v>
      </c>
      <c r="FQ28" s="302">
        <f t="shared" si="249"/>
        <v>6434</v>
      </c>
      <c r="FR28" s="302">
        <f t="shared" si="249"/>
        <v>6562</v>
      </c>
      <c r="FS28" s="302">
        <f t="shared" si="249"/>
        <v>14326</v>
      </c>
      <c r="FT28" s="302">
        <f t="shared" si="249"/>
        <v>3751</v>
      </c>
      <c r="FU28" s="302">
        <f t="shared" si="249"/>
        <v>4229</v>
      </c>
      <c r="FV28" s="302">
        <f t="shared" si="249"/>
        <v>2373</v>
      </c>
      <c r="FW28" s="302">
        <f t="shared" si="249"/>
        <v>13603</v>
      </c>
      <c r="FX28" s="302">
        <f t="shared" si="249"/>
        <v>13603</v>
      </c>
      <c r="FY28" s="302">
        <f t="shared" si="249"/>
        <v>11135</v>
      </c>
      <c r="FZ28" s="302">
        <f t="shared" si="249"/>
        <v>0</v>
      </c>
      <c r="GA28" s="302">
        <f t="shared" si="249"/>
        <v>0</v>
      </c>
      <c r="GB28" s="302">
        <f t="shared" si="249"/>
        <v>0</v>
      </c>
      <c r="GC28" s="302">
        <f t="shared" si="249"/>
        <v>0</v>
      </c>
      <c r="GD28" s="302">
        <f t="shared" si="249"/>
        <v>0</v>
      </c>
      <c r="GE28" s="302">
        <f t="shared" si="249"/>
        <v>0</v>
      </c>
      <c r="GF28" s="302">
        <f t="shared" si="249"/>
        <v>97009</v>
      </c>
      <c r="GG28" s="302">
        <f t="shared" si="249"/>
        <v>176822</v>
      </c>
      <c r="GH28" s="302">
        <f t="shared" si="249"/>
        <v>164469</v>
      </c>
      <c r="GI28" s="302">
        <f t="shared" si="249"/>
        <v>0</v>
      </c>
      <c r="GJ28" s="302">
        <f t="shared" si="249"/>
        <v>1504</v>
      </c>
      <c r="GK28" s="302">
        <f t="shared" si="249"/>
        <v>1504</v>
      </c>
      <c r="GL28" s="302">
        <f t="shared" ref="GL28:GQ28" si="250">GL29+GL35+GL36+GL37</f>
        <v>214638</v>
      </c>
      <c r="GM28" s="302">
        <f t="shared" si="250"/>
        <v>740092</v>
      </c>
      <c r="GN28" s="302">
        <f t="shared" si="250"/>
        <v>710147</v>
      </c>
      <c r="GO28" s="302">
        <f t="shared" si="250"/>
        <v>64989</v>
      </c>
      <c r="GP28" s="302">
        <f t="shared" si="250"/>
        <v>103841</v>
      </c>
      <c r="GQ28" s="302">
        <f t="shared" si="250"/>
        <v>107431</v>
      </c>
      <c r="GR28" s="302">
        <f t="shared" ref="GR28:GW28" si="251">GR29+GR35+GR36+GR37</f>
        <v>1515777</v>
      </c>
      <c r="GS28" s="302">
        <f t="shared" si="251"/>
        <v>1728048</v>
      </c>
      <c r="GT28" s="302">
        <f t="shared" si="251"/>
        <v>1727214</v>
      </c>
      <c r="GU28" s="302">
        <f t="shared" si="251"/>
        <v>0</v>
      </c>
      <c r="GV28" s="302">
        <f t="shared" si="251"/>
        <v>23126</v>
      </c>
      <c r="GW28" s="302">
        <f t="shared" si="251"/>
        <v>23132</v>
      </c>
      <c r="GX28" s="302">
        <f t="shared" ref="GX28:HC28" si="252">GX29+GX35+GX36+GX37</f>
        <v>1795404</v>
      </c>
      <c r="GY28" s="302">
        <f t="shared" si="252"/>
        <v>2595107</v>
      </c>
      <c r="GZ28" s="302">
        <f t="shared" si="252"/>
        <v>2567924</v>
      </c>
      <c r="HA28" s="302">
        <f t="shared" si="252"/>
        <v>15361477</v>
      </c>
      <c r="HB28" s="302">
        <f t="shared" si="252"/>
        <v>18383208</v>
      </c>
      <c r="HC28" s="303">
        <f t="shared" si="252"/>
        <v>18300302</v>
      </c>
      <c r="HD28" s="299"/>
    </row>
    <row r="29" spans="1:213" s="167" customFormat="1" ht="30" customHeight="1" x14ac:dyDescent="0.2">
      <c r="A29" s="317" t="s">
        <v>586</v>
      </c>
      <c r="B29" s="310">
        <f t="shared" ref="B29" si="253">B30+B31+B32+B33+B34</f>
        <v>0</v>
      </c>
      <c r="C29" s="310">
        <f t="shared" ref="C29:E29" si="254">C30+C31+C32+C33+C34</f>
        <v>0</v>
      </c>
      <c r="D29" s="310">
        <f t="shared" si="254"/>
        <v>0</v>
      </c>
      <c r="E29" s="310">
        <f t="shared" si="254"/>
        <v>0</v>
      </c>
      <c r="F29" s="310">
        <f t="shared" ref="F29:N29" si="255">F30+F31+F32+F33+F34</f>
        <v>0</v>
      </c>
      <c r="G29" s="310">
        <f t="shared" si="255"/>
        <v>0</v>
      </c>
      <c r="H29" s="310">
        <f t="shared" si="255"/>
        <v>0</v>
      </c>
      <c r="I29" s="310">
        <f t="shared" si="255"/>
        <v>0</v>
      </c>
      <c r="J29" s="310">
        <f t="shared" si="255"/>
        <v>0</v>
      </c>
      <c r="K29" s="310">
        <f t="shared" si="255"/>
        <v>0</v>
      </c>
      <c r="L29" s="310">
        <f t="shared" si="255"/>
        <v>0</v>
      </c>
      <c r="M29" s="310">
        <f t="shared" si="255"/>
        <v>0</v>
      </c>
      <c r="N29" s="310">
        <f t="shared" si="255"/>
        <v>0</v>
      </c>
      <c r="O29" s="310">
        <f t="shared" ref="O29:BZ29" si="256">O30+O31+O32+O33+O34</f>
        <v>0</v>
      </c>
      <c r="P29" s="310">
        <f t="shared" si="256"/>
        <v>0</v>
      </c>
      <c r="Q29" s="310">
        <f t="shared" si="256"/>
        <v>0</v>
      </c>
      <c r="R29" s="310">
        <f t="shared" si="256"/>
        <v>0</v>
      </c>
      <c r="S29" s="310">
        <f t="shared" si="256"/>
        <v>0</v>
      </c>
      <c r="T29" s="310">
        <f t="shared" si="256"/>
        <v>0</v>
      </c>
      <c r="U29" s="310">
        <f t="shared" si="256"/>
        <v>0</v>
      </c>
      <c r="V29" s="310">
        <f t="shared" si="256"/>
        <v>0</v>
      </c>
      <c r="W29" s="310">
        <f t="shared" si="256"/>
        <v>0</v>
      </c>
      <c r="X29" s="310">
        <f t="shared" si="256"/>
        <v>0</v>
      </c>
      <c r="Y29" s="310">
        <f t="shared" si="256"/>
        <v>0</v>
      </c>
      <c r="Z29" s="310">
        <f t="shared" si="256"/>
        <v>1723442</v>
      </c>
      <c r="AA29" s="310">
        <f t="shared" si="256"/>
        <v>2062606</v>
      </c>
      <c r="AB29" s="310">
        <f t="shared" si="256"/>
        <v>2111994</v>
      </c>
      <c r="AC29" s="310">
        <f t="shared" si="256"/>
        <v>0</v>
      </c>
      <c r="AD29" s="310">
        <f t="shared" si="256"/>
        <v>845936</v>
      </c>
      <c r="AE29" s="310">
        <f t="shared" si="256"/>
        <v>846207</v>
      </c>
      <c r="AF29" s="310">
        <f t="shared" si="256"/>
        <v>0</v>
      </c>
      <c r="AG29" s="310">
        <f t="shared" si="256"/>
        <v>0</v>
      </c>
      <c r="AH29" s="310">
        <f t="shared" si="256"/>
        <v>0</v>
      </c>
      <c r="AI29" s="310">
        <f t="shared" si="256"/>
        <v>0</v>
      </c>
      <c r="AJ29" s="310">
        <f t="shared" si="256"/>
        <v>900</v>
      </c>
      <c r="AK29" s="310">
        <f t="shared" si="256"/>
        <v>880</v>
      </c>
      <c r="AL29" s="310">
        <f t="shared" si="256"/>
        <v>0</v>
      </c>
      <c r="AM29" s="310">
        <f t="shared" si="256"/>
        <v>16247</v>
      </c>
      <c r="AN29" s="310">
        <f t="shared" si="256"/>
        <v>16247</v>
      </c>
      <c r="AO29" s="310">
        <f t="shared" si="256"/>
        <v>0</v>
      </c>
      <c r="AP29" s="310">
        <f t="shared" si="256"/>
        <v>0</v>
      </c>
      <c r="AQ29" s="310">
        <f t="shared" si="256"/>
        <v>0</v>
      </c>
      <c r="AR29" s="310">
        <f t="shared" si="256"/>
        <v>0</v>
      </c>
      <c r="AS29" s="310">
        <f t="shared" si="256"/>
        <v>0</v>
      </c>
      <c r="AT29" s="310">
        <f t="shared" si="256"/>
        <v>0</v>
      </c>
      <c r="AU29" s="310">
        <f t="shared" si="256"/>
        <v>0</v>
      </c>
      <c r="AV29" s="310">
        <f t="shared" si="256"/>
        <v>0</v>
      </c>
      <c r="AW29" s="310">
        <f t="shared" si="256"/>
        <v>0</v>
      </c>
      <c r="AX29" s="310">
        <f t="shared" si="256"/>
        <v>0</v>
      </c>
      <c r="AY29" s="310">
        <f t="shared" si="256"/>
        <v>0</v>
      </c>
      <c r="AZ29" s="310">
        <f t="shared" si="256"/>
        <v>0</v>
      </c>
      <c r="BA29" s="310">
        <f t="shared" si="256"/>
        <v>0</v>
      </c>
      <c r="BB29" s="310">
        <f t="shared" si="256"/>
        <v>0</v>
      </c>
      <c r="BC29" s="310">
        <f t="shared" si="256"/>
        <v>0</v>
      </c>
      <c r="BD29" s="310">
        <f t="shared" si="256"/>
        <v>0</v>
      </c>
      <c r="BE29" s="310">
        <f t="shared" si="256"/>
        <v>0</v>
      </c>
      <c r="BF29" s="310">
        <f t="shared" si="256"/>
        <v>0</v>
      </c>
      <c r="BG29" s="310">
        <f t="shared" si="256"/>
        <v>0</v>
      </c>
      <c r="BH29" s="310">
        <f t="shared" si="256"/>
        <v>0</v>
      </c>
      <c r="BI29" s="310">
        <f t="shared" si="256"/>
        <v>0</v>
      </c>
      <c r="BJ29" s="310">
        <f t="shared" si="256"/>
        <v>0</v>
      </c>
      <c r="BK29" s="310">
        <f t="shared" si="256"/>
        <v>0</v>
      </c>
      <c r="BL29" s="310">
        <f t="shared" si="256"/>
        <v>0</v>
      </c>
      <c r="BM29" s="310">
        <f t="shared" si="256"/>
        <v>0</v>
      </c>
      <c r="BN29" s="310">
        <f t="shared" si="256"/>
        <v>0</v>
      </c>
      <c r="BO29" s="310">
        <f t="shared" si="256"/>
        <v>0</v>
      </c>
      <c r="BP29" s="310">
        <f t="shared" si="256"/>
        <v>0</v>
      </c>
      <c r="BQ29" s="310">
        <f t="shared" si="256"/>
        <v>0</v>
      </c>
      <c r="BR29" s="310">
        <f t="shared" si="256"/>
        <v>0</v>
      </c>
      <c r="BS29" s="310">
        <f t="shared" si="256"/>
        <v>0</v>
      </c>
      <c r="BT29" s="310">
        <f t="shared" si="256"/>
        <v>0</v>
      </c>
      <c r="BU29" s="310">
        <f t="shared" si="256"/>
        <v>0</v>
      </c>
      <c r="BV29" s="310">
        <f t="shared" si="256"/>
        <v>0</v>
      </c>
      <c r="BW29" s="310">
        <f t="shared" si="256"/>
        <v>0</v>
      </c>
      <c r="BX29" s="310">
        <f t="shared" si="256"/>
        <v>0</v>
      </c>
      <c r="BY29" s="310">
        <f t="shared" si="256"/>
        <v>0</v>
      </c>
      <c r="BZ29" s="310">
        <f t="shared" si="256"/>
        <v>0</v>
      </c>
      <c r="CA29" s="310">
        <f t="shared" ref="CA29:DQ29" si="257">CA30+CA31+CA32+CA33+CA34</f>
        <v>0</v>
      </c>
      <c r="CB29" s="310">
        <f t="shared" si="257"/>
        <v>0</v>
      </c>
      <c r="CC29" s="310">
        <f t="shared" si="257"/>
        <v>0</v>
      </c>
      <c r="CD29" s="310">
        <f t="shared" si="257"/>
        <v>0</v>
      </c>
      <c r="CE29" s="310">
        <f t="shared" si="257"/>
        <v>0</v>
      </c>
      <c r="CF29" s="310">
        <f t="shared" si="257"/>
        <v>0</v>
      </c>
      <c r="CG29" s="310">
        <f t="shared" si="257"/>
        <v>0</v>
      </c>
      <c r="CH29" s="310">
        <f t="shared" si="257"/>
        <v>0</v>
      </c>
      <c r="CI29" s="310">
        <f t="shared" si="257"/>
        <v>0</v>
      </c>
      <c r="CJ29" s="310">
        <f t="shared" si="257"/>
        <v>0</v>
      </c>
      <c r="CK29" s="310">
        <f t="shared" si="257"/>
        <v>132094</v>
      </c>
      <c r="CL29" s="310">
        <f t="shared" si="257"/>
        <v>236320</v>
      </c>
      <c r="CM29" s="310">
        <f t="shared" si="257"/>
        <v>236320</v>
      </c>
      <c r="CN29" s="310">
        <f t="shared" si="257"/>
        <v>11675</v>
      </c>
      <c r="CO29" s="310">
        <f t="shared" si="257"/>
        <v>11675</v>
      </c>
      <c r="CP29" s="310">
        <f t="shared" si="257"/>
        <v>0</v>
      </c>
      <c r="CQ29" s="310">
        <f t="shared" si="257"/>
        <v>0</v>
      </c>
      <c r="CR29" s="310">
        <f t="shared" si="257"/>
        <v>0</v>
      </c>
      <c r="CS29" s="310">
        <f t="shared" si="257"/>
        <v>0</v>
      </c>
      <c r="CT29" s="310">
        <f t="shared" si="257"/>
        <v>0</v>
      </c>
      <c r="CU29" s="310">
        <f t="shared" si="257"/>
        <v>0</v>
      </c>
      <c r="CV29" s="310">
        <f t="shared" si="257"/>
        <v>0</v>
      </c>
      <c r="CW29" s="310">
        <f t="shared" si="257"/>
        <v>0</v>
      </c>
      <c r="CX29" s="310">
        <f t="shared" si="257"/>
        <v>0</v>
      </c>
      <c r="CY29" s="310">
        <f t="shared" si="257"/>
        <v>0</v>
      </c>
      <c r="CZ29" s="310">
        <f t="shared" si="257"/>
        <v>0</v>
      </c>
      <c r="DA29" s="310">
        <f t="shared" si="257"/>
        <v>0</v>
      </c>
      <c r="DB29" s="310">
        <f t="shared" si="257"/>
        <v>0</v>
      </c>
      <c r="DC29" s="310">
        <f t="shared" si="257"/>
        <v>0</v>
      </c>
      <c r="DD29" s="310">
        <f t="shared" si="257"/>
        <v>0</v>
      </c>
      <c r="DE29" s="310">
        <f t="shared" si="257"/>
        <v>0</v>
      </c>
      <c r="DF29" s="310">
        <f t="shared" si="257"/>
        <v>0</v>
      </c>
      <c r="DG29" s="310">
        <f t="shared" si="257"/>
        <v>0</v>
      </c>
      <c r="DH29" s="310">
        <f t="shared" si="257"/>
        <v>0</v>
      </c>
      <c r="DI29" s="310">
        <f t="shared" si="257"/>
        <v>0</v>
      </c>
      <c r="DJ29" s="310">
        <f t="shared" si="257"/>
        <v>0</v>
      </c>
      <c r="DK29" s="310">
        <f t="shared" si="257"/>
        <v>0</v>
      </c>
      <c r="DL29" s="310">
        <f t="shared" si="257"/>
        <v>0</v>
      </c>
      <c r="DM29" s="310">
        <f t="shared" si="257"/>
        <v>0</v>
      </c>
      <c r="DN29" s="310">
        <f t="shared" si="257"/>
        <v>0</v>
      </c>
      <c r="DO29" s="310">
        <f t="shared" si="257"/>
        <v>0</v>
      </c>
      <c r="DP29" s="310">
        <f t="shared" si="257"/>
        <v>0</v>
      </c>
      <c r="DQ29" s="310">
        <f t="shared" si="257"/>
        <v>0</v>
      </c>
      <c r="DR29" s="337">
        <f t="shared" ref="DR29:DW29" si="258">DR30+DR31+DR32+DR33+DR34</f>
        <v>1867211</v>
      </c>
      <c r="DS29" s="337">
        <f t="shared" si="258"/>
        <v>3173684</v>
      </c>
      <c r="DT29" s="337">
        <f t="shared" si="258"/>
        <v>3211648</v>
      </c>
      <c r="DU29" s="310">
        <f t="shared" si="258"/>
        <v>0</v>
      </c>
      <c r="DV29" s="310">
        <f t="shared" si="258"/>
        <v>12522</v>
      </c>
      <c r="DW29" s="310">
        <f t="shared" si="258"/>
        <v>12522</v>
      </c>
      <c r="DX29" s="310">
        <f t="shared" ref="DX29:EU29" si="259">DX30+DX31+DX32+DX33+DX34</f>
        <v>0</v>
      </c>
      <c r="DY29" s="310">
        <f t="shared" si="259"/>
        <v>147</v>
      </c>
      <c r="DZ29" s="310">
        <f t="shared" si="259"/>
        <v>147</v>
      </c>
      <c r="EA29" s="310">
        <f t="shared" si="259"/>
        <v>0</v>
      </c>
      <c r="EB29" s="310">
        <f t="shared" si="259"/>
        <v>1274</v>
      </c>
      <c r="EC29" s="310">
        <f t="shared" si="259"/>
        <v>1274</v>
      </c>
      <c r="ED29" s="310">
        <f t="shared" si="259"/>
        <v>0</v>
      </c>
      <c r="EE29" s="310">
        <f t="shared" si="259"/>
        <v>121940</v>
      </c>
      <c r="EF29" s="310">
        <f t="shared" si="259"/>
        <v>121940</v>
      </c>
      <c r="EG29" s="310">
        <f t="shared" si="259"/>
        <v>0</v>
      </c>
      <c r="EH29" s="310">
        <f t="shared" si="259"/>
        <v>53863</v>
      </c>
      <c r="EI29" s="310">
        <f t="shared" si="259"/>
        <v>53863</v>
      </c>
      <c r="EJ29" s="310">
        <f t="shared" si="259"/>
        <v>0</v>
      </c>
      <c r="EK29" s="310">
        <f t="shared" si="259"/>
        <v>109315</v>
      </c>
      <c r="EL29" s="310">
        <f t="shared" si="259"/>
        <v>109315</v>
      </c>
      <c r="EM29" s="310">
        <f t="shared" si="259"/>
        <v>0</v>
      </c>
      <c r="EN29" s="310">
        <f t="shared" si="259"/>
        <v>6200</v>
      </c>
      <c r="EO29" s="310">
        <f t="shared" si="259"/>
        <v>6200</v>
      </c>
      <c r="EP29" s="310">
        <f t="shared" si="259"/>
        <v>0</v>
      </c>
      <c r="EQ29" s="310">
        <f t="shared" si="259"/>
        <v>220512</v>
      </c>
      <c r="ER29" s="310">
        <f t="shared" si="259"/>
        <v>220512</v>
      </c>
      <c r="ES29" s="310">
        <f t="shared" si="259"/>
        <v>0</v>
      </c>
      <c r="ET29" s="310">
        <f t="shared" si="259"/>
        <v>8147</v>
      </c>
      <c r="EU29" s="310">
        <f t="shared" si="259"/>
        <v>8147</v>
      </c>
      <c r="EV29" s="337">
        <f t="shared" ref="EV29:FA29" si="260">EV30+EV31+EV32+EV33+EV34</f>
        <v>0</v>
      </c>
      <c r="EW29" s="337">
        <f t="shared" si="260"/>
        <v>533920</v>
      </c>
      <c r="EX29" s="337">
        <f t="shared" si="260"/>
        <v>533920</v>
      </c>
      <c r="EY29" s="310">
        <f t="shared" si="260"/>
        <v>0</v>
      </c>
      <c r="EZ29" s="310">
        <f t="shared" si="260"/>
        <v>14831</v>
      </c>
      <c r="FA29" s="310">
        <f t="shared" si="260"/>
        <v>14831</v>
      </c>
      <c r="FB29" s="310">
        <f t="shared" ref="FB29:GK29" si="261">FB30+FB31+FB32+FB33+FB34</f>
        <v>0</v>
      </c>
      <c r="FC29" s="310">
        <f t="shared" si="261"/>
        <v>14213</v>
      </c>
      <c r="FD29" s="310">
        <f t="shared" si="261"/>
        <v>14213</v>
      </c>
      <c r="FE29" s="310">
        <f t="shared" si="261"/>
        <v>0</v>
      </c>
      <c r="FF29" s="310">
        <f t="shared" si="261"/>
        <v>0</v>
      </c>
      <c r="FG29" s="310">
        <f t="shared" si="261"/>
        <v>0</v>
      </c>
      <c r="FH29" s="310">
        <f t="shared" si="261"/>
        <v>44510</v>
      </c>
      <c r="FI29" s="310">
        <f t="shared" si="261"/>
        <v>400000</v>
      </c>
      <c r="FJ29" s="310">
        <f t="shared" si="261"/>
        <v>400000</v>
      </c>
      <c r="FK29" s="310">
        <f t="shared" si="261"/>
        <v>0</v>
      </c>
      <c r="FL29" s="310">
        <f t="shared" si="261"/>
        <v>0</v>
      </c>
      <c r="FM29" s="310">
        <f t="shared" si="261"/>
        <v>0</v>
      </c>
      <c r="FN29" s="310">
        <f t="shared" si="261"/>
        <v>0</v>
      </c>
      <c r="FO29" s="310">
        <f t="shared" si="261"/>
        <v>0</v>
      </c>
      <c r="FP29" s="310">
        <f t="shared" si="261"/>
        <v>0</v>
      </c>
      <c r="FQ29" s="310">
        <f t="shared" si="261"/>
        <v>0</v>
      </c>
      <c r="FR29" s="310">
        <f t="shared" si="261"/>
        <v>0</v>
      </c>
      <c r="FS29" s="310">
        <f t="shared" si="261"/>
        <v>0</v>
      </c>
      <c r="FT29" s="310">
        <f t="shared" si="261"/>
        <v>0</v>
      </c>
      <c r="FU29" s="310">
        <f t="shared" si="261"/>
        <v>0</v>
      </c>
      <c r="FV29" s="310">
        <f t="shared" si="261"/>
        <v>0</v>
      </c>
      <c r="FW29" s="310">
        <f t="shared" si="261"/>
        <v>0</v>
      </c>
      <c r="FX29" s="310">
        <f t="shared" si="261"/>
        <v>0</v>
      </c>
      <c r="FY29" s="310">
        <f t="shared" si="261"/>
        <v>0</v>
      </c>
      <c r="FZ29" s="310">
        <f t="shared" si="261"/>
        <v>0</v>
      </c>
      <c r="GA29" s="310">
        <f t="shared" si="261"/>
        <v>0</v>
      </c>
      <c r="GB29" s="310">
        <f t="shared" si="261"/>
        <v>0</v>
      </c>
      <c r="GC29" s="310">
        <f t="shared" si="261"/>
        <v>0</v>
      </c>
      <c r="GD29" s="310">
        <f t="shared" si="261"/>
        <v>0</v>
      </c>
      <c r="GE29" s="310">
        <f t="shared" si="261"/>
        <v>0</v>
      </c>
      <c r="GF29" s="310">
        <f t="shared" si="261"/>
        <v>0</v>
      </c>
      <c r="GG29" s="310">
        <f t="shared" si="261"/>
        <v>68067</v>
      </c>
      <c r="GH29" s="310">
        <f t="shared" si="261"/>
        <v>68067</v>
      </c>
      <c r="GI29" s="310">
        <f t="shared" si="261"/>
        <v>0</v>
      </c>
      <c r="GJ29" s="310">
        <f t="shared" si="261"/>
        <v>1504</v>
      </c>
      <c r="GK29" s="310">
        <f t="shared" si="261"/>
        <v>1504</v>
      </c>
      <c r="GL29" s="310">
        <f t="shared" ref="GL29:GQ29" si="262">GL30+GL31+GL32+GL33+GL34</f>
        <v>44510</v>
      </c>
      <c r="GM29" s="310">
        <f t="shared" si="262"/>
        <v>498615</v>
      </c>
      <c r="GN29" s="310">
        <f t="shared" si="262"/>
        <v>498615</v>
      </c>
      <c r="GO29" s="310">
        <f t="shared" si="262"/>
        <v>22682</v>
      </c>
      <c r="GP29" s="310">
        <f t="shared" si="262"/>
        <v>59921</v>
      </c>
      <c r="GQ29" s="310">
        <f t="shared" si="262"/>
        <v>58374</v>
      </c>
      <c r="GR29" s="310">
        <f t="shared" ref="GR29:GW29" si="263">GR30+GR31+GR32+GR33+GR34</f>
        <v>1486077</v>
      </c>
      <c r="GS29" s="310">
        <f t="shared" si="263"/>
        <v>1701949</v>
      </c>
      <c r="GT29" s="310">
        <f t="shared" si="263"/>
        <v>1701949</v>
      </c>
      <c r="GU29" s="310">
        <f t="shared" si="263"/>
        <v>0</v>
      </c>
      <c r="GV29" s="310">
        <f t="shared" si="263"/>
        <v>16936</v>
      </c>
      <c r="GW29" s="310">
        <f t="shared" si="263"/>
        <v>16936</v>
      </c>
      <c r="GX29" s="310">
        <f>GX30+GX31+GX32+GX33+GX34</f>
        <v>1553269</v>
      </c>
      <c r="GY29" s="310">
        <f t="shared" ref="GY29:HC29" si="264">GY30+GY31+GY32+GY33+GY34</f>
        <v>2277421</v>
      </c>
      <c r="GZ29" s="310">
        <f t="shared" si="264"/>
        <v>2275874</v>
      </c>
      <c r="HA29" s="310">
        <f t="shared" si="264"/>
        <v>3420480</v>
      </c>
      <c r="HB29" s="310">
        <f t="shared" si="264"/>
        <v>5985025</v>
      </c>
      <c r="HC29" s="311">
        <f t="shared" si="264"/>
        <v>6021442</v>
      </c>
      <c r="HD29" s="299"/>
    </row>
    <row r="30" spans="1:213" ht="15" customHeight="1" x14ac:dyDescent="0.2">
      <c r="A30" s="318" t="s">
        <v>587</v>
      </c>
      <c r="B30" s="306">
        <f>'Címrend kötelező 4.'!B30+'Címrend önként 4.'!B30+'Címrend állig. 4.'!B30</f>
        <v>0</v>
      </c>
      <c r="C30" s="306">
        <f>'Címrend kötelező 4.'!C30+'Címrend önként 4.'!C30+'Címrend állig. 4.'!C30</f>
        <v>0</v>
      </c>
      <c r="D30" s="306">
        <f>'Címrend kötelező 4.'!D30+'Címrend önként 4.'!D30+'Címrend állig. 4.'!D30</f>
        <v>0</v>
      </c>
      <c r="E30" s="306">
        <f>'Címrend kötelező 4.'!E30+'Címrend önként 4.'!E30+'Címrend állig. 4.'!E30</f>
        <v>0</v>
      </c>
      <c r="F30" s="306">
        <f>'Címrend kötelező 4.'!F30+'Címrend önként 4.'!F30+'Címrend állig. 4.'!F30</f>
        <v>0</v>
      </c>
      <c r="G30" s="306">
        <f>'Címrend kötelező 4.'!G30+'Címrend önként 4.'!G30+'Címrend állig. 4.'!G30</f>
        <v>0</v>
      </c>
      <c r="H30" s="306">
        <f>'Címrend kötelező 4.'!H30+'Címrend önként 4.'!H30+'Címrend állig. 4.'!H30</f>
        <v>0</v>
      </c>
      <c r="I30" s="306">
        <f>'Címrend kötelező 4.'!I30+'Címrend önként 4.'!I30+'Címrend állig. 4.'!I30</f>
        <v>0</v>
      </c>
      <c r="J30" s="306">
        <f>'Címrend kötelező 4.'!J30+'Címrend önként 4.'!J30+'Címrend állig. 4.'!J30</f>
        <v>0</v>
      </c>
      <c r="K30" s="306">
        <f>'Címrend kötelező 4.'!K30+'Címrend önként 4.'!K30+'Címrend állig. 4.'!K30</f>
        <v>0</v>
      </c>
      <c r="L30" s="306">
        <f>'Címrend kötelező 4.'!L30+'Címrend önként 4.'!L30+'Címrend állig. 4.'!L30</f>
        <v>0</v>
      </c>
      <c r="M30" s="306">
        <f>'Címrend kötelező 4.'!M30+'Címrend önként 4.'!M30+'Címrend állig. 4.'!M30</f>
        <v>0</v>
      </c>
      <c r="N30" s="306">
        <f>'Címrend kötelező 4.'!N30+'Címrend önként 4.'!N30+'Címrend állig. 4.'!N30</f>
        <v>0</v>
      </c>
      <c r="O30" s="306">
        <f>'Címrend kötelező 4.'!O30+'Címrend önként 4.'!O30+'Címrend állig. 4.'!O30</f>
        <v>0</v>
      </c>
      <c r="P30" s="306">
        <f>'Címrend kötelező 4.'!P30+'Címrend önként 4.'!P30+'Címrend állig. 4.'!P30</f>
        <v>0</v>
      </c>
      <c r="Q30" s="306">
        <f>'Címrend kötelező 4.'!Q30+'Címrend önként 4.'!Q30+'Címrend állig. 4.'!Q30</f>
        <v>0</v>
      </c>
      <c r="R30" s="306">
        <f>'Címrend kötelező 4.'!R30+'Címrend önként 4.'!R30+'Címrend állig. 4.'!R30</f>
        <v>0</v>
      </c>
      <c r="S30" s="306">
        <f>'Címrend kötelező 4.'!S30+'Címrend önként 4.'!S30+'Címrend állig. 4.'!S30</f>
        <v>0</v>
      </c>
      <c r="T30" s="306">
        <f>'Címrend kötelező 4.'!T30+'Címrend önként 4.'!T30+'Címrend állig. 4.'!T30</f>
        <v>0</v>
      </c>
      <c r="U30" s="306">
        <f>'Címrend kötelező 4.'!U30+'Címrend önként 4.'!U30+'Címrend állig. 4.'!U30</f>
        <v>0</v>
      </c>
      <c r="V30" s="306">
        <f>'Címrend kötelező 4.'!V30+'Címrend önként 4.'!V30+'Címrend állig. 4.'!V30</f>
        <v>0</v>
      </c>
      <c r="W30" s="306">
        <f>'Címrend kötelező 4.'!W30+'Címrend önként 4.'!W30+'Címrend állig. 4.'!W30</f>
        <v>0</v>
      </c>
      <c r="X30" s="306">
        <f>'Címrend kötelező 4.'!X30+'Címrend önként 4.'!X30+'Címrend állig. 4.'!X30</f>
        <v>0</v>
      </c>
      <c r="Y30" s="306">
        <f>'Címrend kötelező 4.'!Y30+'Címrend önként 4.'!Y30+'Címrend állig. 4.'!Y30</f>
        <v>0</v>
      </c>
      <c r="Z30" s="306">
        <f>'Címrend kötelező 4.'!Z30+'Címrend önként 4.'!Z30+'Címrend állig. 4.'!Z30</f>
        <v>1715394</v>
      </c>
      <c r="AA30" s="306">
        <f>'Címrend kötelező 4.'!AA30+'Címrend önként 4.'!AA30+'Címrend állig. 4.'!AA30</f>
        <v>2034255</v>
      </c>
      <c r="AB30" s="306">
        <f>'Címrend kötelező 4.'!AB30+'Címrend önként 4.'!AB30+'Címrend állig. 4.'!AB30</f>
        <v>2083642</v>
      </c>
      <c r="AC30" s="306">
        <f>'Címrend kötelező 4.'!AC30+'Címrend önként 4.'!AC30+'Címrend állig. 4.'!AC30</f>
        <v>0</v>
      </c>
      <c r="AD30" s="306">
        <f>'Címrend kötelező 4.'!AD30+'Címrend önként 4.'!AD30+'Címrend állig. 4.'!AD30</f>
        <v>0</v>
      </c>
      <c r="AE30" s="306">
        <f>'Címrend kötelező 4.'!AE30+'Címrend önként 4.'!AE30+'Címrend állig. 4.'!AE30</f>
        <v>0</v>
      </c>
      <c r="AF30" s="306">
        <f>'Címrend kötelező 4.'!AF30+'Címrend önként 4.'!AF30+'Címrend állig. 4.'!AF30</f>
        <v>0</v>
      </c>
      <c r="AG30" s="306">
        <f>'Címrend kötelező 4.'!AG30+'Címrend önként 4.'!AG30+'Címrend állig. 4.'!AG30</f>
        <v>0</v>
      </c>
      <c r="AH30" s="306">
        <f>'Címrend kötelező 4.'!AH30+'Címrend önként 4.'!AH30+'Címrend állig. 4.'!AH30</f>
        <v>0</v>
      </c>
      <c r="AI30" s="306">
        <f>'Címrend kötelező 4.'!AI30+'Címrend önként 4.'!AI30+'Címrend állig. 4.'!AI30</f>
        <v>0</v>
      </c>
      <c r="AJ30" s="306">
        <f>'Címrend kötelező 4.'!AJ30+'Címrend önként 4.'!AJ30+'Címrend állig. 4.'!AJ30</f>
        <v>0</v>
      </c>
      <c r="AK30" s="306">
        <f>'Címrend kötelező 4.'!AK30+'Címrend önként 4.'!AK30+'Címrend állig. 4.'!AK30</f>
        <v>0</v>
      </c>
      <c r="AL30" s="306">
        <f>'Címrend kötelező 4.'!AL30+'Címrend önként 4.'!AL30+'Címrend állig. 4.'!AL30</f>
        <v>0</v>
      </c>
      <c r="AM30" s="306">
        <f>'Címrend kötelező 4.'!AM30+'Címrend önként 4.'!AM30+'Címrend állig. 4.'!AM30</f>
        <v>0</v>
      </c>
      <c r="AN30" s="306">
        <f>'Címrend kötelező 4.'!AN30+'Címrend önként 4.'!AN30+'Címrend állig. 4.'!AN30</f>
        <v>0</v>
      </c>
      <c r="AO30" s="306">
        <f>'Címrend kötelező 4.'!AO30+'Címrend önként 4.'!AO30+'Címrend állig. 4.'!AO30</f>
        <v>0</v>
      </c>
      <c r="AP30" s="306">
        <f>'Címrend kötelező 4.'!AP30+'Címrend önként 4.'!AP30+'Címrend állig. 4.'!AP30</f>
        <v>0</v>
      </c>
      <c r="AQ30" s="306">
        <f>'Címrend kötelező 4.'!AQ30+'Címrend önként 4.'!AQ30+'Címrend állig. 4.'!AQ30</f>
        <v>0</v>
      </c>
      <c r="AR30" s="306">
        <f>'Címrend kötelező 4.'!AR30+'Címrend önként 4.'!AR30+'Címrend állig. 4.'!AR30</f>
        <v>0</v>
      </c>
      <c r="AS30" s="306">
        <f>'Címrend kötelező 4.'!AS30+'Címrend önként 4.'!AS30+'Címrend állig. 4.'!AS30</f>
        <v>0</v>
      </c>
      <c r="AT30" s="306">
        <f>'Címrend kötelező 4.'!AT30+'Címrend önként 4.'!AT30+'Címrend állig. 4.'!AT30</f>
        <v>0</v>
      </c>
      <c r="AU30" s="306">
        <f>'Címrend kötelező 4.'!AU30+'Címrend önként 4.'!AU30+'Címrend állig. 4.'!AU30</f>
        <v>0</v>
      </c>
      <c r="AV30" s="306">
        <f>'Címrend kötelező 4.'!AV30+'Címrend önként 4.'!AV30+'Címrend állig. 4.'!AV30</f>
        <v>0</v>
      </c>
      <c r="AW30" s="306">
        <f>'Címrend kötelező 4.'!AW30+'Címrend önként 4.'!AW30+'Címrend állig. 4.'!AW30</f>
        <v>0</v>
      </c>
      <c r="AX30" s="306">
        <f>'Címrend kötelező 4.'!AX30+'Címrend önként 4.'!AX30+'Címrend állig. 4.'!AX30</f>
        <v>0</v>
      </c>
      <c r="AY30" s="306">
        <f>'Címrend kötelező 4.'!AY30+'Címrend önként 4.'!AY30+'Címrend állig. 4.'!AY30</f>
        <v>0</v>
      </c>
      <c r="AZ30" s="306">
        <f>'Címrend kötelező 4.'!AZ30+'Címrend önként 4.'!AZ30+'Címrend állig. 4.'!AZ30</f>
        <v>0</v>
      </c>
      <c r="BA30" s="306">
        <f>'Címrend kötelező 4.'!BA30+'Címrend önként 4.'!BA30+'Címrend állig. 4.'!BA30</f>
        <v>0</v>
      </c>
      <c r="BB30" s="306">
        <f>'Címrend kötelező 4.'!BB30+'Címrend önként 4.'!BB30+'Címrend állig. 4.'!BB30</f>
        <v>0</v>
      </c>
      <c r="BC30" s="306">
        <f>'Címrend kötelező 4.'!BC30+'Címrend önként 4.'!BC30+'Címrend állig. 4.'!BC30</f>
        <v>0</v>
      </c>
      <c r="BD30" s="306">
        <f>'Címrend kötelező 4.'!BD30+'Címrend önként 4.'!BD30+'Címrend állig. 4.'!BD30</f>
        <v>0</v>
      </c>
      <c r="BE30" s="306">
        <f>'Címrend kötelező 4.'!BE30+'Címrend önként 4.'!BE30+'Címrend állig. 4.'!BE30</f>
        <v>0</v>
      </c>
      <c r="BF30" s="306">
        <f>'Címrend kötelező 4.'!BF30+'Címrend önként 4.'!BF30+'Címrend állig. 4.'!BF30</f>
        <v>0</v>
      </c>
      <c r="BG30" s="306">
        <f>'Címrend kötelező 4.'!BG30+'Címrend önként 4.'!BG30+'Címrend állig. 4.'!BG30</f>
        <v>0</v>
      </c>
      <c r="BH30" s="306">
        <f>'Címrend kötelező 4.'!BH30+'Címrend önként 4.'!BH30+'Címrend állig. 4.'!BH30</f>
        <v>0</v>
      </c>
      <c r="BI30" s="306">
        <f>'Címrend kötelező 4.'!BI30+'Címrend önként 4.'!BI30+'Címrend állig. 4.'!BI30</f>
        <v>0</v>
      </c>
      <c r="BJ30" s="306">
        <f>'Címrend kötelező 4.'!BJ30+'Címrend önként 4.'!BJ30+'Címrend állig. 4.'!BJ30</f>
        <v>0</v>
      </c>
      <c r="BK30" s="306">
        <f>'Címrend kötelező 4.'!BK30+'Címrend önként 4.'!BK30+'Címrend állig. 4.'!BK30</f>
        <v>0</v>
      </c>
      <c r="BL30" s="306">
        <f>'Címrend kötelező 4.'!BL30+'Címrend önként 4.'!BL30+'Címrend állig. 4.'!BL30</f>
        <v>0</v>
      </c>
      <c r="BM30" s="306">
        <f>'Címrend kötelező 4.'!BM30+'Címrend önként 4.'!BM30+'Címrend állig. 4.'!BM30</f>
        <v>0</v>
      </c>
      <c r="BN30" s="306">
        <f>'Címrend kötelező 4.'!BN30+'Címrend önként 4.'!BN30+'Címrend állig. 4.'!BN30</f>
        <v>0</v>
      </c>
      <c r="BO30" s="306">
        <f>'Címrend kötelező 4.'!BO30+'Címrend önként 4.'!BO30+'Címrend állig. 4.'!BO30</f>
        <v>0</v>
      </c>
      <c r="BP30" s="306">
        <f>'Címrend kötelező 4.'!BP30+'Címrend önként 4.'!BP30+'Címrend állig. 4.'!BP30</f>
        <v>0</v>
      </c>
      <c r="BQ30" s="306">
        <f>'Címrend kötelező 4.'!BQ30+'Címrend önként 4.'!BQ30+'Címrend állig. 4.'!BQ30</f>
        <v>0</v>
      </c>
      <c r="BR30" s="306">
        <f>'Címrend kötelező 4.'!BR30+'Címrend önként 4.'!BR30+'Címrend állig. 4.'!BR30</f>
        <v>0</v>
      </c>
      <c r="BS30" s="306">
        <f>'Címrend kötelező 4.'!BS30+'Címrend önként 4.'!BS30+'Címrend állig. 4.'!BS30</f>
        <v>0</v>
      </c>
      <c r="BT30" s="306">
        <f>'Címrend kötelező 4.'!BT30+'Címrend önként 4.'!BT30+'Címrend állig. 4.'!BT30</f>
        <v>0</v>
      </c>
      <c r="BU30" s="306">
        <f>'Címrend kötelező 4.'!BU30+'Címrend önként 4.'!BU30+'Címrend állig. 4.'!BU30</f>
        <v>0</v>
      </c>
      <c r="BV30" s="306">
        <f>'Címrend kötelező 4.'!BV30+'Címrend önként 4.'!BV30+'Címrend állig. 4.'!BV30</f>
        <v>0</v>
      </c>
      <c r="BW30" s="306">
        <f>'Címrend kötelező 4.'!BW30+'Címrend önként 4.'!BW30+'Címrend állig. 4.'!BW30</f>
        <v>0</v>
      </c>
      <c r="BX30" s="306">
        <f>'Címrend kötelező 4.'!BX30+'Címrend önként 4.'!BX30+'Címrend állig. 4.'!BX30</f>
        <v>0</v>
      </c>
      <c r="BY30" s="306">
        <f>'Címrend kötelező 4.'!BY30+'Címrend önként 4.'!BY30+'Címrend állig. 4.'!BY30</f>
        <v>0</v>
      </c>
      <c r="BZ30" s="306">
        <f>'Címrend kötelező 4.'!BZ30+'Címrend önként 4.'!BZ30+'Címrend állig. 4.'!BZ30</f>
        <v>0</v>
      </c>
      <c r="CA30" s="306">
        <f>'Címrend kötelező 4.'!CA30+'Címrend önként 4.'!CA30+'Címrend állig. 4.'!CA30</f>
        <v>0</v>
      </c>
      <c r="CB30" s="306">
        <f>'Címrend kötelező 4.'!CB30+'Címrend önként 4.'!CB30+'Címrend állig. 4.'!CB30</f>
        <v>0</v>
      </c>
      <c r="CC30" s="306">
        <f>'Címrend kötelező 4.'!CC30+'Címrend önként 4.'!CC30+'Címrend állig. 4.'!CC30</f>
        <v>0</v>
      </c>
      <c r="CD30" s="306">
        <f>'Címrend kötelező 4.'!CD30+'Címrend önként 4.'!CD30+'Címrend állig. 4.'!CD30</f>
        <v>0</v>
      </c>
      <c r="CE30" s="306">
        <f>'Címrend kötelező 4.'!CE30+'Címrend önként 4.'!CE30+'Címrend állig. 4.'!CE30</f>
        <v>0</v>
      </c>
      <c r="CF30" s="306">
        <f>'Címrend kötelező 4.'!CF30+'Címrend önként 4.'!CF30+'Címrend állig. 4.'!CF30</f>
        <v>0</v>
      </c>
      <c r="CG30" s="306">
        <f>'Címrend kötelező 4.'!CG30+'Címrend önként 4.'!CG30+'Címrend állig. 4.'!CG30</f>
        <v>0</v>
      </c>
      <c r="CH30" s="306">
        <f>'Címrend kötelező 4.'!CH30+'Címrend önként 4.'!CH30+'Címrend állig. 4.'!CH30</f>
        <v>0</v>
      </c>
      <c r="CI30" s="306">
        <f>'Címrend kötelező 4.'!CI30+'Címrend önként 4.'!CI30+'Címrend állig. 4.'!CI30</f>
        <v>0</v>
      </c>
      <c r="CJ30" s="306">
        <f>'Címrend kötelező 4.'!CJ30+'Címrend önként 4.'!CJ30+'Címrend állig. 4.'!CJ30</f>
        <v>0</v>
      </c>
      <c r="CK30" s="306">
        <f>'Címrend kötelező 4.'!CK30+'Címrend önként 4.'!CK30+'Címrend állig. 4.'!CK30</f>
        <v>0</v>
      </c>
      <c r="CL30" s="306">
        <f>'Címrend kötelező 4.'!CL30+'Címrend önként 4.'!CL30+'Címrend állig. 4.'!CL30</f>
        <v>0</v>
      </c>
      <c r="CM30" s="306">
        <f>'Címrend kötelező 4.'!CM30+'Címrend önként 4.'!CM30+'Címrend állig. 4.'!CM30</f>
        <v>0</v>
      </c>
      <c r="CN30" s="306">
        <f>'Címrend kötelező 4.'!CN30+'Címrend önként 4.'!CN30+'Címrend állig. 4.'!CN30</f>
        <v>0</v>
      </c>
      <c r="CO30" s="306">
        <f>'Címrend kötelező 4.'!CO30+'Címrend önként 4.'!CO30+'Címrend állig. 4.'!CO30</f>
        <v>0</v>
      </c>
      <c r="CP30" s="306">
        <f>'Címrend kötelező 4.'!CP30+'Címrend önként 4.'!CP30+'Címrend állig. 4.'!CP30</f>
        <v>0</v>
      </c>
      <c r="CQ30" s="306">
        <f>'Címrend kötelező 4.'!CQ30+'Címrend önként 4.'!CQ30+'Címrend állig. 4.'!CQ30</f>
        <v>0</v>
      </c>
      <c r="CR30" s="306">
        <f>'Címrend kötelező 4.'!CR30+'Címrend önként 4.'!CR30+'Címrend állig. 4.'!CR30</f>
        <v>0</v>
      </c>
      <c r="CS30" s="306">
        <f>'Címrend kötelező 4.'!CS30+'Címrend önként 4.'!CS30+'Címrend állig. 4.'!CS30</f>
        <v>0</v>
      </c>
      <c r="CT30" s="306">
        <f>'Címrend kötelező 4.'!CT30+'Címrend önként 4.'!CT30+'Címrend állig. 4.'!CT30</f>
        <v>0</v>
      </c>
      <c r="CU30" s="306">
        <f>'Címrend kötelező 4.'!CU30+'Címrend önként 4.'!CU30+'Címrend állig. 4.'!CU30</f>
        <v>0</v>
      </c>
      <c r="CV30" s="306">
        <f>'Címrend kötelező 4.'!CV30+'Címrend önként 4.'!CV30+'Címrend állig. 4.'!CV30</f>
        <v>0</v>
      </c>
      <c r="CW30" s="306">
        <f>'Címrend kötelező 4.'!CW30+'Címrend önként 4.'!CW30+'Címrend állig. 4.'!CW30</f>
        <v>0</v>
      </c>
      <c r="CX30" s="306">
        <f>'Címrend kötelező 4.'!CX30+'Címrend önként 4.'!CX30+'Címrend állig. 4.'!CX30</f>
        <v>0</v>
      </c>
      <c r="CY30" s="306">
        <f>'Címrend kötelező 4.'!CY30+'Címrend önként 4.'!CY30+'Címrend állig. 4.'!CY30</f>
        <v>0</v>
      </c>
      <c r="CZ30" s="306">
        <f>'Címrend kötelező 4.'!CZ30+'Címrend önként 4.'!CZ30+'Címrend állig. 4.'!CZ30</f>
        <v>0</v>
      </c>
      <c r="DA30" s="306">
        <f>'Címrend kötelező 4.'!DA30+'Címrend önként 4.'!DA30+'Címrend állig. 4.'!DA30</f>
        <v>0</v>
      </c>
      <c r="DB30" s="306">
        <f>'Címrend kötelező 4.'!DB30+'Címrend önként 4.'!DB30+'Címrend állig. 4.'!DB30</f>
        <v>0</v>
      </c>
      <c r="DC30" s="306">
        <f>'Címrend kötelező 4.'!DC30+'Címrend önként 4.'!DC30+'Címrend állig. 4.'!DC30</f>
        <v>0</v>
      </c>
      <c r="DD30" s="306">
        <f>'Címrend kötelező 4.'!DD30+'Címrend önként 4.'!DD30+'Címrend állig. 4.'!DD30</f>
        <v>0</v>
      </c>
      <c r="DE30" s="306">
        <f>'Címrend kötelező 4.'!DE30+'Címrend önként 4.'!DE30+'Címrend állig. 4.'!DE30</f>
        <v>0</v>
      </c>
      <c r="DF30" s="306">
        <f>'Címrend kötelező 4.'!DF30+'Címrend önként 4.'!DF30+'Címrend állig. 4.'!DF30</f>
        <v>0</v>
      </c>
      <c r="DG30" s="306">
        <f>'Címrend kötelező 4.'!DG30+'Címrend önként 4.'!DG30+'Címrend állig. 4.'!DG30</f>
        <v>0</v>
      </c>
      <c r="DH30" s="306">
        <f>'Címrend kötelező 4.'!DH30+'Címrend önként 4.'!DH30+'Címrend állig. 4.'!DH30</f>
        <v>0</v>
      </c>
      <c r="DI30" s="306">
        <f>'Címrend kötelező 4.'!DI30+'Címrend önként 4.'!DI30+'Címrend állig. 4.'!DI30</f>
        <v>0</v>
      </c>
      <c r="DJ30" s="306">
        <f>'Címrend kötelező 4.'!DJ30+'Címrend önként 4.'!DJ30+'Címrend állig. 4.'!DJ30</f>
        <v>0</v>
      </c>
      <c r="DK30" s="306">
        <f>'Címrend kötelező 4.'!DK30+'Címrend önként 4.'!DK30+'Címrend állig. 4.'!DK30</f>
        <v>0</v>
      </c>
      <c r="DL30" s="306">
        <f>'Címrend kötelező 4.'!DL30+'Címrend önként 4.'!DL30+'Címrend állig. 4.'!DL30</f>
        <v>0</v>
      </c>
      <c r="DM30" s="306">
        <f>'Címrend kötelező 4.'!DM30+'Címrend önként 4.'!DM30+'Címrend állig. 4.'!DM30</f>
        <v>0</v>
      </c>
      <c r="DN30" s="306">
        <f>'Címrend kötelező 4.'!DN30+'Címrend önként 4.'!DN30+'Címrend állig. 4.'!DN30</f>
        <v>0</v>
      </c>
      <c r="DO30" s="306">
        <f>'Címrend kötelező 4.'!DO30+'Címrend önként 4.'!DO30+'Címrend állig. 4.'!DO30</f>
        <v>0</v>
      </c>
      <c r="DP30" s="306">
        <f>'Címrend kötelező 4.'!DP30+'Címrend önként 4.'!DP30+'Címrend állig. 4.'!DP30</f>
        <v>0</v>
      </c>
      <c r="DQ30" s="306">
        <f>'Címrend kötelező 4.'!DQ30+'Címrend önként 4.'!DQ30+'Címrend állig. 4.'!DQ30</f>
        <v>0</v>
      </c>
      <c r="DR30" s="335">
        <f t="shared" si="25"/>
        <v>1715394</v>
      </c>
      <c r="DS30" s="335">
        <f t="shared" si="25"/>
        <v>2034255</v>
      </c>
      <c r="DT30" s="335">
        <f t="shared" si="25"/>
        <v>2083642</v>
      </c>
      <c r="DU30" s="306">
        <f>'Címrend kötelező 4.'!DU30+'Címrend önként 4.'!DU30+'Címrend állig. 4.'!DU30</f>
        <v>0</v>
      </c>
      <c r="DV30" s="306">
        <f>'Címrend kötelező 4.'!DV30+'Címrend önként 4.'!DV30+'Címrend állig. 4.'!DV30</f>
        <v>0</v>
      </c>
      <c r="DW30" s="306">
        <f>'Címrend kötelező 4.'!DW30+'Címrend önként 4.'!DW30+'Címrend állig. 4.'!DW30</f>
        <v>0</v>
      </c>
      <c r="DX30" s="306">
        <f>'Címrend kötelező 4.'!DX30+'Címrend önként 4.'!DX30+'Címrend állig. 4.'!DX30</f>
        <v>0</v>
      </c>
      <c r="DY30" s="306">
        <f>'Címrend kötelező 4.'!DY30+'Címrend önként 4.'!DY30+'Címrend állig. 4.'!DY30</f>
        <v>0</v>
      </c>
      <c r="DZ30" s="306">
        <f>'Címrend kötelező 4.'!DZ30+'Címrend önként 4.'!DZ30+'Címrend állig. 4.'!DZ30</f>
        <v>0</v>
      </c>
      <c r="EA30" s="306">
        <f>'Címrend kötelező 4.'!EA30+'Címrend önként 4.'!EA30+'Címrend állig. 4.'!EA30</f>
        <v>0</v>
      </c>
      <c r="EB30" s="306">
        <f>'Címrend kötelező 4.'!EB30+'Címrend önként 4.'!EB30+'Címrend állig. 4.'!EB30</f>
        <v>0</v>
      </c>
      <c r="EC30" s="306">
        <f>'Címrend kötelező 4.'!EC30+'Címrend önként 4.'!EC30+'Címrend állig. 4.'!EC30</f>
        <v>0</v>
      </c>
      <c r="ED30" s="306">
        <f>'Címrend kötelező 4.'!ED30+'Címrend önként 4.'!ED30+'Címrend állig. 4.'!ED30</f>
        <v>0</v>
      </c>
      <c r="EE30" s="306">
        <f>'Címrend kötelező 4.'!EE30+'Címrend önként 4.'!EE30+'Címrend állig. 4.'!EE30</f>
        <v>0</v>
      </c>
      <c r="EF30" s="306">
        <f>'Címrend kötelező 4.'!EF30+'Címrend önként 4.'!EF30+'Címrend állig. 4.'!EF30</f>
        <v>0</v>
      </c>
      <c r="EG30" s="306">
        <f>'Címrend kötelező 4.'!EG30+'Címrend önként 4.'!EG30+'Címrend állig. 4.'!EG30</f>
        <v>0</v>
      </c>
      <c r="EH30" s="306">
        <f>'Címrend kötelező 4.'!EH30+'Címrend önként 4.'!EH30+'Címrend állig. 4.'!EH30</f>
        <v>0</v>
      </c>
      <c r="EI30" s="306">
        <f>'Címrend kötelező 4.'!EI30+'Címrend önként 4.'!EI30+'Címrend állig. 4.'!EI30</f>
        <v>0</v>
      </c>
      <c r="EJ30" s="306">
        <f>'Címrend kötelező 4.'!EJ30+'Címrend önként 4.'!EJ30+'Címrend állig. 4.'!EJ30</f>
        <v>0</v>
      </c>
      <c r="EK30" s="306">
        <f>'Címrend kötelező 4.'!EK30+'Címrend önként 4.'!EK30+'Címrend állig. 4.'!EK30</f>
        <v>0</v>
      </c>
      <c r="EL30" s="306">
        <f>'Címrend kötelező 4.'!EL30+'Címrend önként 4.'!EL30+'Címrend állig. 4.'!EL30</f>
        <v>0</v>
      </c>
      <c r="EM30" s="306">
        <f>'Címrend kötelező 4.'!EM30+'Címrend önként 4.'!EM30+'Címrend állig. 4.'!EM30</f>
        <v>0</v>
      </c>
      <c r="EN30" s="306">
        <f>'Címrend kötelező 4.'!EN30+'Címrend önként 4.'!EN30+'Címrend állig. 4.'!EN30</f>
        <v>0</v>
      </c>
      <c r="EO30" s="306">
        <f>'Címrend kötelező 4.'!EO30+'Címrend önként 4.'!EO30+'Címrend állig. 4.'!EO30</f>
        <v>0</v>
      </c>
      <c r="EP30" s="306">
        <f>'Címrend kötelező 4.'!EP30+'Címrend önként 4.'!EP30+'Címrend állig. 4.'!EP30</f>
        <v>0</v>
      </c>
      <c r="EQ30" s="306">
        <f>'Címrend kötelező 4.'!EQ30+'Címrend önként 4.'!EQ30+'Címrend állig. 4.'!EQ30</f>
        <v>0</v>
      </c>
      <c r="ER30" s="306">
        <f>'Címrend kötelező 4.'!ER30+'Címrend önként 4.'!ER30+'Címrend állig. 4.'!ER30</f>
        <v>0</v>
      </c>
      <c r="ES30" s="306">
        <f>'Címrend kötelező 4.'!ES30+'Címrend önként 4.'!ES30+'Címrend állig. 4.'!ES30</f>
        <v>0</v>
      </c>
      <c r="ET30" s="306">
        <f>'Címrend kötelező 4.'!ET30+'Címrend önként 4.'!ET30+'Címrend állig. 4.'!ET30</f>
        <v>0</v>
      </c>
      <c r="EU30" s="306">
        <f>'Címrend kötelező 4.'!EU30+'Címrend önként 4.'!EU30+'Címrend állig. 4.'!EU30</f>
        <v>0</v>
      </c>
      <c r="EV30" s="335">
        <f t="shared" ref="EV30:EX36" si="265">DU30+DX30+EA30+ED30+EG30+EJ30+EM30+EP30+ES30</f>
        <v>0</v>
      </c>
      <c r="EW30" s="335">
        <f t="shared" si="265"/>
        <v>0</v>
      </c>
      <c r="EX30" s="335">
        <f t="shared" si="265"/>
        <v>0</v>
      </c>
      <c r="EY30" s="306">
        <f>'Címrend kötelező 4.'!EY30+'Címrend önként 4.'!EY30+'Címrend állig. 4.'!EY30</f>
        <v>0</v>
      </c>
      <c r="EZ30" s="306">
        <f>'Címrend kötelező 4.'!EZ30+'Címrend önként 4.'!EZ30+'Címrend állig. 4.'!EZ30</f>
        <v>0</v>
      </c>
      <c r="FA30" s="306">
        <f>'Címrend kötelező 4.'!FA30+'Címrend önként 4.'!FA30+'Címrend állig. 4.'!FA30</f>
        <v>0</v>
      </c>
      <c r="FB30" s="306">
        <f>'Címrend kötelező 4.'!FB30+'Címrend önként 4.'!FB30+'Címrend állig. 4.'!FB30</f>
        <v>0</v>
      </c>
      <c r="FC30" s="306">
        <f>'Címrend kötelező 4.'!FC30+'Címrend önként 4.'!FC30+'Címrend állig. 4.'!FC30</f>
        <v>0</v>
      </c>
      <c r="FD30" s="306">
        <f>'Címrend kötelező 4.'!FD30+'Címrend önként 4.'!FD30+'Címrend állig. 4.'!FD30</f>
        <v>0</v>
      </c>
      <c r="FE30" s="306">
        <f>'Címrend kötelező 4.'!FE30+'Címrend önként 4.'!FE30+'Címrend állig. 4.'!FE30</f>
        <v>0</v>
      </c>
      <c r="FF30" s="306">
        <f>'Címrend kötelező 4.'!FF30+'Címrend önként 4.'!FF30+'Címrend állig. 4.'!FF30</f>
        <v>0</v>
      </c>
      <c r="FG30" s="306">
        <f>'Címrend kötelező 4.'!FG30+'Címrend önként 4.'!FG30+'Címrend állig. 4.'!FG30</f>
        <v>0</v>
      </c>
      <c r="FH30" s="306">
        <f>'Címrend kötelező 4.'!FH30+'Címrend önként 4.'!FH30+'Címrend állig. 4.'!FH30</f>
        <v>0</v>
      </c>
      <c r="FI30" s="306">
        <f>'Címrend kötelező 4.'!FI30+'Címrend önként 4.'!FI30+'Címrend állig. 4.'!FI30</f>
        <v>0</v>
      </c>
      <c r="FJ30" s="306">
        <f>'Címrend kötelező 4.'!FJ30+'Címrend önként 4.'!FJ30+'Címrend állig. 4.'!FJ30</f>
        <v>0</v>
      </c>
      <c r="FK30" s="306">
        <f>'Címrend kötelező 4.'!FK30+'Címrend önként 4.'!FK30+'Címrend állig. 4.'!FK30</f>
        <v>0</v>
      </c>
      <c r="FL30" s="306">
        <f>'Címrend kötelező 4.'!FL30+'Címrend önként 4.'!FL30+'Címrend állig. 4.'!FL30</f>
        <v>0</v>
      </c>
      <c r="FM30" s="306">
        <f>'Címrend kötelező 4.'!FM30+'Címrend önként 4.'!FM30+'Címrend állig. 4.'!FM30</f>
        <v>0</v>
      </c>
      <c r="FN30" s="306">
        <f>'Címrend kötelező 4.'!FN30+'Címrend önként 4.'!FN30+'Címrend állig. 4.'!FN30</f>
        <v>0</v>
      </c>
      <c r="FO30" s="306">
        <f>'Címrend kötelező 4.'!FO30+'Címrend önként 4.'!FO30+'Címrend állig. 4.'!FO30</f>
        <v>0</v>
      </c>
      <c r="FP30" s="306">
        <f>'Címrend kötelező 4.'!FP30+'Címrend önként 4.'!FP30+'Címrend állig. 4.'!FP30</f>
        <v>0</v>
      </c>
      <c r="FQ30" s="306">
        <f>'Címrend kötelező 4.'!FQ30+'Címrend önként 4.'!FQ30+'Címrend állig. 4.'!FQ30</f>
        <v>0</v>
      </c>
      <c r="FR30" s="306">
        <f>'Címrend kötelező 4.'!FR30+'Címrend önként 4.'!FR30+'Címrend állig. 4.'!FR30</f>
        <v>0</v>
      </c>
      <c r="FS30" s="306">
        <f>'Címrend kötelező 4.'!FS30+'Címrend önként 4.'!FS30+'Címrend állig. 4.'!FS30</f>
        <v>0</v>
      </c>
      <c r="FT30" s="306">
        <f>'Címrend kötelező 4.'!FT30+'Címrend önként 4.'!FT30+'Címrend állig. 4.'!FT30</f>
        <v>0</v>
      </c>
      <c r="FU30" s="306">
        <f>'Címrend kötelező 4.'!FU30+'Címrend önként 4.'!FU30+'Címrend állig. 4.'!FU30</f>
        <v>0</v>
      </c>
      <c r="FV30" s="306">
        <f>'Címrend kötelező 4.'!FV30+'Címrend önként 4.'!FV30+'Címrend állig. 4.'!FV30</f>
        <v>0</v>
      </c>
      <c r="FW30" s="306">
        <f>'Címrend kötelező 4.'!FW30+'Címrend önként 4.'!FW30+'Címrend állig. 4.'!FW30</f>
        <v>0</v>
      </c>
      <c r="FX30" s="306">
        <f>'Címrend kötelező 4.'!FX30+'Címrend önként 4.'!FX30+'Címrend állig. 4.'!FX30</f>
        <v>0</v>
      </c>
      <c r="FY30" s="306">
        <f>'Címrend kötelező 4.'!FY30+'Címrend önként 4.'!FY30+'Címrend állig. 4.'!FY30</f>
        <v>0</v>
      </c>
      <c r="FZ30" s="306">
        <f>'Címrend kötelező 4.'!FZ30+'Címrend önként 4.'!FZ30+'Címrend állig. 4.'!FZ30</f>
        <v>0</v>
      </c>
      <c r="GA30" s="306">
        <f>'Címrend kötelező 4.'!GA30+'Címrend önként 4.'!GA30+'Címrend állig. 4.'!GA30</f>
        <v>0</v>
      </c>
      <c r="GB30" s="306">
        <f>'Címrend kötelező 4.'!GB30+'Címrend önként 4.'!GB30+'Címrend állig. 4.'!GB30</f>
        <v>0</v>
      </c>
      <c r="GC30" s="306">
        <f>'Címrend kötelező 4.'!GC30+'Címrend önként 4.'!GC30+'Címrend állig. 4.'!GC30</f>
        <v>0</v>
      </c>
      <c r="GD30" s="306">
        <f>'Címrend kötelező 4.'!GD30+'Címrend önként 4.'!GD30+'Címrend állig. 4.'!GD30</f>
        <v>0</v>
      </c>
      <c r="GE30" s="306">
        <f>'Címrend kötelező 4.'!GE30+'Címrend önként 4.'!GE30+'Címrend állig. 4.'!GE30</f>
        <v>0</v>
      </c>
      <c r="GF30" s="306">
        <f>'Címrend kötelező 4.'!GF30+'Címrend önként 4.'!GF30+'Címrend állig. 4.'!GF30</f>
        <v>0</v>
      </c>
      <c r="GG30" s="306">
        <f>'Címrend kötelező 4.'!GG30+'Címrend önként 4.'!GG30+'Címrend állig. 4.'!GG30</f>
        <v>0</v>
      </c>
      <c r="GH30" s="306">
        <f>'Címrend kötelező 4.'!GH30+'Címrend önként 4.'!GH30+'Címrend állig. 4.'!GH30</f>
        <v>0</v>
      </c>
      <c r="GI30" s="306">
        <f>'Címrend kötelező 4.'!GI30+'Címrend önként 4.'!GI30+'Címrend állig. 4.'!GI30</f>
        <v>0</v>
      </c>
      <c r="GJ30" s="306">
        <f>'Címrend kötelező 4.'!GJ30+'Címrend önként 4.'!GJ30+'Címrend állig. 4.'!GJ30</f>
        <v>0</v>
      </c>
      <c r="GK30" s="306">
        <f>'Címrend kötelező 4.'!GK30+'Címrend önként 4.'!GK30+'Címrend állig. 4.'!GK30</f>
        <v>0</v>
      </c>
      <c r="GL30" s="307">
        <f t="shared" ref="GL30:GN36" si="266">EY30+FB30+FE30+FH30+FK30+FN30+FQ30+FT30+FW30+FZ30+GC30+GF30+GI30</f>
        <v>0</v>
      </c>
      <c r="GM30" s="307">
        <f t="shared" si="266"/>
        <v>0</v>
      </c>
      <c r="GN30" s="307">
        <f t="shared" si="266"/>
        <v>0</v>
      </c>
      <c r="GO30" s="306">
        <f>'Címrend kötelező 4.'!GO30+'Címrend önként 4.'!GO30+'Címrend állig. 4.'!GO30</f>
        <v>0</v>
      </c>
      <c r="GP30" s="306">
        <f>'Címrend kötelező 4.'!GP30+'Címrend önként 4.'!GP30+'Címrend állig. 4.'!GP30</f>
        <v>0</v>
      </c>
      <c r="GQ30" s="306">
        <f>'Címrend kötelező 4.'!GQ30+'Címrend önként 4.'!GQ30+'Címrend állig. 4.'!GQ30</f>
        <v>0</v>
      </c>
      <c r="GR30" s="306">
        <f>'Címrend kötelező 4.'!GR30+'Címrend önként 4.'!GR30+'Címrend állig. 4.'!GR30</f>
        <v>0</v>
      </c>
      <c r="GS30" s="306">
        <f>'Címrend kötelező 4.'!GS30+'Címrend önként 4.'!GS30+'Címrend állig. 4.'!GS30</f>
        <v>0</v>
      </c>
      <c r="GT30" s="306">
        <f>'Címrend kötelező 4.'!GT30+'Címrend önként 4.'!GT30+'Címrend állig. 4.'!GT30</f>
        <v>0</v>
      </c>
      <c r="GU30" s="306">
        <f>'Címrend kötelező 4.'!GU30+'Címrend önként 4.'!GU30+'Címrend állig. 4.'!GU30</f>
        <v>0</v>
      </c>
      <c r="GV30" s="306">
        <f>'Címrend kötelező 4.'!GV30+'Címrend önként 4.'!GV30+'Címrend állig. 4.'!GV30</f>
        <v>0</v>
      </c>
      <c r="GW30" s="306">
        <f>'Címrend kötelező 4.'!GW30+'Címrend önként 4.'!GW30+'Címrend állig. 4.'!GW30</f>
        <v>0</v>
      </c>
      <c r="GX30" s="307">
        <f>GL30+GO30+GR30+GU30</f>
        <v>0</v>
      </c>
      <c r="GY30" s="307">
        <f t="shared" ref="GX30:GZ36" si="267">GM30+GP30+GS30+GV30</f>
        <v>0</v>
      </c>
      <c r="GZ30" s="307">
        <f t="shared" si="267"/>
        <v>0</v>
      </c>
      <c r="HA30" s="307">
        <f t="shared" ref="HA30:HC36" si="268">DR30+EV30+GX30</f>
        <v>1715394</v>
      </c>
      <c r="HB30" s="307">
        <f t="shared" si="268"/>
        <v>2034255</v>
      </c>
      <c r="HC30" s="308">
        <f t="shared" si="268"/>
        <v>2083642</v>
      </c>
      <c r="HD30" s="299"/>
    </row>
    <row r="31" spans="1:213" ht="15" customHeight="1" x14ac:dyDescent="0.2">
      <c r="A31" s="318" t="s">
        <v>588</v>
      </c>
      <c r="B31" s="306">
        <f>'Címrend kötelező 4.'!B31+'Címrend önként 4.'!B31+'Címrend állig. 4.'!B31</f>
        <v>0</v>
      </c>
      <c r="C31" s="306">
        <f>'Címrend kötelező 4.'!C31+'Címrend önként 4.'!C31+'Címrend állig. 4.'!C31</f>
        <v>0</v>
      </c>
      <c r="D31" s="306">
        <f>'Címrend kötelező 4.'!D31+'Címrend önként 4.'!D31+'Címrend állig. 4.'!D31</f>
        <v>0</v>
      </c>
      <c r="E31" s="306">
        <f>'Címrend kötelező 4.'!E31+'Címrend önként 4.'!E31+'Címrend állig. 4.'!E31</f>
        <v>0</v>
      </c>
      <c r="F31" s="306">
        <f>'Címrend kötelező 4.'!F31+'Címrend önként 4.'!F31+'Címrend állig. 4.'!F31</f>
        <v>0</v>
      </c>
      <c r="G31" s="306">
        <f>'Címrend kötelező 4.'!G31+'Címrend önként 4.'!G31+'Címrend állig. 4.'!G31</f>
        <v>0</v>
      </c>
      <c r="H31" s="306">
        <f>'Címrend kötelező 4.'!H31+'Címrend önként 4.'!H31+'Címrend állig. 4.'!H31</f>
        <v>0</v>
      </c>
      <c r="I31" s="306">
        <f>'Címrend kötelező 4.'!I31+'Címrend önként 4.'!I31+'Címrend állig. 4.'!I31</f>
        <v>0</v>
      </c>
      <c r="J31" s="306">
        <f>'Címrend kötelező 4.'!J31+'Címrend önként 4.'!J31+'Címrend állig. 4.'!J31</f>
        <v>0</v>
      </c>
      <c r="K31" s="306">
        <f>'Címrend kötelező 4.'!K31+'Címrend önként 4.'!K31+'Címrend állig. 4.'!K31</f>
        <v>0</v>
      </c>
      <c r="L31" s="306">
        <f>'Címrend kötelező 4.'!L31+'Címrend önként 4.'!L31+'Címrend állig. 4.'!L31</f>
        <v>0</v>
      </c>
      <c r="M31" s="306">
        <f>'Címrend kötelező 4.'!M31+'Címrend önként 4.'!M31+'Címrend állig. 4.'!M31</f>
        <v>0</v>
      </c>
      <c r="N31" s="306">
        <f>'Címrend kötelező 4.'!N31+'Címrend önként 4.'!N31+'Címrend állig. 4.'!N31</f>
        <v>0</v>
      </c>
      <c r="O31" s="306">
        <f>'Címrend kötelező 4.'!O31+'Címrend önként 4.'!O31+'Címrend állig. 4.'!O31</f>
        <v>0</v>
      </c>
      <c r="P31" s="306">
        <f>'Címrend kötelező 4.'!P31+'Címrend önként 4.'!P31+'Címrend állig. 4.'!P31</f>
        <v>0</v>
      </c>
      <c r="Q31" s="306">
        <f>'Címrend kötelező 4.'!Q31+'Címrend önként 4.'!Q31+'Címrend állig. 4.'!Q31</f>
        <v>0</v>
      </c>
      <c r="R31" s="306">
        <f>'Címrend kötelező 4.'!R31+'Címrend önként 4.'!R31+'Címrend állig. 4.'!R31</f>
        <v>0</v>
      </c>
      <c r="S31" s="306">
        <f>'Címrend kötelező 4.'!S31+'Címrend önként 4.'!S31+'Címrend állig. 4.'!S31</f>
        <v>0</v>
      </c>
      <c r="T31" s="306">
        <f>'Címrend kötelező 4.'!T31+'Címrend önként 4.'!T31+'Címrend állig. 4.'!T31</f>
        <v>0</v>
      </c>
      <c r="U31" s="306">
        <f>'Címrend kötelező 4.'!U31+'Címrend önként 4.'!U31+'Címrend állig. 4.'!U31</f>
        <v>0</v>
      </c>
      <c r="V31" s="306">
        <f>'Címrend kötelező 4.'!V31+'Címrend önként 4.'!V31+'Címrend állig. 4.'!V31</f>
        <v>0</v>
      </c>
      <c r="W31" s="306">
        <f>'Címrend kötelező 4.'!W31+'Címrend önként 4.'!W31+'Címrend állig. 4.'!W31</f>
        <v>0</v>
      </c>
      <c r="X31" s="306">
        <f>'Címrend kötelező 4.'!X31+'Címrend önként 4.'!X31+'Címrend állig. 4.'!X31</f>
        <v>0</v>
      </c>
      <c r="Y31" s="306">
        <f>'Címrend kötelező 4.'!Y31+'Címrend önként 4.'!Y31+'Címrend állig. 4.'!Y31</f>
        <v>0</v>
      </c>
      <c r="Z31" s="306">
        <f>'Címrend kötelező 4.'!Z31+'Címrend önként 4.'!Z31+'Címrend állig. 4.'!Z31</f>
        <v>0</v>
      </c>
      <c r="AA31" s="306">
        <f>'Címrend kötelező 4.'!AA31+'Címrend önként 4.'!AA31+'Címrend állig. 4.'!AA31</f>
        <v>0</v>
      </c>
      <c r="AB31" s="306">
        <f>'Címrend kötelező 4.'!AB31+'Címrend önként 4.'!AB31+'Címrend állig. 4.'!AB31</f>
        <v>0</v>
      </c>
      <c r="AC31" s="306">
        <f>'Címrend kötelező 4.'!AC31+'Címrend önként 4.'!AC31+'Címrend állig. 4.'!AC31</f>
        <v>0</v>
      </c>
      <c r="AD31" s="306">
        <f>'Címrend kötelező 4.'!AD31+'Címrend önként 4.'!AD31+'Címrend állig. 4.'!AD31</f>
        <v>845936</v>
      </c>
      <c r="AE31" s="306">
        <f>'Címrend kötelező 4.'!AE31+'Címrend önként 4.'!AE31+'Címrend állig. 4.'!AE31</f>
        <v>845936</v>
      </c>
      <c r="AF31" s="306">
        <f>'Címrend kötelező 4.'!AF31+'Címrend önként 4.'!AF31+'Címrend állig. 4.'!AF31</f>
        <v>0</v>
      </c>
      <c r="AG31" s="306">
        <f>'Címrend kötelező 4.'!AG31+'Címrend önként 4.'!AG31+'Címrend állig. 4.'!AG31</f>
        <v>0</v>
      </c>
      <c r="AH31" s="306">
        <f>'Címrend kötelező 4.'!AH31+'Címrend önként 4.'!AH31+'Címrend állig. 4.'!AH31</f>
        <v>0</v>
      </c>
      <c r="AI31" s="306">
        <f>'Címrend kötelező 4.'!AI31+'Címrend önként 4.'!AI31+'Címrend állig. 4.'!AI31</f>
        <v>0</v>
      </c>
      <c r="AJ31" s="306">
        <f>'Címrend kötelező 4.'!AJ31+'Címrend önként 4.'!AJ31+'Címrend állig. 4.'!AJ31</f>
        <v>0</v>
      </c>
      <c r="AK31" s="306">
        <f>'Címrend kötelező 4.'!AK31+'Címrend önként 4.'!AK31+'Címrend állig. 4.'!AK31</f>
        <v>0</v>
      </c>
      <c r="AL31" s="306">
        <f>'Címrend kötelező 4.'!AL31+'Címrend önként 4.'!AL31+'Címrend állig. 4.'!AL31</f>
        <v>0</v>
      </c>
      <c r="AM31" s="306">
        <f>'Címrend kötelező 4.'!AM31+'Címrend önként 4.'!AM31+'Címrend állig. 4.'!AM31</f>
        <v>0</v>
      </c>
      <c r="AN31" s="306">
        <f>'Címrend kötelező 4.'!AN31+'Címrend önként 4.'!AN31+'Címrend állig. 4.'!AN31</f>
        <v>0</v>
      </c>
      <c r="AO31" s="306">
        <f>'Címrend kötelező 4.'!AO31+'Címrend önként 4.'!AO31+'Címrend állig. 4.'!AO31</f>
        <v>0</v>
      </c>
      <c r="AP31" s="306">
        <f>'Címrend kötelező 4.'!AP31+'Címrend önként 4.'!AP31+'Címrend állig. 4.'!AP31</f>
        <v>0</v>
      </c>
      <c r="AQ31" s="306">
        <f>'Címrend kötelező 4.'!AQ31+'Címrend önként 4.'!AQ31+'Címrend állig. 4.'!AQ31</f>
        <v>0</v>
      </c>
      <c r="AR31" s="306">
        <f>'Címrend kötelező 4.'!AR31+'Címrend önként 4.'!AR31+'Címrend állig. 4.'!AR31</f>
        <v>0</v>
      </c>
      <c r="AS31" s="306">
        <f>'Címrend kötelező 4.'!AS31+'Címrend önként 4.'!AS31+'Címrend állig. 4.'!AS31</f>
        <v>0</v>
      </c>
      <c r="AT31" s="306">
        <f>'Címrend kötelező 4.'!AT31+'Címrend önként 4.'!AT31+'Címrend állig. 4.'!AT31</f>
        <v>0</v>
      </c>
      <c r="AU31" s="306">
        <f>'Címrend kötelező 4.'!AU31+'Címrend önként 4.'!AU31+'Címrend állig. 4.'!AU31</f>
        <v>0</v>
      </c>
      <c r="AV31" s="306">
        <f>'Címrend kötelező 4.'!AV31+'Címrend önként 4.'!AV31+'Címrend állig. 4.'!AV31</f>
        <v>0</v>
      </c>
      <c r="AW31" s="306">
        <f>'Címrend kötelező 4.'!AW31+'Címrend önként 4.'!AW31+'Címrend állig. 4.'!AW31</f>
        <v>0</v>
      </c>
      <c r="AX31" s="306">
        <f>'Címrend kötelező 4.'!AX31+'Címrend önként 4.'!AX31+'Címrend állig. 4.'!AX31</f>
        <v>0</v>
      </c>
      <c r="AY31" s="306">
        <f>'Címrend kötelező 4.'!AY31+'Címrend önként 4.'!AY31+'Címrend állig. 4.'!AY31</f>
        <v>0</v>
      </c>
      <c r="AZ31" s="306">
        <f>'Címrend kötelező 4.'!AZ31+'Címrend önként 4.'!AZ31+'Címrend állig. 4.'!AZ31</f>
        <v>0</v>
      </c>
      <c r="BA31" s="306">
        <f>'Címrend kötelező 4.'!BA31+'Címrend önként 4.'!BA31+'Címrend állig. 4.'!BA31</f>
        <v>0</v>
      </c>
      <c r="BB31" s="306">
        <f>'Címrend kötelező 4.'!BB31+'Címrend önként 4.'!BB31+'Címrend állig. 4.'!BB31</f>
        <v>0</v>
      </c>
      <c r="BC31" s="306">
        <f>'Címrend kötelező 4.'!BC31+'Címrend önként 4.'!BC31+'Címrend állig. 4.'!BC31</f>
        <v>0</v>
      </c>
      <c r="BD31" s="306">
        <f>'Címrend kötelező 4.'!BD31+'Címrend önként 4.'!BD31+'Címrend állig. 4.'!BD31</f>
        <v>0</v>
      </c>
      <c r="BE31" s="306">
        <f>'Címrend kötelező 4.'!BE31+'Címrend önként 4.'!BE31+'Címrend állig. 4.'!BE31</f>
        <v>0</v>
      </c>
      <c r="BF31" s="306">
        <f>'Címrend kötelező 4.'!BF31+'Címrend önként 4.'!BF31+'Címrend állig. 4.'!BF31</f>
        <v>0</v>
      </c>
      <c r="BG31" s="306">
        <f>'Címrend kötelező 4.'!BG31+'Címrend önként 4.'!BG31+'Címrend állig. 4.'!BG31</f>
        <v>0</v>
      </c>
      <c r="BH31" s="306">
        <f>'Címrend kötelező 4.'!BH31+'Címrend önként 4.'!BH31+'Címrend állig. 4.'!BH31</f>
        <v>0</v>
      </c>
      <c r="BI31" s="306">
        <f>'Címrend kötelező 4.'!BI31+'Címrend önként 4.'!BI31+'Címrend állig. 4.'!BI31</f>
        <v>0</v>
      </c>
      <c r="BJ31" s="306">
        <f>'Címrend kötelező 4.'!BJ31+'Címrend önként 4.'!BJ31+'Címrend állig. 4.'!BJ31</f>
        <v>0</v>
      </c>
      <c r="BK31" s="306">
        <f>'Címrend kötelező 4.'!BK31+'Címrend önként 4.'!BK31+'Címrend állig. 4.'!BK31</f>
        <v>0</v>
      </c>
      <c r="BL31" s="306">
        <f>'Címrend kötelező 4.'!BL31+'Címrend önként 4.'!BL31+'Címrend állig. 4.'!BL31</f>
        <v>0</v>
      </c>
      <c r="BM31" s="306">
        <f>'Címrend kötelező 4.'!BM31+'Címrend önként 4.'!BM31+'Címrend állig. 4.'!BM31</f>
        <v>0</v>
      </c>
      <c r="BN31" s="306">
        <f>'Címrend kötelező 4.'!BN31+'Címrend önként 4.'!BN31+'Címrend állig. 4.'!BN31</f>
        <v>0</v>
      </c>
      <c r="BO31" s="306">
        <f>'Címrend kötelező 4.'!BO31+'Címrend önként 4.'!BO31+'Címrend állig. 4.'!BO31</f>
        <v>0</v>
      </c>
      <c r="BP31" s="306">
        <f>'Címrend kötelező 4.'!BP31+'Címrend önként 4.'!BP31+'Címrend állig. 4.'!BP31</f>
        <v>0</v>
      </c>
      <c r="BQ31" s="306">
        <f>'Címrend kötelező 4.'!BQ31+'Címrend önként 4.'!BQ31+'Címrend állig. 4.'!BQ31</f>
        <v>0</v>
      </c>
      <c r="BR31" s="306">
        <f>'Címrend kötelező 4.'!BR31+'Címrend önként 4.'!BR31+'Címrend állig. 4.'!BR31</f>
        <v>0</v>
      </c>
      <c r="BS31" s="306">
        <f>'Címrend kötelező 4.'!BS31+'Címrend önként 4.'!BS31+'Címrend állig. 4.'!BS31</f>
        <v>0</v>
      </c>
      <c r="BT31" s="306">
        <f>'Címrend kötelező 4.'!BT31+'Címrend önként 4.'!BT31+'Címrend állig. 4.'!BT31</f>
        <v>0</v>
      </c>
      <c r="BU31" s="306">
        <f>'Címrend kötelező 4.'!BU31+'Címrend önként 4.'!BU31+'Címrend állig. 4.'!BU31</f>
        <v>0</v>
      </c>
      <c r="BV31" s="306">
        <f>'Címrend kötelező 4.'!BV31+'Címrend önként 4.'!BV31+'Címrend állig. 4.'!BV31</f>
        <v>0</v>
      </c>
      <c r="BW31" s="306">
        <f>'Címrend kötelező 4.'!BW31+'Címrend önként 4.'!BW31+'Címrend állig. 4.'!BW31</f>
        <v>0</v>
      </c>
      <c r="BX31" s="306">
        <f>'Címrend kötelező 4.'!BX31+'Címrend önként 4.'!BX31+'Címrend állig. 4.'!BX31</f>
        <v>0</v>
      </c>
      <c r="BY31" s="306">
        <f>'Címrend kötelező 4.'!BY31+'Címrend önként 4.'!BY31+'Címrend állig. 4.'!BY31</f>
        <v>0</v>
      </c>
      <c r="BZ31" s="306">
        <f>'Címrend kötelező 4.'!BZ31+'Címrend önként 4.'!BZ31+'Címrend állig. 4.'!BZ31</f>
        <v>0</v>
      </c>
      <c r="CA31" s="306">
        <f>'Címrend kötelező 4.'!CA31+'Címrend önként 4.'!CA31+'Címrend állig. 4.'!CA31</f>
        <v>0</v>
      </c>
      <c r="CB31" s="306">
        <f>'Címrend kötelező 4.'!CB31+'Címrend önként 4.'!CB31+'Címrend állig. 4.'!CB31</f>
        <v>0</v>
      </c>
      <c r="CC31" s="306">
        <f>'Címrend kötelező 4.'!CC31+'Címrend önként 4.'!CC31+'Címrend állig. 4.'!CC31</f>
        <v>0</v>
      </c>
      <c r="CD31" s="306">
        <f>'Címrend kötelező 4.'!CD31+'Címrend önként 4.'!CD31+'Címrend állig. 4.'!CD31</f>
        <v>0</v>
      </c>
      <c r="CE31" s="306">
        <f>'Címrend kötelező 4.'!CE31+'Címrend önként 4.'!CE31+'Címrend állig. 4.'!CE31</f>
        <v>0</v>
      </c>
      <c r="CF31" s="306">
        <f>'Címrend kötelező 4.'!CF31+'Címrend önként 4.'!CF31+'Címrend állig. 4.'!CF31</f>
        <v>0</v>
      </c>
      <c r="CG31" s="306">
        <f>'Címrend kötelező 4.'!CG31+'Címrend önként 4.'!CG31+'Címrend állig. 4.'!CG31</f>
        <v>0</v>
      </c>
      <c r="CH31" s="306">
        <f>'Címrend kötelező 4.'!CH31+'Címrend önként 4.'!CH31+'Címrend állig. 4.'!CH31</f>
        <v>0</v>
      </c>
      <c r="CI31" s="306">
        <f>'Címrend kötelező 4.'!CI31+'Címrend önként 4.'!CI31+'Címrend állig. 4.'!CI31</f>
        <v>0</v>
      </c>
      <c r="CJ31" s="306">
        <f>'Címrend kötelező 4.'!CJ31+'Címrend önként 4.'!CJ31+'Címrend állig. 4.'!CJ31</f>
        <v>0</v>
      </c>
      <c r="CK31" s="306">
        <f>'Címrend kötelező 4.'!CK31+'Címrend önként 4.'!CK31+'Címrend állig. 4.'!CK31</f>
        <v>0</v>
      </c>
      <c r="CL31" s="306">
        <f>'Címrend kötelező 4.'!CL31+'Címrend önként 4.'!CL31+'Címrend állig. 4.'!CL31</f>
        <v>0</v>
      </c>
      <c r="CM31" s="306">
        <f>'Címrend kötelező 4.'!CM31+'Címrend önként 4.'!CM31+'Címrend állig. 4.'!CM31</f>
        <v>0</v>
      </c>
      <c r="CN31" s="306">
        <f>'Címrend kötelező 4.'!CN31+'Címrend önként 4.'!CN31+'Címrend állig. 4.'!CN31</f>
        <v>0</v>
      </c>
      <c r="CO31" s="306">
        <f>'Címrend kötelező 4.'!CO31+'Címrend önként 4.'!CO31+'Címrend állig. 4.'!CO31</f>
        <v>0</v>
      </c>
      <c r="CP31" s="306">
        <f>'Címrend kötelező 4.'!CP31+'Címrend önként 4.'!CP31+'Címrend állig. 4.'!CP31</f>
        <v>0</v>
      </c>
      <c r="CQ31" s="306">
        <f>'Címrend kötelező 4.'!CQ31+'Címrend önként 4.'!CQ31+'Címrend állig. 4.'!CQ31</f>
        <v>0</v>
      </c>
      <c r="CR31" s="306">
        <f>'Címrend kötelező 4.'!CR31+'Címrend önként 4.'!CR31+'Címrend állig. 4.'!CR31</f>
        <v>0</v>
      </c>
      <c r="CS31" s="306">
        <f>'Címrend kötelező 4.'!CS31+'Címrend önként 4.'!CS31+'Címrend állig. 4.'!CS31</f>
        <v>0</v>
      </c>
      <c r="CT31" s="306">
        <f>'Címrend kötelező 4.'!CT31+'Címrend önként 4.'!CT31+'Címrend állig. 4.'!CT31</f>
        <v>0</v>
      </c>
      <c r="CU31" s="306">
        <f>'Címrend kötelező 4.'!CU31+'Címrend önként 4.'!CU31+'Címrend állig. 4.'!CU31</f>
        <v>0</v>
      </c>
      <c r="CV31" s="306">
        <f>'Címrend kötelező 4.'!CV31+'Címrend önként 4.'!CV31+'Címrend állig. 4.'!CV31</f>
        <v>0</v>
      </c>
      <c r="CW31" s="306">
        <f>'Címrend kötelező 4.'!CW31+'Címrend önként 4.'!CW31+'Címrend állig. 4.'!CW31</f>
        <v>0</v>
      </c>
      <c r="CX31" s="306">
        <f>'Címrend kötelező 4.'!CX31+'Címrend önként 4.'!CX31+'Címrend állig. 4.'!CX31</f>
        <v>0</v>
      </c>
      <c r="CY31" s="306">
        <f>'Címrend kötelező 4.'!CY31+'Címrend önként 4.'!CY31+'Címrend állig. 4.'!CY31</f>
        <v>0</v>
      </c>
      <c r="CZ31" s="306">
        <f>'Címrend kötelező 4.'!CZ31+'Címrend önként 4.'!CZ31+'Címrend állig. 4.'!CZ31</f>
        <v>0</v>
      </c>
      <c r="DA31" s="306">
        <f>'Címrend kötelező 4.'!DA31+'Címrend önként 4.'!DA31+'Címrend állig. 4.'!DA31</f>
        <v>0</v>
      </c>
      <c r="DB31" s="306">
        <f>'Címrend kötelező 4.'!DB31+'Címrend önként 4.'!DB31+'Címrend állig. 4.'!DB31</f>
        <v>0</v>
      </c>
      <c r="DC31" s="306">
        <f>'Címrend kötelező 4.'!DC31+'Címrend önként 4.'!DC31+'Címrend állig. 4.'!DC31</f>
        <v>0</v>
      </c>
      <c r="DD31" s="306">
        <f>'Címrend kötelező 4.'!DD31+'Címrend önként 4.'!DD31+'Címrend állig. 4.'!DD31</f>
        <v>0</v>
      </c>
      <c r="DE31" s="306">
        <f>'Címrend kötelező 4.'!DE31+'Címrend önként 4.'!DE31+'Címrend állig. 4.'!DE31</f>
        <v>0</v>
      </c>
      <c r="DF31" s="306">
        <f>'Címrend kötelező 4.'!DF31+'Címrend önként 4.'!DF31+'Címrend állig. 4.'!DF31</f>
        <v>0</v>
      </c>
      <c r="DG31" s="306">
        <f>'Címrend kötelező 4.'!DG31+'Címrend önként 4.'!DG31+'Címrend állig. 4.'!DG31</f>
        <v>0</v>
      </c>
      <c r="DH31" s="306">
        <f>'Címrend kötelező 4.'!DH31+'Címrend önként 4.'!DH31+'Címrend állig. 4.'!DH31</f>
        <v>0</v>
      </c>
      <c r="DI31" s="306">
        <f>'Címrend kötelező 4.'!DI31+'Címrend önként 4.'!DI31+'Címrend állig. 4.'!DI31</f>
        <v>0</v>
      </c>
      <c r="DJ31" s="306">
        <f>'Címrend kötelező 4.'!DJ31+'Címrend önként 4.'!DJ31+'Címrend állig. 4.'!DJ31</f>
        <v>0</v>
      </c>
      <c r="DK31" s="306">
        <f>'Címrend kötelező 4.'!DK31+'Címrend önként 4.'!DK31+'Címrend állig. 4.'!DK31</f>
        <v>0</v>
      </c>
      <c r="DL31" s="306">
        <f>'Címrend kötelező 4.'!DL31+'Címrend önként 4.'!DL31+'Címrend állig. 4.'!DL31</f>
        <v>0</v>
      </c>
      <c r="DM31" s="306">
        <f>'Címrend kötelező 4.'!DM31+'Címrend önként 4.'!DM31+'Címrend állig. 4.'!DM31</f>
        <v>0</v>
      </c>
      <c r="DN31" s="306">
        <f>'Címrend kötelező 4.'!DN31+'Címrend önként 4.'!DN31+'Címrend állig. 4.'!DN31</f>
        <v>0</v>
      </c>
      <c r="DO31" s="306">
        <f>'Címrend kötelező 4.'!DO31+'Címrend önként 4.'!DO31+'Címrend állig. 4.'!DO31</f>
        <v>0</v>
      </c>
      <c r="DP31" s="306">
        <f>'Címrend kötelező 4.'!DP31+'Címrend önként 4.'!DP31+'Címrend állig. 4.'!DP31</f>
        <v>0</v>
      </c>
      <c r="DQ31" s="306">
        <f>'Címrend kötelező 4.'!DQ31+'Címrend önként 4.'!DQ31+'Címrend állig. 4.'!DQ31</f>
        <v>0</v>
      </c>
      <c r="DR31" s="335">
        <f t="shared" si="25"/>
        <v>0</v>
      </c>
      <c r="DS31" s="335">
        <f t="shared" si="25"/>
        <v>845936</v>
      </c>
      <c r="DT31" s="335">
        <f t="shared" si="25"/>
        <v>845936</v>
      </c>
      <c r="DU31" s="306">
        <f>'Címrend kötelező 4.'!DU31+'Címrend önként 4.'!DU31+'Címrend állig. 4.'!DU31</f>
        <v>0</v>
      </c>
      <c r="DV31" s="306">
        <f>'Címrend kötelező 4.'!DV31+'Címrend önként 4.'!DV31+'Címrend állig. 4.'!DV31</f>
        <v>0</v>
      </c>
      <c r="DW31" s="306">
        <f>'Címrend kötelező 4.'!DW31+'Címrend önként 4.'!DW31+'Címrend állig. 4.'!DW31</f>
        <v>0</v>
      </c>
      <c r="DX31" s="306">
        <f>'Címrend kötelező 4.'!DX31+'Címrend önként 4.'!DX31+'Címrend állig. 4.'!DX31</f>
        <v>0</v>
      </c>
      <c r="DY31" s="306">
        <f>'Címrend kötelező 4.'!DY31+'Címrend önként 4.'!DY31+'Címrend állig. 4.'!DY31</f>
        <v>0</v>
      </c>
      <c r="DZ31" s="306">
        <f>'Címrend kötelező 4.'!DZ31+'Címrend önként 4.'!DZ31+'Címrend állig. 4.'!DZ31</f>
        <v>0</v>
      </c>
      <c r="EA31" s="306">
        <f>'Címrend kötelező 4.'!EA31+'Címrend önként 4.'!EA31+'Címrend állig. 4.'!EA31</f>
        <v>0</v>
      </c>
      <c r="EB31" s="306">
        <f>'Címrend kötelező 4.'!EB31+'Címrend önként 4.'!EB31+'Címrend állig. 4.'!EB31</f>
        <v>0</v>
      </c>
      <c r="EC31" s="306">
        <f>'Címrend kötelező 4.'!EC31+'Címrend önként 4.'!EC31+'Címrend állig. 4.'!EC31</f>
        <v>0</v>
      </c>
      <c r="ED31" s="306">
        <f>'Címrend kötelező 4.'!ED31+'Címrend önként 4.'!ED31+'Címrend állig. 4.'!ED31</f>
        <v>0</v>
      </c>
      <c r="EE31" s="306">
        <f>'Címrend kötelező 4.'!EE31+'Címrend önként 4.'!EE31+'Címrend állig. 4.'!EE31</f>
        <v>0</v>
      </c>
      <c r="EF31" s="306">
        <f>'Címrend kötelező 4.'!EF31+'Címrend önként 4.'!EF31+'Címrend állig. 4.'!EF31</f>
        <v>0</v>
      </c>
      <c r="EG31" s="306">
        <f>'Címrend kötelező 4.'!EG31+'Címrend önként 4.'!EG31+'Címrend állig. 4.'!EG31</f>
        <v>0</v>
      </c>
      <c r="EH31" s="306">
        <f>'Címrend kötelező 4.'!EH31+'Címrend önként 4.'!EH31+'Címrend állig. 4.'!EH31</f>
        <v>0</v>
      </c>
      <c r="EI31" s="306">
        <f>'Címrend kötelező 4.'!EI31+'Címrend önként 4.'!EI31+'Címrend állig. 4.'!EI31</f>
        <v>0</v>
      </c>
      <c r="EJ31" s="306">
        <f>'Címrend kötelező 4.'!EJ31+'Címrend önként 4.'!EJ31+'Címrend állig. 4.'!EJ31</f>
        <v>0</v>
      </c>
      <c r="EK31" s="306">
        <f>'Címrend kötelező 4.'!EK31+'Címrend önként 4.'!EK31+'Címrend állig. 4.'!EK31</f>
        <v>0</v>
      </c>
      <c r="EL31" s="306">
        <f>'Címrend kötelező 4.'!EL31+'Címrend önként 4.'!EL31+'Címrend állig. 4.'!EL31</f>
        <v>0</v>
      </c>
      <c r="EM31" s="306">
        <f>'Címrend kötelező 4.'!EM31+'Címrend önként 4.'!EM31+'Címrend állig. 4.'!EM31</f>
        <v>0</v>
      </c>
      <c r="EN31" s="306">
        <f>'Címrend kötelező 4.'!EN31+'Címrend önként 4.'!EN31+'Címrend állig. 4.'!EN31</f>
        <v>0</v>
      </c>
      <c r="EO31" s="306">
        <f>'Címrend kötelező 4.'!EO31+'Címrend önként 4.'!EO31+'Címrend állig. 4.'!EO31</f>
        <v>0</v>
      </c>
      <c r="EP31" s="306">
        <f>'Címrend kötelező 4.'!EP31+'Címrend önként 4.'!EP31+'Címrend állig. 4.'!EP31</f>
        <v>0</v>
      </c>
      <c r="EQ31" s="306">
        <f>'Címrend kötelező 4.'!EQ31+'Címrend önként 4.'!EQ31+'Címrend állig. 4.'!EQ31</f>
        <v>0</v>
      </c>
      <c r="ER31" s="306">
        <f>'Címrend kötelező 4.'!ER31+'Címrend önként 4.'!ER31+'Címrend állig. 4.'!ER31</f>
        <v>0</v>
      </c>
      <c r="ES31" s="306">
        <f>'Címrend kötelező 4.'!ES31+'Címrend önként 4.'!ES31+'Címrend állig. 4.'!ES31</f>
        <v>0</v>
      </c>
      <c r="ET31" s="306">
        <f>'Címrend kötelező 4.'!ET31+'Címrend önként 4.'!ET31+'Címrend állig. 4.'!ET31</f>
        <v>0</v>
      </c>
      <c r="EU31" s="306">
        <f>'Címrend kötelező 4.'!EU31+'Címrend önként 4.'!EU31+'Címrend állig. 4.'!EU31</f>
        <v>0</v>
      </c>
      <c r="EV31" s="335">
        <f t="shared" si="265"/>
        <v>0</v>
      </c>
      <c r="EW31" s="335">
        <f t="shared" si="265"/>
        <v>0</v>
      </c>
      <c r="EX31" s="335">
        <f t="shared" si="265"/>
        <v>0</v>
      </c>
      <c r="EY31" s="306">
        <f>'Címrend kötelező 4.'!EY31+'Címrend önként 4.'!EY31+'Címrend állig. 4.'!EY31</f>
        <v>0</v>
      </c>
      <c r="EZ31" s="306">
        <f>'Címrend kötelező 4.'!EZ31+'Címrend önként 4.'!EZ31+'Címrend állig. 4.'!EZ31</f>
        <v>0</v>
      </c>
      <c r="FA31" s="306">
        <f>'Címrend kötelező 4.'!FA31+'Címrend önként 4.'!FA31+'Címrend állig. 4.'!FA31</f>
        <v>0</v>
      </c>
      <c r="FB31" s="306">
        <f>'Címrend kötelező 4.'!FB31+'Címrend önként 4.'!FB31+'Címrend állig. 4.'!FB31</f>
        <v>0</v>
      </c>
      <c r="FC31" s="306">
        <f>'Címrend kötelező 4.'!FC31+'Címrend önként 4.'!FC31+'Címrend állig. 4.'!FC31</f>
        <v>0</v>
      </c>
      <c r="FD31" s="306">
        <f>'Címrend kötelező 4.'!FD31+'Címrend önként 4.'!FD31+'Címrend állig. 4.'!FD31</f>
        <v>0</v>
      </c>
      <c r="FE31" s="306">
        <f>'Címrend kötelező 4.'!FE31+'Címrend önként 4.'!FE31+'Címrend állig. 4.'!FE31</f>
        <v>0</v>
      </c>
      <c r="FF31" s="306">
        <f>'Címrend kötelező 4.'!FF31+'Címrend önként 4.'!FF31+'Címrend állig. 4.'!FF31</f>
        <v>0</v>
      </c>
      <c r="FG31" s="306">
        <f>'Címrend kötelező 4.'!FG31+'Címrend önként 4.'!FG31+'Címrend állig. 4.'!FG31</f>
        <v>0</v>
      </c>
      <c r="FH31" s="306">
        <f>'Címrend kötelező 4.'!FH31+'Címrend önként 4.'!FH31+'Címrend állig. 4.'!FH31</f>
        <v>0</v>
      </c>
      <c r="FI31" s="306">
        <f>'Címrend kötelező 4.'!FI31+'Címrend önként 4.'!FI31+'Címrend állig. 4.'!FI31</f>
        <v>0</v>
      </c>
      <c r="FJ31" s="306">
        <f>'Címrend kötelező 4.'!FJ31+'Címrend önként 4.'!FJ31+'Címrend állig. 4.'!FJ31</f>
        <v>0</v>
      </c>
      <c r="FK31" s="306">
        <f>'Címrend kötelező 4.'!FK31+'Címrend önként 4.'!FK31+'Címrend állig. 4.'!FK31</f>
        <v>0</v>
      </c>
      <c r="FL31" s="306">
        <f>'Címrend kötelező 4.'!FL31+'Címrend önként 4.'!FL31+'Címrend állig. 4.'!FL31</f>
        <v>0</v>
      </c>
      <c r="FM31" s="306">
        <f>'Címrend kötelező 4.'!FM31+'Címrend önként 4.'!FM31+'Címrend állig. 4.'!FM31</f>
        <v>0</v>
      </c>
      <c r="FN31" s="306">
        <f>'Címrend kötelező 4.'!FN31+'Címrend önként 4.'!FN31+'Címrend állig. 4.'!FN31</f>
        <v>0</v>
      </c>
      <c r="FO31" s="306">
        <f>'Címrend kötelező 4.'!FO31+'Címrend önként 4.'!FO31+'Címrend állig. 4.'!FO31</f>
        <v>0</v>
      </c>
      <c r="FP31" s="306">
        <f>'Címrend kötelező 4.'!FP31+'Címrend önként 4.'!FP31+'Címrend állig. 4.'!FP31</f>
        <v>0</v>
      </c>
      <c r="FQ31" s="306">
        <f>'Címrend kötelező 4.'!FQ31+'Címrend önként 4.'!FQ31+'Címrend állig. 4.'!FQ31</f>
        <v>0</v>
      </c>
      <c r="FR31" s="306">
        <f>'Címrend kötelező 4.'!FR31+'Címrend önként 4.'!FR31+'Címrend állig. 4.'!FR31</f>
        <v>0</v>
      </c>
      <c r="FS31" s="306">
        <f>'Címrend kötelező 4.'!FS31+'Címrend önként 4.'!FS31+'Címrend állig. 4.'!FS31</f>
        <v>0</v>
      </c>
      <c r="FT31" s="306">
        <f>'Címrend kötelező 4.'!FT31+'Címrend önként 4.'!FT31+'Címrend állig. 4.'!FT31</f>
        <v>0</v>
      </c>
      <c r="FU31" s="306">
        <f>'Címrend kötelező 4.'!FU31+'Címrend önként 4.'!FU31+'Címrend állig. 4.'!FU31</f>
        <v>0</v>
      </c>
      <c r="FV31" s="306">
        <f>'Címrend kötelező 4.'!FV31+'Címrend önként 4.'!FV31+'Címrend állig. 4.'!FV31</f>
        <v>0</v>
      </c>
      <c r="FW31" s="306">
        <f>'Címrend kötelező 4.'!FW31+'Címrend önként 4.'!FW31+'Címrend állig. 4.'!FW31</f>
        <v>0</v>
      </c>
      <c r="FX31" s="306">
        <f>'Címrend kötelező 4.'!FX31+'Címrend önként 4.'!FX31+'Címrend állig. 4.'!FX31</f>
        <v>0</v>
      </c>
      <c r="FY31" s="306">
        <f>'Címrend kötelező 4.'!FY31+'Címrend önként 4.'!FY31+'Címrend állig. 4.'!FY31</f>
        <v>0</v>
      </c>
      <c r="FZ31" s="306">
        <f>'Címrend kötelező 4.'!FZ31+'Címrend önként 4.'!FZ31+'Címrend állig. 4.'!FZ31</f>
        <v>0</v>
      </c>
      <c r="GA31" s="306">
        <f>'Címrend kötelező 4.'!GA31+'Címrend önként 4.'!GA31+'Címrend állig. 4.'!GA31</f>
        <v>0</v>
      </c>
      <c r="GB31" s="306">
        <f>'Címrend kötelező 4.'!GB31+'Címrend önként 4.'!GB31+'Címrend állig. 4.'!GB31</f>
        <v>0</v>
      </c>
      <c r="GC31" s="306">
        <f>'Címrend kötelező 4.'!GC31+'Címrend önként 4.'!GC31+'Címrend állig. 4.'!GC31</f>
        <v>0</v>
      </c>
      <c r="GD31" s="306">
        <f>'Címrend kötelező 4.'!GD31+'Címrend önként 4.'!GD31+'Címrend állig. 4.'!GD31</f>
        <v>0</v>
      </c>
      <c r="GE31" s="306">
        <f>'Címrend kötelező 4.'!GE31+'Címrend önként 4.'!GE31+'Címrend állig. 4.'!GE31</f>
        <v>0</v>
      </c>
      <c r="GF31" s="306">
        <f>'Címrend kötelező 4.'!GF31+'Címrend önként 4.'!GF31+'Címrend állig. 4.'!GF31</f>
        <v>0</v>
      </c>
      <c r="GG31" s="306">
        <f>'Címrend kötelező 4.'!GG31+'Címrend önként 4.'!GG31+'Címrend állig. 4.'!GG31</f>
        <v>0</v>
      </c>
      <c r="GH31" s="306">
        <f>'Címrend kötelező 4.'!GH31+'Címrend önként 4.'!GH31+'Címrend állig. 4.'!GH31</f>
        <v>0</v>
      </c>
      <c r="GI31" s="306">
        <f>'Címrend kötelező 4.'!GI31+'Címrend önként 4.'!GI31+'Címrend állig. 4.'!GI31</f>
        <v>0</v>
      </c>
      <c r="GJ31" s="306">
        <f>'Címrend kötelező 4.'!GJ31+'Címrend önként 4.'!GJ31+'Címrend állig. 4.'!GJ31</f>
        <v>0</v>
      </c>
      <c r="GK31" s="306">
        <f>'Címrend kötelező 4.'!GK31+'Címrend önként 4.'!GK31+'Címrend állig. 4.'!GK31</f>
        <v>0</v>
      </c>
      <c r="GL31" s="307">
        <f t="shared" si="266"/>
        <v>0</v>
      </c>
      <c r="GM31" s="307">
        <f t="shared" si="266"/>
        <v>0</v>
      </c>
      <c r="GN31" s="307">
        <f t="shared" si="266"/>
        <v>0</v>
      </c>
      <c r="GO31" s="306">
        <f>'Címrend kötelező 4.'!GO31+'Címrend önként 4.'!GO31+'Címrend állig. 4.'!GO31</f>
        <v>0</v>
      </c>
      <c r="GP31" s="306">
        <f>'Címrend kötelező 4.'!GP31+'Címrend önként 4.'!GP31+'Címrend állig. 4.'!GP31</f>
        <v>0</v>
      </c>
      <c r="GQ31" s="306">
        <f>'Címrend kötelező 4.'!GQ31+'Címrend önként 4.'!GQ31+'Címrend állig. 4.'!GQ31</f>
        <v>0</v>
      </c>
      <c r="GR31" s="306">
        <f>'Címrend kötelező 4.'!GR31+'Címrend önként 4.'!GR31+'Címrend állig. 4.'!GR31</f>
        <v>0</v>
      </c>
      <c r="GS31" s="306">
        <f>'Címrend kötelező 4.'!GS31+'Címrend önként 4.'!GS31+'Címrend állig. 4.'!GS31</f>
        <v>0</v>
      </c>
      <c r="GT31" s="306">
        <f>'Címrend kötelező 4.'!GT31+'Címrend önként 4.'!GT31+'Címrend állig. 4.'!GT31</f>
        <v>0</v>
      </c>
      <c r="GU31" s="306">
        <f>'Címrend kötelező 4.'!GU31+'Címrend önként 4.'!GU31+'Címrend állig. 4.'!GU31</f>
        <v>0</v>
      </c>
      <c r="GV31" s="306">
        <f>'Címrend kötelező 4.'!GV31+'Címrend önként 4.'!GV31+'Címrend állig. 4.'!GV31</f>
        <v>0</v>
      </c>
      <c r="GW31" s="306">
        <f>'Címrend kötelező 4.'!GW31+'Címrend önként 4.'!GW31+'Címrend állig. 4.'!GW31</f>
        <v>0</v>
      </c>
      <c r="GX31" s="307">
        <f t="shared" si="267"/>
        <v>0</v>
      </c>
      <c r="GY31" s="307">
        <f t="shared" si="267"/>
        <v>0</v>
      </c>
      <c r="GZ31" s="307">
        <f t="shared" si="267"/>
        <v>0</v>
      </c>
      <c r="HA31" s="307">
        <f t="shared" si="268"/>
        <v>0</v>
      </c>
      <c r="HB31" s="307">
        <f t="shared" si="268"/>
        <v>845936</v>
      </c>
      <c r="HC31" s="308">
        <f t="shared" si="268"/>
        <v>845936</v>
      </c>
      <c r="HD31" s="299"/>
    </row>
    <row r="32" spans="1:213" ht="15" customHeight="1" x14ac:dyDescent="0.2">
      <c r="A32" s="318" t="s">
        <v>589</v>
      </c>
      <c r="B32" s="306">
        <f>'Címrend kötelező 4.'!B32+'Címrend önként 4.'!B32+'Címrend állig. 4.'!B32</f>
        <v>0</v>
      </c>
      <c r="C32" s="306">
        <f>'Címrend kötelező 4.'!C32+'Címrend önként 4.'!C32+'Címrend állig. 4.'!C32</f>
        <v>0</v>
      </c>
      <c r="D32" s="306">
        <f>'Címrend kötelező 4.'!D32+'Címrend önként 4.'!D32+'Címrend állig. 4.'!D32</f>
        <v>0</v>
      </c>
      <c r="E32" s="306">
        <f>'Címrend kötelező 4.'!E32+'Címrend önként 4.'!E32+'Címrend állig. 4.'!E32</f>
        <v>0</v>
      </c>
      <c r="F32" s="306">
        <f>'Címrend kötelező 4.'!F32+'Címrend önként 4.'!F32+'Címrend állig. 4.'!F32</f>
        <v>0</v>
      </c>
      <c r="G32" s="306">
        <f>'Címrend kötelező 4.'!G32+'Címrend önként 4.'!G32+'Címrend állig. 4.'!G32</f>
        <v>0</v>
      </c>
      <c r="H32" s="306">
        <f>'Címrend kötelező 4.'!H32+'Címrend önként 4.'!H32+'Címrend állig. 4.'!H32</f>
        <v>0</v>
      </c>
      <c r="I32" s="306">
        <f>'Címrend kötelező 4.'!I32+'Címrend önként 4.'!I32+'Címrend állig. 4.'!I32</f>
        <v>0</v>
      </c>
      <c r="J32" s="306">
        <f>'Címrend kötelező 4.'!J32+'Címrend önként 4.'!J32+'Címrend állig. 4.'!J32</f>
        <v>0</v>
      </c>
      <c r="K32" s="306">
        <f>'Címrend kötelező 4.'!K32+'Címrend önként 4.'!K32+'Címrend állig. 4.'!K32</f>
        <v>0</v>
      </c>
      <c r="L32" s="306">
        <f>'Címrend kötelező 4.'!L32+'Címrend önként 4.'!L32+'Címrend állig. 4.'!L32</f>
        <v>0</v>
      </c>
      <c r="M32" s="306">
        <f>'Címrend kötelező 4.'!M32+'Címrend önként 4.'!M32+'Címrend állig. 4.'!M32</f>
        <v>0</v>
      </c>
      <c r="N32" s="306">
        <f>'Címrend kötelező 4.'!N32+'Címrend önként 4.'!N32+'Címrend állig. 4.'!N32</f>
        <v>0</v>
      </c>
      <c r="O32" s="306">
        <f>'Címrend kötelező 4.'!O32+'Címrend önként 4.'!O32+'Címrend állig. 4.'!O32</f>
        <v>0</v>
      </c>
      <c r="P32" s="306">
        <f>'Címrend kötelező 4.'!P32+'Címrend önként 4.'!P32+'Címrend állig. 4.'!P32</f>
        <v>0</v>
      </c>
      <c r="Q32" s="306">
        <f>'Címrend kötelező 4.'!Q32+'Címrend önként 4.'!Q32+'Címrend állig. 4.'!Q32</f>
        <v>0</v>
      </c>
      <c r="R32" s="306">
        <f>'Címrend kötelező 4.'!R32+'Címrend önként 4.'!R32+'Címrend állig. 4.'!R32</f>
        <v>0</v>
      </c>
      <c r="S32" s="306">
        <f>'Címrend kötelező 4.'!S32+'Címrend önként 4.'!S32+'Címrend állig. 4.'!S32</f>
        <v>0</v>
      </c>
      <c r="T32" s="306">
        <f>'Címrend kötelező 4.'!T32+'Címrend önként 4.'!T32+'Címrend állig. 4.'!T32</f>
        <v>0</v>
      </c>
      <c r="U32" s="306">
        <f>'Címrend kötelező 4.'!U32+'Címrend önként 4.'!U32+'Címrend állig. 4.'!U32</f>
        <v>0</v>
      </c>
      <c r="V32" s="306">
        <f>'Címrend kötelező 4.'!V32+'Címrend önként 4.'!V32+'Címrend állig. 4.'!V32</f>
        <v>0</v>
      </c>
      <c r="W32" s="306">
        <f>'Címrend kötelező 4.'!W32+'Címrend önként 4.'!W32+'Címrend állig. 4.'!W32</f>
        <v>0</v>
      </c>
      <c r="X32" s="306">
        <f>'Címrend kötelező 4.'!X32+'Címrend önként 4.'!X32+'Címrend állig. 4.'!X32</f>
        <v>0</v>
      </c>
      <c r="Y32" s="306">
        <f>'Címrend kötelező 4.'!Y32+'Címrend önként 4.'!Y32+'Címrend állig. 4.'!Y32</f>
        <v>0</v>
      </c>
      <c r="Z32" s="306">
        <f>'Címrend kötelező 4.'!Z32+'Címrend önként 4.'!Z32+'Címrend állig. 4.'!Z32</f>
        <v>0</v>
      </c>
      <c r="AA32" s="306">
        <f>'Címrend kötelező 4.'!AA32+'Címrend önként 4.'!AA32+'Címrend állig. 4.'!AA32</f>
        <v>0</v>
      </c>
      <c r="AB32" s="306">
        <f>'Címrend kötelező 4.'!AB32+'Címrend önként 4.'!AB32+'Címrend állig. 4.'!AB32</f>
        <v>0</v>
      </c>
      <c r="AC32" s="306">
        <f>'Címrend kötelező 4.'!AC32+'Címrend önként 4.'!AC32+'Címrend állig. 4.'!AC32</f>
        <v>0</v>
      </c>
      <c r="AD32" s="306">
        <f>'Címrend kötelező 4.'!AD32+'Címrend önként 4.'!AD32+'Címrend állig. 4.'!AD32</f>
        <v>0</v>
      </c>
      <c r="AE32" s="306">
        <f>'Címrend kötelező 4.'!AE32+'Címrend önként 4.'!AE32+'Címrend állig. 4.'!AE32</f>
        <v>0</v>
      </c>
      <c r="AF32" s="306">
        <f>'Címrend kötelező 4.'!AF32+'Címrend önként 4.'!AF32+'Címrend állig. 4.'!AF32</f>
        <v>0</v>
      </c>
      <c r="AG32" s="306">
        <f>'Címrend kötelező 4.'!AG32+'Címrend önként 4.'!AG32+'Címrend állig. 4.'!AG32</f>
        <v>0</v>
      </c>
      <c r="AH32" s="306">
        <f>'Címrend kötelező 4.'!AH32+'Címrend önként 4.'!AH32+'Címrend állig. 4.'!AH32</f>
        <v>0</v>
      </c>
      <c r="AI32" s="306">
        <f>'Címrend kötelező 4.'!AI32+'Címrend önként 4.'!AI32+'Címrend állig. 4.'!AI32</f>
        <v>0</v>
      </c>
      <c r="AJ32" s="306">
        <f>'Címrend kötelező 4.'!AJ32+'Címrend önként 4.'!AJ32+'Címrend állig. 4.'!AJ32</f>
        <v>0</v>
      </c>
      <c r="AK32" s="306">
        <f>'Címrend kötelező 4.'!AK32+'Címrend önként 4.'!AK32+'Címrend állig. 4.'!AK32</f>
        <v>0</v>
      </c>
      <c r="AL32" s="306">
        <f>'Címrend kötelező 4.'!AL32+'Címrend önként 4.'!AL32+'Címrend állig. 4.'!AL32</f>
        <v>0</v>
      </c>
      <c r="AM32" s="306">
        <f>'Címrend kötelező 4.'!AM32+'Címrend önként 4.'!AM32+'Címrend állig. 4.'!AM32</f>
        <v>0</v>
      </c>
      <c r="AN32" s="306">
        <f>'Címrend kötelező 4.'!AN32+'Címrend önként 4.'!AN32+'Címrend állig. 4.'!AN32</f>
        <v>0</v>
      </c>
      <c r="AO32" s="306">
        <f>'Címrend kötelező 4.'!AO32+'Címrend önként 4.'!AO32+'Címrend állig. 4.'!AO32</f>
        <v>0</v>
      </c>
      <c r="AP32" s="306">
        <f>'Címrend kötelező 4.'!AP32+'Címrend önként 4.'!AP32+'Címrend állig. 4.'!AP32</f>
        <v>0</v>
      </c>
      <c r="AQ32" s="306">
        <f>'Címrend kötelező 4.'!AQ32+'Címrend önként 4.'!AQ32+'Címrend állig. 4.'!AQ32</f>
        <v>0</v>
      </c>
      <c r="AR32" s="306">
        <f>'Címrend kötelező 4.'!AR32+'Címrend önként 4.'!AR32+'Címrend állig. 4.'!AR32</f>
        <v>0</v>
      </c>
      <c r="AS32" s="306">
        <f>'Címrend kötelező 4.'!AS32+'Címrend önként 4.'!AS32+'Címrend állig. 4.'!AS32</f>
        <v>0</v>
      </c>
      <c r="AT32" s="306">
        <f>'Címrend kötelező 4.'!AT32+'Címrend önként 4.'!AT32+'Címrend állig. 4.'!AT32</f>
        <v>0</v>
      </c>
      <c r="AU32" s="306">
        <f>'Címrend kötelező 4.'!AU32+'Címrend önként 4.'!AU32+'Címrend állig. 4.'!AU32</f>
        <v>0</v>
      </c>
      <c r="AV32" s="306">
        <f>'Címrend kötelező 4.'!AV32+'Címrend önként 4.'!AV32+'Címrend állig. 4.'!AV32</f>
        <v>0</v>
      </c>
      <c r="AW32" s="306">
        <f>'Címrend kötelező 4.'!AW32+'Címrend önként 4.'!AW32+'Címrend állig. 4.'!AW32</f>
        <v>0</v>
      </c>
      <c r="AX32" s="306">
        <f>'Címrend kötelező 4.'!AX32+'Címrend önként 4.'!AX32+'Címrend állig. 4.'!AX32</f>
        <v>0</v>
      </c>
      <c r="AY32" s="306">
        <f>'Címrend kötelező 4.'!AY32+'Címrend önként 4.'!AY32+'Címrend állig. 4.'!AY32</f>
        <v>0</v>
      </c>
      <c r="AZ32" s="306">
        <f>'Címrend kötelező 4.'!AZ32+'Címrend önként 4.'!AZ32+'Címrend állig. 4.'!AZ32</f>
        <v>0</v>
      </c>
      <c r="BA32" s="306">
        <f>'Címrend kötelező 4.'!BA32+'Címrend önként 4.'!BA32+'Címrend állig. 4.'!BA32</f>
        <v>0</v>
      </c>
      <c r="BB32" s="306">
        <f>'Címrend kötelező 4.'!BB32+'Címrend önként 4.'!BB32+'Címrend állig. 4.'!BB32</f>
        <v>0</v>
      </c>
      <c r="BC32" s="306">
        <f>'Címrend kötelező 4.'!BC32+'Címrend önként 4.'!BC32+'Címrend állig. 4.'!BC32</f>
        <v>0</v>
      </c>
      <c r="BD32" s="306">
        <f>'Címrend kötelező 4.'!BD32+'Címrend önként 4.'!BD32+'Címrend állig. 4.'!BD32</f>
        <v>0</v>
      </c>
      <c r="BE32" s="306">
        <f>'Címrend kötelező 4.'!BE32+'Címrend önként 4.'!BE32+'Címrend állig. 4.'!BE32</f>
        <v>0</v>
      </c>
      <c r="BF32" s="306">
        <f>'Címrend kötelező 4.'!BF32+'Címrend önként 4.'!BF32+'Címrend állig. 4.'!BF32</f>
        <v>0</v>
      </c>
      <c r="BG32" s="306">
        <f>'Címrend kötelező 4.'!BG32+'Címrend önként 4.'!BG32+'Címrend állig. 4.'!BG32</f>
        <v>0</v>
      </c>
      <c r="BH32" s="306">
        <f>'Címrend kötelező 4.'!BH32+'Címrend önként 4.'!BH32+'Címrend állig. 4.'!BH32</f>
        <v>0</v>
      </c>
      <c r="BI32" s="306">
        <f>'Címrend kötelező 4.'!BI32+'Címrend önként 4.'!BI32+'Címrend állig. 4.'!BI32</f>
        <v>0</v>
      </c>
      <c r="BJ32" s="306">
        <f>'Címrend kötelező 4.'!BJ32+'Címrend önként 4.'!BJ32+'Címrend állig. 4.'!BJ32</f>
        <v>0</v>
      </c>
      <c r="BK32" s="306">
        <f>'Címrend kötelező 4.'!BK32+'Címrend önként 4.'!BK32+'Címrend állig. 4.'!BK32</f>
        <v>0</v>
      </c>
      <c r="BL32" s="306">
        <f>'Címrend kötelező 4.'!BL32+'Címrend önként 4.'!BL32+'Címrend állig. 4.'!BL32</f>
        <v>0</v>
      </c>
      <c r="BM32" s="306">
        <f>'Címrend kötelező 4.'!BM32+'Címrend önként 4.'!BM32+'Címrend állig. 4.'!BM32</f>
        <v>0</v>
      </c>
      <c r="BN32" s="306">
        <f>'Címrend kötelező 4.'!BN32+'Címrend önként 4.'!BN32+'Címrend állig. 4.'!BN32</f>
        <v>0</v>
      </c>
      <c r="BO32" s="306">
        <f>'Címrend kötelező 4.'!BO32+'Címrend önként 4.'!BO32+'Címrend állig. 4.'!BO32</f>
        <v>0</v>
      </c>
      <c r="BP32" s="306">
        <f>'Címrend kötelező 4.'!BP32+'Címrend önként 4.'!BP32+'Címrend állig. 4.'!BP32</f>
        <v>0</v>
      </c>
      <c r="BQ32" s="306">
        <f>'Címrend kötelező 4.'!BQ32+'Címrend önként 4.'!BQ32+'Címrend állig. 4.'!BQ32</f>
        <v>0</v>
      </c>
      <c r="BR32" s="306">
        <f>'Címrend kötelező 4.'!BR32+'Címrend önként 4.'!BR32+'Címrend állig. 4.'!BR32</f>
        <v>0</v>
      </c>
      <c r="BS32" s="306">
        <f>'Címrend kötelező 4.'!BS32+'Címrend önként 4.'!BS32+'Címrend állig. 4.'!BS32</f>
        <v>0</v>
      </c>
      <c r="BT32" s="306">
        <f>'Címrend kötelező 4.'!BT32+'Címrend önként 4.'!BT32+'Címrend állig. 4.'!BT32</f>
        <v>0</v>
      </c>
      <c r="BU32" s="306">
        <f>'Címrend kötelező 4.'!BU32+'Címrend önként 4.'!BU32+'Címrend állig. 4.'!BU32</f>
        <v>0</v>
      </c>
      <c r="BV32" s="306">
        <f>'Címrend kötelező 4.'!BV32+'Címrend önként 4.'!BV32+'Címrend állig. 4.'!BV32</f>
        <v>0</v>
      </c>
      <c r="BW32" s="306">
        <f>'Címrend kötelező 4.'!BW32+'Címrend önként 4.'!BW32+'Címrend állig. 4.'!BW32</f>
        <v>0</v>
      </c>
      <c r="BX32" s="306">
        <f>'Címrend kötelező 4.'!BX32+'Címrend önként 4.'!BX32+'Címrend állig. 4.'!BX32</f>
        <v>0</v>
      </c>
      <c r="BY32" s="306">
        <f>'Címrend kötelező 4.'!BY32+'Címrend önként 4.'!BY32+'Címrend állig. 4.'!BY32</f>
        <v>0</v>
      </c>
      <c r="BZ32" s="306">
        <f>'Címrend kötelező 4.'!BZ32+'Címrend önként 4.'!BZ32+'Címrend állig. 4.'!BZ32</f>
        <v>0</v>
      </c>
      <c r="CA32" s="306">
        <f>'Címrend kötelező 4.'!CA32+'Címrend önként 4.'!CA32+'Címrend állig. 4.'!CA32</f>
        <v>0</v>
      </c>
      <c r="CB32" s="306">
        <f>'Címrend kötelező 4.'!CB32+'Címrend önként 4.'!CB32+'Címrend állig. 4.'!CB32</f>
        <v>0</v>
      </c>
      <c r="CC32" s="306">
        <f>'Címrend kötelező 4.'!CC32+'Címrend önként 4.'!CC32+'Címrend állig. 4.'!CC32</f>
        <v>0</v>
      </c>
      <c r="CD32" s="306">
        <f>'Címrend kötelező 4.'!CD32+'Címrend önként 4.'!CD32+'Címrend állig. 4.'!CD32</f>
        <v>0</v>
      </c>
      <c r="CE32" s="306">
        <f>'Címrend kötelező 4.'!CE32+'Címrend önként 4.'!CE32+'Címrend állig. 4.'!CE32</f>
        <v>0</v>
      </c>
      <c r="CF32" s="306">
        <f>'Címrend kötelező 4.'!CF32+'Címrend önként 4.'!CF32+'Címrend állig. 4.'!CF32</f>
        <v>0</v>
      </c>
      <c r="CG32" s="306">
        <f>'Címrend kötelező 4.'!CG32+'Címrend önként 4.'!CG32+'Címrend állig. 4.'!CG32</f>
        <v>0</v>
      </c>
      <c r="CH32" s="306">
        <f>'Címrend kötelező 4.'!CH32+'Címrend önként 4.'!CH32+'Címrend állig. 4.'!CH32</f>
        <v>0</v>
      </c>
      <c r="CI32" s="306">
        <f>'Címrend kötelező 4.'!CI32+'Címrend önként 4.'!CI32+'Címrend állig. 4.'!CI32</f>
        <v>0</v>
      </c>
      <c r="CJ32" s="306">
        <f>'Címrend kötelező 4.'!CJ32+'Címrend önként 4.'!CJ32+'Címrend állig. 4.'!CJ32</f>
        <v>0</v>
      </c>
      <c r="CK32" s="306">
        <f>'Címrend kötelező 4.'!CK32+'Címrend önként 4.'!CK32+'Címrend állig. 4.'!CK32</f>
        <v>0</v>
      </c>
      <c r="CL32" s="306">
        <f>'Címrend kötelező 4.'!CL32+'Címrend önként 4.'!CL32+'Címrend állig. 4.'!CL32</f>
        <v>0</v>
      </c>
      <c r="CM32" s="306">
        <f>'Címrend kötelező 4.'!CM32+'Címrend önként 4.'!CM32+'Címrend állig. 4.'!CM32</f>
        <v>0</v>
      </c>
      <c r="CN32" s="306">
        <f>'Címrend kötelező 4.'!CN32+'Címrend önként 4.'!CN32+'Címrend állig. 4.'!CN32</f>
        <v>0</v>
      </c>
      <c r="CO32" s="306">
        <f>'Címrend kötelező 4.'!CO32+'Címrend önként 4.'!CO32+'Címrend állig. 4.'!CO32</f>
        <v>0</v>
      </c>
      <c r="CP32" s="306">
        <f>'Címrend kötelező 4.'!CP32+'Címrend önként 4.'!CP32+'Címrend állig. 4.'!CP32</f>
        <v>0</v>
      </c>
      <c r="CQ32" s="306">
        <f>'Címrend kötelező 4.'!CQ32+'Címrend önként 4.'!CQ32+'Címrend állig. 4.'!CQ32</f>
        <v>0</v>
      </c>
      <c r="CR32" s="306">
        <f>'Címrend kötelező 4.'!CR32+'Címrend önként 4.'!CR32+'Címrend állig. 4.'!CR32</f>
        <v>0</v>
      </c>
      <c r="CS32" s="306">
        <f>'Címrend kötelező 4.'!CS32+'Címrend önként 4.'!CS32+'Címrend állig. 4.'!CS32</f>
        <v>0</v>
      </c>
      <c r="CT32" s="306">
        <f>'Címrend kötelező 4.'!CT32+'Címrend önként 4.'!CT32+'Címrend állig. 4.'!CT32</f>
        <v>0</v>
      </c>
      <c r="CU32" s="306">
        <f>'Címrend kötelező 4.'!CU32+'Címrend önként 4.'!CU32+'Címrend állig. 4.'!CU32</f>
        <v>0</v>
      </c>
      <c r="CV32" s="306">
        <f>'Címrend kötelező 4.'!CV32+'Címrend önként 4.'!CV32+'Címrend állig. 4.'!CV32</f>
        <v>0</v>
      </c>
      <c r="CW32" s="306">
        <f>'Címrend kötelező 4.'!CW32+'Címrend önként 4.'!CW32+'Címrend állig. 4.'!CW32</f>
        <v>0</v>
      </c>
      <c r="CX32" s="306">
        <f>'Címrend kötelező 4.'!CX32+'Címrend önként 4.'!CX32+'Címrend állig. 4.'!CX32</f>
        <v>0</v>
      </c>
      <c r="CY32" s="306">
        <f>'Címrend kötelező 4.'!CY32+'Címrend önként 4.'!CY32+'Címrend állig. 4.'!CY32</f>
        <v>0</v>
      </c>
      <c r="CZ32" s="306">
        <f>'Címrend kötelező 4.'!CZ32+'Címrend önként 4.'!CZ32+'Címrend állig. 4.'!CZ32</f>
        <v>0</v>
      </c>
      <c r="DA32" s="306">
        <f>'Címrend kötelező 4.'!DA32+'Címrend önként 4.'!DA32+'Címrend állig. 4.'!DA32</f>
        <v>0</v>
      </c>
      <c r="DB32" s="306">
        <f>'Címrend kötelező 4.'!DB32+'Címrend önként 4.'!DB32+'Címrend állig. 4.'!DB32</f>
        <v>0</v>
      </c>
      <c r="DC32" s="306">
        <f>'Címrend kötelező 4.'!DC32+'Címrend önként 4.'!DC32+'Címrend állig. 4.'!DC32</f>
        <v>0</v>
      </c>
      <c r="DD32" s="306">
        <f>'Címrend kötelező 4.'!DD32+'Címrend önként 4.'!DD32+'Címrend állig. 4.'!DD32</f>
        <v>0</v>
      </c>
      <c r="DE32" s="306">
        <f>'Címrend kötelező 4.'!DE32+'Címrend önként 4.'!DE32+'Címrend állig. 4.'!DE32</f>
        <v>0</v>
      </c>
      <c r="DF32" s="306">
        <f>'Címrend kötelező 4.'!DF32+'Címrend önként 4.'!DF32+'Címrend állig. 4.'!DF32</f>
        <v>0</v>
      </c>
      <c r="DG32" s="306">
        <f>'Címrend kötelező 4.'!DG32+'Címrend önként 4.'!DG32+'Címrend állig. 4.'!DG32</f>
        <v>0</v>
      </c>
      <c r="DH32" s="306">
        <f>'Címrend kötelező 4.'!DH32+'Címrend önként 4.'!DH32+'Címrend állig. 4.'!DH32</f>
        <v>0</v>
      </c>
      <c r="DI32" s="306">
        <f>'Címrend kötelező 4.'!DI32+'Címrend önként 4.'!DI32+'Címrend állig. 4.'!DI32</f>
        <v>0</v>
      </c>
      <c r="DJ32" s="306">
        <f>'Címrend kötelező 4.'!DJ32+'Címrend önként 4.'!DJ32+'Címrend állig. 4.'!DJ32</f>
        <v>0</v>
      </c>
      <c r="DK32" s="306">
        <f>'Címrend kötelező 4.'!DK32+'Címrend önként 4.'!DK32+'Címrend állig. 4.'!DK32</f>
        <v>0</v>
      </c>
      <c r="DL32" s="306">
        <f>'Címrend kötelező 4.'!DL32+'Címrend önként 4.'!DL32+'Címrend állig. 4.'!DL32</f>
        <v>0</v>
      </c>
      <c r="DM32" s="306">
        <f>'Címrend kötelező 4.'!DM32+'Címrend önként 4.'!DM32+'Címrend állig. 4.'!DM32</f>
        <v>0</v>
      </c>
      <c r="DN32" s="306">
        <f>'Címrend kötelező 4.'!DN32+'Címrend önként 4.'!DN32+'Címrend állig. 4.'!DN32</f>
        <v>0</v>
      </c>
      <c r="DO32" s="306">
        <f>'Címrend kötelező 4.'!DO32+'Címrend önként 4.'!DO32+'Címrend állig. 4.'!DO32</f>
        <v>0</v>
      </c>
      <c r="DP32" s="306">
        <f>'Címrend kötelező 4.'!DP32+'Címrend önként 4.'!DP32+'Címrend állig. 4.'!DP32</f>
        <v>0</v>
      </c>
      <c r="DQ32" s="306">
        <f>'Címrend kötelező 4.'!DQ32+'Címrend önként 4.'!DQ32+'Címrend állig. 4.'!DQ32</f>
        <v>0</v>
      </c>
      <c r="DR32" s="335">
        <f t="shared" si="25"/>
        <v>0</v>
      </c>
      <c r="DS32" s="335">
        <f t="shared" si="25"/>
        <v>0</v>
      </c>
      <c r="DT32" s="335">
        <f t="shared" si="25"/>
        <v>0</v>
      </c>
      <c r="DU32" s="306">
        <f>'Címrend kötelező 4.'!DU32+'Címrend önként 4.'!DU32+'Címrend állig. 4.'!DU32</f>
        <v>0</v>
      </c>
      <c r="DV32" s="306">
        <f>'Címrend kötelező 4.'!DV32+'Címrend önként 4.'!DV32+'Címrend állig. 4.'!DV32</f>
        <v>0</v>
      </c>
      <c r="DW32" s="306">
        <f>'Címrend kötelező 4.'!DW32+'Címrend önként 4.'!DW32+'Címrend állig. 4.'!DW32</f>
        <v>0</v>
      </c>
      <c r="DX32" s="306">
        <f>'Címrend kötelező 4.'!DX32+'Címrend önként 4.'!DX32+'Címrend állig. 4.'!DX32</f>
        <v>0</v>
      </c>
      <c r="DY32" s="306">
        <f>'Címrend kötelező 4.'!DY32+'Címrend önként 4.'!DY32+'Címrend állig. 4.'!DY32</f>
        <v>0</v>
      </c>
      <c r="DZ32" s="306">
        <f>'Címrend kötelező 4.'!DZ32+'Címrend önként 4.'!DZ32+'Címrend állig. 4.'!DZ32</f>
        <v>0</v>
      </c>
      <c r="EA32" s="306">
        <f>'Címrend kötelező 4.'!EA32+'Címrend önként 4.'!EA32+'Címrend állig. 4.'!EA32</f>
        <v>0</v>
      </c>
      <c r="EB32" s="306">
        <f>'Címrend kötelező 4.'!EB32+'Címrend önként 4.'!EB32+'Címrend állig. 4.'!EB32</f>
        <v>0</v>
      </c>
      <c r="EC32" s="306">
        <f>'Címrend kötelező 4.'!EC32+'Címrend önként 4.'!EC32+'Címrend állig. 4.'!EC32</f>
        <v>0</v>
      </c>
      <c r="ED32" s="306">
        <f>'Címrend kötelező 4.'!ED32+'Címrend önként 4.'!ED32+'Címrend állig. 4.'!ED32</f>
        <v>0</v>
      </c>
      <c r="EE32" s="306">
        <f>'Címrend kötelező 4.'!EE32+'Címrend önként 4.'!EE32+'Címrend állig. 4.'!EE32</f>
        <v>0</v>
      </c>
      <c r="EF32" s="306">
        <f>'Címrend kötelező 4.'!EF32+'Címrend önként 4.'!EF32+'Címrend állig. 4.'!EF32</f>
        <v>0</v>
      </c>
      <c r="EG32" s="306">
        <f>'Címrend kötelező 4.'!EG32+'Címrend önként 4.'!EG32+'Címrend állig. 4.'!EG32</f>
        <v>0</v>
      </c>
      <c r="EH32" s="306">
        <f>'Címrend kötelező 4.'!EH32+'Címrend önként 4.'!EH32+'Címrend állig. 4.'!EH32</f>
        <v>0</v>
      </c>
      <c r="EI32" s="306">
        <f>'Címrend kötelező 4.'!EI32+'Címrend önként 4.'!EI32+'Címrend állig. 4.'!EI32</f>
        <v>0</v>
      </c>
      <c r="EJ32" s="306">
        <f>'Címrend kötelező 4.'!EJ32+'Címrend önként 4.'!EJ32+'Címrend állig. 4.'!EJ32</f>
        <v>0</v>
      </c>
      <c r="EK32" s="306">
        <f>'Címrend kötelező 4.'!EK32+'Címrend önként 4.'!EK32+'Címrend állig. 4.'!EK32</f>
        <v>0</v>
      </c>
      <c r="EL32" s="306">
        <f>'Címrend kötelező 4.'!EL32+'Címrend önként 4.'!EL32+'Címrend állig. 4.'!EL32</f>
        <v>0</v>
      </c>
      <c r="EM32" s="306">
        <f>'Címrend kötelező 4.'!EM32+'Címrend önként 4.'!EM32+'Címrend állig. 4.'!EM32</f>
        <v>0</v>
      </c>
      <c r="EN32" s="306">
        <f>'Címrend kötelező 4.'!EN32+'Címrend önként 4.'!EN32+'Címrend állig. 4.'!EN32</f>
        <v>0</v>
      </c>
      <c r="EO32" s="306">
        <f>'Címrend kötelező 4.'!EO32+'Címrend önként 4.'!EO32+'Címrend állig. 4.'!EO32</f>
        <v>0</v>
      </c>
      <c r="EP32" s="306">
        <f>'Címrend kötelező 4.'!EP32+'Címrend önként 4.'!EP32+'Címrend állig. 4.'!EP32</f>
        <v>0</v>
      </c>
      <c r="EQ32" s="306">
        <f>'Címrend kötelező 4.'!EQ32+'Címrend önként 4.'!EQ32+'Címrend állig. 4.'!EQ32</f>
        <v>0</v>
      </c>
      <c r="ER32" s="306">
        <f>'Címrend kötelező 4.'!ER32+'Címrend önként 4.'!ER32+'Címrend állig. 4.'!ER32</f>
        <v>0</v>
      </c>
      <c r="ES32" s="306">
        <f>'Címrend kötelező 4.'!ES32+'Címrend önként 4.'!ES32+'Címrend állig. 4.'!ES32</f>
        <v>0</v>
      </c>
      <c r="ET32" s="306">
        <f>'Címrend kötelező 4.'!ET32+'Címrend önként 4.'!ET32+'Címrend állig. 4.'!ET32</f>
        <v>0</v>
      </c>
      <c r="EU32" s="306">
        <f>'Címrend kötelező 4.'!EU32+'Címrend önként 4.'!EU32+'Címrend állig. 4.'!EU32</f>
        <v>0</v>
      </c>
      <c r="EV32" s="335">
        <f t="shared" si="265"/>
        <v>0</v>
      </c>
      <c r="EW32" s="335">
        <f t="shared" si="265"/>
        <v>0</v>
      </c>
      <c r="EX32" s="335">
        <f t="shared" si="265"/>
        <v>0</v>
      </c>
      <c r="EY32" s="306">
        <f>'Címrend kötelező 4.'!EY32+'Címrend önként 4.'!EY32+'Címrend állig. 4.'!EY32</f>
        <v>0</v>
      </c>
      <c r="EZ32" s="306">
        <f>'Címrend kötelező 4.'!EZ32+'Címrend önként 4.'!EZ32+'Címrend állig. 4.'!EZ32</f>
        <v>0</v>
      </c>
      <c r="FA32" s="306">
        <f>'Címrend kötelező 4.'!FA32+'Címrend önként 4.'!FA32+'Címrend állig. 4.'!FA32</f>
        <v>0</v>
      </c>
      <c r="FB32" s="306">
        <f>'Címrend kötelező 4.'!FB32+'Címrend önként 4.'!FB32+'Címrend állig. 4.'!FB32</f>
        <v>0</v>
      </c>
      <c r="FC32" s="306">
        <f>'Címrend kötelező 4.'!FC32+'Címrend önként 4.'!FC32+'Címrend állig. 4.'!FC32</f>
        <v>0</v>
      </c>
      <c r="FD32" s="306">
        <f>'Címrend kötelező 4.'!FD32+'Címrend önként 4.'!FD32+'Címrend állig. 4.'!FD32</f>
        <v>0</v>
      </c>
      <c r="FE32" s="306">
        <f>'Címrend kötelező 4.'!FE32+'Címrend önként 4.'!FE32+'Címrend állig. 4.'!FE32</f>
        <v>0</v>
      </c>
      <c r="FF32" s="306">
        <f>'Címrend kötelező 4.'!FF32+'Címrend önként 4.'!FF32+'Címrend állig. 4.'!FF32</f>
        <v>0</v>
      </c>
      <c r="FG32" s="306">
        <f>'Címrend kötelező 4.'!FG32+'Címrend önként 4.'!FG32+'Címrend állig. 4.'!FG32</f>
        <v>0</v>
      </c>
      <c r="FH32" s="306">
        <f>'Címrend kötelező 4.'!FH32+'Címrend önként 4.'!FH32+'Címrend állig. 4.'!FH32</f>
        <v>0</v>
      </c>
      <c r="FI32" s="306">
        <f>'Címrend kötelező 4.'!FI32+'Címrend önként 4.'!FI32+'Címrend állig. 4.'!FI32</f>
        <v>0</v>
      </c>
      <c r="FJ32" s="306">
        <f>'Címrend kötelező 4.'!FJ32+'Címrend önként 4.'!FJ32+'Címrend állig. 4.'!FJ32</f>
        <v>0</v>
      </c>
      <c r="FK32" s="306">
        <f>'Címrend kötelező 4.'!FK32+'Címrend önként 4.'!FK32+'Címrend állig. 4.'!FK32</f>
        <v>0</v>
      </c>
      <c r="FL32" s="306">
        <f>'Címrend kötelező 4.'!FL32+'Címrend önként 4.'!FL32+'Címrend állig. 4.'!FL32</f>
        <v>0</v>
      </c>
      <c r="FM32" s="306">
        <f>'Címrend kötelező 4.'!FM32+'Címrend önként 4.'!FM32+'Címrend állig. 4.'!FM32</f>
        <v>0</v>
      </c>
      <c r="FN32" s="306">
        <f>'Címrend kötelező 4.'!FN32+'Címrend önként 4.'!FN32+'Címrend állig. 4.'!FN32</f>
        <v>0</v>
      </c>
      <c r="FO32" s="306">
        <f>'Címrend kötelező 4.'!FO32+'Címrend önként 4.'!FO32+'Címrend állig. 4.'!FO32</f>
        <v>0</v>
      </c>
      <c r="FP32" s="306">
        <f>'Címrend kötelező 4.'!FP32+'Címrend önként 4.'!FP32+'Címrend állig. 4.'!FP32</f>
        <v>0</v>
      </c>
      <c r="FQ32" s="306">
        <f>'Címrend kötelező 4.'!FQ32+'Címrend önként 4.'!FQ32+'Címrend állig. 4.'!FQ32</f>
        <v>0</v>
      </c>
      <c r="FR32" s="306">
        <f>'Címrend kötelező 4.'!FR32+'Címrend önként 4.'!FR32+'Címrend állig. 4.'!FR32</f>
        <v>0</v>
      </c>
      <c r="FS32" s="306">
        <f>'Címrend kötelező 4.'!FS32+'Címrend önként 4.'!FS32+'Címrend állig. 4.'!FS32</f>
        <v>0</v>
      </c>
      <c r="FT32" s="306">
        <f>'Címrend kötelező 4.'!FT32+'Címrend önként 4.'!FT32+'Címrend állig. 4.'!FT32</f>
        <v>0</v>
      </c>
      <c r="FU32" s="306">
        <f>'Címrend kötelező 4.'!FU32+'Címrend önként 4.'!FU32+'Címrend állig. 4.'!FU32</f>
        <v>0</v>
      </c>
      <c r="FV32" s="306">
        <f>'Címrend kötelező 4.'!FV32+'Címrend önként 4.'!FV32+'Címrend állig. 4.'!FV32</f>
        <v>0</v>
      </c>
      <c r="FW32" s="306">
        <f>'Címrend kötelező 4.'!FW32+'Címrend önként 4.'!FW32+'Címrend állig. 4.'!FW32</f>
        <v>0</v>
      </c>
      <c r="FX32" s="306">
        <f>'Címrend kötelező 4.'!FX32+'Címrend önként 4.'!FX32+'Címrend állig. 4.'!FX32</f>
        <v>0</v>
      </c>
      <c r="FY32" s="306">
        <f>'Címrend kötelező 4.'!FY32+'Címrend önként 4.'!FY32+'Címrend állig. 4.'!FY32</f>
        <v>0</v>
      </c>
      <c r="FZ32" s="306">
        <f>'Címrend kötelező 4.'!FZ32+'Címrend önként 4.'!FZ32+'Címrend állig. 4.'!FZ32</f>
        <v>0</v>
      </c>
      <c r="GA32" s="306">
        <f>'Címrend kötelező 4.'!GA32+'Címrend önként 4.'!GA32+'Címrend állig. 4.'!GA32</f>
        <v>0</v>
      </c>
      <c r="GB32" s="306">
        <f>'Címrend kötelező 4.'!GB32+'Címrend önként 4.'!GB32+'Címrend állig. 4.'!GB32</f>
        <v>0</v>
      </c>
      <c r="GC32" s="306">
        <f>'Címrend kötelező 4.'!GC32+'Címrend önként 4.'!GC32+'Címrend állig. 4.'!GC32</f>
        <v>0</v>
      </c>
      <c r="GD32" s="306">
        <f>'Címrend kötelező 4.'!GD32+'Címrend önként 4.'!GD32+'Címrend állig. 4.'!GD32</f>
        <v>0</v>
      </c>
      <c r="GE32" s="306">
        <f>'Címrend kötelező 4.'!GE32+'Címrend önként 4.'!GE32+'Címrend állig. 4.'!GE32</f>
        <v>0</v>
      </c>
      <c r="GF32" s="306">
        <f>'Címrend kötelező 4.'!GF32+'Címrend önként 4.'!GF32+'Címrend állig. 4.'!GF32</f>
        <v>0</v>
      </c>
      <c r="GG32" s="306">
        <f>'Címrend kötelező 4.'!GG32+'Címrend önként 4.'!GG32+'Címrend állig. 4.'!GG32</f>
        <v>0</v>
      </c>
      <c r="GH32" s="306">
        <f>'Címrend kötelező 4.'!GH32+'Címrend önként 4.'!GH32+'Címrend állig. 4.'!GH32</f>
        <v>0</v>
      </c>
      <c r="GI32" s="306">
        <f>'Címrend kötelező 4.'!GI32+'Címrend önként 4.'!GI32+'Címrend állig. 4.'!GI32</f>
        <v>0</v>
      </c>
      <c r="GJ32" s="306">
        <f>'Címrend kötelező 4.'!GJ32+'Címrend önként 4.'!GJ32+'Címrend állig. 4.'!GJ32</f>
        <v>0</v>
      </c>
      <c r="GK32" s="306">
        <f>'Címrend kötelező 4.'!GK32+'Címrend önként 4.'!GK32+'Címrend állig. 4.'!GK32</f>
        <v>0</v>
      </c>
      <c r="GL32" s="307">
        <f t="shared" si="266"/>
        <v>0</v>
      </c>
      <c r="GM32" s="307">
        <f t="shared" si="266"/>
        <v>0</v>
      </c>
      <c r="GN32" s="307">
        <f t="shared" si="266"/>
        <v>0</v>
      </c>
      <c r="GO32" s="306">
        <f>'Címrend kötelező 4.'!GO32+'Címrend önként 4.'!GO32+'Címrend állig. 4.'!GO32</f>
        <v>0</v>
      </c>
      <c r="GP32" s="306">
        <f>'Címrend kötelező 4.'!GP32+'Címrend önként 4.'!GP32+'Címrend állig. 4.'!GP32</f>
        <v>0</v>
      </c>
      <c r="GQ32" s="306">
        <f>'Címrend kötelező 4.'!GQ32+'Címrend önként 4.'!GQ32+'Címrend állig. 4.'!GQ32</f>
        <v>0</v>
      </c>
      <c r="GR32" s="306">
        <f>'Címrend kötelező 4.'!GR32+'Címrend önként 4.'!GR32+'Címrend állig. 4.'!GR32</f>
        <v>0</v>
      </c>
      <c r="GS32" s="306">
        <f>'Címrend kötelező 4.'!GS32+'Címrend önként 4.'!GS32+'Címrend állig. 4.'!GS32</f>
        <v>0</v>
      </c>
      <c r="GT32" s="306">
        <f>'Címrend kötelező 4.'!GT32+'Címrend önként 4.'!GT32+'Címrend állig. 4.'!GT32</f>
        <v>0</v>
      </c>
      <c r="GU32" s="306">
        <f>'Címrend kötelező 4.'!GU32+'Címrend önként 4.'!GU32+'Címrend állig. 4.'!GU32</f>
        <v>0</v>
      </c>
      <c r="GV32" s="306">
        <f>'Címrend kötelező 4.'!GV32+'Címrend önként 4.'!GV32+'Címrend állig. 4.'!GV32</f>
        <v>0</v>
      </c>
      <c r="GW32" s="306">
        <f>'Címrend kötelező 4.'!GW32+'Címrend önként 4.'!GW32+'Címrend állig. 4.'!GW32</f>
        <v>0</v>
      </c>
      <c r="GX32" s="307">
        <f t="shared" si="267"/>
        <v>0</v>
      </c>
      <c r="GY32" s="307">
        <f t="shared" si="267"/>
        <v>0</v>
      </c>
      <c r="GZ32" s="307">
        <f t="shared" si="267"/>
        <v>0</v>
      </c>
      <c r="HA32" s="307">
        <f t="shared" si="268"/>
        <v>0</v>
      </c>
      <c r="HB32" s="307">
        <f t="shared" si="268"/>
        <v>0</v>
      </c>
      <c r="HC32" s="308">
        <f t="shared" si="268"/>
        <v>0</v>
      </c>
      <c r="HD32" s="299"/>
    </row>
    <row r="33" spans="1:212" ht="15" customHeight="1" x14ac:dyDescent="0.2">
      <c r="A33" s="318" t="s">
        <v>590</v>
      </c>
      <c r="B33" s="306">
        <f>'Címrend kötelező 4.'!B33+'Címrend önként 4.'!B33+'Címrend állig. 4.'!B33</f>
        <v>0</v>
      </c>
      <c r="C33" s="306">
        <f>'Címrend kötelező 4.'!C33+'Címrend önként 4.'!C33+'Címrend állig. 4.'!C33</f>
        <v>0</v>
      </c>
      <c r="D33" s="306">
        <f>'Címrend kötelező 4.'!D33+'Címrend önként 4.'!D33+'Címrend állig. 4.'!D33</f>
        <v>0</v>
      </c>
      <c r="E33" s="306">
        <f>'Címrend kötelező 4.'!E33+'Címrend önként 4.'!E33+'Címrend állig. 4.'!E33</f>
        <v>0</v>
      </c>
      <c r="F33" s="306">
        <f>'Címrend kötelező 4.'!F33+'Címrend önként 4.'!F33+'Címrend állig. 4.'!F33</f>
        <v>0</v>
      </c>
      <c r="G33" s="306">
        <f>'Címrend kötelező 4.'!G33+'Címrend önként 4.'!G33+'Címrend állig. 4.'!G33</f>
        <v>0</v>
      </c>
      <c r="H33" s="306">
        <f>'Címrend kötelező 4.'!H33+'Címrend önként 4.'!H33+'Címrend állig. 4.'!H33</f>
        <v>0</v>
      </c>
      <c r="I33" s="306">
        <f>'Címrend kötelező 4.'!I33+'Címrend önként 4.'!I33+'Címrend állig. 4.'!I33</f>
        <v>0</v>
      </c>
      <c r="J33" s="306">
        <f>'Címrend kötelező 4.'!J33+'Címrend önként 4.'!J33+'Címrend állig. 4.'!J33</f>
        <v>0</v>
      </c>
      <c r="K33" s="306">
        <f>'Címrend kötelező 4.'!K33+'Címrend önként 4.'!K33+'Címrend állig. 4.'!K33</f>
        <v>0</v>
      </c>
      <c r="L33" s="306">
        <f>'Címrend kötelező 4.'!L33+'Címrend önként 4.'!L33+'Címrend állig. 4.'!L33</f>
        <v>0</v>
      </c>
      <c r="M33" s="306">
        <f>'Címrend kötelező 4.'!M33+'Címrend önként 4.'!M33+'Címrend állig. 4.'!M33</f>
        <v>0</v>
      </c>
      <c r="N33" s="306">
        <f>'Címrend kötelező 4.'!N33+'Címrend önként 4.'!N33+'Címrend állig. 4.'!N33</f>
        <v>0</v>
      </c>
      <c r="O33" s="306">
        <f>'Címrend kötelező 4.'!O33+'Címrend önként 4.'!O33+'Címrend állig. 4.'!O33</f>
        <v>0</v>
      </c>
      <c r="P33" s="306">
        <f>'Címrend kötelező 4.'!P33+'Címrend önként 4.'!P33+'Címrend állig. 4.'!P33</f>
        <v>0</v>
      </c>
      <c r="Q33" s="306">
        <f>'Címrend kötelező 4.'!Q33+'Címrend önként 4.'!Q33+'Címrend állig. 4.'!Q33</f>
        <v>0</v>
      </c>
      <c r="R33" s="306">
        <f>'Címrend kötelező 4.'!R33+'Címrend önként 4.'!R33+'Címrend állig. 4.'!R33</f>
        <v>0</v>
      </c>
      <c r="S33" s="306">
        <f>'Címrend kötelező 4.'!S33+'Címrend önként 4.'!S33+'Címrend állig. 4.'!S33</f>
        <v>0</v>
      </c>
      <c r="T33" s="306">
        <f>'Címrend kötelező 4.'!T33+'Címrend önként 4.'!T33+'Címrend állig. 4.'!T33</f>
        <v>0</v>
      </c>
      <c r="U33" s="306">
        <f>'Címrend kötelező 4.'!U33+'Címrend önként 4.'!U33+'Címrend állig. 4.'!U33</f>
        <v>0</v>
      </c>
      <c r="V33" s="306">
        <f>'Címrend kötelező 4.'!V33+'Címrend önként 4.'!V33+'Címrend állig. 4.'!V33</f>
        <v>0</v>
      </c>
      <c r="W33" s="306">
        <f>'Címrend kötelező 4.'!W33+'Címrend önként 4.'!W33+'Címrend állig. 4.'!W33</f>
        <v>0</v>
      </c>
      <c r="X33" s="306">
        <f>'Címrend kötelező 4.'!X33+'Címrend önként 4.'!X33+'Címrend állig. 4.'!X33</f>
        <v>0</v>
      </c>
      <c r="Y33" s="306">
        <f>'Címrend kötelező 4.'!Y33+'Címrend önként 4.'!Y33+'Címrend állig. 4.'!Y33</f>
        <v>0</v>
      </c>
      <c r="Z33" s="306">
        <f>'Címrend kötelező 4.'!Z33+'Címrend önként 4.'!Z33+'Címrend állig. 4.'!Z33</f>
        <v>0</v>
      </c>
      <c r="AA33" s="306">
        <f>'Címrend kötelező 4.'!AA33+'Címrend önként 4.'!AA33+'Címrend állig. 4.'!AA33</f>
        <v>0</v>
      </c>
      <c r="AB33" s="306">
        <f>'Címrend kötelező 4.'!AB33+'Címrend önként 4.'!AB33+'Címrend állig. 4.'!AB33</f>
        <v>0</v>
      </c>
      <c r="AC33" s="306">
        <f>'Címrend kötelező 4.'!AC33+'Címrend önként 4.'!AC33+'Címrend állig. 4.'!AC33</f>
        <v>0</v>
      </c>
      <c r="AD33" s="306">
        <f>'Címrend kötelező 4.'!AD33+'Címrend önként 4.'!AD33+'Címrend állig. 4.'!AD33</f>
        <v>0</v>
      </c>
      <c r="AE33" s="306">
        <f>'Címrend kötelező 4.'!AE33+'Címrend önként 4.'!AE33+'Címrend állig. 4.'!AE33</f>
        <v>0</v>
      </c>
      <c r="AF33" s="306">
        <f>'Címrend kötelező 4.'!AF33+'Címrend önként 4.'!AF33+'Címrend állig. 4.'!AF33</f>
        <v>0</v>
      </c>
      <c r="AG33" s="306">
        <f>'Címrend kötelező 4.'!AG33+'Címrend önként 4.'!AG33+'Címrend állig. 4.'!AG33</f>
        <v>0</v>
      </c>
      <c r="AH33" s="306">
        <f>'Címrend kötelező 4.'!AH33+'Címrend önként 4.'!AH33+'Címrend állig. 4.'!AH33</f>
        <v>0</v>
      </c>
      <c r="AI33" s="306">
        <f>'Címrend kötelező 4.'!AI33+'Címrend önként 4.'!AI33+'Címrend állig. 4.'!AI33</f>
        <v>0</v>
      </c>
      <c r="AJ33" s="306">
        <f>'Címrend kötelező 4.'!AJ33+'Címrend önként 4.'!AJ33+'Címrend állig. 4.'!AJ33</f>
        <v>0</v>
      </c>
      <c r="AK33" s="306">
        <f>'Címrend kötelező 4.'!AK33+'Címrend önként 4.'!AK33+'Címrend állig. 4.'!AK33</f>
        <v>0</v>
      </c>
      <c r="AL33" s="306">
        <f>'Címrend kötelező 4.'!AL33+'Címrend önként 4.'!AL33+'Címrend állig. 4.'!AL33</f>
        <v>0</v>
      </c>
      <c r="AM33" s="306">
        <f>'Címrend kötelező 4.'!AM33+'Címrend önként 4.'!AM33+'Címrend állig. 4.'!AM33</f>
        <v>0</v>
      </c>
      <c r="AN33" s="306">
        <f>'Címrend kötelező 4.'!AN33+'Címrend önként 4.'!AN33+'Címrend állig. 4.'!AN33</f>
        <v>0</v>
      </c>
      <c r="AO33" s="306">
        <f>'Címrend kötelező 4.'!AO33+'Címrend önként 4.'!AO33+'Címrend állig. 4.'!AO33</f>
        <v>0</v>
      </c>
      <c r="AP33" s="306">
        <f>'Címrend kötelező 4.'!AP33+'Címrend önként 4.'!AP33+'Címrend állig. 4.'!AP33</f>
        <v>0</v>
      </c>
      <c r="AQ33" s="306">
        <f>'Címrend kötelező 4.'!AQ33+'Címrend önként 4.'!AQ33+'Címrend állig. 4.'!AQ33</f>
        <v>0</v>
      </c>
      <c r="AR33" s="306">
        <f>'Címrend kötelező 4.'!AR33+'Címrend önként 4.'!AR33+'Címrend állig. 4.'!AR33</f>
        <v>0</v>
      </c>
      <c r="AS33" s="306">
        <f>'Címrend kötelező 4.'!AS33+'Címrend önként 4.'!AS33+'Címrend állig. 4.'!AS33</f>
        <v>0</v>
      </c>
      <c r="AT33" s="306">
        <f>'Címrend kötelező 4.'!AT33+'Címrend önként 4.'!AT33+'Címrend állig. 4.'!AT33</f>
        <v>0</v>
      </c>
      <c r="AU33" s="306">
        <f>'Címrend kötelező 4.'!AU33+'Címrend önként 4.'!AU33+'Címrend állig. 4.'!AU33</f>
        <v>0</v>
      </c>
      <c r="AV33" s="306">
        <f>'Címrend kötelező 4.'!AV33+'Címrend önként 4.'!AV33+'Címrend állig. 4.'!AV33</f>
        <v>0</v>
      </c>
      <c r="AW33" s="306">
        <f>'Címrend kötelező 4.'!AW33+'Címrend önként 4.'!AW33+'Címrend állig. 4.'!AW33</f>
        <v>0</v>
      </c>
      <c r="AX33" s="306">
        <f>'Címrend kötelező 4.'!AX33+'Címrend önként 4.'!AX33+'Címrend állig. 4.'!AX33</f>
        <v>0</v>
      </c>
      <c r="AY33" s="306">
        <f>'Címrend kötelező 4.'!AY33+'Címrend önként 4.'!AY33+'Címrend állig. 4.'!AY33</f>
        <v>0</v>
      </c>
      <c r="AZ33" s="306">
        <f>'Címrend kötelező 4.'!AZ33+'Címrend önként 4.'!AZ33+'Címrend állig. 4.'!AZ33</f>
        <v>0</v>
      </c>
      <c r="BA33" s="306">
        <f>'Címrend kötelező 4.'!BA33+'Címrend önként 4.'!BA33+'Címrend állig. 4.'!BA33</f>
        <v>0</v>
      </c>
      <c r="BB33" s="306">
        <f>'Címrend kötelező 4.'!BB33+'Címrend önként 4.'!BB33+'Címrend állig. 4.'!BB33</f>
        <v>0</v>
      </c>
      <c r="BC33" s="306">
        <f>'Címrend kötelező 4.'!BC33+'Címrend önként 4.'!BC33+'Címrend állig. 4.'!BC33</f>
        <v>0</v>
      </c>
      <c r="BD33" s="306">
        <f>'Címrend kötelező 4.'!BD33+'Címrend önként 4.'!BD33+'Címrend állig. 4.'!BD33</f>
        <v>0</v>
      </c>
      <c r="BE33" s="306">
        <f>'Címrend kötelező 4.'!BE33+'Címrend önként 4.'!BE33+'Címrend állig. 4.'!BE33</f>
        <v>0</v>
      </c>
      <c r="BF33" s="306">
        <f>'Címrend kötelező 4.'!BF33+'Címrend önként 4.'!BF33+'Címrend állig. 4.'!BF33</f>
        <v>0</v>
      </c>
      <c r="BG33" s="306">
        <f>'Címrend kötelező 4.'!BG33+'Címrend önként 4.'!BG33+'Címrend állig. 4.'!BG33</f>
        <v>0</v>
      </c>
      <c r="BH33" s="306">
        <f>'Címrend kötelező 4.'!BH33+'Címrend önként 4.'!BH33+'Címrend állig. 4.'!BH33</f>
        <v>0</v>
      </c>
      <c r="BI33" s="306">
        <f>'Címrend kötelező 4.'!BI33+'Címrend önként 4.'!BI33+'Címrend állig. 4.'!BI33</f>
        <v>0</v>
      </c>
      <c r="BJ33" s="306">
        <f>'Címrend kötelező 4.'!BJ33+'Címrend önként 4.'!BJ33+'Címrend állig. 4.'!BJ33</f>
        <v>0</v>
      </c>
      <c r="BK33" s="306">
        <f>'Címrend kötelező 4.'!BK33+'Címrend önként 4.'!BK33+'Címrend állig. 4.'!BK33</f>
        <v>0</v>
      </c>
      <c r="BL33" s="306">
        <f>'Címrend kötelező 4.'!BL33+'Címrend önként 4.'!BL33+'Címrend állig. 4.'!BL33</f>
        <v>0</v>
      </c>
      <c r="BM33" s="306">
        <f>'Címrend kötelező 4.'!BM33+'Címrend önként 4.'!BM33+'Címrend állig. 4.'!BM33</f>
        <v>0</v>
      </c>
      <c r="BN33" s="306">
        <f>'Címrend kötelező 4.'!BN33+'Címrend önként 4.'!BN33+'Címrend állig. 4.'!BN33</f>
        <v>0</v>
      </c>
      <c r="BO33" s="306">
        <f>'Címrend kötelező 4.'!BO33+'Címrend önként 4.'!BO33+'Címrend állig. 4.'!BO33</f>
        <v>0</v>
      </c>
      <c r="BP33" s="306">
        <f>'Címrend kötelező 4.'!BP33+'Címrend önként 4.'!BP33+'Címrend állig. 4.'!BP33</f>
        <v>0</v>
      </c>
      <c r="BQ33" s="306">
        <f>'Címrend kötelező 4.'!BQ33+'Címrend önként 4.'!BQ33+'Címrend állig. 4.'!BQ33</f>
        <v>0</v>
      </c>
      <c r="BR33" s="306">
        <f>'Címrend kötelező 4.'!BR33+'Címrend önként 4.'!BR33+'Címrend állig. 4.'!BR33</f>
        <v>0</v>
      </c>
      <c r="BS33" s="306">
        <f>'Címrend kötelező 4.'!BS33+'Címrend önként 4.'!BS33+'Címrend állig. 4.'!BS33</f>
        <v>0</v>
      </c>
      <c r="BT33" s="306">
        <f>'Címrend kötelező 4.'!BT33+'Címrend önként 4.'!BT33+'Címrend állig. 4.'!BT33</f>
        <v>0</v>
      </c>
      <c r="BU33" s="306">
        <f>'Címrend kötelező 4.'!BU33+'Címrend önként 4.'!BU33+'Címrend állig. 4.'!BU33</f>
        <v>0</v>
      </c>
      <c r="BV33" s="306">
        <f>'Címrend kötelező 4.'!BV33+'Címrend önként 4.'!BV33+'Címrend állig. 4.'!BV33</f>
        <v>0</v>
      </c>
      <c r="BW33" s="306">
        <f>'Címrend kötelező 4.'!BW33+'Címrend önként 4.'!BW33+'Címrend állig. 4.'!BW33</f>
        <v>0</v>
      </c>
      <c r="BX33" s="306">
        <f>'Címrend kötelező 4.'!BX33+'Címrend önként 4.'!BX33+'Címrend állig. 4.'!BX33</f>
        <v>0</v>
      </c>
      <c r="BY33" s="306">
        <f>'Címrend kötelező 4.'!BY33+'Címrend önként 4.'!BY33+'Címrend állig. 4.'!BY33</f>
        <v>0</v>
      </c>
      <c r="BZ33" s="306">
        <f>'Címrend kötelező 4.'!BZ33+'Címrend önként 4.'!BZ33+'Címrend állig. 4.'!BZ33</f>
        <v>0</v>
      </c>
      <c r="CA33" s="306">
        <f>'Címrend kötelező 4.'!CA33+'Címrend önként 4.'!CA33+'Címrend állig. 4.'!CA33</f>
        <v>0</v>
      </c>
      <c r="CB33" s="306">
        <f>'Címrend kötelező 4.'!CB33+'Címrend önként 4.'!CB33+'Címrend állig. 4.'!CB33</f>
        <v>0</v>
      </c>
      <c r="CC33" s="306">
        <f>'Címrend kötelező 4.'!CC33+'Címrend önként 4.'!CC33+'Címrend állig. 4.'!CC33</f>
        <v>0</v>
      </c>
      <c r="CD33" s="306">
        <f>'Címrend kötelező 4.'!CD33+'Címrend önként 4.'!CD33+'Címrend állig. 4.'!CD33</f>
        <v>0</v>
      </c>
      <c r="CE33" s="306">
        <f>'Címrend kötelező 4.'!CE33+'Címrend önként 4.'!CE33+'Címrend állig. 4.'!CE33</f>
        <v>0</v>
      </c>
      <c r="CF33" s="306">
        <f>'Címrend kötelező 4.'!CF33+'Címrend önként 4.'!CF33+'Címrend állig. 4.'!CF33</f>
        <v>0</v>
      </c>
      <c r="CG33" s="306">
        <f>'Címrend kötelező 4.'!CG33+'Címrend önként 4.'!CG33+'Címrend állig. 4.'!CG33</f>
        <v>0</v>
      </c>
      <c r="CH33" s="306">
        <f>'Címrend kötelező 4.'!CH33+'Címrend önként 4.'!CH33+'Címrend állig. 4.'!CH33</f>
        <v>0</v>
      </c>
      <c r="CI33" s="306">
        <f>'Címrend kötelező 4.'!CI33+'Címrend önként 4.'!CI33+'Címrend állig. 4.'!CI33</f>
        <v>0</v>
      </c>
      <c r="CJ33" s="306">
        <f>'Címrend kötelező 4.'!CJ33+'Címrend önként 4.'!CJ33+'Címrend állig. 4.'!CJ33</f>
        <v>0</v>
      </c>
      <c r="CK33" s="306">
        <f>'Címrend kötelező 4.'!CK33+'Címrend önként 4.'!CK33+'Címrend állig. 4.'!CK33</f>
        <v>0</v>
      </c>
      <c r="CL33" s="306">
        <f>'Címrend kötelező 4.'!CL33+'Címrend önként 4.'!CL33+'Címrend állig. 4.'!CL33</f>
        <v>0</v>
      </c>
      <c r="CM33" s="306">
        <f>'Címrend kötelező 4.'!CM33+'Címrend önként 4.'!CM33+'Címrend állig. 4.'!CM33</f>
        <v>0</v>
      </c>
      <c r="CN33" s="306">
        <f>'Címrend kötelező 4.'!CN33+'Címrend önként 4.'!CN33+'Címrend állig. 4.'!CN33</f>
        <v>0</v>
      </c>
      <c r="CO33" s="306">
        <f>'Címrend kötelező 4.'!CO33+'Címrend önként 4.'!CO33+'Címrend állig. 4.'!CO33</f>
        <v>0</v>
      </c>
      <c r="CP33" s="306">
        <f>'Címrend kötelező 4.'!CP33+'Címrend önként 4.'!CP33+'Címrend állig. 4.'!CP33</f>
        <v>0</v>
      </c>
      <c r="CQ33" s="306">
        <f>'Címrend kötelező 4.'!CQ33+'Címrend önként 4.'!CQ33+'Címrend állig. 4.'!CQ33</f>
        <v>0</v>
      </c>
      <c r="CR33" s="306">
        <f>'Címrend kötelező 4.'!CR33+'Címrend önként 4.'!CR33+'Címrend állig. 4.'!CR33</f>
        <v>0</v>
      </c>
      <c r="CS33" s="306">
        <f>'Címrend kötelező 4.'!CS33+'Címrend önként 4.'!CS33+'Címrend állig. 4.'!CS33</f>
        <v>0</v>
      </c>
      <c r="CT33" s="306">
        <f>'Címrend kötelező 4.'!CT33+'Címrend önként 4.'!CT33+'Címrend állig. 4.'!CT33</f>
        <v>0</v>
      </c>
      <c r="CU33" s="306">
        <f>'Címrend kötelező 4.'!CU33+'Címrend önként 4.'!CU33+'Címrend állig. 4.'!CU33</f>
        <v>0</v>
      </c>
      <c r="CV33" s="306">
        <f>'Címrend kötelező 4.'!CV33+'Címrend önként 4.'!CV33+'Címrend állig. 4.'!CV33</f>
        <v>0</v>
      </c>
      <c r="CW33" s="306">
        <f>'Címrend kötelező 4.'!CW33+'Címrend önként 4.'!CW33+'Címrend állig. 4.'!CW33</f>
        <v>0</v>
      </c>
      <c r="CX33" s="306">
        <f>'Címrend kötelező 4.'!CX33+'Címrend önként 4.'!CX33+'Címrend állig. 4.'!CX33</f>
        <v>0</v>
      </c>
      <c r="CY33" s="306">
        <f>'Címrend kötelező 4.'!CY33+'Címrend önként 4.'!CY33+'Címrend állig. 4.'!CY33</f>
        <v>0</v>
      </c>
      <c r="CZ33" s="306">
        <f>'Címrend kötelező 4.'!CZ33+'Címrend önként 4.'!CZ33+'Címrend állig. 4.'!CZ33</f>
        <v>0</v>
      </c>
      <c r="DA33" s="306">
        <f>'Címrend kötelező 4.'!DA33+'Címrend önként 4.'!DA33+'Címrend állig. 4.'!DA33</f>
        <v>0</v>
      </c>
      <c r="DB33" s="306">
        <f>'Címrend kötelező 4.'!DB33+'Címrend önként 4.'!DB33+'Címrend állig. 4.'!DB33</f>
        <v>0</v>
      </c>
      <c r="DC33" s="306">
        <f>'Címrend kötelező 4.'!DC33+'Címrend önként 4.'!DC33+'Címrend állig. 4.'!DC33</f>
        <v>0</v>
      </c>
      <c r="DD33" s="306">
        <f>'Címrend kötelező 4.'!DD33+'Címrend önként 4.'!DD33+'Címrend állig. 4.'!DD33</f>
        <v>0</v>
      </c>
      <c r="DE33" s="306">
        <f>'Címrend kötelező 4.'!DE33+'Címrend önként 4.'!DE33+'Címrend állig. 4.'!DE33</f>
        <v>0</v>
      </c>
      <c r="DF33" s="306">
        <f>'Címrend kötelező 4.'!DF33+'Címrend önként 4.'!DF33+'Címrend állig. 4.'!DF33</f>
        <v>0</v>
      </c>
      <c r="DG33" s="306">
        <f>'Címrend kötelező 4.'!DG33+'Címrend önként 4.'!DG33+'Címrend állig. 4.'!DG33</f>
        <v>0</v>
      </c>
      <c r="DH33" s="306">
        <f>'Címrend kötelező 4.'!DH33+'Címrend önként 4.'!DH33+'Címrend állig. 4.'!DH33</f>
        <v>0</v>
      </c>
      <c r="DI33" s="306">
        <f>'Címrend kötelező 4.'!DI33+'Címrend önként 4.'!DI33+'Címrend állig. 4.'!DI33</f>
        <v>0</v>
      </c>
      <c r="DJ33" s="306">
        <f>'Címrend kötelező 4.'!DJ33+'Címrend önként 4.'!DJ33+'Címrend állig. 4.'!DJ33</f>
        <v>0</v>
      </c>
      <c r="DK33" s="306">
        <f>'Címrend kötelező 4.'!DK33+'Címrend önként 4.'!DK33+'Címrend állig. 4.'!DK33</f>
        <v>0</v>
      </c>
      <c r="DL33" s="306">
        <f>'Címrend kötelező 4.'!DL33+'Címrend önként 4.'!DL33+'Címrend állig. 4.'!DL33</f>
        <v>0</v>
      </c>
      <c r="DM33" s="306">
        <f>'Címrend kötelező 4.'!DM33+'Címrend önként 4.'!DM33+'Címrend állig. 4.'!DM33</f>
        <v>0</v>
      </c>
      <c r="DN33" s="306">
        <f>'Címrend kötelező 4.'!DN33+'Címrend önként 4.'!DN33+'Címrend állig. 4.'!DN33</f>
        <v>0</v>
      </c>
      <c r="DO33" s="306">
        <f>'Címrend kötelező 4.'!DO33+'Címrend önként 4.'!DO33+'Címrend állig. 4.'!DO33</f>
        <v>0</v>
      </c>
      <c r="DP33" s="306">
        <f>'Címrend kötelező 4.'!DP33+'Címrend önként 4.'!DP33+'Címrend állig. 4.'!DP33</f>
        <v>0</v>
      </c>
      <c r="DQ33" s="306">
        <f>'Címrend kötelező 4.'!DQ33+'Címrend önként 4.'!DQ33+'Címrend állig. 4.'!DQ33</f>
        <v>0</v>
      </c>
      <c r="DR33" s="335">
        <f t="shared" si="25"/>
        <v>0</v>
      </c>
      <c r="DS33" s="335">
        <f t="shared" si="25"/>
        <v>0</v>
      </c>
      <c r="DT33" s="335">
        <f t="shared" si="25"/>
        <v>0</v>
      </c>
      <c r="DU33" s="306">
        <f>'Címrend kötelező 4.'!DU33+'Címrend önként 4.'!DU33+'Címrend állig. 4.'!DU33</f>
        <v>0</v>
      </c>
      <c r="DV33" s="306">
        <f>'Címrend kötelező 4.'!DV33+'Címrend önként 4.'!DV33+'Címrend állig. 4.'!DV33</f>
        <v>0</v>
      </c>
      <c r="DW33" s="306">
        <f>'Címrend kötelező 4.'!DW33+'Címrend önként 4.'!DW33+'Címrend állig. 4.'!DW33</f>
        <v>0</v>
      </c>
      <c r="DX33" s="306">
        <f>'Címrend kötelező 4.'!DX33+'Címrend önként 4.'!DX33+'Címrend állig. 4.'!DX33</f>
        <v>0</v>
      </c>
      <c r="DY33" s="306">
        <f>'Címrend kötelező 4.'!DY33+'Címrend önként 4.'!DY33+'Címrend állig. 4.'!DY33</f>
        <v>0</v>
      </c>
      <c r="DZ33" s="306">
        <f>'Címrend kötelező 4.'!DZ33+'Címrend önként 4.'!DZ33+'Címrend állig. 4.'!DZ33</f>
        <v>0</v>
      </c>
      <c r="EA33" s="306">
        <f>'Címrend kötelező 4.'!EA33+'Címrend önként 4.'!EA33+'Címrend állig. 4.'!EA33</f>
        <v>0</v>
      </c>
      <c r="EB33" s="306">
        <f>'Címrend kötelező 4.'!EB33+'Címrend önként 4.'!EB33+'Címrend állig. 4.'!EB33</f>
        <v>0</v>
      </c>
      <c r="EC33" s="306">
        <f>'Címrend kötelező 4.'!EC33+'Címrend önként 4.'!EC33+'Címrend állig. 4.'!EC33</f>
        <v>0</v>
      </c>
      <c r="ED33" s="306">
        <f>'Címrend kötelező 4.'!ED33+'Címrend önként 4.'!ED33+'Címrend állig. 4.'!ED33</f>
        <v>0</v>
      </c>
      <c r="EE33" s="306">
        <f>'Címrend kötelező 4.'!EE33+'Címrend önként 4.'!EE33+'Címrend állig. 4.'!EE33</f>
        <v>0</v>
      </c>
      <c r="EF33" s="306">
        <f>'Címrend kötelező 4.'!EF33+'Címrend önként 4.'!EF33+'Címrend állig. 4.'!EF33</f>
        <v>0</v>
      </c>
      <c r="EG33" s="306">
        <f>'Címrend kötelező 4.'!EG33+'Címrend önként 4.'!EG33+'Címrend állig. 4.'!EG33</f>
        <v>0</v>
      </c>
      <c r="EH33" s="306">
        <f>'Címrend kötelező 4.'!EH33+'Címrend önként 4.'!EH33+'Címrend állig. 4.'!EH33</f>
        <v>0</v>
      </c>
      <c r="EI33" s="306">
        <f>'Címrend kötelező 4.'!EI33+'Címrend önként 4.'!EI33+'Címrend állig. 4.'!EI33</f>
        <v>0</v>
      </c>
      <c r="EJ33" s="306">
        <f>'Címrend kötelező 4.'!EJ33+'Címrend önként 4.'!EJ33+'Címrend állig. 4.'!EJ33</f>
        <v>0</v>
      </c>
      <c r="EK33" s="306">
        <f>'Címrend kötelező 4.'!EK33+'Címrend önként 4.'!EK33+'Címrend állig. 4.'!EK33</f>
        <v>0</v>
      </c>
      <c r="EL33" s="306">
        <f>'Címrend kötelező 4.'!EL33+'Címrend önként 4.'!EL33+'Címrend állig. 4.'!EL33</f>
        <v>0</v>
      </c>
      <c r="EM33" s="306">
        <f>'Címrend kötelező 4.'!EM33+'Címrend önként 4.'!EM33+'Címrend állig. 4.'!EM33</f>
        <v>0</v>
      </c>
      <c r="EN33" s="306">
        <f>'Címrend kötelező 4.'!EN33+'Címrend önként 4.'!EN33+'Címrend állig. 4.'!EN33</f>
        <v>0</v>
      </c>
      <c r="EO33" s="306">
        <f>'Címrend kötelező 4.'!EO33+'Címrend önként 4.'!EO33+'Címrend állig. 4.'!EO33</f>
        <v>0</v>
      </c>
      <c r="EP33" s="306">
        <f>'Címrend kötelező 4.'!EP33+'Címrend önként 4.'!EP33+'Címrend állig. 4.'!EP33</f>
        <v>0</v>
      </c>
      <c r="EQ33" s="306">
        <f>'Címrend kötelező 4.'!EQ33+'Címrend önként 4.'!EQ33+'Címrend állig. 4.'!EQ33</f>
        <v>0</v>
      </c>
      <c r="ER33" s="306">
        <f>'Címrend kötelező 4.'!ER33+'Címrend önként 4.'!ER33+'Címrend állig. 4.'!ER33</f>
        <v>0</v>
      </c>
      <c r="ES33" s="306">
        <f>'Címrend kötelező 4.'!ES33+'Címrend önként 4.'!ES33+'Címrend állig. 4.'!ES33</f>
        <v>0</v>
      </c>
      <c r="ET33" s="306">
        <f>'Címrend kötelező 4.'!ET33+'Címrend önként 4.'!ET33+'Címrend állig. 4.'!ET33</f>
        <v>0</v>
      </c>
      <c r="EU33" s="306">
        <f>'Címrend kötelező 4.'!EU33+'Címrend önként 4.'!EU33+'Címrend állig. 4.'!EU33</f>
        <v>0</v>
      </c>
      <c r="EV33" s="335">
        <f t="shared" si="265"/>
        <v>0</v>
      </c>
      <c r="EW33" s="335">
        <f t="shared" si="265"/>
        <v>0</v>
      </c>
      <c r="EX33" s="335">
        <f t="shared" si="265"/>
        <v>0</v>
      </c>
      <c r="EY33" s="306">
        <f>'Címrend kötelező 4.'!EY33+'Címrend önként 4.'!EY33+'Címrend állig. 4.'!EY33</f>
        <v>0</v>
      </c>
      <c r="EZ33" s="306">
        <f>'Címrend kötelező 4.'!EZ33+'Címrend önként 4.'!EZ33+'Címrend állig. 4.'!EZ33</f>
        <v>0</v>
      </c>
      <c r="FA33" s="306">
        <f>'Címrend kötelező 4.'!FA33+'Címrend önként 4.'!FA33+'Címrend állig. 4.'!FA33</f>
        <v>0</v>
      </c>
      <c r="FB33" s="306">
        <f>'Címrend kötelező 4.'!FB33+'Címrend önként 4.'!FB33+'Címrend állig. 4.'!FB33</f>
        <v>0</v>
      </c>
      <c r="FC33" s="306">
        <f>'Címrend kötelező 4.'!FC33+'Címrend önként 4.'!FC33+'Címrend állig. 4.'!FC33</f>
        <v>0</v>
      </c>
      <c r="FD33" s="306">
        <f>'Címrend kötelező 4.'!FD33+'Címrend önként 4.'!FD33+'Címrend állig. 4.'!FD33</f>
        <v>0</v>
      </c>
      <c r="FE33" s="306">
        <f>'Címrend kötelező 4.'!FE33+'Címrend önként 4.'!FE33+'Címrend állig. 4.'!FE33</f>
        <v>0</v>
      </c>
      <c r="FF33" s="306">
        <f>'Címrend kötelező 4.'!FF33+'Címrend önként 4.'!FF33+'Címrend állig. 4.'!FF33</f>
        <v>0</v>
      </c>
      <c r="FG33" s="306">
        <f>'Címrend kötelező 4.'!FG33+'Címrend önként 4.'!FG33+'Címrend állig. 4.'!FG33</f>
        <v>0</v>
      </c>
      <c r="FH33" s="306">
        <f>'Címrend kötelező 4.'!FH33+'Címrend önként 4.'!FH33+'Címrend állig. 4.'!FH33</f>
        <v>0</v>
      </c>
      <c r="FI33" s="306">
        <f>'Címrend kötelező 4.'!FI33+'Címrend önként 4.'!FI33+'Címrend állig. 4.'!FI33</f>
        <v>0</v>
      </c>
      <c r="FJ33" s="306">
        <f>'Címrend kötelező 4.'!FJ33+'Címrend önként 4.'!FJ33+'Címrend állig. 4.'!FJ33</f>
        <v>0</v>
      </c>
      <c r="FK33" s="306">
        <f>'Címrend kötelező 4.'!FK33+'Címrend önként 4.'!FK33+'Címrend állig. 4.'!FK33</f>
        <v>0</v>
      </c>
      <c r="FL33" s="306">
        <f>'Címrend kötelező 4.'!FL33+'Címrend önként 4.'!FL33+'Címrend állig. 4.'!FL33</f>
        <v>0</v>
      </c>
      <c r="FM33" s="306">
        <f>'Címrend kötelező 4.'!FM33+'Címrend önként 4.'!FM33+'Címrend állig. 4.'!FM33</f>
        <v>0</v>
      </c>
      <c r="FN33" s="306">
        <f>'Címrend kötelező 4.'!FN33+'Címrend önként 4.'!FN33+'Címrend állig. 4.'!FN33</f>
        <v>0</v>
      </c>
      <c r="FO33" s="306">
        <f>'Címrend kötelező 4.'!FO33+'Címrend önként 4.'!FO33+'Címrend állig. 4.'!FO33</f>
        <v>0</v>
      </c>
      <c r="FP33" s="306">
        <f>'Címrend kötelező 4.'!FP33+'Címrend önként 4.'!FP33+'Címrend állig. 4.'!FP33</f>
        <v>0</v>
      </c>
      <c r="FQ33" s="306">
        <f>'Címrend kötelező 4.'!FQ33+'Címrend önként 4.'!FQ33+'Címrend állig. 4.'!FQ33</f>
        <v>0</v>
      </c>
      <c r="FR33" s="306">
        <f>'Címrend kötelező 4.'!FR33+'Címrend önként 4.'!FR33+'Címrend állig. 4.'!FR33</f>
        <v>0</v>
      </c>
      <c r="FS33" s="306">
        <f>'Címrend kötelező 4.'!FS33+'Címrend önként 4.'!FS33+'Címrend állig. 4.'!FS33</f>
        <v>0</v>
      </c>
      <c r="FT33" s="306">
        <f>'Címrend kötelező 4.'!FT33+'Címrend önként 4.'!FT33+'Címrend állig. 4.'!FT33</f>
        <v>0</v>
      </c>
      <c r="FU33" s="306">
        <f>'Címrend kötelező 4.'!FU33+'Címrend önként 4.'!FU33+'Címrend állig. 4.'!FU33</f>
        <v>0</v>
      </c>
      <c r="FV33" s="306">
        <f>'Címrend kötelező 4.'!FV33+'Címrend önként 4.'!FV33+'Címrend állig. 4.'!FV33</f>
        <v>0</v>
      </c>
      <c r="FW33" s="306">
        <f>'Címrend kötelező 4.'!FW33+'Címrend önként 4.'!FW33+'Címrend állig. 4.'!FW33</f>
        <v>0</v>
      </c>
      <c r="FX33" s="306">
        <f>'Címrend kötelező 4.'!FX33+'Címrend önként 4.'!FX33+'Címrend állig. 4.'!FX33</f>
        <v>0</v>
      </c>
      <c r="FY33" s="306">
        <f>'Címrend kötelező 4.'!FY33+'Címrend önként 4.'!FY33+'Címrend állig. 4.'!FY33</f>
        <v>0</v>
      </c>
      <c r="FZ33" s="306">
        <f>'Címrend kötelező 4.'!FZ33+'Címrend önként 4.'!FZ33+'Címrend állig. 4.'!FZ33</f>
        <v>0</v>
      </c>
      <c r="GA33" s="306">
        <f>'Címrend kötelező 4.'!GA33+'Címrend önként 4.'!GA33+'Címrend állig. 4.'!GA33</f>
        <v>0</v>
      </c>
      <c r="GB33" s="306">
        <f>'Címrend kötelező 4.'!GB33+'Címrend önként 4.'!GB33+'Címrend állig. 4.'!GB33</f>
        <v>0</v>
      </c>
      <c r="GC33" s="306">
        <f>'Címrend kötelező 4.'!GC33+'Címrend önként 4.'!GC33+'Címrend állig. 4.'!GC33</f>
        <v>0</v>
      </c>
      <c r="GD33" s="306">
        <f>'Címrend kötelező 4.'!GD33+'Címrend önként 4.'!GD33+'Címrend állig. 4.'!GD33</f>
        <v>0</v>
      </c>
      <c r="GE33" s="306">
        <f>'Címrend kötelező 4.'!GE33+'Címrend önként 4.'!GE33+'Címrend állig. 4.'!GE33</f>
        <v>0</v>
      </c>
      <c r="GF33" s="306">
        <f>'Címrend kötelező 4.'!GF33+'Címrend önként 4.'!GF33+'Címrend állig. 4.'!GF33</f>
        <v>0</v>
      </c>
      <c r="GG33" s="306">
        <f>'Címrend kötelező 4.'!GG33+'Címrend önként 4.'!GG33+'Címrend állig. 4.'!GG33</f>
        <v>0</v>
      </c>
      <c r="GH33" s="306">
        <f>'Címrend kötelező 4.'!GH33+'Címrend önként 4.'!GH33+'Címrend állig. 4.'!GH33</f>
        <v>0</v>
      </c>
      <c r="GI33" s="306">
        <f>'Címrend kötelező 4.'!GI33+'Címrend önként 4.'!GI33+'Címrend állig. 4.'!GI33</f>
        <v>0</v>
      </c>
      <c r="GJ33" s="306">
        <f>'Címrend kötelező 4.'!GJ33+'Címrend önként 4.'!GJ33+'Címrend állig. 4.'!GJ33</f>
        <v>0</v>
      </c>
      <c r="GK33" s="306">
        <f>'Címrend kötelező 4.'!GK33+'Címrend önként 4.'!GK33+'Címrend állig. 4.'!GK33</f>
        <v>0</v>
      </c>
      <c r="GL33" s="307">
        <f t="shared" si="266"/>
        <v>0</v>
      </c>
      <c r="GM33" s="307">
        <f t="shared" si="266"/>
        <v>0</v>
      </c>
      <c r="GN33" s="307">
        <f t="shared" si="266"/>
        <v>0</v>
      </c>
      <c r="GO33" s="306">
        <f>'Címrend kötelező 4.'!GO33+'Címrend önként 4.'!GO33+'Címrend állig. 4.'!GO33</f>
        <v>0</v>
      </c>
      <c r="GP33" s="306">
        <f>'Címrend kötelező 4.'!GP33+'Címrend önként 4.'!GP33+'Címrend állig. 4.'!GP33</f>
        <v>0</v>
      </c>
      <c r="GQ33" s="306">
        <f>'Címrend kötelező 4.'!GQ33+'Címrend önként 4.'!GQ33+'Címrend állig. 4.'!GQ33</f>
        <v>0</v>
      </c>
      <c r="GR33" s="306">
        <f>'Címrend kötelező 4.'!GR33+'Címrend önként 4.'!GR33+'Címrend állig. 4.'!GR33</f>
        <v>0</v>
      </c>
      <c r="GS33" s="306">
        <f>'Címrend kötelező 4.'!GS33+'Címrend önként 4.'!GS33+'Címrend állig. 4.'!GS33</f>
        <v>0</v>
      </c>
      <c r="GT33" s="306">
        <f>'Címrend kötelező 4.'!GT33+'Címrend önként 4.'!GT33+'Címrend állig. 4.'!GT33</f>
        <v>0</v>
      </c>
      <c r="GU33" s="306">
        <f>'Címrend kötelező 4.'!GU33+'Címrend önként 4.'!GU33+'Címrend állig. 4.'!GU33</f>
        <v>0</v>
      </c>
      <c r="GV33" s="306">
        <f>'Címrend kötelező 4.'!GV33+'Címrend önként 4.'!GV33+'Címrend állig. 4.'!GV33</f>
        <v>0</v>
      </c>
      <c r="GW33" s="306">
        <f>'Címrend kötelező 4.'!GW33+'Címrend önként 4.'!GW33+'Címrend állig. 4.'!GW33</f>
        <v>0</v>
      </c>
      <c r="GX33" s="307">
        <f t="shared" si="267"/>
        <v>0</v>
      </c>
      <c r="GY33" s="307">
        <f t="shared" si="267"/>
        <v>0</v>
      </c>
      <c r="GZ33" s="307">
        <f t="shared" si="267"/>
        <v>0</v>
      </c>
      <c r="HA33" s="307">
        <f t="shared" si="268"/>
        <v>0</v>
      </c>
      <c r="HB33" s="307">
        <f t="shared" si="268"/>
        <v>0</v>
      </c>
      <c r="HC33" s="308">
        <f t="shared" si="268"/>
        <v>0</v>
      </c>
      <c r="HD33" s="299"/>
    </row>
    <row r="34" spans="1:212" ht="15" customHeight="1" x14ac:dyDescent="0.2">
      <c r="A34" s="751" t="s">
        <v>591</v>
      </c>
      <c r="B34" s="306">
        <f>'Címrend kötelező 4.'!B34+'Címrend önként 4.'!B34+'Címrend állig. 4.'!B34</f>
        <v>0</v>
      </c>
      <c r="C34" s="306">
        <f>'Címrend kötelező 4.'!C34+'Címrend önként 4.'!C34+'Címrend állig. 4.'!C34</f>
        <v>0</v>
      </c>
      <c r="D34" s="306">
        <f>'Címrend kötelező 4.'!D34+'Címrend önként 4.'!D34+'Címrend állig. 4.'!D34</f>
        <v>0</v>
      </c>
      <c r="E34" s="306">
        <f>'Címrend kötelező 4.'!E34+'Címrend önként 4.'!E34+'Címrend állig. 4.'!E34</f>
        <v>0</v>
      </c>
      <c r="F34" s="306">
        <f>'Címrend kötelező 4.'!F34+'Címrend önként 4.'!F34+'Címrend állig. 4.'!F34</f>
        <v>0</v>
      </c>
      <c r="G34" s="306">
        <f>'Címrend kötelező 4.'!G34+'Címrend önként 4.'!G34+'Címrend állig. 4.'!G34</f>
        <v>0</v>
      </c>
      <c r="H34" s="306">
        <f>'Címrend kötelező 4.'!H34+'Címrend önként 4.'!H34+'Címrend állig. 4.'!H34</f>
        <v>0</v>
      </c>
      <c r="I34" s="306">
        <f>'Címrend kötelező 4.'!I34+'Címrend önként 4.'!I34+'Címrend állig. 4.'!I34</f>
        <v>0</v>
      </c>
      <c r="J34" s="306">
        <f>'Címrend kötelező 4.'!J34+'Címrend önként 4.'!J34+'Címrend állig. 4.'!J34</f>
        <v>0</v>
      </c>
      <c r="K34" s="306">
        <f>'Címrend kötelező 4.'!K34+'Címrend önként 4.'!K34+'Címrend állig. 4.'!K34</f>
        <v>0</v>
      </c>
      <c r="L34" s="306">
        <f>'Címrend kötelező 4.'!L34+'Címrend önként 4.'!L34+'Címrend állig. 4.'!L34</f>
        <v>0</v>
      </c>
      <c r="M34" s="306">
        <f>'Címrend kötelező 4.'!M34+'Címrend önként 4.'!M34+'Címrend állig. 4.'!M34</f>
        <v>0</v>
      </c>
      <c r="N34" s="306">
        <f>'Címrend kötelező 4.'!N34+'Címrend önként 4.'!N34+'Címrend állig. 4.'!N34</f>
        <v>0</v>
      </c>
      <c r="O34" s="306">
        <f>'Címrend kötelező 4.'!O34+'Címrend önként 4.'!O34+'Címrend állig. 4.'!O34</f>
        <v>0</v>
      </c>
      <c r="P34" s="306">
        <f>'Címrend kötelező 4.'!P34+'Címrend önként 4.'!P34+'Címrend állig. 4.'!P34</f>
        <v>0</v>
      </c>
      <c r="Q34" s="306">
        <f>'Címrend kötelező 4.'!Q34+'Címrend önként 4.'!Q34+'Címrend állig. 4.'!Q34</f>
        <v>0</v>
      </c>
      <c r="R34" s="306">
        <f>'Címrend kötelező 4.'!R34+'Címrend önként 4.'!R34+'Címrend állig. 4.'!R34</f>
        <v>0</v>
      </c>
      <c r="S34" s="306">
        <f>'Címrend kötelező 4.'!S34+'Címrend önként 4.'!S34+'Címrend állig. 4.'!S34</f>
        <v>0</v>
      </c>
      <c r="T34" s="306">
        <f>'Címrend kötelező 4.'!T34+'Címrend önként 4.'!T34+'Címrend állig. 4.'!T34</f>
        <v>0</v>
      </c>
      <c r="U34" s="306">
        <f>'Címrend kötelező 4.'!U34+'Címrend önként 4.'!U34+'Címrend állig. 4.'!U34</f>
        <v>0</v>
      </c>
      <c r="V34" s="306">
        <f>'Címrend kötelező 4.'!V34+'Címrend önként 4.'!V34+'Címrend állig. 4.'!V34</f>
        <v>0</v>
      </c>
      <c r="W34" s="306">
        <f>'Címrend kötelező 4.'!W34+'Címrend önként 4.'!W34+'Címrend állig. 4.'!W34</f>
        <v>0</v>
      </c>
      <c r="X34" s="306">
        <f>'Címrend kötelező 4.'!X34+'Címrend önként 4.'!X34+'Címrend állig. 4.'!X34</f>
        <v>0</v>
      </c>
      <c r="Y34" s="306">
        <f>'Címrend kötelező 4.'!Y34+'Címrend önként 4.'!Y34+'Címrend állig. 4.'!Y34</f>
        <v>0</v>
      </c>
      <c r="Z34" s="306">
        <f>'Címrend kötelező 4.'!Z34+'Címrend önként 4.'!Z34+'Címrend állig. 4.'!Z34</f>
        <v>8048</v>
      </c>
      <c r="AA34" s="306">
        <f>'Címrend kötelező 4.'!AA34+'Címrend önként 4.'!AA34+'Címrend állig. 4.'!AA34</f>
        <v>28351</v>
      </c>
      <c r="AB34" s="306">
        <f>'Címrend kötelező 4.'!AB34+'Címrend önként 4.'!AB34+'Címrend állig. 4.'!AB34</f>
        <v>28352</v>
      </c>
      <c r="AC34" s="306">
        <f>'Címrend kötelező 4.'!AC34+'Címrend önként 4.'!AC34+'Címrend állig. 4.'!AC34</f>
        <v>0</v>
      </c>
      <c r="AD34" s="306">
        <f>'Címrend kötelező 4.'!AD34+'Címrend önként 4.'!AD34+'Címrend állig. 4.'!AD34</f>
        <v>0</v>
      </c>
      <c r="AE34" s="306">
        <f>'Címrend kötelező 4.'!AE34+'Címrend önként 4.'!AE34+'Címrend állig. 4.'!AE34</f>
        <v>271</v>
      </c>
      <c r="AF34" s="306">
        <f>'Címrend kötelező 4.'!AF34+'Címrend önként 4.'!AF34+'Címrend állig. 4.'!AF34</f>
        <v>0</v>
      </c>
      <c r="AG34" s="306">
        <f>'Címrend kötelező 4.'!AG34+'Címrend önként 4.'!AG34+'Címrend állig. 4.'!AG34</f>
        <v>0</v>
      </c>
      <c r="AH34" s="306">
        <f>'Címrend kötelező 4.'!AH34+'Címrend önként 4.'!AH34+'Címrend állig. 4.'!AH34</f>
        <v>0</v>
      </c>
      <c r="AI34" s="306">
        <f>'Címrend kötelező 4.'!AI34+'Címrend önként 4.'!AI34+'Címrend állig. 4.'!AI34</f>
        <v>0</v>
      </c>
      <c r="AJ34" s="306">
        <f>'Címrend kötelező 4.'!AJ34+'Címrend önként 4.'!AJ34+'Címrend állig. 4.'!AJ34</f>
        <v>900</v>
      </c>
      <c r="AK34" s="306">
        <f>'Címrend kötelező 4.'!AK34+'Címrend önként 4.'!AK34+'Címrend állig. 4.'!AK34</f>
        <v>880</v>
      </c>
      <c r="AL34" s="306">
        <f>'Címrend kötelező 4.'!AL34+'Címrend önként 4.'!AL34+'Címrend állig. 4.'!AL34</f>
        <v>0</v>
      </c>
      <c r="AM34" s="306">
        <f>'Címrend kötelező 4.'!AM34+'Címrend önként 4.'!AM34+'Címrend állig. 4.'!AM34</f>
        <v>16247</v>
      </c>
      <c r="AN34" s="306">
        <f>'Címrend kötelező 4.'!AN34+'Címrend önként 4.'!AN34+'Címrend állig. 4.'!AN34</f>
        <v>16247</v>
      </c>
      <c r="AO34" s="306">
        <f>'Címrend kötelező 4.'!AO34+'Címrend önként 4.'!AO34+'Címrend állig. 4.'!AO34</f>
        <v>0</v>
      </c>
      <c r="AP34" s="306">
        <f>'Címrend kötelező 4.'!AP34+'Címrend önként 4.'!AP34+'Címrend állig. 4.'!AP34</f>
        <v>0</v>
      </c>
      <c r="AQ34" s="306">
        <f>'Címrend kötelező 4.'!AQ34+'Címrend önként 4.'!AQ34+'Címrend állig. 4.'!AQ34</f>
        <v>0</v>
      </c>
      <c r="AR34" s="306">
        <f>'Címrend kötelező 4.'!AR34+'Címrend önként 4.'!AR34+'Címrend állig. 4.'!AR34</f>
        <v>0</v>
      </c>
      <c r="AS34" s="306">
        <f>'Címrend kötelező 4.'!AS34+'Címrend önként 4.'!AS34+'Címrend állig. 4.'!AS34</f>
        <v>0</v>
      </c>
      <c r="AT34" s="306">
        <f>'Címrend kötelező 4.'!AT34+'Címrend önként 4.'!AT34+'Címrend állig. 4.'!AT34</f>
        <v>0</v>
      </c>
      <c r="AU34" s="306">
        <f>'Címrend kötelező 4.'!AU34+'Címrend önként 4.'!AU34+'Címrend állig. 4.'!AU34</f>
        <v>0</v>
      </c>
      <c r="AV34" s="306">
        <f>'Címrend kötelező 4.'!AV34+'Címrend önként 4.'!AV34+'Címrend állig. 4.'!AV34</f>
        <v>0</v>
      </c>
      <c r="AW34" s="306">
        <f>'Címrend kötelező 4.'!AW34+'Címrend önként 4.'!AW34+'Címrend állig. 4.'!AW34</f>
        <v>0</v>
      </c>
      <c r="AX34" s="306">
        <f>'Címrend kötelező 4.'!AX34+'Címrend önként 4.'!AX34+'Címrend állig. 4.'!AX34</f>
        <v>0</v>
      </c>
      <c r="AY34" s="306">
        <f>'Címrend kötelező 4.'!AY34+'Címrend önként 4.'!AY34+'Címrend állig. 4.'!AY34</f>
        <v>0</v>
      </c>
      <c r="AZ34" s="306">
        <f>'Címrend kötelező 4.'!AZ34+'Címrend önként 4.'!AZ34+'Címrend állig. 4.'!AZ34</f>
        <v>0</v>
      </c>
      <c r="BA34" s="306">
        <f>'Címrend kötelező 4.'!BA34+'Címrend önként 4.'!BA34+'Címrend állig. 4.'!BA34</f>
        <v>0</v>
      </c>
      <c r="BB34" s="306">
        <f>'Címrend kötelező 4.'!BB34+'Címrend önként 4.'!BB34+'Címrend állig. 4.'!BB34</f>
        <v>0</v>
      </c>
      <c r="BC34" s="306">
        <f>'Címrend kötelező 4.'!BC34+'Címrend önként 4.'!BC34+'Címrend állig. 4.'!BC34</f>
        <v>0</v>
      </c>
      <c r="BD34" s="306">
        <f>'Címrend kötelező 4.'!BD34+'Címrend önként 4.'!BD34+'Címrend állig. 4.'!BD34</f>
        <v>0</v>
      </c>
      <c r="BE34" s="306">
        <f>'Címrend kötelező 4.'!BE34+'Címrend önként 4.'!BE34+'Címrend állig. 4.'!BE34</f>
        <v>0</v>
      </c>
      <c r="BF34" s="306">
        <f>'Címrend kötelező 4.'!BF34+'Címrend önként 4.'!BF34+'Címrend állig. 4.'!BF34</f>
        <v>0</v>
      </c>
      <c r="BG34" s="306">
        <f>'Címrend kötelező 4.'!BG34+'Címrend önként 4.'!BG34+'Címrend állig. 4.'!BG34</f>
        <v>0</v>
      </c>
      <c r="BH34" s="306">
        <f>'Címrend kötelező 4.'!BH34+'Címrend önként 4.'!BH34+'Címrend állig. 4.'!BH34</f>
        <v>0</v>
      </c>
      <c r="BI34" s="306">
        <f>'Címrend kötelező 4.'!BI34+'Címrend önként 4.'!BI34+'Címrend állig. 4.'!BI34</f>
        <v>0</v>
      </c>
      <c r="BJ34" s="306">
        <f>'Címrend kötelező 4.'!BJ34+'Címrend önként 4.'!BJ34+'Címrend állig. 4.'!BJ34</f>
        <v>0</v>
      </c>
      <c r="BK34" s="306">
        <f>'Címrend kötelező 4.'!BK34+'Címrend önként 4.'!BK34+'Címrend állig. 4.'!BK34</f>
        <v>0</v>
      </c>
      <c r="BL34" s="306">
        <f>'Címrend kötelező 4.'!BL34+'Címrend önként 4.'!BL34+'Címrend állig. 4.'!BL34</f>
        <v>0</v>
      </c>
      <c r="BM34" s="306">
        <f>'Címrend kötelező 4.'!BM34+'Címrend önként 4.'!BM34+'Címrend állig. 4.'!BM34</f>
        <v>0</v>
      </c>
      <c r="BN34" s="306">
        <f>'Címrend kötelező 4.'!BN34+'Címrend önként 4.'!BN34+'Címrend állig. 4.'!BN34</f>
        <v>0</v>
      </c>
      <c r="BO34" s="306">
        <f>'Címrend kötelező 4.'!BO34+'Címrend önként 4.'!BO34+'Címrend állig. 4.'!BO34</f>
        <v>0</v>
      </c>
      <c r="BP34" s="306">
        <f>'Címrend kötelező 4.'!BP34+'Címrend önként 4.'!BP34+'Címrend állig. 4.'!BP34</f>
        <v>0</v>
      </c>
      <c r="BQ34" s="306">
        <f>'Címrend kötelező 4.'!BQ34+'Címrend önként 4.'!BQ34+'Címrend állig. 4.'!BQ34</f>
        <v>0</v>
      </c>
      <c r="BR34" s="306">
        <f>'Címrend kötelező 4.'!BR34+'Címrend önként 4.'!BR34+'Címrend állig. 4.'!BR34</f>
        <v>0</v>
      </c>
      <c r="BS34" s="306">
        <f>'Címrend kötelező 4.'!BS34+'Címrend önként 4.'!BS34+'Címrend állig. 4.'!BS34</f>
        <v>0</v>
      </c>
      <c r="BT34" s="306">
        <f>'Címrend kötelező 4.'!BT34+'Címrend önként 4.'!BT34+'Címrend állig. 4.'!BT34</f>
        <v>0</v>
      </c>
      <c r="BU34" s="306">
        <f>'Címrend kötelező 4.'!BU34+'Címrend önként 4.'!BU34+'Címrend állig. 4.'!BU34</f>
        <v>0</v>
      </c>
      <c r="BV34" s="306">
        <f>'Címrend kötelező 4.'!BV34+'Címrend önként 4.'!BV34+'Címrend állig. 4.'!BV34</f>
        <v>0</v>
      </c>
      <c r="BW34" s="306">
        <f>'Címrend kötelező 4.'!BW34+'Címrend önként 4.'!BW34+'Címrend állig. 4.'!BW34</f>
        <v>0</v>
      </c>
      <c r="BX34" s="306">
        <f>'Címrend kötelező 4.'!BX34+'Címrend önként 4.'!BX34+'Címrend állig. 4.'!BX34</f>
        <v>0</v>
      </c>
      <c r="BY34" s="306">
        <f>'Címrend kötelező 4.'!BY34+'Címrend önként 4.'!BY34+'Címrend állig. 4.'!BY34</f>
        <v>0</v>
      </c>
      <c r="BZ34" s="306">
        <f>'Címrend kötelező 4.'!BZ34+'Címrend önként 4.'!BZ34+'Címrend állig. 4.'!BZ34</f>
        <v>0</v>
      </c>
      <c r="CA34" s="306">
        <f>'Címrend kötelező 4.'!CA34+'Címrend önként 4.'!CA34+'Címrend állig. 4.'!CA34</f>
        <v>0</v>
      </c>
      <c r="CB34" s="306">
        <f>'Címrend kötelező 4.'!CB34+'Címrend önként 4.'!CB34+'Címrend állig. 4.'!CB34</f>
        <v>0</v>
      </c>
      <c r="CC34" s="306">
        <f>'Címrend kötelező 4.'!CC34+'Címrend önként 4.'!CC34+'Címrend állig. 4.'!CC34</f>
        <v>0</v>
      </c>
      <c r="CD34" s="306">
        <f>'Címrend kötelező 4.'!CD34+'Címrend önként 4.'!CD34+'Címrend állig. 4.'!CD34</f>
        <v>0</v>
      </c>
      <c r="CE34" s="306">
        <f>'Címrend kötelező 4.'!CE34+'Címrend önként 4.'!CE34+'Címrend állig. 4.'!CE34</f>
        <v>0</v>
      </c>
      <c r="CF34" s="306">
        <f>'Címrend kötelező 4.'!CF34+'Címrend önként 4.'!CF34+'Címrend állig. 4.'!CF34</f>
        <v>0</v>
      </c>
      <c r="CG34" s="306">
        <f>'Címrend kötelező 4.'!CG34+'Címrend önként 4.'!CG34+'Címrend állig. 4.'!CG34</f>
        <v>0</v>
      </c>
      <c r="CH34" s="306">
        <f>'Címrend kötelező 4.'!CH34+'Címrend önként 4.'!CH34+'Címrend állig. 4.'!CH34</f>
        <v>0</v>
      </c>
      <c r="CI34" s="306">
        <f>'Címrend kötelező 4.'!CI34+'Címrend önként 4.'!CI34+'Címrend állig. 4.'!CI34</f>
        <v>0</v>
      </c>
      <c r="CJ34" s="306">
        <f>'Címrend kötelező 4.'!CJ34+'Címrend önként 4.'!CJ34+'Címrend állig. 4.'!CJ34</f>
        <v>0</v>
      </c>
      <c r="CK34" s="306">
        <f>'Címrend kötelező 4.'!CK34+'Címrend önként 4.'!CK34+'Címrend állig. 4.'!CK34</f>
        <v>132094</v>
      </c>
      <c r="CL34" s="306">
        <f>'Címrend kötelező 4.'!CL34+'Címrend önként 4.'!CL34+'Címrend állig. 4.'!CL34</f>
        <v>236320</v>
      </c>
      <c r="CM34" s="306">
        <f>'Címrend kötelező 4.'!CM34+'Címrend önként 4.'!CM34+'Címrend állig. 4.'!CM34</f>
        <v>236320</v>
      </c>
      <c r="CN34" s="306">
        <f>'Címrend kötelező 4.'!CN34+'Címrend önként 4.'!CN34+'Címrend állig. 4.'!CN34</f>
        <v>11675</v>
      </c>
      <c r="CO34" s="306">
        <f>'Címrend kötelező 4.'!CO34+'Címrend önként 4.'!CO34+'Címrend állig. 4.'!CO34</f>
        <v>11675</v>
      </c>
      <c r="CP34" s="306">
        <f>'Címrend kötelező 4.'!CP34+'Címrend önként 4.'!CP34+'Címrend állig. 4.'!CP34</f>
        <v>0</v>
      </c>
      <c r="CQ34" s="306">
        <f>'Címrend kötelező 4.'!CQ34+'Címrend önként 4.'!CQ34+'Címrend állig. 4.'!CQ34</f>
        <v>0</v>
      </c>
      <c r="CR34" s="306">
        <f>'Címrend kötelező 4.'!CR34+'Címrend önként 4.'!CR34+'Címrend állig. 4.'!CR34</f>
        <v>0</v>
      </c>
      <c r="CS34" s="306">
        <f>'Címrend kötelező 4.'!CS34+'Címrend önként 4.'!CS34+'Címrend állig. 4.'!CS34</f>
        <v>0</v>
      </c>
      <c r="CT34" s="306">
        <f>'Címrend kötelező 4.'!CT34+'Címrend önként 4.'!CT34+'Címrend állig. 4.'!CT34</f>
        <v>0</v>
      </c>
      <c r="CU34" s="306">
        <f>'Címrend kötelező 4.'!CU34+'Címrend önként 4.'!CU34+'Címrend állig. 4.'!CU34</f>
        <v>0</v>
      </c>
      <c r="CV34" s="306">
        <f>'Címrend kötelező 4.'!CV34+'Címrend önként 4.'!CV34+'Címrend állig. 4.'!CV34</f>
        <v>0</v>
      </c>
      <c r="CW34" s="306">
        <f>'Címrend kötelező 4.'!CW34+'Címrend önként 4.'!CW34+'Címrend állig. 4.'!CW34</f>
        <v>0</v>
      </c>
      <c r="CX34" s="306">
        <f>'Címrend kötelező 4.'!CX34+'Címrend önként 4.'!CX34+'Címrend állig. 4.'!CX34</f>
        <v>0</v>
      </c>
      <c r="CY34" s="306">
        <f>'Címrend kötelező 4.'!CY34+'Címrend önként 4.'!CY34+'Címrend állig. 4.'!CY34</f>
        <v>0</v>
      </c>
      <c r="CZ34" s="306">
        <f>'Címrend kötelező 4.'!CZ34+'Címrend önként 4.'!CZ34+'Címrend állig. 4.'!CZ34</f>
        <v>0</v>
      </c>
      <c r="DA34" s="306">
        <f>'Címrend kötelező 4.'!DA34+'Címrend önként 4.'!DA34+'Címrend állig. 4.'!DA34</f>
        <v>0</v>
      </c>
      <c r="DB34" s="306">
        <f>'Címrend kötelező 4.'!DB34+'Címrend önként 4.'!DB34+'Címrend állig. 4.'!DB34</f>
        <v>0</v>
      </c>
      <c r="DC34" s="306">
        <f>'Címrend kötelező 4.'!DC34+'Címrend önként 4.'!DC34+'Címrend állig. 4.'!DC34</f>
        <v>0</v>
      </c>
      <c r="DD34" s="306">
        <f>'Címrend kötelező 4.'!DD34+'Címrend önként 4.'!DD34+'Címrend állig. 4.'!DD34</f>
        <v>0</v>
      </c>
      <c r="DE34" s="306">
        <f>'Címrend kötelező 4.'!DE34+'Címrend önként 4.'!DE34+'Címrend állig. 4.'!DE34</f>
        <v>0</v>
      </c>
      <c r="DF34" s="306">
        <f>'Címrend kötelező 4.'!DF34+'Címrend önként 4.'!DF34+'Címrend állig. 4.'!DF34</f>
        <v>0</v>
      </c>
      <c r="DG34" s="306">
        <f>'Címrend kötelező 4.'!DG34+'Címrend önként 4.'!DG34+'Címrend állig. 4.'!DG34</f>
        <v>0</v>
      </c>
      <c r="DH34" s="306">
        <f>'Címrend kötelező 4.'!DH34+'Címrend önként 4.'!DH34+'Címrend állig. 4.'!DH34</f>
        <v>0</v>
      </c>
      <c r="DI34" s="306">
        <f>'Címrend kötelező 4.'!DI34+'Címrend önként 4.'!DI34+'Címrend állig. 4.'!DI34</f>
        <v>0</v>
      </c>
      <c r="DJ34" s="306">
        <f>'Címrend kötelező 4.'!DJ34+'Címrend önként 4.'!DJ34+'Címrend állig. 4.'!DJ34</f>
        <v>0</v>
      </c>
      <c r="DK34" s="306">
        <f>'Címrend kötelező 4.'!DK34+'Címrend önként 4.'!DK34+'Címrend állig. 4.'!DK34</f>
        <v>0</v>
      </c>
      <c r="DL34" s="306">
        <f>'Címrend kötelező 4.'!DL34+'Címrend önként 4.'!DL34+'Címrend állig. 4.'!DL34</f>
        <v>0</v>
      </c>
      <c r="DM34" s="306">
        <f>'Címrend kötelező 4.'!DM34+'Címrend önként 4.'!DM34+'Címrend állig. 4.'!DM34</f>
        <v>0</v>
      </c>
      <c r="DN34" s="306">
        <f>'Címrend kötelező 4.'!DN34+'Címrend önként 4.'!DN34+'Címrend állig. 4.'!DN34</f>
        <v>0</v>
      </c>
      <c r="DO34" s="306">
        <f>'Címrend kötelező 4.'!DO34+'Címrend önként 4.'!DO34+'Címrend állig. 4.'!DO34</f>
        <v>0</v>
      </c>
      <c r="DP34" s="306">
        <f>'Címrend kötelező 4.'!DP34+'Címrend önként 4.'!DP34+'Címrend állig. 4.'!DP34</f>
        <v>0</v>
      </c>
      <c r="DQ34" s="306">
        <f>'Címrend kötelező 4.'!DQ34+'Címrend önként 4.'!DQ34+'Címrend állig. 4.'!DQ34</f>
        <v>0</v>
      </c>
      <c r="DR34" s="335">
        <f t="shared" si="25"/>
        <v>151817</v>
      </c>
      <c r="DS34" s="335">
        <f t="shared" si="25"/>
        <v>293493</v>
      </c>
      <c r="DT34" s="335">
        <f t="shared" si="25"/>
        <v>282070</v>
      </c>
      <c r="DU34" s="306">
        <f>'Címrend kötelező 4.'!DU34+'Címrend önként 4.'!DU34+'Címrend állig. 4.'!DU34</f>
        <v>0</v>
      </c>
      <c r="DV34" s="306">
        <f>'Címrend kötelező 4.'!DV34+'Címrend önként 4.'!DV34+'Címrend állig. 4.'!DV34</f>
        <v>12522</v>
      </c>
      <c r="DW34" s="306">
        <f>'Címrend kötelező 4.'!DW34+'Címrend önként 4.'!DW34+'Címrend állig. 4.'!DW34</f>
        <v>12522</v>
      </c>
      <c r="DX34" s="306">
        <f>'Címrend kötelező 4.'!DX34+'Címrend önként 4.'!DX34+'Címrend állig. 4.'!DX34</f>
        <v>0</v>
      </c>
      <c r="DY34" s="306">
        <f>'Címrend kötelező 4.'!DY34+'Címrend önként 4.'!DY34+'Címrend állig. 4.'!DY34</f>
        <v>147</v>
      </c>
      <c r="DZ34" s="306">
        <f>'Címrend kötelező 4.'!DZ34+'Címrend önként 4.'!DZ34+'Címrend állig. 4.'!DZ34</f>
        <v>147</v>
      </c>
      <c r="EA34" s="306">
        <f>'Címrend kötelező 4.'!EA34+'Címrend önként 4.'!EA34+'Címrend állig. 4.'!EA34</f>
        <v>0</v>
      </c>
      <c r="EB34" s="306">
        <f>'Címrend kötelező 4.'!EB34+'Címrend önként 4.'!EB34+'Címrend állig. 4.'!EB34</f>
        <v>1274</v>
      </c>
      <c r="EC34" s="306">
        <f>'Címrend kötelező 4.'!EC34+'Címrend önként 4.'!EC34+'Címrend állig. 4.'!EC34</f>
        <v>1274</v>
      </c>
      <c r="ED34" s="306">
        <f>'Címrend kötelező 4.'!ED34+'Címrend önként 4.'!ED34+'Címrend állig. 4.'!ED34</f>
        <v>0</v>
      </c>
      <c r="EE34" s="306">
        <f>'Címrend kötelező 4.'!EE34+'Címrend önként 4.'!EE34+'Címrend állig. 4.'!EE34</f>
        <v>121940</v>
      </c>
      <c r="EF34" s="306">
        <f>'Címrend kötelező 4.'!EF34+'Címrend önként 4.'!EF34+'Címrend állig. 4.'!EF34</f>
        <v>121940</v>
      </c>
      <c r="EG34" s="306">
        <f>'Címrend kötelező 4.'!EG34+'Címrend önként 4.'!EG34+'Címrend állig. 4.'!EG34</f>
        <v>0</v>
      </c>
      <c r="EH34" s="306">
        <f>'Címrend kötelező 4.'!EH34+'Címrend önként 4.'!EH34+'Címrend állig. 4.'!EH34</f>
        <v>53863</v>
      </c>
      <c r="EI34" s="306">
        <f>'Címrend kötelező 4.'!EI34+'Címrend önként 4.'!EI34+'Címrend állig. 4.'!EI34</f>
        <v>53863</v>
      </c>
      <c r="EJ34" s="306">
        <f>'Címrend kötelező 4.'!EJ34+'Címrend önként 4.'!EJ34+'Címrend állig. 4.'!EJ34</f>
        <v>0</v>
      </c>
      <c r="EK34" s="306">
        <f>'Címrend kötelező 4.'!EK34+'Címrend önként 4.'!EK34+'Címrend állig. 4.'!EK34</f>
        <v>109315</v>
      </c>
      <c r="EL34" s="306">
        <f>'Címrend kötelező 4.'!EL34+'Címrend önként 4.'!EL34+'Címrend állig. 4.'!EL34</f>
        <v>109315</v>
      </c>
      <c r="EM34" s="306">
        <f>'Címrend kötelező 4.'!EM34+'Címrend önként 4.'!EM34+'Címrend állig. 4.'!EM34</f>
        <v>0</v>
      </c>
      <c r="EN34" s="306">
        <f>'Címrend kötelező 4.'!EN34+'Címrend önként 4.'!EN34+'Címrend állig. 4.'!EN34</f>
        <v>6200</v>
      </c>
      <c r="EO34" s="306">
        <f>'Címrend kötelező 4.'!EO34+'Címrend önként 4.'!EO34+'Címrend állig. 4.'!EO34</f>
        <v>6200</v>
      </c>
      <c r="EP34" s="306">
        <f>'Címrend kötelező 4.'!EP34+'Címrend önként 4.'!EP34+'Címrend állig. 4.'!EP34</f>
        <v>0</v>
      </c>
      <c r="EQ34" s="306">
        <f>'Címrend kötelező 4.'!EQ34+'Címrend önként 4.'!EQ34+'Címrend állig. 4.'!EQ34</f>
        <v>220512</v>
      </c>
      <c r="ER34" s="306">
        <f>'Címrend kötelező 4.'!ER34+'Címrend önként 4.'!ER34+'Címrend állig. 4.'!ER34</f>
        <v>220512</v>
      </c>
      <c r="ES34" s="306">
        <f>'Címrend kötelező 4.'!ES34+'Címrend önként 4.'!ES34+'Címrend állig. 4.'!ES34</f>
        <v>0</v>
      </c>
      <c r="ET34" s="306">
        <f>'Címrend kötelező 4.'!ET34+'Címrend önként 4.'!ET34+'Címrend állig. 4.'!ET34</f>
        <v>8147</v>
      </c>
      <c r="EU34" s="306">
        <f>'Címrend kötelező 4.'!EU34+'Címrend önként 4.'!EU34+'Címrend állig. 4.'!EU34</f>
        <v>8147</v>
      </c>
      <c r="EV34" s="335">
        <f t="shared" si="265"/>
        <v>0</v>
      </c>
      <c r="EW34" s="335">
        <f t="shared" si="265"/>
        <v>533920</v>
      </c>
      <c r="EX34" s="335">
        <f t="shared" si="265"/>
        <v>533920</v>
      </c>
      <c r="EY34" s="306">
        <f>'Címrend kötelező 4.'!EY34+'Címrend önként 4.'!EY34+'Címrend állig. 4.'!EY34</f>
        <v>0</v>
      </c>
      <c r="EZ34" s="306">
        <f>'Címrend kötelező 4.'!EZ34+'Címrend önként 4.'!EZ34+'Címrend állig. 4.'!EZ34</f>
        <v>14831</v>
      </c>
      <c r="FA34" s="306">
        <f>'Címrend kötelező 4.'!FA34+'Címrend önként 4.'!FA34+'Címrend állig. 4.'!FA34</f>
        <v>14831</v>
      </c>
      <c r="FB34" s="306">
        <f>'Címrend kötelező 4.'!FB34+'Címrend önként 4.'!FB34+'Címrend állig. 4.'!FB34</f>
        <v>0</v>
      </c>
      <c r="FC34" s="306">
        <f>'Címrend kötelező 4.'!FC34+'Címrend önként 4.'!FC34+'Címrend állig. 4.'!FC34</f>
        <v>14213</v>
      </c>
      <c r="FD34" s="306">
        <f>'Címrend kötelező 4.'!FD34+'Címrend önként 4.'!FD34+'Címrend állig. 4.'!FD34</f>
        <v>14213</v>
      </c>
      <c r="FE34" s="306">
        <f>'Címrend kötelező 4.'!FE34+'Címrend önként 4.'!FE34+'Címrend állig. 4.'!FE34</f>
        <v>0</v>
      </c>
      <c r="FF34" s="306">
        <f>'Címrend kötelező 4.'!FF34+'Címrend önként 4.'!FF34+'Címrend állig. 4.'!FF34</f>
        <v>0</v>
      </c>
      <c r="FG34" s="306">
        <f>'Címrend kötelező 4.'!FG34+'Címrend önként 4.'!FG34+'Címrend állig. 4.'!FG34</f>
        <v>0</v>
      </c>
      <c r="FH34" s="306">
        <f>'Címrend kötelező 4.'!FH34+'Címrend önként 4.'!FH34+'Címrend állig. 4.'!FH34</f>
        <v>44510</v>
      </c>
      <c r="FI34" s="306">
        <f>'Címrend kötelező 4.'!FI34+'Címrend önként 4.'!FI34+'Címrend állig. 4.'!FI34</f>
        <v>400000</v>
      </c>
      <c r="FJ34" s="306">
        <f>'Címrend kötelező 4.'!FJ34+'Címrend önként 4.'!FJ34+'Címrend állig. 4.'!FJ34</f>
        <v>400000</v>
      </c>
      <c r="FK34" s="306">
        <f>'Címrend kötelező 4.'!FK34+'Címrend önként 4.'!FK34+'Címrend állig. 4.'!FK34</f>
        <v>0</v>
      </c>
      <c r="FL34" s="306">
        <f>'Címrend kötelező 4.'!FL34+'Címrend önként 4.'!FL34+'Címrend állig. 4.'!FL34</f>
        <v>0</v>
      </c>
      <c r="FM34" s="306">
        <f>'Címrend kötelező 4.'!FM34+'Címrend önként 4.'!FM34+'Címrend állig. 4.'!FM34</f>
        <v>0</v>
      </c>
      <c r="FN34" s="306">
        <f>'Címrend kötelező 4.'!FN34+'Címrend önként 4.'!FN34+'Címrend állig. 4.'!FN34</f>
        <v>0</v>
      </c>
      <c r="FO34" s="306">
        <f>'Címrend kötelező 4.'!FO34+'Címrend önként 4.'!FO34+'Címrend állig. 4.'!FO34</f>
        <v>0</v>
      </c>
      <c r="FP34" s="306">
        <f>'Címrend kötelező 4.'!FP34+'Címrend önként 4.'!FP34+'Címrend állig. 4.'!FP34</f>
        <v>0</v>
      </c>
      <c r="FQ34" s="306">
        <f>'Címrend kötelező 4.'!FQ34+'Címrend önként 4.'!FQ34+'Címrend állig. 4.'!FQ34</f>
        <v>0</v>
      </c>
      <c r="FR34" s="306">
        <f>'Címrend kötelező 4.'!FR34+'Címrend önként 4.'!FR34+'Címrend állig. 4.'!FR34</f>
        <v>0</v>
      </c>
      <c r="FS34" s="306">
        <f>'Címrend kötelező 4.'!FS34+'Címrend önként 4.'!FS34+'Címrend állig. 4.'!FS34</f>
        <v>0</v>
      </c>
      <c r="FT34" s="306">
        <f>'Címrend kötelező 4.'!FT34+'Címrend önként 4.'!FT34+'Címrend állig. 4.'!FT34</f>
        <v>0</v>
      </c>
      <c r="FU34" s="306">
        <f>'Címrend kötelező 4.'!FU34+'Címrend önként 4.'!FU34+'Címrend állig. 4.'!FU34</f>
        <v>0</v>
      </c>
      <c r="FV34" s="306">
        <f>'Címrend kötelező 4.'!FV34+'Címrend önként 4.'!FV34+'Címrend állig. 4.'!FV34</f>
        <v>0</v>
      </c>
      <c r="FW34" s="306">
        <f>'Címrend kötelező 4.'!FW34+'Címrend önként 4.'!FW34+'Címrend állig. 4.'!FW34</f>
        <v>0</v>
      </c>
      <c r="FX34" s="306">
        <f>'Címrend kötelező 4.'!FX34+'Címrend önként 4.'!FX34+'Címrend állig. 4.'!FX34</f>
        <v>0</v>
      </c>
      <c r="FY34" s="306">
        <f>'Címrend kötelező 4.'!FY34+'Címrend önként 4.'!FY34+'Címrend állig. 4.'!FY34</f>
        <v>0</v>
      </c>
      <c r="FZ34" s="306">
        <f>'Címrend kötelező 4.'!FZ34+'Címrend önként 4.'!FZ34+'Címrend állig. 4.'!FZ34</f>
        <v>0</v>
      </c>
      <c r="GA34" s="306">
        <f>'Címrend kötelező 4.'!GA34+'Címrend önként 4.'!GA34+'Címrend állig. 4.'!GA34</f>
        <v>0</v>
      </c>
      <c r="GB34" s="306">
        <f>'Címrend kötelező 4.'!GB34+'Címrend önként 4.'!GB34+'Címrend állig. 4.'!GB34</f>
        <v>0</v>
      </c>
      <c r="GC34" s="306">
        <f>'Címrend kötelező 4.'!GC34+'Címrend önként 4.'!GC34+'Címrend állig. 4.'!GC34</f>
        <v>0</v>
      </c>
      <c r="GD34" s="306">
        <f>'Címrend kötelező 4.'!GD34+'Címrend önként 4.'!GD34+'Címrend állig. 4.'!GD34</f>
        <v>0</v>
      </c>
      <c r="GE34" s="306">
        <f>'Címrend kötelező 4.'!GE34+'Címrend önként 4.'!GE34+'Címrend állig. 4.'!GE34</f>
        <v>0</v>
      </c>
      <c r="GF34" s="306">
        <f>'Címrend kötelező 4.'!GF34+'Címrend önként 4.'!GF34+'Címrend állig. 4.'!GF34</f>
        <v>0</v>
      </c>
      <c r="GG34" s="306">
        <f>'Címrend kötelező 4.'!GG34+'Címrend önként 4.'!GG34+'Címrend állig. 4.'!GG34</f>
        <v>68067</v>
      </c>
      <c r="GH34" s="306">
        <f>'Címrend kötelező 4.'!GH34+'Címrend önként 4.'!GH34+'Címrend állig. 4.'!GH34</f>
        <v>68067</v>
      </c>
      <c r="GI34" s="306">
        <f>'Címrend kötelező 4.'!GI34+'Címrend önként 4.'!GI34+'Címrend állig. 4.'!GI34</f>
        <v>0</v>
      </c>
      <c r="GJ34" s="306">
        <f>'Címrend kötelező 4.'!GJ34+'Címrend önként 4.'!GJ34+'Címrend állig. 4.'!GJ34</f>
        <v>1504</v>
      </c>
      <c r="GK34" s="306">
        <f>'Címrend kötelező 4.'!GK34+'Címrend önként 4.'!GK34+'Címrend állig. 4.'!GK34</f>
        <v>1504</v>
      </c>
      <c r="GL34" s="307">
        <f t="shared" si="266"/>
        <v>44510</v>
      </c>
      <c r="GM34" s="307">
        <f t="shared" si="266"/>
        <v>498615</v>
      </c>
      <c r="GN34" s="307">
        <f t="shared" si="266"/>
        <v>498615</v>
      </c>
      <c r="GO34" s="306">
        <f>'Címrend kötelező 4.'!GO34+'Címrend önként 4.'!GO34+'Címrend állig. 4.'!GO34</f>
        <v>22682</v>
      </c>
      <c r="GP34" s="306">
        <f>'Címrend kötelező 4.'!GP34+'Címrend önként 4.'!GP34+'Címrend állig. 4.'!GP34</f>
        <v>59921</v>
      </c>
      <c r="GQ34" s="306">
        <f>'Címrend kötelező 4.'!GQ34+'Címrend önként 4.'!GQ34+'Címrend állig. 4.'!GQ34</f>
        <v>58374</v>
      </c>
      <c r="GR34" s="306">
        <f>'Címrend kötelező 4.'!GR34+'Címrend önként 4.'!GR34+'Címrend állig. 4.'!GR34</f>
        <v>1486077</v>
      </c>
      <c r="GS34" s="306">
        <f>'Címrend kötelező 4.'!GS34+'Címrend önként 4.'!GS34+'Címrend állig. 4.'!GS34</f>
        <v>1701949</v>
      </c>
      <c r="GT34" s="306">
        <f>'Címrend kötelező 4.'!GT34+'Címrend önként 4.'!GT34+'Címrend állig. 4.'!GT34</f>
        <v>1701949</v>
      </c>
      <c r="GU34" s="306">
        <f>'Címrend kötelező 4.'!GU34+'Címrend önként 4.'!GU34+'Címrend állig. 4.'!GU34</f>
        <v>0</v>
      </c>
      <c r="GV34" s="306">
        <f>'Címrend kötelező 4.'!GV34+'Címrend önként 4.'!GV34+'Címrend állig. 4.'!GV34</f>
        <v>16936</v>
      </c>
      <c r="GW34" s="306">
        <f>'Címrend kötelező 4.'!GW34+'Címrend önként 4.'!GW34+'Címrend állig. 4.'!GW34</f>
        <v>16936</v>
      </c>
      <c r="GX34" s="307">
        <f t="shared" si="267"/>
        <v>1553269</v>
      </c>
      <c r="GY34" s="307">
        <f t="shared" si="267"/>
        <v>2277421</v>
      </c>
      <c r="GZ34" s="307">
        <f t="shared" si="267"/>
        <v>2275874</v>
      </c>
      <c r="HA34" s="307">
        <f t="shared" si="268"/>
        <v>1705086</v>
      </c>
      <c r="HB34" s="307">
        <f t="shared" si="268"/>
        <v>3104834</v>
      </c>
      <c r="HC34" s="308">
        <f t="shared" si="268"/>
        <v>3091864</v>
      </c>
      <c r="HD34" s="299"/>
    </row>
    <row r="35" spans="1:212" ht="15" customHeight="1" x14ac:dyDescent="0.2">
      <c r="A35" s="318" t="s">
        <v>592</v>
      </c>
      <c r="B35" s="306">
        <f>'Címrend kötelező 4.'!B35+'Címrend önként 4.'!B35+'Címrend állig. 4.'!B35</f>
        <v>0</v>
      </c>
      <c r="C35" s="306">
        <f>'Címrend kötelező 4.'!C35+'Címrend önként 4.'!C35+'Címrend állig. 4.'!C35</f>
        <v>0</v>
      </c>
      <c r="D35" s="306">
        <f>'Címrend kötelező 4.'!D35+'Címrend önként 4.'!D35+'Címrend állig. 4.'!D35</f>
        <v>0</v>
      </c>
      <c r="E35" s="306">
        <f>'Címrend kötelező 4.'!E35+'Címrend önként 4.'!E35+'Címrend állig. 4.'!E35</f>
        <v>0</v>
      </c>
      <c r="F35" s="306">
        <f>'Címrend kötelező 4.'!F35+'Címrend önként 4.'!F35+'Címrend állig. 4.'!F35</f>
        <v>0</v>
      </c>
      <c r="G35" s="306">
        <f>'Címrend kötelező 4.'!G35+'Címrend önként 4.'!G35+'Címrend állig. 4.'!G35</f>
        <v>0</v>
      </c>
      <c r="H35" s="306">
        <f>'Címrend kötelező 4.'!H35+'Címrend önként 4.'!H35+'Címrend állig. 4.'!H35</f>
        <v>0</v>
      </c>
      <c r="I35" s="306">
        <f>'Címrend kötelező 4.'!I35+'Címrend önként 4.'!I35+'Címrend állig. 4.'!I35</f>
        <v>0</v>
      </c>
      <c r="J35" s="306">
        <f>'Címrend kötelező 4.'!J35+'Címrend önként 4.'!J35+'Címrend állig. 4.'!J35</f>
        <v>0</v>
      </c>
      <c r="K35" s="306">
        <f>'Címrend kötelező 4.'!K35+'Címrend önként 4.'!K35+'Címrend állig. 4.'!K35</f>
        <v>0</v>
      </c>
      <c r="L35" s="306">
        <f>'Címrend kötelező 4.'!L35+'Címrend önként 4.'!L35+'Címrend állig. 4.'!L35</f>
        <v>0</v>
      </c>
      <c r="M35" s="306">
        <f>'Címrend kötelező 4.'!M35+'Címrend önként 4.'!M35+'Címrend állig. 4.'!M35</f>
        <v>0</v>
      </c>
      <c r="N35" s="306">
        <f>'Címrend kötelező 4.'!N35+'Címrend önként 4.'!N35+'Címrend állig. 4.'!N35</f>
        <v>0</v>
      </c>
      <c r="O35" s="306">
        <f>'Címrend kötelező 4.'!O35+'Címrend önként 4.'!O35+'Címrend állig. 4.'!O35</f>
        <v>0</v>
      </c>
      <c r="P35" s="306">
        <f>'Címrend kötelező 4.'!P35+'Címrend önként 4.'!P35+'Címrend állig. 4.'!P35</f>
        <v>0</v>
      </c>
      <c r="Q35" s="306">
        <f>'Címrend kötelező 4.'!Q35+'Címrend önként 4.'!Q35+'Címrend állig. 4.'!Q35</f>
        <v>0</v>
      </c>
      <c r="R35" s="306">
        <f>'Címrend kötelező 4.'!R35+'Címrend önként 4.'!R35+'Címrend állig. 4.'!R35</f>
        <v>0</v>
      </c>
      <c r="S35" s="306">
        <f>'Címrend kötelező 4.'!S35+'Címrend önként 4.'!S35+'Címrend állig. 4.'!S35</f>
        <v>0</v>
      </c>
      <c r="T35" s="306">
        <f>'Címrend kötelező 4.'!T35+'Címrend önként 4.'!T35+'Címrend állig. 4.'!T35</f>
        <v>0</v>
      </c>
      <c r="U35" s="306">
        <f>'Címrend kötelező 4.'!U35+'Címrend önként 4.'!U35+'Címrend állig. 4.'!U35</f>
        <v>0</v>
      </c>
      <c r="V35" s="306">
        <f>'Címrend kötelező 4.'!V35+'Címrend önként 4.'!V35+'Címrend állig. 4.'!V35</f>
        <v>0</v>
      </c>
      <c r="W35" s="306">
        <f>'Címrend kötelező 4.'!W35+'Címrend önként 4.'!W35+'Címrend állig. 4.'!W35</f>
        <v>7558077</v>
      </c>
      <c r="X35" s="306">
        <f>'Címrend kötelező 4.'!X35+'Címrend önként 4.'!X35+'Címrend állig. 4.'!X35</f>
        <v>7558077</v>
      </c>
      <c r="Y35" s="306">
        <f>'Címrend kötelező 4.'!Y35+'Címrend önként 4.'!Y35+'Címrend állig. 4.'!Y35</f>
        <v>8022857</v>
      </c>
      <c r="Z35" s="306">
        <f>'Címrend kötelező 4.'!Z35+'Címrend önként 4.'!Z35+'Címrend állig. 4.'!Z35</f>
        <v>0</v>
      </c>
      <c r="AA35" s="306">
        <f>'Címrend kötelező 4.'!AA35+'Címrend önként 4.'!AA35+'Címrend állig. 4.'!AA35</f>
        <v>0</v>
      </c>
      <c r="AB35" s="306">
        <f>'Címrend kötelező 4.'!AB35+'Címrend önként 4.'!AB35+'Címrend állig. 4.'!AB35</f>
        <v>0</v>
      </c>
      <c r="AC35" s="306">
        <f>'Címrend kötelező 4.'!AC35+'Címrend önként 4.'!AC35+'Címrend állig. 4.'!AC35</f>
        <v>0</v>
      </c>
      <c r="AD35" s="306">
        <f>'Címrend kötelező 4.'!AD35+'Címrend önként 4.'!AD35+'Címrend állig. 4.'!AD35</f>
        <v>0</v>
      </c>
      <c r="AE35" s="306">
        <f>'Címrend kötelező 4.'!AE35+'Címrend önként 4.'!AE35+'Címrend állig. 4.'!AE35</f>
        <v>0</v>
      </c>
      <c r="AF35" s="306">
        <f>'Címrend kötelező 4.'!AF35+'Címrend önként 4.'!AF35+'Címrend állig. 4.'!AF35</f>
        <v>0</v>
      </c>
      <c r="AG35" s="306">
        <f>'Címrend kötelező 4.'!AG35+'Címrend önként 4.'!AG35+'Címrend állig. 4.'!AG35</f>
        <v>0</v>
      </c>
      <c r="AH35" s="306">
        <f>'Címrend kötelező 4.'!AH35+'Címrend önként 4.'!AH35+'Címrend állig. 4.'!AH35</f>
        <v>0</v>
      </c>
      <c r="AI35" s="306">
        <f>'Címrend kötelező 4.'!AI35+'Címrend önként 4.'!AI35+'Címrend állig. 4.'!AI35</f>
        <v>0</v>
      </c>
      <c r="AJ35" s="306">
        <f>'Címrend kötelező 4.'!AJ35+'Címrend önként 4.'!AJ35+'Címrend állig. 4.'!AJ35</f>
        <v>0</v>
      </c>
      <c r="AK35" s="306">
        <f>'Címrend kötelező 4.'!AK35+'Címrend önként 4.'!AK35+'Címrend állig. 4.'!AK35</f>
        <v>0</v>
      </c>
      <c r="AL35" s="306">
        <f>'Címrend kötelező 4.'!AL35+'Címrend önként 4.'!AL35+'Címrend állig. 4.'!AL35</f>
        <v>0</v>
      </c>
      <c r="AM35" s="306">
        <f>'Címrend kötelező 4.'!AM35+'Címrend önként 4.'!AM35+'Címrend állig. 4.'!AM35</f>
        <v>0</v>
      </c>
      <c r="AN35" s="306">
        <f>'Címrend kötelező 4.'!AN35+'Címrend önként 4.'!AN35+'Címrend állig. 4.'!AN35</f>
        <v>0</v>
      </c>
      <c r="AO35" s="306">
        <f>'Címrend kötelező 4.'!AO35+'Címrend önként 4.'!AO35+'Címrend állig. 4.'!AO35</f>
        <v>0</v>
      </c>
      <c r="AP35" s="306">
        <f>'Címrend kötelező 4.'!AP35+'Címrend önként 4.'!AP35+'Címrend állig. 4.'!AP35</f>
        <v>0</v>
      </c>
      <c r="AQ35" s="306">
        <f>'Címrend kötelező 4.'!AQ35+'Címrend önként 4.'!AQ35+'Címrend állig. 4.'!AQ35</f>
        <v>0</v>
      </c>
      <c r="AR35" s="306">
        <f>'Címrend kötelező 4.'!AR35+'Címrend önként 4.'!AR35+'Címrend állig. 4.'!AR35</f>
        <v>0</v>
      </c>
      <c r="AS35" s="306">
        <f>'Címrend kötelező 4.'!AS35+'Címrend önként 4.'!AS35+'Címrend állig. 4.'!AS35</f>
        <v>0</v>
      </c>
      <c r="AT35" s="306">
        <f>'Címrend kötelező 4.'!AT35+'Címrend önként 4.'!AT35+'Címrend állig. 4.'!AT35</f>
        <v>0</v>
      </c>
      <c r="AU35" s="306">
        <f>'Címrend kötelező 4.'!AU35+'Címrend önként 4.'!AU35+'Címrend állig. 4.'!AU35</f>
        <v>0</v>
      </c>
      <c r="AV35" s="306">
        <f>'Címrend kötelező 4.'!AV35+'Címrend önként 4.'!AV35+'Címrend állig. 4.'!AV35</f>
        <v>0</v>
      </c>
      <c r="AW35" s="306">
        <f>'Címrend kötelező 4.'!AW35+'Címrend önként 4.'!AW35+'Címrend állig. 4.'!AW35</f>
        <v>0</v>
      </c>
      <c r="AX35" s="306">
        <f>'Címrend kötelező 4.'!AX35+'Címrend önként 4.'!AX35+'Címrend állig. 4.'!AX35</f>
        <v>0</v>
      </c>
      <c r="AY35" s="306">
        <f>'Címrend kötelező 4.'!AY35+'Címrend önként 4.'!AY35+'Címrend állig. 4.'!AY35</f>
        <v>0</v>
      </c>
      <c r="AZ35" s="306">
        <f>'Címrend kötelező 4.'!AZ35+'Címrend önként 4.'!AZ35+'Címrend állig. 4.'!AZ35</f>
        <v>0</v>
      </c>
      <c r="BA35" s="306">
        <f>'Címrend kötelező 4.'!BA35+'Címrend önként 4.'!BA35+'Címrend állig. 4.'!BA35</f>
        <v>0</v>
      </c>
      <c r="BB35" s="306">
        <f>'Címrend kötelező 4.'!BB35+'Címrend önként 4.'!BB35+'Címrend állig. 4.'!BB35</f>
        <v>0</v>
      </c>
      <c r="BC35" s="306">
        <f>'Címrend kötelező 4.'!BC35+'Címrend önként 4.'!BC35+'Címrend állig. 4.'!BC35</f>
        <v>0</v>
      </c>
      <c r="BD35" s="306">
        <f>'Címrend kötelező 4.'!BD35+'Címrend önként 4.'!BD35+'Címrend állig. 4.'!BD35</f>
        <v>0</v>
      </c>
      <c r="BE35" s="306">
        <f>'Címrend kötelező 4.'!BE35+'Címrend önként 4.'!BE35+'Címrend állig. 4.'!BE35</f>
        <v>0</v>
      </c>
      <c r="BF35" s="306">
        <f>'Címrend kötelező 4.'!BF35+'Címrend önként 4.'!BF35+'Címrend állig. 4.'!BF35</f>
        <v>0</v>
      </c>
      <c r="BG35" s="306">
        <f>'Címrend kötelező 4.'!BG35+'Címrend önként 4.'!BG35+'Címrend állig. 4.'!BG35</f>
        <v>0</v>
      </c>
      <c r="BH35" s="306">
        <f>'Címrend kötelező 4.'!BH35+'Címrend önként 4.'!BH35+'Címrend állig. 4.'!BH35</f>
        <v>0</v>
      </c>
      <c r="BI35" s="306">
        <f>'Címrend kötelező 4.'!BI35+'Címrend önként 4.'!BI35+'Címrend állig. 4.'!BI35</f>
        <v>0</v>
      </c>
      <c r="BJ35" s="306">
        <f>'Címrend kötelező 4.'!BJ35+'Címrend önként 4.'!BJ35+'Címrend állig. 4.'!BJ35</f>
        <v>0</v>
      </c>
      <c r="BK35" s="306">
        <f>'Címrend kötelező 4.'!BK35+'Címrend önként 4.'!BK35+'Címrend állig. 4.'!BK35</f>
        <v>0</v>
      </c>
      <c r="BL35" s="306">
        <f>'Címrend kötelező 4.'!BL35+'Címrend önként 4.'!BL35+'Címrend állig. 4.'!BL35</f>
        <v>0</v>
      </c>
      <c r="BM35" s="306">
        <f>'Címrend kötelező 4.'!BM35+'Címrend önként 4.'!BM35+'Címrend állig. 4.'!BM35</f>
        <v>0</v>
      </c>
      <c r="BN35" s="306">
        <f>'Címrend kötelező 4.'!BN35+'Címrend önként 4.'!BN35+'Címrend állig. 4.'!BN35</f>
        <v>0</v>
      </c>
      <c r="BO35" s="306">
        <f>'Címrend kötelező 4.'!BO35+'Címrend önként 4.'!BO35+'Címrend állig. 4.'!BO35</f>
        <v>0</v>
      </c>
      <c r="BP35" s="306">
        <f>'Címrend kötelező 4.'!BP35+'Címrend önként 4.'!BP35+'Címrend állig. 4.'!BP35</f>
        <v>0</v>
      </c>
      <c r="BQ35" s="306">
        <f>'Címrend kötelező 4.'!BQ35+'Címrend önként 4.'!BQ35+'Címrend állig. 4.'!BQ35</f>
        <v>0</v>
      </c>
      <c r="BR35" s="306">
        <f>'Címrend kötelező 4.'!BR35+'Címrend önként 4.'!BR35+'Címrend állig. 4.'!BR35</f>
        <v>0</v>
      </c>
      <c r="BS35" s="306">
        <f>'Címrend kötelező 4.'!BS35+'Címrend önként 4.'!BS35+'Címrend állig. 4.'!BS35</f>
        <v>0</v>
      </c>
      <c r="BT35" s="306">
        <f>'Címrend kötelező 4.'!BT35+'Címrend önként 4.'!BT35+'Címrend állig. 4.'!BT35</f>
        <v>0</v>
      </c>
      <c r="BU35" s="306">
        <f>'Címrend kötelező 4.'!BU35+'Címrend önként 4.'!BU35+'Címrend állig. 4.'!BU35</f>
        <v>0</v>
      </c>
      <c r="BV35" s="306">
        <f>'Címrend kötelező 4.'!BV35+'Címrend önként 4.'!BV35+'Címrend állig. 4.'!BV35</f>
        <v>0</v>
      </c>
      <c r="BW35" s="306">
        <f>'Címrend kötelező 4.'!BW35+'Címrend önként 4.'!BW35+'Címrend állig. 4.'!BW35</f>
        <v>0</v>
      </c>
      <c r="BX35" s="306">
        <f>'Címrend kötelező 4.'!BX35+'Címrend önként 4.'!BX35+'Címrend állig. 4.'!BX35</f>
        <v>0</v>
      </c>
      <c r="BY35" s="306">
        <f>'Címrend kötelező 4.'!BY35+'Címrend önként 4.'!BY35+'Címrend állig. 4.'!BY35</f>
        <v>0</v>
      </c>
      <c r="BZ35" s="306">
        <f>'Címrend kötelező 4.'!BZ35+'Címrend önként 4.'!BZ35+'Címrend állig. 4.'!BZ35</f>
        <v>0</v>
      </c>
      <c r="CA35" s="306">
        <f>'Címrend kötelező 4.'!CA35+'Címrend önként 4.'!CA35+'Címrend állig. 4.'!CA35</f>
        <v>0</v>
      </c>
      <c r="CB35" s="306">
        <f>'Címrend kötelező 4.'!CB35+'Címrend önként 4.'!CB35+'Címrend állig. 4.'!CB35</f>
        <v>0</v>
      </c>
      <c r="CC35" s="306">
        <f>'Címrend kötelező 4.'!CC35+'Címrend önként 4.'!CC35+'Címrend állig. 4.'!CC35</f>
        <v>0</v>
      </c>
      <c r="CD35" s="306">
        <f>'Címrend kötelező 4.'!CD35+'Címrend önként 4.'!CD35+'Címrend állig. 4.'!CD35</f>
        <v>0</v>
      </c>
      <c r="CE35" s="306">
        <f>'Címrend kötelező 4.'!CE35+'Címrend önként 4.'!CE35+'Címrend állig. 4.'!CE35</f>
        <v>0</v>
      </c>
      <c r="CF35" s="306">
        <f>'Címrend kötelező 4.'!CF35+'Címrend önként 4.'!CF35+'Címrend állig. 4.'!CF35</f>
        <v>0</v>
      </c>
      <c r="CG35" s="306">
        <f>'Címrend kötelező 4.'!CG35+'Címrend önként 4.'!CG35+'Címrend állig. 4.'!CG35</f>
        <v>0</v>
      </c>
      <c r="CH35" s="306">
        <f>'Címrend kötelező 4.'!CH35+'Címrend önként 4.'!CH35+'Címrend állig. 4.'!CH35</f>
        <v>0</v>
      </c>
      <c r="CI35" s="306">
        <f>'Címrend kötelező 4.'!CI35+'Címrend önként 4.'!CI35+'Címrend állig. 4.'!CI35</f>
        <v>0</v>
      </c>
      <c r="CJ35" s="306">
        <f>'Címrend kötelező 4.'!CJ35+'Címrend önként 4.'!CJ35+'Címrend állig. 4.'!CJ35</f>
        <v>0</v>
      </c>
      <c r="CK35" s="306">
        <f>'Címrend kötelező 4.'!CK35+'Címrend önként 4.'!CK35+'Címrend állig. 4.'!CK35</f>
        <v>0</v>
      </c>
      <c r="CL35" s="306">
        <f>'Címrend kötelező 4.'!CL35+'Címrend önként 4.'!CL35+'Címrend állig. 4.'!CL35</f>
        <v>0</v>
      </c>
      <c r="CM35" s="306">
        <f>'Címrend kötelező 4.'!CM35+'Címrend önként 4.'!CM35+'Címrend állig. 4.'!CM35</f>
        <v>0</v>
      </c>
      <c r="CN35" s="306">
        <f>'Címrend kötelező 4.'!CN35+'Címrend önként 4.'!CN35+'Címrend állig. 4.'!CN35</f>
        <v>0</v>
      </c>
      <c r="CO35" s="306">
        <f>'Címrend kötelező 4.'!CO35+'Címrend önként 4.'!CO35+'Címrend állig. 4.'!CO35</f>
        <v>0</v>
      </c>
      <c r="CP35" s="306">
        <f>'Címrend kötelező 4.'!CP35+'Címrend önként 4.'!CP35+'Címrend állig. 4.'!CP35</f>
        <v>0</v>
      </c>
      <c r="CQ35" s="306">
        <f>'Címrend kötelező 4.'!CQ35+'Címrend önként 4.'!CQ35+'Címrend állig. 4.'!CQ35</f>
        <v>0</v>
      </c>
      <c r="CR35" s="306">
        <f>'Címrend kötelező 4.'!CR35+'Címrend önként 4.'!CR35+'Címrend állig. 4.'!CR35</f>
        <v>0</v>
      </c>
      <c r="CS35" s="306">
        <f>'Címrend kötelező 4.'!CS35+'Címrend önként 4.'!CS35+'Címrend állig. 4.'!CS35</f>
        <v>0</v>
      </c>
      <c r="CT35" s="306">
        <f>'Címrend kötelező 4.'!CT35+'Címrend önként 4.'!CT35+'Címrend állig. 4.'!CT35</f>
        <v>0</v>
      </c>
      <c r="CU35" s="306">
        <f>'Címrend kötelező 4.'!CU35+'Címrend önként 4.'!CU35+'Címrend állig. 4.'!CU35</f>
        <v>0</v>
      </c>
      <c r="CV35" s="306">
        <f>'Címrend kötelező 4.'!CV35+'Címrend önként 4.'!CV35+'Címrend állig. 4.'!CV35</f>
        <v>0</v>
      </c>
      <c r="CW35" s="306">
        <f>'Címrend kötelező 4.'!CW35+'Címrend önként 4.'!CW35+'Címrend állig. 4.'!CW35</f>
        <v>0</v>
      </c>
      <c r="CX35" s="306">
        <f>'Címrend kötelező 4.'!CX35+'Címrend önként 4.'!CX35+'Címrend állig. 4.'!CX35</f>
        <v>0</v>
      </c>
      <c r="CY35" s="306">
        <f>'Címrend kötelező 4.'!CY35+'Címrend önként 4.'!CY35+'Címrend állig. 4.'!CY35</f>
        <v>0</v>
      </c>
      <c r="CZ35" s="306">
        <f>'Címrend kötelező 4.'!CZ35+'Címrend önként 4.'!CZ35+'Címrend állig. 4.'!CZ35</f>
        <v>0</v>
      </c>
      <c r="DA35" s="306">
        <f>'Címrend kötelező 4.'!DA35+'Címrend önként 4.'!DA35+'Címrend állig. 4.'!DA35</f>
        <v>0</v>
      </c>
      <c r="DB35" s="306">
        <f>'Címrend kötelező 4.'!DB35+'Címrend önként 4.'!DB35+'Címrend állig. 4.'!DB35</f>
        <v>0</v>
      </c>
      <c r="DC35" s="306">
        <f>'Címrend kötelező 4.'!DC35+'Címrend önként 4.'!DC35+'Címrend állig. 4.'!DC35</f>
        <v>0</v>
      </c>
      <c r="DD35" s="306">
        <f>'Címrend kötelező 4.'!DD35+'Címrend önként 4.'!DD35+'Címrend állig. 4.'!DD35</f>
        <v>0</v>
      </c>
      <c r="DE35" s="306">
        <f>'Címrend kötelező 4.'!DE35+'Címrend önként 4.'!DE35+'Címrend állig. 4.'!DE35</f>
        <v>0</v>
      </c>
      <c r="DF35" s="306">
        <f>'Címrend kötelező 4.'!DF35+'Címrend önként 4.'!DF35+'Címrend állig. 4.'!DF35</f>
        <v>0</v>
      </c>
      <c r="DG35" s="306">
        <f>'Címrend kötelező 4.'!DG35+'Címrend önként 4.'!DG35+'Címrend állig. 4.'!DG35</f>
        <v>0</v>
      </c>
      <c r="DH35" s="306">
        <f>'Címrend kötelező 4.'!DH35+'Címrend önként 4.'!DH35+'Címrend állig. 4.'!DH35</f>
        <v>0</v>
      </c>
      <c r="DI35" s="306">
        <f>'Címrend kötelező 4.'!DI35+'Címrend önként 4.'!DI35+'Címrend állig. 4.'!DI35</f>
        <v>0</v>
      </c>
      <c r="DJ35" s="306">
        <f>'Címrend kötelező 4.'!DJ35+'Címrend önként 4.'!DJ35+'Címrend állig. 4.'!DJ35</f>
        <v>0</v>
      </c>
      <c r="DK35" s="306">
        <f>'Címrend kötelező 4.'!DK35+'Címrend önként 4.'!DK35+'Címrend állig. 4.'!DK35</f>
        <v>420</v>
      </c>
      <c r="DL35" s="306">
        <f>'Címrend kötelező 4.'!DL35+'Címrend önként 4.'!DL35+'Címrend állig. 4.'!DL35</f>
        <v>0</v>
      </c>
      <c r="DM35" s="306">
        <f>'Címrend kötelező 4.'!DM35+'Címrend önként 4.'!DM35+'Címrend állig. 4.'!DM35</f>
        <v>0</v>
      </c>
      <c r="DN35" s="306">
        <f>'Címrend kötelező 4.'!DN35+'Címrend önként 4.'!DN35+'Címrend állig. 4.'!DN35</f>
        <v>0</v>
      </c>
      <c r="DO35" s="306">
        <f>'Címrend kötelező 4.'!DO35+'Címrend önként 4.'!DO35+'Címrend állig. 4.'!DO35</f>
        <v>0</v>
      </c>
      <c r="DP35" s="306">
        <f>'Címrend kötelező 4.'!DP35+'Címrend önként 4.'!DP35+'Címrend állig. 4.'!DP35</f>
        <v>0</v>
      </c>
      <c r="DQ35" s="306">
        <f>'Címrend kötelező 4.'!DQ35+'Címrend önként 4.'!DQ35+'Címrend állig. 4.'!DQ35</f>
        <v>0</v>
      </c>
      <c r="DR35" s="335">
        <f t="shared" si="25"/>
        <v>7558077</v>
      </c>
      <c r="DS35" s="335">
        <f t="shared" si="25"/>
        <v>7558077</v>
      </c>
      <c r="DT35" s="335">
        <f t="shared" si="25"/>
        <v>8023277</v>
      </c>
      <c r="DU35" s="306">
        <f>'Címrend kötelező 4.'!DU35+'Címrend önként 4.'!DU35+'Címrend állig. 4.'!DU35</f>
        <v>1000</v>
      </c>
      <c r="DV35" s="306">
        <f>'Címrend kötelező 4.'!DV35+'Címrend önként 4.'!DV35+'Címrend állig. 4.'!DV35</f>
        <v>1000</v>
      </c>
      <c r="DW35" s="306">
        <f>'Címrend kötelező 4.'!DW35+'Címrend önként 4.'!DW35+'Címrend állig. 4.'!DW35</f>
        <v>1429</v>
      </c>
      <c r="DX35" s="306">
        <f>'Címrend kötelező 4.'!DX35+'Címrend önként 4.'!DX35+'Címrend állig. 4.'!DX35</f>
        <v>1300</v>
      </c>
      <c r="DY35" s="306">
        <f>'Címrend kötelező 4.'!DY35+'Címrend önként 4.'!DY35+'Címrend állig. 4.'!DY35</f>
        <v>1300</v>
      </c>
      <c r="DZ35" s="306">
        <f>'Címrend kötelező 4.'!DZ35+'Címrend önként 4.'!DZ35+'Címrend állig. 4.'!DZ35</f>
        <v>1070</v>
      </c>
      <c r="EA35" s="306">
        <f>'Címrend kötelező 4.'!EA35+'Címrend önként 4.'!EA35+'Címrend állig. 4.'!EA35</f>
        <v>0</v>
      </c>
      <c r="EB35" s="306">
        <f>'Címrend kötelező 4.'!EB35+'Címrend önként 4.'!EB35+'Címrend állig. 4.'!EB35</f>
        <v>0</v>
      </c>
      <c r="EC35" s="306">
        <f>'Címrend kötelező 4.'!EC35+'Címrend önként 4.'!EC35+'Címrend állig. 4.'!EC35</f>
        <v>0</v>
      </c>
      <c r="ED35" s="306">
        <f>'Címrend kötelező 4.'!ED35+'Címrend önként 4.'!ED35+'Címrend állig. 4.'!ED35</f>
        <v>0</v>
      </c>
      <c r="EE35" s="306">
        <f>'Címrend kötelező 4.'!EE35+'Címrend önként 4.'!EE35+'Címrend állig. 4.'!EE35</f>
        <v>0</v>
      </c>
      <c r="EF35" s="306">
        <f>'Címrend kötelező 4.'!EF35+'Címrend önként 4.'!EF35+'Címrend állig. 4.'!EF35</f>
        <v>0</v>
      </c>
      <c r="EG35" s="306">
        <f>'Címrend kötelező 4.'!EG35+'Címrend önként 4.'!EG35+'Címrend állig. 4.'!EG35</f>
        <v>0</v>
      </c>
      <c r="EH35" s="306">
        <f>'Címrend kötelező 4.'!EH35+'Címrend önként 4.'!EH35+'Címrend állig. 4.'!EH35</f>
        <v>0</v>
      </c>
      <c r="EI35" s="306">
        <f>'Címrend kötelező 4.'!EI35+'Címrend önként 4.'!EI35+'Címrend állig. 4.'!EI35</f>
        <v>0</v>
      </c>
      <c r="EJ35" s="306">
        <f>'Címrend kötelező 4.'!EJ35+'Címrend önként 4.'!EJ35+'Címrend állig. 4.'!EJ35</f>
        <v>0</v>
      </c>
      <c r="EK35" s="306">
        <f>'Címrend kötelező 4.'!EK35+'Címrend önként 4.'!EK35+'Címrend állig. 4.'!EK35</f>
        <v>0</v>
      </c>
      <c r="EL35" s="306">
        <f>'Címrend kötelező 4.'!EL35+'Címrend önként 4.'!EL35+'Címrend állig. 4.'!EL35</f>
        <v>0</v>
      </c>
      <c r="EM35" s="306">
        <f>'Címrend kötelező 4.'!EM35+'Címrend önként 4.'!EM35+'Címrend állig. 4.'!EM35</f>
        <v>0</v>
      </c>
      <c r="EN35" s="306">
        <f>'Címrend kötelező 4.'!EN35+'Címrend önként 4.'!EN35+'Címrend állig. 4.'!EN35</f>
        <v>0</v>
      </c>
      <c r="EO35" s="306">
        <f>'Címrend kötelező 4.'!EO35+'Címrend önként 4.'!EO35+'Címrend állig. 4.'!EO35</f>
        <v>0</v>
      </c>
      <c r="EP35" s="306">
        <f>'Címrend kötelező 4.'!EP35+'Címrend önként 4.'!EP35+'Címrend állig. 4.'!EP35</f>
        <v>0</v>
      </c>
      <c r="EQ35" s="306">
        <f>'Címrend kötelező 4.'!EQ35+'Címrend önként 4.'!EQ35+'Címrend állig. 4.'!EQ35</f>
        <v>0</v>
      </c>
      <c r="ER35" s="306">
        <f>'Címrend kötelező 4.'!ER35+'Címrend önként 4.'!ER35+'Címrend állig. 4.'!ER35</f>
        <v>0</v>
      </c>
      <c r="ES35" s="306">
        <f>'Címrend kötelező 4.'!ES35+'Címrend önként 4.'!ES35+'Címrend állig. 4.'!ES35</f>
        <v>15000</v>
      </c>
      <c r="ET35" s="306">
        <f>'Címrend kötelező 4.'!ET35+'Címrend önként 4.'!ET35+'Címrend állig. 4.'!ET35</f>
        <v>15000</v>
      </c>
      <c r="EU35" s="306">
        <f>'Címrend kötelező 4.'!EU35+'Címrend önként 4.'!EU35+'Címrend állig. 4.'!EU35</f>
        <v>10282</v>
      </c>
      <c r="EV35" s="335">
        <f t="shared" si="265"/>
        <v>17300</v>
      </c>
      <c r="EW35" s="335">
        <f t="shared" si="265"/>
        <v>17300</v>
      </c>
      <c r="EX35" s="335">
        <f t="shared" si="265"/>
        <v>12781</v>
      </c>
      <c r="EY35" s="306">
        <f>'Címrend kötelező 4.'!EY35+'Címrend önként 4.'!EY35+'Címrend állig. 4.'!EY35</f>
        <v>0</v>
      </c>
      <c r="EZ35" s="306">
        <f>'Címrend kötelező 4.'!EZ35+'Címrend önként 4.'!EZ35+'Címrend állig. 4.'!EZ35</f>
        <v>0</v>
      </c>
      <c r="FA35" s="306">
        <f>'Címrend kötelező 4.'!FA35+'Címrend önként 4.'!FA35+'Címrend állig. 4.'!FA35</f>
        <v>0</v>
      </c>
      <c r="FB35" s="306">
        <f>'Címrend kötelező 4.'!FB35+'Címrend önként 4.'!FB35+'Címrend állig. 4.'!FB35</f>
        <v>0</v>
      </c>
      <c r="FC35" s="306">
        <f>'Címrend kötelező 4.'!FC35+'Címrend önként 4.'!FC35+'Címrend állig. 4.'!FC35</f>
        <v>0</v>
      </c>
      <c r="FD35" s="306">
        <f>'Címrend kötelező 4.'!FD35+'Címrend önként 4.'!FD35+'Címrend állig. 4.'!FD35</f>
        <v>0</v>
      </c>
      <c r="FE35" s="306">
        <f>'Címrend kötelező 4.'!FE35+'Címrend önként 4.'!FE35+'Címrend állig. 4.'!FE35</f>
        <v>0</v>
      </c>
      <c r="FF35" s="306">
        <f>'Címrend kötelező 4.'!FF35+'Címrend önként 4.'!FF35+'Címrend állig. 4.'!FF35</f>
        <v>0</v>
      </c>
      <c r="FG35" s="306">
        <f>'Címrend kötelező 4.'!FG35+'Címrend önként 4.'!FG35+'Címrend állig. 4.'!FG35</f>
        <v>0</v>
      </c>
      <c r="FH35" s="306">
        <f>'Címrend kötelező 4.'!FH35+'Címrend önként 4.'!FH35+'Címrend állig. 4.'!FH35</f>
        <v>0</v>
      </c>
      <c r="FI35" s="306">
        <f>'Címrend kötelező 4.'!FI35+'Címrend önként 4.'!FI35+'Címrend állig. 4.'!FI35</f>
        <v>0</v>
      </c>
      <c r="FJ35" s="306">
        <f>'Címrend kötelező 4.'!FJ35+'Címrend önként 4.'!FJ35+'Címrend állig. 4.'!FJ35</f>
        <v>0</v>
      </c>
      <c r="FK35" s="306">
        <f>'Címrend kötelező 4.'!FK35+'Címrend önként 4.'!FK35+'Címrend állig. 4.'!FK35</f>
        <v>0</v>
      </c>
      <c r="FL35" s="306">
        <f>'Címrend kötelező 4.'!FL35+'Címrend önként 4.'!FL35+'Címrend állig. 4.'!FL35</f>
        <v>0</v>
      </c>
      <c r="FM35" s="306">
        <f>'Címrend kötelező 4.'!FM35+'Címrend önként 4.'!FM35+'Címrend állig. 4.'!FM35</f>
        <v>0</v>
      </c>
      <c r="FN35" s="306">
        <f>'Címrend kötelező 4.'!FN35+'Címrend önként 4.'!FN35+'Címrend állig. 4.'!FN35</f>
        <v>0</v>
      </c>
      <c r="FO35" s="306">
        <f>'Címrend kötelező 4.'!FO35+'Címrend önként 4.'!FO35+'Címrend állig. 4.'!FO35</f>
        <v>0</v>
      </c>
      <c r="FP35" s="306">
        <f>'Címrend kötelező 4.'!FP35+'Címrend önként 4.'!FP35+'Címrend állig. 4.'!FP35</f>
        <v>0</v>
      </c>
      <c r="FQ35" s="306">
        <f>'Címrend kötelező 4.'!FQ35+'Címrend önként 4.'!FQ35+'Címrend állig. 4.'!FQ35</f>
        <v>0</v>
      </c>
      <c r="FR35" s="306">
        <f>'Címrend kötelező 4.'!FR35+'Címrend önként 4.'!FR35+'Címrend állig. 4.'!FR35</f>
        <v>0</v>
      </c>
      <c r="FS35" s="306">
        <f>'Címrend kötelező 4.'!FS35+'Címrend önként 4.'!FS35+'Címrend állig. 4.'!FS35</f>
        <v>0</v>
      </c>
      <c r="FT35" s="306">
        <f>'Címrend kötelező 4.'!FT35+'Címrend önként 4.'!FT35+'Címrend állig. 4.'!FT35</f>
        <v>0</v>
      </c>
      <c r="FU35" s="306">
        <f>'Címrend kötelező 4.'!FU35+'Címrend önként 4.'!FU35+'Címrend állig. 4.'!FU35</f>
        <v>0</v>
      </c>
      <c r="FV35" s="306">
        <f>'Címrend kötelező 4.'!FV35+'Címrend önként 4.'!FV35+'Címrend állig. 4.'!FV35</f>
        <v>0</v>
      </c>
      <c r="FW35" s="306">
        <f>'Címrend kötelező 4.'!FW35+'Címrend önként 4.'!FW35+'Címrend állig. 4.'!FW35</f>
        <v>0</v>
      </c>
      <c r="FX35" s="306">
        <f>'Címrend kötelező 4.'!FX35+'Címrend önként 4.'!FX35+'Címrend állig. 4.'!FX35</f>
        <v>0</v>
      </c>
      <c r="FY35" s="306">
        <f>'Címrend kötelező 4.'!FY35+'Címrend önként 4.'!FY35+'Címrend állig. 4.'!FY35</f>
        <v>0</v>
      </c>
      <c r="FZ35" s="306">
        <f>'Címrend kötelező 4.'!FZ35+'Címrend önként 4.'!FZ35+'Címrend állig. 4.'!FZ35</f>
        <v>0</v>
      </c>
      <c r="GA35" s="306">
        <f>'Címrend kötelező 4.'!GA35+'Címrend önként 4.'!GA35+'Címrend állig. 4.'!GA35</f>
        <v>0</v>
      </c>
      <c r="GB35" s="306">
        <f>'Címrend kötelező 4.'!GB35+'Címrend önként 4.'!GB35+'Címrend állig. 4.'!GB35</f>
        <v>0</v>
      </c>
      <c r="GC35" s="306">
        <f>'Címrend kötelező 4.'!GC35+'Címrend önként 4.'!GC35+'Címrend állig. 4.'!GC35</f>
        <v>0</v>
      </c>
      <c r="GD35" s="306">
        <f>'Címrend kötelező 4.'!GD35+'Címrend önként 4.'!GD35+'Címrend állig. 4.'!GD35</f>
        <v>0</v>
      </c>
      <c r="GE35" s="306">
        <f>'Címrend kötelező 4.'!GE35+'Címrend önként 4.'!GE35+'Címrend állig. 4.'!GE35</f>
        <v>0</v>
      </c>
      <c r="GF35" s="306">
        <f>'Címrend kötelező 4.'!GF35+'Címrend önként 4.'!GF35+'Címrend állig. 4.'!GF35</f>
        <v>0</v>
      </c>
      <c r="GG35" s="306">
        <f>'Címrend kötelező 4.'!GG35+'Címrend önként 4.'!GG35+'Címrend állig. 4.'!GG35</f>
        <v>0</v>
      </c>
      <c r="GH35" s="306">
        <f>'Címrend kötelező 4.'!GH35+'Címrend önként 4.'!GH35+'Címrend állig. 4.'!GH35</f>
        <v>0</v>
      </c>
      <c r="GI35" s="306">
        <f>'Címrend kötelező 4.'!GI35+'Címrend önként 4.'!GI35+'Címrend állig. 4.'!GI35</f>
        <v>0</v>
      </c>
      <c r="GJ35" s="306">
        <f>'Címrend kötelező 4.'!GJ35+'Címrend önként 4.'!GJ35+'Címrend állig. 4.'!GJ35</f>
        <v>0</v>
      </c>
      <c r="GK35" s="306">
        <f>'Címrend kötelező 4.'!GK35+'Címrend önként 4.'!GK35+'Címrend állig. 4.'!GK35</f>
        <v>0</v>
      </c>
      <c r="GL35" s="307">
        <f t="shared" si="266"/>
        <v>0</v>
      </c>
      <c r="GM35" s="307">
        <f t="shared" si="266"/>
        <v>0</v>
      </c>
      <c r="GN35" s="307">
        <f t="shared" si="266"/>
        <v>0</v>
      </c>
      <c r="GO35" s="306">
        <f>'Címrend kötelező 4.'!GO35+'Címrend önként 4.'!GO35+'Címrend állig. 4.'!GO35</f>
        <v>0</v>
      </c>
      <c r="GP35" s="306">
        <f>'Címrend kötelező 4.'!GP35+'Címrend önként 4.'!GP35+'Címrend állig. 4.'!GP35</f>
        <v>0</v>
      </c>
      <c r="GQ35" s="306">
        <f>'Címrend kötelező 4.'!GQ35+'Címrend önként 4.'!GQ35+'Címrend állig. 4.'!GQ35</f>
        <v>0</v>
      </c>
      <c r="GR35" s="306">
        <f>'Címrend kötelező 4.'!GR35+'Címrend önként 4.'!GR35+'Címrend állig. 4.'!GR35</f>
        <v>0</v>
      </c>
      <c r="GS35" s="306">
        <f>'Címrend kötelező 4.'!GS35+'Címrend önként 4.'!GS35+'Címrend állig. 4.'!GS35</f>
        <v>0</v>
      </c>
      <c r="GT35" s="306">
        <f>'Címrend kötelező 4.'!GT35+'Címrend önként 4.'!GT35+'Címrend állig. 4.'!GT35</f>
        <v>0</v>
      </c>
      <c r="GU35" s="306">
        <f>'Címrend kötelező 4.'!GU35+'Címrend önként 4.'!GU35+'Címrend állig. 4.'!GU35</f>
        <v>0</v>
      </c>
      <c r="GV35" s="306">
        <f>'Címrend kötelező 4.'!GV35+'Címrend önként 4.'!GV35+'Címrend állig. 4.'!GV35</f>
        <v>0</v>
      </c>
      <c r="GW35" s="306">
        <f>'Címrend kötelező 4.'!GW35+'Címrend önként 4.'!GW35+'Címrend állig. 4.'!GW35</f>
        <v>0</v>
      </c>
      <c r="GX35" s="307">
        <f t="shared" si="267"/>
        <v>0</v>
      </c>
      <c r="GY35" s="307">
        <f t="shared" si="267"/>
        <v>0</v>
      </c>
      <c r="GZ35" s="307">
        <f t="shared" si="267"/>
        <v>0</v>
      </c>
      <c r="HA35" s="307">
        <f t="shared" si="268"/>
        <v>7575377</v>
      </c>
      <c r="HB35" s="307">
        <f t="shared" si="268"/>
        <v>7575377</v>
      </c>
      <c r="HC35" s="308">
        <f t="shared" si="268"/>
        <v>8036058</v>
      </c>
      <c r="HD35" s="299"/>
    </row>
    <row r="36" spans="1:212" ht="15" customHeight="1" x14ac:dyDescent="0.2">
      <c r="A36" s="318" t="s">
        <v>593</v>
      </c>
      <c r="B36" s="306">
        <f>'Címrend kötelező 4.'!B36+'Címrend önként 4.'!B36+'Címrend állig. 4.'!B36</f>
        <v>0</v>
      </c>
      <c r="C36" s="306">
        <f>'Címrend kötelező 4.'!C36+'Címrend önként 4.'!C36+'Címrend állig. 4.'!C36</f>
        <v>0</v>
      </c>
      <c r="D36" s="306">
        <f>'Címrend kötelező 4.'!D36+'Címrend önként 4.'!D36+'Címrend állig. 4.'!D36</f>
        <v>148</v>
      </c>
      <c r="E36" s="306">
        <f>'Címrend kötelező 4.'!E36+'Címrend önként 4.'!E36+'Címrend állig. 4.'!E36</f>
        <v>0</v>
      </c>
      <c r="F36" s="306">
        <f>'Címrend kötelező 4.'!F36+'Címrend önként 4.'!F36+'Címrend állig. 4.'!F36</f>
        <v>0</v>
      </c>
      <c r="G36" s="306">
        <f>'Címrend kötelező 4.'!G36+'Címrend önként 4.'!G36+'Címrend állig. 4.'!G36</f>
        <v>0</v>
      </c>
      <c r="H36" s="306">
        <f>'Címrend kötelező 4.'!H36+'Címrend önként 4.'!H36+'Címrend állig. 4.'!H36</f>
        <v>0</v>
      </c>
      <c r="I36" s="306">
        <f>'Címrend kötelező 4.'!I36+'Címrend önként 4.'!I36+'Címrend állig. 4.'!I36</f>
        <v>0</v>
      </c>
      <c r="J36" s="306">
        <f>'Címrend kötelező 4.'!J36+'Címrend önként 4.'!J36+'Címrend állig. 4.'!J36</f>
        <v>0</v>
      </c>
      <c r="K36" s="306">
        <f>'Címrend kötelező 4.'!K36+'Címrend önként 4.'!K36+'Címrend állig. 4.'!K36</f>
        <v>0</v>
      </c>
      <c r="L36" s="306">
        <f>'Címrend kötelező 4.'!L36+'Címrend önként 4.'!L36+'Címrend állig. 4.'!L36</f>
        <v>0</v>
      </c>
      <c r="M36" s="306">
        <f>'Címrend kötelező 4.'!M36+'Címrend önként 4.'!M36+'Címrend állig. 4.'!M36</f>
        <v>0</v>
      </c>
      <c r="N36" s="306">
        <f>'Címrend kötelező 4.'!N36+'Címrend önként 4.'!N36+'Címrend állig. 4.'!N36</f>
        <v>0</v>
      </c>
      <c r="O36" s="306">
        <f>'Címrend kötelező 4.'!O36+'Címrend önként 4.'!O36+'Címrend állig. 4.'!O36</f>
        <v>0</v>
      </c>
      <c r="P36" s="306">
        <f>'Címrend kötelező 4.'!P36+'Címrend önként 4.'!P36+'Címrend állig. 4.'!P36</f>
        <v>87</v>
      </c>
      <c r="Q36" s="306">
        <f>'Címrend kötelező 4.'!Q36+'Címrend önként 4.'!Q36+'Címrend állig. 4.'!Q36</f>
        <v>0</v>
      </c>
      <c r="R36" s="306">
        <f>'Címrend kötelező 4.'!R36+'Címrend önként 4.'!R36+'Címrend állig. 4.'!R36</f>
        <v>0</v>
      </c>
      <c r="S36" s="306">
        <f>'Címrend kötelező 4.'!S36+'Címrend önként 4.'!S36+'Címrend állig. 4.'!S36</f>
        <v>0</v>
      </c>
      <c r="T36" s="306">
        <f>'Címrend kötelező 4.'!T36+'Címrend önként 4.'!T36+'Címrend állig. 4.'!T36</f>
        <v>0</v>
      </c>
      <c r="U36" s="306">
        <f>'Címrend kötelező 4.'!U36+'Címrend önként 4.'!U36+'Címrend állig. 4.'!U36</f>
        <v>0</v>
      </c>
      <c r="V36" s="306">
        <f>'Címrend kötelező 4.'!V36+'Címrend önként 4.'!V36+'Címrend állig. 4.'!V36</f>
        <v>0</v>
      </c>
      <c r="W36" s="306">
        <f>'Címrend kötelező 4.'!W36+'Címrend önként 4.'!W36+'Címrend állig. 4.'!W36</f>
        <v>0</v>
      </c>
      <c r="X36" s="306">
        <f>'Címrend kötelező 4.'!X36+'Címrend önként 4.'!X36+'Címrend állig. 4.'!X36</f>
        <v>0</v>
      </c>
      <c r="Y36" s="306">
        <f>'Címrend kötelező 4.'!Y36+'Címrend önként 4.'!Y36+'Címrend állig. 4.'!Y36</f>
        <v>0</v>
      </c>
      <c r="Z36" s="306">
        <f>'Címrend kötelező 4.'!Z36+'Címrend önként 4.'!Z36+'Címrend állig. 4.'!Z36</f>
        <v>0</v>
      </c>
      <c r="AA36" s="306">
        <f>'Címrend kötelező 4.'!AA36+'Címrend önként 4.'!AA36+'Címrend állig. 4.'!AA36</f>
        <v>0</v>
      </c>
      <c r="AB36" s="306">
        <f>'Címrend kötelező 4.'!AB36+'Címrend önként 4.'!AB36+'Címrend állig. 4.'!AB36</f>
        <v>4991</v>
      </c>
      <c r="AC36" s="306">
        <f>'Címrend kötelező 4.'!AC36+'Címrend önként 4.'!AC36+'Címrend állig. 4.'!AC36</f>
        <v>0</v>
      </c>
      <c r="AD36" s="306">
        <f>'Címrend kötelező 4.'!AD36+'Címrend önként 4.'!AD36+'Címrend állig. 4.'!AD36</f>
        <v>0</v>
      </c>
      <c r="AE36" s="306">
        <f>'Címrend kötelező 4.'!AE36+'Címrend önként 4.'!AE36+'Címrend állig. 4.'!AE36</f>
        <v>0</v>
      </c>
      <c r="AF36" s="306">
        <f>'Címrend kötelező 4.'!AF36+'Címrend önként 4.'!AF36+'Címrend állig. 4.'!AF36</f>
        <v>0</v>
      </c>
      <c r="AG36" s="306">
        <f>'Címrend kötelező 4.'!AG36+'Címrend önként 4.'!AG36+'Címrend állig. 4.'!AG36</f>
        <v>0</v>
      </c>
      <c r="AH36" s="306">
        <f>'Címrend kötelező 4.'!AH36+'Címrend önként 4.'!AH36+'Címrend állig. 4.'!AH36</f>
        <v>0</v>
      </c>
      <c r="AI36" s="306">
        <f>'Címrend kötelező 4.'!AI36+'Címrend önként 4.'!AI36+'Címrend állig. 4.'!AI36</f>
        <v>5603</v>
      </c>
      <c r="AJ36" s="306">
        <f>'Címrend kötelező 4.'!AJ36+'Címrend önként 4.'!AJ36+'Címrend állig. 4.'!AJ36</f>
        <v>5603</v>
      </c>
      <c r="AK36" s="306">
        <f>'Címrend kötelező 4.'!AK36+'Címrend önként 4.'!AK36+'Címrend állig. 4.'!AK36</f>
        <v>6021</v>
      </c>
      <c r="AL36" s="306">
        <f>'Címrend kötelező 4.'!AL36+'Címrend önként 4.'!AL36+'Címrend állig. 4.'!AL36</f>
        <v>0</v>
      </c>
      <c r="AM36" s="306">
        <f>'Címrend kötelező 4.'!AM36+'Címrend önként 4.'!AM36+'Címrend állig. 4.'!AM36</f>
        <v>0</v>
      </c>
      <c r="AN36" s="306">
        <f>'Címrend kötelező 4.'!AN36+'Címrend önként 4.'!AN36+'Címrend állig. 4.'!AN36</f>
        <v>9737</v>
      </c>
      <c r="AO36" s="306">
        <f>'Címrend kötelező 4.'!AO36+'Címrend önként 4.'!AO36+'Címrend állig. 4.'!AO36</f>
        <v>1251010</v>
      </c>
      <c r="AP36" s="306">
        <f>'Címrend kötelező 4.'!AP36+'Címrend önként 4.'!AP36+'Címrend állig. 4.'!AP36</f>
        <v>1251010</v>
      </c>
      <c r="AQ36" s="306">
        <f>'Címrend kötelező 4.'!AQ36+'Címrend önként 4.'!AQ36+'Címrend állig. 4.'!AQ36</f>
        <v>1281931</v>
      </c>
      <c r="AR36" s="306">
        <f>'Címrend kötelező 4.'!AR36+'Címrend önként 4.'!AR36+'Címrend állig. 4.'!AR36</f>
        <v>0</v>
      </c>
      <c r="AS36" s="306">
        <f>'Címrend kötelező 4.'!AS36+'Címrend önként 4.'!AS36+'Címrend állig. 4.'!AS36</f>
        <v>0</v>
      </c>
      <c r="AT36" s="306">
        <f>'Címrend kötelező 4.'!AT36+'Címrend önként 4.'!AT36+'Címrend állig. 4.'!AT36</f>
        <v>0</v>
      </c>
      <c r="AU36" s="306">
        <f>'Címrend kötelező 4.'!AU36+'Címrend önként 4.'!AU36+'Címrend állig. 4.'!AU36</f>
        <v>1200</v>
      </c>
      <c r="AV36" s="306">
        <f>'Címrend kötelező 4.'!AV36+'Címrend önként 4.'!AV36+'Címrend állig. 4.'!AV36</f>
        <v>1200</v>
      </c>
      <c r="AW36" s="306">
        <f>'Címrend kötelező 4.'!AW36+'Címrend önként 4.'!AW36+'Címrend állig. 4.'!AW36</f>
        <v>631</v>
      </c>
      <c r="AX36" s="306">
        <f>'Címrend kötelező 4.'!AX36+'Címrend önként 4.'!AX36+'Címrend állig. 4.'!AX36</f>
        <v>250000</v>
      </c>
      <c r="AY36" s="306">
        <f>'Címrend kötelező 4.'!AY36+'Címrend önként 4.'!AY36+'Címrend állig. 4.'!AY36</f>
        <v>250000</v>
      </c>
      <c r="AZ36" s="306">
        <f>'Címrend kötelező 4.'!AZ36+'Címrend önként 4.'!AZ36+'Címrend állig. 4.'!AZ36</f>
        <v>328060</v>
      </c>
      <c r="BA36" s="306">
        <f>'Címrend kötelező 4.'!BA36+'Címrend önként 4.'!BA36+'Címrend állig. 4.'!BA36</f>
        <v>0</v>
      </c>
      <c r="BB36" s="306">
        <f>'Címrend kötelező 4.'!BB36+'Címrend önként 4.'!BB36+'Címrend állig. 4.'!BB36</f>
        <v>0</v>
      </c>
      <c r="BC36" s="306">
        <f>'Címrend kötelező 4.'!BC36+'Címrend önként 4.'!BC36+'Címrend állig. 4.'!BC36</f>
        <v>0</v>
      </c>
      <c r="BD36" s="306">
        <f>'Címrend kötelező 4.'!BD36+'Címrend önként 4.'!BD36+'Címrend állig. 4.'!BD36</f>
        <v>0</v>
      </c>
      <c r="BE36" s="306">
        <f>'Címrend kötelező 4.'!BE36+'Címrend önként 4.'!BE36+'Címrend állig. 4.'!BE36</f>
        <v>0</v>
      </c>
      <c r="BF36" s="306">
        <f>'Címrend kötelező 4.'!BF36+'Címrend önként 4.'!BF36+'Címrend állig. 4.'!BF36</f>
        <v>0</v>
      </c>
      <c r="BG36" s="306">
        <f>'Címrend kötelező 4.'!BG36+'Címrend önként 4.'!BG36+'Címrend állig. 4.'!BG36</f>
        <v>68219</v>
      </c>
      <c r="BH36" s="306">
        <f>'Címrend kötelező 4.'!BH36+'Címrend önként 4.'!BH36+'Címrend állig. 4.'!BH36</f>
        <v>68219</v>
      </c>
      <c r="BI36" s="306">
        <f>'Címrend kötelező 4.'!BI36+'Címrend önként 4.'!BI36+'Címrend állig. 4.'!BI36</f>
        <v>94471</v>
      </c>
      <c r="BJ36" s="306">
        <f>'Címrend kötelező 4.'!BJ36+'Címrend önként 4.'!BJ36+'Címrend állig. 4.'!BJ36</f>
        <v>0</v>
      </c>
      <c r="BK36" s="306">
        <f>'Címrend kötelező 4.'!BK36+'Címrend önként 4.'!BK36+'Címrend állig. 4.'!BK36</f>
        <v>0</v>
      </c>
      <c r="BL36" s="306">
        <f>'Címrend kötelező 4.'!BL36+'Címrend önként 4.'!BL36+'Címrend állig. 4.'!BL36</f>
        <v>0</v>
      </c>
      <c r="BM36" s="306">
        <f>'Címrend kötelező 4.'!BM36+'Címrend önként 4.'!BM36+'Címrend állig. 4.'!BM36</f>
        <v>0</v>
      </c>
      <c r="BN36" s="306">
        <f>'Címrend kötelező 4.'!BN36+'Címrend önként 4.'!BN36+'Címrend állig. 4.'!BN36</f>
        <v>0</v>
      </c>
      <c r="BO36" s="306">
        <f>'Címrend kötelező 4.'!BO36+'Címrend önként 4.'!BO36+'Címrend állig. 4.'!BO36</f>
        <v>0</v>
      </c>
      <c r="BP36" s="306">
        <f>'Címrend kötelező 4.'!BP36+'Címrend önként 4.'!BP36+'Címrend állig. 4.'!BP36</f>
        <v>145846</v>
      </c>
      <c r="BQ36" s="306">
        <f>'Címrend kötelező 4.'!BQ36+'Címrend önként 4.'!BQ36+'Címrend állig. 4.'!BQ36</f>
        <v>166236</v>
      </c>
      <c r="BR36" s="306">
        <f>'Címrend kötelező 4.'!BR36+'Címrend önként 4.'!BR36+'Címrend állig. 4.'!BR36</f>
        <v>68223</v>
      </c>
      <c r="BS36" s="306">
        <f>'Címrend kötelező 4.'!BS36+'Címrend önként 4.'!BS36+'Címrend állig. 4.'!BS36</f>
        <v>0</v>
      </c>
      <c r="BT36" s="306">
        <f>'Címrend kötelező 4.'!BT36+'Címrend önként 4.'!BT36+'Címrend állig. 4.'!BT36</f>
        <v>0</v>
      </c>
      <c r="BU36" s="306">
        <f>'Címrend kötelező 4.'!BU36+'Címrend önként 4.'!BU36+'Címrend állig. 4.'!BU36</f>
        <v>0</v>
      </c>
      <c r="BV36" s="306">
        <f>'Címrend kötelező 4.'!BV36+'Címrend önként 4.'!BV36+'Címrend állig. 4.'!BV36</f>
        <v>0</v>
      </c>
      <c r="BW36" s="306">
        <f>'Címrend kötelező 4.'!BW36+'Címrend önként 4.'!BW36+'Címrend állig. 4.'!BW36</f>
        <v>0</v>
      </c>
      <c r="BX36" s="306">
        <f>'Címrend kötelező 4.'!BX36+'Címrend önként 4.'!BX36+'Címrend állig. 4.'!BX36</f>
        <v>0</v>
      </c>
      <c r="BY36" s="306">
        <f>'Címrend kötelező 4.'!BY36+'Címrend önként 4.'!BY36+'Címrend állig. 4.'!BY36</f>
        <v>0</v>
      </c>
      <c r="BZ36" s="306">
        <f>'Címrend kötelező 4.'!BZ36+'Címrend önként 4.'!BZ36+'Címrend állig. 4.'!BZ36</f>
        <v>0</v>
      </c>
      <c r="CA36" s="306">
        <f>'Címrend kötelező 4.'!CA36+'Címrend önként 4.'!CA36+'Címrend állig. 4.'!CA36</f>
        <v>368</v>
      </c>
      <c r="CB36" s="306">
        <f>'Címrend kötelező 4.'!CB36+'Címrend önként 4.'!CB36+'Címrend állig. 4.'!CB36</f>
        <v>0</v>
      </c>
      <c r="CC36" s="306">
        <f>'Címrend kötelező 4.'!CC36+'Címrend önként 4.'!CC36+'Címrend állig. 4.'!CC36</f>
        <v>0</v>
      </c>
      <c r="CD36" s="306">
        <f>'Címrend kötelező 4.'!CD36+'Címrend önként 4.'!CD36+'Címrend állig. 4.'!CD36</f>
        <v>0</v>
      </c>
      <c r="CE36" s="306">
        <f>'Címrend kötelező 4.'!CE36+'Címrend önként 4.'!CE36+'Címrend állig. 4.'!CE36</f>
        <v>2160300</v>
      </c>
      <c r="CF36" s="306">
        <f>'Címrend kötelező 4.'!CF36+'Címrend önként 4.'!CF36+'Címrend állig. 4.'!CF36</f>
        <v>2568692</v>
      </c>
      <c r="CG36" s="306">
        <f>'Címrend kötelező 4.'!CG36+'Címrend önként 4.'!CG36+'Címrend állig. 4.'!CG36</f>
        <v>1921279</v>
      </c>
      <c r="CH36" s="306">
        <f>'Címrend kötelező 4.'!CH36+'Címrend önként 4.'!CH36+'Címrend állig. 4.'!CH36</f>
        <v>0</v>
      </c>
      <c r="CI36" s="306">
        <f>'Címrend kötelező 4.'!CI36+'Címrend önként 4.'!CI36+'Címrend állig. 4.'!CI36</f>
        <v>0</v>
      </c>
      <c r="CJ36" s="306">
        <f>'Címrend kötelező 4.'!CJ36+'Címrend önként 4.'!CJ36+'Címrend állig. 4.'!CJ36</f>
        <v>0</v>
      </c>
      <c r="CK36" s="306">
        <f>'Címrend kötelező 4.'!CK36+'Címrend önként 4.'!CK36+'Címrend állig. 4.'!CK36</f>
        <v>0</v>
      </c>
      <c r="CL36" s="306">
        <f>'Címrend kötelező 4.'!CL36+'Címrend önként 4.'!CL36+'Címrend állig. 4.'!CL36</f>
        <v>0</v>
      </c>
      <c r="CM36" s="306">
        <f>'Címrend kötelező 4.'!CM36+'Címrend önként 4.'!CM36+'Címrend állig. 4.'!CM36</f>
        <v>0</v>
      </c>
      <c r="CN36" s="306">
        <f>'Címrend kötelező 4.'!CN36+'Címrend önként 4.'!CN36+'Címrend állig. 4.'!CN36</f>
        <v>0</v>
      </c>
      <c r="CO36" s="306">
        <f>'Címrend kötelező 4.'!CO36+'Címrend önként 4.'!CO36+'Címrend állig. 4.'!CO36</f>
        <v>0</v>
      </c>
      <c r="CP36" s="306">
        <f>'Címrend kötelező 4.'!CP36+'Címrend önként 4.'!CP36+'Címrend állig. 4.'!CP36</f>
        <v>0</v>
      </c>
      <c r="CQ36" s="306">
        <f>'Címrend kötelező 4.'!CQ36+'Címrend önként 4.'!CQ36+'Címrend állig. 4.'!CQ36</f>
        <v>0</v>
      </c>
      <c r="CR36" s="306">
        <f>'Címrend kötelező 4.'!CR36+'Címrend önként 4.'!CR36+'Címrend állig. 4.'!CR36</f>
        <v>0</v>
      </c>
      <c r="CS36" s="306">
        <f>'Címrend kötelező 4.'!CS36+'Címrend önként 4.'!CS36+'Címrend állig. 4.'!CS36</f>
        <v>0</v>
      </c>
      <c r="CT36" s="306">
        <f>'Címrend kötelező 4.'!CT36+'Címrend önként 4.'!CT36+'Címrend állig. 4.'!CT36</f>
        <v>0</v>
      </c>
      <c r="CU36" s="306">
        <f>'Címrend kötelező 4.'!CU36+'Címrend önként 4.'!CU36+'Címrend állig. 4.'!CU36</f>
        <v>0</v>
      </c>
      <c r="CV36" s="306">
        <f>'Címrend kötelező 4.'!CV36+'Címrend önként 4.'!CV36+'Címrend állig. 4.'!CV36</f>
        <v>0</v>
      </c>
      <c r="CW36" s="306">
        <f>'Címrend kötelező 4.'!CW36+'Címrend önként 4.'!CW36+'Címrend állig. 4.'!CW36</f>
        <v>0</v>
      </c>
      <c r="CX36" s="306">
        <f>'Címrend kötelező 4.'!CX36+'Címrend önként 4.'!CX36+'Címrend állig. 4.'!CX36</f>
        <v>0</v>
      </c>
      <c r="CY36" s="306">
        <f>'Címrend kötelező 4.'!CY36+'Címrend önként 4.'!CY36+'Címrend állig. 4.'!CY36</f>
        <v>0</v>
      </c>
      <c r="CZ36" s="306">
        <f>'Címrend kötelező 4.'!CZ36+'Címrend önként 4.'!CZ36+'Címrend állig. 4.'!CZ36</f>
        <v>0</v>
      </c>
      <c r="DA36" s="306">
        <f>'Címrend kötelező 4.'!DA36+'Címrend önként 4.'!DA36+'Címrend állig. 4.'!DA36</f>
        <v>0</v>
      </c>
      <c r="DB36" s="306">
        <f>'Címrend kötelező 4.'!DB36+'Címrend önként 4.'!DB36+'Címrend állig. 4.'!DB36</f>
        <v>3074</v>
      </c>
      <c r="DC36" s="306">
        <f>'Címrend kötelező 4.'!DC36+'Címrend önként 4.'!DC36+'Címrend állig. 4.'!DC36</f>
        <v>0</v>
      </c>
      <c r="DD36" s="306">
        <f>'Címrend kötelező 4.'!DD36+'Címrend önként 4.'!DD36+'Címrend állig. 4.'!DD36</f>
        <v>0</v>
      </c>
      <c r="DE36" s="306">
        <f>'Címrend kötelező 4.'!DE36+'Címrend önként 4.'!DE36+'Címrend állig. 4.'!DE36</f>
        <v>122</v>
      </c>
      <c r="DF36" s="306">
        <f>'Címrend kötelező 4.'!DF36+'Címrend önként 4.'!DF36+'Címrend állig. 4.'!DF36</f>
        <v>120507</v>
      </c>
      <c r="DG36" s="306">
        <f>'Címrend kötelező 4.'!DG36+'Címrend önként 4.'!DG36+'Címrend állig. 4.'!DG36</f>
        <v>0</v>
      </c>
      <c r="DH36" s="306">
        <f>'Címrend kötelező 4.'!DH36+'Címrend önként 4.'!DH36+'Címrend állig. 4.'!DH36</f>
        <v>17562</v>
      </c>
      <c r="DI36" s="306">
        <f>'Címrend kötelező 4.'!DI36+'Címrend önként 4.'!DI36+'Címrend állig. 4.'!DI36</f>
        <v>30000</v>
      </c>
      <c r="DJ36" s="306">
        <f>'Címrend kötelező 4.'!DJ36+'Címrend önként 4.'!DJ36+'Címrend állig. 4.'!DJ36</f>
        <v>30000</v>
      </c>
      <c r="DK36" s="306">
        <f>'Címrend kötelező 4.'!DK36+'Címrend önként 4.'!DK36+'Címrend állig. 4.'!DK36</f>
        <v>41758</v>
      </c>
      <c r="DL36" s="306">
        <f>'Címrend kötelező 4.'!DL36+'Címrend önként 4.'!DL36+'Címrend állig. 4.'!DL36</f>
        <v>0</v>
      </c>
      <c r="DM36" s="306">
        <f>'Címrend kötelező 4.'!DM36+'Címrend önként 4.'!DM36+'Címrend állig. 4.'!DM36</f>
        <v>0</v>
      </c>
      <c r="DN36" s="306">
        <f>'Címrend kötelező 4.'!DN36+'Címrend önként 4.'!DN36+'Címrend állig. 4.'!DN36</f>
        <v>0</v>
      </c>
      <c r="DO36" s="306">
        <f>'Címrend kötelező 4.'!DO36+'Címrend önként 4.'!DO36+'Címrend állig. 4.'!DO36</f>
        <v>0</v>
      </c>
      <c r="DP36" s="306">
        <f>'Címrend kötelező 4.'!DP36+'Címrend önként 4.'!DP36+'Címrend állig. 4.'!DP36</f>
        <v>0</v>
      </c>
      <c r="DQ36" s="306">
        <f>'Címrend kötelező 4.'!DQ36+'Címrend önként 4.'!DQ36+'Címrend állig. 4.'!DQ36</f>
        <v>0</v>
      </c>
      <c r="DR36" s="335">
        <f t="shared" si="25"/>
        <v>4032685</v>
      </c>
      <c r="DS36" s="335">
        <f t="shared" si="25"/>
        <v>4340960</v>
      </c>
      <c r="DT36" s="335">
        <f t="shared" si="25"/>
        <v>3778463</v>
      </c>
      <c r="DU36" s="306">
        <f>'Címrend kötelező 4.'!DU36+'Címrend önként 4.'!DU36+'Címrend állig. 4.'!DU36</f>
        <v>0</v>
      </c>
      <c r="DV36" s="306">
        <f>'Címrend kötelező 4.'!DV36+'Címrend önként 4.'!DV36+'Címrend állig. 4.'!DV36</f>
        <v>0</v>
      </c>
      <c r="DW36" s="306">
        <f>'Címrend kötelező 4.'!DW36+'Címrend önként 4.'!DW36+'Címrend állig. 4.'!DW36</f>
        <v>0</v>
      </c>
      <c r="DX36" s="306">
        <f>'Címrend kötelező 4.'!DX36+'Címrend önként 4.'!DX36+'Címrend állig. 4.'!DX36</f>
        <v>0</v>
      </c>
      <c r="DY36" s="306">
        <f>'Címrend kötelező 4.'!DY36+'Címrend önként 4.'!DY36+'Címrend állig. 4.'!DY36</f>
        <v>0</v>
      </c>
      <c r="DZ36" s="306">
        <f>'Címrend kötelező 4.'!DZ36+'Címrend önként 4.'!DZ36+'Címrend állig. 4.'!DZ36</f>
        <v>0</v>
      </c>
      <c r="EA36" s="306">
        <f>'Címrend kötelező 4.'!EA36+'Címrend önként 4.'!EA36+'Címrend állig. 4.'!EA36</f>
        <v>1600</v>
      </c>
      <c r="EB36" s="306">
        <f>'Címrend kötelező 4.'!EB36+'Címrend önként 4.'!EB36+'Címrend állig. 4.'!EB36</f>
        <v>1600</v>
      </c>
      <c r="EC36" s="306">
        <f>'Címrend kötelező 4.'!EC36+'Címrend önként 4.'!EC36+'Címrend állig. 4.'!EC36</f>
        <v>2258</v>
      </c>
      <c r="ED36" s="306">
        <f>'Címrend kötelező 4.'!ED36+'Címrend önként 4.'!ED36+'Címrend állig. 4.'!ED36</f>
        <v>4000</v>
      </c>
      <c r="EE36" s="306">
        <f>'Címrend kötelező 4.'!EE36+'Címrend önként 4.'!EE36+'Címrend állig. 4.'!EE36</f>
        <v>4898</v>
      </c>
      <c r="EF36" s="306">
        <f>'Címrend kötelező 4.'!EF36+'Címrend önként 4.'!EF36+'Címrend állig. 4.'!EF36</f>
        <v>10031</v>
      </c>
      <c r="EG36" s="306">
        <f>'Címrend kötelező 4.'!EG36+'Címrend önként 4.'!EG36+'Címrend állig. 4.'!EG36</f>
        <v>200</v>
      </c>
      <c r="EH36" s="306">
        <f>'Címrend kötelező 4.'!EH36+'Címrend önként 4.'!EH36+'Címrend állig. 4.'!EH36</f>
        <v>200</v>
      </c>
      <c r="EI36" s="306">
        <f>'Címrend kötelező 4.'!EI36+'Címrend önként 4.'!EI36+'Címrend állig. 4.'!EI36</f>
        <v>0</v>
      </c>
      <c r="EJ36" s="306">
        <f>'Címrend kötelező 4.'!EJ36+'Címrend önként 4.'!EJ36+'Címrend állig. 4.'!EJ36</f>
        <v>0</v>
      </c>
      <c r="EK36" s="306">
        <f>'Címrend kötelező 4.'!EK36+'Címrend önként 4.'!EK36+'Címrend állig. 4.'!EK36</f>
        <v>0</v>
      </c>
      <c r="EL36" s="306">
        <f>'Címrend kötelező 4.'!EL36+'Címrend önként 4.'!EL36+'Címrend állig. 4.'!EL36</f>
        <v>259</v>
      </c>
      <c r="EM36" s="306">
        <f>'Címrend kötelező 4.'!EM36+'Címrend önként 4.'!EM36+'Címrend állig. 4.'!EM36</f>
        <v>0</v>
      </c>
      <c r="EN36" s="306">
        <f>'Címrend kötelező 4.'!EN36+'Címrend önként 4.'!EN36+'Címrend állig. 4.'!EN36</f>
        <v>0</v>
      </c>
      <c r="EO36" s="306">
        <f>'Címrend kötelező 4.'!EO36+'Címrend önként 4.'!EO36+'Címrend állig. 4.'!EO36</f>
        <v>1035</v>
      </c>
      <c r="EP36" s="306">
        <f>'Címrend kötelező 4.'!EP36+'Címrend önként 4.'!EP36+'Címrend állig. 4.'!EP36</f>
        <v>0</v>
      </c>
      <c r="EQ36" s="306">
        <f>'Címrend kötelező 4.'!EQ36+'Címrend önként 4.'!EQ36+'Címrend állig. 4.'!EQ36</f>
        <v>0</v>
      </c>
      <c r="ER36" s="306">
        <f>'Címrend kötelező 4.'!ER36+'Címrend önként 4.'!ER36+'Címrend állig. 4.'!ER36</f>
        <v>2716</v>
      </c>
      <c r="ES36" s="306">
        <f>'Címrend kötelező 4.'!ES36+'Címrend önként 4.'!ES36+'Címrend állig. 4.'!ES36</f>
        <v>0</v>
      </c>
      <c r="ET36" s="306">
        <f>'Címrend kötelező 4.'!ET36+'Címrend önként 4.'!ET36+'Címrend állig. 4.'!ET36</f>
        <v>6000</v>
      </c>
      <c r="EU36" s="306">
        <f>'Címrend kötelező 4.'!EU36+'Címrend önként 4.'!EU36+'Címrend állig. 4.'!EU36</f>
        <v>2382</v>
      </c>
      <c r="EV36" s="335">
        <f t="shared" si="265"/>
        <v>5800</v>
      </c>
      <c r="EW36" s="335">
        <f t="shared" si="265"/>
        <v>12698</v>
      </c>
      <c r="EX36" s="335">
        <f t="shared" si="265"/>
        <v>18681</v>
      </c>
      <c r="EY36" s="306">
        <f>'Címrend kötelező 4.'!EY36+'Címrend önként 4.'!EY36+'Címrend állig. 4.'!EY36</f>
        <v>3000</v>
      </c>
      <c r="EZ36" s="306">
        <f>'Címrend kötelező 4.'!EZ36+'Címrend önként 4.'!EZ36+'Címrend állig. 4.'!EZ36</f>
        <v>3000</v>
      </c>
      <c r="FA36" s="306">
        <f>'Címrend kötelező 4.'!FA36+'Címrend önként 4.'!FA36+'Címrend állig. 4.'!FA36</f>
        <v>2485</v>
      </c>
      <c r="FB36" s="306">
        <f>'Címrend kötelező 4.'!FB36+'Címrend önként 4.'!FB36+'Címrend állig. 4.'!FB36</f>
        <v>0</v>
      </c>
      <c r="FC36" s="306">
        <f>'Címrend kötelező 4.'!FC36+'Címrend önként 4.'!FC36+'Címrend állig. 4.'!FC36</f>
        <v>58021</v>
      </c>
      <c r="FD36" s="306">
        <f>'Címrend kötelező 4.'!FD36+'Címrend önként 4.'!FD36+'Címrend állig. 4.'!FD36</f>
        <v>58042</v>
      </c>
      <c r="FE36" s="306">
        <f>'Címrend kötelező 4.'!FE36+'Címrend önként 4.'!FE36+'Címrend állig. 4.'!FE36</f>
        <v>0</v>
      </c>
      <c r="FF36" s="306">
        <f>'Címrend kötelező 4.'!FF36+'Címrend önként 4.'!FF36+'Címrend állig. 4.'!FF36</f>
        <v>0</v>
      </c>
      <c r="FG36" s="306">
        <f>'Címrend kötelező 4.'!FG36+'Címrend önként 4.'!FG36+'Címrend állig. 4.'!FG36</f>
        <v>0</v>
      </c>
      <c r="FH36" s="306">
        <f>'Címrend kötelező 4.'!FH36+'Címrend önként 4.'!FH36+'Címrend állig. 4.'!FH36</f>
        <v>600</v>
      </c>
      <c r="FI36" s="306">
        <f>'Címrend kötelező 4.'!FI36+'Címrend önként 4.'!FI36+'Címrend állig. 4.'!FI36</f>
        <v>1057</v>
      </c>
      <c r="FJ36" s="306">
        <f>'Címrend kötelező 4.'!FJ36+'Címrend önként 4.'!FJ36+'Címrend állig. 4.'!FJ36</f>
        <v>991</v>
      </c>
      <c r="FK36" s="306">
        <f>'Címrend kötelező 4.'!FK36+'Címrend önként 4.'!FK36+'Címrend állig. 4.'!FK36</f>
        <v>0</v>
      </c>
      <c r="FL36" s="306">
        <f>'Címrend kötelező 4.'!FL36+'Címrend önként 4.'!FL36+'Címrend állig. 4.'!FL36</f>
        <v>16</v>
      </c>
      <c r="FM36" s="306">
        <f>'Címrend kötelező 4.'!FM36+'Címrend önként 4.'!FM36+'Címrend állig. 4.'!FM36</f>
        <v>15</v>
      </c>
      <c r="FN36" s="306">
        <f>'Címrend kötelező 4.'!FN36+'Címrend önként 4.'!FN36+'Címrend állig. 4.'!FN36</f>
        <v>45731</v>
      </c>
      <c r="FO36" s="306">
        <f>'Címrend kötelező 4.'!FO36+'Címrend önként 4.'!FO36+'Címrend állig. 4.'!FO36</f>
        <v>45731</v>
      </c>
      <c r="FP36" s="306">
        <f>'Címrend kötelező 4.'!FP36+'Címrend önként 4.'!FP36+'Címrend állig. 4.'!FP36</f>
        <v>25357</v>
      </c>
      <c r="FQ36" s="306">
        <f>'Címrend kötelező 4.'!FQ36+'Címrend önként 4.'!FQ36+'Címrend állig. 4.'!FQ36</f>
        <v>6434</v>
      </c>
      <c r="FR36" s="306">
        <f>'Címrend kötelező 4.'!FR36+'Címrend önként 4.'!FR36+'Címrend állig. 4.'!FR36</f>
        <v>6562</v>
      </c>
      <c r="FS36" s="306">
        <f>'Címrend kötelező 4.'!FS36+'Címrend önként 4.'!FS36+'Címrend állig. 4.'!FS36</f>
        <v>14326</v>
      </c>
      <c r="FT36" s="306">
        <f>'Címrend kötelező 4.'!FT36+'Címrend önként 4.'!FT36+'Címrend állig. 4.'!FT36</f>
        <v>3751</v>
      </c>
      <c r="FU36" s="306">
        <f>'Címrend kötelező 4.'!FU36+'Címrend önként 4.'!FU36+'Címrend állig. 4.'!FU36</f>
        <v>3879</v>
      </c>
      <c r="FV36" s="306">
        <f>'Címrend kötelező 4.'!FV36+'Címrend önként 4.'!FV36+'Címrend állig. 4.'!FV36</f>
        <v>2023</v>
      </c>
      <c r="FW36" s="306">
        <f>'Címrend kötelező 4.'!FW36+'Címrend önként 4.'!FW36+'Címrend állig. 4.'!FW36</f>
        <v>13603</v>
      </c>
      <c r="FX36" s="306">
        <f>'Címrend kötelező 4.'!FX36+'Címrend önként 4.'!FX36+'Címrend állig. 4.'!FX36</f>
        <v>13603</v>
      </c>
      <c r="FY36" s="306">
        <f>'Címrend kötelező 4.'!FY36+'Címrend önként 4.'!FY36+'Címrend állig. 4.'!FY36</f>
        <v>11135</v>
      </c>
      <c r="FZ36" s="306">
        <f>'Címrend kötelező 4.'!FZ36+'Címrend önként 4.'!FZ36+'Címrend állig. 4.'!FZ36</f>
        <v>0</v>
      </c>
      <c r="GA36" s="306">
        <f>'Címrend kötelező 4.'!GA36+'Címrend önként 4.'!GA36+'Címrend állig. 4.'!GA36</f>
        <v>0</v>
      </c>
      <c r="GB36" s="306">
        <f>'Címrend kötelező 4.'!GB36+'Címrend önként 4.'!GB36+'Címrend állig. 4.'!GB36</f>
        <v>0</v>
      </c>
      <c r="GC36" s="306">
        <f>'Címrend kötelező 4.'!GC36+'Címrend önként 4.'!GC36+'Címrend állig. 4.'!GC36</f>
        <v>0</v>
      </c>
      <c r="GD36" s="306">
        <f>'Címrend kötelező 4.'!GD36+'Címrend önként 4.'!GD36+'Címrend állig. 4.'!GD36</f>
        <v>0</v>
      </c>
      <c r="GE36" s="306">
        <f>'Címrend kötelező 4.'!GE36+'Címrend önként 4.'!GE36+'Címrend állig. 4.'!GE36</f>
        <v>0</v>
      </c>
      <c r="GF36" s="306">
        <f>'Címrend kötelező 4.'!GF36+'Címrend önként 4.'!GF36+'Címrend állig. 4.'!GF36</f>
        <v>97009</v>
      </c>
      <c r="GG36" s="306">
        <f>'Címrend kötelező 4.'!GG36+'Címrend önként 4.'!GG36+'Címrend állig. 4.'!GG36</f>
        <v>108755</v>
      </c>
      <c r="GH36" s="306">
        <f>'Címrend kötelező 4.'!GH36+'Címrend önként 4.'!GH36+'Címrend állig. 4.'!GH36</f>
        <v>96402</v>
      </c>
      <c r="GI36" s="306">
        <f>'Címrend kötelező 4.'!GI36+'Címrend önként 4.'!GI36+'Címrend állig. 4.'!GI36</f>
        <v>0</v>
      </c>
      <c r="GJ36" s="306">
        <f>'Címrend kötelező 4.'!GJ36+'Címrend önként 4.'!GJ36+'Címrend állig. 4.'!GJ36</f>
        <v>0</v>
      </c>
      <c r="GK36" s="306">
        <f>'Címrend kötelező 4.'!GK36+'Címrend önként 4.'!GK36+'Címrend állig. 4.'!GK36</f>
        <v>0</v>
      </c>
      <c r="GL36" s="307">
        <f t="shared" si="266"/>
        <v>170128</v>
      </c>
      <c r="GM36" s="307">
        <f t="shared" si="266"/>
        <v>240624</v>
      </c>
      <c r="GN36" s="307">
        <f t="shared" si="266"/>
        <v>210776</v>
      </c>
      <c r="GO36" s="306">
        <f>'Címrend kötelező 4.'!GO36+'Címrend önként 4.'!GO36+'Címrend állig. 4.'!GO36</f>
        <v>42307</v>
      </c>
      <c r="GP36" s="306">
        <f>'Címrend kötelező 4.'!GP36+'Címrend önként 4.'!GP36+'Címrend állig. 4.'!GP36</f>
        <v>43637</v>
      </c>
      <c r="GQ36" s="306">
        <f>'Címrend kötelező 4.'!GQ36+'Címrend önként 4.'!GQ36+'Címrend állig. 4.'!GQ36</f>
        <v>48774</v>
      </c>
      <c r="GR36" s="306">
        <f>'Címrend kötelező 4.'!GR36+'Címrend önként 4.'!GR36+'Címrend állig. 4.'!GR36</f>
        <v>29700</v>
      </c>
      <c r="GS36" s="306">
        <f>'Címrend kötelező 4.'!GS36+'Címrend önként 4.'!GS36+'Címrend állig. 4.'!GS36</f>
        <v>26099</v>
      </c>
      <c r="GT36" s="306">
        <f>'Címrend kötelező 4.'!GT36+'Címrend önként 4.'!GT36+'Címrend állig. 4.'!GT36</f>
        <v>25265</v>
      </c>
      <c r="GU36" s="306">
        <f>'Címrend kötelező 4.'!GU36+'Címrend önként 4.'!GU36+'Címrend állig. 4.'!GU36</f>
        <v>0</v>
      </c>
      <c r="GV36" s="306">
        <f>'Címrend kötelező 4.'!GV36+'Címrend önként 4.'!GV36+'Címrend állig. 4.'!GV36</f>
        <v>3926</v>
      </c>
      <c r="GW36" s="306">
        <f>'Címrend kötelező 4.'!GW36+'Címrend önként 4.'!GW36+'Címrend állig. 4.'!GW36</f>
        <v>3932</v>
      </c>
      <c r="GX36" s="307">
        <f t="shared" si="267"/>
        <v>242135</v>
      </c>
      <c r="GY36" s="307">
        <f t="shared" si="267"/>
        <v>314286</v>
      </c>
      <c r="GZ36" s="307">
        <f t="shared" si="267"/>
        <v>288747</v>
      </c>
      <c r="HA36" s="307">
        <f t="shared" si="268"/>
        <v>4280620</v>
      </c>
      <c r="HB36" s="307">
        <f t="shared" si="268"/>
        <v>4667944</v>
      </c>
      <c r="HC36" s="308">
        <f t="shared" si="268"/>
        <v>4085891</v>
      </c>
      <c r="HD36" s="299"/>
    </row>
    <row r="37" spans="1:212" s="167" customFormat="1" ht="15" customHeight="1" x14ac:dyDescent="0.2">
      <c r="A37" s="317" t="s">
        <v>594</v>
      </c>
      <c r="B37" s="310">
        <f t="shared" ref="B37" si="269">B38+B39</f>
        <v>0</v>
      </c>
      <c r="C37" s="310">
        <f t="shared" ref="C37:E37" si="270">C38+C39</f>
        <v>0</v>
      </c>
      <c r="D37" s="310">
        <f t="shared" si="270"/>
        <v>0</v>
      </c>
      <c r="E37" s="310">
        <f t="shared" si="270"/>
        <v>0</v>
      </c>
      <c r="F37" s="310">
        <f t="shared" ref="F37:N37" si="271">F38+F39</f>
        <v>0</v>
      </c>
      <c r="G37" s="310">
        <f t="shared" si="271"/>
        <v>0</v>
      </c>
      <c r="H37" s="310">
        <f t="shared" si="271"/>
        <v>0</v>
      </c>
      <c r="I37" s="310">
        <f t="shared" si="271"/>
        <v>0</v>
      </c>
      <c r="J37" s="310">
        <f t="shared" si="271"/>
        <v>0</v>
      </c>
      <c r="K37" s="310">
        <f t="shared" si="271"/>
        <v>0</v>
      </c>
      <c r="L37" s="310">
        <f t="shared" si="271"/>
        <v>0</v>
      </c>
      <c r="M37" s="310">
        <f t="shared" si="271"/>
        <v>0</v>
      </c>
      <c r="N37" s="310">
        <f t="shared" si="271"/>
        <v>0</v>
      </c>
      <c r="O37" s="310">
        <f t="shared" ref="O37:BZ37" si="272">O38+O39</f>
        <v>0</v>
      </c>
      <c r="P37" s="310">
        <f t="shared" si="272"/>
        <v>2145</v>
      </c>
      <c r="Q37" s="310">
        <f t="shared" si="272"/>
        <v>0</v>
      </c>
      <c r="R37" s="310">
        <f t="shared" si="272"/>
        <v>0</v>
      </c>
      <c r="S37" s="310">
        <f t="shared" si="272"/>
        <v>0</v>
      </c>
      <c r="T37" s="310">
        <f t="shared" si="272"/>
        <v>0</v>
      </c>
      <c r="U37" s="310">
        <f t="shared" si="272"/>
        <v>0</v>
      </c>
      <c r="V37" s="310">
        <f t="shared" si="272"/>
        <v>0</v>
      </c>
      <c r="W37" s="310">
        <f t="shared" si="272"/>
        <v>0</v>
      </c>
      <c r="X37" s="310">
        <f t="shared" si="272"/>
        <v>0</v>
      </c>
      <c r="Y37" s="310">
        <f t="shared" si="272"/>
        <v>0</v>
      </c>
      <c r="Z37" s="310">
        <f t="shared" si="272"/>
        <v>0</v>
      </c>
      <c r="AA37" s="310">
        <f t="shared" si="272"/>
        <v>0</v>
      </c>
      <c r="AB37" s="310">
        <f t="shared" si="272"/>
        <v>0</v>
      </c>
      <c r="AC37" s="310">
        <f t="shared" si="272"/>
        <v>0</v>
      </c>
      <c r="AD37" s="310">
        <f t="shared" si="272"/>
        <v>0</v>
      </c>
      <c r="AE37" s="310">
        <f t="shared" si="272"/>
        <v>0</v>
      </c>
      <c r="AF37" s="310">
        <f t="shared" si="272"/>
        <v>0</v>
      </c>
      <c r="AG37" s="310">
        <f t="shared" si="272"/>
        <v>0</v>
      </c>
      <c r="AH37" s="310">
        <f t="shared" si="272"/>
        <v>0</v>
      </c>
      <c r="AI37" s="310">
        <f t="shared" si="272"/>
        <v>0</v>
      </c>
      <c r="AJ37" s="310">
        <f t="shared" si="272"/>
        <v>0</v>
      </c>
      <c r="AK37" s="310">
        <f t="shared" si="272"/>
        <v>0</v>
      </c>
      <c r="AL37" s="310">
        <f t="shared" si="272"/>
        <v>0</v>
      </c>
      <c r="AM37" s="310">
        <f t="shared" si="272"/>
        <v>0</v>
      </c>
      <c r="AN37" s="310">
        <f t="shared" si="272"/>
        <v>0</v>
      </c>
      <c r="AO37" s="310">
        <f t="shared" si="272"/>
        <v>0</v>
      </c>
      <c r="AP37" s="310">
        <f t="shared" si="272"/>
        <v>0</v>
      </c>
      <c r="AQ37" s="310">
        <f t="shared" si="272"/>
        <v>0</v>
      </c>
      <c r="AR37" s="310">
        <f t="shared" si="272"/>
        <v>0</v>
      </c>
      <c r="AS37" s="310">
        <f t="shared" si="272"/>
        <v>0</v>
      </c>
      <c r="AT37" s="310">
        <f t="shared" si="272"/>
        <v>0</v>
      </c>
      <c r="AU37" s="310">
        <f t="shared" si="272"/>
        <v>0</v>
      </c>
      <c r="AV37" s="310">
        <f t="shared" si="272"/>
        <v>0</v>
      </c>
      <c r="AW37" s="310">
        <f t="shared" si="272"/>
        <v>0</v>
      </c>
      <c r="AX37" s="310">
        <f t="shared" si="272"/>
        <v>0</v>
      </c>
      <c r="AY37" s="310">
        <f t="shared" si="272"/>
        <v>0</v>
      </c>
      <c r="AZ37" s="310">
        <f t="shared" si="272"/>
        <v>0</v>
      </c>
      <c r="BA37" s="310">
        <f t="shared" si="272"/>
        <v>0</v>
      </c>
      <c r="BB37" s="310">
        <f t="shared" si="272"/>
        <v>0</v>
      </c>
      <c r="BC37" s="310">
        <f t="shared" si="272"/>
        <v>0</v>
      </c>
      <c r="BD37" s="310">
        <f t="shared" si="272"/>
        <v>0</v>
      </c>
      <c r="BE37" s="310">
        <f t="shared" si="272"/>
        <v>0</v>
      </c>
      <c r="BF37" s="310">
        <f t="shared" si="272"/>
        <v>0</v>
      </c>
      <c r="BG37" s="310">
        <f t="shared" si="272"/>
        <v>0</v>
      </c>
      <c r="BH37" s="310">
        <f t="shared" si="272"/>
        <v>0</v>
      </c>
      <c r="BI37" s="310">
        <f t="shared" si="272"/>
        <v>0</v>
      </c>
      <c r="BJ37" s="310">
        <f t="shared" si="272"/>
        <v>0</v>
      </c>
      <c r="BK37" s="310">
        <f t="shared" si="272"/>
        <v>0</v>
      </c>
      <c r="BL37" s="310">
        <f t="shared" si="272"/>
        <v>0</v>
      </c>
      <c r="BM37" s="310">
        <f t="shared" si="272"/>
        <v>0</v>
      </c>
      <c r="BN37" s="310">
        <f t="shared" si="272"/>
        <v>20526</v>
      </c>
      <c r="BO37" s="310">
        <f t="shared" si="272"/>
        <v>20526</v>
      </c>
      <c r="BP37" s="310">
        <f t="shared" si="272"/>
        <v>0</v>
      </c>
      <c r="BQ37" s="310">
        <f t="shared" si="272"/>
        <v>0</v>
      </c>
      <c r="BR37" s="310">
        <f t="shared" si="272"/>
        <v>0</v>
      </c>
      <c r="BS37" s="310">
        <f t="shared" si="272"/>
        <v>0</v>
      </c>
      <c r="BT37" s="310">
        <f t="shared" si="272"/>
        <v>10913</v>
      </c>
      <c r="BU37" s="310">
        <f t="shared" si="272"/>
        <v>10914</v>
      </c>
      <c r="BV37" s="310">
        <f t="shared" si="272"/>
        <v>0</v>
      </c>
      <c r="BW37" s="310">
        <f t="shared" si="272"/>
        <v>0</v>
      </c>
      <c r="BX37" s="310">
        <f t="shared" si="272"/>
        <v>0</v>
      </c>
      <c r="BY37" s="310">
        <f t="shared" si="272"/>
        <v>10000</v>
      </c>
      <c r="BZ37" s="310">
        <f t="shared" si="272"/>
        <v>11246</v>
      </c>
      <c r="CA37" s="310">
        <f t="shared" ref="CA37:DQ37" si="273">CA38+CA39</f>
        <v>11246</v>
      </c>
      <c r="CB37" s="310">
        <f t="shared" si="273"/>
        <v>0</v>
      </c>
      <c r="CC37" s="310">
        <f t="shared" si="273"/>
        <v>0</v>
      </c>
      <c r="CD37" s="310">
        <f t="shared" si="273"/>
        <v>0</v>
      </c>
      <c r="CE37" s="310">
        <f t="shared" si="273"/>
        <v>0</v>
      </c>
      <c r="CF37" s="310">
        <f t="shared" si="273"/>
        <v>0</v>
      </c>
      <c r="CG37" s="310">
        <f t="shared" si="273"/>
        <v>0</v>
      </c>
      <c r="CH37" s="310">
        <f t="shared" si="273"/>
        <v>0</v>
      </c>
      <c r="CI37" s="310">
        <f t="shared" si="273"/>
        <v>0</v>
      </c>
      <c r="CJ37" s="310">
        <f t="shared" si="273"/>
        <v>0</v>
      </c>
      <c r="CK37" s="310">
        <f t="shared" si="273"/>
        <v>0</v>
      </c>
      <c r="CL37" s="310">
        <f t="shared" si="273"/>
        <v>0</v>
      </c>
      <c r="CM37" s="310">
        <f t="shared" si="273"/>
        <v>0</v>
      </c>
      <c r="CN37" s="310">
        <f t="shared" si="273"/>
        <v>0</v>
      </c>
      <c r="CO37" s="310">
        <f t="shared" si="273"/>
        <v>0</v>
      </c>
      <c r="CP37" s="310">
        <f t="shared" si="273"/>
        <v>0</v>
      </c>
      <c r="CQ37" s="310">
        <f t="shared" si="273"/>
        <v>0</v>
      </c>
      <c r="CR37" s="310">
        <f t="shared" si="273"/>
        <v>0</v>
      </c>
      <c r="CS37" s="310">
        <f t="shared" si="273"/>
        <v>0</v>
      </c>
      <c r="CT37" s="310">
        <f t="shared" si="273"/>
        <v>0</v>
      </c>
      <c r="CU37" s="310">
        <f t="shared" si="273"/>
        <v>0</v>
      </c>
      <c r="CV37" s="310">
        <f t="shared" si="273"/>
        <v>0</v>
      </c>
      <c r="CW37" s="310">
        <f t="shared" si="273"/>
        <v>0</v>
      </c>
      <c r="CX37" s="310">
        <f t="shared" si="273"/>
        <v>0</v>
      </c>
      <c r="CY37" s="310">
        <f t="shared" si="273"/>
        <v>0</v>
      </c>
      <c r="CZ37" s="310">
        <f t="shared" si="273"/>
        <v>0</v>
      </c>
      <c r="DA37" s="310">
        <f t="shared" si="273"/>
        <v>0</v>
      </c>
      <c r="DB37" s="310">
        <f t="shared" si="273"/>
        <v>0</v>
      </c>
      <c r="DC37" s="310">
        <f t="shared" si="273"/>
        <v>0</v>
      </c>
      <c r="DD37" s="310">
        <f t="shared" si="273"/>
        <v>0</v>
      </c>
      <c r="DE37" s="310">
        <f t="shared" si="273"/>
        <v>0</v>
      </c>
      <c r="DF37" s="310">
        <f t="shared" si="273"/>
        <v>0</v>
      </c>
      <c r="DG37" s="310">
        <f t="shared" si="273"/>
        <v>0</v>
      </c>
      <c r="DH37" s="310">
        <f t="shared" si="273"/>
        <v>0</v>
      </c>
      <c r="DI37" s="310">
        <f t="shared" si="273"/>
        <v>0</v>
      </c>
      <c r="DJ37" s="310">
        <f t="shared" si="273"/>
        <v>0</v>
      </c>
      <c r="DK37" s="310">
        <f t="shared" si="273"/>
        <v>0</v>
      </c>
      <c r="DL37" s="310">
        <f t="shared" si="273"/>
        <v>0</v>
      </c>
      <c r="DM37" s="310">
        <f t="shared" si="273"/>
        <v>0</v>
      </c>
      <c r="DN37" s="310">
        <f t="shared" si="273"/>
        <v>0</v>
      </c>
      <c r="DO37" s="310">
        <f t="shared" si="273"/>
        <v>75000</v>
      </c>
      <c r="DP37" s="310">
        <f t="shared" si="273"/>
        <v>108777</v>
      </c>
      <c r="DQ37" s="310">
        <f t="shared" si="273"/>
        <v>108777</v>
      </c>
      <c r="DR37" s="337">
        <f t="shared" ref="DR37:DW37" si="274">DR38+DR39</f>
        <v>85000</v>
      </c>
      <c r="DS37" s="337">
        <f t="shared" si="274"/>
        <v>151462</v>
      </c>
      <c r="DT37" s="337">
        <f t="shared" si="274"/>
        <v>153608</v>
      </c>
      <c r="DU37" s="310">
        <f t="shared" si="274"/>
        <v>0</v>
      </c>
      <c r="DV37" s="310">
        <f t="shared" si="274"/>
        <v>0</v>
      </c>
      <c r="DW37" s="310">
        <f t="shared" si="274"/>
        <v>0</v>
      </c>
      <c r="DX37" s="310">
        <f t="shared" ref="DX37:EU37" si="275">DX38+DX39</f>
        <v>0</v>
      </c>
      <c r="DY37" s="310">
        <f t="shared" si="275"/>
        <v>0</v>
      </c>
      <c r="DZ37" s="310">
        <f t="shared" si="275"/>
        <v>0</v>
      </c>
      <c r="EA37" s="310">
        <f t="shared" si="275"/>
        <v>0</v>
      </c>
      <c r="EB37" s="310">
        <f t="shared" si="275"/>
        <v>0</v>
      </c>
      <c r="EC37" s="310">
        <f t="shared" si="275"/>
        <v>0</v>
      </c>
      <c r="ED37" s="310">
        <f t="shared" si="275"/>
        <v>0</v>
      </c>
      <c r="EE37" s="310">
        <f t="shared" si="275"/>
        <v>0</v>
      </c>
      <c r="EF37" s="310">
        <f t="shared" si="275"/>
        <v>0</v>
      </c>
      <c r="EG37" s="310">
        <f t="shared" si="275"/>
        <v>0</v>
      </c>
      <c r="EH37" s="310">
        <f t="shared" si="275"/>
        <v>0</v>
      </c>
      <c r="EI37" s="310">
        <f t="shared" si="275"/>
        <v>0</v>
      </c>
      <c r="EJ37" s="310">
        <f t="shared" si="275"/>
        <v>0</v>
      </c>
      <c r="EK37" s="310">
        <f t="shared" si="275"/>
        <v>0</v>
      </c>
      <c r="EL37" s="310">
        <f t="shared" si="275"/>
        <v>0</v>
      </c>
      <c r="EM37" s="310">
        <f t="shared" si="275"/>
        <v>0</v>
      </c>
      <c r="EN37" s="310">
        <f t="shared" si="275"/>
        <v>0</v>
      </c>
      <c r="EO37" s="310">
        <f t="shared" si="275"/>
        <v>0</v>
      </c>
      <c r="EP37" s="310">
        <f t="shared" si="275"/>
        <v>0</v>
      </c>
      <c r="EQ37" s="310">
        <f t="shared" si="275"/>
        <v>0</v>
      </c>
      <c r="ER37" s="310">
        <f t="shared" si="275"/>
        <v>0</v>
      </c>
      <c r="ES37" s="310">
        <f t="shared" si="275"/>
        <v>0</v>
      </c>
      <c r="ET37" s="310">
        <f t="shared" si="275"/>
        <v>0</v>
      </c>
      <c r="EU37" s="310">
        <f t="shared" si="275"/>
        <v>0</v>
      </c>
      <c r="EV37" s="337">
        <f t="shared" ref="EV37:FA37" si="276">EV38+EV39</f>
        <v>0</v>
      </c>
      <c r="EW37" s="337">
        <f t="shared" si="276"/>
        <v>0</v>
      </c>
      <c r="EX37" s="337">
        <f t="shared" si="276"/>
        <v>0</v>
      </c>
      <c r="EY37" s="310">
        <f t="shared" si="276"/>
        <v>0</v>
      </c>
      <c r="EZ37" s="310">
        <f t="shared" si="276"/>
        <v>0</v>
      </c>
      <c r="FA37" s="310">
        <f t="shared" si="276"/>
        <v>0</v>
      </c>
      <c r="FB37" s="310">
        <f t="shared" ref="FB37:GK37" si="277">FB38+FB39</f>
        <v>0</v>
      </c>
      <c r="FC37" s="310">
        <f t="shared" si="277"/>
        <v>0</v>
      </c>
      <c r="FD37" s="310">
        <f t="shared" si="277"/>
        <v>0</v>
      </c>
      <c r="FE37" s="310">
        <f t="shared" si="277"/>
        <v>0</v>
      </c>
      <c r="FF37" s="310">
        <f t="shared" si="277"/>
        <v>0</v>
      </c>
      <c r="FG37" s="310">
        <f t="shared" si="277"/>
        <v>0</v>
      </c>
      <c r="FH37" s="310">
        <f t="shared" si="277"/>
        <v>0</v>
      </c>
      <c r="FI37" s="310">
        <f t="shared" si="277"/>
        <v>503</v>
      </c>
      <c r="FJ37" s="310">
        <f t="shared" si="277"/>
        <v>406</v>
      </c>
      <c r="FK37" s="310">
        <f t="shared" si="277"/>
        <v>0</v>
      </c>
      <c r="FL37" s="310">
        <f t="shared" si="277"/>
        <v>0</v>
      </c>
      <c r="FM37" s="310">
        <f t="shared" si="277"/>
        <v>0</v>
      </c>
      <c r="FN37" s="310">
        <f t="shared" si="277"/>
        <v>0</v>
      </c>
      <c r="FO37" s="310">
        <f t="shared" si="277"/>
        <v>0</v>
      </c>
      <c r="FP37" s="310">
        <f t="shared" si="277"/>
        <v>0</v>
      </c>
      <c r="FQ37" s="310">
        <f t="shared" si="277"/>
        <v>0</v>
      </c>
      <c r="FR37" s="310">
        <f t="shared" si="277"/>
        <v>0</v>
      </c>
      <c r="FS37" s="310">
        <f t="shared" si="277"/>
        <v>0</v>
      </c>
      <c r="FT37" s="310">
        <f t="shared" si="277"/>
        <v>0</v>
      </c>
      <c r="FU37" s="310">
        <f t="shared" si="277"/>
        <v>350</v>
      </c>
      <c r="FV37" s="310">
        <f t="shared" si="277"/>
        <v>350</v>
      </c>
      <c r="FW37" s="310">
        <f t="shared" si="277"/>
        <v>0</v>
      </c>
      <c r="FX37" s="310">
        <f t="shared" si="277"/>
        <v>0</v>
      </c>
      <c r="FY37" s="310">
        <f t="shared" si="277"/>
        <v>0</v>
      </c>
      <c r="FZ37" s="310">
        <f t="shared" si="277"/>
        <v>0</v>
      </c>
      <c r="GA37" s="310">
        <f t="shared" si="277"/>
        <v>0</v>
      </c>
      <c r="GB37" s="310">
        <f t="shared" si="277"/>
        <v>0</v>
      </c>
      <c r="GC37" s="310">
        <f t="shared" si="277"/>
        <v>0</v>
      </c>
      <c r="GD37" s="310">
        <f t="shared" si="277"/>
        <v>0</v>
      </c>
      <c r="GE37" s="310">
        <f t="shared" si="277"/>
        <v>0</v>
      </c>
      <c r="GF37" s="310">
        <f t="shared" si="277"/>
        <v>0</v>
      </c>
      <c r="GG37" s="310">
        <f t="shared" si="277"/>
        <v>0</v>
      </c>
      <c r="GH37" s="310">
        <f t="shared" si="277"/>
        <v>0</v>
      </c>
      <c r="GI37" s="310">
        <f t="shared" si="277"/>
        <v>0</v>
      </c>
      <c r="GJ37" s="310">
        <f t="shared" si="277"/>
        <v>0</v>
      </c>
      <c r="GK37" s="310">
        <f t="shared" si="277"/>
        <v>0</v>
      </c>
      <c r="GL37" s="310">
        <f t="shared" ref="GL37:GQ37" si="278">GL38+GL39</f>
        <v>0</v>
      </c>
      <c r="GM37" s="310">
        <f t="shared" si="278"/>
        <v>853</v>
      </c>
      <c r="GN37" s="310">
        <f t="shared" si="278"/>
        <v>756</v>
      </c>
      <c r="GO37" s="310">
        <f t="shared" si="278"/>
        <v>0</v>
      </c>
      <c r="GP37" s="310">
        <f t="shared" si="278"/>
        <v>283</v>
      </c>
      <c r="GQ37" s="310">
        <f t="shared" si="278"/>
        <v>283</v>
      </c>
      <c r="GR37" s="310">
        <f t="shared" ref="GR37:GW37" si="279">GR38+GR39</f>
        <v>0</v>
      </c>
      <c r="GS37" s="310">
        <f t="shared" si="279"/>
        <v>0</v>
      </c>
      <c r="GT37" s="310">
        <f t="shared" si="279"/>
        <v>0</v>
      </c>
      <c r="GU37" s="310">
        <f t="shared" si="279"/>
        <v>0</v>
      </c>
      <c r="GV37" s="310">
        <f t="shared" si="279"/>
        <v>2264</v>
      </c>
      <c r="GW37" s="310">
        <f t="shared" si="279"/>
        <v>2264</v>
      </c>
      <c r="GX37" s="310">
        <f t="shared" ref="GX37:HC37" si="280">GX38+GX39</f>
        <v>0</v>
      </c>
      <c r="GY37" s="310">
        <f t="shared" si="280"/>
        <v>3400</v>
      </c>
      <c r="GZ37" s="310">
        <f t="shared" si="280"/>
        <v>3303</v>
      </c>
      <c r="HA37" s="310">
        <f t="shared" si="280"/>
        <v>85000</v>
      </c>
      <c r="HB37" s="310">
        <f t="shared" si="280"/>
        <v>154862</v>
      </c>
      <c r="HC37" s="311">
        <f t="shared" si="280"/>
        <v>156911</v>
      </c>
      <c r="HD37" s="299"/>
    </row>
    <row r="38" spans="1:212" ht="15" customHeight="1" x14ac:dyDescent="0.2">
      <c r="A38" s="318" t="s">
        <v>595</v>
      </c>
      <c r="B38" s="306">
        <f>'Címrend kötelező 4.'!B38+'Címrend önként 4.'!B38+'Címrend állig. 4.'!B38</f>
        <v>0</v>
      </c>
      <c r="C38" s="306">
        <f>'Címrend kötelező 4.'!C38+'Címrend önként 4.'!C38+'Címrend állig. 4.'!C38</f>
        <v>0</v>
      </c>
      <c r="D38" s="306">
        <f>'Címrend kötelező 4.'!D38+'Címrend önként 4.'!D38+'Címrend állig. 4.'!D38</f>
        <v>0</v>
      </c>
      <c r="E38" s="306">
        <f>'Címrend kötelező 4.'!E38+'Címrend önként 4.'!E38+'Címrend állig. 4.'!E38</f>
        <v>0</v>
      </c>
      <c r="F38" s="306">
        <f>'Címrend kötelező 4.'!F38+'Címrend önként 4.'!F38+'Címrend állig. 4.'!F38</f>
        <v>0</v>
      </c>
      <c r="G38" s="306">
        <f>'Címrend kötelező 4.'!G38+'Címrend önként 4.'!G38+'Címrend állig. 4.'!G38</f>
        <v>0</v>
      </c>
      <c r="H38" s="306">
        <f>'Címrend kötelező 4.'!H38+'Címrend önként 4.'!H38+'Címrend állig. 4.'!H38</f>
        <v>0</v>
      </c>
      <c r="I38" s="306">
        <f>'Címrend kötelező 4.'!I38+'Címrend önként 4.'!I38+'Címrend állig. 4.'!I38</f>
        <v>0</v>
      </c>
      <c r="J38" s="306">
        <f>'Címrend kötelező 4.'!J38+'Címrend önként 4.'!J38+'Címrend állig. 4.'!J38</f>
        <v>0</v>
      </c>
      <c r="K38" s="306">
        <f>'Címrend kötelező 4.'!K38+'Címrend önként 4.'!K38+'Címrend állig. 4.'!K38</f>
        <v>0</v>
      </c>
      <c r="L38" s="306">
        <f>'Címrend kötelező 4.'!L38+'Címrend önként 4.'!L38+'Címrend állig. 4.'!L38</f>
        <v>0</v>
      </c>
      <c r="M38" s="306">
        <f>'Címrend kötelező 4.'!M38+'Címrend önként 4.'!M38+'Címrend állig. 4.'!M38</f>
        <v>0</v>
      </c>
      <c r="N38" s="306">
        <f>'Címrend kötelező 4.'!N38+'Címrend önként 4.'!N38+'Címrend állig. 4.'!N38</f>
        <v>0</v>
      </c>
      <c r="O38" s="306">
        <f>'Címrend kötelező 4.'!O38+'Címrend önként 4.'!O38+'Címrend állig. 4.'!O38</f>
        <v>0</v>
      </c>
      <c r="P38" s="306">
        <f>'Címrend kötelező 4.'!P38+'Címrend önként 4.'!P38+'Címrend állig. 4.'!P38</f>
        <v>0</v>
      </c>
      <c r="Q38" s="306">
        <f>'Címrend kötelező 4.'!Q38+'Címrend önként 4.'!Q38+'Címrend állig. 4.'!Q38</f>
        <v>0</v>
      </c>
      <c r="R38" s="306">
        <f>'Címrend kötelező 4.'!R38+'Címrend önként 4.'!R38+'Címrend állig. 4.'!R38</f>
        <v>0</v>
      </c>
      <c r="S38" s="306">
        <f>'Címrend kötelező 4.'!S38+'Címrend önként 4.'!S38+'Címrend állig. 4.'!S38</f>
        <v>0</v>
      </c>
      <c r="T38" s="306">
        <f>'Címrend kötelező 4.'!T38+'Címrend önként 4.'!T38+'Címrend állig. 4.'!T38</f>
        <v>0</v>
      </c>
      <c r="U38" s="306">
        <f>'Címrend kötelező 4.'!U38+'Címrend önként 4.'!U38+'Címrend állig. 4.'!U38</f>
        <v>0</v>
      </c>
      <c r="V38" s="306">
        <f>'Címrend kötelező 4.'!V38+'Címrend önként 4.'!V38+'Címrend állig. 4.'!V38</f>
        <v>0</v>
      </c>
      <c r="W38" s="306">
        <f>'Címrend kötelező 4.'!W38+'Címrend önként 4.'!W38+'Címrend állig. 4.'!W38</f>
        <v>0</v>
      </c>
      <c r="X38" s="306">
        <f>'Címrend kötelező 4.'!X38+'Címrend önként 4.'!X38+'Címrend állig. 4.'!X38</f>
        <v>0</v>
      </c>
      <c r="Y38" s="306">
        <f>'Címrend kötelező 4.'!Y38+'Címrend önként 4.'!Y38+'Címrend állig. 4.'!Y38</f>
        <v>0</v>
      </c>
      <c r="Z38" s="306">
        <f>'Címrend kötelező 4.'!Z38+'Címrend önként 4.'!Z38+'Címrend állig. 4.'!Z38</f>
        <v>0</v>
      </c>
      <c r="AA38" s="306">
        <f>'Címrend kötelező 4.'!AA38+'Címrend önként 4.'!AA38+'Címrend állig. 4.'!AA38</f>
        <v>0</v>
      </c>
      <c r="AB38" s="306">
        <f>'Címrend kötelező 4.'!AB38+'Címrend önként 4.'!AB38+'Címrend állig. 4.'!AB38</f>
        <v>0</v>
      </c>
      <c r="AC38" s="306">
        <f>'Címrend kötelező 4.'!AC38+'Címrend önként 4.'!AC38+'Címrend állig. 4.'!AC38</f>
        <v>0</v>
      </c>
      <c r="AD38" s="306">
        <f>'Címrend kötelező 4.'!AD38+'Címrend önként 4.'!AD38+'Címrend állig. 4.'!AD38</f>
        <v>0</v>
      </c>
      <c r="AE38" s="306">
        <f>'Címrend kötelező 4.'!AE38+'Címrend önként 4.'!AE38+'Címrend állig. 4.'!AE38</f>
        <v>0</v>
      </c>
      <c r="AF38" s="306">
        <f>'Címrend kötelező 4.'!AF38+'Címrend önként 4.'!AF38+'Címrend állig. 4.'!AF38</f>
        <v>0</v>
      </c>
      <c r="AG38" s="306">
        <f>'Címrend kötelező 4.'!AG38+'Címrend önként 4.'!AG38+'Címrend állig. 4.'!AG38</f>
        <v>0</v>
      </c>
      <c r="AH38" s="306">
        <f>'Címrend kötelező 4.'!AH38+'Címrend önként 4.'!AH38+'Címrend állig. 4.'!AH38</f>
        <v>0</v>
      </c>
      <c r="AI38" s="306">
        <f>'Címrend kötelező 4.'!AI38+'Címrend önként 4.'!AI38+'Címrend állig. 4.'!AI38</f>
        <v>0</v>
      </c>
      <c r="AJ38" s="306">
        <f>'Címrend kötelező 4.'!AJ38+'Címrend önként 4.'!AJ38+'Címrend állig. 4.'!AJ38</f>
        <v>0</v>
      </c>
      <c r="AK38" s="306">
        <f>'Címrend kötelező 4.'!AK38+'Címrend önként 4.'!AK38+'Címrend állig. 4.'!AK38</f>
        <v>0</v>
      </c>
      <c r="AL38" s="306">
        <f>'Címrend kötelező 4.'!AL38+'Címrend önként 4.'!AL38+'Címrend állig. 4.'!AL38</f>
        <v>0</v>
      </c>
      <c r="AM38" s="306">
        <f>'Címrend kötelező 4.'!AM38+'Címrend önként 4.'!AM38+'Címrend állig. 4.'!AM38</f>
        <v>0</v>
      </c>
      <c r="AN38" s="306">
        <f>'Címrend kötelező 4.'!AN38+'Címrend önként 4.'!AN38+'Címrend állig. 4.'!AN38</f>
        <v>0</v>
      </c>
      <c r="AO38" s="306">
        <f>'Címrend kötelező 4.'!AO38+'Címrend önként 4.'!AO38+'Címrend állig. 4.'!AO38</f>
        <v>0</v>
      </c>
      <c r="AP38" s="306">
        <f>'Címrend kötelező 4.'!AP38+'Címrend önként 4.'!AP38+'Címrend állig. 4.'!AP38</f>
        <v>0</v>
      </c>
      <c r="AQ38" s="306">
        <f>'Címrend kötelező 4.'!AQ38+'Címrend önként 4.'!AQ38+'Címrend állig. 4.'!AQ38</f>
        <v>0</v>
      </c>
      <c r="AR38" s="306">
        <f>'Címrend kötelező 4.'!AR38+'Címrend önként 4.'!AR38+'Címrend állig. 4.'!AR38</f>
        <v>0</v>
      </c>
      <c r="AS38" s="306">
        <f>'Címrend kötelező 4.'!AS38+'Címrend önként 4.'!AS38+'Címrend állig. 4.'!AS38</f>
        <v>0</v>
      </c>
      <c r="AT38" s="306">
        <f>'Címrend kötelező 4.'!AT38+'Címrend önként 4.'!AT38+'Címrend állig. 4.'!AT38</f>
        <v>0</v>
      </c>
      <c r="AU38" s="306">
        <f>'Címrend kötelező 4.'!AU38+'Címrend önként 4.'!AU38+'Címrend állig. 4.'!AU38</f>
        <v>0</v>
      </c>
      <c r="AV38" s="306">
        <f>'Címrend kötelező 4.'!AV38+'Címrend önként 4.'!AV38+'Címrend állig. 4.'!AV38</f>
        <v>0</v>
      </c>
      <c r="AW38" s="306">
        <f>'Címrend kötelező 4.'!AW38+'Címrend önként 4.'!AW38+'Címrend állig. 4.'!AW38</f>
        <v>0</v>
      </c>
      <c r="AX38" s="306">
        <f>'Címrend kötelező 4.'!AX38+'Címrend önként 4.'!AX38+'Címrend állig. 4.'!AX38</f>
        <v>0</v>
      </c>
      <c r="AY38" s="306">
        <f>'Címrend kötelező 4.'!AY38+'Címrend önként 4.'!AY38+'Címrend állig. 4.'!AY38</f>
        <v>0</v>
      </c>
      <c r="AZ38" s="306">
        <f>'Címrend kötelező 4.'!AZ38+'Címrend önként 4.'!AZ38+'Címrend állig. 4.'!AZ38</f>
        <v>0</v>
      </c>
      <c r="BA38" s="306">
        <f>'Címrend kötelező 4.'!BA38+'Címrend önként 4.'!BA38+'Címrend állig. 4.'!BA38</f>
        <v>0</v>
      </c>
      <c r="BB38" s="306">
        <f>'Címrend kötelező 4.'!BB38+'Címrend önként 4.'!BB38+'Címrend állig. 4.'!BB38</f>
        <v>0</v>
      </c>
      <c r="BC38" s="306">
        <f>'Címrend kötelező 4.'!BC38+'Címrend önként 4.'!BC38+'Címrend állig. 4.'!BC38</f>
        <v>0</v>
      </c>
      <c r="BD38" s="306">
        <f>'Címrend kötelező 4.'!BD38+'Címrend önként 4.'!BD38+'Címrend állig. 4.'!BD38</f>
        <v>0</v>
      </c>
      <c r="BE38" s="306">
        <f>'Címrend kötelező 4.'!BE38+'Címrend önként 4.'!BE38+'Címrend állig. 4.'!BE38</f>
        <v>0</v>
      </c>
      <c r="BF38" s="306">
        <f>'Címrend kötelező 4.'!BF38+'Címrend önként 4.'!BF38+'Címrend állig. 4.'!BF38</f>
        <v>0</v>
      </c>
      <c r="BG38" s="306">
        <f>'Címrend kötelező 4.'!BG38+'Címrend önként 4.'!BG38+'Címrend állig. 4.'!BG38</f>
        <v>0</v>
      </c>
      <c r="BH38" s="306">
        <f>'Címrend kötelező 4.'!BH38+'Címrend önként 4.'!BH38+'Címrend állig. 4.'!BH38</f>
        <v>0</v>
      </c>
      <c r="BI38" s="306">
        <f>'Címrend kötelező 4.'!BI38+'Címrend önként 4.'!BI38+'Címrend állig. 4.'!BI38</f>
        <v>0</v>
      </c>
      <c r="BJ38" s="306">
        <f>'Címrend kötelező 4.'!BJ38+'Címrend önként 4.'!BJ38+'Címrend állig. 4.'!BJ38</f>
        <v>0</v>
      </c>
      <c r="BK38" s="306">
        <f>'Címrend kötelező 4.'!BK38+'Címrend önként 4.'!BK38+'Címrend állig. 4.'!BK38</f>
        <v>0</v>
      </c>
      <c r="BL38" s="306">
        <f>'Címrend kötelező 4.'!BL38+'Címrend önként 4.'!BL38+'Címrend állig. 4.'!BL38</f>
        <v>0</v>
      </c>
      <c r="BM38" s="306">
        <f>'Címrend kötelező 4.'!BM38+'Címrend önként 4.'!BM38+'Címrend állig. 4.'!BM38</f>
        <v>0</v>
      </c>
      <c r="BN38" s="306">
        <f>'Címrend kötelező 4.'!BN38+'Címrend önként 4.'!BN38+'Címrend állig. 4.'!BN38</f>
        <v>0</v>
      </c>
      <c r="BO38" s="306">
        <f>'Címrend kötelező 4.'!BO38+'Címrend önként 4.'!BO38+'Címrend állig. 4.'!BO38</f>
        <v>0</v>
      </c>
      <c r="BP38" s="306">
        <f>'Címrend kötelező 4.'!BP38+'Címrend önként 4.'!BP38+'Címrend állig. 4.'!BP38</f>
        <v>0</v>
      </c>
      <c r="BQ38" s="306">
        <f>'Címrend kötelező 4.'!BQ38+'Címrend önként 4.'!BQ38+'Címrend állig. 4.'!BQ38</f>
        <v>0</v>
      </c>
      <c r="BR38" s="306">
        <f>'Címrend kötelező 4.'!BR38+'Címrend önként 4.'!BR38+'Címrend állig. 4.'!BR38</f>
        <v>0</v>
      </c>
      <c r="BS38" s="306">
        <f>'Címrend kötelező 4.'!BS38+'Címrend önként 4.'!BS38+'Címrend állig. 4.'!BS38</f>
        <v>0</v>
      </c>
      <c r="BT38" s="306">
        <f>'Címrend kötelező 4.'!BT38+'Címrend önként 4.'!BT38+'Címrend állig. 4.'!BT38</f>
        <v>0</v>
      </c>
      <c r="BU38" s="306">
        <f>'Címrend kötelező 4.'!BU38+'Címrend önként 4.'!BU38+'Címrend állig. 4.'!BU38</f>
        <v>0</v>
      </c>
      <c r="BV38" s="306">
        <f>'Címrend kötelező 4.'!BV38+'Címrend önként 4.'!BV38+'Címrend állig. 4.'!BV38</f>
        <v>0</v>
      </c>
      <c r="BW38" s="306">
        <f>'Címrend kötelező 4.'!BW38+'Címrend önként 4.'!BW38+'Címrend állig. 4.'!BW38</f>
        <v>0</v>
      </c>
      <c r="BX38" s="306">
        <f>'Címrend kötelező 4.'!BX38+'Címrend önként 4.'!BX38+'Címrend állig. 4.'!BX38</f>
        <v>0</v>
      </c>
      <c r="BY38" s="306">
        <f>'Címrend kötelező 4.'!BY38+'Címrend önként 4.'!BY38+'Címrend állig. 4.'!BY38</f>
        <v>0</v>
      </c>
      <c r="BZ38" s="306">
        <f>'Címrend kötelező 4.'!BZ38+'Címrend önként 4.'!BZ38+'Címrend állig. 4.'!BZ38</f>
        <v>0</v>
      </c>
      <c r="CA38" s="306">
        <f>'Címrend kötelező 4.'!CA38+'Címrend önként 4.'!CA38+'Címrend állig. 4.'!CA38</f>
        <v>0</v>
      </c>
      <c r="CB38" s="306">
        <f>'Címrend kötelező 4.'!CB38+'Címrend önként 4.'!CB38+'Címrend állig. 4.'!CB38</f>
        <v>0</v>
      </c>
      <c r="CC38" s="306">
        <f>'Címrend kötelező 4.'!CC38+'Címrend önként 4.'!CC38+'Címrend állig. 4.'!CC38</f>
        <v>0</v>
      </c>
      <c r="CD38" s="306">
        <f>'Címrend kötelező 4.'!CD38+'Címrend önként 4.'!CD38+'Címrend állig. 4.'!CD38</f>
        <v>0</v>
      </c>
      <c r="CE38" s="306">
        <f>'Címrend kötelező 4.'!CE38+'Címrend önként 4.'!CE38+'Címrend állig. 4.'!CE38</f>
        <v>0</v>
      </c>
      <c r="CF38" s="306">
        <f>'Címrend kötelező 4.'!CF38+'Címrend önként 4.'!CF38+'Címrend állig. 4.'!CF38</f>
        <v>0</v>
      </c>
      <c r="CG38" s="306">
        <f>'Címrend kötelező 4.'!CG38+'Címrend önként 4.'!CG38+'Címrend állig. 4.'!CG38</f>
        <v>0</v>
      </c>
      <c r="CH38" s="306">
        <f>'Címrend kötelező 4.'!CH38+'Címrend önként 4.'!CH38+'Címrend állig. 4.'!CH38</f>
        <v>0</v>
      </c>
      <c r="CI38" s="306">
        <f>'Címrend kötelező 4.'!CI38+'Címrend önként 4.'!CI38+'Címrend állig. 4.'!CI38</f>
        <v>0</v>
      </c>
      <c r="CJ38" s="306">
        <f>'Címrend kötelező 4.'!CJ38+'Címrend önként 4.'!CJ38+'Címrend állig. 4.'!CJ38</f>
        <v>0</v>
      </c>
      <c r="CK38" s="306">
        <f>'Címrend kötelező 4.'!CK38+'Címrend önként 4.'!CK38+'Címrend állig. 4.'!CK38</f>
        <v>0</v>
      </c>
      <c r="CL38" s="306">
        <f>'Címrend kötelező 4.'!CL38+'Címrend önként 4.'!CL38+'Címrend állig. 4.'!CL38</f>
        <v>0</v>
      </c>
      <c r="CM38" s="306">
        <f>'Címrend kötelező 4.'!CM38+'Címrend önként 4.'!CM38+'Címrend állig. 4.'!CM38</f>
        <v>0</v>
      </c>
      <c r="CN38" s="306">
        <f>'Címrend kötelező 4.'!CN38+'Címrend önként 4.'!CN38+'Címrend állig. 4.'!CN38</f>
        <v>0</v>
      </c>
      <c r="CO38" s="306">
        <f>'Címrend kötelező 4.'!CO38+'Címrend önként 4.'!CO38+'Címrend állig. 4.'!CO38</f>
        <v>0</v>
      </c>
      <c r="CP38" s="306">
        <f>'Címrend kötelező 4.'!CP38+'Címrend önként 4.'!CP38+'Címrend állig. 4.'!CP38</f>
        <v>0</v>
      </c>
      <c r="CQ38" s="306">
        <f>'Címrend kötelező 4.'!CQ38+'Címrend önként 4.'!CQ38+'Címrend állig. 4.'!CQ38</f>
        <v>0</v>
      </c>
      <c r="CR38" s="306">
        <f>'Címrend kötelező 4.'!CR38+'Címrend önként 4.'!CR38+'Címrend állig. 4.'!CR38</f>
        <v>0</v>
      </c>
      <c r="CS38" s="306">
        <f>'Címrend kötelező 4.'!CS38+'Címrend önként 4.'!CS38+'Címrend állig. 4.'!CS38</f>
        <v>0</v>
      </c>
      <c r="CT38" s="306">
        <f>'Címrend kötelező 4.'!CT38+'Címrend önként 4.'!CT38+'Címrend állig. 4.'!CT38</f>
        <v>0</v>
      </c>
      <c r="CU38" s="306">
        <f>'Címrend kötelező 4.'!CU38+'Címrend önként 4.'!CU38+'Címrend állig. 4.'!CU38</f>
        <v>0</v>
      </c>
      <c r="CV38" s="306">
        <f>'Címrend kötelező 4.'!CV38+'Címrend önként 4.'!CV38+'Címrend állig. 4.'!CV38</f>
        <v>0</v>
      </c>
      <c r="CW38" s="306">
        <f>'Címrend kötelező 4.'!CW38+'Címrend önként 4.'!CW38+'Címrend állig. 4.'!CW38</f>
        <v>0</v>
      </c>
      <c r="CX38" s="306">
        <f>'Címrend kötelező 4.'!CX38+'Címrend önként 4.'!CX38+'Címrend állig. 4.'!CX38</f>
        <v>0</v>
      </c>
      <c r="CY38" s="306">
        <f>'Címrend kötelező 4.'!CY38+'Címrend önként 4.'!CY38+'Címrend állig. 4.'!CY38</f>
        <v>0</v>
      </c>
      <c r="CZ38" s="306">
        <f>'Címrend kötelező 4.'!CZ38+'Címrend önként 4.'!CZ38+'Címrend állig. 4.'!CZ38</f>
        <v>0</v>
      </c>
      <c r="DA38" s="306">
        <f>'Címrend kötelező 4.'!DA38+'Címrend önként 4.'!DA38+'Címrend állig. 4.'!DA38</f>
        <v>0</v>
      </c>
      <c r="DB38" s="306">
        <f>'Címrend kötelező 4.'!DB38+'Címrend önként 4.'!DB38+'Címrend állig. 4.'!DB38</f>
        <v>0</v>
      </c>
      <c r="DC38" s="306">
        <f>'Címrend kötelező 4.'!DC38+'Címrend önként 4.'!DC38+'Címrend állig. 4.'!DC38</f>
        <v>0</v>
      </c>
      <c r="DD38" s="306">
        <f>'Címrend kötelező 4.'!DD38+'Címrend önként 4.'!DD38+'Címrend állig. 4.'!DD38</f>
        <v>0</v>
      </c>
      <c r="DE38" s="306">
        <f>'Címrend kötelező 4.'!DE38+'Címrend önként 4.'!DE38+'Címrend állig. 4.'!DE38</f>
        <v>0</v>
      </c>
      <c r="DF38" s="306">
        <f>'Címrend kötelező 4.'!DF38+'Címrend önként 4.'!DF38+'Címrend állig. 4.'!DF38</f>
        <v>0</v>
      </c>
      <c r="DG38" s="306">
        <f>'Címrend kötelező 4.'!DG38+'Címrend önként 4.'!DG38+'Címrend állig. 4.'!DG38</f>
        <v>0</v>
      </c>
      <c r="DH38" s="306">
        <f>'Címrend kötelező 4.'!DH38+'Címrend önként 4.'!DH38+'Címrend állig. 4.'!DH38</f>
        <v>0</v>
      </c>
      <c r="DI38" s="306">
        <f>'Címrend kötelező 4.'!DI38+'Címrend önként 4.'!DI38+'Címrend állig. 4.'!DI38</f>
        <v>0</v>
      </c>
      <c r="DJ38" s="306">
        <f>'Címrend kötelező 4.'!DJ38+'Címrend önként 4.'!DJ38+'Címrend állig. 4.'!DJ38</f>
        <v>0</v>
      </c>
      <c r="DK38" s="306">
        <f>'Címrend kötelező 4.'!DK38+'Címrend önként 4.'!DK38+'Címrend állig. 4.'!DK38</f>
        <v>0</v>
      </c>
      <c r="DL38" s="306">
        <f>'Címrend kötelező 4.'!DL38+'Címrend önként 4.'!DL38+'Címrend állig. 4.'!DL38</f>
        <v>0</v>
      </c>
      <c r="DM38" s="306">
        <f>'Címrend kötelező 4.'!DM38+'Címrend önként 4.'!DM38+'Címrend állig. 4.'!DM38</f>
        <v>0</v>
      </c>
      <c r="DN38" s="306">
        <f>'Címrend kötelező 4.'!DN38+'Címrend önként 4.'!DN38+'Címrend állig. 4.'!DN38</f>
        <v>0</v>
      </c>
      <c r="DO38" s="306">
        <f>'Címrend kötelező 4.'!DO38+'Címrend önként 4.'!DO38+'Címrend állig. 4.'!DO38</f>
        <v>0</v>
      </c>
      <c r="DP38" s="306">
        <f>'Címrend kötelező 4.'!DP38+'Címrend önként 4.'!DP38+'Címrend állig. 4.'!DP38</f>
        <v>0</v>
      </c>
      <c r="DQ38" s="306">
        <f>'Címrend kötelező 4.'!DQ38+'Címrend önként 4.'!DQ38+'Címrend állig. 4.'!DQ38</f>
        <v>0</v>
      </c>
      <c r="DR38" s="335">
        <f t="shared" ref="DR38:DT69" si="281">SUM(B38+E38+H38+K38+N38+Q38+T38+W38+Z38+AC38+AF38+AI38+AL38+AO38+AR38+AU38+AX38+BA38+BD38+BG38+BJ38+BM38+BP38+BS38+BV38+BY38+CB38+CE38+CH38+CK38+CN38+CQ38+CT38+CW38+CZ38+DC38+DF38+DI38+DL38+DO38)</f>
        <v>0</v>
      </c>
      <c r="DS38" s="335">
        <f t="shared" si="281"/>
        <v>0</v>
      </c>
      <c r="DT38" s="335">
        <f t="shared" si="281"/>
        <v>0</v>
      </c>
      <c r="DU38" s="306">
        <f>'Címrend kötelező 4.'!DU38+'Címrend önként 4.'!DU38+'Címrend állig. 4.'!DU38</f>
        <v>0</v>
      </c>
      <c r="DV38" s="306">
        <f>'Címrend kötelező 4.'!DV38+'Címrend önként 4.'!DV38+'Címrend állig. 4.'!DV38</f>
        <v>0</v>
      </c>
      <c r="DW38" s="306">
        <f>'Címrend kötelező 4.'!DW38+'Címrend önként 4.'!DW38+'Címrend állig. 4.'!DW38</f>
        <v>0</v>
      </c>
      <c r="DX38" s="306">
        <f>'Címrend kötelező 4.'!DX38+'Címrend önként 4.'!DX38+'Címrend állig. 4.'!DX38</f>
        <v>0</v>
      </c>
      <c r="DY38" s="306">
        <f>'Címrend kötelező 4.'!DY38+'Címrend önként 4.'!DY38+'Címrend állig. 4.'!DY38</f>
        <v>0</v>
      </c>
      <c r="DZ38" s="306">
        <f>'Címrend kötelező 4.'!DZ38+'Címrend önként 4.'!DZ38+'Címrend állig. 4.'!DZ38</f>
        <v>0</v>
      </c>
      <c r="EA38" s="306">
        <f>'Címrend kötelező 4.'!EA38+'Címrend önként 4.'!EA38+'Címrend állig. 4.'!EA38</f>
        <v>0</v>
      </c>
      <c r="EB38" s="306">
        <f>'Címrend kötelező 4.'!EB38+'Címrend önként 4.'!EB38+'Címrend állig. 4.'!EB38</f>
        <v>0</v>
      </c>
      <c r="EC38" s="306">
        <f>'Címrend kötelező 4.'!EC38+'Címrend önként 4.'!EC38+'Címrend állig. 4.'!EC38</f>
        <v>0</v>
      </c>
      <c r="ED38" s="306">
        <f>'Címrend kötelező 4.'!ED38+'Címrend önként 4.'!ED38+'Címrend állig. 4.'!ED38</f>
        <v>0</v>
      </c>
      <c r="EE38" s="306">
        <f>'Címrend kötelező 4.'!EE38+'Címrend önként 4.'!EE38+'Címrend állig. 4.'!EE38</f>
        <v>0</v>
      </c>
      <c r="EF38" s="306">
        <f>'Címrend kötelező 4.'!EF38+'Címrend önként 4.'!EF38+'Címrend állig. 4.'!EF38</f>
        <v>0</v>
      </c>
      <c r="EG38" s="306">
        <f>'Címrend kötelező 4.'!EG38+'Címrend önként 4.'!EG38+'Címrend állig. 4.'!EG38</f>
        <v>0</v>
      </c>
      <c r="EH38" s="306">
        <f>'Címrend kötelező 4.'!EH38+'Címrend önként 4.'!EH38+'Címrend állig. 4.'!EH38</f>
        <v>0</v>
      </c>
      <c r="EI38" s="306">
        <f>'Címrend kötelező 4.'!EI38+'Címrend önként 4.'!EI38+'Címrend állig. 4.'!EI38</f>
        <v>0</v>
      </c>
      <c r="EJ38" s="306">
        <f>'Címrend kötelező 4.'!EJ38+'Címrend önként 4.'!EJ38+'Címrend állig. 4.'!EJ38</f>
        <v>0</v>
      </c>
      <c r="EK38" s="306">
        <f>'Címrend kötelező 4.'!EK38+'Címrend önként 4.'!EK38+'Címrend állig. 4.'!EK38</f>
        <v>0</v>
      </c>
      <c r="EL38" s="306">
        <f>'Címrend kötelező 4.'!EL38+'Címrend önként 4.'!EL38+'Címrend állig. 4.'!EL38</f>
        <v>0</v>
      </c>
      <c r="EM38" s="306">
        <f>'Címrend kötelező 4.'!EM38+'Címrend önként 4.'!EM38+'Címrend állig. 4.'!EM38</f>
        <v>0</v>
      </c>
      <c r="EN38" s="306">
        <f>'Címrend kötelező 4.'!EN38+'Címrend önként 4.'!EN38+'Címrend állig. 4.'!EN38</f>
        <v>0</v>
      </c>
      <c r="EO38" s="306">
        <f>'Címrend kötelező 4.'!EO38+'Címrend önként 4.'!EO38+'Címrend állig. 4.'!EO38</f>
        <v>0</v>
      </c>
      <c r="EP38" s="306">
        <f>'Címrend kötelező 4.'!EP38+'Címrend önként 4.'!EP38+'Címrend állig. 4.'!EP38</f>
        <v>0</v>
      </c>
      <c r="EQ38" s="306">
        <f>'Címrend kötelező 4.'!EQ38+'Címrend önként 4.'!EQ38+'Címrend állig. 4.'!EQ38</f>
        <v>0</v>
      </c>
      <c r="ER38" s="306">
        <f>'Címrend kötelező 4.'!ER38+'Címrend önként 4.'!ER38+'Címrend állig. 4.'!ER38</f>
        <v>0</v>
      </c>
      <c r="ES38" s="306">
        <f>'Címrend kötelező 4.'!ES38+'Címrend önként 4.'!ES38+'Címrend állig. 4.'!ES38</f>
        <v>0</v>
      </c>
      <c r="ET38" s="306">
        <f>'Címrend kötelező 4.'!ET38+'Címrend önként 4.'!ET38+'Címrend állig. 4.'!ET38</f>
        <v>0</v>
      </c>
      <c r="EU38" s="306">
        <f>'Címrend kötelező 4.'!EU38+'Címrend önként 4.'!EU38+'Címrend állig. 4.'!EU38</f>
        <v>0</v>
      </c>
      <c r="EV38" s="335">
        <f>DU38+DX38+EA38+ED38+EG38+EJ38+EM38+EP38+ES38</f>
        <v>0</v>
      </c>
      <c r="EW38" s="335">
        <f t="shared" ref="EW38:EX39" si="282">DV38+DY38+EB38+EE38+EH38+EK38+EN38+EQ38+ET38</f>
        <v>0</v>
      </c>
      <c r="EX38" s="335">
        <f t="shared" si="282"/>
        <v>0</v>
      </c>
      <c r="EY38" s="306">
        <f>'Címrend kötelező 4.'!EY38+'Címrend önként 4.'!EY38+'Címrend állig. 4.'!EY38</f>
        <v>0</v>
      </c>
      <c r="EZ38" s="306">
        <f>'Címrend kötelező 4.'!EZ38+'Címrend önként 4.'!EZ38+'Címrend állig. 4.'!EZ38</f>
        <v>0</v>
      </c>
      <c r="FA38" s="306">
        <f>'Címrend kötelező 4.'!FA38+'Címrend önként 4.'!FA38+'Címrend állig. 4.'!FA38</f>
        <v>0</v>
      </c>
      <c r="FB38" s="306">
        <f>'Címrend kötelező 4.'!FB38+'Címrend önként 4.'!FB38+'Címrend állig. 4.'!FB38</f>
        <v>0</v>
      </c>
      <c r="FC38" s="306">
        <f>'Címrend kötelező 4.'!FC38+'Címrend önként 4.'!FC38+'Címrend állig. 4.'!FC38</f>
        <v>0</v>
      </c>
      <c r="FD38" s="306">
        <f>'Címrend kötelező 4.'!FD38+'Címrend önként 4.'!FD38+'Címrend állig. 4.'!FD38</f>
        <v>0</v>
      </c>
      <c r="FE38" s="306">
        <f>'Címrend kötelező 4.'!FE38+'Címrend önként 4.'!FE38+'Címrend állig. 4.'!FE38</f>
        <v>0</v>
      </c>
      <c r="FF38" s="306">
        <f>'Címrend kötelező 4.'!FF38+'Címrend önként 4.'!FF38+'Címrend állig. 4.'!FF38</f>
        <v>0</v>
      </c>
      <c r="FG38" s="306">
        <f>'Címrend kötelező 4.'!FG38+'Címrend önként 4.'!FG38+'Címrend állig. 4.'!FG38</f>
        <v>0</v>
      </c>
      <c r="FH38" s="306">
        <f>'Címrend kötelező 4.'!FH38+'Címrend önként 4.'!FH38+'Címrend állig. 4.'!FH38</f>
        <v>0</v>
      </c>
      <c r="FI38" s="306">
        <f>'Címrend kötelező 4.'!FI38+'Címrend önként 4.'!FI38+'Címrend állig. 4.'!FI38</f>
        <v>0</v>
      </c>
      <c r="FJ38" s="306">
        <f>'Címrend kötelező 4.'!FJ38+'Címrend önként 4.'!FJ38+'Címrend állig. 4.'!FJ38</f>
        <v>0</v>
      </c>
      <c r="FK38" s="306">
        <f>'Címrend kötelező 4.'!FK38+'Címrend önként 4.'!FK38+'Címrend állig. 4.'!FK38</f>
        <v>0</v>
      </c>
      <c r="FL38" s="306">
        <f>'Címrend kötelező 4.'!FL38+'Címrend önként 4.'!FL38+'Címrend állig. 4.'!FL38</f>
        <v>0</v>
      </c>
      <c r="FM38" s="306">
        <f>'Címrend kötelező 4.'!FM38+'Címrend önként 4.'!FM38+'Címrend állig. 4.'!FM38</f>
        <v>0</v>
      </c>
      <c r="FN38" s="306">
        <f>'Címrend kötelező 4.'!FN38+'Címrend önként 4.'!FN38+'Címrend állig. 4.'!FN38</f>
        <v>0</v>
      </c>
      <c r="FO38" s="306">
        <f>'Címrend kötelező 4.'!FO38+'Címrend önként 4.'!FO38+'Címrend állig. 4.'!FO38</f>
        <v>0</v>
      </c>
      <c r="FP38" s="306">
        <f>'Címrend kötelező 4.'!FP38+'Címrend önként 4.'!FP38+'Címrend állig. 4.'!FP38</f>
        <v>0</v>
      </c>
      <c r="FQ38" s="306">
        <f>'Címrend kötelező 4.'!FQ38+'Címrend önként 4.'!FQ38+'Címrend állig. 4.'!FQ38</f>
        <v>0</v>
      </c>
      <c r="FR38" s="306">
        <f>'Címrend kötelező 4.'!FR38+'Címrend önként 4.'!FR38+'Címrend állig. 4.'!FR38</f>
        <v>0</v>
      </c>
      <c r="FS38" s="306">
        <f>'Címrend kötelező 4.'!FS38+'Címrend önként 4.'!FS38+'Címrend állig. 4.'!FS38</f>
        <v>0</v>
      </c>
      <c r="FT38" s="306">
        <f>'Címrend kötelező 4.'!FT38+'Címrend önként 4.'!FT38+'Címrend állig. 4.'!FT38</f>
        <v>0</v>
      </c>
      <c r="FU38" s="306">
        <f>'Címrend kötelező 4.'!FU38+'Címrend önként 4.'!FU38+'Címrend állig. 4.'!FU38</f>
        <v>0</v>
      </c>
      <c r="FV38" s="306">
        <f>'Címrend kötelező 4.'!FV38+'Címrend önként 4.'!FV38+'Címrend állig. 4.'!FV38</f>
        <v>0</v>
      </c>
      <c r="FW38" s="306">
        <f>'Címrend kötelező 4.'!FW38+'Címrend önként 4.'!FW38+'Címrend állig. 4.'!FW38</f>
        <v>0</v>
      </c>
      <c r="FX38" s="306">
        <f>'Címrend kötelező 4.'!FX38+'Címrend önként 4.'!FX38+'Címrend állig. 4.'!FX38</f>
        <v>0</v>
      </c>
      <c r="FY38" s="306">
        <f>'Címrend kötelező 4.'!FY38+'Címrend önként 4.'!FY38+'Címrend állig. 4.'!FY38</f>
        <v>0</v>
      </c>
      <c r="FZ38" s="306">
        <f>'Címrend kötelező 4.'!FZ38+'Címrend önként 4.'!FZ38+'Címrend állig. 4.'!FZ38</f>
        <v>0</v>
      </c>
      <c r="GA38" s="306">
        <f>'Címrend kötelező 4.'!GA38+'Címrend önként 4.'!GA38+'Címrend állig. 4.'!GA38</f>
        <v>0</v>
      </c>
      <c r="GB38" s="306">
        <f>'Címrend kötelező 4.'!GB38+'Címrend önként 4.'!GB38+'Címrend állig. 4.'!GB38</f>
        <v>0</v>
      </c>
      <c r="GC38" s="306">
        <f>'Címrend kötelező 4.'!GC38+'Címrend önként 4.'!GC38+'Címrend állig. 4.'!GC38</f>
        <v>0</v>
      </c>
      <c r="GD38" s="306">
        <f>'Címrend kötelező 4.'!GD38+'Címrend önként 4.'!GD38+'Címrend állig. 4.'!GD38</f>
        <v>0</v>
      </c>
      <c r="GE38" s="306">
        <f>'Címrend kötelező 4.'!GE38+'Címrend önként 4.'!GE38+'Címrend állig. 4.'!GE38</f>
        <v>0</v>
      </c>
      <c r="GF38" s="306">
        <f>'Címrend kötelező 4.'!GF38+'Címrend önként 4.'!GF38+'Címrend állig. 4.'!GF38</f>
        <v>0</v>
      </c>
      <c r="GG38" s="306">
        <f>'Címrend kötelező 4.'!GG38+'Címrend önként 4.'!GG38+'Címrend állig. 4.'!GG38</f>
        <v>0</v>
      </c>
      <c r="GH38" s="306">
        <f>'Címrend kötelező 4.'!GH38+'Címrend önként 4.'!GH38+'Címrend állig. 4.'!GH38</f>
        <v>0</v>
      </c>
      <c r="GI38" s="306">
        <f>'Címrend kötelező 4.'!GI38+'Címrend önként 4.'!GI38+'Címrend állig. 4.'!GI38</f>
        <v>0</v>
      </c>
      <c r="GJ38" s="306">
        <f>'Címrend kötelező 4.'!GJ38+'Címrend önként 4.'!GJ38+'Címrend állig. 4.'!GJ38</f>
        <v>0</v>
      </c>
      <c r="GK38" s="306">
        <f>'Címrend kötelező 4.'!GK38+'Címrend önként 4.'!GK38+'Címrend állig. 4.'!GK38</f>
        <v>0</v>
      </c>
      <c r="GL38" s="307">
        <f>EY38+FB38+FE38+FH38+FK38+FN38+FQ38+FT38+FW38+FZ38+GC38+GF38+GI38</f>
        <v>0</v>
      </c>
      <c r="GM38" s="307">
        <f t="shared" ref="GM38:GN39" si="283">EZ38+FC38+FF38+FI38+FL38+FO38+FR38+FU38+FX38+GA38+GD38+GG38+GJ38</f>
        <v>0</v>
      </c>
      <c r="GN38" s="307">
        <f t="shared" si="283"/>
        <v>0</v>
      </c>
      <c r="GO38" s="306">
        <f>'Címrend kötelező 4.'!GO38+'Címrend önként 4.'!GO38+'Címrend állig. 4.'!GO38</f>
        <v>0</v>
      </c>
      <c r="GP38" s="306">
        <f>'Címrend kötelező 4.'!GP38+'Címrend önként 4.'!GP38+'Címrend állig. 4.'!GP38</f>
        <v>0</v>
      </c>
      <c r="GQ38" s="306">
        <f>'Címrend kötelező 4.'!GQ38+'Címrend önként 4.'!GQ38+'Címrend állig. 4.'!GQ38</f>
        <v>0</v>
      </c>
      <c r="GR38" s="306">
        <f>'Címrend kötelező 4.'!GR38+'Címrend önként 4.'!GR38+'Címrend állig. 4.'!GR38</f>
        <v>0</v>
      </c>
      <c r="GS38" s="306">
        <f>'Címrend kötelező 4.'!GS38+'Címrend önként 4.'!GS38+'Címrend állig. 4.'!GS38</f>
        <v>0</v>
      </c>
      <c r="GT38" s="306">
        <f>'Címrend kötelező 4.'!GT38+'Címrend önként 4.'!GT38+'Címrend állig. 4.'!GT38</f>
        <v>0</v>
      </c>
      <c r="GU38" s="306">
        <f>'Címrend kötelező 4.'!GU38+'Címrend önként 4.'!GU38+'Címrend állig. 4.'!GU38</f>
        <v>0</v>
      </c>
      <c r="GV38" s="306">
        <f>'Címrend kötelező 4.'!GV38+'Címrend önként 4.'!GV38+'Címrend állig. 4.'!GV38</f>
        <v>0</v>
      </c>
      <c r="GW38" s="306">
        <f>'Címrend kötelező 4.'!GW38+'Címrend önként 4.'!GW38+'Címrend állig. 4.'!GW38</f>
        <v>0</v>
      </c>
      <c r="GX38" s="307">
        <f>GL38+GO38+GR38+GU38</f>
        <v>0</v>
      </c>
      <c r="GY38" s="307">
        <f t="shared" ref="GY38:GZ39" si="284">GM38+GP38+GS38+GV38</f>
        <v>0</v>
      </c>
      <c r="GZ38" s="307">
        <f t="shared" si="284"/>
        <v>0</v>
      </c>
      <c r="HA38" s="307">
        <f>DR38+EV38+GX38</f>
        <v>0</v>
      </c>
      <c r="HB38" s="307">
        <f t="shared" ref="HB38:HC39" si="285">DS38+EW38+GY38</f>
        <v>0</v>
      </c>
      <c r="HC38" s="308">
        <f t="shared" si="285"/>
        <v>0</v>
      </c>
      <c r="HD38" s="299"/>
    </row>
    <row r="39" spans="1:212" ht="15" customHeight="1" x14ac:dyDescent="0.2">
      <c r="A39" s="318" t="s">
        <v>596</v>
      </c>
      <c r="B39" s="306">
        <f>'Címrend kötelező 4.'!B39+'Címrend önként 4.'!B39+'Címrend állig. 4.'!B39</f>
        <v>0</v>
      </c>
      <c r="C39" s="306">
        <f>'Címrend kötelező 4.'!C39+'Címrend önként 4.'!C39+'Címrend állig. 4.'!C39</f>
        <v>0</v>
      </c>
      <c r="D39" s="306">
        <f>'Címrend kötelező 4.'!D39+'Címrend önként 4.'!D39+'Címrend állig. 4.'!D39</f>
        <v>0</v>
      </c>
      <c r="E39" s="306">
        <f>'Címrend kötelező 4.'!E39+'Címrend önként 4.'!E39+'Címrend állig. 4.'!E39</f>
        <v>0</v>
      </c>
      <c r="F39" s="306">
        <f>'Címrend kötelező 4.'!F39+'Címrend önként 4.'!F39+'Címrend állig. 4.'!F39</f>
        <v>0</v>
      </c>
      <c r="G39" s="306">
        <f>'Címrend kötelező 4.'!G39+'Címrend önként 4.'!G39+'Címrend állig. 4.'!G39</f>
        <v>0</v>
      </c>
      <c r="H39" s="306">
        <f>'Címrend kötelező 4.'!H39+'Címrend önként 4.'!H39+'Címrend állig. 4.'!H39</f>
        <v>0</v>
      </c>
      <c r="I39" s="306">
        <f>'Címrend kötelező 4.'!I39+'Címrend önként 4.'!I39+'Címrend állig. 4.'!I39</f>
        <v>0</v>
      </c>
      <c r="J39" s="306">
        <f>'Címrend kötelező 4.'!J39+'Címrend önként 4.'!J39+'Címrend állig. 4.'!J39</f>
        <v>0</v>
      </c>
      <c r="K39" s="306">
        <f>'Címrend kötelező 4.'!K39+'Címrend önként 4.'!K39+'Címrend állig. 4.'!K39</f>
        <v>0</v>
      </c>
      <c r="L39" s="306">
        <f>'Címrend kötelező 4.'!L39+'Címrend önként 4.'!L39+'Címrend állig. 4.'!L39</f>
        <v>0</v>
      </c>
      <c r="M39" s="306">
        <f>'Címrend kötelező 4.'!M39+'Címrend önként 4.'!M39+'Címrend állig. 4.'!M39</f>
        <v>0</v>
      </c>
      <c r="N39" s="306">
        <f>'Címrend kötelező 4.'!N39+'Címrend önként 4.'!N39+'Címrend állig. 4.'!N39</f>
        <v>0</v>
      </c>
      <c r="O39" s="306">
        <f>'Címrend kötelező 4.'!O39+'Címrend önként 4.'!O39+'Címrend állig. 4.'!O39</f>
        <v>0</v>
      </c>
      <c r="P39" s="306">
        <f>'Címrend kötelező 4.'!P39+'Címrend önként 4.'!P39+'Címrend állig. 4.'!P39</f>
        <v>2145</v>
      </c>
      <c r="Q39" s="306">
        <f>'Címrend kötelező 4.'!Q39+'Címrend önként 4.'!Q39+'Címrend állig. 4.'!Q39</f>
        <v>0</v>
      </c>
      <c r="R39" s="306">
        <f>'Címrend kötelező 4.'!R39+'Címrend önként 4.'!R39+'Címrend állig. 4.'!R39</f>
        <v>0</v>
      </c>
      <c r="S39" s="306">
        <f>'Címrend kötelező 4.'!S39+'Címrend önként 4.'!S39+'Címrend állig. 4.'!S39</f>
        <v>0</v>
      </c>
      <c r="T39" s="306">
        <f>'Címrend kötelező 4.'!T39+'Címrend önként 4.'!T39+'Címrend állig. 4.'!T39</f>
        <v>0</v>
      </c>
      <c r="U39" s="306">
        <f>'Címrend kötelező 4.'!U39+'Címrend önként 4.'!U39+'Címrend állig. 4.'!U39</f>
        <v>0</v>
      </c>
      <c r="V39" s="306">
        <f>'Címrend kötelező 4.'!V39+'Címrend önként 4.'!V39+'Címrend állig. 4.'!V39</f>
        <v>0</v>
      </c>
      <c r="W39" s="306">
        <f>'Címrend kötelező 4.'!W39+'Címrend önként 4.'!W39+'Címrend állig. 4.'!W39</f>
        <v>0</v>
      </c>
      <c r="X39" s="306">
        <f>'Címrend kötelező 4.'!X39+'Címrend önként 4.'!X39+'Címrend állig. 4.'!X39</f>
        <v>0</v>
      </c>
      <c r="Y39" s="306">
        <f>'Címrend kötelező 4.'!Y39+'Címrend önként 4.'!Y39+'Címrend állig. 4.'!Y39</f>
        <v>0</v>
      </c>
      <c r="Z39" s="306">
        <f>'Címrend kötelező 4.'!Z39+'Címrend önként 4.'!Z39+'Címrend állig. 4.'!Z39</f>
        <v>0</v>
      </c>
      <c r="AA39" s="306">
        <f>'Címrend kötelező 4.'!AA39+'Címrend önként 4.'!AA39+'Címrend állig. 4.'!AA39</f>
        <v>0</v>
      </c>
      <c r="AB39" s="306">
        <f>'Címrend kötelező 4.'!AB39+'Címrend önként 4.'!AB39+'Címrend állig. 4.'!AB39</f>
        <v>0</v>
      </c>
      <c r="AC39" s="306">
        <f>'Címrend kötelező 4.'!AC39+'Címrend önként 4.'!AC39+'Címrend állig. 4.'!AC39</f>
        <v>0</v>
      </c>
      <c r="AD39" s="306">
        <f>'Címrend kötelező 4.'!AD39+'Címrend önként 4.'!AD39+'Címrend állig. 4.'!AD39</f>
        <v>0</v>
      </c>
      <c r="AE39" s="306">
        <f>'Címrend kötelező 4.'!AE39+'Címrend önként 4.'!AE39+'Címrend állig. 4.'!AE39</f>
        <v>0</v>
      </c>
      <c r="AF39" s="306">
        <f>'Címrend kötelező 4.'!AF39+'Címrend önként 4.'!AF39+'Címrend állig. 4.'!AF39</f>
        <v>0</v>
      </c>
      <c r="AG39" s="306">
        <f>'Címrend kötelező 4.'!AG39+'Címrend önként 4.'!AG39+'Címrend állig. 4.'!AG39</f>
        <v>0</v>
      </c>
      <c r="AH39" s="306">
        <f>'Címrend kötelező 4.'!AH39+'Címrend önként 4.'!AH39+'Címrend állig. 4.'!AH39</f>
        <v>0</v>
      </c>
      <c r="AI39" s="306">
        <f>'Címrend kötelező 4.'!AI39+'Címrend önként 4.'!AI39+'Címrend állig. 4.'!AI39</f>
        <v>0</v>
      </c>
      <c r="AJ39" s="306">
        <f>'Címrend kötelező 4.'!AJ39+'Címrend önként 4.'!AJ39+'Címrend állig. 4.'!AJ39</f>
        <v>0</v>
      </c>
      <c r="AK39" s="306">
        <f>'Címrend kötelező 4.'!AK39+'Címrend önként 4.'!AK39+'Címrend állig. 4.'!AK39</f>
        <v>0</v>
      </c>
      <c r="AL39" s="306">
        <f>'Címrend kötelező 4.'!AL39+'Címrend önként 4.'!AL39+'Címrend állig. 4.'!AL39</f>
        <v>0</v>
      </c>
      <c r="AM39" s="306">
        <f>'Címrend kötelező 4.'!AM39+'Címrend önként 4.'!AM39+'Címrend állig. 4.'!AM39</f>
        <v>0</v>
      </c>
      <c r="AN39" s="306">
        <f>'Címrend kötelező 4.'!AN39+'Címrend önként 4.'!AN39+'Címrend állig. 4.'!AN39</f>
        <v>0</v>
      </c>
      <c r="AO39" s="306">
        <f>'Címrend kötelező 4.'!AO39+'Címrend önként 4.'!AO39+'Címrend állig. 4.'!AO39</f>
        <v>0</v>
      </c>
      <c r="AP39" s="306">
        <f>'Címrend kötelező 4.'!AP39+'Címrend önként 4.'!AP39+'Címrend állig. 4.'!AP39</f>
        <v>0</v>
      </c>
      <c r="AQ39" s="306">
        <f>'Címrend kötelező 4.'!AQ39+'Címrend önként 4.'!AQ39+'Címrend állig. 4.'!AQ39</f>
        <v>0</v>
      </c>
      <c r="AR39" s="306">
        <f>'Címrend kötelező 4.'!AR39+'Címrend önként 4.'!AR39+'Címrend állig. 4.'!AR39</f>
        <v>0</v>
      </c>
      <c r="AS39" s="306">
        <f>'Címrend kötelező 4.'!AS39+'Címrend önként 4.'!AS39+'Címrend állig. 4.'!AS39</f>
        <v>0</v>
      </c>
      <c r="AT39" s="306">
        <f>'Címrend kötelező 4.'!AT39+'Címrend önként 4.'!AT39+'Címrend állig. 4.'!AT39</f>
        <v>0</v>
      </c>
      <c r="AU39" s="306">
        <f>'Címrend kötelező 4.'!AU39+'Címrend önként 4.'!AU39+'Címrend állig. 4.'!AU39</f>
        <v>0</v>
      </c>
      <c r="AV39" s="306">
        <f>'Címrend kötelező 4.'!AV39+'Címrend önként 4.'!AV39+'Címrend állig. 4.'!AV39</f>
        <v>0</v>
      </c>
      <c r="AW39" s="306">
        <f>'Címrend kötelező 4.'!AW39+'Címrend önként 4.'!AW39+'Címrend állig. 4.'!AW39</f>
        <v>0</v>
      </c>
      <c r="AX39" s="306">
        <f>'Címrend kötelező 4.'!AX39+'Címrend önként 4.'!AX39+'Címrend állig. 4.'!AX39</f>
        <v>0</v>
      </c>
      <c r="AY39" s="306">
        <f>'Címrend kötelező 4.'!AY39+'Címrend önként 4.'!AY39+'Címrend állig. 4.'!AY39</f>
        <v>0</v>
      </c>
      <c r="AZ39" s="306">
        <f>'Címrend kötelező 4.'!AZ39+'Címrend önként 4.'!AZ39+'Címrend állig. 4.'!AZ39</f>
        <v>0</v>
      </c>
      <c r="BA39" s="306">
        <f>'Címrend kötelező 4.'!BA39+'Címrend önként 4.'!BA39+'Címrend állig. 4.'!BA39</f>
        <v>0</v>
      </c>
      <c r="BB39" s="306">
        <f>'Címrend kötelező 4.'!BB39+'Címrend önként 4.'!BB39+'Címrend állig. 4.'!BB39</f>
        <v>0</v>
      </c>
      <c r="BC39" s="306">
        <f>'Címrend kötelező 4.'!BC39+'Címrend önként 4.'!BC39+'Címrend állig. 4.'!BC39</f>
        <v>0</v>
      </c>
      <c r="BD39" s="306">
        <f>'Címrend kötelező 4.'!BD39+'Címrend önként 4.'!BD39+'Címrend állig. 4.'!BD39</f>
        <v>0</v>
      </c>
      <c r="BE39" s="306">
        <f>'Címrend kötelező 4.'!BE39+'Címrend önként 4.'!BE39+'Címrend állig. 4.'!BE39</f>
        <v>0</v>
      </c>
      <c r="BF39" s="306">
        <f>'Címrend kötelező 4.'!BF39+'Címrend önként 4.'!BF39+'Címrend állig. 4.'!BF39</f>
        <v>0</v>
      </c>
      <c r="BG39" s="306">
        <f>'Címrend kötelező 4.'!BG39+'Címrend önként 4.'!BG39+'Címrend állig. 4.'!BG39</f>
        <v>0</v>
      </c>
      <c r="BH39" s="306">
        <f>'Címrend kötelező 4.'!BH39+'Címrend önként 4.'!BH39+'Címrend állig. 4.'!BH39</f>
        <v>0</v>
      </c>
      <c r="BI39" s="306">
        <f>'Címrend kötelező 4.'!BI39+'Címrend önként 4.'!BI39+'Címrend állig. 4.'!BI39</f>
        <v>0</v>
      </c>
      <c r="BJ39" s="306">
        <f>'Címrend kötelező 4.'!BJ39+'Címrend önként 4.'!BJ39+'Címrend állig. 4.'!BJ39</f>
        <v>0</v>
      </c>
      <c r="BK39" s="306">
        <f>'Címrend kötelező 4.'!BK39+'Címrend önként 4.'!BK39+'Címrend állig. 4.'!BK39</f>
        <v>0</v>
      </c>
      <c r="BL39" s="306">
        <f>'Címrend kötelező 4.'!BL39+'Címrend önként 4.'!BL39+'Címrend állig. 4.'!BL39</f>
        <v>0</v>
      </c>
      <c r="BM39" s="306">
        <f>'Címrend kötelező 4.'!BM39+'Címrend önként 4.'!BM39+'Címrend állig. 4.'!BM39</f>
        <v>0</v>
      </c>
      <c r="BN39" s="306">
        <f>'Címrend kötelező 4.'!BN39+'Címrend önként 4.'!BN39+'Címrend állig. 4.'!BN39</f>
        <v>20526</v>
      </c>
      <c r="BO39" s="306">
        <f>'Címrend kötelező 4.'!BO39+'Címrend önként 4.'!BO39+'Címrend állig. 4.'!BO39</f>
        <v>20526</v>
      </c>
      <c r="BP39" s="306">
        <f>'Címrend kötelező 4.'!BP39+'Címrend önként 4.'!BP39+'Címrend állig. 4.'!BP39</f>
        <v>0</v>
      </c>
      <c r="BQ39" s="306">
        <f>'Címrend kötelező 4.'!BQ39+'Címrend önként 4.'!BQ39+'Címrend állig. 4.'!BQ39</f>
        <v>0</v>
      </c>
      <c r="BR39" s="306">
        <f>'Címrend kötelező 4.'!BR39+'Címrend önként 4.'!BR39+'Címrend állig. 4.'!BR39</f>
        <v>0</v>
      </c>
      <c r="BS39" s="306">
        <f>'Címrend kötelező 4.'!BS39+'Címrend önként 4.'!BS39+'Címrend állig. 4.'!BS39</f>
        <v>0</v>
      </c>
      <c r="BT39" s="306">
        <f>'Címrend kötelező 4.'!BT39+'Címrend önként 4.'!BT39+'Címrend állig. 4.'!BT39</f>
        <v>10913</v>
      </c>
      <c r="BU39" s="306">
        <f>'Címrend kötelező 4.'!BU39+'Címrend önként 4.'!BU39+'Címrend állig. 4.'!BU39</f>
        <v>10914</v>
      </c>
      <c r="BV39" s="306">
        <f>'Címrend kötelező 4.'!BV39+'Címrend önként 4.'!BV39+'Címrend állig. 4.'!BV39</f>
        <v>0</v>
      </c>
      <c r="BW39" s="306">
        <f>'Címrend kötelező 4.'!BW39+'Címrend önként 4.'!BW39+'Címrend állig. 4.'!BW39</f>
        <v>0</v>
      </c>
      <c r="BX39" s="306">
        <f>'Címrend kötelező 4.'!BX39+'Címrend önként 4.'!BX39+'Címrend állig. 4.'!BX39</f>
        <v>0</v>
      </c>
      <c r="BY39" s="306">
        <f>'Címrend kötelező 4.'!BY39+'Címrend önként 4.'!BY39+'Címrend állig. 4.'!BY39</f>
        <v>10000</v>
      </c>
      <c r="BZ39" s="306">
        <f>'Címrend kötelező 4.'!BZ39+'Címrend önként 4.'!BZ39+'Címrend állig. 4.'!BZ39</f>
        <v>11246</v>
      </c>
      <c r="CA39" s="306">
        <f>'Címrend kötelező 4.'!CA39+'Címrend önként 4.'!CA39+'Címrend állig. 4.'!CA39</f>
        <v>11246</v>
      </c>
      <c r="CB39" s="306">
        <f>'Címrend kötelező 4.'!CB39+'Címrend önként 4.'!CB39+'Címrend állig. 4.'!CB39</f>
        <v>0</v>
      </c>
      <c r="CC39" s="306">
        <f>'Címrend kötelező 4.'!CC39+'Címrend önként 4.'!CC39+'Címrend állig. 4.'!CC39</f>
        <v>0</v>
      </c>
      <c r="CD39" s="306">
        <f>'Címrend kötelező 4.'!CD39+'Címrend önként 4.'!CD39+'Címrend állig. 4.'!CD39</f>
        <v>0</v>
      </c>
      <c r="CE39" s="306">
        <f>'Címrend kötelező 4.'!CE39+'Címrend önként 4.'!CE39+'Címrend állig. 4.'!CE39</f>
        <v>0</v>
      </c>
      <c r="CF39" s="306">
        <f>'Címrend kötelező 4.'!CF39+'Címrend önként 4.'!CF39+'Címrend állig. 4.'!CF39</f>
        <v>0</v>
      </c>
      <c r="CG39" s="306">
        <f>'Címrend kötelező 4.'!CG39+'Címrend önként 4.'!CG39+'Címrend állig. 4.'!CG39</f>
        <v>0</v>
      </c>
      <c r="CH39" s="306">
        <f>'Címrend kötelező 4.'!CH39+'Címrend önként 4.'!CH39+'Címrend állig. 4.'!CH39</f>
        <v>0</v>
      </c>
      <c r="CI39" s="306">
        <f>'Címrend kötelező 4.'!CI39+'Címrend önként 4.'!CI39+'Címrend állig. 4.'!CI39</f>
        <v>0</v>
      </c>
      <c r="CJ39" s="306">
        <f>'Címrend kötelező 4.'!CJ39+'Címrend önként 4.'!CJ39+'Címrend állig. 4.'!CJ39</f>
        <v>0</v>
      </c>
      <c r="CK39" s="306">
        <f>'Címrend kötelező 4.'!CK39+'Címrend önként 4.'!CK39+'Címrend állig. 4.'!CK39</f>
        <v>0</v>
      </c>
      <c r="CL39" s="306">
        <f>'Címrend kötelező 4.'!CL39+'Címrend önként 4.'!CL39+'Címrend állig. 4.'!CL39</f>
        <v>0</v>
      </c>
      <c r="CM39" s="306">
        <f>'Címrend kötelező 4.'!CM39+'Címrend önként 4.'!CM39+'Címrend állig. 4.'!CM39</f>
        <v>0</v>
      </c>
      <c r="CN39" s="306">
        <f>'Címrend kötelező 4.'!CN39+'Címrend önként 4.'!CN39+'Címrend állig. 4.'!CN39</f>
        <v>0</v>
      </c>
      <c r="CO39" s="306">
        <f>'Címrend kötelező 4.'!CO39+'Címrend önként 4.'!CO39+'Címrend állig. 4.'!CO39</f>
        <v>0</v>
      </c>
      <c r="CP39" s="306">
        <f>'Címrend kötelező 4.'!CP39+'Címrend önként 4.'!CP39+'Címrend állig. 4.'!CP39</f>
        <v>0</v>
      </c>
      <c r="CQ39" s="306">
        <f>'Címrend kötelező 4.'!CQ39+'Címrend önként 4.'!CQ39+'Címrend állig. 4.'!CQ39</f>
        <v>0</v>
      </c>
      <c r="CR39" s="306">
        <f>'Címrend kötelező 4.'!CR39+'Címrend önként 4.'!CR39+'Címrend állig. 4.'!CR39</f>
        <v>0</v>
      </c>
      <c r="CS39" s="306">
        <f>'Címrend kötelező 4.'!CS39+'Címrend önként 4.'!CS39+'Címrend állig. 4.'!CS39</f>
        <v>0</v>
      </c>
      <c r="CT39" s="306">
        <f>'Címrend kötelező 4.'!CT39+'Címrend önként 4.'!CT39+'Címrend állig. 4.'!CT39</f>
        <v>0</v>
      </c>
      <c r="CU39" s="306">
        <f>'Címrend kötelező 4.'!CU39+'Címrend önként 4.'!CU39+'Címrend állig. 4.'!CU39</f>
        <v>0</v>
      </c>
      <c r="CV39" s="306">
        <f>'Címrend kötelező 4.'!CV39+'Címrend önként 4.'!CV39+'Címrend állig. 4.'!CV39</f>
        <v>0</v>
      </c>
      <c r="CW39" s="306">
        <f>'Címrend kötelező 4.'!CW39+'Címrend önként 4.'!CW39+'Címrend állig. 4.'!CW39</f>
        <v>0</v>
      </c>
      <c r="CX39" s="306">
        <f>'Címrend kötelező 4.'!CX39+'Címrend önként 4.'!CX39+'Címrend állig. 4.'!CX39</f>
        <v>0</v>
      </c>
      <c r="CY39" s="306">
        <f>'Címrend kötelező 4.'!CY39+'Címrend önként 4.'!CY39+'Címrend állig. 4.'!CY39</f>
        <v>0</v>
      </c>
      <c r="CZ39" s="306">
        <f>'Címrend kötelező 4.'!CZ39+'Címrend önként 4.'!CZ39+'Címrend állig. 4.'!CZ39</f>
        <v>0</v>
      </c>
      <c r="DA39" s="306">
        <f>'Címrend kötelező 4.'!DA39+'Címrend önként 4.'!DA39+'Címrend állig. 4.'!DA39</f>
        <v>0</v>
      </c>
      <c r="DB39" s="306">
        <f>'Címrend kötelező 4.'!DB39+'Címrend önként 4.'!DB39+'Címrend állig. 4.'!DB39</f>
        <v>0</v>
      </c>
      <c r="DC39" s="306">
        <f>'Címrend kötelező 4.'!DC39+'Címrend önként 4.'!DC39+'Címrend állig. 4.'!DC39</f>
        <v>0</v>
      </c>
      <c r="DD39" s="306">
        <f>'Címrend kötelező 4.'!DD39+'Címrend önként 4.'!DD39+'Címrend állig. 4.'!DD39</f>
        <v>0</v>
      </c>
      <c r="DE39" s="306">
        <f>'Címrend kötelező 4.'!DE39+'Címrend önként 4.'!DE39+'Címrend állig. 4.'!DE39</f>
        <v>0</v>
      </c>
      <c r="DF39" s="306">
        <f>'Címrend kötelező 4.'!DF39+'Címrend önként 4.'!DF39+'Címrend állig. 4.'!DF39</f>
        <v>0</v>
      </c>
      <c r="DG39" s="306">
        <f>'Címrend kötelező 4.'!DG39+'Címrend önként 4.'!DG39+'Címrend állig. 4.'!DG39</f>
        <v>0</v>
      </c>
      <c r="DH39" s="306">
        <f>'Címrend kötelező 4.'!DH39+'Címrend önként 4.'!DH39+'Címrend állig. 4.'!DH39</f>
        <v>0</v>
      </c>
      <c r="DI39" s="306">
        <f>'Címrend kötelező 4.'!DI39+'Címrend önként 4.'!DI39+'Címrend állig. 4.'!DI39</f>
        <v>0</v>
      </c>
      <c r="DJ39" s="306">
        <f>'Címrend kötelező 4.'!DJ39+'Címrend önként 4.'!DJ39+'Címrend állig. 4.'!DJ39</f>
        <v>0</v>
      </c>
      <c r="DK39" s="306">
        <f>'Címrend kötelező 4.'!DK39+'Címrend önként 4.'!DK39+'Címrend állig. 4.'!DK39</f>
        <v>0</v>
      </c>
      <c r="DL39" s="306">
        <f>'Címrend kötelező 4.'!DL39+'Címrend önként 4.'!DL39+'Címrend állig. 4.'!DL39</f>
        <v>0</v>
      </c>
      <c r="DM39" s="306">
        <f>'Címrend kötelező 4.'!DM39+'Címrend önként 4.'!DM39+'Címrend állig. 4.'!DM39</f>
        <v>0</v>
      </c>
      <c r="DN39" s="306">
        <f>'Címrend kötelező 4.'!DN39+'Címrend önként 4.'!DN39+'Címrend állig. 4.'!DN39</f>
        <v>0</v>
      </c>
      <c r="DO39" s="306">
        <f>'Címrend kötelező 4.'!DO39+'Címrend önként 4.'!DO39+'Címrend állig. 4.'!DO39</f>
        <v>75000</v>
      </c>
      <c r="DP39" s="306">
        <f>'Címrend kötelező 4.'!DP39+'Címrend önként 4.'!DP39+'Címrend állig. 4.'!DP39</f>
        <v>108777</v>
      </c>
      <c r="DQ39" s="306">
        <f>'Címrend kötelező 4.'!DQ39+'Címrend önként 4.'!DQ39+'Címrend állig. 4.'!DQ39</f>
        <v>108777</v>
      </c>
      <c r="DR39" s="335">
        <f t="shared" si="281"/>
        <v>85000</v>
      </c>
      <c r="DS39" s="335">
        <f t="shared" si="281"/>
        <v>151462</v>
      </c>
      <c r="DT39" s="335">
        <f t="shared" si="281"/>
        <v>153608</v>
      </c>
      <c r="DU39" s="306">
        <f>'Címrend kötelező 4.'!DU39+'Címrend önként 4.'!DU39+'Címrend állig. 4.'!DU39</f>
        <v>0</v>
      </c>
      <c r="DV39" s="306">
        <f>'Címrend kötelező 4.'!DV39+'Címrend önként 4.'!DV39+'Címrend állig. 4.'!DV39</f>
        <v>0</v>
      </c>
      <c r="DW39" s="306">
        <f>'Címrend kötelező 4.'!DW39+'Címrend önként 4.'!DW39+'Címrend állig. 4.'!DW39</f>
        <v>0</v>
      </c>
      <c r="DX39" s="306">
        <f>'Címrend kötelező 4.'!DX39+'Címrend önként 4.'!DX39+'Címrend állig. 4.'!DX39</f>
        <v>0</v>
      </c>
      <c r="DY39" s="306">
        <f>'Címrend kötelező 4.'!DY39+'Címrend önként 4.'!DY39+'Címrend állig. 4.'!DY39</f>
        <v>0</v>
      </c>
      <c r="DZ39" s="306">
        <f>'Címrend kötelező 4.'!DZ39+'Címrend önként 4.'!DZ39+'Címrend állig. 4.'!DZ39</f>
        <v>0</v>
      </c>
      <c r="EA39" s="306">
        <f>'Címrend kötelező 4.'!EA39+'Címrend önként 4.'!EA39+'Címrend állig. 4.'!EA39</f>
        <v>0</v>
      </c>
      <c r="EB39" s="306">
        <f>'Címrend kötelező 4.'!EB39+'Címrend önként 4.'!EB39+'Címrend állig. 4.'!EB39</f>
        <v>0</v>
      </c>
      <c r="EC39" s="306">
        <f>'Címrend kötelező 4.'!EC39+'Címrend önként 4.'!EC39+'Címrend állig. 4.'!EC39</f>
        <v>0</v>
      </c>
      <c r="ED39" s="306">
        <f>'Címrend kötelező 4.'!ED39+'Címrend önként 4.'!ED39+'Címrend állig. 4.'!ED39</f>
        <v>0</v>
      </c>
      <c r="EE39" s="306">
        <f>'Címrend kötelező 4.'!EE39+'Címrend önként 4.'!EE39+'Címrend állig. 4.'!EE39</f>
        <v>0</v>
      </c>
      <c r="EF39" s="306">
        <f>'Címrend kötelező 4.'!EF39+'Címrend önként 4.'!EF39+'Címrend állig. 4.'!EF39</f>
        <v>0</v>
      </c>
      <c r="EG39" s="306">
        <f>'Címrend kötelező 4.'!EG39+'Címrend önként 4.'!EG39+'Címrend állig. 4.'!EG39</f>
        <v>0</v>
      </c>
      <c r="EH39" s="306">
        <f>'Címrend kötelező 4.'!EH39+'Címrend önként 4.'!EH39+'Címrend állig. 4.'!EH39</f>
        <v>0</v>
      </c>
      <c r="EI39" s="306">
        <f>'Címrend kötelező 4.'!EI39+'Címrend önként 4.'!EI39+'Címrend állig. 4.'!EI39</f>
        <v>0</v>
      </c>
      <c r="EJ39" s="306">
        <f>'Címrend kötelező 4.'!EJ39+'Címrend önként 4.'!EJ39+'Címrend állig. 4.'!EJ39</f>
        <v>0</v>
      </c>
      <c r="EK39" s="306">
        <f>'Címrend kötelező 4.'!EK39+'Címrend önként 4.'!EK39+'Címrend állig. 4.'!EK39</f>
        <v>0</v>
      </c>
      <c r="EL39" s="306">
        <f>'Címrend kötelező 4.'!EL39+'Címrend önként 4.'!EL39+'Címrend állig. 4.'!EL39</f>
        <v>0</v>
      </c>
      <c r="EM39" s="306">
        <f>'Címrend kötelező 4.'!EM39+'Címrend önként 4.'!EM39+'Címrend állig. 4.'!EM39</f>
        <v>0</v>
      </c>
      <c r="EN39" s="306">
        <f>'Címrend kötelező 4.'!EN39+'Címrend önként 4.'!EN39+'Címrend állig. 4.'!EN39</f>
        <v>0</v>
      </c>
      <c r="EO39" s="306">
        <f>'Címrend kötelező 4.'!EO39+'Címrend önként 4.'!EO39+'Címrend állig. 4.'!EO39</f>
        <v>0</v>
      </c>
      <c r="EP39" s="306">
        <f>'Címrend kötelező 4.'!EP39+'Címrend önként 4.'!EP39+'Címrend állig. 4.'!EP39</f>
        <v>0</v>
      </c>
      <c r="EQ39" s="306">
        <f>'Címrend kötelező 4.'!EQ39+'Címrend önként 4.'!EQ39+'Címrend állig. 4.'!EQ39</f>
        <v>0</v>
      </c>
      <c r="ER39" s="306">
        <f>'Címrend kötelező 4.'!ER39+'Címrend önként 4.'!ER39+'Címrend állig. 4.'!ER39</f>
        <v>0</v>
      </c>
      <c r="ES39" s="306">
        <f>'Címrend kötelező 4.'!ES39+'Címrend önként 4.'!ES39+'Címrend állig. 4.'!ES39</f>
        <v>0</v>
      </c>
      <c r="ET39" s="306">
        <f>'Címrend kötelező 4.'!ET39+'Címrend önként 4.'!ET39+'Címrend állig. 4.'!ET39</f>
        <v>0</v>
      </c>
      <c r="EU39" s="306">
        <f>'Címrend kötelező 4.'!EU39+'Címrend önként 4.'!EU39+'Címrend állig. 4.'!EU39</f>
        <v>0</v>
      </c>
      <c r="EV39" s="335">
        <f>DU39+DX39+EA39+ED39+EG39+EJ39+EM39+EP39+ES39</f>
        <v>0</v>
      </c>
      <c r="EW39" s="335">
        <f t="shared" si="282"/>
        <v>0</v>
      </c>
      <c r="EX39" s="335">
        <f t="shared" si="282"/>
        <v>0</v>
      </c>
      <c r="EY39" s="306">
        <f>'Címrend kötelező 4.'!EY39+'Címrend önként 4.'!EY39+'Címrend állig. 4.'!EY39</f>
        <v>0</v>
      </c>
      <c r="EZ39" s="306">
        <f>'Címrend kötelező 4.'!EZ39+'Címrend önként 4.'!EZ39+'Címrend állig. 4.'!EZ39</f>
        <v>0</v>
      </c>
      <c r="FA39" s="306">
        <f>'Címrend kötelező 4.'!FA39+'Címrend önként 4.'!FA39+'Címrend állig. 4.'!FA39</f>
        <v>0</v>
      </c>
      <c r="FB39" s="306">
        <f>'Címrend kötelező 4.'!FB39+'Címrend önként 4.'!FB39+'Címrend állig. 4.'!FB39</f>
        <v>0</v>
      </c>
      <c r="FC39" s="306">
        <f>'Címrend kötelező 4.'!FC39+'Címrend önként 4.'!FC39+'Címrend állig. 4.'!FC39</f>
        <v>0</v>
      </c>
      <c r="FD39" s="306">
        <f>'Címrend kötelező 4.'!FD39+'Címrend önként 4.'!FD39+'Címrend állig. 4.'!FD39</f>
        <v>0</v>
      </c>
      <c r="FE39" s="306">
        <f>'Címrend kötelező 4.'!FE39+'Címrend önként 4.'!FE39+'Címrend állig. 4.'!FE39</f>
        <v>0</v>
      </c>
      <c r="FF39" s="306">
        <f>'Címrend kötelező 4.'!FF39+'Címrend önként 4.'!FF39+'Címrend állig. 4.'!FF39</f>
        <v>0</v>
      </c>
      <c r="FG39" s="306">
        <f>'Címrend kötelező 4.'!FG39+'Címrend önként 4.'!FG39+'Címrend állig. 4.'!FG39</f>
        <v>0</v>
      </c>
      <c r="FH39" s="306">
        <f>'Címrend kötelező 4.'!FH39+'Címrend önként 4.'!FH39+'Címrend állig. 4.'!FH39</f>
        <v>0</v>
      </c>
      <c r="FI39" s="306">
        <f>'Címrend kötelező 4.'!FI39+'Címrend önként 4.'!FI39+'Címrend állig. 4.'!FI39</f>
        <v>503</v>
      </c>
      <c r="FJ39" s="306">
        <f>'Címrend kötelező 4.'!FJ39+'Címrend önként 4.'!FJ39+'Címrend állig. 4.'!FJ39</f>
        <v>406</v>
      </c>
      <c r="FK39" s="306">
        <f>'Címrend kötelező 4.'!FK39+'Címrend önként 4.'!FK39+'Címrend állig. 4.'!FK39</f>
        <v>0</v>
      </c>
      <c r="FL39" s="306">
        <f>'Címrend kötelező 4.'!FL39+'Címrend önként 4.'!FL39+'Címrend állig. 4.'!FL39</f>
        <v>0</v>
      </c>
      <c r="FM39" s="306">
        <f>'Címrend kötelező 4.'!FM39+'Címrend önként 4.'!FM39+'Címrend állig. 4.'!FM39</f>
        <v>0</v>
      </c>
      <c r="FN39" s="306">
        <f>'Címrend kötelező 4.'!FN39+'Címrend önként 4.'!FN39+'Címrend állig. 4.'!FN39</f>
        <v>0</v>
      </c>
      <c r="FO39" s="306">
        <f>'Címrend kötelező 4.'!FO39+'Címrend önként 4.'!FO39+'Címrend állig. 4.'!FO39</f>
        <v>0</v>
      </c>
      <c r="FP39" s="306">
        <f>'Címrend kötelező 4.'!FP39+'Címrend önként 4.'!FP39+'Címrend állig. 4.'!FP39</f>
        <v>0</v>
      </c>
      <c r="FQ39" s="306">
        <f>'Címrend kötelező 4.'!FQ39+'Címrend önként 4.'!FQ39+'Címrend állig. 4.'!FQ39</f>
        <v>0</v>
      </c>
      <c r="FR39" s="306">
        <f>'Címrend kötelező 4.'!FR39+'Címrend önként 4.'!FR39+'Címrend állig. 4.'!FR39</f>
        <v>0</v>
      </c>
      <c r="FS39" s="306">
        <f>'Címrend kötelező 4.'!FS39+'Címrend önként 4.'!FS39+'Címrend állig. 4.'!FS39</f>
        <v>0</v>
      </c>
      <c r="FT39" s="306">
        <f>'Címrend kötelező 4.'!FT39+'Címrend önként 4.'!FT39+'Címrend állig. 4.'!FT39</f>
        <v>0</v>
      </c>
      <c r="FU39" s="306">
        <f>'Címrend kötelező 4.'!FU39+'Címrend önként 4.'!FU39+'Címrend állig. 4.'!FU39</f>
        <v>350</v>
      </c>
      <c r="FV39" s="306">
        <f>'Címrend kötelező 4.'!FV39+'Címrend önként 4.'!FV39+'Címrend állig. 4.'!FV39</f>
        <v>350</v>
      </c>
      <c r="FW39" s="306">
        <f>'Címrend kötelező 4.'!FW39+'Címrend önként 4.'!FW39+'Címrend állig. 4.'!FW39</f>
        <v>0</v>
      </c>
      <c r="FX39" s="306">
        <f>'Címrend kötelező 4.'!FX39+'Címrend önként 4.'!FX39+'Címrend állig. 4.'!FX39</f>
        <v>0</v>
      </c>
      <c r="FY39" s="306">
        <f>'Címrend kötelező 4.'!FY39+'Címrend önként 4.'!FY39+'Címrend állig. 4.'!FY39</f>
        <v>0</v>
      </c>
      <c r="FZ39" s="306">
        <f>'Címrend kötelező 4.'!FZ39+'Címrend önként 4.'!FZ39+'Címrend állig. 4.'!FZ39</f>
        <v>0</v>
      </c>
      <c r="GA39" s="306">
        <f>'Címrend kötelező 4.'!GA39+'Címrend önként 4.'!GA39+'Címrend állig. 4.'!GA39</f>
        <v>0</v>
      </c>
      <c r="GB39" s="306">
        <f>'Címrend kötelező 4.'!GB39+'Címrend önként 4.'!GB39+'Címrend állig. 4.'!GB39</f>
        <v>0</v>
      </c>
      <c r="GC39" s="306">
        <f>'Címrend kötelező 4.'!GC39+'Címrend önként 4.'!GC39+'Címrend állig. 4.'!GC39</f>
        <v>0</v>
      </c>
      <c r="GD39" s="306">
        <f>'Címrend kötelező 4.'!GD39+'Címrend önként 4.'!GD39+'Címrend állig. 4.'!GD39</f>
        <v>0</v>
      </c>
      <c r="GE39" s="306">
        <f>'Címrend kötelező 4.'!GE39+'Címrend önként 4.'!GE39+'Címrend állig. 4.'!GE39</f>
        <v>0</v>
      </c>
      <c r="GF39" s="306">
        <f>'Címrend kötelező 4.'!GF39+'Címrend önként 4.'!GF39+'Címrend állig. 4.'!GF39</f>
        <v>0</v>
      </c>
      <c r="GG39" s="306">
        <f>'Címrend kötelező 4.'!GG39+'Címrend önként 4.'!GG39+'Címrend állig. 4.'!GG39</f>
        <v>0</v>
      </c>
      <c r="GH39" s="306">
        <f>'Címrend kötelező 4.'!GH39+'Címrend önként 4.'!GH39+'Címrend állig. 4.'!GH39</f>
        <v>0</v>
      </c>
      <c r="GI39" s="306">
        <f>'Címrend kötelező 4.'!GI39+'Címrend önként 4.'!GI39+'Címrend állig. 4.'!GI39</f>
        <v>0</v>
      </c>
      <c r="GJ39" s="306">
        <f>'Címrend kötelező 4.'!GJ39+'Címrend önként 4.'!GJ39+'Címrend állig. 4.'!GJ39</f>
        <v>0</v>
      </c>
      <c r="GK39" s="306">
        <f>'Címrend kötelező 4.'!GK39+'Címrend önként 4.'!GK39+'Címrend állig. 4.'!GK39</f>
        <v>0</v>
      </c>
      <c r="GL39" s="307">
        <f>EY39+FB39+FE39+FH39+FK39+FN39+FQ39+FT39+FW39+FZ39+GC39+GF39+GI39</f>
        <v>0</v>
      </c>
      <c r="GM39" s="307">
        <f t="shared" si="283"/>
        <v>853</v>
      </c>
      <c r="GN39" s="307">
        <f t="shared" si="283"/>
        <v>756</v>
      </c>
      <c r="GO39" s="306">
        <f>'Címrend kötelező 4.'!GO39+'Címrend önként 4.'!GO39+'Címrend állig. 4.'!GO39</f>
        <v>0</v>
      </c>
      <c r="GP39" s="306">
        <f>'Címrend kötelező 4.'!GP39+'Címrend önként 4.'!GP39+'Címrend állig. 4.'!GP39</f>
        <v>283</v>
      </c>
      <c r="GQ39" s="306">
        <f>'Címrend kötelező 4.'!GQ39+'Címrend önként 4.'!GQ39+'Címrend állig. 4.'!GQ39</f>
        <v>283</v>
      </c>
      <c r="GR39" s="306">
        <f>'Címrend kötelező 4.'!GR39+'Címrend önként 4.'!GR39+'Címrend állig. 4.'!GR39</f>
        <v>0</v>
      </c>
      <c r="GS39" s="306">
        <f>'Címrend kötelező 4.'!GS39+'Címrend önként 4.'!GS39+'Címrend állig. 4.'!GS39</f>
        <v>0</v>
      </c>
      <c r="GT39" s="306">
        <f>'Címrend kötelező 4.'!GT39+'Címrend önként 4.'!GT39+'Címrend állig. 4.'!GT39</f>
        <v>0</v>
      </c>
      <c r="GU39" s="306">
        <f>'Címrend kötelező 4.'!GU39+'Címrend önként 4.'!GU39+'Címrend állig. 4.'!GU39</f>
        <v>0</v>
      </c>
      <c r="GV39" s="306">
        <f>'Címrend kötelező 4.'!GV39+'Címrend önként 4.'!GV39+'Címrend állig. 4.'!GV39</f>
        <v>2264</v>
      </c>
      <c r="GW39" s="306">
        <f>'Címrend kötelező 4.'!GW39+'Címrend önként 4.'!GW39+'Címrend állig. 4.'!GW39</f>
        <v>2264</v>
      </c>
      <c r="GX39" s="307">
        <f>GL39+GO39+GR39+GU39</f>
        <v>0</v>
      </c>
      <c r="GY39" s="307">
        <f t="shared" si="284"/>
        <v>3400</v>
      </c>
      <c r="GZ39" s="307">
        <f t="shared" si="284"/>
        <v>3303</v>
      </c>
      <c r="HA39" s="307">
        <f>DR39+EV39+GX39</f>
        <v>85000</v>
      </c>
      <c r="HB39" s="307">
        <f t="shared" si="285"/>
        <v>154862</v>
      </c>
      <c r="HC39" s="308">
        <f t="shared" si="285"/>
        <v>156911</v>
      </c>
      <c r="HD39" s="299"/>
    </row>
    <row r="40" spans="1:212" s="167" customFormat="1" ht="15" customHeight="1" x14ac:dyDescent="0.2">
      <c r="A40" s="317" t="s">
        <v>597</v>
      </c>
      <c r="B40" s="310">
        <f t="shared" ref="B40" si="286">B41+B46+B47+B48+B49</f>
        <v>0</v>
      </c>
      <c r="C40" s="310">
        <f t="shared" ref="C40:E40" si="287">C41+C46+C47+C48+C49</f>
        <v>0</v>
      </c>
      <c r="D40" s="310">
        <f t="shared" si="287"/>
        <v>0</v>
      </c>
      <c r="E40" s="310">
        <f t="shared" si="287"/>
        <v>0</v>
      </c>
      <c r="F40" s="310">
        <f t="shared" ref="F40:N40" si="288">F41+F46+F47+F48+F49</f>
        <v>0</v>
      </c>
      <c r="G40" s="310">
        <f t="shared" si="288"/>
        <v>0</v>
      </c>
      <c r="H40" s="310">
        <f t="shared" si="288"/>
        <v>0</v>
      </c>
      <c r="I40" s="310">
        <f t="shared" si="288"/>
        <v>0</v>
      </c>
      <c r="J40" s="310">
        <f t="shared" si="288"/>
        <v>0</v>
      </c>
      <c r="K40" s="310">
        <f t="shared" si="288"/>
        <v>500</v>
      </c>
      <c r="L40" s="310">
        <f t="shared" si="288"/>
        <v>500</v>
      </c>
      <c r="M40" s="310">
        <f t="shared" si="288"/>
        <v>1224</v>
      </c>
      <c r="N40" s="310">
        <f t="shared" si="288"/>
        <v>0</v>
      </c>
      <c r="O40" s="310">
        <f t="shared" ref="O40:BZ40" si="289">O41+O46+O47+O48+O49</f>
        <v>0</v>
      </c>
      <c r="P40" s="310">
        <f t="shared" si="289"/>
        <v>0</v>
      </c>
      <c r="Q40" s="310">
        <f t="shared" si="289"/>
        <v>0</v>
      </c>
      <c r="R40" s="310">
        <f t="shared" si="289"/>
        <v>0</v>
      </c>
      <c r="S40" s="310">
        <f t="shared" si="289"/>
        <v>0</v>
      </c>
      <c r="T40" s="310">
        <f t="shared" si="289"/>
        <v>0</v>
      </c>
      <c r="U40" s="310">
        <f t="shared" si="289"/>
        <v>0</v>
      </c>
      <c r="V40" s="310">
        <f t="shared" si="289"/>
        <v>0</v>
      </c>
      <c r="W40" s="310">
        <f t="shared" si="289"/>
        <v>0</v>
      </c>
      <c r="X40" s="310">
        <f t="shared" si="289"/>
        <v>0</v>
      </c>
      <c r="Y40" s="310">
        <f t="shared" si="289"/>
        <v>0</v>
      </c>
      <c r="Z40" s="310">
        <f t="shared" si="289"/>
        <v>0</v>
      </c>
      <c r="AA40" s="310">
        <f t="shared" si="289"/>
        <v>2384126</v>
      </c>
      <c r="AB40" s="310">
        <f t="shared" si="289"/>
        <v>2384126</v>
      </c>
      <c r="AC40" s="310">
        <f t="shared" si="289"/>
        <v>0</v>
      </c>
      <c r="AD40" s="310">
        <f t="shared" si="289"/>
        <v>0</v>
      </c>
      <c r="AE40" s="310">
        <f t="shared" si="289"/>
        <v>0</v>
      </c>
      <c r="AF40" s="310">
        <f t="shared" si="289"/>
        <v>0</v>
      </c>
      <c r="AG40" s="310">
        <f t="shared" si="289"/>
        <v>0</v>
      </c>
      <c r="AH40" s="310">
        <f t="shared" si="289"/>
        <v>0</v>
      </c>
      <c r="AI40" s="310">
        <f t="shared" si="289"/>
        <v>0</v>
      </c>
      <c r="AJ40" s="310">
        <f t="shared" si="289"/>
        <v>0</v>
      </c>
      <c r="AK40" s="310">
        <f t="shared" si="289"/>
        <v>0</v>
      </c>
      <c r="AL40" s="310">
        <f t="shared" si="289"/>
        <v>0</v>
      </c>
      <c r="AM40" s="310">
        <f t="shared" si="289"/>
        <v>0</v>
      </c>
      <c r="AN40" s="310">
        <f t="shared" si="289"/>
        <v>0</v>
      </c>
      <c r="AO40" s="310">
        <f t="shared" si="289"/>
        <v>0</v>
      </c>
      <c r="AP40" s="310">
        <f t="shared" si="289"/>
        <v>0</v>
      </c>
      <c r="AQ40" s="310">
        <f t="shared" si="289"/>
        <v>0</v>
      </c>
      <c r="AR40" s="310">
        <f t="shared" si="289"/>
        <v>0</v>
      </c>
      <c r="AS40" s="310">
        <f t="shared" si="289"/>
        <v>0</v>
      </c>
      <c r="AT40" s="310">
        <f t="shared" si="289"/>
        <v>0</v>
      </c>
      <c r="AU40" s="310">
        <f t="shared" si="289"/>
        <v>0</v>
      </c>
      <c r="AV40" s="310">
        <f t="shared" si="289"/>
        <v>0</v>
      </c>
      <c r="AW40" s="310">
        <f t="shared" si="289"/>
        <v>0</v>
      </c>
      <c r="AX40" s="310">
        <f t="shared" si="289"/>
        <v>0</v>
      </c>
      <c r="AY40" s="310">
        <f t="shared" si="289"/>
        <v>0</v>
      </c>
      <c r="AZ40" s="310">
        <f t="shared" si="289"/>
        <v>0</v>
      </c>
      <c r="BA40" s="310">
        <f t="shared" si="289"/>
        <v>0</v>
      </c>
      <c r="BB40" s="310">
        <f t="shared" si="289"/>
        <v>0</v>
      </c>
      <c r="BC40" s="310">
        <f t="shared" si="289"/>
        <v>0</v>
      </c>
      <c r="BD40" s="310">
        <f t="shared" si="289"/>
        <v>0</v>
      </c>
      <c r="BE40" s="310">
        <f t="shared" si="289"/>
        <v>0</v>
      </c>
      <c r="BF40" s="310">
        <f t="shared" si="289"/>
        <v>0</v>
      </c>
      <c r="BG40" s="310">
        <f t="shared" si="289"/>
        <v>0</v>
      </c>
      <c r="BH40" s="310">
        <f t="shared" si="289"/>
        <v>0</v>
      </c>
      <c r="BI40" s="310">
        <f t="shared" si="289"/>
        <v>0</v>
      </c>
      <c r="BJ40" s="310">
        <f t="shared" si="289"/>
        <v>0</v>
      </c>
      <c r="BK40" s="310">
        <f t="shared" si="289"/>
        <v>0</v>
      </c>
      <c r="BL40" s="310">
        <f t="shared" si="289"/>
        <v>0</v>
      </c>
      <c r="BM40" s="310">
        <f t="shared" si="289"/>
        <v>0</v>
      </c>
      <c r="BN40" s="310">
        <f t="shared" si="289"/>
        <v>161800</v>
      </c>
      <c r="BO40" s="310">
        <f t="shared" si="289"/>
        <v>161800</v>
      </c>
      <c r="BP40" s="310">
        <f t="shared" si="289"/>
        <v>10000</v>
      </c>
      <c r="BQ40" s="310">
        <f t="shared" si="289"/>
        <v>10000</v>
      </c>
      <c r="BR40" s="310">
        <f t="shared" si="289"/>
        <v>0</v>
      </c>
      <c r="BS40" s="310">
        <f t="shared" si="289"/>
        <v>0</v>
      </c>
      <c r="BT40" s="310">
        <f t="shared" si="289"/>
        <v>0</v>
      </c>
      <c r="BU40" s="310">
        <f t="shared" si="289"/>
        <v>0</v>
      </c>
      <c r="BV40" s="310">
        <f t="shared" si="289"/>
        <v>0</v>
      </c>
      <c r="BW40" s="310">
        <f t="shared" si="289"/>
        <v>0</v>
      </c>
      <c r="BX40" s="310">
        <f t="shared" si="289"/>
        <v>0</v>
      </c>
      <c r="BY40" s="310">
        <f t="shared" si="289"/>
        <v>0</v>
      </c>
      <c r="BZ40" s="310">
        <f t="shared" si="289"/>
        <v>0</v>
      </c>
      <c r="CA40" s="310">
        <f t="shared" ref="CA40:DQ40" si="290">CA41+CA46+CA47+CA48+CA49</f>
        <v>0</v>
      </c>
      <c r="CB40" s="310">
        <f t="shared" si="290"/>
        <v>0</v>
      </c>
      <c r="CC40" s="310">
        <f t="shared" si="290"/>
        <v>0</v>
      </c>
      <c r="CD40" s="310">
        <f t="shared" si="290"/>
        <v>0</v>
      </c>
      <c r="CE40" s="310">
        <f t="shared" si="290"/>
        <v>2498870</v>
      </c>
      <c r="CF40" s="310">
        <f t="shared" si="290"/>
        <v>2707542</v>
      </c>
      <c r="CG40" s="310">
        <f t="shared" si="290"/>
        <v>2692674</v>
      </c>
      <c r="CH40" s="310">
        <f t="shared" si="290"/>
        <v>0</v>
      </c>
      <c r="CI40" s="310">
        <f t="shared" si="290"/>
        <v>0</v>
      </c>
      <c r="CJ40" s="310">
        <f t="shared" si="290"/>
        <v>0</v>
      </c>
      <c r="CK40" s="310">
        <f t="shared" si="290"/>
        <v>36100</v>
      </c>
      <c r="CL40" s="310">
        <f t="shared" si="290"/>
        <v>1170810</v>
      </c>
      <c r="CM40" s="310">
        <f t="shared" si="290"/>
        <v>1170810</v>
      </c>
      <c r="CN40" s="310">
        <f t="shared" si="290"/>
        <v>378325</v>
      </c>
      <c r="CO40" s="310">
        <f t="shared" si="290"/>
        <v>430323</v>
      </c>
      <c r="CP40" s="310">
        <f t="shared" si="290"/>
        <v>51998</v>
      </c>
      <c r="CQ40" s="310">
        <f t="shared" si="290"/>
        <v>0</v>
      </c>
      <c r="CR40" s="310">
        <f t="shared" si="290"/>
        <v>0</v>
      </c>
      <c r="CS40" s="310">
        <f t="shared" si="290"/>
        <v>0</v>
      </c>
      <c r="CT40" s="310">
        <f t="shared" si="290"/>
        <v>0</v>
      </c>
      <c r="CU40" s="310">
        <f t="shared" si="290"/>
        <v>0</v>
      </c>
      <c r="CV40" s="310">
        <f t="shared" si="290"/>
        <v>0</v>
      </c>
      <c r="CW40" s="310">
        <f t="shared" si="290"/>
        <v>0</v>
      </c>
      <c r="CX40" s="310">
        <f t="shared" si="290"/>
        <v>1000</v>
      </c>
      <c r="CY40" s="310">
        <f t="shared" si="290"/>
        <v>1000</v>
      </c>
      <c r="CZ40" s="310">
        <f t="shared" si="290"/>
        <v>0</v>
      </c>
      <c r="DA40" s="310">
        <f t="shared" si="290"/>
        <v>0</v>
      </c>
      <c r="DB40" s="310">
        <f t="shared" si="290"/>
        <v>0</v>
      </c>
      <c r="DC40" s="310">
        <f t="shared" si="290"/>
        <v>140000</v>
      </c>
      <c r="DD40" s="310">
        <f t="shared" si="290"/>
        <v>140000</v>
      </c>
      <c r="DE40" s="310">
        <f t="shared" si="290"/>
        <v>217111</v>
      </c>
      <c r="DF40" s="310">
        <f t="shared" si="290"/>
        <v>0</v>
      </c>
      <c r="DG40" s="310">
        <f t="shared" si="290"/>
        <v>0</v>
      </c>
      <c r="DH40" s="310">
        <f t="shared" si="290"/>
        <v>0</v>
      </c>
      <c r="DI40" s="310">
        <f t="shared" si="290"/>
        <v>0</v>
      </c>
      <c r="DJ40" s="310">
        <f t="shared" si="290"/>
        <v>0</v>
      </c>
      <c r="DK40" s="310">
        <f t="shared" si="290"/>
        <v>0</v>
      </c>
      <c r="DL40" s="310">
        <f t="shared" si="290"/>
        <v>0</v>
      </c>
      <c r="DM40" s="310">
        <f t="shared" si="290"/>
        <v>0</v>
      </c>
      <c r="DN40" s="310">
        <f t="shared" si="290"/>
        <v>0</v>
      </c>
      <c r="DO40" s="310">
        <f t="shared" si="290"/>
        <v>0</v>
      </c>
      <c r="DP40" s="310">
        <f t="shared" si="290"/>
        <v>0</v>
      </c>
      <c r="DQ40" s="310">
        <f t="shared" si="290"/>
        <v>0</v>
      </c>
      <c r="DR40" s="337">
        <f t="shared" ref="DR40:DW40" si="291">DR41+DR46+DR47+DR48+DR49</f>
        <v>3063795</v>
      </c>
      <c r="DS40" s="337">
        <f t="shared" si="291"/>
        <v>7006101</v>
      </c>
      <c r="DT40" s="337">
        <f t="shared" si="291"/>
        <v>6680743</v>
      </c>
      <c r="DU40" s="310">
        <f t="shared" si="291"/>
        <v>0</v>
      </c>
      <c r="DV40" s="310">
        <f t="shared" si="291"/>
        <v>0</v>
      </c>
      <c r="DW40" s="310">
        <f t="shared" si="291"/>
        <v>0</v>
      </c>
      <c r="DX40" s="310">
        <f t="shared" ref="DX40:EU40" si="292">DX41+DX46+DX47+DX48+DX49</f>
        <v>0</v>
      </c>
      <c r="DY40" s="310">
        <f t="shared" si="292"/>
        <v>0</v>
      </c>
      <c r="DZ40" s="310">
        <f t="shared" si="292"/>
        <v>0</v>
      </c>
      <c r="EA40" s="310">
        <f t="shared" si="292"/>
        <v>0</v>
      </c>
      <c r="EB40" s="310">
        <f t="shared" si="292"/>
        <v>0</v>
      </c>
      <c r="EC40" s="310">
        <f t="shared" si="292"/>
        <v>0</v>
      </c>
      <c r="ED40" s="310">
        <f t="shared" si="292"/>
        <v>0</v>
      </c>
      <c r="EE40" s="310">
        <f t="shared" si="292"/>
        <v>0</v>
      </c>
      <c r="EF40" s="310">
        <f t="shared" si="292"/>
        <v>57</v>
      </c>
      <c r="EG40" s="310">
        <f t="shared" si="292"/>
        <v>0</v>
      </c>
      <c r="EH40" s="310">
        <f t="shared" si="292"/>
        <v>0</v>
      </c>
      <c r="EI40" s="310">
        <f t="shared" si="292"/>
        <v>0</v>
      </c>
      <c r="EJ40" s="310">
        <f t="shared" si="292"/>
        <v>0</v>
      </c>
      <c r="EK40" s="310">
        <f t="shared" si="292"/>
        <v>0</v>
      </c>
      <c r="EL40" s="310">
        <f t="shared" si="292"/>
        <v>0</v>
      </c>
      <c r="EM40" s="310">
        <f t="shared" si="292"/>
        <v>0</v>
      </c>
      <c r="EN40" s="310">
        <f t="shared" si="292"/>
        <v>0</v>
      </c>
      <c r="EO40" s="310">
        <f t="shared" si="292"/>
        <v>0</v>
      </c>
      <c r="EP40" s="310">
        <f t="shared" si="292"/>
        <v>0</v>
      </c>
      <c r="EQ40" s="310">
        <f t="shared" si="292"/>
        <v>0</v>
      </c>
      <c r="ER40" s="310">
        <f t="shared" si="292"/>
        <v>0</v>
      </c>
      <c r="ES40" s="310">
        <f t="shared" si="292"/>
        <v>0</v>
      </c>
      <c r="ET40" s="310">
        <f t="shared" si="292"/>
        <v>0</v>
      </c>
      <c r="EU40" s="310">
        <f t="shared" si="292"/>
        <v>0</v>
      </c>
      <c r="EV40" s="337">
        <f t="shared" ref="EV40:FA40" si="293">EV41+EV46+EV47+EV48+EV49</f>
        <v>0</v>
      </c>
      <c r="EW40" s="337">
        <f t="shared" si="293"/>
        <v>0</v>
      </c>
      <c r="EX40" s="337">
        <f t="shared" si="293"/>
        <v>57</v>
      </c>
      <c r="EY40" s="310">
        <f t="shared" si="293"/>
        <v>0</v>
      </c>
      <c r="EZ40" s="310">
        <f t="shared" si="293"/>
        <v>0</v>
      </c>
      <c r="FA40" s="310">
        <f t="shared" si="293"/>
        <v>0</v>
      </c>
      <c r="FB40" s="310">
        <f t="shared" ref="FB40:GK40" si="294">FB41+FB46+FB47+FB48+FB49</f>
        <v>0</v>
      </c>
      <c r="FC40" s="310">
        <f t="shared" si="294"/>
        <v>0</v>
      </c>
      <c r="FD40" s="310">
        <f t="shared" si="294"/>
        <v>0</v>
      </c>
      <c r="FE40" s="310">
        <f t="shared" si="294"/>
        <v>0</v>
      </c>
      <c r="FF40" s="310">
        <f t="shared" si="294"/>
        <v>0</v>
      </c>
      <c r="FG40" s="310">
        <f t="shared" si="294"/>
        <v>0</v>
      </c>
      <c r="FH40" s="310">
        <f t="shared" si="294"/>
        <v>14686</v>
      </c>
      <c r="FI40" s="310">
        <f t="shared" si="294"/>
        <v>50000</v>
      </c>
      <c r="FJ40" s="310">
        <f t="shared" si="294"/>
        <v>50000</v>
      </c>
      <c r="FK40" s="310">
        <f t="shared" si="294"/>
        <v>0</v>
      </c>
      <c r="FL40" s="310">
        <f t="shared" si="294"/>
        <v>0</v>
      </c>
      <c r="FM40" s="310">
        <f t="shared" si="294"/>
        <v>0</v>
      </c>
      <c r="FN40" s="310">
        <f t="shared" si="294"/>
        <v>0</v>
      </c>
      <c r="FO40" s="310">
        <f t="shared" si="294"/>
        <v>0</v>
      </c>
      <c r="FP40" s="310">
        <f t="shared" si="294"/>
        <v>0</v>
      </c>
      <c r="FQ40" s="310">
        <f t="shared" si="294"/>
        <v>0</v>
      </c>
      <c r="FR40" s="310">
        <f t="shared" si="294"/>
        <v>0</v>
      </c>
      <c r="FS40" s="310">
        <f t="shared" si="294"/>
        <v>0</v>
      </c>
      <c r="FT40" s="310">
        <f t="shared" si="294"/>
        <v>0</v>
      </c>
      <c r="FU40" s="310">
        <f t="shared" si="294"/>
        <v>0</v>
      </c>
      <c r="FV40" s="310">
        <f t="shared" si="294"/>
        <v>0</v>
      </c>
      <c r="FW40" s="310">
        <f t="shared" si="294"/>
        <v>0</v>
      </c>
      <c r="FX40" s="310">
        <f t="shared" si="294"/>
        <v>0</v>
      </c>
      <c r="FY40" s="310">
        <f t="shared" si="294"/>
        <v>0</v>
      </c>
      <c r="FZ40" s="310">
        <f t="shared" si="294"/>
        <v>0</v>
      </c>
      <c r="GA40" s="310">
        <f t="shared" si="294"/>
        <v>0</v>
      </c>
      <c r="GB40" s="310">
        <f t="shared" si="294"/>
        <v>0</v>
      </c>
      <c r="GC40" s="310">
        <f t="shared" si="294"/>
        <v>0</v>
      </c>
      <c r="GD40" s="310">
        <f t="shared" si="294"/>
        <v>0</v>
      </c>
      <c r="GE40" s="310">
        <f t="shared" si="294"/>
        <v>0</v>
      </c>
      <c r="GF40" s="310">
        <f t="shared" si="294"/>
        <v>0</v>
      </c>
      <c r="GG40" s="310">
        <f t="shared" si="294"/>
        <v>0</v>
      </c>
      <c r="GH40" s="310">
        <f t="shared" si="294"/>
        <v>0</v>
      </c>
      <c r="GI40" s="310">
        <f t="shared" si="294"/>
        <v>0</v>
      </c>
      <c r="GJ40" s="310">
        <f t="shared" si="294"/>
        <v>0</v>
      </c>
      <c r="GK40" s="310">
        <f t="shared" si="294"/>
        <v>0</v>
      </c>
      <c r="GL40" s="310">
        <f t="shared" ref="GL40:GQ40" si="295">GL41+GL46+GL47+GL48+GL49</f>
        <v>14686</v>
      </c>
      <c r="GM40" s="310">
        <f t="shared" si="295"/>
        <v>50000</v>
      </c>
      <c r="GN40" s="310">
        <f t="shared" si="295"/>
        <v>50000</v>
      </c>
      <c r="GO40" s="310">
        <f t="shared" si="295"/>
        <v>2419</v>
      </c>
      <c r="GP40" s="310">
        <f t="shared" si="295"/>
        <v>2959</v>
      </c>
      <c r="GQ40" s="310">
        <f t="shared" si="295"/>
        <v>2959</v>
      </c>
      <c r="GR40" s="310">
        <f t="shared" ref="GR40:GW40" si="296">GR41+GR46+GR47+GR48+GR49</f>
        <v>0</v>
      </c>
      <c r="GS40" s="310">
        <f t="shared" si="296"/>
        <v>0</v>
      </c>
      <c r="GT40" s="310">
        <f t="shared" si="296"/>
        <v>0</v>
      </c>
      <c r="GU40" s="310">
        <f t="shared" si="296"/>
        <v>0</v>
      </c>
      <c r="GV40" s="310">
        <f t="shared" si="296"/>
        <v>2218</v>
      </c>
      <c r="GW40" s="310">
        <f t="shared" si="296"/>
        <v>2218</v>
      </c>
      <c r="GX40" s="310">
        <f t="shared" ref="GX40:HC40" si="297">GX41+GX46+GX47+GX48+GX49</f>
        <v>17105</v>
      </c>
      <c r="GY40" s="310">
        <f t="shared" si="297"/>
        <v>55177</v>
      </c>
      <c r="GZ40" s="310">
        <f t="shared" si="297"/>
        <v>55177</v>
      </c>
      <c r="HA40" s="310">
        <f t="shared" si="297"/>
        <v>3080900</v>
      </c>
      <c r="HB40" s="310">
        <f t="shared" si="297"/>
        <v>7061278</v>
      </c>
      <c r="HC40" s="311">
        <f t="shared" si="297"/>
        <v>6735977</v>
      </c>
      <c r="HD40" s="299"/>
    </row>
    <row r="41" spans="1:212" s="167" customFormat="1" ht="30" customHeight="1" x14ac:dyDescent="0.2">
      <c r="A41" s="317" t="s">
        <v>598</v>
      </c>
      <c r="B41" s="310">
        <f t="shared" ref="B41" si="298">B42+B43+B44+B45</f>
        <v>0</v>
      </c>
      <c r="C41" s="310">
        <f t="shared" ref="C41:E41" si="299">C42+C43+C44+C45</f>
        <v>0</v>
      </c>
      <c r="D41" s="310">
        <f t="shared" si="299"/>
        <v>0</v>
      </c>
      <c r="E41" s="310">
        <f t="shared" si="299"/>
        <v>0</v>
      </c>
      <c r="F41" s="310">
        <f t="shared" ref="F41:N41" si="300">F42+F43+F44+F45</f>
        <v>0</v>
      </c>
      <c r="G41" s="310">
        <f t="shared" si="300"/>
        <v>0</v>
      </c>
      <c r="H41" s="310">
        <f t="shared" si="300"/>
        <v>0</v>
      </c>
      <c r="I41" s="310">
        <f t="shared" si="300"/>
        <v>0</v>
      </c>
      <c r="J41" s="310">
        <f t="shared" si="300"/>
        <v>0</v>
      </c>
      <c r="K41" s="310">
        <f t="shared" si="300"/>
        <v>0</v>
      </c>
      <c r="L41" s="310">
        <f t="shared" si="300"/>
        <v>0</v>
      </c>
      <c r="M41" s="310">
        <f t="shared" si="300"/>
        <v>0</v>
      </c>
      <c r="N41" s="310">
        <f t="shared" si="300"/>
        <v>0</v>
      </c>
      <c r="O41" s="310">
        <f t="shared" ref="O41:BZ41" si="301">O42+O43+O44+O45</f>
        <v>0</v>
      </c>
      <c r="P41" s="310">
        <f t="shared" si="301"/>
        <v>0</v>
      </c>
      <c r="Q41" s="310">
        <f t="shared" si="301"/>
        <v>0</v>
      </c>
      <c r="R41" s="310">
        <f t="shared" si="301"/>
        <v>0</v>
      </c>
      <c r="S41" s="310">
        <f t="shared" si="301"/>
        <v>0</v>
      </c>
      <c r="T41" s="310">
        <f t="shared" si="301"/>
        <v>0</v>
      </c>
      <c r="U41" s="310">
        <f t="shared" si="301"/>
        <v>0</v>
      </c>
      <c r="V41" s="310">
        <f t="shared" si="301"/>
        <v>0</v>
      </c>
      <c r="W41" s="310">
        <f t="shared" si="301"/>
        <v>0</v>
      </c>
      <c r="X41" s="310">
        <f t="shared" si="301"/>
        <v>0</v>
      </c>
      <c r="Y41" s="310">
        <f t="shared" si="301"/>
        <v>0</v>
      </c>
      <c r="Z41" s="310">
        <f t="shared" si="301"/>
        <v>0</v>
      </c>
      <c r="AA41" s="310">
        <f t="shared" si="301"/>
        <v>2384126</v>
      </c>
      <c r="AB41" s="310">
        <f t="shared" si="301"/>
        <v>2384126</v>
      </c>
      <c r="AC41" s="310">
        <f t="shared" si="301"/>
        <v>0</v>
      </c>
      <c r="AD41" s="310">
        <f t="shared" si="301"/>
        <v>0</v>
      </c>
      <c r="AE41" s="310">
        <f t="shared" si="301"/>
        <v>0</v>
      </c>
      <c r="AF41" s="310">
        <f t="shared" si="301"/>
        <v>0</v>
      </c>
      <c r="AG41" s="310">
        <f t="shared" si="301"/>
        <v>0</v>
      </c>
      <c r="AH41" s="310">
        <f t="shared" si="301"/>
        <v>0</v>
      </c>
      <c r="AI41" s="310">
        <f t="shared" si="301"/>
        <v>0</v>
      </c>
      <c r="AJ41" s="310">
        <f t="shared" si="301"/>
        <v>0</v>
      </c>
      <c r="AK41" s="310">
        <f t="shared" si="301"/>
        <v>0</v>
      </c>
      <c r="AL41" s="310">
        <f t="shared" si="301"/>
        <v>0</v>
      </c>
      <c r="AM41" s="310">
        <f t="shared" si="301"/>
        <v>0</v>
      </c>
      <c r="AN41" s="310">
        <f t="shared" si="301"/>
        <v>0</v>
      </c>
      <c r="AO41" s="310">
        <f t="shared" si="301"/>
        <v>0</v>
      </c>
      <c r="AP41" s="310">
        <f t="shared" si="301"/>
        <v>0</v>
      </c>
      <c r="AQ41" s="310">
        <f t="shared" si="301"/>
        <v>0</v>
      </c>
      <c r="AR41" s="310">
        <f t="shared" si="301"/>
        <v>0</v>
      </c>
      <c r="AS41" s="310">
        <f t="shared" si="301"/>
        <v>0</v>
      </c>
      <c r="AT41" s="310">
        <f t="shared" si="301"/>
        <v>0</v>
      </c>
      <c r="AU41" s="310">
        <f t="shared" si="301"/>
        <v>0</v>
      </c>
      <c r="AV41" s="310">
        <f t="shared" si="301"/>
        <v>0</v>
      </c>
      <c r="AW41" s="310">
        <f t="shared" si="301"/>
        <v>0</v>
      </c>
      <c r="AX41" s="310">
        <f t="shared" si="301"/>
        <v>0</v>
      </c>
      <c r="AY41" s="310">
        <f t="shared" si="301"/>
        <v>0</v>
      </c>
      <c r="AZ41" s="310">
        <f t="shared" si="301"/>
        <v>0</v>
      </c>
      <c r="BA41" s="310">
        <f t="shared" si="301"/>
        <v>0</v>
      </c>
      <c r="BB41" s="310">
        <f t="shared" si="301"/>
        <v>0</v>
      </c>
      <c r="BC41" s="310">
        <f t="shared" si="301"/>
        <v>0</v>
      </c>
      <c r="BD41" s="310">
        <f t="shared" si="301"/>
        <v>0</v>
      </c>
      <c r="BE41" s="310">
        <f t="shared" si="301"/>
        <v>0</v>
      </c>
      <c r="BF41" s="310">
        <f t="shared" si="301"/>
        <v>0</v>
      </c>
      <c r="BG41" s="310">
        <f t="shared" si="301"/>
        <v>0</v>
      </c>
      <c r="BH41" s="310">
        <f t="shared" si="301"/>
        <v>0</v>
      </c>
      <c r="BI41" s="310">
        <f t="shared" si="301"/>
        <v>0</v>
      </c>
      <c r="BJ41" s="310">
        <f t="shared" si="301"/>
        <v>0</v>
      </c>
      <c r="BK41" s="310">
        <f t="shared" si="301"/>
        <v>0</v>
      </c>
      <c r="BL41" s="310">
        <f t="shared" si="301"/>
        <v>0</v>
      </c>
      <c r="BM41" s="310">
        <f t="shared" si="301"/>
        <v>0</v>
      </c>
      <c r="BN41" s="310">
        <f t="shared" si="301"/>
        <v>0</v>
      </c>
      <c r="BO41" s="310">
        <f t="shared" si="301"/>
        <v>0</v>
      </c>
      <c r="BP41" s="310">
        <f t="shared" si="301"/>
        <v>0</v>
      </c>
      <c r="BQ41" s="310">
        <f t="shared" si="301"/>
        <v>0</v>
      </c>
      <c r="BR41" s="310">
        <f t="shared" si="301"/>
        <v>0</v>
      </c>
      <c r="BS41" s="310">
        <f t="shared" si="301"/>
        <v>0</v>
      </c>
      <c r="BT41" s="310">
        <f t="shared" si="301"/>
        <v>0</v>
      </c>
      <c r="BU41" s="310">
        <f t="shared" si="301"/>
        <v>0</v>
      </c>
      <c r="BV41" s="310">
        <f t="shared" si="301"/>
        <v>0</v>
      </c>
      <c r="BW41" s="310">
        <f t="shared" si="301"/>
        <v>0</v>
      </c>
      <c r="BX41" s="310">
        <f t="shared" si="301"/>
        <v>0</v>
      </c>
      <c r="BY41" s="310">
        <f t="shared" si="301"/>
        <v>0</v>
      </c>
      <c r="BZ41" s="310">
        <f t="shared" si="301"/>
        <v>0</v>
      </c>
      <c r="CA41" s="310">
        <f t="shared" ref="CA41:DQ41" si="302">CA42+CA43+CA44+CA45</f>
        <v>0</v>
      </c>
      <c r="CB41" s="310">
        <f t="shared" si="302"/>
        <v>0</v>
      </c>
      <c r="CC41" s="310">
        <f t="shared" si="302"/>
        <v>0</v>
      </c>
      <c r="CD41" s="310">
        <f t="shared" si="302"/>
        <v>0</v>
      </c>
      <c r="CE41" s="310">
        <f t="shared" si="302"/>
        <v>0</v>
      </c>
      <c r="CF41" s="310">
        <f t="shared" si="302"/>
        <v>17693</v>
      </c>
      <c r="CG41" s="310">
        <f t="shared" si="302"/>
        <v>17693</v>
      </c>
      <c r="CH41" s="310">
        <f t="shared" si="302"/>
        <v>0</v>
      </c>
      <c r="CI41" s="310">
        <f t="shared" si="302"/>
        <v>0</v>
      </c>
      <c r="CJ41" s="310">
        <f t="shared" si="302"/>
        <v>0</v>
      </c>
      <c r="CK41" s="310">
        <f t="shared" si="302"/>
        <v>36100</v>
      </c>
      <c r="CL41" s="310">
        <f t="shared" si="302"/>
        <v>1170810</v>
      </c>
      <c r="CM41" s="310">
        <f t="shared" si="302"/>
        <v>1170810</v>
      </c>
      <c r="CN41" s="310">
        <f t="shared" si="302"/>
        <v>378325</v>
      </c>
      <c r="CO41" s="310">
        <f t="shared" si="302"/>
        <v>430323</v>
      </c>
      <c r="CP41" s="310">
        <f t="shared" si="302"/>
        <v>51998</v>
      </c>
      <c r="CQ41" s="310">
        <f t="shared" si="302"/>
        <v>0</v>
      </c>
      <c r="CR41" s="310">
        <f t="shared" si="302"/>
        <v>0</v>
      </c>
      <c r="CS41" s="310">
        <f t="shared" si="302"/>
        <v>0</v>
      </c>
      <c r="CT41" s="310">
        <f t="shared" si="302"/>
        <v>0</v>
      </c>
      <c r="CU41" s="310">
        <f t="shared" si="302"/>
        <v>0</v>
      </c>
      <c r="CV41" s="310">
        <f t="shared" si="302"/>
        <v>0</v>
      </c>
      <c r="CW41" s="310">
        <f t="shared" si="302"/>
        <v>0</v>
      </c>
      <c r="CX41" s="310">
        <f t="shared" si="302"/>
        <v>1000</v>
      </c>
      <c r="CY41" s="310">
        <f t="shared" si="302"/>
        <v>1000</v>
      </c>
      <c r="CZ41" s="310">
        <f t="shared" si="302"/>
        <v>0</v>
      </c>
      <c r="DA41" s="310">
        <f t="shared" si="302"/>
        <v>0</v>
      </c>
      <c r="DB41" s="310">
        <f t="shared" si="302"/>
        <v>0</v>
      </c>
      <c r="DC41" s="310">
        <f t="shared" si="302"/>
        <v>0</v>
      </c>
      <c r="DD41" s="310">
        <f t="shared" si="302"/>
        <v>0</v>
      </c>
      <c r="DE41" s="310">
        <f t="shared" si="302"/>
        <v>0</v>
      </c>
      <c r="DF41" s="310">
        <f t="shared" si="302"/>
        <v>0</v>
      </c>
      <c r="DG41" s="310">
        <f t="shared" si="302"/>
        <v>0</v>
      </c>
      <c r="DH41" s="310">
        <f t="shared" si="302"/>
        <v>0</v>
      </c>
      <c r="DI41" s="310">
        <f t="shared" si="302"/>
        <v>0</v>
      </c>
      <c r="DJ41" s="310">
        <f t="shared" si="302"/>
        <v>0</v>
      </c>
      <c r="DK41" s="310">
        <f t="shared" si="302"/>
        <v>0</v>
      </c>
      <c r="DL41" s="310">
        <f t="shared" si="302"/>
        <v>0</v>
      </c>
      <c r="DM41" s="310">
        <f t="shared" si="302"/>
        <v>0</v>
      </c>
      <c r="DN41" s="310">
        <f t="shared" si="302"/>
        <v>0</v>
      </c>
      <c r="DO41" s="310">
        <f t="shared" si="302"/>
        <v>0</v>
      </c>
      <c r="DP41" s="310">
        <f t="shared" si="302"/>
        <v>0</v>
      </c>
      <c r="DQ41" s="310">
        <f t="shared" si="302"/>
        <v>0</v>
      </c>
      <c r="DR41" s="337">
        <f t="shared" ref="DR41:DW41" si="303">DR42+DR43+DR44+DR45</f>
        <v>414425</v>
      </c>
      <c r="DS41" s="337">
        <f t="shared" si="303"/>
        <v>4003952</v>
      </c>
      <c r="DT41" s="337">
        <f t="shared" si="303"/>
        <v>3625627</v>
      </c>
      <c r="DU41" s="310">
        <f t="shared" si="303"/>
        <v>0</v>
      </c>
      <c r="DV41" s="310">
        <f t="shared" si="303"/>
        <v>0</v>
      </c>
      <c r="DW41" s="310">
        <f t="shared" si="303"/>
        <v>0</v>
      </c>
      <c r="DX41" s="310">
        <f t="shared" ref="DX41:EU41" si="304">DX42+DX43+DX44+DX45</f>
        <v>0</v>
      </c>
      <c r="DY41" s="310">
        <f t="shared" si="304"/>
        <v>0</v>
      </c>
      <c r="DZ41" s="310">
        <f t="shared" si="304"/>
        <v>0</v>
      </c>
      <c r="EA41" s="310">
        <f t="shared" si="304"/>
        <v>0</v>
      </c>
      <c r="EB41" s="310">
        <f t="shared" si="304"/>
        <v>0</v>
      </c>
      <c r="EC41" s="310">
        <f t="shared" si="304"/>
        <v>0</v>
      </c>
      <c r="ED41" s="310">
        <f t="shared" si="304"/>
        <v>0</v>
      </c>
      <c r="EE41" s="310">
        <f t="shared" si="304"/>
        <v>0</v>
      </c>
      <c r="EF41" s="310">
        <f t="shared" si="304"/>
        <v>0</v>
      </c>
      <c r="EG41" s="310">
        <f t="shared" si="304"/>
        <v>0</v>
      </c>
      <c r="EH41" s="310">
        <f t="shared" si="304"/>
        <v>0</v>
      </c>
      <c r="EI41" s="310">
        <f t="shared" si="304"/>
        <v>0</v>
      </c>
      <c r="EJ41" s="310">
        <f t="shared" si="304"/>
        <v>0</v>
      </c>
      <c r="EK41" s="310">
        <f t="shared" si="304"/>
        <v>0</v>
      </c>
      <c r="EL41" s="310">
        <f t="shared" si="304"/>
        <v>0</v>
      </c>
      <c r="EM41" s="310">
        <f t="shared" si="304"/>
        <v>0</v>
      </c>
      <c r="EN41" s="310">
        <f t="shared" si="304"/>
        <v>0</v>
      </c>
      <c r="EO41" s="310">
        <f t="shared" si="304"/>
        <v>0</v>
      </c>
      <c r="EP41" s="310">
        <f t="shared" si="304"/>
        <v>0</v>
      </c>
      <c r="EQ41" s="310">
        <f t="shared" si="304"/>
        <v>0</v>
      </c>
      <c r="ER41" s="310">
        <f t="shared" si="304"/>
        <v>0</v>
      </c>
      <c r="ES41" s="310">
        <f t="shared" si="304"/>
        <v>0</v>
      </c>
      <c r="ET41" s="310">
        <f t="shared" si="304"/>
        <v>0</v>
      </c>
      <c r="EU41" s="310">
        <f t="shared" si="304"/>
        <v>0</v>
      </c>
      <c r="EV41" s="337">
        <f t="shared" ref="EV41:FA41" si="305">EV42+EV43+EV44+EV45</f>
        <v>0</v>
      </c>
      <c r="EW41" s="337">
        <f t="shared" si="305"/>
        <v>0</v>
      </c>
      <c r="EX41" s="337">
        <f t="shared" si="305"/>
        <v>0</v>
      </c>
      <c r="EY41" s="310">
        <f t="shared" si="305"/>
        <v>0</v>
      </c>
      <c r="EZ41" s="310">
        <f t="shared" si="305"/>
        <v>0</v>
      </c>
      <c r="FA41" s="310">
        <f t="shared" si="305"/>
        <v>0</v>
      </c>
      <c r="FB41" s="310">
        <f t="shared" ref="FB41:GK41" si="306">FB42+FB43+FB44+FB45</f>
        <v>0</v>
      </c>
      <c r="FC41" s="310">
        <f t="shared" si="306"/>
        <v>0</v>
      </c>
      <c r="FD41" s="310">
        <f t="shared" si="306"/>
        <v>0</v>
      </c>
      <c r="FE41" s="310">
        <f t="shared" si="306"/>
        <v>0</v>
      </c>
      <c r="FF41" s="310">
        <f t="shared" si="306"/>
        <v>0</v>
      </c>
      <c r="FG41" s="310">
        <f t="shared" si="306"/>
        <v>0</v>
      </c>
      <c r="FH41" s="310">
        <f t="shared" si="306"/>
        <v>14686</v>
      </c>
      <c r="FI41" s="310">
        <f t="shared" si="306"/>
        <v>50000</v>
      </c>
      <c r="FJ41" s="310">
        <f t="shared" si="306"/>
        <v>50000</v>
      </c>
      <c r="FK41" s="310">
        <f t="shared" si="306"/>
        <v>0</v>
      </c>
      <c r="FL41" s="310">
        <f t="shared" si="306"/>
        <v>0</v>
      </c>
      <c r="FM41" s="310">
        <f t="shared" si="306"/>
        <v>0</v>
      </c>
      <c r="FN41" s="310">
        <f t="shared" si="306"/>
        <v>0</v>
      </c>
      <c r="FO41" s="310">
        <f t="shared" si="306"/>
        <v>0</v>
      </c>
      <c r="FP41" s="310">
        <f t="shared" si="306"/>
        <v>0</v>
      </c>
      <c r="FQ41" s="310">
        <f t="shared" si="306"/>
        <v>0</v>
      </c>
      <c r="FR41" s="310">
        <f t="shared" si="306"/>
        <v>0</v>
      </c>
      <c r="FS41" s="310">
        <f t="shared" si="306"/>
        <v>0</v>
      </c>
      <c r="FT41" s="310">
        <f t="shared" si="306"/>
        <v>0</v>
      </c>
      <c r="FU41" s="310">
        <f t="shared" si="306"/>
        <v>0</v>
      </c>
      <c r="FV41" s="310">
        <f t="shared" si="306"/>
        <v>0</v>
      </c>
      <c r="FW41" s="310">
        <f t="shared" si="306"/>
        <v>0</v>
      </c>
      <c r="FX41" s="310">
        <f t="shared" si="306"/>
        <v>0</v>
      </c>
      <c r="FY41" s="310">
        <f t="shared" si="306"/>
        <v>0</v>
      </c>
      <c r="FZ41" s="310">
        <f t="shared" si="306"/>
        <v>0</v>
      </c>
      <c r="GA41" s="310">
        <f t="shared" si="306"/>
        <v>0</v>
      </c>
      <c r="GB41" s="310">
        <f t="shared" si="306"/>
        <v>0</v>
      </c>
      <c r="GC41" s="310">
        <f t="shared" si="306"/>
        <v>0</v>
      </c>
      <c r="GD41" s="310">
        <f t="shared" si="306"/>
        <v>0</v>
      </c>
      <c r="GE41" s="310">
        <f t="shared" si="306"/>
        <v>0</v>
      </c>
      <c r="GF41" s="310">
        <f t="shared" si="306"/>
        <v>0</v>
      </c>
      <c r="GG41" s="310">
        <f t="shared" si="306"/>
        <v>0</v>
      </c>
      <c r="GH41" s="310">
        <f t="shared" si="306"/>
        <v>0</v>
      </c>
      <c r="GI41" s="310">
        <f t="shared" si="306"/>
        <v>0</v>
      </c>
      <c r="GJ41" s="310">
        <f t="shared" si="306"/>
        <v>0</v>
      </c>
      <c r="GK41" s="310">
        <f t="shared" si="306"/>
        <v>0</v>
      </c>
      <c r="GL41" s="310">
        <f t="shared" ref="GL41:GQ41" si="307">GL42+GL43+GL44+GL45</f>
        <v>14686</v>
      </c>
      <c r="GM41" s="310">
        <f t="shared" si="307"/>
        <v>50000</v>
      </c>
      <c r="GN41" s="310">
        <f t="shared" si="307"/>
        <v>50000</v>
      </c>
      <c r="GO41" s="310">
        <f t="shared" si="307"/>
        <v>2419</v>
      </c>
      <c r="GP41" s="310">
        <f t="shared" si="307"/>
        <v>2419</v>
      </c>
      <c r="GQ41" s="310">
        <f t="shared" si="307"/>
        <v>2419</v>
      </c>
      <c r="GR41" s="310">
        <f t="shared" ref="GR41:GW41" si="308">GR42+GR43+GR44+GR45</f>
        <v>0</v>
      </c>
      <c r="GS41" s="310">
        <f t="shared" si="308"/>
        <v>0</v>
      </c>
      <c r="GT41" s="310">
        <f t="shared" si="308"/>
        <v>0</v>
      </c>
      <c r="GU41" s="310">
        <f t="shared" si="308"/>
        <v>0</v>
      </c>
      <c r="GV41" s="310">
        <f t="shared" si="308"/>
        <v>0</v>
      </c>
      <c r="GW41" s="310">
        <f t="shared" si="308"/>
        <v>0</v>
      </c>
      <c r="GX41" s="310">
        <f t="shared" ref="GX41:HC41" si="309">GX42+GX43+GX44+GX45</f>
        <v>17105</v>
      </c>
      <c r="GY41" s="310">
        <f t="shared" si="309"/>
        <v>52419</v>
      </c>
      <c r="GZ41" s="310">
        <f t="shared" si="309"/>
        <v>52419</v>
      </c>
      <c r="HA41" s="310">
        <f t="shared" si="309"/>
        <v>431530</v>
      </c>
      <c r="HB41" s="310">
        <f t="shared" si="309"/>
        <v>4056371</v>
      </c>
      <c r="HC41" s="311">
        <f t="shared" si="309"/>
        <v>3678046</v>
      </c>
      <c r="HD41" s="299"/>
    </row>
    <row r="42" spans="1:212" ht="15" customHeight="1" x14ac:dyDescent="0.2">
      <c r="A42" s="318" t="s">
        <v>599</v>
      </c>
      <c r="B42" s="306">
        <f>'Címrend kötelező 4.'!B42+'Címrend önként 4.'!B42+'Címrend állig. 4.'!B42</f>
        <v>0</v>
      </c>
      <c r="C42" s="306">
        <f>'Címrend kötelező 4.'!C42+'Címrend önként 4.'!C42+'Címrend állig. 4.'!C42</f>
        <v>0</v>
      </c>
      <c r="D42" s="306">
        <f>'Címrend kötelező 4.'!D42+'Címrend önként 4.'!D42+'Címrend állig. 4.'!D42</f>
        <v>0</v>
      </c>
      <c r="E42" s="306">
        <f>'Címrend kötelező 4.'!E42+'Címrend önként 4.'!E42+'Címrend állig. 4.'!E42</f>
        <v>0</v>
      </c>
      <c r="F42" s="306">
        <f>'Címrend kötelező 4.'!F42+'Címrend önként 4.'!F42+'Címrend állig. 4.'!F42</f>
        <v>0</v>
      </c>
      <c r="G42" s="306">
        <f>'Címrend kötelező 4.'!G42+'Címrend önként 4.'!G42+'Címrend állig. 4.'!G42</f>
        <v>0</v>
      </c>
      <c r="H42" s="306">
        <f>'Címrend kötelező 4.'!H42+'Címrend önként 4.'!H42+'Címrend állig. 4.'!H42</f>
        <v>0</v>
      </c>
      <c r="I42" s="306">
        <f>'Címrend kötelező 4.'!I42+'Címrend önként 4.'!I42+'Címrend állig. 4.'!I42</f>
        <v>0</v>
      </c>
      <c r="J42" s="306">
        <f>'Címrend kötelező 4.'!J42+'Címrend önként 4.'!J42+'Címrend állig. 4.'!J42</f>
        <v>0</v>
      </c>
      <c r="K42" s="306">
        <f>'Címrend kötelező 4.'!K42+'Címrend önként 4.'!K42+'Címrend állig. 4.'!K42</f>
        <v>0</v>
      </c>
      <c r="L42" s="306">
        <f>'Címrend kötelező 4.'!L42+'Címrend önként 4.'!L42+'Címrend állig. 4.'!L42</f>
        <v>0</v>
      </c>
      <c r="M42" s="306">
        <f>'Címrend kötelező 4.'!M42+'Címrend önként 4.'!M42+'Címrend állig. 4.'!M42</f>
        <v>0</v>
      </c>
      <c r="N42" s="306">
        <f>'Címrend kötelező 4.'!N42+'Címrend önként 4.'!N42+'Címrend állig. 4.'!N42</f>
        <v>0</v>
      </c>
      <c r="O42" s="306">
        <f>'Címrend kötelező 4.'!O42+'Címrend önként 4.'!O42+'Címrend állig. 4.'!O42</f>
        <v>0</v>
      </c>
      <c r="P42" s="306">
        <f>'Címrend kötelező 4.'!P42+'Címrend önként 4.'!P42+'Címrend állig. 4.'!P42</f>
        <v>0</v>
      </c>
      <c r="Q42" s="306">
        <f>'Címrend kötelező 4.'!Q42+'Címrend önként 4.'!Q42+'Címrend állig. 4.'!Q42</f>
        <v>0</v>
      </c>
      <c r="R42" s="306">
        <f>'Címrend kötelező 4.'!R42+'Címrend önként 4.'!R42+'Címrend állig. 4.'!R42</f>
        <v>0</v>
      </c>
      <c r="S42" s="306">
        <f>'Címrend kötelező 4.'!S42+'Címrend önként 4.'!S42+'Címrend állig. 4.'!S42</f>
        <v>0</v>
      </c>
      <c r="T42" s="306">
        <f>'Címrend kötelező 4.'!T42+'Címrend önként 4.'!T42+'Címrend állig. 4.'!T42</f>
        <v>0</v>
      </c>
      <c r="U42" s="306">
        <f>'Címrend kötelező 4.'!U42+'Címrend önként 4.'!U42+'Címrend állig. 4.'!U42</f>
        <v>0</v>
      </c>
      <c r="V42" s="306">
        <f>'Címrend kötelező 4.'!V42+'Címrend önként 4.'!V42+'Címrend állig. 4.'!V42</f>
        <v>0</v>
      </c>
      <c r="W42" s="306">
        <f>'Címrend kötelező 4.'!W42+'Címrend önként 4.'!W42+'Címrend állig. 4.'!W42</f>
        <v>0</v>
      </c>
      <c r="X42" s="306">
        <f>'Címrend kötelező 4.'!X42+'Címrend önként 4.'!X42+'Címrend állig. 4.'!X42</f>
        <v>0</v>
      </c>
      <c r="Y42" s="306">
        <f>'Címrend kötelező 4.'!Y42+'Címrend önként 4.'!Y42+'Címrend állig. 4.'!Y42</f>
        <v>0</v>
      </c>
      <c r="Z42" s="306">
        <f>'Címrend kötelező 4.'!Z42+'Címrend önként 4.'!Z42+'Címrend állig. 4.'!Z42</f>
        <v>0</v>
      </c>
      <c r="AA42" s="306">
        <f>'Címrend kötelező 4.'!AA42+'Címrend önként 4.'!AA42+'Címrend állig. 4.'!AA42</f>
        <v>2200000</v>
      </c>
      <c r="AB42" s="306">
        <f>'Címrend kötelező 4.'!AB42+'Címrend önként 4.'!AB42+'Címrend állig. 4.'!AB42</f>
        <v>2200000</v>
      </c>
      <c r="AC42" s="306">
        <f>'Címrend kötelező 4.'!AC42+'Címrend önként 4.'!AC42+'Címrend állig. 4.'!AC42</f>
        <v>0</v>
      </c>
      <c r="AD42" s="306">
        <f>'Címrend kötelező 4.'!AD42+'Címrend önként 4.'!AD42+'Címrend állig. 4.'!AD42</f>
        <v>0</v>
      </c>
      <c r="AE42" s="306">
        <f>'Címrend kötelező 4.'!AE42+'Címrend önként 4.'!AE42+'Címrend állig. 4.'!AE42</f>
        <v>0</v>
      </c>
      <c r="AF42" s="306">
        <f>'Címrend kötelező 4.'!AF42+'Címrend önként 4.'!AF42+'Címrend állig. 4.'!AF42</f>
        <v>0</v>
      </c>
      <c r="AG42" s="306">
        <f>'Címrend kötelező 4.'!AG42+'Címrend önként 4.'!AG42+'Címrend állig. 4.'!AG42</f>
        <v>0</v>
      </c>
      <c r="AH42" s="306">
        <f>'Címrend kötelező 4.'!AH42+'Címrend önként 4.'!AH42+'Címrend állig. 4.'!AH42</f>
        <v>0</v>
      </c>
      <c r="AI42" s="306">
        <f>'Címrend kötelező 4.'!AI42+'Címrend önként 4.'!AI42+'Címrend állig. 4.'!AI42</f>
        <v>0</v>
      </c>
      <c r="AJ42" s="306">
        <f>'Címrend kötelező 4.'!AJ42+'Címrend önként 4.'!AJ42+'Címrend állig. 4.'!AJ42</f>
        <v>0</v>
      </c>
      <c r="AK42" s="306">
        <f>'Címrend kötelező 4.'!AK42+'Címrend önként 4.'!AK42+'Címrend állig. 4.'!AK42</f>
        <v>0</v>
      </c>
      <c r="AL42" s="306">
        <f>'Címrend kötelező 4.'!AL42+'Címrend önként 4.'!AL42+'Címrend állig. 4.'!AL42</f>
        <v>0</v>
      </c>
      <c r="AM42" s="306">
        <f>'Címrend kötelező 4.'!AM42+'Címrend önként 4.'!AM42+'Címrend állig. 4.'!AM42</f>
        <v>0</v>
      </c>
      <c r="AN42" s="306">
        <f>'Címrend kötelező 4.'!AN42+'Címrend önként 4.'!AN42+'Címrend állig. 4.'!AN42</f>
        <v>0</v>
      </c>
      <c r="AO42" s="306">
        <f>'Címrend kötelező 4.'!AO42+'Címrend önként 4.'!AO42+'Címrend állig. 4.'!AO42</f>
        <v>0</v>
      </c>
      <c r="AP42" s="306">
        <f>'Címrend kötelező 4.'!AP42+'Címrend önként 4.'!AP42+'Címrend állig. 4.'!AP42</f>
        <v>0</v>
      </c>
      <c r="AQ42" s="306">
        <f>'Címrend kötelező 4.'!AQ42+'Címrend önként 4.'!AQ42+'Címrend állig. 4.'!AQ42</f>
        <v>0</v>
      </c>
      <c r="AR42" s="306">
        <f>'Címrend kötelező 4.'!AR42+'Címrend önként 4.'!AR42+'Címrend állig. 4.'!AR42</f>
        <v>0</v>
      </c>
      <c r="AS42" s="306">
        <f>'Címrend kötelező 4.'!AS42+'Címrend önként 4.'!AS42+'Címrend állig. 4.'!AS42</f>
        <v>0</v>
      </c>
      <c r="AT42" s="306">
        <f>'Címrend kötelező 4.'!AT42+'Címrend önként 4.'!AT42+'Címrend állig. 4.'!AT42</f>
        <v>0</v>
      </c>
      <c r="AU42" s="306">
        <f>'Címrend kötelező 4.'!AU42+'Címrend önként 4.'!AU42+'Címrend állig. 4.'!AU42</f>
        <v>0</v>
      </c>
      <c r="AV42" s="306">
        <f>'Címrend kötelező 4.'!AV42+'Címrend önként 4.'!AV42+'Címrend állig. 4.'!AV42</f>
        <v>0</v>
      </c>
      <c r="AW42" s="306">
        <f>'Címrend kötelező 4.'!AW42+'Címrend önként 4.'!AW42+'Címrend állig. 4.'!AW42</f>
        <v>0</v>
      </c>
      <c r="AX42" s="306">
        <f>'Címrend kötelező 4.'!AX42+'Címrend önként 4.'!AX42+'Címrend állig. 4.'!AX42</f>
        <v>0</v>
      </c>
      <c r="AY42" s="306">
        <f>'Címrend kötelező 4.'!AY42+'Címrend önként 4.'!AY42+'Címrend állig. 4.'!AY42</f>
        <v>0</v>
      </c>
      <c r="AZ42" s="306">
        <f>'Címrend kötelező 4.'!AZ42+'Címrend önként 4.'!AZ42+'Címrend állig. 4.'!AZ42</f>
        <v>0</v>
      </c>
      <c r="BA42" s="306">
        <f>'Címrend kötelező 4.'!BA42+'Címrend önként 4.'!BA42+'Címrend állig. 4.'!BA42</f>
        <v>0</v>
      </c>
      <c r="BB42" s="306">
        <f>'Címrend kötelező 4.'!BB42+'Címrend önként 4.'!BB42+'Címrend állig. 4.'!BB42</f>
        <v>0</v>
      </c>
      <c r="BC42" s="306">
        <f>'Címrend kötelező 4.'!BC42+'Címrend önként 4.'!BC42+'Címrend állig. 4.'!BC42</f>
        <v>0</v>
      </c>
      <c r="BD42" s="306">
        <f>'Címrend kötelező 4.'!BD42+'Címrend önként 4.'!BD42+'Címrend állig. 4.'!BD42</f>
        <v>0</v>
      </c>
      <c r="BE42" s="306">
        <f>'Címrend kötelező 4.'!BE42+'Címrend önként 4.'!BE42+'Címrend állig. 4.'!BE42</f>
        <v>0</v>
      </c>
      <c r="BF42" s="306">
        <f>'Címrend kötelező 4.'!BF42+'Címrend önként 4.'!BF42+'Címrend állig. 4.'!BF42</f>
        <v>0</v>
      </c>
      <c r="BG42" s="306">
        <f>'Címrend kötelező 4.'!BG42+'Címrend önként 4.'!BG42+'Címrend állig. 4.'!BG42</f>
        <v>0</v>
      </c>
      <c r="BH42" s="306">
        <f>'Címrend kötelező 4.'!BH42+'Címrend önként 4.'!BH42+'Címrend állig. 4.'!BH42</f>
        <v>0</v>
      </c>
      <c r="BI42" s="306">
        <f>'Címrend kötelező 4.'!BI42+'Címrend önként 4.'!BI42+'Címrend állig. 4.'!BI42</f>
        <v>0</v>
      </c>
      <c r="BJ42" s="306">
        <f>'Címrend kötelező 4.'!BJ42+'Címrend önként 4.'!BJ42+'Címrend állig. 4.'!BJ42</f>
        <v>0</v>
      </c>
      <c r="BK42" s="306">
        <f>'Címrend kötelező 4.'!BK42+'Címrend önként 4.'!BK42+'Címrend állig. 4.'!BK42</f>
        <v>0</v>
      </c>
      <c r="BL42" s="306">
        <f>'Címrend kötelező 4.'!BL42+'Címrend önként 4.'!BL42+'Címrend állig. 4.'!BL42</f>
        <v>0</v>
      </c>
      <c r="BM42" s="306">
        <f>'Címrend kötelező 4.'!BM42+'Címrend önként 4.'!BM42+'Címrend állig. 4.'!BM42</f>
        <v>0</v>
      </c>
      <c r="BN42" s="306">
        <f>'Címrend kötelező 4.'!BN42+'Címrend önként 4.'!BN42+'Címrend állig. 4.'!BN42</f>
        <v>0</v>
      </c>
      <c r="BO42" s="306">
        <f>'Címrend kötelező 4.'!BO42+'Címrend önként 4.'!BO42+'Címrend állig. 4.'!BO42</f>
        <v>0</v>
      </c>
      <c r="BP42" s="306">
        <f>'Címrend kötelező 4.'!BP42+'Címrend önként 4.'!BP42+'Címrend állig. 4.'!BP42</f>
        <v>0</v>
      </c>
      <c r="BQ42" s="306">
        <f>'Címrend kötelező 4.'!BQ42+'Címrend önként 4.'!BQ42+'Címrend állig. 4.'!BQ42</f>
        <v>0</v>
      </c>
      <c r="BR42" s="306">
        <f>'Címrend kötelező 4.'!BR42+'Címrend önként 4.'!BR42+'Címrend állig. 4.'!BR42</f>
        <v>0</v>
      </c>
      <c r="BS42" s="306">
        <f>'Címrend kötelező 4.'!BS42+'Címrend önként 4.'!BS42+'Címrend állig. 4.'!BS42</f>
        <v>0</v>
      </c>
      <c r="BT42" s="306">
        <f>'Címrend kötelező 4.'!BT42+'Címrend önként 4.'!BT42+'Címrend állig. 4.'!BT42</f>
        <v>0</v>
      </c>
      <c r="BU42" s="306">
        <f>'Címrend kötelező 4.'!BU42+'Címrend önként 4.'!BU42+'Címrend állig. 4.'!BU42</f>
        <v>0</v>
      </c>
      <c r="BV42" s="306">
        <f>'Címrend kötelező 4.'!BV42+'Címrend önként 4.'!BV42+'Címrend állig. 4.'!BV42</f>
        <v>0</v>
      </c>
      <c r="BW42" s="306">
        <f>'Címrend kötelező 4.'!BW42+'Címrend önként 4.'!BW42+'Címrend állig. 4.'!BW42</f>
        <v>0</v>
      </c>
      <c r="BX42" s="306">
        <f>'Címrend kötelező 4.'!BX42+'Címrend önként 4.'!BX42+'Címrend állig. 4.'!BX42</f>
        <v>0</v>
      </c>
      <c r="BY42" s="306">
        <f>'Címrend kötelező 4.'!BY42+'Címrend önként 4.'!BY42+'Címrend állig. 4.'!BY42</f>
        <v>0</v>
      </c>
      <c r="BZ42" s="306">
        <f>'Címrend kötelező 4.'!BZ42+'Címrend önként 4.'!BZ42+'Címrend állig. 4.'!BZ42</f>
        <v>0</v>
      </c>
      <c r="CA42" s="306">
        <f>'Címrend kötelező 4.'!CA42+'Címrend önként 4.'!CA42+'Címrend állig. 4.'!CA42</f>
        <v>0</v>
      </c>
      <c r="CB42" s="306">
        <f>'Címrend kötelező 4.'!CB42+'Címrend önként 4.'!CB42+'Címrend állig. 4.'!CB42</f>
        <v>0</v>
      </c>
      <c r="CC42" s="306">
        <f>'Címrend kötelező 4.'!CC42+'Címrend önként 4.'!CC42+'Címrend állig. 4.'!CC42</f>
        <v>0</v>
      </c>
      <c r="CD42" s="306">
        <f>'Címrend kötelező 4.'!CD42+'Címrend önként 4.'!CD42+'Címrend állig. 4.'!CD42</f>
        <v>0</v>
      </c>
      <c r="CE42" s="306">
        <f>'Címrend kötelező 4.'!CE42+'Címrend önként 4.'!CE42+'Címrend állig. 4.'!CE42</f>
        <v>0</v>
      </c>
      <c r="CF42" s="306">
        <f>'Címrend kötelező 4.'!CF42+'Címrend önként 4.'!CF42+'Címrend állig. 4.'!CF42</f>
        <v>0</v>
      </c>
      <c r="CG42" s="306">
        <f>'Címrend kötelező 4.'!CG42+'Címrend önként 4.'!CG42+'Címrend állig. 4.'!CG42</f>
        <v>0</v>
      </c>
      <c r="CH42" s="306">
        <f>'Címrend kötelező 4.'!CH42+'Címrend önként 4.'!CH42+'Címrend állig. 4.'!CH42</f>
        <v>0</v>
      </c>
      <c r="CI42" s="306">
        <f>'Címrend kötelező 4.'!CI42+'Címrend önként 4.'!CI42+'Címrend állig. 4.'!CI42</f>
        <v>0</v>
      </c>
      <c r="CJ42" s="306">
        <f>'Címrend kötelező 4.'!CJ42+'Címrend önként 4.'!CJ42+'Címrend állig. 4.'!CJ42</f>
        <v>0</v>
      </c>
      <c r="CK42" s="306">
        <f>'Címrend kötelező 4.'!CK42+'Címrend önként 4.'!CK42+'Címrend állig. 4.'!CK42</f>
        <v>0</v>
      </c>
      <c r="CL42" s="306">
        <f>'Címrend kötelező 4.'!CL42+'Címrend önként 4.'!CL42+'Címrend állig. 4.'!CL42</f>
        <v>0</v>
      </c>
      <c r="CM42" s="306">
        <f>'Címrend kötelező 4.'!CM42+'Címrend önként 4.'!CM42+'Címrend állig. 4.'!CM42</f>
        <v>0</v>
      </c>
      <c r="CN42" s="306">
        <f>'Címrend kötelező 4.'!CN42+'Címrend önként 4.'!CN42+'Címrend állig. 4.'!CN42</f>
        <v>0</v>
      </c>
      <c r="CO42" s="306">
        <f>'Címrend kötelező 4.'!CO42+'Címrend önként 4.'!CO42+'Címrend állig. 4.'!CO42</f>
        <v>0</v>
      </c>
      <c r="CP42" s="306">
        <f>'Címrend kötelező 4.'!CP42+'Címrend önként 4.'!CP42+'Címrend állig. 4.'!CP42</f>
        <v>0</v>
      </c>
      <c r="CQ42" s="306">
        <f>'Címrend kötelező 4.'!CQ42+'Címrend önként 4.'!CQ42+'Címrend állig. 4.'!CQ42</f>
        <v>0</v>
      </c>
      <c r="CR42" s="306">
        <f>'Címrend kötelező 4.'!CR42+'Címrend önként 4.'!CR42+'Címrend állig. 4.'!CR42</f>
        <v>0</v>
      </c>
      <c r="CS42" s="306">
        <f>'Címrend kötelező 4.'!CS42+'Címrend önként 4.'!CS42+'Címrend állig. 4.'!CS42</f>
        <v>0</v>
      </c>
      <c r="CT42" s="306">
        <f>'Címrend kötelező 4.'!CT42+'Címrend önként 4.'!CT42+'Címrend állig. 4.'!CT42</f>
        <v>0</v>
      </c>
      <c r="CU42" s="306">
        <f>'Címrend kötelező 4.'!CU42+'Címrend önként 4.'!CU42+'Címrend állig. 4.'!CU42</f>
        <v>0</v>
      </c>
      <c r="CV42" s="306">
        <f>'Címrend kötelező 4.'!CV42+'Címrend önként 4.'!CV42+'Címrend állig. 4.'!CV42</f>
        <v>0</v>
      </c>
      <c r="CW42" s="306">
        <f>'Címrend kötelező 4.'!CW42+'Címrend önként 4.'!CW42+'Címrend állig. 4.'!CW42</f>
        <v>0</v>
      </c>
      <c r="CX42" s="306">
        <f>'Címrend kötelező 4.'!CX42+'Címrend önként 4.'!CX42+'Címrend állig. 4.'!CX42</f>
        <v>0</v>
      </c>
      <c r="CY42" s="306">
        <f>'Címrend kötelező 4.'!CY42+'Címrend önként 4.'!CY42+'Címrend állig. 4.'!CY42</f>
        <v>0</v>
      </c>
      <c r="CZ42" s="306">
        <f>'Címrend kötelező 4.'!CZ42+'Címrend önként 4.'!CZ42+'Címrend állig. 4.'!CZ42</f>
        <v>0</v>
      </c>
      <c r="DA42" s="306">
        <f>'Címrend kötelező 4.'!DA42+'Címrend önként 4.'!DA42+'Címrend állig. 4.'!DA42</f>
        <v>0</v>
      </c>
      <c r="DB42" s="306">
        <f>'Címrend kötelező 4.'!DB42+'Címrend önként 4.'!DB42+'Címrend állig. 4.'!DB42</f>
        <v>0</v>
      </c>
      <c r="DC42" s="306">
        <f>'Címrend kötelező 4.'!DC42+'Címrend önként 4.'!DC42+'Címrend állig. 4.'!DC42</f>
        <v>0</v>
      </c>
      <c r="DD42" s="306">
        <f>'Címrend kötelező 4.'!DD42+'Címrend önként 4.'!DD42+'Címrend állig. 4.'!DD42</f>
        <v>0</v>
      </c>
      <c r="DE42" s="306">
        <f>'Címrend kötelező 4.'!DE42+'Címrend önként 4.'!DE42+'Címrend állig. 4.'!DE42</f>
        <v>0</v>
      </c>
      <c r="DF42" s="306">
        <f>'Címrend kötelező 4.'!DF42+'Címrend önként 4.'!DF42+'Címrend állig. 4.'!DF42</f>
        <v>0</v>
      </c>
      <c r="DG42" s="306">
        <f>'Címrend kötelező 4.'!DG42+'Címrend önként 4.'!DG42+'Címrend állig. 4.'!DG42</f>
        <v>0</v>
      </c>
      <c r="DH42" s="306">
        <f>'Címrend kötelező 4.'!DH42+'Címrend önként 4.'!DH42+'Címrend állig. 4.'!DH42</f>
        <v>0</v>
      </c>
      <c r="DI42" s="306">
        <f>'Címrend kötelező 4.'!DI42+'Címrend önként 4.'!DI42+'Címrend állig. 4.'!DI42</f>
        <v>0</v>
      </c>
      <c r="DJ42" s="306">
        <f>'Címrend kötelező 4.'!DJ42+'Címrend önként 4.'!DJ42+'Címrend állig. 4.'!DJ42</f>
        <v>0</v>
      </c>
      <c r="DK42" s="306">
        <f>'Címrend kötelező 4.'!DK42+'Címrend önként 4.'!DK42+'Címrend állig. 4.'!DK42</f>
        <v>0</v>
      </c>
      <c r="DL42" s="306">
        <f>'Címrend kötelező 4.'!DL42+'Címrend önként 4.'!DL42+'Címrend állig. 4.'!DL42</f>
        <v>0</v>
      </c>
      <c r="DM42" s="306">
        <f>'Címrend kötelező 4.'!DM42+'Címrend önként 4.'!DM42+'Címrend állig. 4.'!DM42</f>
        <v>0</v>
      </c>
      <c r="DN42" s="306">
        <f>'Címrend kötelező 4.'!DN42+'Címrend önként 4.'!DN42+'Címrend állig. 4.'!DN42</f>
        <v>0</v>
      </c>
      <c r="DO42" s="306">
        <f>'Címrend kötelező 4.'!DO42+'Címrend önként 4.'!DO42+'Címrend állig. 4.'!DO42</f>
        <v>0</v>
      </c>
      <c r="DP42" s="306">
        <f>'Címrend kötelező 4.'!DP42+'Címrend önként 4.'!DP42+'Címrend állig. 4.'!DP42</f>
        <v>0</v>
      </c>
      <c r="DQ42" s="306">
        <f>'Címrend kötelező 4.'!DQ42+'Címrend önként 4.'!DQ42+'Címrend állig. 4.'!DQ42</f>
        <v>0</v>
      </c>
      <c r="DR42" s="335">
        <f t="shared" si="281"/>
        <v>0</v>
      </c>
      <c r="DS42" s="335">
        <f t="shared" si="281"/>
        <v>2200000</v>
      </c>
      <c r="DT42" s="335">
        <f t="shared" si="281"/>
        <v>2200000</v>
      </c>
      <c r="DU42" s="306">
        <f>'Címrend kötelező 4.'!DU42+'Címrend önként 4.'!DU42+'Címrend állig. 4.'!DU42</f>
        <v>0</v>
      </c>
      <c r="DV42" s="306">
        <f>'Címrend kötelező 4.'!DV42+'Címrend önként 4.'!DV42+'Címrend állig. 4.'!DV42</f>
        <v>0</v>
      </c>
      <c r="DW42" s="306">
        <f>'Címrend kötelező 4.'!DW42+'Címrend önként 4.'!DW42+'Címrend állig. 4.'!DW42</f>
        <v>0</v>
      </c>
      <c r="DX42" s="306">
        <f>'Címrend kötelező 4.'!DX42+'Címrend önként 4.'!DX42+'Címrend állig. 4.'!DX42</f>
        <v>0</v>
      </c>
      <c r="DY42" s="306">
        <f>'Címrend kötelező 4.'!DY42+'Címrend önként 4.'!DY42+'Címrend állig. 4.'!DY42</f>
        <v>0</v>
      </c>
      <c r="DZ42" s="306">
        <f>'Címrend kötelező 4.'!DZ42+'Címrend önként 4.'!DZ42+'Címrend állig. 4.'!DZ42</f>
        <v>0</v>
      </c>
      <c r="EA42" s="306">
        <f>'Címrend kötelező 4.'!EA42+'Címrend önként 4.'!EA42+'Címrend állig. 4.'!EA42</f>
        <v>0</v>
      </c>
      <c r="EB42" s="306">
        <f>'Címrend kötelező 4.'!EB42+'Címrend önként 4.'!EB42+'Címrend állig. 4.'!EB42</f>
        <v>0</v>
      </c>
      <c r="EC42" s="306">
        <f>'Címrend kötelező 4.'!EC42+'Címrend önként 4.'!EC42+'Címrend állig. 4.'!EC42</f>
        <v>0</v>
      </c>
      <c r="ED42" s="306">
        <f>'Címrend kötelező 4.'!ED42+'Címrend önként 4.'!ED42+'Címrend állig. 4.'!ED42</f>
        <v>0</v>
      </c>
      <c r="EE42" s="306">
        <f>'Címrend kötelező 4.'!EE42+'Címrend önként 4.'!EE42+'Címrend állig. 4.'!EE42</f>
        <v>0</v>
      </c>
      <c r="EF42" s="306">
        <f>'Címrend kötelező 4.'!EF42+'Címrend önként 4.'!EF42+'Címrend állig. 4.'!EF42</f>
        <v>0</v>
      </c>
      <c r="EG42" s="306">
        <f>'Címrend kötelező 4.'!EG42+'Címrend önként 4.'!EG42+'Címrend állig. 4.'!EG42</f>
        <v>0</v>
      </c>
      <c r="EH42" s="306">
        <f>'Címrend kötelező 4.'!EH42+'Címrend önként 4.'!EH42+'Címrend állig. 4.'!EH42</f>
        <v>0</v>
      </c>
      <c r="EI42" s="306">
        <f>'Címrend kötelező 4.'!EI42+'Címrend önként 4.'!EI42+'Címrend állig. 4.'!EI42</f>
        <v>0</v>
      </c>
      <c r="EJ42" s="306">
        <f>'Címrend kötelező 4.'!EJ42+'Címrend önként 4.'!EJ42+'Címrend állig. 4.'!EJ42</f>
        <v>0</v>
      </c>
      <c r="EK42" s="306">
        <f>'Címrend kötelező 4.'!EK42+'Címrend önként 4.'!EK42+'Címrend állig. 4.'!EK42</f>
        <v>0</v>
      </c>
      <c r="EL42" s="306">
        <f>'Címrend kötelező 4.'!EL42+'Címrend önként 4.'!EL42+'Címrend állig. 4.'!EL42</f>
        <v>0</v>
      </c>
      <c r="EM42" s="306">
        <f>'Címrend kötelező 4.'!EM42+'Címrend önként 4.'!EM42+'Címrend állig. 4.'!EM42</f>
        <v>0</v>
      </c>
      <c r="EN42" s="306">
        <f>'Címrend kötelező 4.'!EN42+'Címrend önként 4.'!EN42+'Címrend állig. 4.'!EN42</f>
        <v>0</v>
      </c>
      <c r="EO42" s="306">
        <f>'Címrend kötelező 4.'!EO42+'Címrend önként 4.'!EO42+'Címrend állig. 4.'!EO42</f>
        <v>0</v>
      </c>
      <c r="EP42" s="306">
        <f>'Címrend kötelező 4.'!EP42+'Címrend önként 4.'!EP42+'Címrend állig. 4.'!EP42</f>
        <v>0</v>
      </c>
      <c r="EQ42" s="306">
        <f>'Címrend kötelező 4.'!EQ42+'Címrend önként 4.'!EQ42+'Címrend állig. 4.'!EQ42</f>
        <v>0</v>
      </c>
      <c r="ER42" s="306">
        <f>'Címrend kötelező 4.'!ER42+'Címrend önként 4.'!ER42+'Címrend állig. 4.'!ER42</f>
        <v>0</v>
      </c>
      <c r="ES42" s="306">
        <f>'Címrend kötelező 4.'!ES42+'Címrend önként 4.'!ES42+'Címrend állig. 4.'!ES42</f>
        <v>0</v>
      </c>
      <c r="ET42" s="306">
        <f>'Címrend kötelező 4.'!ET42+'Címrend önként 4.'!ET42+'Címrend állig. 4.'!ET42</f>
        <v>0</v>
      </c>
      <c r="EU42" s="306">
        <f>'Címrend kötelező 4.'!EU42+'Címrend önként 4.'!EU42+'Címrend állig. 4.'!EU42</f>
        <v>0</v>
      </c>
      <c r="EV42" s="335">
        <f t="shared" ref="EV42:EX51" si="310">DU42+DX42+EA42+ED42+EG42+EJ42+EM42+EP42+ES42</f>
        <v>0</v>
      </c>
      <c r="EW42" s="335">
        <f t="shared" si="310"/>
        <v>0</v>
      </c>
      <c r="EX42" s="335">
        <f t="shared" si="310"/>
        <v>0</v>
      </c>
      <c r="EY42" s="306">
        <f>'Címrend kötelező 4.'!EY42+'Címrend önként 4.'!EY42+'Címrend állig. 4.'!EY42</f>
        <v>0</v>
      </c>
      <c r="EZ42" s="306">
        <f>'Címrend kötelező 4.'!EZ42+'Címrend önként 4.'!EZ42+'Címrend állig. 4.'!EZ42</f>
        <v>0</v>
      </c>
      <c r="FA42" s="306">
        <f>'Címrend kötelező 4.'!FA42+'Címrend önként 4.'!FA42+'Címrend állig. 4.'!FA42</f>
        <v>0</v>
      </c>
      <c r="FB42" s="306">
        <f>'Címrend kötelező 4.'!FB42+'Címrend önként 4.'!FB42+'Címrend állig. 4.'!FB42</f>
        <v>0</v>
      </c>
      <c r="FC42" s="306">
        <f>'Címrend kötelező 4.'!FC42+'Címrend önként 4.'!FC42+'Címrend állig. 4.'!FC42</f>
        <v>0</v>
      </c>
      <c r="FD42" s="306">
        <f>'Címrend kötelező 4.'!FD42+'Címrend önként 4.'!FD42+'Címrend állig. 4.'!FD42</f>
        <v>0</v>
      </c>
      <c r="FE42" s="306">
        <f>'Címrend kötelező 4.'!FE42+'Címrend önként 4.'!FE42+'Címrend állig. 4.'!FE42</f>
        <v>0</v>
      </c>
      <c r="FF42" s="306">
        <f>'Címrend kötelező 4.'!FF42+'Címrend önként 4.'!FF42+'Címrend állig. 4.'!FF42</f>
        <v>0</v>
      </c>
      <c r="FG42" s="306">
        <f>'Címrend kötelező 4.'!FG42+'Címrend önként 4.'!FG42+'Címrend állig. 4.'!FG42</f>
        <v>0</v>
      </c>
      <c r="FH42" s="306">
        <f>'Címrend kötelező 4.'!FH42+'Címrend önként 4.'!FH42+'Címrend állig. 4.'!FH42</f>
        <v>0</v>
      </c>
      <c r="FI42" s="306">
        <f>'Címrend kötelező 4.'!FI42+'Címrend önként 4.'!FI42+'Címrend állig. 4.'!FI42</f>
        <v>0</v>
      </c>
      <c r="FJ42" s="306">
        <f>'Címrend kötelező 4.'!FJ42+'Címrend önként 4.'!FJ42+'Címrend állig. 4.'!FJ42</f>
        <v>0</v>
      </c>
      <c r="FK42" s="306">
        <f>'Címrend kötelező 4.'!FK42+'Címrend önként 4.'!FK42+'Címrend állig. 4.'!FK42</f>
        <v>0</v>
      </c>
      <c r="FL42" s="306">
        <f>'Címrend kötelező 4.'!FL42+'Címrend önként 4.'!FL42+'Címrend állig. 4.'!FL42</f>
        <v>0</v>
      </c>
      <c r="FM42" s="306">
        <f>'Címrend kötelező 4.'!FM42+'Címrend önként 4.'!FM42+'Címrend állig. 4.'!FM42</f>
        <v>0</v>
      </c>
      <c r="FN42" s="306">
        <f>'Címrend kötelező 4.'!FN42+'Címrend önként 4.'!FN42+'Címrend állig. 4.'!FN42</f>
        <v>0</v>
      </c>
      <c r="FO42" s="306">
        <f>'Címrend kötelező 4.'!FO42+'Címrend önként 4.'!FO42+'Címrend állig. 4.'!FO42</f>
        <v>0</v>
      </c>
      <c r="FP42" s="306">
        <f>'Címrend kötelező 4.'!FP42+'Címrend önként 4.'!FP42+'Címrend állig. 4.'!FP42</f>
        <v>0</v>
      </c>
      <c r="FQ42" s="306">
        <f>'Címrend kötelező 4.'!FQ42+'Címrend önként 4.'!FQ42+'Címrend állig. 4.'!FQ42</f>
        <v>0</v>
      </c>
      <c r="FR42" s="306">
        <f>'Címrend kötelező 4.'!FR42+'Címrend önként 4.'!FR42+'Címrend állig. 4.'!FR42</f>
        <v>0</v>
      </c>
      <c r="FS42" s="306">
        <f>'Címrend kötelező 4.'!FS42+'Címrend önként 4.'!FS42+'Címrend állig. 4.'!FS42</f>
        <v>0</v>
      </c>
      <c r="FT42" s="306">
        <f>'Címrend kötelező 4.'!FT42+'Címrend önként 4.'!FT42+'Címrend állig. 4.'!FT42</f>
        <v>0</v>
      </c>
      <c r="FU42" s="306">
        <f>'Címrend kötelező 4.'!FU42+'Címrend önként 4.'!FU42+'Címrend állig. 4.'!FU42</f>
        <v>0</v>
      </c>
      <c r="FV42" s="306">
        <f>'Címrend kötelező 4.'!FV42+'Címrend önként 4.'!FV42+'Címrend állig. 4.'!FV42</f>
        <v>0</v>
      </c>
      <c r="FW42" s="306">
        <f>'Címrend kötelező 4.'!FW42+'Címrend önként 4.'!FW42+'Címrend állig. 4.'!FW42</f>
        <v>0</v>
      </c>
      <c r="FX42" s="306">
        <f>'Címrend kötelező 4.'!FX42+'Címrend önként 4.'!FX42+'Címrend állig. 4.'!FX42</f>
        <v>0</v>
      </c>
      <c r="FY42" s="306">
        <f>'Címrend kötelező 4.'!FY42+'Címrend önként 4.'!FY42+'Címrend állig. 4.'!FY42</f>
        <v>0</v>
      </c>
      <c r="FZ42" s="306">
        <f>'Címrend kötelező 4.'!FZ42+'Címrend önként 4.'!FZ42+'Címrend állig. 4.'!FZ42</f>
        <v>0</v>
      </c>
      <c r="GA42" s="306">
        <f>'Címrend kötelező 4.'!GA42+'Címrend önként 4.'!GA42+'Címrend állig. 4.'!GA42</f>
        <v>0</v>
      </c>
      <c r="GB42" s="306">
        <f>'Címrend kötelező 4.'!GB42+'Címrend önként 4.'!GB42+'Címrend állig. 4.'!GB42</f>
        <v>0</v>
      </c>
      <c r="GC42" s="306">
        <f>'Címrend kötelező 4.'!GC42+'Címrend önként 4.'!GC42+'Címrend állig. 4.'!GC42</f>
        <v>0</v>
      </c>
      <c r="GD42" s="306">
        <f>'Címrend kötelező 4.'!GD42+'Címrend önként 4.'!GD42+'Címrend állig. 4.'!GD42</f>
        <v>0</v>
      </c>
      <c r="GE42" s="306">
        <f>'Címrend kötelező 4.'!GE42+'Címrend önként 4.'!GE42+'Címrend állig. 4.'!GE42</f>
        <v>0</v>
      </c>
      <c r="GF42" s="306">
        <f>'Címrend kötelező 4.'!GF42+'Címrend önként 4.'!GF42+'Címrend állig. 4.'!GF42</f>
        <v>0</v>
      </c>
      <c r="GG42" s="306">
        <f>'Címrend kötelező 4.'!GG42+'Címrend önként 4.'!GG42+'Címrend állig. 4.'!GG42</f>
        <v>0</v>
      </c>
      <c r="GH42" s="306">
        <f>'Címrend kötelező 4.'!GH42+'Címrend önként 4.'!GH42+'Címrend állig. 4.'!GH42</f>
        <v>0</v>
      </c>
      <c r="GI42" s="306">
        <f>'Címrend kötelező 4.'!GI42+'Címrend önként 4.'!GI42+'Címrend állig. 4.'!GI42</f>
        <v>0</v>
      </c>
      <c r="GJ42" s="306">
        <f>'Címrend kötelező 4.'!GJ42+'Címrend önként 4.'!GJ42+'Címrend állig. 4.'!GJ42</f>
        <v>0</v>
      </c>
      <c r="GK42" s="306">
        <f>'Címrend kötelező 4.'!GK42+'Címrend önként 4.'!GK42+'Címrend állig. 4.'!GK42</f>
        <v>0</v>
      </c>
      <c r="GL42" s="307">
        <f t="shared" ref="GL42:GN48" si="311">EY42+FB42+FE42+FH42+FK42+FN42+FQ42+FT42+FW42+FZ42+GC42+GF42+GI42</f>
        <v>0</v>
      </c>
      <c r="GM42" s="307">
        <f t="shared" si="311"/>
        <v>0</v>
      </c>
      <c r="GN42" s="307">
        <f t="shared" si="311"/>
        <v>0</v>
      </c>
      <c r="GO42" s="306">
        <f>'Címrend kötelező 4.'!GO42+'Címrend önként 4.'!GO42+'Címrend állig. 4.'!GO42</f>
        <v>0</v>
      </c>
      <c r="GP42" s="306">
        <f>'Címrend kötelező 4.'!GP42+'Címrend önként 4.'!GP42+'Címrend állig. 4.'!GP42</f>
        <v>0</v>
      </c>
      <c r="GQ42" s="306">
        <f>'Címrend kötelező 4.'!GQ42+'Címrend önként 4.'!GQ42+'Címrend állig. 4.'!GQ42</f>
        <v>0</v>
      </c>
      <c r="GR42" s="306">
        <f>'Címrend kötelező 4.'!GR42+'Címrend önként 4.'!GR42+'Címrend állig. 4.'!GR42</f>
        <v>0</v>
      </c>
      <c r="GS42" s="306">
        <f>'Címrend kötelező 4.'!GS42+'Címrend önként 4.'!GS42+'Címrend állig. 4.'!GS42</f>
        <v>0</v>
      </c>
      <c r="GT42" s="306">
        <f>'Címrend kötelező 4.'!GT42+'Címrend önként 4.'!GT42+'Címrend állig. 4.'!GT42</f>
        <v>0</v>
      </c>
      <c r="GU42" s="306">
        <f>'Címrend kötelező 4.'!GU42+'Címrend önként 4.'!GU42+'Címrend állig. 4.'!GU42</f>
        <v>0</v>
      </c>
      <c r="GV42" s="306">
        <f>'Címrend kötelező 4.'!GV42+'Címrend önként 4.'!GV42+'Címrend állig. 4.'!GV42</f>
        <v>0</v>
      </c>
      <c r="GW42" s="306">
        <f>'Címrend kötelező 4.'!GW42+'Címrend önként 4.'!GW42+'Címrend állig. 4.'!GW42</f>
        <v>0</v>
      </c>
      <c r="GX42" s="307">
        <f t="shared" ref="GX42:GZ48" si="312">GL42+GO42+GR42+GU42</f>
        <v>0</v>
      </c>
      <c r="GY42" s="307">
        <f t="shared" si="312"/>
        <v>0</v>
      </c>
      <c r="GZ42" s="307">
        <f t="shared" si="312"/>
        <v>0</v>
      </c>
      <c r="HA42" s="307">
        <f t="shared" ref="HA42:HC48" si="313">DR42+EV42+GX42</f>
        <v>0</v>
      </c>
      <c r="HB42" s="307">
        <f t="shared" si="313"/>
        <v>2200000</v>
      </c>
      <c r="HC42" s="308">
        <f t="shared" si="313"/>
        <v>2200000</v>
      </c>
      <c r="HD42" s="299"/>
    </row>
    <row r="43" spans="1:212" ht="24.95" customHeight="1" x14ac:dyDescent="0.2">
      <c r="A43" s="318" t="s">
        <v>600</v>
      </c>
      <c r="B43" s="306">
        <f>'Címrend kötelező 4.'!B43+'Címrend önként 4.'!B43+'Címrend állig. 4.'!B43</f>
        <v>0</v>
      </c>
      <c r="C43" s="306">
        <f>'Címrend kötelező 4.'!C43+'Címrend önként 4.'!C43+'Címrend állig. 4.'!C43</f>
        <v>0</v>
      </c>
      <c r="D43" s="306">
        <f>'Címrend kötelező 4.'!D43+'Címrend önként 4.'!D43+'Címrend állig. 4.'!D43</f>
        <v>0</v>
      </c>
      <c r="E43" s="306">
        <f>'Címrend kötelező 4.'!E43+'Címrend önként 4.'!E43+'Címrend állig. 4.'!E43</f>
        <v>0</v>
      </c>
      <c r="F43" s="306">
        <f>'Címrend kötelező 4.'!F43+'Címrend önként 4.'!F43+'Címrend állig. 4.'!F43</f>
        <v>0</v>
      </c>
      <c r="G43" s="306">
        <f>'Címrend kötelező 4.'!G43+'Címrend önként 4.'!G43+'Címrend állig. 4.'!G43</f>
        <v>0</v>
      </c>
      <c r="H43" s="306">
        <f>'Címrend kötelező 4.'!H43+'Címrend önként 4.'!H43+'Címrend állig. 4.'!H43</f>
        <v>0</v>
      </c>
      <c r="I43" s="306">
        <f>'Címrend kötelező 4.'!I43+'Címrend önként 4.'!I43+'Címrend állig. 4.'!I43</f>
        <v>0</v>
      </c>
      <c r="J43" s="306">
        <f>'Címrend kötelező 4.'!J43+'Címrend önként 4.'!J43+'Címrend állig. 4.'!J43</f>
        <v>0</v>
      </c>
      <c r="K43" s="306">
        <f>'Címrend kötelező 4.'!K43+'Címrend önként 4.'!K43+'Címrend állig. 4.'!K43</f>
        <v>0</v>
      </c>
      <c r="L43" s="306">
        <f>'Címrend kötelező 4.'!L43+'Címrend önként 4.'!L43+'Címrend állig. 4.'!L43</f>
        <v>0</v>
      </c>
      <c r="M43" s="306">
        <f>'Címrend kötelező 4.'!M43+'Címrend önként 4.'!M43+'Címrend állig. 4.'!M43</f>
        <v>0</v>
      </c>
      <c r="N43" s="306">
        <f>'Címrend kötelező 4.'!N43+'Címrend önként 4.'!N43+'Címrend állig. 4.'!N43</f>
        <v>0</v>
      </c>
      <c r="O43" s="306">
        <f>'Címrend kötelező 4.'!O43+'Címrend önként 4.'!O43+'Címrend állig. 4.'!O43</f>
        <v>0</v>
      </c>
      <c r="P43" s="306">
        <f>'Címrend kötelező 4.'!P43+'Címrend önként 4.'!P43+'Címrend állig. 4.'!P43</f>
        <v>0</v>
      </c>
      <c r="Q43" s="306">
        <f>'Címrend kötelező 4.'!Q43+'Címrend önként 4.'!Q43+'Címrend állig. 4.'!Q43</f>
        <v>0</v>
      </c>
      <c r="R43" s="306">
        <f>'Címrend kötelező 4.'!R43+'Címrend önként 4.'!R43+'Címrend állig. 4.'!R43</f>
        <v>0</v>
      </c>
      <c r="S43" s="306">
        <f>'Címrend kötelező 4.'!S43+'Címrend önként 4.'!S43+'Címrend állig. 4.'!S43</f>
        <v>0</v>
      </c>
      <c r="T43" s="306">
        <f>'Címrend kötelező 4.'!T43+'Címrend önként 4.'!T43+'Címrend állig. 4.'!T43</f>
        <v>0</v>
      </c>
      <c r="U43" s="306">
        <f>'Címrend kötelező 4.'!U43+'Címrend önként 4.'!U43+'Címrend állig. 4.'!U43</f>
        <v>0</v>
      </c>
      <c r="V43" s="306">
        <f>'Címrend kötelező 4.'!V43+'Címrend önként 4.'!V43+'Címrend állig. 4.'!V43</f>
        <v>0</v>
      </c>
      <c r="W43" s="306">
        <f>'Címrend kötelező 4.'!W43+'Címrend önként 4.'!W43+'Címrend állig. 4.'!W43</f>
        <v>0</v>
      </c>
      <c r="X43" s="306">
        <f>'Címrend kötelező 4.'!X43+'Címrend önként 4.'!X43+'Címrend állig. 4.'!X43</f>
        <v>0</v>
      </c>
      <c r="Y43" s="306">
        <f>'Címrend kötelező 4.'!Y43+'Címrend önként 4.'!Y43+'Címrend állig. 4.'!Y43</f>
        <v>0</v>
      </c>
      <c r="Z43" s="306">
        <f>'Címrend kötelező 4.'!Z43+'Címrend önként 4.'!Z43+'Címrend állig. 4.'!Z43</f>
        <v>0</v>
      </c>
      <c r="AA43" s="306">
        <f>'Címrend kötelező 4.'!AA43+'Címrend önként 4.'!AA43+'Címrend állig. 4.'!AA43</f>
        <v>0</v>
      </c>
      <c r="AB43" s="306">
        <f>'Címrend kötelező 4.'!AB43+'Címrend önként 4.'!AB43+'Címrend állig. 4.'!AB43</f>
        <v>0</v>
      </c>
      <c r="AC43" s="306">
        <f>'Címrend kötelező 4.'!AC43+'Címrend önként 4.'!AC43+'Címrend állig. 4.'!AC43</f>
        <v>0</v>
      </c>
      <c r="AD43" s="306">
        <f>'Címrend kötelező 4.'!AD43+'Címrend önként 4.'!AD43+'Címrend állig. 4.'!AD43</f>
        <v>0</v>
      </c>
      <c r="AE43" s="306">
        <f>'Címrend kötelező 4.'!AE43+'Címrend önként 4.'!AE43+'Címrend állig. 4.'!AE43</f>
        <v>0</v>
      </c>
      <c r="AF43" s="306">
        <f>'Címrend kötelező 4.'!AF43+'Címrend önként 4.'!AF43+'Címrend állig. 4.'!AF43</f>
        <v>0</v>
      </c>
      <c r="AG43" s="306">
        <f>'Címrend kötelező 4.'!AG43+'Címrend önként 4.'!AG43+'Címrend állig. 4.'!AG43</f>
        <v>0</v>
      </c>
      <c r="AH43" s="306">
        <f>'Címrend kötelező 4.'!AH43+'Címrend önként 4.'!AH43+'Címrend állig. 4.'!AH43</f>
        <v>0</v>
      </c>
      <c r="AI43" s="306">
        <f>'Címrend kötelező 4.'!AI43+'Címrend önként 4.'!AI43+'Címrend állig. 4.'!AI43</f>
        <v>0</v>
      </c>
      <c r="AJ43" s="306">
        <f>'Címrend kötelező 4.'!AJ43+'Címrend önként 4.'!AJ43+'Címrend állig. 4.'!AJ43</f>
        <v>0</v>
      </c>
      <c r="AK43" s="306">
        <f>'Címrend kötelező 4.'!AK43+'Címrend önként 4.'!AK43+'Címrend állig. 4.'!AK43</f>
        <v>0</v>
      </c>
      <c r="AL43" s="306">
        <f>'Címrend kötelező 4.'!AL43+'Címrend önként 4.'!AL43+'Címrend állig. 4.'!AL43</f>
        <v>0</v>
      </c>
      <c r="AM43" s="306">
        <f>'Címrend kötelező 4.'!AM43+'Címrend önként 4.'!AM43+'Címrend állig. 4.'!AM43</f>
        <v>0</v>
      </c>
      <c r="AN43" s="306">
        <f>'Címrend kötelező 4.'!AN43+'Címrend önként 4.'!AN43+'Címrend állig. 4.'!AN43</f>
        <v>0</v>
      </c>
      <c r="AO43" s="306">
        <f>'Címrend kötelező 4.'!AO43+'Címrend önként 4.'!AO43+'Címrend állig. 4.'!AO43</f>
        <v>0</v>
      </c>
      <c r="AP43" s="306">
        <f>'Címrend kötelező 4.'!AP43+'Címrend önként 4.'!AP43+'Címrend állig. 4.'!AP43</f>
        <v>0</v>
      </c>
      <c r="AQ43" s="306">
        <f>'Címrend kötelező 4.'!AQ43+'Címrend önként 4.'!AQ43+'Címrend állig. 4.'!AQ43</f>
        <v>0</v>
      </c>
      <c r="AR43" s="306">
        <f>'Címrend kötelező 4.'!AR43+'Címrend önként 4.'!AR43+'Címrend állig. 4.'!AR43</f>
        <v>0</v>
      </c>
      <c r="AS43" s="306">
        <f>'Címrend kötelező 4.'!AS43+'Címrend önként 4.'!AS43+'Címrend állig. 4.'!AS43</f>
        <v>0</v>
      </c>
      <c r="AT43" s="306">
        <f>'Címrend kötelező 4.'!AT43+'Címrend önként 4.'!AT43+'Címrend állig. 4.'!AT43</f>
        <v>0</v>
      </c>
      <c r="AU43" s="306">
        <f>'Címrend kötelező 4.'!AU43+'Címrend önként 4.'!AU43+'Címrend állig. 4.'!AU43</f>
        <v>0</v>
      </c>
      <c r="AV43" s="306">
        <f>'Címrend kötelező 4.'!AV43+'Címrend önként 4.'!AV43+'Címrend állig. 4.'!AV43</f>
        <v>0</v>
      </c>
      <c r="AW43" s="306">
        <f>'Címrend kötelező 4.'!AW43+'Címrend önként 4.'!AW43+'Címrend állig. 4.'!AW43</f>
        <v>0</v>
      </c>
      <c r="AX43" s="306">
        <f>'Címrend kötelező 4.'!AX43+'Címrend önként 4.'!AX43+'Címrend állig. 4.'!AX43</f>
        <v>0</v>
      </c>
      <c r="AY43" s="306">
        <f>'Címrend kötelező 4.'!AY43+'Címrend önként 4.'!AY43+'Címrend állig. 4.'!AY43</f>
        <v>0</v>
      </c>
      <c r="AZ43" s="306">
        <f>'Címrend kötelező 4.'!AZ43+'Címrend önként 4.'!AZ43+'Címrend állig. 4.'!AZ43</f>
        <v>0</v>
      </c>
      <c r="BA43" s="306">
        <f>'Címrend kötelező 4.'!BA43+'Címrend önként 4.'!BA43+'Címrend állig. 4.'!BA43</f>
        <v>0</v>
      </c>
      <c r="BB43" s="306">
        <f>'Címrend kötelező 4.'!BB43+'Címrend önként 4.'!BB43+'Címrend állig. 4.'!BB43</f>
        <v>0</v>
      </c>
      <c r="BC43" s="306">
        <f>'Címrend kötelező 4.'!BC43+'Címrend önként 4.'!BC43+'Címrend állig. 4.'!BC43</f>
        <v>0</v>
      </c>
      <c r="BD43" s="306">
        <f>'Címrend kötelező 4.'!BD43+'Címrend önként 4.'!BD43+'Címrend állig. 4.'!BD43</f>
        <v>0</v>
      </c>
      <c r="BE43" s="306">
        <f>'Címrend kötelező 4.'!BE43+'Címrend önként 4.'!BE43+'Címrend állig. 4.'!BE43</f>
        <v>0</v>
      </c>
      <c r="BF43" s="306">
        <f>'Címrend kötelező 4.'!BF43+'Címrend önként 4.'!BF43+'Címrend állig. 4.'!BF43</f>
        <v>0</v>
      </c>
      <c r="BG43" s="306">
        <f>'Címrend kötelező 4.'!BG43+'Címrend önként 4.'!BG43+'Címrend állig. 4.'!BG43</f>
        <v>0</v>
      </c>
      <c r="BH43" s="306">
        <f>'Címrend kötelező 4.'!BH43+'Címrend önként 4.'!BH43+'Címrend állig. 4.'!BH43</f>
        <v>0</v>
      </c>
      <c r="BI43" s="306">
        <f>'Címrend kötelező 4.'!BI43+'Címrend önként 4.'!BI43+'Címrend állig. 4.'!BI43</f>
        <v>0</v>
      </c>
      <c r="BJ43" s="306">
        <f>'Címrend kötelező 4.'!BJ43+'Címrend önként 4.'!BJ43+'Címrend állig. 4.'!BJ43</f>
        <v>0</v>
      </c>
      <c r="BK43" s="306">
        <f>'Címrend kötelező 4.'!BK43+'Címrend önként 4.'!BK43+'Címrend állig. 4.'!BK43</f>
        <v>0</v>
      </c>
      <c r="BL43" s="306">
        <f>'Címrend kötelező 4.'!BL43+'Címrend önként 4.'!BL43+'Címrend állig. 4.'!BL43</f>
        <v>0</v>
      </c>
      <c r="BM43" s="306">
        <f>'Címrend kötelező 4.'!BM43+'Címrend önként 4.'!BM43+'Címrend állig. 4.'!BM43</f>
        <v>0</v>
      </c>
      <c r="BN43" s="306">
        <f>'Címrend kötelező 4.'!BN43+'Címrend önként 4.'!BN43+'Címrend állig. 4.'!BN43</f>
        <v>0</v>
      </c>
      <c r="BO43" s="306">
        <f>'Címrend kötelező 4.'!BO43+'Címrend önként 4.'!BO43+'Címrend állig. 4.'!BO43</f>
        <v>0</v>
      </c>
      <c r="BP43" s="306">
        <f>'Címrend kötelező 4.'!BP43+'Címrend önként 4.'!BP43+'Címrend állig. 4.'!BP43</f>
        <v>0</v>
      </c>
      <c r="BQ43" s="306">
        <f>'Címrend kötelező 4.'!BQ43+'Címrend önként 4.'!BQ43+'Címrend állig. 4.'!BQ43</f>
        <v>0</v>
      </c>
      <c r="BR43" s="306">
        <f>'Címrend kötelező 4.'!BR43+'Címrend önként 4.'!BR43+'Címrend állig. 4.'!BR43</f>
        <v>0</v>
      </c>
      <c r="BS43" s="306">
        <f>'Címrend kötelező 4.'!BS43+'Címrend önként 4.'!BS43+'Címrend állig. 4.'!BS43</f>
        <v>0</v>
      </c>
      <c r="BT43" s="306">
        <f>'Címrend kötelező 4.'!BT43+'Címrend önként 4.'!BT43+'Címrend állig. 4.'!BT43</f>
        <v>0</v>
      </c>
      <c r="BU43" s="306">
        <f>'Címrend kötelező 4.'!BU43+'Címrend önként 4.'!BU43+'Címrend állig. 4.'!BU43</f>
        <v>0</v>
      </c>
      <c r="BV43" s="306">
        <f>'Címrend kötelező 4.'!BV43+'Címrend önként 4.'!BV43+'Címrend állig. 4.'!BV43</f>
        <v>0</v>
      </c>
      <c r="BW43" s="306">
        <f>'Címrend kötelező 4.'!BW43+'Címrend önként 4.'!BW43+'Címrend állig. 4.'!BW43</f>
        <v>0</v>
      </c>
      <c r="BX43" s="306">
        <f>'Címrend kötelező 4.'!BX43+'Címrend önként 4.'!BX43+'Címrend állig. 4.'!BX43</f>
        <v>0</v>
      </c>
      <c r="BY43" s="306">
        <f>'Címrend kötelező 4.'!BY43+'Címrend önként 4.'!BY43+'Címrend állig. 4.'!BY43</f>
        <v>0</v>
      </c>
      <c r="BZ43" s="306">
        <f>'Címrend kötelező 4.'!BZ43+'Címrend önként 4.'!BZ43+'Címrend állig. 4.'!BZ43</f>
        <v>0</v>
      </c>
      <c r="CA43" s="306">
        <f>'Címrend kötelező 4.'!CA43+'Címrend önként 4.'!CA43+'Címrend állig. 4.'!CA43</f>
        <v>0</v>
      </c>
      <c r="CB43" s="306">
        <f>'Címrend kötelező 4.'!CB43+'Címrend önként 4.'!CB43+'Címrend állig. 4.'!CB43</f>
        <v>0</v>
      </c>
      <c r="CC43" s="306">
        <f>'Címrend kötelező 4.'!CC43+'Címrend önként 4.'!CC43+'Címrend állig. 4.'!CC43</f>
        <v>0</v>
      </c>
      <c r="CD43" s="306">
        <f>'Címrend kötelező 4.'!CD43+'Címrend önként 4.'!CD43+'Címrend állig. 4.'!CD43</f>
        <v>0</v>
      </c>
      <c r="CE43" s="306">
        <f>'Címrend kötelező 4.'!CE43+'Címrend önként 4.'!CE43+'Címrend állig. 4.'!CE43</f>
        <v>0</v>
      </c>
      <c r="CF43" s="306">
        <f>'Címrend kötelező 4.'!CF43+'Címrend önként 4.'!CF43+'Címrend állig. 4.'!CF43</f>
        <v>0</v>
      </c>
      <c r="CG43" s="306">
        <f>'Címrend kötelező 4.'!CG43+'Címrend önként 4.'!CG43+'Címrend állig. 4.'!CG43</f>
        <v>0</v>
      </c>
      <c r="CH43" s="306">
        <f>'Címrend kötelező 4.'!CH43+'Címrend önként 4.'!CH43+'Címrend állig. 4.'!CH43</f>
        <v>0</v>
      </c>
      <c r="CI43" s="306">
        <f>'Címrend kötelező 4.'!CI43+'Címrend önként 4.'!CI43+'Címrend állig. 4.'!CI43</f>
        <v>0</v>
      </c>
      <c r="CJ43" s="306">
        <f>'Címrend kötelező 4.'!CJ43+'Címrend önként 4.'!CJ43+'Címrend állig. 4.'!CJ43</f>
        <v>0</v>
      </c>
      <c r="CK43" s="306">
        <f>'Címrend kötelező 4.'!CK43+'Címrend önként 4.'!CK43+'Címrend állig. 4.'!CK43</f>
        <v>0</v>
      </c>
      <c r="CL43" s="306">
        <f>'Címrend kötelező 4.'!CL43+'Címrend önként 4.'!CL43+'Címrend állig. 4.'!CL43</f>
        <v>0</v>
      </c>
      <c r="CM43" s="306">
        <f>'Címrend kötelező 4.'!CM43+'Címrend önként 4.'!CM43+'Címrend állig. 4.'!CM43</f>
        <v>0</v>
      </c>
      <c r="CN43" s="306">
        <f>'Címrend kötelező 4.'!CN43+'Címrend önként 4.'!CN43+'Címrend állig. 4.'!CN43</f>
        <v>0</v>
      </c>
      <c r="CO43" s="306">
        <f>'Címrend kötelező 4.'!CO43+'Címrend önként 4.'!CO43+'Címrend állig. 4.'!CO43</f>
        <v>0</v>
      </c>
      <c r="CP43" s="306">
        <f>'Címrend kötelező 4.'!CP43+'Címrend önként 4.'!CP43+'Címrend állig. 4.'!CP43</f>
        <v>0</v>
      </c>
      <c r="CQ43" s="306">
        <f>'Címrend kötelező 4.'!CQ43+'Címrend önként 4.'!CQ43+'Címrend állig. 4.'!CQ43</f>
        <v>0</v>
      </c>
      <c r="CR43" s="306">
        <f>'Címrend kötelező 4.'!CR43+'Címrend önként 4.'!CR43+'Címrend állig. 4.'!CR43</f>
        <v>0</v>
      </c>
      <c r="CS43" s="306">
        <f>'Címrend kötelező 4.'!CS43+'Címrend önként 4.'!CS43+'Címrend állig. 4.'!CS43</f>
        <v>0</v>
      </c>
      <c r="CT43" s="306">
        <f>'Címrend kötelező 4.'!CT43+'Címrend önként 4.'!CT43+'Címrend állig. 4.'!CT43</f>
        <v>0</v>
      </c>
      <c r="CU43" s="306">
        <f>'Címrend kötelező 4.'!CU43+'Címrend önként 4.'!CU43+'Címrend állig. 4.'!CU43</f>
        <v>0</v>
      </c>
      <c r="CV43" s="306">
        <f>'Címrend kötelező 4.'!CV43+'Címrend önként 4.'!CV43+'Címrend állig. 4.'!CV43</f>
        <v>0</v>
      </c>
      <c r="CW43" s="306">
        <f>'Címrend kötelező 4.'!CW43+'Címrend önként 4.'!CW43+'Címrend állig. 4.'!CW43</f>
        <v>0</v>
      </c>
      <c r="CX43" s="306">
        <f>'Címrend kötelező 4.'!CX43+'Címrend önként 4.'!CX43+'Címrend állig. 4.'!CX43</f>
        <v>0</v>
      </c>
      <c r="CY43" s="306">
        <f>'Címrend kötelező 4.'!CY43+'Címrend önként 4.'!CY43+'Címrend állig. 4.'!CY43</f>
        <v>0</v>
      </c>
      <c r="CZ43" s="306">
        <f>'Címrend kötelező 4.'!CZ43+'Címrend önként 4.'!CZ43+'Címrend állig. 4.'!CZ43</f>
        <v>0</v>
      </c>
      <c r="DA43" s="306">
        <f>'Címrend kötelező 4.'!DA43+'Címrend önként 4.'!DA43+'Címrend állig. 4.'!DA43</f>
        <v>0</v>
      </c>
      <c r="DB43" s="306">
        <f>'Címrend kötelező 4.'!DB43+'Címrend önként 4.'!DB43+'Címrend állig. 4.'!DB43</f>
        <v>0</v>
      </c>
      <c r="DC43" s="306">
        <f>'Címrend kötelező 4.'!DC43+'Címrend önként 4.'!DC43+'Címrend állig. 4.'!DC43</f>
        <v>0</v>
      </c>
      <c r="DD43" s="306">
        <f>'Címrend kötelező 4.'!DD43+'Címrend önként 4.'!DD43+'Címrend állig. 4.'!DD43</f>
        <v>0</v>
      </c>
      <c r="DE43" s="306">
        <f>'Címrend kötelező 4.'!DE43+'Címrend önként 4.'!DE43+'Címrend állig. 4.'!DE43</f>
        <v>0</v>
      </c>
      <c r="DF43" s="306">
        <f>'Címrend kötelező 4.'!DF43+'Címrend önként 4.'!DF43+'Címrend állig. 4.'!DF43</f>
        <v>0</v>
      </c>
      <c r="DG43" s="306">
        <f>'Címrend kötelező 4.'!DG43+'Címrend önként 4.'!DG43+'Címrend állig. 4.'!DG43</f>
        <v>0</v>
      </c>
      <c r="DH43" s="306">
        <f>'Címrend kötelező 4.'!DH43+'Címrend önként 4.'!DH43+'Címrend állig. 4.'!DH43</f>
        <v>0</v>
      </c>
      <c r="DI43" s="306">
        <f>'Címrend kötelező 4.'!DI43+'Címrend önként 4.'!DI43+'Címrend állig. 4.'!DI43</f>
        <v>0</v>
      </c>
      <c r="DJ43" s="306">
        <f>'Címrend kötelező 4.'!DJ43+'Címrend önként 4.'!DJ43+'Címrend állig. 4.'!DJ43</f>
        <v>0</v>
      </c>
      <c r="DK43" s="306">
        <f>'Címrend kötelező 4.'!DK43+'Címrend önként 4.'!DK43+'Címrend állig. 4.'!DK43</f>
        <v>0</v>
      </c>
      <c r="DL43" s="306">
        <f>'Címrend kötelező 4.'!DL43+'Címrend önként 4.'!DL43+'Címrend állig. 4.'!DL43</f>
        <v>0</v>
      </c>
      <c r="DM43" s="306">
        <f>'Címrend kötelező 4.'!DM43+'Címrend önként 4.'!DM43+'Címrend állig. 4.'!DM43</f>
        <v>0</v>
      </c>
      <c r="DN43" s="306">
        <f>'Címrend kötelező 4.'!DN43+'Címrend önként 4.'!DN43+'Címrend állig. 4.'!DN43</f>
        <v>0</v>
      </c>
      <c r="DO43" s="306">
        <f>'Címrend kötelező 4.'!DO43+'Címrend önként 4.'!DO43+'Címrend állig. 4.'!DO43</f>
        <v>0</v>
      </c>
      <c r="DP43" s="306">
        <f>'Címrend kötelező 4.'!DP43+'Címrend önként 4.'!DP43+'Címrend állig. 4.'!DP43</f>
        <v>0</v>
      </c>
      <c r="DQ43" s="306">
        <f>'Címrend kötelező 4.'!DQ43+'Címrend önként 4.'!DQ43+'Címrend állig. 4.'!DQ43</f>
        <v>0</v>
      </c>
      <c r="DR43" s="335">
        <f t="shared" si="281"/>
        <v>0</v>
      </c>
      <c r="DS43" s="335">
        <f t="shared" si="281"/>
        <v>0</v>
      </c>
      <c r="DT43" s="335">
        <f t="shared" si="281"/>
        <v>0</v>
      </c>
      <c r="DU43" s="306">
        <f>'Címrend kötelező 4.'!DU43+'Címrend önként 4.'!DU43+'Címrend állig. 4.'!DU43</f>
        <v>0</v>
      </c>
      <c r="DV43" s="306">
        <f>'Címrend kötelező 4.'!DV43+'Címrend önként 4.'!DV43+'Címrend állig. 4.'!DV43</f>
        <v>0</v>
      </c>
      <c r="DW43" s="306">
        <f>'Címrend kötelező 4.'!DW43+'Címrend önként 4.'!DW43+'Címrend állig. 4.'!DW43</f>
        <v>0</v>
      </c>
      <c r="DX43" s="306">
        <f>'Címrend kötelező 4.'!DX43+'Címrend önként 4.'!DX43+'Címrend állig. 4.'!DX43</f>
        <v>0</v>
      </c>
      <c r="DY43" s="306">
        <f>'Címrend kötelező 4.'!DY43+'Címrend önként 4.'!DY43+'Címrend állig. 4.'!DY43</f>
        <v>0</v>
      </c>
      <c r="DZ43" s="306">
        <f>'Címrend kötelező 4.'!DZ43+'Címrend önként 4.'!DZ43+'Címrend állig. 4.'!DZ43</f>
        <v>0</v>
      </c>
      <c r="EA43" s="306">
        <f>'Címrend kötelező 4.'!EA43+'Címrend önként 4.'!EA43+'Címrend állig. 4.'!EA43</f>
        <v>0</v>
      </c>
      <c r="EB43" s="306">
        <f>'Címrend kötelező 4.'!EB43+'Címrend önként 4.'!EB43+'Címrend állig. 4.'!EB43</f>
        <v>0</v>
      </c>
      <c r="EC43" s="306">
        <f>'Címrend kötelező 4.'!EC43+'Címrend önként 4.'!EC43+'Címrend állig. 4.'!EC43</f>
        <v>0</v>
      </c>
      <c r="ED43" s="306">
        <f>'Címrend kötelező 4.'!ED43+'Címrend önként 4.'!ED43+'Címrend állig. 4.'!ED43</f>
        <v>0</v>
      </c>
      <c r="EE43" s="306">
        <f>'Címrend kötelező 4.'!EE43+'Címrend önként 4.'!EE43+'Címrend állig. 4.'!EE43</f>
        <v>0</v>
      </c>
      <c r="EF43" s="306">
        <f>'Címrend kötelező 4.'!EF43+'Címrend önként 4.'!EF43+'Címrend állig. 4.'!EF43</f>
        <v>0</v>
      </c>
      <c r="EG43" s="306">
        <f>'Címrend kötelező 4.'!EG43+'Címrend önként 4.'!EG43+'Címrend állig. 4.'!EG43</f>
        <v>0</v>
      </c>
      <c r="EH43" s="306">
        <f>'Címrend kötelező 4.'!EH43+'Címrend önként 4.'!EH43+'Címrend állig. 4.'!EH43</f>
        <v>0</v>
      </c>
      <c r="EI43" s="306">
        <f>'Címrend kötelező 4.'!EI43+'Címrend önként 4.'!EI43+'Címrend állig. 4.'!EI43</f>
        <v>0</v>
      </c>
      <c r="EJ43" s="306">
        <f>'Címrend kötelező 4.'!EJ43+'Címrend önként 4.'!EJ43+'Címrend állig. 4.'!EJ43</f>
        <v>0</v>
      </c>
      <c r="EK43" s="306">
        <f>'Címrend kötelező 4.'!EK43+'Címrend önként 4.'!EK43+'Címrend állig. 4.'!EK43</f>
        <v>0</v>
      </c>
      <c r="EL43" s="306">
        <f>'Címrend kötelező 4.'!EL43+'Címrend önként 4.'!EL43+'Címrend állig. 4.'!EL43</f>
        <v>0</v>
      </c>
      <c r="EM43" s="306">
        <f>'Címrend kötelező 4.'!EM43+'Címrend önként 4.'!EM43+'Címrend állig. 4.'!EM43</f>
        <v>0</v>
      </c>
      <c r="EN43" s="306">
        <f>'Címrend kötelező 4.'!EN43+'Címrend önként 4.'!EN43+'Címrend állig. 4.'!EN43</f>
        <v>0</v>
      </c>
      <c r="EO43" s="306">
        <f>'Címrend kötelező 4.'!EO43+'Címrend önként 4.'!EO43+'Címrend állig. 4.'!EO43</f>
        <v>0</v>
      </c>
      <c r="EP43" s="306">
        <f>'Címrend kötelező 4.'!EP43+'Címrend önként 4.'!EP43+'Címrend állig. 4.'!EP43</f>
        <v>0</v>
      </c>
      <c r="EQ43" s="306">
        <f>'Címrend kötelező 4.'!EQ43+'Címrend önként 4.'!EQ43+'Címrend állig. 4.'!EQ43</f>
        <v>0</v>
      </c>
      <c r="ER43" s="306">
        <f>'Címrend kötelező 4.'!ER43+'Címrend önként 4.'!ER43+'Címrend állig. 4.'!ER43</f>
        <v>0</v>
      </c>
      <c r="ES43" s="306">
        <f>'Címrend kötelező 4.'!ES43+'Címrend önként 4.'!ES43+'Címrend állig. 4.'!ES43</f>
        <v>0</v>
      </c>
      <c r="ET43" s="306">
        <f>'Címrend kötelező 4.'!ET43+'Címrend önként 4.'!ET43+'Címrend állig. 4.'!ET43</f>
        <v>0</v>
      </c>
      <c r="EU43" s="306">
        <f>'Címrend kötelező 4.'!EU43+'Címrend önként 4.'!EU43+'Címrend állig. 4.'!EU43</f>
        <v>0</v>
      </c>
      <c r="EV43" s="335">
        <f t="shared" si="310"/>
        <v>0</v>
      </c>
      <c r="EW43" s="335">
        <f t="shared" si="310"/>
        <v>0</v>
      </c>
      <c r="EX43" s="335">
        <f t="shared" si="310"/>
        <v>0</v>
      </c>
      <c r="EY43" s="306">
        <f>'Címrend kötelező 4.'!EY43+'Címrend önként 4.'!EY43+'Címrend állig. 4.'!EY43</f>
        <v>0</v>
      </c>
      <c r="EZ43" s="306">
        <f>'Címrend kötelező 4.'!EZ43+'Címrend önként 4.'!EZ43+'Címrend állig. 4.'!EZ43</f>
        <v>0</v>
      </c>
      <c r="FA43" s="306">
        <f>'Címrend kötelező 4.'!FA43+'Címrend önként 4.'!FA43+'Címrend állig. 4.'!FA43</f>
        <v>0</v>
      </c>
      <c r="FB43" s="306">
        <f>'Címrend kötelező 4.'!FB43+'Címrend önként 4.'!FB43+'Címrend állig. 4.'!FB43</f>
        <v>0</v>
      </c>
      <c r="FC43" s="306">
        <f>'Címrend kötelező 4.'!FC43+'Címrend önként 4.'!FC43+'Címrend állig. 4.'!FC43</f>
        <v>0</v>
      </c>
      <c r="FD43" s="306">
        <f>'Címrend kötelező 4.'!FD43+'Címrend önként 4.'!FD43+'Címrend állig. 4.'!FD43</f>
        <v>0</v>
      </c>
      <c r="FE43" s="306">
        <f>'Címrend kötelező 4.'!FE43+'Címrend önként 4.'!FE43+'Címrend állig. 4.'!FE43</f>
        <v>0</v>
      </c>
      <c r="FF43" s="306">
        <f>'Címrend kötelező 4.'!FF43+'Címrend önként 4.'!FF43+'Címrend állig. 4.'!FF43</f>
        <v>0</v>
      </c>
      <c r="FG43" s="306">
        <f>'Címrend kötelező 4.'!FG43+'Címrend önként 4.'!FG43+'Címrend állig. 4.'!FG43</f>
        <v>0</v>
      </c>
      <c r="FH43" s="306">
        <f>'Címrend kötelező 4.'!FH43+'Címrend önként 4.'!FH43+'Címrend állig. 4.'!FH43</f>
        <v>0</v>
      </c>
      <c r="FI43" s="306">
        <f>'Címrend kötelező 4.'!FI43+'Címrend önként 4.'!FI43+'Címrend állig. 4.'!FI43</f>
        <v>0</v>
      </c>
      <c r="FJ43" s="306">
        <f>'Címrend kötelező 4.'!FJ43+'Címrend önként 4.'!FJ43+'Címrend állig. 4.'!FJ43</f>
        <v>0</v>
      </c>
      <c r="FK43" s="306">
        <f>'Címrend kötelező 4.'!FK43+'Címrend önként 4.'!FK43+'Címrend állig. 4.'!FK43</f>
        <v>0</v>
      </c>
      <c r="FL43" s="306">
        <f>'Címrend kötelező 4.'!FL43+'Címrend önként 4.'!FL43+'Címrend állig. 4.'!FL43</f>
        <v>0</v>
      </c>
      <c r="FM43" s="306">
        <f>'Címrend kötelező 4.'!FM43+'Címrend önként 4.'!FM43+'Címrend állig. 4.'!FM43</f>
        <v>0</v>
      </c>
      <c r="FN43" s="306">
        <f>'Címrend kötelező 4.'!FN43+'Címrend önként 4.'!FN43+'Címrend állig. 4.'!FN43</f>
        <v>0</v>
      </c>
      <c r="FO43" s="306">
        <f>'Címrend kötelező 4.'!FO43+'Címrend önként 4.'!FO43+'Címrend állig. 4.'!FO43</f>
        <v>0</v>
      </c>
      <c r="FP43" s="306">
        <f>'Címrend kötelező 4.'!FP43+'Címrend önként 4.'!FP43+'Címrend állig. 4.'!FP43</f>
        <v>0</v>
      </c>
      <c r="FQ43" s="306">
        <f>'Címrend kötelező 4.'!FQ43+'Címrend önként 4.'!FQ43+'Címrend állig. 4.'!FQ43</f>
        <v>0</v>
      </c>
      <c r="FR43" s="306">
        <f>'Címrend kötelező 4.'!FR43+'Címrend önként 4.'!FR43+'Címrend állig. 4.'!FR43</f>
        <v>0</v>
      </c>
      <c r="FS43" s="306">
        <f>'Címrend kötelező 4.'!FS43+'Címrend önként 4.'!FS43+'Címrend állig. 4.'!FS43</f>
        <v>0</v>
      </c>
      <c r="FT43" s="306">
        <f>'Címrend kötelező 4.'!FT43+'Címrend önként 4.'!FT43+'Címrend állig. 4.'!FT43</f>
        <v>0</v>
      </c>
      <c r="FU43" s="306">
        <f>'Címrend kötelező 4.'!FU43+'Címrend önként 4.'!FU43+'Címrend állig. 4.'!FU43</f>
        <v>0</v>
      </c>
      <c r="FV43" s="306">
        <f>'Címrend kötelező 4.'!FV43+'Címrend önként 4.'!FV43+'Címrend állig. 4.'!FV43</f>
        <v>0</v>
      </c>
      <c r="FW43" s="306">
        <f>'Címrend kötelező 4.'!FW43+'Címrend önként 4.'!FW43+'Címrend állig. 4.'!FW43</f>
        <v>0</v>
      </c>
      <c r="FX43" s="306">
        <f>'Címrend kötelező 4.'!FX43+'Címrend önként 4.'!FX43+'Címrend állig. 4.'!FX43</f>
        <v>0</v>
      </c>
      <c r="FY43" s="306">
        <f>'Címrend kötelező 4.'!FY43+'Címrend önként 4.'!FY43+'Címrend állig. 4.'!FY43</f>
        <v>0</v>
      </c>
      <c r="FZ43" s="306">
        <f>'Címrend kötelező 4.'!FZ43+'Címrend önként 4.'!FZ43+'Címrend állig. 4.'!FZ43</f>
        <v>0</v>
      </c>
      <c r="GA43" s="306">
        <f>'Címrend kötelező 4.'!GA43+'Címrend önként 4.'!GA43+'Címrend állig. 4.'!GA43</f>
        <v>0</v>
      </c>
      <c r="GB43" s="306">
        <f>'Címrend kötelező 4.'!GB43+'Címrend önként 4.'!GB43+'Címrend állig. 4.'!GB43</f>
        <v>0</v>
      </c>
      <c r="GC43" s="306">
        <f>'Címrend kötelező 4.'!GC43+'Címrend önként 4.'!GC43+'Címrend állig. 4.'!GC43</f>
        <v>0</v>
      </c>
      <c r="GD43" s="306">
        <f>'Címrend kötelező 4.'!GD43+'Címrend önként 4.'!GD43+'Címrend állig. 4.'!GD43</f>
        <v>0</v>
      </c>
      <c r="GE43" s="306">
        <f>'Címrend kötelező 4.'!GE43+'Címrend önként 4.'!GE43+'Címrend állig. 4.'!GE43</f>
        <v>0</v>
      </c>
      <c r="GF43" s="306">
        <f>'Címrend kötelező 4.'!GF43+'Címrend önként 4.'!GF43+'Címrend állig. 4.'!GF43</f>
        <v>0</v>
      </c>
      <c r="GG43" s="306">
        <f>'Címrend kötelező 4.'!GG43+'Címrend önként 4.'!GG43+'Címrend állig. 4.'!GG43</f>
        <v>0</v>
      </c>
      <c r="GH43" s="306">
        <f>'Címrend kötelező 4.'!GH43+'Címrend önként 4.'!GH43+'Címrend állig. 4.'!GH43</f>
        <v>0</v>
      </c>
      <c r="GI43" s="306">
        <f>'Címrend kötelező 4.'!GI43+'Címrend önként 4.'!GI43+'Címrend állig. 4.'!GI43</f>
        <v>0</v>
      </c>
      <c r="GJ43" s="306">
        <f>'Címrend kötelező 4.'!GJ43+'Címrend önként 4.'!GJ43+'Címrend állig. 4.'!GJ43</f>
        <v>0</v>
      </c>
      <c r="GK43" s="306">
        <f>'Címrend kötelező 4.'!GK43+'Címrend önként 4.'!GK43+'Címrend állig. 4.'!GK43</f>
        <v>0</v>
      </c>
      <c r="GL43" s="307">
        <f t="shared" si="311"/>
        <v>0</v>
      </c>
      <c r="GM43" s="307">
        <f t="shared" si="311"/>
        <v>0</v>
      </c>
      <c r="GN43" s="307">
        <f t="shared" si="311"/>
        <v>0</v>
      </c>
      <c r="GO43" s="306">
        <f>'Címrend kötelező 4.'!GO43+'Címrend önként 4.'!GO43+'Címrend állig. 4.'!GO43</f>
        <v>0</v>
      </c>
      <c r="GP43" s="306">
        <f>'Címrend kötelező 4.'!GP43+'Címrend önként 4.'!GP43+'Címrend állig. 4.'!GP43</f>
        <v>0</v>
      </c>
      <c r="GQ43" s="306">
        <f>'Címrend kötelező 4.'!GQ43+'Címrend önként 4.'!GQ43+'Címrend állig. 4.'!GQ43</f>
        <v>0</v>
      </c>
      <c r="GR43" s="306">
        <f>'Címrend kötelező 4.'!GR43+'Címrend önként 4.'!GR43+'Címrend állig. 4.'!GR43</f>
        <v>0</v>
      </c>
      <c r="GS43" s="306">
        <f>'Címrend kötelező 4.'!GS43+'Címrend önként 4.'!GS43+'Címrend állig. 4.'!GS43</f>
        <v>0</v>
      </c>
      <c r="GT43" s="306">
        <f>'Címrend kötelező 4.'!GT43+'Címrend önként 4.'!GT43+'Címrend állig. 4.'!GT43</f>
        <v>0</v>
      </c>
      <c r="GU43" s="306">
        <f>'Címrend kötelező 4.'!GU43+'Címrend önként 4.'!GU43+'Címrend állig. 4.'!GU43</f>
        <v>0</v>
      </c>
      <c r="GV43" s="306">
        <f>'Címrend kötelező 4.'!GV43+'Címrend önként 4.'!GV43+'Címrend állig. 4.'!GV43</f>
        <v>0</v>
      </c>
      <c r="GW43" s="306">
        <f>'Címrend kötelező 4.'!GW43+'Címrend önként 4.'!GW43+'Címrend állig. 4.'!GW43</f>
        <v>0</v>
      </c>
      <c r="GX43" s="307">
        <f t="shared" si="312"/>
        <v>0</v>
      </c>
      <c r="GY43" s="307">
        <f t="shared" si="312"/>
        <v>0</v>
      </c>
      <c r="GZ43" s="307">
        <f t="shared" si="312"/>
        <v>0</v>
      </c>
      <c r="HA43" s="307">
        <f t="shared" si="313"/>
        <v>0</v>
      </c>
      <c r="HB43" s="307">
        <f t="shared" si="313"/>
        <v>0</v>
      </c>
      <c r="HC43" s="308">
        <f t="shared" si="313"/>
        <v>0</v>
      </c>
      <c r="HD43" s="299"/>
    </row>
    <row r="44" spans="1:212" ht="30" customHeight="1" x14ac:dyDescent="0.2">
      <c r="A44" s="318" t="s">
        <v>601</v>
      </c>
      <c r="B44" s="306">
        <f>'Címrend kötelező 4.'!B44+'Címrend önként 4.'!B44+'Címrend állig. 4.'!B44</f>
        <v>0</v>
      </c>
      <c r="C44" s="306">
        <f>'Címrend kötelező 4.'!C44+'Címrend önként 4.'!C44+'Címrend állig. 4.'!C44</f>
        <v>0</v>
      </c>
      <c r="D44" s="306">
        <f>'Címrend kötelező 4.'!D44+'Címrend önként 4.'!D44+'Címrend állig. 4.'!D44</f>
        <v>0</v>
      </c>
      <c r="E44" s="306">
        <f>'Címrend kötelező 4.'!E44+'Címrend önként 4.'!E44+'Címrend állig. 4.'!E44</f>
        <v>0</v>
      </c>
      <c r="F44" s="306">
        <f>'Címrend kötelező 4.'!F44+'Címrend önként 4.'!F44+'Címrend állig. 4.'!F44</f>
        <v>0</v>
      </c>
      <c r="G44" s="306">
        <f>'Címrend kötelező 4.'!G44+'Címrend önként 4.'!G44+'Címrend állig. 4.'!G44</f>
        <v>0</v>
      </c>
      <c r="H44" s="306">
        <f>'Címrend kötelező 4.'!H44+'Címrend önként 4.'!H44+'Címrend állig. 4.'!H44</f>
        <v>0</v>
      </c>
      <c r="I44" s="306">
        <f>'Címrend kötelező 4.'!I44+'Címrend önként 4.'!I44+'Címrend állig. 4.'!I44</f>
        <v>0</v>
      </c>
      <c r="J44" s="306">
        <f>'Címrend kötelező 4.'!J44+'Címrend önként 4.'!J44+'Címrend állig. 4.'!J44</f>
        <v>0</v>
      </c>
      <c r="K44" s="306">
        <f>'Címrend kötelező 4.'!K44+'Címrend önként 4.'!K44+'Címrend állig. 4.'!K44</f>
        <v>0</v>
      </c>
      <c r="L44" s="306">
        <f>'Címrend kötelező 4.'!L44+'Címrend önként 4.'!L44+'Címrend állig. 4.'!L44</f>
        <v>0</v>
      </c>
      <c r="M44" s="306">
        <f>'Címrend kötelező 4.'!M44+'Címrend önként 4.'!M44+'Címrend állig. 4.'!M44</f>
        <v>0</v>
      </c>
      <c r="N44" s="306">
        <f>'Címrend kötelező 4.'!N44+'Címrend önként 4.'!N44+'Címrend állig. 4.'!N44</f>
        <v>0</v>
      </c>
      <c r="O44" s="306">
        <f>'Címrend kötelező 4.'!O44+'Címrend önként 4.'!O44+'Címrend állig. 4.'!O44</f>
        <v>0</v>
      </c>
      <c r="P44" s="306">
        <f>'Címrend kötelező 4.'!P44+'Címrend önként 4.'!P44+'Címrend állig. 4.'!P44</f>
        <v>0</v>
      </c>
      <c r="Q44" s="306">
        <f>'Címrend kötelező 4.'!Q44+'Címrend önként 4.'!Q44+'Címrend állig. 4.'!Q44</f>
        <v>0</v>
      </c>
      <c r="R44" s="306">
        <f>'Címrend kötelező 4.'!R44+'Címrend önként 4.'!R44+'Címrend állig. 4.'!R44</f>
        <v>0</v>
      </c>
      <c r="S44" s="306">
        <f>'Címrend kötelező 4.'!S44+'Címrend önként 4.'!S44+'Címrend állig. 4.'!S44</f>
        <v>0</v>
      </c>
      <c r="T44" s="306">
        <f>'Címrend kötelező 4.'!T44+'Címrend önként 4.'!T44+'Címrend állig. 4.'!T44</f>
        <v>0</v>
      </c>
      <c r="U44" s="306">
        <f>'Címrend kötelező 4.'!U44+'Címrend önként 4.'!U44+'Címrend állig. 4.'!U44</f>
        <v>0</v>
      </c>
      <c r="V44" s="306">
        <f>'Címrend kötelező 4.'!V44+'Címrend önként 4.'!V44+'Címrend állig. 4.'!V44</f>
        <v>0</v>
      </c>
      <c r="W44" s="306">
        <f>'Címrend kötelező 4.'!W44+'Címrend önként 4.'!W44+'Címrend állig. 4.'!W44</f>
        <v>0</v>
      </c>
      <c r="X44" s="306">
        <f>'Címrend kötelező 4.'!X44+'Címrend önként 4.'!X44+'Címrend állig. 4.'!X44</f>
        <v>0</v>
      </c>
      <c r="Y44" s="306">
        <f>'Címrend kötelező 4.'!Y44+'Címrend önként 4.'!Y44+'Címrend állig. 4.'!Y44</f>
        <v>0</v>
      </c>
      <c r="Z44" s="306">
        <f>'Címrend kötelező 4.'!Z44+'Címrend önként 4.'!Z44+'Címrend állig. 4.'!Z44</f>
        <v>0</v>
      </c>
      <c r="AA44" s="306">
        <f>'Címrend kötelező 4.'!AA44+'Címrend önként 4.'!AA44+'Címrend állig. 4.'!AA44</f>
        <v>0</v>
      </c>
      <c r="AB44" s="306">
        <f>'Címrend kötelező 4.'!AB44+'Címrend önként 4.'!AB44+'Címrend állig. 4.'!AB44</f>
        <v>0</v>
      </c>
      <c r="AC44" s="306">
        <f>'Címrend kötelező 4.'!AC44+'Címrend önként 4.'!AC44+'Címrend állig. 4.'!AC44</f>
        <v>0</v>
      </c>
      <c r="AD44" s="306">
        <f>'Címrend kötelező 4.'!AD44+'Címrend önként 4.'!AD44+'Címrend állig. 4.'!AD44</f>
        <v>0</v>
      </c>
      <c r="AE44" s="306">
        <f>'Címrend kötelező 4.'!AE44+'Címrend önként 4.'!AE44+'Címrend állig. 4.'!AE44</f>
        <v>0</v>
      </c>
      <c r="AF44" s="306">
        <f>'Címrend kötelező 4.'!AF44+'Címrend önként 4.'!AF44+'Címrend állig. 4.'!AF44</f>
        <v>0</v>
      </c>
      <c r="AG44" s="306">
        <f>'Címrend kötelező 4.'!AG44+'Címrend önként 4.'!AG44+'Címrend állig. 4.'!AG44</f>
        <v>0</v>
      </c>
      <c r="AH44" s="306">
        <f>'Címrend kötelező 4.'!AH44+'Címrend önként 4.'!AH44+'Címrend állig. 4.'!AH44</f>
        <v>0</v>
      </c>
      <c r="AI44" s="306">
        <f>'Címrend kötelező 4.'!AI44+'Címrend önként 4.'!AI44+'Címrend állig. 4.'!AI44</f>
        <v>0</v>
      </c>
      <c r="AJ44" s="306">
        <f>'Címrend kötelező 4.'!AJ44+'Címrend önként 4.'!AJ44+'Címrend állig. 4.'!AJ44</f>
        <v>0</v>
      </c>
      <c r="AK44" s="306">
        <f>'Címrend kötelező 4.'!AK44+'Címrend önként 4.'!AK44+'Címrend állig. 4.'!AK44</f>
        <v>0</v>
      </c>
      <c r="AL44" s="306">
        <f>'Címrend kötelező 4.'!AL44+'Címrend önként 4.'!AL44+'Címrend állig. 4.'!AL44</f>
        <v>0</v>
      </c>
      <c r="AM44" s="306">
        <f>'Címrend kötelező 4.'!AM44+'Címrend önként 4.'!AM44+'Címrend állig. 4.'!AM44</f>
        <v>0</v>
      </c>
      <c r="AN44" s="306">
        <f>'Címrend kötelező 4.'!AN44+'Címrend önként 4.'!AN44+'Címrend állig. 4.'!AN44</f>
        <v>0</v>
      </c>
      <c r="AO44" s="306">
        <f>'Címrend kötelező 4.'!AO44+'Címrend önként 4.'!AO44+'Címrend állig. 4.'!AO44</f>
        <v>0</v>
      </c>
      <c r="AP44" s="306">
        <f>'Címrend kötelező 4.'!AP44+'Címrend önként 4.'!AP44+'Címrend állig. 4.'!AP44</f>
        <v>0</v>
      </c>
      <c r="AQ44" s="306">
        <f>'Címrend kötelező 4.'!AQ44+'Címrend önként 4.'!AQ44+'Címrend állig. 4.'!AQ44</f>
        <v>0</v>
      </c>
      <c r="AR44" s="306">
        <f>'Címrend kötelező 4.'!AR44+'Címrend önként 4.'!AR44+'Címrend állig. 4.'!AR44</f>
        <v>0</v>
      </c>
      <c r="AS44" s="306">
        <f>'Címrend kötelező 4.'!AS44+'Címrend önként 4.'!AS44+'Címrend állig. 4.'!AS44</f>
        <v>0</v>
      </c>
      <c r="AT44" s="306">
        <f>'Címrend kötelező 4.'!AT44+'Címrend önként 4.'!AT44+'Címrend állig. 4.'!AT44</f>
        <v>0</v>
      </c>
      <c r="AU44" s="306">
        <f>'Címrend kötelező 4.'!AU44+'Címrend önként 4.'!AU44+'Címrend állig. 4.'!AU44</f>
        <v>0</v>
      </c>
      <c r="AV44" s="306">
        <f>'Címrend kötelező 4.'!AV44+'Címrend önként 4.'!AV44+'Címrend állig. 4.'!AV44</f>
        <v>0</v>
      </c>
      <c r="AW44" s="306">
        <f>'Címrend kötelező 4.'!AW44+'Címrend önként 4.'!AW44+'Címrend állig. 4.'!AW44</f>
        <v>0</v>
      </c>
      <c r="AX44" s="306">
        <f>'Címrend kötelező 4.'!AX44+'Címrend önként 4.'!AX44+'Címrend állig. 4.'!AX44</f>
        <v>0</v>
      </c>
      <c r="AY44" s="306">
        <f>'Címrend kötelező 4.'!AY44+'Címrend önként 4.'!AY44+'Címrend állig. 4.'!AY44</f>
        <v>0</v>
      </c>
      <c r="AZ44" s="306">
        <f>'Címrend kötelező 4.'!AZ44+'Címrend önként 4.'!AZ44+'Címrend állig. 4.'!AZ44</f>
        <v>0</v>
      </c>
      <c r="BA44" s="306">
        <f>'Címrend kötelező 4.'!BA44+'Címrend önként 4.'!BA44+'Címrend állig. 4.'!BA44</f>
        <v>0</v>
      </c>
      <c r="BB44" s="306">
        <f>'Címrend kötelező 4.'!BB44+'Címrend önként 4.'!BB44+'Címrend állig. 4.'!BB44</f>
        <v>0</v>
      </c>
      <c r="BC44" s="306">
        <f>'Címrend kötelező 4.'!BC44+'Címrend önként 4.'!BC44+'Címrend állig. 4.'!BC44</f>
        <v>0</v>
      </c>
      <c r="BD44" s="306">
        <f>'Címrend kötelező 4.'!BD44+'Címrend önként 4.'!BD44+'Címrend állig. 4.'!BD44</f>
        <v>0</v>
      </c>
      <c r="BE44" s="306">
        <f>'Címrend kötelező 4.'!BE44+'Címrend önként 4.'!BE44+'Címrend állig. 4.'!BE44</f>
        <v>0</v>
      </c>
      <c r="BF44" s="306">
        <f>'Címrend kötelező 4.'!BF44+'Címrend önként 4.'!BF44+'Címrend állig. 4.'!BF44</f>
        <v>0</v>
      </c>
      <c r="BG44" s="306">
        <f>'Címrend kötelező 4.'!BG44+'Címrend önként 4.'!BG44+'Címrend állig. 4.'!BG44</f>
        <v>0</v>
      </c>
      <c r="BH44" s="306">
        <f>'Címrend kötelező 4.'!BH44+'Címrend önként 4.'!BH44+'Címrend állig. 4.'!BH44</f>
        <v>0</v>
      </c>
      <c r="BI44" s="306">
        <f>'Címrend kötelező 4.'!BI44+'Címrend önként 4.'!BI44+'Címrend állig. 4.'!BI44</f>
        <v>0</v>
      </c>
      <c r="BJ44" s="306">
        <f>'Címrend kötelező 4.'!BJ44+'Címrend önként 4.'!BJ44+'Címrend állig. 4.'!BJ44</f>
        <v>0</v>
      </c>
      <c r="BK44" s="306">
        <f>'Címrend kötelező 4.'!BK44+'Címrend önként 4.'!BK44+'Címrend állig. 4.'!BK44</f>
        <v>0</v>
      </c>
      <c r="BL44" s="306">
        <f>'Címrend kötelező 4.'!BL44+'Címrend önként 4.'!BL44+'Címrend állig. 4.'!BL44</f>
        <v>0</v>
      </c>
      <c r="BM44" s="306">
        <f>'Címrend kötelező 4.'!BM44+'Címrend önként 4.'!BM44+'Címrend állig. 4.'!BM44</f>
        <v>0</v>
      </c>
      <c r="BN44" s="306">
        <f>'Címrend kötelező 4.'!BN44+'Címrend önként 4.'!BN44+'Címrend állig. 4.'!BN44</f>
        <v>0</v>
      </c>
      <c r="BO44" s="306">
        <f>'Címrend kötelező 4.'!BO44+'Címrend önként 4.'!BO44+'Címrend állig. 4.'!BO44</f>
        <v>0</v>
      </c>
      <c r="BP44" s="306">
        <f>'Címrend kötelező 4.'!BP44+'Címrend önként 4.'!BP44+'Címrend állig. 4.'!BP44</f>
        <v>0</v>
      </c>
      <c r="BQ44" s="306">
        <f>'Címrend kötelező 4.'!BQ44+'Címrend önként 4.'!BQ44+'Címrend állig. 4.'!BQ44</f>
        <v>0</v>
      </c>
      <c r="BR44" s="306">
        <f>'Címrend kötelező 4.'!BR44+'Címrend önként 4.'!BR44+'Címrend állig. 4.'!BR44</f>
        <v>0</v>
      </c>
      <c r="BS44" s="306">
        <f>'Címrend kötelező 4.'!BS44+'Címrend önként 4.'!BS44+'Címrend állig. 4.'!BS44</f>
        <v>0</v>
      </c>
      <c r="BT44" s="306">
        <f>'Címrend kötelező 4.'!BT44+'Címrend önként 4.'!BT44+'Címrend állig. 4.'!BT44</f>
        <v>0</v>
      </c>
      <c r="BU44" s="306">
        <f>'Címrend kötelező 4.'!BU44+'Címrend önként 4.'!BU44+'Címrend állig. 4.'!BU44</f>
        <v>0</v>
      </c>
      <c r="BV44" s="306">
        <f>'Címrend kötelező 4.'!BV44+'Címrend önként 4.'!BV44+'Címrend állig. 4.'!BV44</f>
        <v>0</v>
      </c>
      <c r="BW44" s="306">
        <f>'Címrend kötelező 4.'!BW44+'Címrend önként 4.'!BW44+'Címrend állig. 4.'!BW44</f>
        <v>0</v>
      </c>
      <c r="BX44" s="306">
        <f>'Címrend kötelező 4.'!BX44+'Címrend önként 4.'!BX44+'Címrend állig. 4.'!BX44</f>
        <v>0</v>
      </c>
      <c r="BY44" s="306">
        <f>'Címrend kötelező 4.'!BY44+'Címrend önként 4.'!BY44+'Címrend állig. 4.'!BY44</f>
        <v>0</v>
      </c>
      <c r="BZ44" s="306">
        <f>'Címrend kötelező 4.'!BZ44+'Címrend önként 4.'!BZ44+'Címrend állig. 4.'!BZ44</f>
        <v>0</v>
      </c>
      <c r="CA44" s="306">
        <f>'Címrend kötelező 4.'!CA44+'Címrend önként 4.'!CA44+'Címrend állig. 4.'!CA44</f>
        <v>0</v>
      </c>
      <c r="CB44" s="306">
        <f>'Címrend kötelező 4.'!CB44+'Címrend önként 4.'!CB44+'Címrend állig. 4.'!CB44</f>
        <v>0</v>
      </c>
      <c r="CC44" s="306">
        <f>'Címrend kötelező 4.'!CC44+'Címrend önként 4.'!CC44+'Címrend állig. 4.'!CC44</f>
        <v>0</v>
      </c>
      <c r="CD44" s="306">
        <f>'Címrend kötelező 4.'!CD44+'Címrend önként 4.'!CD44+'Címrend állig. 4.'!CD44</f>
        <v>0</v>
      </c>
      <c r="CE44" s="306">
        <f>'Címrend kötelező 4.'!CE44+'Címrend önként 4.'!CE44+'Címrend állig. 4.'!CE44</f>
        <v>0</v>
      </c>
      <c r="CF44" s="306">
        <f>'Címrend kötelező 4.'!CF44+'Címrend önként 4.'!CF44+'Címrend állig. 4.'!CF44</f>
        <v>0</v>
      </c>
      <c r="CG44" s="306">
        <f>'Címrend kötelező 4.'!CG44+'Címrend önként 4.'!CG44+'Címrend állig. 4.'!CG44</f>
        <v>0</v>
      </c>
      <c r="CH44" s="306">
        <f>'Címrend kötelező 4.'!CH44+'Címrend önként 4.'!CH44+'Címrend állig. 4.'!CH44</f>
        <v>0</v>
      </c>
      <c r="CI44" s="306">
        <f>'Címrend kötelező 4.'!CI44+'Címrend önként 4.'!CI44+'Címrend állig. 4.'!CI44</f>
        <v>0</v>
      </c>
      <c r="CJ44" s="306">
        <f>'Címrend kötelező 4.'!CJ44+'Címrend önként 4.'!CJ44+'Címrend állig. 4.'!CJ44</f>
        <v>0</v>
      </c>
      <c r="CK44" s="306">
        <f>'Címrend kötelező 4.'!CK44+'Címrend önként 4.'!CK44+'Címrend állig. 4.'!CK44</f>
        <v>0</v>
      </c>
      <c r="CL44" s="306">
        <f>'Címrend kötelező 4.'!CL44+'Címrend önként 4.'!CL44+'Címrend állig. 4.'!CL44</f>
        <v>0</v>
      </c>
      <c r="CM44" s="306">
        <f>'Címrend kötelező 4.'!CM44+'Címrend önként 4.'!CM44+'Címrend állig. 4.'!CM44</f>
        <v>0</v>
      </c>
      <c r="CN44" s="306">
        <f>'Címrend kötelező 4.'!CN44+'Címrend önként 4.'!CN44+'Címrend állig. 4.'!CN44</f>
        <v>0</v>
      </c>
      <c r="CO44" s="306">
        <f>'Címrend kötelező 4.'!CO44+'Címrend önként 4.'!CO44+'Címrend állig. 4.'!CO44</f>
        <v>0</v>
      </c>
      <c r="CP44" s="306">
        <f>'Címrend kötelező 4.'!CP44+'Címrend önként 4.'!CP44+'Címrend állig. 4.'!CP44</f>
        <v>0</v>
      </c>
      <c r="CQ44" s="306">
        <f>'Címrend kötelező 4.'!CQ44+'Címrend önként 4.'!CQ44+'Címrend állig. 4.'!CQ44</f>
        <v>0</v>
      </c>
      <c r="CR44" s="306">
        <f>'Címrend kötelező 4.'!CR44+'Címrend önként 4.'!CR44+'Címrend állig. 4.'!CR44</f>
        <v>0</v>
      </c>
      <c r="CS44" s="306">
        <f>'Címrend kötelező 4.'!CS44+'Címrend önként 4.'!CS44+'Címrend állig. 4.'!CS44</f>
        <v>0</v>
      </c>
      <c r="CT44" s="306">
        <f>'Címrend kötelező 4.'!CT44+'Címrend önként 4.'!CT44+'Címrend állig. 4.'!CT44</f>
        <v>0</v>
      </c>
      <c r="CU44" s="306">
        <f>'Címrend kötelező 4.'!CU44+'Címrend önként 4.'!CU44+'Címrend állig. 4.'!CU44</f>
        <v>0</v>
      </c>
      <c r="CV44" s="306">
        <f>'Címrend kötelező 4.'!CV44+'Címrend önként 4.'!CV44+'Címrend állig. 4.'!CV44</f>
        <v>0</v>
      </c>
      <c r="CW44" s="306">
        <f>'Címrend kötelező 4.'!CW44+'Címrend önként 4.'!CW44+'Címrend állig. 4.'!CW44</f>
        <v>0</v>
      </c>
      <c r="CX44" s="306">
        <f>'Címrend kötelező 4.'!CX44+'Címrend önként 4.'!CX44+'Címrend állig. 4.'!CX44</f>
        <v>0</v>
      </c>
      <c r="CY44" s="306">
        <f>'Címrend kötelező 4.'!CY44+'Címrend önként 4.'!CY44+'Címrend állig. 4.'!CY44</f>
        <v>0</v>
      </c>
      <c r="CZ44" s="306">
        <f>'Címrend kötelező 4.'!CZ44+'Címrend önként 4.'!CZ44+'Címrend állig. 4.'!CZ44</f>
        <v>0</v>
      </c>
      <c r="DA44" s="306">
        <f>'Címrend kötelező 4.'!DA44+'Címrend önként 4.'!DA44+'Címrend állig. 4.'!DA44</f>
        <v>0</v>
      </c>
      <c r="DB44" s="306">
        <f>'Címrend kötelező 4.'!DB44+'Címrend önként 4.'!DB44+'Címrend állig. 4.'!DB44</f>
        <v>0</v>
      </c>
      <c r="DC44" s="306">
        <f>'Címrend kötelező 4.'!DC44+'Címrend önként 4.'!DC44+'Címrend állig. 4.'!DC44</f>
        <v>0</v>
      </c>
      <c r="DD44" s="306">
        <f>'Címrend kötelező 4.'!DD44+'Címrend önként 4.'!DD44+'Címrend állig. 4.'!DD44</f>
        <v>0</v>
      </c>
      <c r="DE44" s="306">
        <f>'Címrend kötelező 4.'!DE44+'Címrend önként 4.'!DE44+'Címrend állig. 4.'!DE44</f>
        <v>0</v>
      </c>
      <c r="DF44" s="306">
        <f>'Címrend kötelező 4.'!DF44+'Címrend önként 4.'!DF44+'Címrend állig. 4.'!DF44</f>
        <v>0</v>
      </c>
      <c r="DG44" s="306">
        <f>'Címrend kötelező 4.'!DG44+'Címrend önként 4.'!DG44+'Címrend állig. 4.'!DG44</f>
        <v>0</v>
      </c>
      <c r="DH44" s="306">
        <f>'Címrend kötelező 4.'!DH44+'Címrend önként 4.'!DH44+'Címrend állig. 4.'!DH44</f>
        <v>0</v>
      </c>
      <c r="DI44" s="306">
        <f>'Címrend kötelező 4.'!DI44+'Címrend önként 4.'!DI44+'Címrend állig. 4.'!DI44</f>
        <v>0</v>
      </c>
      <c r="DJ44" s="306">
        <f>'Címrend kötelező 4.'!DJ44+'Címrend önként 4.'!DJ44+'Címrend állig. 4.'!DJ44</f>
        <v>0</v>
      </c>
      <c r="DK44" s="306">
        <f>'Címrend kötelező 4.'!DK44+'Címrend önként 4.'!DK44+'Címrend állig. 4.'!DK44</f>
        <v>0</v>
      </c>
      <c r="DL44" s="306">
        <f>'Címrend kötelező 4.'!DL44+'Címrend önként 4.'!DL44+'Címrend állig. 4.'!DL44</f>
        <v>0</v>
      </c>
      <c r="DM44" s="306">
        <f>'Címrend kötelező 4.'!DM44+'Címrend önként 4.'!DM44+'Címrend állig. 4.'!DM44</f>
        <v>0</v>
      </c>
      <c r="DN44" s="306">
        <f>'Címrend kötelező 4.'!DN44+'Címrend önként 4.'!DN44+'Címrend állig. 4.'!DN44</f>
        <v>0</v>
      </c>
      <c r="DO44" s="306">
        <f>'Címrend kötelező 4.'!DO44+'Címrend önként 4.'!DO44+'Címrend állig. 4.'!DO44</f>
        <v>0</v>
      </c>
      <c r="DP44" s="306">
        <f>'Címrend kötelező 4.'!DP44+'Címrend önként 4.'!DP44+'Címrend állig. 4.'!DP44</f>
        <v>0</v>
      </c>
      <c r="DQ44" s="306">
        <f>'Címrend kötelező 4.'!DQ44+'Címrend önként 4.'!DQ44+'Címrend állig. 4.'!DQ44</f>
        <v>0</v>
      </c>
      <c r="DR44" s="335">
        <f t="shared" si="281"/>
        <v>0</v>
      </c>
      <c r="DS44" s="335">
        <f t="shared" si="281"/>
        <v>0</v>
      </c>
      <c r="DT44" s="335">
        <f t="shared" si="281"/>
        <v>0</v>
      </c>
      <c r="DU44" s="306">
        <f>'Címrend kötelező 4.'!DU44+'Címrend önként 4.'!DU44+'Címrend állig. 4.'!DU44</f>
        <v>0</v>
      </c>
      <c r="DV44" s="306">
        <f>'Címrend kötelező 4.'!DV44+'Címrend önként 4.'!DV44+'Címrend állig. 4.'!DV44</f>
        <v>0</v>
      </c>
      <c r="DW44" s="306">
        <f>'Címrend kötelező 4.'!DW44+'Címrend önként 4.'!DW44+'Címrend állig. 4.'!DW44</f>
        <v>0</v>
      </c>
      <c r="DX44" s="306">
        <f>'Címrend kötelező 4.'!DX44+'Címrend önként 4.'!DX44+'Címrend állig. 4.'!DX44</f>
        <v>0</v>
      </c>
      <c r="DY44" s="306">
        <f>'Címrend kötelező 4.'!DY44+'Címrend önként 4.'!DY44+'Címrend állig. 4.'!DY44</f>
        <v>0</v>
      </c>
      <c r="DZ44" s="306">
        <f>'Címrend kötelező 4.'!DZ44+'Címrend önként 4.'!DZ44+'Címrend állig. 4.'!DZ44</f>
        <v>0</v>
      </c>
      <c r="EA44" s="306">
        <f>'Címrend kötelező 4.'!EA44+'Címrend önként 4.'!EA44+'Címrend állig. 4.'!EA44</f>
        <v>0</v>
      </c>
      <c r="EB44" s="306">
        <f>'Címrend kötelező 4.'!EB44+'Címrend önként 4.'!EB44+'Címrend állig. 4.'!EB44</f>
        <v>0</v>
      </c>
      <c r="EC44" s="306">
        <f>'Címrend kötelező 4.'!EC44+'Címrend önként 4.'!EC44+'Címrend állig. 4.'!EC44</f>
        <v>0</v>
      </c>
      <c r="ED44" s="306">
        <f>'Címrend kötelező 4.'!ED44+'Címrend önként 4.'!ED44+'Címrend állig. 4.'!ED44</f>
        <v>0</v>
      </c>
      <c r="EE44" s="306">
        <f>'Címrend kötelező 4.'!EE44+'Címrend önként 4.'!EE44+'Címrend állig. 4.'!EE44</f>
        <v>0</v>
      </c>
      <c r="EF44" s="306">
        <f>'Címrend kötelező 4.'!EF44+'Címrend önként 4.'!EF44+'Címrend állig. 4.'!EF44</f>
        <v>0</v>
      </c>
      <c r="EG44" s="306">
        <f>'Címrend kötelező 4.'!EG44+'Címrend önként 4.'!EG44+'Címrend állig. 4.'!EG44</f>
        <v>0</v>
      </c>
      <c r="EH44" s="306">
        <f>'Címrend kötelező 4.'!EH44+'Címrend önként 4.'!EH44+'Címrend állig. 4.'!EH44</f>
        <v>0</v>
      </c>
      <c r="EI44" s="306">
        <f>'Címrend kötelező 4.'!EI44+'Címrend önként 4.'!EI44+'Címrend állig. 4.'!EI44</f>
        <v>0</v>
      </c>
      <c r="EJ44" s="306">
        <f>'Címrend kötelező 4.'!EJ44+'Címrend önként 4.'!EJ44+'Címrend állig. 4.'!EJ44</f>
        <v>0</v>
      </c>
      <c r="EK44" s="306">
        <f>'Címrend kötelező 4.'!EK44+'Címrend önként 4.'!EK44+'Címrend állig. 4.'!EK44</f>
        <v>0</v>
      </c>
      <c r="EL44" s="306">
        <f>'Címrend kötelező 4.'!EL44+'Címrend önként 4.'!EL44+'Címrend állig. 4.'!EL44</f>
        <v>0</v>
      </c>
      <c r="EM44" s="306">
        <f>'Címrend kötelező 4.'!EM44+'Címrend önként 4.'!EM44+'Címrend állig. 4.'!EM44</f>
        <v>0</v>
      </c>
      <c r="EN44" s="306">
        <f>'Címrend kötelező 4.'!EN44+'Címrend önként 4.'!EN44+'Címrend állig. 4.'!EN44</f>
        <v>0</v>
      </c>
      <c r="EO44" s="306">
        <f>'Címrend kötelező 4.'!EO44+'Címrend önként 4.'!EO44+'Címrend állig. 4.'!EO44</f>
        <v>0</v>
      </c>
      <c r="EP44" s="306">
        <f>'Címrend kötelező 4.'!EP44+'Címrend önként 4.'!EP44+'Címrend állig. 4.'!EP44</f>
        <v>0</v>
      </c>
      <c r="EQ44" s="306">
        <f>'Címrend kötelező 4.'!EQ44+'Címrend önként 4.'!EQ44+'Címrend állig. 4.'!EQ44</f>
        <v>0</v>
      </c>
      <c r="ER44" s="306">
        <f>'Címrend kötelező 4.'!ER44+'Címrend önként 4.'!ER44+'Címrend állig. 4.'!ER44</f>
        <v>0</v>
      </c>
      <c r="ES44" s="306">
        <f>'Címrend kötelező 4.'!ES44+'Címrend önként 4.'!ES44+'Címrend állig. 4.'!ES44</f>
        <v>0</v>
      </c>
      <c r="ET44" s="306">
        <f>'Címrend kötelező 4.'!ET44+'Címrend önként 4.'!ET44+'Címrend állig. 4.'!ET44</f>
        <v>0</v>
      </c>
      <c r="EU44" s="306">
        <f>'Címrend kötelező 4.'!EU44+'Címrend önként 4.'!EU44+'Címrend állig. 4.'!EU44</f>
        <v>0</v>
      </c>
      <c r="EV44" s="335">
        <f t="shared" si="310"/>
        <v>0</v>
      </c>
      <c r="EW44" s="335">
        <f t="shared" si="310"/>
        <v>0</v>
      </c>
      <c r="EX44" s="335">
        <f t="shared" si="310"/>
        <v>0</v>
      </c>
      <c r="EY44" s="306">
        <f>'Címrend kötelező 4.'!EY44+'Címrend önként 4.'!EY44+'Címrend állig. 4.'!EY44</f>
        <v>0</v>
      </c>
      <c r="EZ44" s="306">
        <f>'Címrend kötelező 4.'!EZ44+'Címrend önként 4.'!EZ44+'Címrend állig. 4.'!EZ44</f>
        <v>0</v>
      </c>
      <c r="FA44" s="306">
        <f>'Címrend kötelező 4.'!FA44+'Címrend önként 4.'!FA44+'Címrend állig. 4.'!FA44</f>
        <v>0</v>
      </c>
      <c r="FB44" s="306">
        <f>'Címrend kötelező 4.'!FB44+'Címrend önként 4.'!FB44+'Címrend állig. 4.'!FB44</f>
        <v>0</v>
      </c>
      <c r="FC44" s="306">
        <f>'Címrend kötelező 4.'!FC44+'Címrend önként 4.'!FC44+'Címrend állig. 4.'!FC44</f>
        <v>0</v>
      </c>
      <c r="FD44" s="306">
        <f>'Címrend kötelező 4.'!FD44+'Címrend önként 4.'!FD44+'Címrend állig. 4.'!FD44</f>
        <v>0</v>
      </c>
      <c r="FE44" s="306">
        <f>'Címrend kötelező 4.'!FE44+'Címrend önként 4.'!FE44+'Címrend állig. 4.'!FE44</f>
        <v>0</v>
      </c>
      <c r="FF44" s="306">
        <f>'Címrend kötelező 4.'!FF44+'Címrend önként 4.'!FF44+'Címrend állig. 4.'!FF44</f>
        <v>0</v>
      </c>
      <c r="FG44" s="306">
        <f>'Címrend kötelező 4.'!FG44+'Címrend önként 4.'!FG44+'Címrend állig. 4.'!FG44</f>
        <v>0</v>
      </c>
      <c r="FH44" s="306">
        <f>'Címrend kötelező 4.'!FH44+'Címrend önként 4.'!FH44+'Címrend állig. 4.'!FH44</f>
        <v>0</v>
      </c>
      <c r="FI44" s="306">
        <f>'Címrend kötelező 4.'!FI44+'Címrend önként 4.'!FI44+'Címrend állig. 4.'!FI44</f>
        <v>0</v>
      </c>
      <c r="FJ44" s="306">
        <f>'Címrend kötelező 4.'!FJ44+'Címrend önként 4.'!FJ44+'Címrend állig. 4.'!FJ44</f>
        <v>0</v>
      </c>
      <c r="FK44" s="306">
        <f>'Címrend kötelező 4.'!FK44+'Címrend önként 4.'!FK44+'Címrend állig. 4.'!FK44</f>
        <v>0</v>
      </c>
      <c r="FL44" s="306">
        <f>'Címrend kötelező 4.'!FL44+'Címrend önként 4.'!FL44+'Címrend állig. 4.'!FL44</f>
        <v>0</v>
      </c>
      <c r="FM44" s="306">
        <f>'Címrend kötelező 4.'!FM44+'Címrend önként 4.'!FM44+'Címrend állig. 4.'!FM44</f>
        <v>0</v>
      </c>
      <c r="FN44" s="306">
        <f>'Címrend kötelező 4.'!FN44+'Címrend önként 4.'!FN44+'Címrend állig. 4.'!FN44</f>
        <v>0</v>
      </c>
      <c r="FO44" s="306">
        <f>'Címrend kötelező 4.'!FO44+'Címrend önként 4.'!FO44+'Címrend állig. 4.'!FO44</f>
        <v>0</v>
      </c>
      <c r="FP44" s="306">
        <f>'Címrend kötelező 4.'!FP44+'Címrend önként 4.'!FP44+'Címrend állig. 4.'!FP44</f>
        <v>0</v>
      </c>
      <c r="FQ44" s="306">
        <f>'Címrend kötelező 4.'!FQ44+'Címrend önként 4.'!FQ44+'Címrend állig. 4.'!FQ44</f>
        <v>0</v>
      </c>
      <c r="FR44" s="306">
        <f>'Címrend kötelező 4.'!FR44+'Címrend önként 4.'!FR44+'Címrend állig. 4.'!FR44</f>
        <v>0</v>
      </c>
      <c r="FS44" s="306">
        <f>'Címrend kötelező 4.'!FS44+'Címrend önként 4.'!FS44+'Címrend állig. 4.'!FS44</f>
        <v>0</v>
      </c>
      <c r="FT44" s="306">
        <f>'Címrend kötelező 4.'!FT44+'Címrend önként 4.'!FT44+'Címrend állig. 4.'!FT44</f>
        <v>0</v>
      </c>
      <c r="FU44" s="306">
        <f>'Címrend kötelező 4.'!FU44+'Címrend önként 4.'!FU44+'Címrend állig. 4.'!FU44</f>
        <v>0</v>
      </c>
      <c r="FV44" s="306">
        <f>'Címrend kötelező 4.'!FV44+'Címrend önként 4.'!FV44+'Címrend állig. 4.'!FV44</f>
        <v>0</v>
      </c>
      <c r="FW44" s="306">
        <f>'Címrend kötelező 4.'!FW44+'Címrend önként 4.'!FW44+'Címrend állig. 4.'!FW44</f>
        <v>0</v>
      </c>
      <c r="FX44" s="306">
        <f>'Címrend kötelező 4.'!FX44+'Címrend önként 4.'!FX44+'Címrend állig. 4.'!FX44</f>
        <v>0</v>
      </c>
      <c r="FY44" s="306">
        <f>'Címrend kötelező 4.'!FY44+'Címrend önként 4.'!FY44+'Címrend állig. 4.'!FY44</f>
        <v>0</v>
      </c>
      <c r="FZ44" s="306">
        <f>'Címrend kötelező 4.'!FZ44+'Címrend önként 4.'!FZ44+'Címrend állig. 4.'!FZ44</f>
        <v>0</v>
      </c>
      <c r="GA44" s="306">
        <f>'Címrend kötelező 4.'!GA44+'Címrend önként 4.'!GA44+'Címrend állig. 4.'!GA44</f>
        <v>0</v>
      </c>
      <c r="GB44" s="306">
        <f>'Címrend kötelező 4.'!GB44+'Címrend önként 4.'!GB44+'Címrend állig. 4.'!GB44</f>
        <v>0</v>
      </c>
      <c r="GC44" s="306">
        <f>'Címrend kötelező 4.'!GC44+'Címrend önként 4.'!GC44+'Címrend állig. 4.'!GC44</f>
        <v>0</v>
      </c>
      <c r="GD44" s="306">
        <f>'Címrend kötelező 4.'!GD44+'Címrend önként 4.'!GD44+'Címrend állig. 4.'!GD44</f>
        <v>0</v>
      </c>
      <c r="GE44" s="306">
        <f>'Címrend kötelező 4.'!GE44+'Címrend önként 4.'!GE44+'Címrend állig. 4.'!GE44</f>
        <v>0</v>
      </c>
      <c r="GF44" s="306">
        <f>'Címrend kötelező 4.'!GF44+'Címrend önként 4.'!GF44+'Címrend állig. 4.'!GF44</f>
        <v>0</v>
      </c>
      <c r="GG44" s="306">
        <f>'Címrend kötelező 4.'!GG44+'Címrend önként 4.'!GG44+'Címrend állig. 4.'!GG44</f>
        <v>0</v>
      </c>
      <c r="GH44" s="306">
        <f>'Címrend kötelező 4.'!GH44+'Címrend önként 4.'!GH44+'Címrend állig. 4.'!GH44</f>
        <v>0</v>
      </c>
      <c r="GI44" s="306">
        <f>'Címrend kötelező 4.'!GI44+'Címrend önként 4.'!GI44+'Címrend állig. 4.'!GI44</f>
        <v>0</v>
      </c>
      <c r="GJ44" s="306">
        <f>'Címrend kötelező 4.'!GJ44+'Címrend önként 4.'!GJ44+'Címrend állig. 4.'!GJ44</f>
        <v>0</v>
      </c>
      <c r="GK44" s="306">
        <f>'Címrend kötelező 4.'!GK44+'Címrend önként 4.'!GK44+'Címrend állig. 4.'!GK44</f>
        <v>0</v>
      </c>
      <c r="GL44" s="307">
        <f t="shared" si="311"/>
        <v>0</v>
      </c>
      <c r="GM44" s="307">
        <f t="shared" si="311"/>
        <v>0</v>
      </c>
      <c r="GN44" s="307">
        <f t="shared" si="311"/>
        <v>0</v>
      </c>
      <c r="GO44" s="306">
        <f>'Címrend kötelező 4.'!GO44+'Címrend önként 4.'!GO44+'Címrend állig. 4.'!GO44</f>
        <v>0</v>
      </c>
      <c r="GP44" s="306">
        <f>'Címrend kötelező 4.'!GP44+'Címrend önként 4.'!GP44+'Címrend állig. 4.'!GP44</f>
        <v>0</v>
      </c>
      <c r="GQ44" s="306">
        <f>'Címrend kötelező 4.'!GQ44+'Címrend önként 4.'!GQ44+'Címrend állig. 4.'!GQ44</f>
        <v>0</v>
      </c>
      <c r="GR44" s="306">
        <f>'Címrend kötelező 4.'!GR44+'Címrend önként 4.'!GR44+'Címrend állig. 4.'!GR44</f>
        <v>0</v>
      </c>
      <c r="GS44" s="306">
        <f>'Címrend kötelező 4.'!GS44+'Címrend önként 4.'!GS44+'Címrend állig. 4.'!GS44</f>
        <v>0</v>
      </c>
      <c r="GT44" s="306">
        <f>'Címrend kötelező 4.'!GT44+'Címrend önként 4.'!GT44+'Címrend állig. 4.'!GT44</f>
        <v>0</v>
      </c>
      <c r="GU44" s="306">
        <f>'Címrend kötelező 4.'!GU44+'Címrend önként 4.'!GU44+'Címrend állig. 4.'!GU44</f>
        <v>0</v>
      </c>
      <c r="GV44" s="306">
        <f>'Címrend kötelező 4.'!GV44+'Címrend önként 4.'!GV44+'Címrend állig. 4.'!GV44</f>
        <v>0</v>
      </c>
      <c r="GW44" s="306">
        <f>'Címrend kötelező 4.'!GW44+'Címrend önként 4.'!GW44+'Címrend állig. 4.'!GW44</f>
        <v>0</v>
      </c>
      <c r="GX44" s="307">
        <f t="shared" si="312"/>
        <v>0</v>
      </c>
      <c r="GY44" s="307">
        <f t="shared" si="312"/>
        <v>0</v>
      </c>
      <c r="GZ44" s="307">
        <f t="shared" si="312"/>
        <v>0</v>
      </c>
      <c r="HA44" s="307">
        <f t="shared" si="313"/>
        <v>0</v>
      </c>
      <c r="HB44" s="307">
        <f t="shared" si="313"/>
        <v>0</v>
      </c>
      <c r="HC44" s="308">
        <f t="shared" si="313"/>
        <v>0</v>
      </c>
      <c r="HD44" s="299"/>
    </row>
    <row r="45" spans="1:212" ht="15" customHeight="1" x14ac:dyDescent="0.2">
      <c r="A45" s="318" t="s">
        <v>602</v>
      </c>
      <c r="B45" s="306">
        <f>'Címrend kötelező 4.'!B45+'Címrend önként 4.'!B45+'Címrend állig. 4.'!B45</f>
        <v>0</v>
      </c>
      <c r="C45" s="306">
        <f>'Címrend kötelező 4.'!C45+'Címrend önként 4.'!C45+'Címrend állig. 4.'!C45</f>
        <v>0</v>
      </c>
      <c r="D45" s="306">
        <f>'Címrend kötelező 4.'!D45+'Címrend önként 4.'!D45+'Címrend állig. 4.'!D45</f>
        <v>0</v>
      </c>
      <c r="E45" s="306">
        <f>'Címrend kötelező 4.'!E45+'Címrend önként 4.'!E45+'Címrend állig. 4.'!E45</f>
        <v>0</v>
      </c>
      <c r="F45" s="306">
        <f>'Címrend kötelező 4.'!F45+'Címrend önként 4.'!F45+'Címrend állig. 4.'!F45</f>
        <v>0</v>
      </c>
      <c r="G45" s="306">
        <f>'Címrend kötelező 4.'!G45+'Címrend önként 4.'!G45+'Címrend állig. 4.'!G45</f>
        <v>0</v>
      </c>
      <c r="H45" s="306">
        <f>'Címrend kötelező 4.'!H45+'Címrend önként 4.'!H45+'Címrend állig. 4.'!H45</f>
        <v>0</v>
      </c>
      <c r="I45" s="306">
        <f>'Címrend kötelező 4.'!I45+'Címrend önként 4.'!I45+'Címrend állig. 4.'!I45</f>
        <v>0</v>
      </c>
      <c r="J45" s="306">
        <f>'Címrend kötelező 4.'!J45+'Címrend önként 4.'!J45+'Címrend állig. 4.'!J45</f>
        <v>0</v>
      </c>
      <c r="K45" s="306">
        <f>'Címrend kötelező 4.'!K45+'Címrend önként 4.'!K45+'Címrend állig. 4.'!K45</f>
        <v>0</v>
      </c>
      <c r="L45" s="306">
        <f>'Címrend kötelező 4.'!L45+'Címrend önként 4.'!L45+'Címrend állig. 4.'!L45</f>
        <v>0</v>
      </c>
      <c r="M45" s="306">
        <f>'Címrend kötelező 4.'!M45+'Címrend önként 4.'!M45+'Címrend állig. 4.'!M45</f>
        <v>0</v>
      </c>
      <c r="N45" s="306">
        <f>'Címrend kötelező 4.'!N45+'Címrend önként 4.'!N45+'Címrend állig. 4.'!N45</f>
        <v>0</v>
      </c>
      <c r="O45" s="306">
        <f>'Címrend kötelező 4.'!O45+'Címrend önként 4.'!O45+'Címrend állig. 4.'!O45</f>
        <v>0</v>
      </c>
      <c r="P45" s="306">
        <f>'Címrend kötelező 4.'!P45+'Címrend önként 4.'!P45+'Címrend állig. 4.'!P45</f>
        <v>0</v>
      </c>
      <c r="Q45" s="306">
        <f>'Címrend kötelező 4.'!Q45+'Címrend önként 4.'!Q45+'Címrend állig. 4.'!Q45</f>
        <v>0</v>
      </c>
      <c r="R45" s="306">
        <f>'Címrend kötelező 4.'!R45+'Címrend önként 4.'!R45+'Címrend állig. 4.'!R45</f>
        <v>0</v>
      </c>
      <c r="S45" s="306">
        <f>'Címrend kötelező 4.'!S45+'Címrend önként 4.'!S45+'Címrend állig. 4.'!S45</f>
        <v>0</v>
      </c>
      <c r="T45" s="306">
        <f>'Címrend kötelező 4.'!T45+'Címrend önként 4.'!T45+'Címrend állig. 4.'!T45</f>
        <v>0</v>
      </c>
      <c r="U45" s="306">
        <f>'Címrend kötelező 4.'!U45+'Címrend önként 4.'!U45+'Címrend állig. 4.'!U45</f>
        <v>0</v>
      </c>
      <c r="V45" s="306">
        <f>'Címrend kötelező 4.'!V45+'Címrend önként 4.'!V45+'Címrend állig. 4.'!V45</f>
        <v>0</v>
      </c>
      <c r="W45" s="306">
        <f>'Címrend kötelező 4.'!W45+'Címrend önként 4.'!W45+'Címrend állig. 4.'!W45</f>
        <v>0</v>
      </c>
      <c r="X45" s="306">
        <f>'Címrend kötelező 4.'!X45+'Címrend önként 4.'!X45+'Címrend állig. 4.'!X45</f>
        <v>0</v>
      </c>
      <c r="Y45" s="306">
        <f>'Címrend kötelező 4.'!Y45+'Címrend önként 4.'!Y45+'Címrend állig. 4.'!Y45</f>
        <v>0</v>
      </c>
      <c r="Z45" s="306">
        <f>'Címrend kötelező 4.'!Z45+'Címrend önként 4.'!Z45+'Címrend állig. 4.'!Z45</f>
        <v>0</v>
      </c>
      <c r="AA45" s="306">
        <f>'Címrend kötelező 4.'!AA45+'Címrend önként 4.'!AA45+'Címrend állig. 4.'!AA45</f>
        <v>184126</v>
      </c>
      <c r="AB45" s="306">
        <f>'Címrend kötelező 4.'!AB45+'Címrend önként 4.'!AB45+'Címrend állig. 4.'!AB45</f>
        <v>184126</v>
      </c>
      <c r="AC45" s="306">
        <f>'Címrend kötelező 4.'!AC45+'Címrend önként 4.'!AC45+'Címrend állig. 4.'!AC45</f>
        <v>0</v>
      </c>
      <c r="AD45" s="306">
        <f>'Címrend kötelező 4.'!AD45+'Címrend önként 4.'!AD45+'Címrend állig. 4.'!AD45</f>
        <v>0</v>
      </c>
      <c r="AE45" s="306">
        <f>'Címrend kötelező 4.'!AE45+'Címrend önként 4.'!AE45+'Címrend állig. 4.'!AE45</f>
        <v>0</v>
      </c>
      <c r="AF45" s="306">
        <f>'Címrend kötelező 4.'!AF45+'Címrend önként 4.'!AF45+'Címrend állig. 4.'!AF45</f>
        <v>0</v>
      </c>
      <c r="AG45" s="306">
        <f>'Címrend kötelező 4.'!AG45+'Címrend önként 4.'!AG45+'Címrend állig. 4.'!AG45</f>
        <v>0</v>
      </c>
      <c r="AH45" s="306">
        <f>'Címrend kötelező 4.'!AH45+'Címrend önként 4.'!AH45+'Címrend állig. 4.'!AH45</f>
        <v>0</v>
      </c>
      <c r="AI45" s="306">
        <f>'Címrend kötelező 4.'!AI45+'Címrend önként 4.'!AI45+'Címrend állig. 4.'!AI45</f>
        <v>0</v>
      </c>
      <c r="AJ45" s="306">
        <f>'Címrend kötelező 4.'!AJ45+'Címrend önként 4.'!AJ45+'Címrend állig. 4.'!AJ45</f>
        <v>0</v>
      </c>
      <c r="AK45" s="306">
        <f>'Címrend kötelező 4.'!AK45+'Címrend önként 4.'!AK45+'Címrend állig. 4.'!AK45</f>
        <v>0</v>
      </c>
      <c r="AL45" s="306">
        <f>'Címrend kötelező 4.'!AL45+'Címrend önként 4.'!AL45+'Címrend állig. 4.'!AL45</f>
        <v>0</v>
      </c>
      <c r="AM45" s="306">
        <f>'Címrend kötelező 4.'!AM45+'Címrend önként 4.'!AM45+'Címrend állig. 4.'!AM45</f>
        <v>0</v>
      </c>
      <c r="AN45" s="306">
        <f>'Címrend kötelező 4.'!AN45+'Címrend önként 4.'!AN45+'Címrend állig. 4.'!AN45</f>
        <v>0</v>
      </c>
      <c r="AO45" s="306">
        <f>'Címrend kötelező 4.'!AO45+'Címrend önként 4.'!AO45+'Címrend állig. 4.'!AO45</f>
        <v>0</v>
      </c>
      <c r="AP45" s="306">
        <f>'Címrend kötelező 4.'!AP45+'Címrend önként 4.'!AP45+'Címrend állig. 4.'!AP45</f>
        <v>0</v>
      </c>
      <c r="AQ45" s="306">
        <f>'Címrend kötelező 4.'!AQ45+'Címrend önként 4.'!AQ45+'Címrend állig. 4.'!AQ45</f>
        <v>0</v>
      </c>
      <c r="AR45" s="306">
        <f>'Címrend kötelező 4.'!AR45+'Címrend önként 4.'!AR45+'Címrend állig. 4.'!AR45</f>
        <v>0</v>
      </c>
      <c r="AS45" s="306">
        <f>'Címrend kötelező 4.'!AS45+'Címrend önként 4.'!AS45+'Címrend állig. 4.'!AS45</f>
        <v>0</v>
      </c>
      <c r="AT45" s="306">
        <f>'Címrend kötelező 4.'!AT45+'Címrend önként 4.'!AT45+'Címrend állig. 4.'!AT45</f>
        <v>0</v>
      </c>
      <c r="AU45" s="306">
        <f>'Címrend kötelező 4.'!AU45+'Címrend önként 4.'!AU45+'Címrend állig. 4.'!AU45</f>
        <v>0</v>
      </c>
      <c r="AV45" s="306">
        <f>'Címrend kötelező 4.'!AV45+'Címrend önként 4.'!AV45+'Címrend állig. 4.'!AV45</f>
        <v>0</v>
      </c>
      <c r="AW45" s="306">
        <f>'Címrend kötelező 4.'!AW45+'Címrend önként 4.'!AW45+'Címrend állig. 4.'!AW45</f>
        <v>0</v>
      </c>
      <c r="AX45" s="306">
        <f>'Címrend kötelező 4.'!AX45+'Címrend önként 4.'!AX45+'Címrend állig. 4.'!AX45</f>
        <v>0</v>
      </c>
      <c r="AY45" s="306">
        <f>'Címrend kötelező 4.'!AY45+'Címrend önként 4.'!AY45+'Címrend állig. 4.'!AY45</f>
        <v>0</v>
      </c>
      <c r="AZ45" s="306">
        <f>'Címrend kötelező 4.'!AZ45+'Címrend önként 4.'!AZ45+'Címrend állig. 4.'!AZ45</f>
        <v>0</v>
      </c>
      <c r="BA45" s="306">
        <f>'Címrend kötelező 4.'!BA45+'Címrend önként 4.'!BA45+'Címrend állig. 4.'!BA45</f>
        <v>0</v>
      </c>
      <c r="BB45" s="306">
        <f>'Címrend kötelező 4.'!BB45+'Címrend önként 4.'!BB45+'Címrend állig. 4.'!BB45</f>
        <v>0</v>
      </c>
      <c r="BC45" s="306">
        <f>'Címrend kötelező 4.'!BC45+'Címrend önként 4.'!BC45+'Címrend állig. 4.'!BC45</f>
        <v>0</v>
      </c>
      <c r="BD45" s="306">
        <f>'Címrend kötelező 4.'!BD45+'Címrend önként 4.'!BD45+'Címrend állig. 4.'!BD45</f>
        <v>0</v>
      </c>
      <c r="BE45" s="306">
        <f>'Címrend kötelező 4.'!BE45+'Címrend önként 4.'!BE45+'Címrend állig. 4.'!BE45</f>
        <v>0</v>
      </c>
      <c r="BF45" s="306">
        <f>'Címrend kötelező 4.'!BF45+'Címrend önként 4.'!BF45+'Címrend állig. 4.'!BF45</f>
        <v>0</v>
      </c>
      <c r="BG45" s="306">
        <f>'Címrend kötelező 4.'!BG45+'Címrend önként 4.'!BG45+'Címrend állig. 4.'!BG45</f>
        <v>0</v>
      </c>
      <c r="BH45" s="306">
        <f>'Címrend kötelező 4.'!BH45+'Címrend önként 4.'!BH45+'Címrend állig. 4.'!BH45</f>
        <v>0</v>
      </c>
      <c r="BI45" s="306">
        <f>'Címrend kötelező 4.'!BI45+'Címrend önként 4.'!BI45+'Címrend állig. 4.'!BI45</f>
        <v>0</v>
      </c>
      <c r="BJ45" s="306">
        <f>'Címrend kötelező 4.'!BJ45+'Címrend önként 4.'!BJ45+'Címrend állig. 4.'!BJ45</f>
        <v>0</v>
      </c>
      <c r="BK45" s="306">
        <f>'Címrend kötelező 4.'!BK45+'Címrend önként 4.'!BK45+'Címrend állig. 4.'!BK45</f>
        <v>0</v>
      </c>
      <c r="BL45" s="306">
        <f>'Címrend kötelező 4.'!BL45+'Címrend önként 4.'!BL45+'Címrend állig. 4.'!BL45</f>
        <v>0</v>
      </c>
      <c r="BM45" s="306">
        <f>'Címrend kötelező 4.'!BM45+'Címrend önként 4.'!BM45+'Címrend állig. 4.'!BM45</f>
        <v>0</v>
      </c>
      <c r="BN45" s="306">
        <f>'Címrend kötelező 4.'!BN45+'Címrend önként 4.'!BN45+'Címrend állig. 4.'!BN45</f>
        <v>0</v>
      </c>
      <c r="BO45" s="306">
        <f>'Címrend kötelező 4.'!BO45+'Címrend önként 4.'!BO45+'Címrend állig. 4.'!BO45</f>
        <v>0</v>
      </c>
      <c r="BP45" s="306">
        <f>'Címrend kötelező 4.'!BP45+'Címrend önként 4.'!BP45+'Címrend állig. 4.'!BP45</f>
        <v>0</v>
      </c>
      <c r="BQ45" s="306">
        <f>'Címrend kötelező 4.'!BQ45+'Címrend önként 4.'!BQ45+'Címrend állig. 4.'!BQ45</f>
        <v>0</v>
      </c>
      <c r="BR45" s="306">
        <f>'Címrend kötelező 4.'!BR45+'Címrend önként 4.'!BR45+'Címrend állig. 4.'!BR45</f>
        <v>0</v>
      </c>
      <c r="BS45" s="306">
        <f>'Címrend kötelező 4.'!BS45+'Címrend önként 4.'!BS45+'Címrend állig. 4.'!BS45</f>
        <v>0</v>
      </c>
      <c r="BT45" s="306">
        <f>'Címrend kötelező 4.'!BT45+'Címrend önként 4.'!BT45+'Címrend állig. 4.'!BT45</f>
        <v>0</v>
      </c>
      <c r="BU45" s="306">
        <f>'Címrend kötelező 4.'!BU45+'Címrend önként 4.'!BU45+'Címrend állig. 4.'!BU45</f>
        <v>0</v>
      </c>
      <c r="BV45" s="306">
        <f>'Címrend kötelező 4.'!BV45+'Címrend önként 4.'!BV45+'Címrend állig. 4.'!BV45</f>
        <v>0</v>
      </c>
      <c r="BW45" s="306">
        <f>'Címrend kötelező 4.'!BW45+'Címrend önként 4.'!BW45+'Címrend állig. 4.'!BW45</f>
        <v>0</v>
      </c>
      <c r="BX45" s="306">
        <f>'Címrend kötelező 4.'!BX45+'Címrend önként 4.'!BX45+'Címrend állig. 4.'!BX45</f>
        <v>0</v>
      </c>
      <c r="BY45" s="306">
        <f>'Címrend kötelező 4.'!BY45+'Címrend önként 4.'!BY45+'Címrend állig. 4.'!BY45</f>
        <v>0</v>
      </c>
      <c r="BZ45" s="306">
        <f>'Címrend kötelező 4.'!BZ45+'Címrend önként 4.'!BZ45+'Címrend állig. 4.'!BZ45</f>
        <v>0</v>
      </c>
      <c r="CA45" s="306">
        <f>'Címrend kötelező 4.'!CA45+'Címrend önként 4.'!CA45+'Címrend állig. 4.'!CA45</f>
        <v>0</v>
      </c>
      <c r="CB45" s="306">
        <f>'Címrend kötelező 4.'!CB45+'Címrend önként 4.'!CB45+'Címrend állig. 4.'!CB45</f>
        <v>0</v>
      </c>
      <c r="CC45" s="306">
        <f>'Címrend kötelező 4.'!CC45+'Címrend önként 4.'!CC45+'Címrend állig. 4.'!CC45</f>
        <v>0</v>
      </c>
      <c r="CD45" s="306">
        <f>'Címrend kötelező 4.'!CD45+'Címrend önként 4.'!CD45+'Címrend állig. 4.'!CD45</f>
        <v>0</v>
      </c>
      <c r="CE45" s="306">
        <f>'Címrend kötelező 4.'!CE45+'Címrend önként 4.'!CE45+'Címrend állig. 4.'!CE45</f>
        <v>0</v>
      </c>
      <c r="CF45" s="306">
        <f>'Címrend kötelező 4.'!CF45+'Címrend önként 4.'!CF45+'Címrend állig. 4.'!CF45</f>
        <v>17693</v>
      </c>
      <c r="CG45" s="306">
        <f>'Címrend kötelező 4.'!CG45+'Címrend önként 4.'!CG45+'Címrend állig. 4.'!CG45</f>
        <v>17693</v>
      </c>
      <c r="CH45" s="306">
        <f>'Címrend kötelező 4.'!CH45+'Címrend önként 4.'!CH45+'Címrend állig. 4.'!CH45</f>
        <v>0</v>
      </c>
      <c r="CI45" s="306">
        <f>'Címrend kötelező 4.'!CI45+'Címrend önként 4.'!CI45+'Címrend állig. 4.'!CI45</f>
        <v>0</v>
      </c>
      <c r="CJ45" s="306">
        <f>'Címrend kötelező 4.'!CJ45+'Címrend önként 4.'!CJ45+'Címrend állig. 4.'!CJ45</f>
        <v>0</v>
      </c>
      <c r="CK45" s="306">
        <f>'Címrend kötelező 4.'!CK45+'Címrend önként 4.'!CK45+'Címrend állig. 4.'!CK45</f>
        <v>36100</v>
      </c>
      <c r="CL45" s="306">
        <f>'Címrend kötelező 4.'!CL45+'Címrend önként 4.'!CL45+'Címrend állig. 4.'!CL45</f>
        <v>1170810</v>
      </c>
      <c r="CM45" s="306">
        <f>'Címrend kötelező 4.'!CM45+'Címrend önként 4.'!CM45+'Címrend állig. 4.'!CM45</f>
        <v>1170810</v>
      </c>
      <c r="CN45" s="306">
        <f>'Címrend kötelező 4.'!CN45+'Címrend önként 4.'!CN45+'Címrend állig. 4.'!CN45</f>
        <v>378325</v>
      </c>
      <c r="CO45" s="306">
        <f>'Címrend kötelező 4.'!CO45+'Címrend önként 4.'!CO45+'Címrend állig. 4.'!CO45</f>
        <v>430323</v>
      </c>
      <c r="CP45" s="306">
        <f>'Címrend kötelező 4.'!CP45+'Címrend önként 4.'!CP45+'Címrend állig. 4.'!CP45</f>
        <v>51998</v>
      </c>
      <c r="CQ45" s="306">
        <f>'Címrend kötelező 4.'!CQ45+'Címrend önként 4.'!CQ45+'Címrend állig. 4.'!CQ45</f>
        <v>0</v>
      </c>
      <c r="CR45" s="306">
        <f>'Címrend kötelező 4.'!CR45+'Címrend önként 4.'!CR45+'Címrend állig. 4.'!CR45</f>
        <v>0</v>
      </c>
      <c r="CS45" s="306">
        <f>'Címrend kötelező 4.'!CS45+'Címrend önként 4.'!CS45+'Címrend állig. 4.'!CS45</f>
        <v>0</v>
      </c>
      <c r="CT45" s="306">
        <f>'Címrend kötelező 4.'!CT45+'Címrend önként 4.'!CT45+'Címrend állig. 4.'!CT45</f>
        <v>0</v>
      </c>
      <c r="CU45" s="306">
        <f>'Címrend kötelező 4.'!CU45+'Címrend önként 4.'!CU45+'Címrend állig. 4.'!CU45</f>
        <v>0</v>
      </c>
      <c r="CV45" s="306">
        <f>'Címrend kötelező 4.'!CV45+'Címrend önként 4.'!CV45+'Címrend állig. 4.'!CV45</f>
        <v>0</v>
      </c>
      <c r="CW45" s="306">
        <f>'Címrend kötelező 4.'!CW45+'Címrend önként 4.'!CW45+'Címrend állig. 4.'!CW45</f>
        <v>0</v>
      </c>
      <c r="CX45" s="306">
        <f>'Címrend kötelező 4.'!CX45+'Címrend önként 4.'!CX45+'Címrend állig. 4.'!CX45</f>
        <v>1000</v>
      </c>
      <c r="CY45" s="306">
        <f>'Címrend kötelező 4.'!CY45+'Címrend önként 4.'!CY45+'Címrend állig. 4.'!CY45</f>
        <v>1000</v>
      </c>
      <c r="CZ45" s="306">
        <f>'Címrend kötelező 4.'!CZ45+'Címrend önként 4.'!CZ45+'Címrend állig. 4.'!CZ45</f>
        <v>0</v>
      </c>
      <c r="DA45" s="306">
        <f>'Címrend kötelező 4.'!DA45+'Címrend önként 4.'!DA45+'Címrend állig. 4.'!DA45</f>
        <v>0</v>
      </c>
      <c r="DB45" s="306">
        <f>'Címrend kötelező 4.'!DB45+'Címrend önként 4.'!DB45+'Címrend állig. 4.'!DB45</f>
        <v>0</v>
      </c>
      <c r="DC45" s="306">
        <f>'Címrend kötelező 4.'!DC45+'Címrend önként 4.'!DC45+'Címrend állig. 4.'!DC45</f>
        <v>0</v>
      </c>
      <c r="DD45" s="306">
        <f>'Címrend kötelező 4.'!DD45+'Címrend önként 4.'!DD45+'Címrend állig. 4.'!DD45</f>
        <v>0</v>
      </c>
      <c r="DE45" s="306">
        <f>'Címrend kötelező 4.'!DE45+'Címrend önként 4.'!DE45+'Címrend állig. 4.'!DE45</f>
        <v>0</v>
      </c>
      <c r="DF45" s="306">
        <f>'Címrend kötelező 4.'!DF45+'Címrend önként 4.'!DF45+'Címrend állig. 4.'!DF45</f>
        <v>0</v>
      </c>
      <c r="DG45" s="306">
        <f>'Címrend kötelező 4.'!DG45+'Címrend önként 4.'!DG45+'Címrend állig. 4.'!DG45</f>
        <v>0</v>
      </c>
      <c r="DH45" s="306">
        <f>'Címrend kötelező 4.'!DH45+'Címrend önként 4.'!DH45+'Címrend állig. 4.'!DH45</f>
        <v>0</v>
      </c>
      <c r="DI45" s="306">
        <f>'Címrend kötelező 4.'!DI45+'Címrend önként 4.'!DI45+'Címrend állig. 4.'!DI45</f>
        <v>0</v>
      </c>
      <c r="DJ45" s="306">
        <f>'Címrend kötelező 4.'!DJ45+'Címrend önként 4.'!DJ45+'Címrend állig. 4.'!DJ45</f>
        <v>0</v>
      </c>
      <c r="DK45" s="306">
        <f>'Címrend kötelező 4.'!DK45+'Címrend önként 4.'!DK45+'Címrend állig. 4.'!DK45</f>
        <v>0</v>
      </c>
      <c r="DL45" s="306">
        <f>'Címrend kötelező 4.'!DL45+'Címrend önként 4.'!DL45+'Címrend állig. 4.'!DL45</f>
        <v>0</v>
      </c>
      <c r="DM45" s="306">
        <f>'Címrend kötelező 4.'!DM45+'Címrend önként 4.'!DM45+'Címrend állig. 4.'!DM45</f>
        <v>0</v>
      </c>
      <c r="DN45" s="306">
        <f>'Címrend kötelező 4.'!DN45+'Címrend önként 4.'!DN45+'Címrend állig. 4.'!DN45</f>
        <v>0</v>
      </c>
      <c r="DO45" s="306">
        <f>'Címrend kötelező 4.'!DO45+'Címrend önként 4.'!DO45+'Címrend állig. 4.'!DO45</f>
        <v>0</v>
      </c>
      <c r="DP45" s="306">
        <f>'Címrend kötelező 4.'!DP45+'Címrend önként 4.'!DP45+'Címrend állig. 4.'!DP45</f>
        <v>0</v>
      </c>
      <c r="DQ45" s="306">
        <f>'Címrend kötelező 4.'!DQ45+'Címrend önként 4.'!DQ45+'Címrend állig. 4.'!DQ45</f>
        <v>0</v>
      </c>
      <c r="DR45" s="335">
        <f t="shared" si="281"/>
        <v>414425</v>
      </c>
      <c r="DS45" s="335">
        <f t="shared" si="281"/>
        <v>1803952</v>
      </c>
      <c r="DT45" s="335">
        <f t="shared" si="281"/>
        <v>1425627</v>
      </c>
      <c r="DU45" s="306">
        <f>'Címrend kötelező 4.'!DU45+'Címrend önként 4.'!DU45+'Címrend állig. 4.'!DU45</f>
        <v>0</v>
      </c>
      <c r="DV45" s="306">
        <f>'Címrend kötelező 4.'!DV45+'Címrend önként 4.'!DV45+'Címrend állig. 4.'!DV45</f>
        <v>0</v>
      </c>
      <c r="DW45" s="306">
        <f>'Címrend kötelező 4.'!DW45+'Címrend önként 4.'!DW45+'Címrend állig. 4.'!DW45</f>
        <v>0</v>
      </c>
      <c r="DX45" s="306">
        <f>'Címrend kötelező 4.'!DX45+'Címrend önként 4.'!DX45+'Címrend állig. 4.'!DX45</f>
        <v>0</v>
      </c>
      <c r="DY45" s="306">
        <f>'Címrend kötelező 4.'!DY45+'Címrend önként 4.'!DY45+'Címrend állig. 4.'!DY45</f>
        <v>0</v>
      </c>
      <c r="DZ45" s="306">
        <f>'Címrend kötelező 4.'!DZ45+'Címrend önként 4.'!DZ45+'Címrend állig. 4.'!DZ45</f>
        <v>0</v>
      </c>
      <c r="EA45" s="306">
        <f>'Címrend kötelező 4.'!EA45+'Címrend önként 4.'!EA45+'Címrend állig. 4.'!EA45</f>
        <v>0</v>
      </c>
      <c r="EB45" s="306">
        <f>'Címrend kötelező 4.'!EB45+'Címrend önként 4.'!EB45+'Címrend állig. 4.'!EB45</f>
        <v>0</v>
      </c>
      <c r="EC45" s="306">
        <f>'Címrend kötelező 4.'!EC45+'Címrend önként 4.'!EC45+'Címrend állig. 4.'!EC45</f>
        <v>0</v>
      </c>
      <c r="ED45" s="306">
        <f>'Címrend kötelező 4.'!ED45+'Címrend önként 4.'!ED45+'Címrend állig. 4.'!ED45</f>
        <v>0</v>
      </c>
      <c r="EE45" s="306">
        <f>'Címrend kötelező 4.'!EE45+'Címrend önként 4.'!EE45+'Címrend állig. 4.'!EE45</f>
        <v>0</v>
      </c>
      <c r="EF45" s="306">
        <f>'Címrend kötelező 4.'!EF45+'Címrend önként 4.'!EF45+'Címrend állig. 4.'!EF45</f>
        <v>0</v>
      </c>
      <c r="EG45" s="306">
        <f>'Címrend kötelező 4.'!EG45+'Címrend önként 4.'!EG45+'Címrend állig. 4.'!EG45</f>
        <v>0</v>
      </c>
      <c r="EH45" s="306">
        <f>'Címrend kötelező 4.'!EH45+'Címrend önként 4.'!EH45+'Címrend állig. 4.'!EH45</f>
        <v>0</v>
      </c>
      <c r="EI45" s="306">
        <f>'Címrend kötelező 4.'!EI45+'Címrend önként 4.'!EI45+'Címrend állig. 4.'!EI45</f>
        <v>0</v>
      </c>
      <c r="EJ45" s="306">
        <f>'Címrend kötelező 4.'!EJ45+'Címrend önként 4.'!EJ45+'Címrend állig. 4.'!EJ45</f>
        <v>0</v>
      </c>
      <c r="EK45" s="306">
        <f>'Címrend kötelező 4.'!EK45+'Címrend önként 4.'!EK45+'Címrend állig. 4.'!EK45</f>
        <v>0</v>
      </c>
      <c r="EL45" s="306">
        <f>'Címrend kötelező 4.'!EL45+'Címrend önként 4.'!EL45+'Címrend állig. 4.'!EL45</f>
        <v>0</v>
      </c>
      <c r="EM45" s="306">
        <f>'Címrend kötelező 4.'!EM45+'Címrend önként 4.'!EM45+'Címrend állig. 4.'!EM45</f>
        <v>0</v>
      </c>
      <c r="EN45" s="306">
        <f>'Címrend kötelező 4.'!EN45+'Címrend önként 4.'!EN45+'Címrend állig. 4.'!EN45</f>
        <v>0</v>
      </c>
      <c r="EO45" s="306">
        <f>'Címrend kötelező 4.'!EO45+'Címrend önként 4.'!EO45+'Címrend állig. 4.'!EO45</f>
        <v>0</v>
      </c>
      <c r="EP45" s="306">
        <f>'Címrend kötelező 4.'!EP45+'Címrend önként 4.'!EP45+'Címrend állig. 4.'!EP45</f>
        <v>0</v>
      </c>
      <c r="EQ45" s="306">
        <f>'Címrend kötelező 4.'!EQ45+'Címrend önként 4.'!EQ45+'Címrend állig. 4.'!EQ45</f>
        <v>0</v>
      </c>
      <c r="ER45" s="306">
        <f>'Címrend kötelező 4.'!ER45+'Címrend önként 4.'!ER45+'Címrend állig. 4.'!ER45</f>
        <v>0</v>
      </c>
      <c r="ES45" s="306">
        <f>'Címrend kötelező 4.'!ES45+'Címrend önként 4.'!ES45+'Címrend állig. 4.'!ES45</f>
        <v>0</v>
      </c>
      <c r="ET45" s="306">
        <f>'Címrend kötelező 4.'!ET45+'Címrend önként 4.'!ET45+'Címrend állig. 4.'!ET45</f>
        <v>0</v>
      </c>
      <c r="EU45" s="306">
        <f>'Címrend kötelező 4.'!EU45+'Címrend önként 4.'!EU45+'Címrend állig. 4.'!EU45</f>
        <v>0</v>
      </c>
      <c r="EV45" s="335">
        <f t="shared" si="310"/>
        <v>0</v>
      </c>
      <c r="EW45" s="335">
        <f t="shared" si="310"/>
        <v>0</v>
      </c>
      <c r="EX45" s="335">
        <f t="shared" si="310"/>
        <v>0</v>
      </c>
      <c r="EY45" s="306">
        <f>'Címrend kötelező 4.'!EY45+'Címrend önként 4.'!EY45+'Címrend állig. 4.'!EY45</f>
        <v>0</v>
      </c>
      <c r="EZ45" s="306">
        <f>'Címrend kötelező 4.'!EZ45+'Címrend önként 4.'!EZ45+'Címrend állig. 4.'!EZ45</f>
        <v>0</v>
      </c>
      <c r="FA45" s="306">
        <f>'Címrend kötelező 4.'!FA45+'Címrend önként 4.'!FA45+'Címrend állig. 4.'!FA45</f>
        <v>0</v>
      </c>
      <c r="FB45" s="306">
        <f>'Címrend kötelező 4.'!FB45+'Címrend önként 4.'!FB45+'Címrend állig. 4.'!FB45</f>
        <v>0</v>
      </c>
      <c r="FC45" s="306">
        <f>'Címrend kötelező 4.'!FC45+'Címrend önként 4.'!FC45+'Címrend állig. 4.'!FC45</f>
        <v>0</v>
      </c>
      <c r="FD45" s="306">
        <f>'Címrend kötelező 4.'!FD45+'Címrend önként 4.'!FD45+'Címrend állig. 4.'!FD45</f>
        <v>0</v>
      </c>
      <c r="FE45" s="306">
        <f>'Címrend kötelező 4.'!FE45+'Címrend önként 4.'!FE45+'Címrend állig. 4.'!FE45</f>
        <v>0</v>
      </c>
      <c r="FF45" s="306">
        <f>'Címrend kötelező 4.'!FF45+'Címrend önként 4.'!FF45+'Címrend állig. 4.'!FF45</f>
        <v>0</v>
      </c>
      <c r="FG45" s="306">
        <f>'Címrend kötelező 4.'!FG45+'Címrend önként 4.'!FG45+'Címrend állig. 4.'!FG45</f>
        <v>0</v>
      </c>
      <c r="FH45" s="306">
        <f>'Címrend kötelező 4.'!FH45+'Címrend önként 4.'!FH45+'Címrend állig. 4.'!FH45</f>
        <v>14686</v>
      </c>
      <c r="FI45" s="306">
        <f>'Címrend kötelező 4.'!FI45+'Címrend önként 4.'!FI45+'Címrend állig. 4.'!FI45</f>
        <v>50000</v>
      </c>
      <c r="FJ45" s="306">
        <f>'Címrend kötelező 4.'!FJ45+'Címrend önként 4.'!FJ45+'Címrend állig. 4.'!FJ45</f>
        <v>50000</v>
      </c>
      <c r="FK45" s="306">
        <f>'Címrend kötelező 4.'!FK45+'Címrend önként 4.'!FK45+'Címrend állig. 4.'!FK45</f>
        <v>0</v>
      </c>
      <c r="FL45" s="306">
        <f>'Címrend kötelező 4.'!FL45+'Címrend önként 4.'!FL45+'Címrend állig. 4.'!FL45</f>
        <v>0</v>
      </c>
      <c r="FM45" s="306">
        <f>'Címrend kötelező 4.'!FM45+'Címrend önként 4.'!FM45+'Címrend állig. 4.'!FM45</f>
        <v>0</v>
      </c>
      <c r="FN45" s="306">
        <f>'Címrend kötelező 4.'!FN45+'Címrend önként 4.'!FN45+'Címrend állig. 4.'!FN45</f>
        <v>0</v>
      </c>
      <c r="FO45" s="306">
        <f>'Címrend kötelező 4.'!FO45+'Címrend önként 4.'!FO45+'Címrend állig. 4.'!FO45</f>
        <v>0</v>
      </c>
      <c r="FP45" s="306">
        <f>'Címrend kötelező 4.'!FP45+'Címrend önként 4.'!FP45+'Címrend állig. 4.'!FP45</f>
        <v>0</v>
      </c>
      <c r="FQ45" s="306">
        <f>'Címrend kötelező 4.'!FQ45+'Címrend önként 4.'!FQ45+'Címrend állig. 4.'!FQ45</f>
        <v>0</v>
      </c>
      <c r="FR45" s="306">
        <f>'Címrend kötelező 4.'!FR45+'Címrend önként 4.'!FR45+'Címrend állig. 4.'!FR45</f>
        <v>0</v>
      </c>
      <c r="FS45" s="306">
        <f>'Címrend kötelező 4.'!FS45+'Címrend önként 4.'!FS45+'Címrend állig. 4.'!FS45</f>
        <v>0</v>
      </c>
      <c r="FT45" s="306">
        <f>'Címrend kötelező 4.'!FT45+'Címrend önként 4.'!FT45+'Címrend állig. 4.'!FT45</f>
        <v>0</v>
      </c>
      <c r="FU45" s="306">
        <f>'Címrend kötelező 4.'!FU45+'Címrend önként 4.'!FU45+'Címrend állig. 4.'!FU45</f>
        <v>0</v>
      </c>
      <c r="FV45" s="306">
        <f>'Címrend kötelező 4.'!FV45+'Címrend önként 4.'!FV45+'Címrend állig. 4.'!FV45</f>
        <v>0</v>
      </c>
      <c r="FW45" s="306">
        <f>'Címrend kötelező 4.'!FW45+'Címrend önként 4.'!FW45+'Címrend állig. 4.'!FW45</f>
        <v>0</v>
      </c>
      <c r="FX45" s="306">
        <f>'Címrend kötelező 4.'!FX45+'Címrend önként 4.'!FX45+'Címrend állig. 4.'!FX45</f>
        <v>0</v>
      </c>
      <c r="FY45" s="306">
        <f>'Címrend kötelező 4.'!FY45+'Címrend önként 4.'!FY45+'Címrend állig. 4.'!FY45</f>
        <v>0</v>
      </c>
      <c r="FZ45" s="306">
        <f>'Címrend kötelező 4.'!FZ45+'Címrend önként 4.'!FZ45+'Címrend állig. 4.'!FZ45</f>
        <v>0</v>
      </c>
      <c r="GA45" s="306">
        <f>'Címrend kötelező 4.'!GA45+'Címrend önként 4.'!GA45+'Címrend állig. 4.'!GA45</f>
        <v>0</v>
      </c>
      <c r="GB45" s="306">
        <f>'Címrend kötelező 4.'!GB45+'Címrend önként 4.'!GB45+'Címrend állig. 4.'!GB45</f>
        <v>0</v>
      </c>
      <c r="GC45" s="306">
        <f>'Címrend kötelező 4.'!GC45+'Címrend önként 4.'!GC45+'Címrend állig. 4.'!GC45</f>
        <v>0</v>
      </c>
      <c r="GD45" s="306">
        <f>'Címrend kötelező 4.'!GD45+'Címrend önként 4.'!GD45+'Címrend állig. 4.'!GD45</f>
        <v>0</v>
      </c>
      <c r="GE45" s="306">
        <f>'Címrend kötelező 4.'!GE45+'Címrend önként 4.'!GE45+'Címrend állig. 4.'!GE45</f>
        <v>0</v>
      </c>
      <c r="GF45" s="306">
        <f>'Címrend kötelező 4.'!GF45+'Címrend önként 4.'!GF45+'Címrend állig. 4.'!GF45</f>
        <v>0</v>
      </c>
      <c r="GG45" s="306">
        <f>'Címrend kötelező 4.'!GG45+'Címrend önként 4.'!GG45+'Címrend állig. 4.'!GG45</f>
        <v>0</v>
      </c>
      <c r="GH45" s="306">
        <f>'Címrend kötelező 4.'!GH45+'Címrend önként 4.'!GH45+'Címrend állig. 4.'!GH45</f>
        <v>0</v>
      </c>
      <c r="GI45" s="306">
        <f>'Címrend kötelező 4.'!GI45+'Címrend önként 4.'!GI45+'Címrend állig. 4.'!GI45</f>
        <v>0</v>
      </c>
      <c r="GJ45" s="306">
        <f>'Címrend kötelező 4.'!GJ45+'Címrend önként 4.'!GJ45+'Címrend állig. 4.'!GJ45</f>
        <v>0</v>
      </c>
      <c r="GK45" s="306">
        <f>'Címrend kötelező 4.'!GK45+'Címrend önként 4.'!GK45+'Címrend állig. 4.'!GK45</f>
        <v>0</v>
      </c>
      <c r="GL45" s="307">
        <f t="shared" si="311"/>
        <v>14686</v>
      </c>
      <c r="GM45" s="307">
        <f t="shared" si="311"/>
        <v>50000</v>
      </c>
      <c r="GN45" s="307">
        <f t="shared" si="311"/>
        <v>50000</v>
      </c>
      <c r="GO45" s="306">
        <f>'Címrend kötelező 4.'!GO45+'Címrend önként 4.'!GO45+'Címrend állig. 4.'!GO45</f>
        <v>2419</v>
      </c>
      <c r="GP45" s="306">
        <f>'Címrend kötelező 4.'!GP45+'Címrend önként 4.'!GP45+'Címrend állig. 4.'!GP45</f>
        <v>2419</v>
      </c>
      <c r="GQ45" s="306">
        <f>'Címrend kötelező 4.'!GQ45+'Címrend önként 4.'!GQ45+'Címrend állig. 4.'!GQ45</f>
        <v>2419</v>
      </c>
      <c r="GR45" s="306">
        <f>'Címrend kötelező 4.'!GR45+'Címrend önként 4.'!GR45+'Címrend állig. 4.'!GR45</f>
        <v>0</v>
      </c>
      <c r="GS45" s="306">
        <f>'Címrend kötelező 4.'!GS45+'Címrend önként 4.'!GS45+'Címrend állig. 4.'!GS45</f>
        <v>0</v>
      </c>
      <c r="GT45" s="306">
        <f>'Címrend kötelező 4.'!GT45+'Címrend önként 4.'!GT45+'Címrend állig. 4.'!GT45</f>
        <v>0</v>
      </c>
      <c r="GU45" s="306">
        <f>'Címrend kötelező 4.'!GU45+'Címrend önként 4.'!GU45+'Címrend állig. 4.'!GU45</f>
        <v>0</v>
      </c>
      <c r="GV45" s="306">
        <f>'Címrend kötelező 4.'!GV45+'Címrend önként 4.'!GV45+'Címrend állig. 4.'!GV45</f>
        <v>0</v>
      </c>
      <c r="GW45" s="306">
        <f>'Címrend kötelező 4.'!GW45+'Címrend önként 4.'!GW45+'Címrend állig. 4.'!GW45</f>
        <v>0</v>
      </c>
      <c r="GX45" s="307">
        <f t="shared" si="312"/>
        <v>17105</v>
      </c>
      <c r="GY45" s="307">
        <f t="shared" si="312"/>
        <v>52419</v>
      </c>
      <c r="GZ45" s="307">
        <f t="shared" si="312"/>
        <v>52419</v>
      </c>
      <c r="HA45" s="307">
        <f t="shared" si="313"/>
        <v>431530</v>
      </c>
      <c r="HB45" s="307">
        <f t="shared" si="313"/>
        <v>1856371</v>
      </c>
      <c r="HC45" s="308">
        <f t="shared" si="313"/>
        <v>1478046</v>
      </c>
      <c r="HD45" s="299"/>
    </row>
    <row r="46" spans="1:212" ht="15" customHeight="1" x14ac:dyDescent="0.2">
      <c r="A46" s="318" t="s">
        <v>603</v>
      </c>
      <c r="B46" s="306">
        <f>'Címrend kötelező 4.'!B46+'Címrend önként 4.'!B46+'Címrend állig. 4.'!B46</f>
        <v>0</v>
      </c>
      <c r="C46" s="306">
        <f>'Címrend kötelező 4.'!C46+'Címrend önként 4.'!C46+'Címrend állig. 4.'!C46</f>
        <v>0</v>
      </c>
      <c r="D46" s="306">
        <f>'Címrend kötelező 4.'!D46+'Címrend önként 4.'!D46+'Címrend állig. 4.'!D46</f>
        <v>0</v>
      </c>
      <c r="E46" s="306">
        <f>'Címrend kötelező 4.'!E46+'Címrend önként 4.'!E46+'Címrend állig. 4.'!E46</f>
        <v>0</v>
      </c>
      <c r="F46" s="306">
        <f>'Címrend kötelező 4.'!F46+'Címrend önként 4.'!F46+'Címrend állig. 4.'!F46</f>
        <v>0</v>
      </c>
      <c r="G46" s="306">
        <f>'Címrend kötelező 4.'!G46+'Címrend önként 4.'!G46+'Címrend állig. 4.'!G46</f>
        <v>0</v>
      </c>
      <c r="H46" s="306">
        <f>'Címrend kötelező 4.'!H46+'Címrend önként 4.'!H46+'Címrend állig. 4.'!H46</f>
        <v>0</v>
      </c>
      <c r="I46" s="306">
        <f>'Címrend kötelező 4.'!I46+'Címrend önként 4.'!I46+'Címrend állig. 4.'!I46</f>
        <v>0</v>
      </c>
      <c r="J46" s="306">
        <f>'Címrend kötelező 4.'!J46+'Címrend önként 4.'!J46+'Címrend állig. 4.'!J46</f>
        <v>0</v>
      </c>
      <c r="K46" s="306">
        <f>'Címrend kötelező 4.'!K46+'Címrend önként 4.'!K46+'Címrend állig. 4.'!K46</f>
        <v>0</v>
      </c>
      <c r="L46" s="306">
        <f>'Címrend kötelező 4.'!L46+'Címrend önként 4.'!L46+'Címrend állig. 4.'!L46</f>
        <v>0</v>
      </c>
      <c r="M46" s="306">
        <f>'Címrend kötelező 4.'!M46+'Címrend önként 4.'!M46+'Címrend állig. 4.'!M46</f>
        <v>0</v>
      </c>
      <c r="N46" s="306">
        <f>'Címrend kötelező 4.'!N46+'Címrend önként 4.'!N46+'Címrend állig. 4.'!N46</f>
        <v>0</v>
      </c>
      <c r="O46" s="306">
        <f>'Címrend kötelező 4.'!O46+'Címrend önként 4.'!O46+'Címrend állig. 4.'!O46</f>
        <v>0</v>
      </c>
      <c r="P46" s="306">
        <f>'Címrend kötelező 4.'!P46+'Címrend önként 4.'!P46+'Címrend állig. 4.'!P46</f>
        <v>0</v>
      </c>
      <c r="Q46" s="306">
        <f>'Címrend kötelező 4.'!Q46+'Címrend önként 4.'!Q46+'Címrend állig. 4.'!Q46</f>
        <v>0</v>
      </c>
      <c r="R46" s="306">
        <f>'Címrend kötelező 4.'!R46+'Címrend önként 4.'!R46+'Címrend állig. 4.'!R46</f>
        <v>0</v>
      </c>
      <c r="S46" s="306">
        <f>'Címrend kötelező 4.'!S46+'Címrend önként 4.'!S46+'Címrend állig. 4.'!S46</f>
        <v>0</v>
      </c>
      <c r="T46" s="306">
        <f>'Címrend kötelező 4.'!T46+'Címrend önként 4.'!T46+'Címrend állig. 4.'!T46</f>
        <v>0</v>
      </c>
      <c r="U46" s="306">
        <f>'Címrend kötelező 4.'!U46+'Címrend önként 4.'!U46+'Címrend állig. 4.'!U46</f>
        <v>0</v>
      </c>
      <c r="V46" s="306">
        <f>'Címrend kötelező 4.'!V46+'Címrend önként 4.'!V46+'Címrend állig. 4.'!V46</f>
        <v>0</v>
      </c>
      <c r="W46" s="306">
        <f>'Címrend kötelező 4.'!W46+'Címrend önként 4.'!W46+'Címrend állig. 4.'!W46</f>
        <v>0</v>
      </c>
      <c r="X46" s="306">
        <f>'Címrend kötelező 4.'!X46+'Címrend önként 4.'!X46+'Címrend állig. 4.'!X46</f>
        <v>0</v>
      </c>
      <c r="Y46" s="306">
        <f>'Címrend kötelező 4.'!Y46+'Címrend önként 4.'!Y46+'Címrend állig. 4.'!Y46</f>
        <v>0</v>
      </c>
      <c r="Z46" s="306">
        <f>'Címrend kötelező 4.'!Z46+'Címrend önként 4.'!Z46+'Címrend állig. 4.'!Z46</f>
        <v>0</v>
      </c>
      <c r="AA46" s="306">
        <f>'Címrend kötelező 4.'!AA46+'Címrend önként 4.'!AA46+'Címrend állig. 4.'!AA46</f>
        <v>0</v>
      </c>
      <c r="AB46" s="306">
        <f>'Címrend kötelező 4.'!AB46+'Címrend önként 4.'!AB46+'Címrend állig. 4.'!AB46</f>
        <v>0</v>
      </c>
      <c r="AC46" s="306">
        <f>'Címrend kötelező 4.'!AC46+'Címrend önként 4.'!AC46+'Címrend állig. 4.'!AC46</f>
        <v>0</v>
      </c>
      <c r="AD46" s="306">
        <f>'Címrend kötelező 4.'!AD46+'Címrend önként 4.'!AD46+'Címrend állig. 4.'!AD46</f>
        <v>0</v>
      </c>
      <c r="AE46" s="306">
        <f>'Címrend kötelező 4.'!AE46+'Címrend önként 4.'!AE46+'Címrend állig. 4.'!AE46</f>
        <v>0</v>
      </c>
      <c r="AF46" s="306">
        <f>'Címrend kötelező 4.'!AF46+'Címrend önként 4.'!AF46+'Címrend állig. 4.'!AF46</f>
        <v>0</v>
      </c>
      <c r="AG46" s="306">
        <f>'Címrend kötelező 4.'!AG46+'Címrend önként 4.'!AG46+'Címrend állig. 4.'!AG46</f>
        <v>0</v>
      </c>
      <c r="AH46" s="306">
        <f>'Címrend kötelező 4.'!AH46+'Címrend önként 4.'!AH46+'Címrend állig. 4.'!AH46</f>
        <v>0</v>
      </c>
      <c r="AI46" s="306">
        <f>'Címrend kötelező 4.'!AI46+'Címrend önként 4.'!AI46+'Címrend állig. 4.'!AI46</f>
        <v>0</v>
      </c>
      <c r="AJ46" s="306">
        <f>'Címrend kötelező 4.'!AJ46+'Címrend önként 4.'!AJ46+'Címrend állig. 4.'!AJ46</f>
        <v>0</v>
      </c>
      <c r="AK46" s="306">
        <f>'Címrend kötelező 4.'!AK46+'Címrend önként 4.'!AK46+'Címrend állig. 4.'!AK46</f>
        <v>0</v>
      </c>
      <c r="AL46" s="306">
        <f>'Címrend kötelező 4.'!AL46+'Címrend önként 4.'!AL46+'Címrend állig. 4.'!AL46</f>
        <v>0</v>
      </c>
      <c r="AM46" s="306">
        <f>'Címrend kötelező 4.'!AM46+'Címrend önként 4.'!AM46+'Címrend állig. 4.'!AM46</f>
        <v>0</v>
      </c>
      <c r="AN46" s="306">
        <f>'Címrend kötelező 4.'!AN46+'Címrend önként 4.'!AN46+'Címrend állig. 4.'!AN46</f>
        <v>0</v>
      </c>
      <c r="AO46" s="306">
        <f>'Címrend kötelező 4.'!AO46+'Címrend önként 4.'!AO46+'Címrend állig. 4.'!AO46</f>
        <v>0</v>
      </c>
      <c r="AP46" s="306">
        <f>'Címrend kötelező 4.'!AP46+'Címrend önként 4.'!AP46+'Címrend állig. 4.'!AP46</f>
        <v>0</v>
      </c>
      <c r="AQ46" s="306">
        <f>'Címrend kötelező 4.'!AQ46+'Címrend önként 4.'!AQ46+'Címrend állig. 4.'!AQ46</f>
        <v>0</v>
      </c>
      <c r="AR46" s="306">
        <f>'Címrend kötelező 4.'!AR46+'Címrend önként 4.'!AR46+'Címrend állig. 4.'!AR46</f>
        <v>0</v>
      </c>
      <c r="AS46" s="306">
        <f>'Címrend kötelező 4.'!AS46+'Címrend önként 4.'!AS46+'Címrend állig. 4.'!AS46</f>
        <v>0</v>
      </c>
      <c r="AT46" s="306">
        <f>'Címrend kötelező 4.'!AT46+'Címrend önként 4.'!AT46+'Címrend állig. 4.'!AT46</f>
        <v>0</v>
      </c>
      <c r="AU46" s="306">
        <f>'Címrend kötelező 4.'!AU46+'Címrend önként 4.'!AU46+'Címrend állig. 4.'!AU46</f>
        <v>0</v>
      </c>
      <c r="AV46" s="306">
        <f>'Címrend kötelező 4.'!AV46+'Címrend önként 4.'!AV46+'Címrend állig. 4.'!AV46</f>
        <v>0</v>
      </c>
      <c r="AW46" s="306">
        <f>'Címrend kötelező 4.'!AW46+'Címrend önként 4.'!AW46+'Címrend állig. 4.'!AW46</f>
        <v>0</v>
      </c>
      <c r="AX46" s="306">
        <f>'Címrend kötelező 4.'!AX46+'Címrend önként 4.'!AX46+'Címrend állig. 4.'!AX46</f>
        <v>0</v>
      </c>
      <c r="AY46" s="306">
        <f>'Címrend kötelező 4.'!AY46+'Címrend önként 4.'!AY46+'Címrend állig. 4.'!AY46</f>
        <v>0</v>
      </c>
      <c r="AZ46" s="306">
        <f>'Címrend kötelező 4.'!AZ46+'Címrend önként 4.'!AZ46+'Címrend állig. 4.'!AZ46</f>
        <v>0</v>
      </c>
      <c r="BA46" s="306">
        <f>'Címrend kötelező 4.'!BA46+'Címrend önként 4.'!BA46+'Címrend állig. 4.'!BA46</f>
        <v>0</v>
      </c>
      <c r="BB46" s="306">
        <f>'Címrend kötelező 4.'!BB46+'Címrend önként 4.'!BB46+'Címrend állig. 4.'!BB46</f>
        <v>0</v>
      </c>
      <c r="BC46" s="306">
        <f>'Címrend kötelező 4.'!BC46+'Címrend önként 4.'!BC46+'Címrend állig. 4.'!BC46</f>
        <v>0</v>
      </c>
      <c r="BD46" s="306">
        <f>'Címrend kötelező 4.'!BD46+'Címrend önként 4.'!BD46+'Címrend állig. 4.'!BD46</f>
        <v>0</v>
      </c>
      <c r="BE46" s="306">
        <f>'Címrend kötelező 4.'!BE46+'Címrend önként 4.'!BE46+'Címrend állig. 4.'!BE46</f>
        <v>0</v>
      </c>
      <c r="BF46" s="306">
        <f>'Címrend kötelező 4.'!BF46+'Címrend önként 4.'!BF46+'Címrend állig. 4.'!BF46</f>
        <v>0</v>
      </c>
      <c r="BG46" s="306">
        <f>'Címrend kötelező 4.'!BG46+'Címrend önként 4.'!BG46+'Címrend állig. 4.'!BG46</f>
        <v>0</v>
      </c>
      <c r="BH46" s="306">
        <f>'Címrend kötelező 4.'!BH46+'Címrend önként 4.'!BH46+'Címrend állig. 4.'!BH46</f>
        <v>0</v>
      </c>
      <c r="BI46" s="306">
        <f>'Címrend kötelező 4.'!BI46+'Címrend önként 4.'!BI46+'Címrend állig. 4.'!BI46</f>
        <v>0</v>
      </c>
      <c r="BJ46" s="306">
        <f>'Címrend kötelező 4.'!BJ46+'Címrend önként 4.'!BJ46+'Címrend állig. 4.'!BJ46</f>
        <v>0</v>
      </c>
      <c r="BK46" s="306">
        <f>'Címrend kötelező 4.'!BK46+'Címrend önként 4.'!BK46+'Címrend állig. 4.'!BK46</f>
        <v>0</v>
      </c>
      <c r="BL46" s="306">
        <f>'Címrend kötelező 4.'!BL46+'Címrend önként 4.'!BL46+'Címrend állig. 4.'!BL46</f>
        <v>0</v>
      </c>
      <c r="BM46" s="306">
        <f>'Címrend kötelező 4.'!BM46+'Címrend önként 4.'!BM46+'Címrend állig. 4.'!BM46</f>
        <v>0</v>
      </c>
      <c r="BN46" s="306">
        <f>'Címrend kötelező 4.'!BN46+'Címrend önként 4.'!BN46+'Címrend állig. 4.'!BN46</f>
        <v>0</v>
      </c>
      <c r="BO46" s="306">
        <f>'Címrend kötelező 4.'!BO46+'Címrend önként 4.'!BO46+'Címrend állig. 4.'!BO46</f>
        <v>0</v>
      </c>
      <c r="BP46" s="306">
        <f>'Címrend kötelező 4.'!BP46+'Címrend önként 4.'!BP46+'Címrend állig. 4.'!BP46</f>
        <v>10000</v>
      </c>
      <c r="BQ46" s="306">
        <f>'Címrend kötelező 4.'!BQ46+'Címrend önként 4.'!BQ46+'Címrend állig. 4.'!BQ46</f>
        <v>10000</v>
      </c>
      <c r="BR46" s="306">
        <f>'Címrend kötelező 4.'!BR46+'Címrend önként 4.'!BR46+'Címrend állig. 4.'!BR46</f>
        <v>0</v>
      </c>
      <c r="BS46" s="306">
        <f>'Címrend kötelező 4.'!BS46+'Címrend önként 4.'!BS46+'Címrend állig. 4.'!BS46</f>
        <v>0</v>
      </c>
      <c r="BT46" s="306">
        <f>'Címrend kötelező 4.'!BT46+'Címrend önként 4.'!BT46+'Címrend állig. 4.'!BT46</f>
        <v>0</v>
      </c>
      <c r="BU46" s="306">
        <f>'Címrend kötelező 4.'!BU46+'Címrend önként 4.'!BU46+'Címrend állig. 4.'!BU46</f>
        <v>0</v>
      </c>
      <c r="BV46" s="306">
        <f>'Címrend kötelező 4.'!BV46+'Címrend önként 4.'!BV46+'Címrend állig. 4.'!BV46</f>
        <v>0</v>
      </c>
      <c r="BW46" s="306">
        <f>'Címrend kötelező 4.'!BW46+'Címrend önként 4.'!BW46+'Címrend állig. 4.'!BW46</f>
        <v>0</v>
      </c>
      <c r="BX46" s="306">
        <f>'Címrend kötelező 4.'!BX46+'Címrend önként 4.'!BX46+'Címrend állig. 4.'!BX46</f>
        <v>0</v>
      </c>
      <c r="BY46" s="306">
        <f>'Címrend kötelező 4.'!BY46+'Címrend önként 4.'!BY46+'Címrend állig. 4.'!BY46</f>
        <v>0</v>
      </c>
      <c r="BZ46" s="306">
        <f>'Címrend kötelező 4.'!BZ46+'Címrend önként 4.'!BZ46+'Címrend állig. 4.'!BZ46</f>
        <v>0</v>
      </c>
      <c r="CA46" s="306">
        <f>'Címrend kötelező 4.'!CA46+'Címrend önként 4.'!CA46+'Címrend állig. 4.'!CA46</f>
        <v>0</v>
      </c>
      <c r="CB46" s="306">
        <f>'Címrend kötelező 4.'!CB46+'Címrend önként 4.'!CB46+'Címrend állig. 4.'!CB46</f>
        <v>0</v>
      </c>
      <c r="CC46" s="306">
        <f>'Címrend kötelező 4.'!CC46+'Címrend önként 4.'!CC46+'Címrend állig. 4.'!CC46</f>
        <v>0</v>
      </c>
      <c r="CD46" s="306">
        <f>'Címrend kötelező 4.'!CD46+'Címrend önként 4.'!CD46+'Címrend állig. 4.'!CD46</f>
        <v>0</v>
      </c>
      <c r="CE46" s="306">
        <f>'Címrend kötelező 4.'!CE46+'Címrend önként 4.'!CE46+'Címrend állig. 4.'!CE46</f>
        <v>2498870</v>
      </c>
      <c r="CF46" s="306">
        <f>'Címrend kötelező 4.'!CF46+'Címrend önként 4.'!CF46+'Címrend állig. 4.'!CF46</f>
        <v>2689849</v>
      </c>
      <c r="CG46" s="306">
        <f>'Címrend kötelező 4.'!CG46+'Címrend önként 4.'!CG46+'Címrend állig. 4.'!CG46</f>
        <v>2674981</v>
      </c>
      <c r="CH46" s="306">
        <f>'Címrend kötelező 4.'!CH46+'Címrend önként 4.'!CH46+'Címrend állig. 4.'!CH46</f>
        <v>0</v>
      </c>
      <c r="CI46" s="306">
        <f>'Címrend kötelező 4.'!CI46+'Címrend önként 4.'!CI46+'Címrend állig. 4.'!CI46</f>
        <v>0</v>
      </c>
      <c r="CJ46" s="306">
        <f>'Címrend kötelező 4.'!CJ46+'Címrend önként 4.'!CJ46+'Címrend állig. 4.'!CJ46</f>
        <v>0</v>
      </c>
      <c r="CK46" s="306">
        <f>'Címrend kötelező 4.'!CK46+'Címrend önként 4.'!CK46+'Címrend állig. 4.'!CK46</f>
        <v>0</v>
      </c>
      <c r="CL46" s="306">
        <f>'Címrend kötelező 4.'!CL46+'Címrend önként 4.'!CL46+'Címrend állig. 4.'!CL46</f>
        <v>0</v>
      </c>
      <c r="CM46" s="306">
        <f>'Címrend kötelező 4.'!CM46+'Címrend önként 4.'!CM46+'Címrend állig. 4.'!CM46</f>
        <v>0</v>
      </c>
      <c r="CN46" s="306">
        <f>'Címrend kötelező 4.'!CN46+'Címrend önként 4.'!CN46+'Címrend állig. 4.'!CN46</f>
        <v>0</v>
      </c>
      <c r="CO46" s="306">
        <f>'Címrend kötelező 4.'!CO46+'Címrend önként 4.'!CO46+'Címrend állig. 4.'!CO46</f>
        <v>0</v>
      </c>
      <c r="CP46" s="306">
        <f>'Címrend kötelező 4.'!CP46+'Címrend önként 4.'!CP46+'Címrend állig. 4.'!CP46</f>
        <v>0</v>
      </c>
      <c r="CQ46" s="306">
        <f>'Címrend kötelező 4.'!CQ46+'Címrend önként 4.'!CQ46+'Címrend állig. 4.'!CQ46</f>
        <v>0</v>
      </c>
      <c r="CR46" s="306">
        <f>'Címrend kötelező 4.'!CR46+'Címrend önként 4.'!CR46+'Címrend állig. 4.'!CR46</f>
        <v>0</v>
      </c>
      <c r="CS46" s="306">
        <f>'Címrend kötelező 4.'!CS46+'Címrend önként 4.'!CS46+'Címrend állig. 4.'!CS46</f>
        <v>0</v>
      </c>
      <c r="CT46" s="306">
        <f>'Címrend kötelező 4.'!CT46+'Címrend önként 4.'!CT46+'Címrend állig. 4.'!CT46</f>
        <v>0</v>
      </c>
      <c r="CU46" s="306">
        <f>'Címrend kötelező 4.'!CU46+'Címrend önként 4.'!CU46+'Címrend állig. 4.'!CU46</f>
        <v>0</v>
      </c>
      <c r="CV46" s="306">
        <f>'Címrend kötelező 4.'!CV46+'Címrend önként 4.'!CV46+'Címrend állig. 4.'!CV46</f>
        <v>0</v>
      </c>
      <c r="CW46" s="306">
        <f>'Címrend kötelező 4.'!CW46+'Címrend önként 4.'!CW46+'Címrend állig. 4.'!CW46</f>
        <v>0</v>
      </c>
      <c r="CX46" s="306">
        <f>'Címrend kötelező 4.'!CX46+'Címrend önként 4.'!CX46+'Címrend állig. 4.'!CX46</f>
        <v>0</v>
      </c>
      <c r="CY46" s="306">
        <f>'Címrend kötelező 4.'!CY46+'Címrend önként 4.'!CY46+'Címrend állig. 4.'!CY46</f>
        <v>0</v>
      </c>
      <c r="CZ46" s="306">
        <f>'Címrend kötelező 4.'!CZ46+'Címrend önként 4.'!CZ46+'Címrend állig. 4.'!CZ46</f>
        <v>0</v>
      </c>
      <c r="DA46" s="306">
        <f>'Címrend kötelező 4.'!DA46+'Címrend önként 4.'!DA46+'Címrend állig. 4.'!DA46</f>
        <v>0</v>
      </c>
      <c r="DB46" s="306">
        <f>'Címrend kötelező 4.'!DB46+'Címrend önként 4.'!DB46+'Címrend állig. 4.'!DB46</f>
        <v>0</v>
      </c>
      <c r="DC46" s="306">
        <f>'Címrend kötelező 4.'!DC46+'Címrend önként 4.'!DC46+'Címrend állig. 4.'!DC46</f>
        <v>0</v>
      </c>
      <c r="DD46" s="306">
        <f>'Címrend kötelező 4.'!DD46+'Címrend önként 4.'!DD46+'Címrend állig. 4.'!DD46</f>
        <v>0</v>
      </c>
      <c r="DE46" s="306">
        <f>'Címrend kötelező 4.'!DE46+'Címrend önként 4.'!DE46+'Címrend állig. 4.'!DE46</f>
        <v>0</v>
      </c>
      <c r="DF46" s="306">
        <f>'Címrend kötelező 4.'!DF46+'Címrend önként 4.'!DF46+'Címrend állig. 4.'!DF46</f>
        <v>0</v>
      </c>
      <c r="DG46" s="306">
        <f>'Címrend kötelező 4.'!DG46+'Címrend önként 4.'!DG46+'Címrend állig. 4.'!DG46</f>
        <v>0</v>
      </c>
      <c r="DH46" s="306">
        <f>'Címrend kötelező 4.'!DH46+'Címrend önként 4.'!DH46+'Címrend állig. 4.'!DH46</f>
        <v>0</v>
      </c>
      <c r="DI46" s="306">
        <f>'Címrend kötelező 4.'!DI46+'Címrend önként 4.'!DI46+'Címrend állig. 4.'!DI46</f>
        <v>0</v>
      </c>
      <c r="DJ46" s="306">
        <f>'Címrend kötelező 4.'!DJ46+'Címrend önként 4.'!DJ46+'Címrend állig. 4.'!DJ46</f>
        <v>0</v>
      </c>
      <c r="DK46" s="306">
        <f>'Címrend kötelező 4.'!DK46+'Címrend önként 4.'!DK46+'Címrend állig. 4.'!DK46</f>
        <v>0</v>
      </c>
      <c r="DL46" s="306">
        <f>'Címrend kötelező 4.'!DL46+'Címrend önként 4.'!DL46+'Címrend állig. 4.'!DL46</f>
        <v>0</v>
      </c>
      <c r="DM46" s="306">
        <f>'Címrend kötelező 4.'!DM46+'Címrend önként 4.'!DM46+'Címrend állig. 4.'!DM46</f>
        <v>0</v>
      </c>
      <c r="DN46" s="306">
        <f>'Címrend kötelező 4.'!DN46+'Címrend önként 4.'!DN46+'Címrend állig. 4.'!DN46</f>
        <v>0</v>
      </c>
      <c r="DO46" s="306">
        <f>'Címrend kötelező 4.'!DO46+'Címrend önként 4.'!DO46+'Címrend állig. 4.'!DO46</f>
        <v>0</v>
      </c>
      <c r="DP46" s="306">
        <f>'Címrend kötelező 4.'!DP46+'Címrend önként 4.'!DP46+'Címrend állig. 4.'!DP46</f>
        <v>0</v>
      </c>
      <c r="DQ46" s="306">
        <f>'Címrend kötelező 4.'!DQ46+'Címrend önként 4.'!DQ46+'Címrend állig. 4.'!DQ46</f>
        <v>0</v>
      </c>
      <c r="DR46" s="335">
        <f t="shared" si="281"/>
        <v>2508870</v>
      </c>
      <c r="DS46" s="335">
        <f t="shared" si="281"/>
        <v>2699849</v>
      </c>
      <c r="DT46" s="335">
        <f t="shared" si="281"/>
        <v>2674981</v>
      </c>
      <c r="DU46" s="306">
        <f>'Címrend kötelező 4.'!DU46+'Címrend önként 4.'!DU46+'Címrend állig. 4.'!DU46</f>
        <v>0</v>
      </c>
      <c r="DV46" s="306">
        <f>'Címrend kötelező 4.'!DV46+'Címrend önként 4.'!DV46+'Címrend állig. 4.'!DV46</f>
        <v>0</v>
      </c>
      <c r="DW46" s="306">
        <f>'Címrend kötelező 4.'!DW46+'Címrend önként 4.'!DW46+'Címrend állig. 4.'!DW46</f>
        <v>0</v>
      </c>
      <c r="DX46" s="306">
        <f>'Címrend kötelező 4.'!DX46+'Címrend önként 4.'!DX46+'Címrend állig. 4.'!DX46</f>
        <v>0</v>
      </c>
      <c r="DY46" s="306">
        <f>'Címrend kötelező 4.'!DY46+'Címrend önként 4.'!DY46+'Címrend állig. 4.'!DY46</f>
        <v>0</v>
      </c>
      <c r="DZ46" s="306">
        <f>'Címrend kötelező 4.'!DZ46+'Címrend önként 4.'!DZ46+'Címrend állig. 4.'!DZ46</f>
        <v>0</v>
      </c>
      <c r="EA46" s="306">
        <f>'Címrend kötelező 4.'!EA46+'Címrend önként 4.'!EA46+'Címrend állig. 4.'!EA46</f>
        <v>0</v>
      </c>
      <c r="EB46" s="306">
        <f>'Címrend kötelező 4.'!EB46+'Címrend önként 4.'!EB46+'Címrend állig. 4.'!EB46</f>
        <v>0</v>
      </c>
      <c r="EC46" s="306">
        <f>'Címrend kötelező 4.'!EC46+'Címrend önként 4.'!EC46+'Címrend állig. 4.'!EC46</f>
        <v>0</v>
      </c>
      <c r="ED46" s="306">
        <f>'Címrend kötelező 4.'!ED46+'Címrend önként 4.'!ED46+'Címrend állig. 4.'!ED46</f>
        <v>0</v>
      </c>
      <c r="EE46" s="306">
        <f>'Címrend kötelező 4.'!EE46+'Címrend önként 4.'!EE46+'Címrend állig. 4.'!EE46</f>
        <v>0</v>
      </c>
      <c r="EF46" s="306">
        <f>'Címrend kötelező 4.'!EF46+'Címrend önként 4.'!EF46+'Címrend állig. 4.'!EF46</f>
        <v>0</v>
      </c>
      <c r="EG46" s="306">
        <f>'Címrend kötelező 4.'!EG46+'Címrend önként 4.'!EG46+'Címrend állig. 4.'!EG46</f>
        <v>0</v>
      </c>
      <c r="EH46" s="306">
        <f>'Címrend kötelező 4.'!EH46+'Címrend önként 4.'!EH46+'Címrend állig. 4.'!EH46</f>
        <v>0</v>
      </c>
      <c r="EI46" s="306">
        <f>'Címrend kötelező 4.'!EI46+'Címrend önként 4.'!EI46+'Címrend állig. 4.'!EI46</f>
        <v>0</v>
      </c>
      <c r="EJ46" s="306">
        <f>'Címrend kötelező 4.'!EJ46+'Címrend önként 4.'!EJ46+'Címrend állig. 4.'!EJ46</f>
        <v>0</v>
      </c>
      <c r="EK46" s="306">
        <f>'Címrend kötelező 4.'!EK46+'Címrend önként 4.'!EK46+'Címrend állig. 4.'!EK46</f>
        <v>0</v>
      </c>
      <c r="EL46" s="306">
        <f>'Címrend kötelező 4.'!EL46+'Címrend önként 4.'!EL46+'Címrend állig. 4.'!EL46</f>
        <v>0</v>
      </c>
      <c r="EM46" s="306">
        <f>'Címrend kötelező 4.'!EM46+'Címrend önként 4.'!EM46+'Címrend állig. 4.'!EM46</f>
        <v>0</v>
      </c>
      <c r="EN46" s="306">
        <f>'Címrend kötelező 4.'!EN46+'Címrend önként 4.'!EN46+'Címrend állig. 4.'!EN46</f>
        <v>0</v>
      </c>
      <c r="EO46" s="306">
        <f>'Címrend kötelező 4.'!EO46+'Címrend önként 4.'!EO46+'Címrend állig. 4.'!EO46</f>
        <v>0</v>
      </c>
      <c r="EP46" s="306">
        <f>'Címrend kötelező 4.'!EP46+'Címrend önként 4.'!EP46+'Címrend állig. 4.'!EP46</f>
        <v>0</v>
      </c>
      <c r="EQ46" s="306">
        <f>'Címrend kötelező 4.'!EQ46+'Címrend önként 4.'!EQ46+'Címrend állig. 4.'!EQ46</f>
        <v>0</v>
      </c>
      <c r="ER46" s="306">
        <f>'Címrend kötelező 4.'!ER46+'Címrend önként 4.'!ER46+'Címrend állig. 4.'!ER46</f>
        <v>0</v>
      </c>
      <c r="ES46" s="306">
        <f>'Címrend kötelező 4.'!ES46+'Címrend önként 4.'!ES46+'Címrend állig. 4.'!ES46</f>
        <v>0</v>
      </c>
      <c r="ET46" s="306">
        <f>'Címrend kötelező 4.'!ET46+'Címrend önként 4.'!ET46+'Címrend állig. 4.'!ET46</f>
        <v>0</v>
      </c>
      <c r="EU46" s="306">
        <f>'Címrend kötelező 4.'!EU46+'Címrend önként 4.'!EU46+'Címrend állig. 4.'!EU46</f>
        <v>0</v>
      </c>
      <c r="EV46" s="335">
        <f t="shared" si="310"/>
        <v>0</v>
      </c>
      <c r="EW46" s="335">
        <f t="shared" si="310"/>
        <v>0</v>
      </c>
      <c r="EX46" s="335">
        <f t="shared" si="310"/>
        <v>0</v>
      </c>
      <c r="EY46" s="306">
        <f>'Címrend kötelező 4.'!EY46+'Címrend önként 4.'!EY46+'Címrend állig. 4.'!EY46</f>
        <v>0</v>
      </c>
      <c r="EZ46" s="306">
        <f>'Címrend kötelező 4.'!EZ46+'Címrend önként 4.'!EZ46+'Címrend állig. 4.'!EZ46</f>
        <v>0</v>
      </c>
      <c r="FA46" s="306">
        <f>'Címrend kötelező 4.'!FA46+'Címrend önként 4.'!FA46+'Címrend állig. 4.'!FA46</f>
        <v>0</v>
      </c>
      <c r="FB46" s="306">
        <f>'Címrend kötelező 4.'!FB46+'Címrend önként 4.'!FB46+'Címrend állig. 4.'!FB46</f>
        <v>0</v>
      </c>
      <c r="FC46" s="306">
        <f>'Címrend kötelező 4.'!FC46+'Címrend önként 4.'!FC46+'Címrend állig. 4.'!FC46</f>
        <v>0</v>
      </c>
      <c r="FD46" s="306">
        <f>'Címrend kötelező 4.'!FD46+'Címrend önként 4.'!FD46+'Címrend állig. 4.'!FD46</f>
        <v>0</v>
      </c>
      <c r="FE46" s="306">
        <f>'Címrend kötelező 4.'!FE46+'Címrend önként 4.'!FE46+'Címrend állig. 4.'!FE46</f>
        <v>0</v>
      </c>
      <c r="FF46" s="306">
        <f>'Címrend kötelező 4.'!FF46+'Címrend önként 4.'!FF46+'Címrend állig. 4.'!FF46</f>
        <v>0</v>
      </c>
      <c r="FG46" s="306">
        <f>'Címrend kötelező 4.'!FG46+'Címrend önként 4.'!FG46+'Címrend állig. 4.'!FG46</f>
        <v>0</v>
      </c>
      <c r="FH46" s="306">
        <f>'Címrend kötelező 4.'!FH46+'Címrend önként 4.'!FH46+'Címrend állig. 4.'!FH46</f>
        <v>0</v>
      </c>
      <c r="FI46" s="306">
        <f>'Címrend kötelező 4.'!FI46+'Címrend önként 4.'!FI46+'Címrend állig. 4.'!FI46</f>
        <v>0</v>
      </c>
      <c r="FJ46" s="306">
        <f>'Címrend kötelező 4.'!FJ46+'Címrend önként 4.'!FJ46+'Címrend állig. 4.'!FJ46</f>
        <v>0</v>
      </c>
      <c r="FK46" s="306">
        <f>'Címrend kötelező 4.'!FK46+'Címrend önként 4.'!FK46+'Címrend állig. 4.'!FK46</f>
        <v>0</v>
      </c>
      <c r="FL46" s="306">
        <f>'Címrend kötelező 4.'!FL46+'Címrend önként 4.'!FL46+'Címrend állig. 4.'!FL46</f>
        <v>0</v>
      </c>
      <c r="FM46" s="306">
        <f>'Címrend kötelező 4.'!FM46+'Címrend önként 4.'!FM46+'Címrend állig. 4.'!FM46</f>
        <v>0</v>
      </c>
      <c r="FN46" s="306">
        <f>'Címrend kötelező 4.'!FN46+'Címrend önként 4.'!FN46+'Címrend állig. 4.'!FN46</f>
        <v>0</v>
      </c>
      <c r="FO46" s="306">
        <f>'Címrend kötelező 4.'!FO46+'Címrend önként 4.'!FO46+'Címrend állig. 4.'!FO46</f>
        <v>0</v>
      </c>
      <c r="FP46" s="306">
        <f>'Címrend kötelező 4.'!FP46+'Címrend önként 4.'!FP46+'Címrend állig. 4.'!FP46</f>
        <v>0</v>
      </c>
      <c r="FQ46" s="306">
        <f>'Címrend kötelező 4.'!FQ46+'Címrend önként 4.'!FQ46+'Címrend állig. 4.'!FQ46</f>
        <v>0</v>
      </c>
      <c r="FR46" s="306">
        <f>'Címrend kötelező 4.'!FR46+'Címrend önként 4.'!FR46+'Címrend állig. 4.'!FR46</f>
        <v>0</v>
      </c>
      <c r="FS46" s="306">
        <f>'Címrend kötelező 4.'!FS46+'Címrend önként 4.'!FS46+'Címrend állig. 4.'!FS46</f>
        <v>0</v>
      </c>
      <c r="FT46" s="306">
        <f>'Címrend kötelező 4.'!FT46+'Címrend önként 4.'!FT46+'Címrend állig. 4.'!FT46</f>
        <v>0</v>
      </c>
      <c r="FU46" s="306">
        <f>'Címrend kötelező 4.'!FU46+'Címrend önként 4.'!FU46+'Címrend állig. 4.'!FU46</f>
        <v>0</v>
      </c>
      <c r="FV46" s="306">
        <f>'Címrend kötelező 4.'!FV46+'Címrend önként 4.'!FV46+'Címrend állig. 4.'!FV46</f>
        <v>0</v>
      </c>
      <c r="FW46" s="306">
        <f>'Címrend kötelező 4.'!FW46+'Címrend önként 4.'!FW46+'Címrend állig. 4.'!FW46</f>
        <v>0</v>
      </c>
      <c r="FX46" s="306">
        <f>'Címrend kötelező 4.'!FX46+'Címrend önként 4.'!FX46+'Címrend állig. 4.'!FX46</f>
        <v>0</v>
      </c>
      <c r="FY46" s="306">
        <f>'Címrend kötelező 4.'!FY46+'Címrend önként 4.'!FY46+'Címrend állig. 4.'!FY46</f>
        <v>0</v>
      </c>
      <c r="FZ46" s="306">
        <f>'Címrend kötelező 4.'!FZ46+'Címrend önként 4.'!FZ46+'Címrend állig. 4.'!FZ46</f>
        <v>0</v>
      </c>
      <c r="GA46" s="306">
        <f>'Címrend kötelező 4.'!GA46+'Címrend önként 4.'!GA46+'Címrend állig. 4.'!GA46</f>
        <v>0</v>
      </c>
      <c r="GB46" s="306">
        <f>'Címrend kötelező 4.'!GB46+'Címrend önként 4.'!GB46+'Címrend állig. 4.'!GB46</f>
        <v>0</v>
      </c>
      <c r="GC46" s="306">
        <f>'Címrend kötelező 4.'!GC46+'Címrend önként 4.'!GC46+'Címrend állig. 4.'!GC46</f>
        <v>0</v>
      </c>
      <c r="GD46" s="306">
        <f>'Címrend kötelező 4.'!GD46+'Címrend önként 4.'!GD46+'Címrend állig. 4.'!GD46</f>
        <v>0</v>
      </c>
      <c r="GE46" s="306">
        <f>'Címrend kötelező 4.'!GE46+'Címrend önként 4.'!GE46+'Címrend állig. 4.'!GE46</f>
        <v>0</v>
      </c>
      <c r="GF46" s="306">
        <f>'Címrend kötelező 4.'!GF46+'Címrend önként 4.'!GF46+'Címrend állig. 4.'!GF46</f>
        <v>0</v>
      </c>
      <c r="GG46" s="306">
        <f>'Címrend kötelező 4.'!GG46+'Címrend önként 4.'!GG46+'Címrend állig. 4.'!GG46</f>
        <v>0</v>
      </c>
      <c r="GH46" s="306">
        <f>'Címrend kötelező 4.'!GH46+'Címrend önként 4.'!GH46+'Címrend állig. 4.'!GH46</f>
        <v>0</v>
      </c>
      <c r="GI46" s="306">
        <f>'Címrend kötelező 4.'!GI46+'Címrend önként 4.'!GI46+'Címrend állig. 4.'!GI46</f>
        <v>0</v>
      </c>
      <c r="GJ46" s="306">
        <f>'Címrend kötelező 4.'!GJ46+'Címrend önként 4.'!GJ46+'Címrend állig. 4.'!GJ46</f>
        <v>0</v>
      </c>
      <c r="GK46" s="306">
        <f>'Címrend kötelező 4.'!GK46+'Címrend önként 4.'!GK46+'Címrend állig. 4.'!GK46</f>
        <v>0</v>
      </c>
      <c r="GL46" s="307">
        <f t="shared" si="311"/>
        <v>0</v>
      </c>
      <c r="GM46" s="307">
        <f t="shared" si="311"/>
        <v>0</v>
      </c>
      <c r="GN46" s="307">
        <f t="shared" si="311"/>
        <v>0</v>
      </c>
      <c r="GO46" s="306">
        <f>'Címrend kötelező 4.'!GO46+'Címrend önként 4.'!GO46+'Címrend állig. 4.'!GO46</f>
        <v>0</v>
      </c>
      <c r="GP46" s="306">
        <f>'Címrend kötelező 4.'!GP46+'Címrend önként 4.'!GP46+'Címrend állig. 4.'!GP46</f>
        <v>0</v>
      </c>
      <c r="GQ46" s="306">
        <f>'Címrend kötelező 4.'!GQ46+'Címrend önként 4.'!GQ46+'Címrend állig. 4.'!GQ46</f>
        <v>0</v>
      </c>
      <c r="GR46" s="306">
        <f>'Címrend kötelező 4.'!GR46+'Címrend önként 4.'!GR46+'Címrend állig. 4.'!GR46</f>
        <v>0</v>
      </c>
      <c r="GS46" s="306">
        <f>'Címrend kötelező 4.'!GS46+'Címrend önként 4.'!GS46+'Címrend állig. 4.'!GS46</f>
        <v>0</v>
      </c>
      <c r="GT46" s="306">
        <f>'Címrend kötelező 4.'!GT46+'Címrend önként 4.'!GT46+'Címrend állig. 4.'!GT46</f>
        <v>0</v>
      </c>
      <c r="GU46" s="306">
        <f>'Címrend kötelező 4.'!GU46+'Címrend önként 4.'!GU46+'Címrend állig. 4.'!GU46</f>
        <v>0</v>
      </c>
      <c r="GV46" s="306">
        <f>'Címrend kötelező 4.'!GV46+'Címrend önként 4.'!GV46+'Címrend állig. 4.'!GV46</f>
        <v>0</v>
      </c>
      <c r="GW46" s="306">
        <f>'Címrend kötelező 4.'!GW46+'Címrend önként 4.'!GW46+'Címrend állig. 4.'!GW46</f>
        <v>0</v>
      </c>
      <c r="GX46" s="307">
        <f t="shared" si="312"/>
        <v>0</v>
      </c>
      <c r="GY46" s="307">
        <f t="shared" si="312"/>
        <v>0</v>
      </c>
      <c r="GZ46" s="307">
        <f t="shared" si="312"/>
        <v>0</v>
      </c>
      <c r="HA46" s="307">
        <f t="shared" si="313"/>
        <v>2508870</v>
      </c>
      <c r="HB46" s="307">
        <f t="shared" si="313"/>
        <v>2699849</v>
      </c>
      <c r="HC46" s="308">
        <f t="shared" si="313"/>
        <v>2674981</v>
      </c>
      <c r="HD46" s="299"/>
    </row>
    <row r="47" spans="1:212" ht="15" customHeight="1" x14ac:dyDescent="0.2">
      <c r="A47" s="318" t="s">
        <v>604</v>
      </c>
      <c r="B47" s="306">
        <f>'Címrend kötelező 4.'!B47+'Címrend önként 4.'!B47+'Címrend állig. 4.'!B47</f>
        <v>0</v>
      </c>
      <c r="C47" s="306">
        <f>'Címrend kötelező 4.'!C47+'Címrend önként 4.'!C47+'Címrend állig. 4.'!C47</f>
        <v>0</v>
      </c>
      <c r="D47" s="306">
        <f>'Címrend kötelező 4.'!D47+'Címrend önként 4.'!D47+'Címrend állig. 4.'!D47</f>
        <v>0</v>
      </c>
      <c r="E47" s="306">
        <f>'Címrend kötelező 4.'!E47+'Címrend önként 4.'!E47+'Címrend állig. 4.'!E47</f>
        <v>0</v>
      </c>
      <c r="F47" s="306">
        <f>'Címrend kötelező 4.'!F47+'Címrend önként 4.'!F47+'Címrend állig. 4.'!F47</f>
        <v>0</v>
      </c>
      <c r="G47" s="306">
        <f>'Címrend kötelező 4.'!G47+'Címrend önként 4.'!G47+'Címrend állig. 4.'!G47</f>
        <v>0</v>
      </c>
      <c r="H47" s="306">
        <f>'Címrend kötelező 4.'!H47+'Címrend önként 4.'!H47+'Címrend állig. 4.'!H47</f>
        <v>0</v>
      </c>
      <c r="I47" s="306">
        <f>'Címrend kötelező 4.'!I47+'Címrend önként 4.'!I47+'Címrend állig. 4.'!I47</f>
        <v>0</v>
      </c>
      <c r="J47" s="306">
        <f>'Címrend kötelező 4.'!J47+'Címrend önként 4.'!J47+'Címrend állig. 4.'!J47</f>
        <v>0</v>
      </c>
      <c r="K47" s="306">
        <f>'Címrend kötelező 4.'!K47+'Címrend önként 4.'!K47+'Címrend állig. 4.'!K47</f>
        <v>0</v>
      </c>
      <c r="L47" s="306">
        <f>'Címrend kötelező 4.'!L47+'Címrend önként 4.'!L47+'Címrend állig. 4.'!L47</f>
        <v>0</v>
      </c>
      <c r="M47" s="306">
        <f>'Címrend kötelező 4.'!M47+'Címrend önként 4.'!M47+'Címrend állig. 4.'!M47</f>
        <v>0</v>
      </c>
      <c r="N47" s="306">
        <f>'Címrend kötelező 4.'!N47+'Címrend önként 4.'!N47+'Címrend állig. 4.'!N47</f>
        <v>0</v>
      </c>
      <c r="O47" s="306">
        <f>'Címrend kötelező 4.'!O47+'Címrend önként 4.'!O47+'Címrend állig. 4.'!O47</f>
        <v>0</v>
      </c>
      <c r="P47" s="306">
        <f>'Címrend kötelező 4.'!P47+'Címrend önként 4.'!P47+'Címrend állig. 4.'!P47</f>
        <v>0</v>
      </c>
      <c r="Q47" s="306">
        <f>'Címrend kötelező 4.'!Q47+'Címrend önként 4.'!Q47+'Címrend állig. 4.'!Q47</f>
        <v>0</v>
      </c>
      <c r="R47" s="306">
        <f>'Címrend kötelező 4.'!R47+'Címrend önként 4.'!R47+'Címrend állig. 4.'!R47</f>
        <v>0</v>
      </c>
      <c r="S47" s="306">
        <f>'Címrend kötelező 4.'!S47+'Címrend önként 4.'!S47+'Címrend állig. 4.'!S47</f>
        <v>0</v>
      </c>
      <c r="T47" s="306">
        <f>'Címrend kötelező 4.'!T47+'Címrend önként 4.'!T47+'Címrend állig. 4.'!T47</f>
        <v>0</v>
      </c>
      <c r="U47" s="306">
        <f>'Címrend kötelező 4.'!U47+'Címrend önként 4.'!U47+'Címrend állig. 4.'!U47</f>
        <v>0</v>
      </c>
      <c r="V47" s="306">
        <f>'Címrend kötelező 4.'!V47+'Címrend önként 4.'!V47+'Címrend állig. 4.'!V47</f>
        <v>0</v>
      </c>
      <c r="W47" s="306">
        <f>'Címrend kötelező 4.'!W47+'Címrend önként 4.'!W47+'Címrend állig. 4.'!W47</f>
        <v>0</v>
      </c>
      <c r="X47" s="306">
        <f>'Címrend kötelező 4.'!X47+'Címrend önként 4.'!X47+'Címrend állig. 4.'!X47</f>
        <v>0</v>
      </c>
      <c r="Y47" s="306">
        <f>'Címrend kötelező 4.'!Y47+'Címrend önként 4.'!Y47+'Címrend állig. 4.'!Y47</f>
        <v>0</v>
      </c>
      <c r="Z47" s="306">
        <f>'Címrend kötelező 4.'!Z47+'Címrend önként 4.'!Z47+'Címrend állig. 4.'!Z47</f>
        <v>0</v>
      </c>
      <c r="AA47" s="306">
        <f>'Címrend kötelező 4.'!AA47+'Címrend önként 4.'!AA47+'Címrend állig. 4.'!AA47</f>
        <v>0</v>
      </c>
      <c r="AB47" s="306">
        <f>'Címrend kötelező 4.'!AB47+'Címrend önként 4.'!AB47+'Címrend állig. 4.'!AB47</f>
        <v>0</v>
      </c>
      <c r="AC47" s="306">
        <f>'Címrend kötelező 4.'!AC47+'Címrend önként 4.'!AC47+'Címrend állig. 4.'!AC47</f>
        <v>0</v>
      </c>
      <c r="AD47" s="306">
        <f>'Címrend kötelező 4.'!AD47+'Címrend önként 4.'!AD47+'Címrend állig. 4.'!AD47</f>
        <v>0</v>
      </c>
      <c r="AE47" s="306">
        <f>'Címrend kötelező 4.'!AE47+'Címrend önként 4.'!AE47+'Címrend állig. 4.'!AE47</f>
        <v>0</v>
      </c>
      <c r="AF47" s="306">
        <f>'Címrend kötelező 4.'!AF47+'Címrend önként 4.'!AF47+'Címrend állig. 4.'!AF47</f>
        <v>0</v>
      </c>
      <c r="AG47" s="306">
        <f>'Címrend kötelező 4.'!AG47+'Címrend önként 4.'!AG47+'Címrend állig. 4.'!AG47</f>
        <v>0</v>
      </c>
      <c r="AH47" s="306">
        <f>'Címrend kötelező 4.'!AH47+'Címrend önként 4.'!AH47+'Címrend állig. 4.'!AH47</f>
        <v>0</v>
      </c>
      <c r="AI47" s="306">
        <f>'Címrend kötelező 4.'!AI47+'Címrend önként 4.'!AI47+'Címrend állig. 4.'!AI47</f>
        <v>0</v>
      </c>
      <c r="AJ47" s="306">
        <f>'Címrend kötelező 4.'!AJ47+'Címrend önként 4.'!AJ47+'Címrend állig. 4.'!AJ47</f>
        <v>0</v>
      </c>
      <c r="AK47" s="306">
        <f>'Címrend kötelező 4.'!AK47+'Címrend önként 4.'!AK47+'Címrend állig. 4.'!AK47</f>
        <v>0</v>
      </c>
      <c r="AL47" s="306">
        <f>'Címrend kötelező 4.'!AL47+'Címrend önként 4.'!AL47+'Címrend állig. 4.'!AL47</f>
        <v>0</v>
      </c>
      <c r="AM47" s="306">
        <f>'Címrend kötelező 4.'!AM47+'Címrend önként 4.'!AM47+'Címrend állig. 4.'!AM47</f>
        <v>0</v>
      </c>
      <c r="AN47" s="306">
        <f>'Címrend kötelező 4.'!AN47+'Címrend önként 4.'!AN47+'Címrend állig. 4.'!AN47</f>
        <v>0</v>
      </c>
      <c r="AO47" s="306">
        <f>'Címrend kötelező 4.'!AO47+'Címrend önként 4.'!AO47+'Címrend állig. 4.'!AO47</f>
        <v>0</v>
      </c>
      <c r="AP47" s="306">
        <f>'Címrend kötelező 4.'!AP47+'Címrend önként 4.'!AP47+'Címrend állig. 4.'!AP47</f>
        <v>0</v>
      </c>
      <c r="AQ47" s="306">
        <f>'Címrend kötelező 4.'!AQ47+'Címrend önként 4.'!AQ47+'Címrend állig. 4.'!AQ47</f>
        <v>0</v>
      </c>
      <c r="AR47" s="306">
        <f>'Címrend kötelező 4.'!AR47+'Címrend önként 4.'!AR47+'Címrend állig. 4.'!AR47</f>
        <v>0</v>
      </c>
      <c r="AS47" s="306">
        <f>'Címrend kötelező 4.'!AS47+'Címrend önként 4.'!AS47+'Címrend állig. 4.'!AS47</f>
        <v>0</v>
      </c>
      <c r="AT47" s="306">
        <f>'Címrend kötelező 4.'!AT47+'Címrend önként 4.'!AT47+'Címrend állig. 4.'!AT47</f>
        <v>0</v>
      </c>
      <c r="AU47" s="306">
        <f>'Címrend kötelező 4.'!AU47+'Címrend önként 4.'!AU47+'Címrend állig. 4.'!AU47</f>
        <v>0</v>
      </c>
      <c r="AV47" s="306">
        <f>'Címrend kötelező 4.'!AV47+'Címrend önként 4.'!AV47+'Címrend állig. 4.'!AV47</f>
        <v>0</v>
      </c>
      <c r="AW47" s="306">
        <f>'Címrend kötelező 4.'!AW47+'Címrend önként 4.'!AW47+'Címrend állig. 4.'!AW47</f>
        <v>0</v>
      </c>
      <c r="AX47" s="306">
        <f>'Címrend kötelező 4.'!AX47+'Címrend önként 4.'!AX47+'Címrend állig. 4.'!AX47</f>
        <v>0</v>
      </c>
      <c r="AY47" s="306">
        <f>'Címrend kötelező 4.'!AY47+'Címrend önként 4.'!AY47+'Címrend állig. 4.'!AY47</f>
        <v>0</v>
      </c>
      <c r="AZ47" s="306">
        <f>'Címrend kötelező 4.'!AZ47+'Címrend önként 4.'!AZ47+'Címrend állig. 4.'!AZ47</f>
        <v>0</v>
      </c>
      <c r="BA47" s="306">
        <f>'Címrend kötelező 4.'!BA47+'Címrend önként 4.'!BA47+'Címrend állig. 4.'!BA47</f>
        <v>0</v>
      </c>
      <c r="BB47" s="306">
        <f>'Címrend kötelező 4.'!BB47+'Címrend önként 4.'!BB47+'Címrend állig. 4.'!BB47</f>
        <v>0</v>
      </c>
      <c r="BC47" s="306">
        <f>'Címrend kötelező 4.'!BC47+'Címrend önként 4.'!BC47+'Címrend állig. 4.'!BC47</f>
        <v>0</v>
      </c>
      <c r="BD47" s="306">
        <f>'Címrend kötelező 4.'!BD47+'Címrend önként 4.'!BD47+'Címrend állig. 4.'!BD47</f>
        <v>0</v>
      </c>
      <c r="BE47" s="306">
        <f>'Címrend kötelező 4.'!BE47+'Címrend önként 4.'!BE47+'Címrend állig. 4.'!BE47</f>
        <v>0</v>
      </c>
      <c r="BF47" s="306">
        <f>'Címrend kötelező 4.'!BF47+'Címrend önként 4.'!BF47+'Címrend állig. 4.'!BF47</f>
        <v>0</v>
      </c>
      <c r="BG47" s="306">
        <f>'Címrend kötelező 4.'!BG47+'Címrend önként 4.'!BG47+'Címrend állig. 4.'!BG47</f>
        <v>0</v>
      </c>
      <c r="BH47" s="306">
        <f>'Címrend kötelező 4.'!BH47+'Címrend önként 4.'!BH47+'Címrend állig. 4.'!BH47</f>
        <v>0</v>
      </c>
      <c r="BI47" s="306">
        <f>'Címrend kötelező 4.'!BI47+'Címrend önként 4.'!BI47+'Címrend állig. 4.'!BI47</f>
        <v>0</v>
      </c>
      <c r="BJ47" s="306">
        <f>'Címrend kötelező 4.'!BJ47+'Címrend önként 4.'!BJ47+'Címrend állig. 4.'!BJ47</f>
        <v>0</v>
      </c>
      <c r="BK47" s="306">
        <f>'Címrend kötelező 4.'!BK47+'Címrend önként 4.'!BK47+'Címrend állig. 4.'!BK47</f>
        <v>0</v>
      </c>
      <c r="BL47" s="306">
        <f>'Címrend kötelező 4.'!BL47+'Címrend önként 4.'!BL47+'Címrend állig. 4.'!BL47</f>
        <v>0</v>
      </c>
      <c r="BM47" s="306">
        <f>'Címrend kötelező 4.'!BM47+'Címrend önként 4.'!BM47+'Címrend állig. 4.'!BM47</f>
        <v>0</v>
      </c>
      <c r="BN47" s="306">
        <f>'Címrend kötelező 4.'!BN47+'Címrend önként 4.'!BN47+'Címrend állig. 4.'!BN47</f>
        <v>0</v>
      </c>
      <c r="BO47" s="306">
        <f>'Címrend kötelező 4.'!BO47+'Címrend önként 4.'!BO47+'Címrend állig. 4.'!BO47</f>
        <v>0</v>
      </c>
      <c r="BP47" s="306">
        <f>'Címrend kötelező 4.'!BP47+'Címrend önként 4.'!BP47+'Címrend állig. 4.'!BP47</f>
        <v>0</v>
      </c>
      <c r="BQ47" s="306">
        <f>'Címrend kötelező 4.'!BQ47+'Címrend önként 4.'!BQ47+'Címrend állig. 4.'!BQ47</f>
        <v>0</v>
      </c>
      <c r="BR47" s="306">
        <f>'Címrend kötelező 4.'!BR47+'Címrend önként 4.'!BR47+'Címrend állig. 4.'!BR47</f>
        <v>0</v>
      </c>
      <c r="BS47" s="306">
        <f>'Címrend kötelező 4.'!BS47+'Címrend önként 4.'!BS47+'Címrend állig. 4.'!BS47</f>
        <v>0</v>
      </c>
      <c r="BT47" s="306">
        <f>'Címrend kötelező 4.'!BT47+'Címrend önként 4.'!BT47+'Címrend állig. 4.'!BT47</f>
        <v>0</v>
      </c>
      <c r="BU47" s="306">
        <f>'Címrend kötelező 4.'!BU47+'Címrend önként 4.'!BU47+'Címrend állig. 4.'!BU47</f>
        <v>0</v>
      </c>
      <c r="BV47" s="306">
        <f>'Címrend kötelező 4.'!BV47+'Címrend önként 4.'!BV47+'Címrend állig. 4.'!BV47</f>
        <v>0</v>
      </c>
      <c r="BW47" s="306">
        <f>'Címrend kötelező 4.'!BW47+'Címrend önként 4.'!BW47+'Címrend állig. 4.'!BW47</f>
        <v>0</v>
      </c>
      <c r="BX47" s="306">
        <f>'Címrend kötelező 4.'!BX47+'Címrend önként 4.'!BX47+'Címrend állig. 4.'!BX47</f>
        <v>0</v>
      </c>
      <c r="BY47" s="306">
        <f>'Címrend kötelező 4.'!BY47+'Címrend önként 4.'!BY47+'Címrend állig. 4.'!BY47</f>
        <v>0</v>
      </c>
      <c r="BZ47" s="306">
        <f>'Címrend kötelező 4.'!BZ47+'Címrend önként 4.'!BZ47+'Címrend állig. 4.'!BZ47</f>
        <v>0</v>
      </c>
      <c r="CA47" s="306">
        <f>'Címrend kötelező 4.'!CA47+'Címrend önként 4.'!CA47+'Címrend állig. 4.'!CA47</f>
        <v>0</v>
      </c>
      <c r="CB47" s="306">
        <f>'Címrend kötelező 4.'!CB47+'Címrend önként 4.'!CB47+'Címrend állig. 4.'!CB47</f>
        <v>0</v>
      </c>
      <c r="CC47" s="306">
        <f>'Címrend kötelező 4.'!CC47+'Címrend önként 4.'!CC47+'Címrend állig. 4.'!CC47</f>
        <v>0</v>
      </c>
      <c r="CD47" s="306">
        <f>'Címrend kötelező 4.'!CD47+'Címrend önként 4.'!CD47+'Címrend állig. 4.'!CD47</f>
        <v>0</v>
      </c>
      <c r="CE47" s="306">
        <f>'Címrend kötelező 4.'!CE47+'Címrend önként 4.'!CE47+'Címrend állig. 4.'!CE47</f>
        <v>0</v>
      </c>
      <c r="CF47" s="306">
        <f>'Címrend kötelező 4.'!CF47+'Címrend önként 4.'!CF47+'Címrend állig. 4.'!CF47</f>
        <v>0</v>
      </c>
      <c r="CG47" s="306">
        <f>'Címrend kötelező 4.'!CG47+'Címrend önként 4.'!CG47+'Címrend állig. 4.'!CG47</f>
        <v>0</v>
      </c>
      <c r="CH47" s="306">
        <f>'Címrend kötelező 4.'!CH47+'Címrend önként 4.'!CH47+'Címrend állig. 4.'!CH47</f>
        <v>0</v>
      </c>
      <c r="CI47" s="306">
        <f>'Címrend kötelező 4.'!CI47+'Címrend önként 4.'!CI47+'Címrend állig. 4.'!CI47</f>
        <v>0</v>
      </c>
      <c r="CJ47" s="306">
        <f>'Címrend kötelező 4.'!CJ47+'Címrend önként 4.'!CJ47+'Címrend állig. 4.'!CJ47</f>
        <v>0</v>
      </c>
      <c r="CK47" s="306">
        <f>'Címrend kötelező 4.'!CK47+'Címrend önként 4.'!CK47+'Címrend állig. 4.'!CK47</f>
        <v>0</v>
      </c>
      <c r="CL47" s="306">
        <f>'Címrend kötelező 4.'!CL47+'Címrend önként 4.'!CL47+'Címrend állig. 4.'!CL47</f>
        <v>0</v>
      </c>
      <c r="CM47" s="306">
        <f>'Címrend kötelező 4.'!CM47+'Címrend önként 4.'!CM47+'Címrend állig. 4.'!CM47</f>
        <v>0</v>
      </c>
      <c r="CN47" s="306">
        <f>'Címrend kötelező 4.'!CN47+'Címrend önként 4.'!CN47+'Címrend állig. 4.'!CN47</f>
        <v>0</v>
      </c>
      <c r="CO47" s="306">
        <f>'Címrend kötelező 4.'!CO47+'Címrend önként 4.'!CO47+'Címrend állig. 4.'!CO47</f>
        <v>0</v>
      </c>
      <c r="CP47" s="306">
        <f>'Címrend kötelező 4.'!CP47+'Címrend önként 4.'!CP47+'Címrend állig. 4.'!CP47</f>
        <v>0</v>
      </c>
      <c r="CQ47" s="306">
        <f>'Címrend kötelező 4.'!CQ47+'Címrend önként 4.'!CQ47+'Címrend állig. 4.'!CQ47</f>
        <v>0</v>
      </c>
      <c r="CR47" s="306">
        <f>'Címrend kötelező 4.'!CR47+'Címrend önként 4.'!CR47+'Címrend állig. 4.'!CR47</f>
        <v>0</v>
      </c>
      <c r="CS47" s="306">
        <f>'Címrend kötelező 4.'!CS47+'Címrend önként 4.'!CS47+'Címrend állig. 4.'!CS47</f>
        <v>0</v>
      </c>
      <c r="CT47" s="306">
        <f>'Címrend kötelező 4.'!CT47+'Címrend önként 4.'!CT47+'Címrend állig. 4.'!CT47</f>
        <v>0</v>
      </c>
      <c r="CU47" s="306">
        <f>'Címrend kötelező 4.'!CU47+'Címrend önként 4.'!CU47+'Címrend állig. 4.'!CU47</f>
        <v>0</v>
      </c>
      <c r="CV47" s="306">
        <f>'Címrend kötelező 4.'!CV47+'Címrend önként 4.'!CV47+'Címrend állig. 4.'!CV47</f>
        <v>0</v>
      </c>
      <c r="CW47" s="306">
        <f>'Címrend kötelező 4.'!CW47+'Címrend önként 4.'!CW47+'Címrend állig. 4.'!CW47</f>
        <v>0</v>
      </c>
      <c r="CX47" s="306">
        <f>'Címrend kötelező 4.'!CX47+'Címrend önként 4.'!CX47+'Címrend állig. 4.'!CX47</f>
        <v>0</v>
      </c>
      <c r="CY47" s="306">
        <f>'Címrend kötelező 4.'!CY47+'Címrend önként 4.'!CY47+'Címrend állig. 4.'!CY47</f>
        <v>0</v>
      </c>
      <c r="CZ47" s="306">
        <f>'Címrend kötelező 4.'!CZ47+'Címrend önként 4.'!CZ47+'Címrend állig. 4.'!CZ47</f>
        <v>0</v>
      </c>
      <c r="DA47" s="306">
        <f>'Címrend kötelező 4.'!DA47+'Címrend önként 4.'!DA47+'Címrend állig. 4.'!DA47</f>
        <v>0</v>
      </c>
      <c r="DB47" s="306">
        <f>'Címrend kötelező 4.'!DB47+'Címrend önként 4.'!DB47+'Címrend állig. 4.'!DB47</f>
        <v>0</v>
      </c>
      <c r="DC47" s="306">
        <f>'Címrend kötelező 4.'!DC47+'Címrend önként 4.'!DC47+'Címrend állig. 4.'!DC47</f>
        <v>0</v>
      </c>
      <c r="DD47" s="306">
        <f>'Címrend kötelező 4.'!DD47+'Címrend önként 4.'!DD47+'Címrend állig. 4.'!DD47</f>
        <v>0</v>
      </c>
      <c r="DE47" s="306">
        <f>'Címrend kötelező 4.'!DE47+'Címrend önként 4.'!DE47+'Címrend állig. 4.'!DE47</f>
        <v>0</v>
      </c>
      <c r="DF47" s="306">
        <f>'Címrend kötelező 4.'!DF47+'Címrend önként 4.'!DF47+'Címrend állig. 4.'!DF47</f>
        <v>0</v>
      </c>
      <c r="DG47" s="306">
        <f>'Címrend kötelező 4.'!DG47+'Címrend önként 4.'!DG47+'Címrend állig. 4.'!DG47</f>
        <v>0</v>
      </c>
      <c r="DH47" s="306">
        <f>'Címrend kötelező 4.'!DH47+'Címrend önként 4.'!DH47+'Címrend állig. 4.'!DH47</f>
        <v>0</v>
      </c>
      <c r="DI47" s="306">
        <f>'Címrend kötelező 4.'!DI47+'Címrend önként 4.'!DI47+'Címrend állig. 4.'!DI47</f>
        <v>0</v>
      </c>
      <c r="DJ47" s="306">
        <f>'Címrend kötelező 4.'!DJ47+'Címrend önként 4.'!DJ47+'Címrend állig. 4.'!DJ47</f>
        <v>0</v>
      </c>
      <c r="DK47" s="306">
        <f>'Címrend kötelező 4.'!DK47+'Címrend önként 4.'!DK47+'Címrend állig. 4.'!DK47</f>
        <v>0</v>
      </c>
      <c r="DL47" s="306">
        <f>'Címrend kötelező 4.'!DL47+'Címrend önként 4.'!DL47+'Címrend állig. 4.'!DL47</f>
        <v>0</v>
      </c>
      <c r="DM47" s="306">
        <f>'Címrend kötelező 4.'!DM47+'Címrend önként 4.'!DM47+'Címrend állig. 4.'!DM47</f>
        <v>0</v>
      </c>
      <c r="DN47" s="306">
        <f>'Címrend kötelező 4.'!DN47+'Címrend önként 4.'!DN47+'Címrend állig. 4.'!DN47</f>
        <v>0</v>
      </c>
      <c r="DO47" s="306">
        <f>'Címrend kötelező 4.'!DO47+'Címrend önként 4.'!DO47+'Címrend állig. 4.'!DO47</f>
        <v>0</v>
      </c>
      <c r="DP47" s="306">
        <f>'Címrend kötelező 4.'!DP47+'Címrend önként 4.'!DP47+'Címrend állig. 4.'!DP47</f>
        <v>0</v>
      </c>
      <c r="DQ47" s="306">
        <f>'Címrend kötelező 4.'!DQ47+'Címrend önként 4.'!DQ47+'Címrend állig. 4.'!DQ47</f>
        <v>0</v>
      </c>
      <c r="DR47" s="335">
        <f t="shared" si="281"/>
        <v>0</v>
      </c>
      <c r="DS47" s="335">
        <f t="shared" si="281"/>
        <v>0</v>
      </c>
      <c r="DT47" s="335">
        <f t="shared" si="281"/>
        <v>0</v>
      </c>
      <c r="DU47" s="306">
        <f>'Címrend kötelező 4.'!DU47+'Címrend önként 4.'!DU47+'Címrend állig. 4.'!DU47</f>
        <v>0</v>
      </c>
      <c r="DV47" s="306">
        <f>'Címrend kötelező 4.'!DV47+'Címrend önként 4.'!DV47+'Címrend állig. 4.'!DV47</f>
        <v>0</v>
      </c>
      <c r="DW47" s="306">
        <f>'Címrend kötelező 4.'!DW47+'Címrend önként 4.'!DW47+'Címrend állig. 4.'!DW47</f>
        <v>0</v>
      </c>
      <c r="DX47" s="306">
        <f>'Címrend kötelező 4.'!DX47+'Címrend önként 4.'!DX47+'Címrend állig. 4.'!DX47</f>
        <v>0</v>
      </c>
      <c r="DY47" s="306">
        <f>'Címrend kötelező 4.'!DY47+'Címrend önként 4.'!DY47+'Címrend állig. 4.'!DY47</f>
        <v>0</v>
      </c>
      <c r="DZ47" s="306">
        <f>'Címrend kötelező 4.'!DZ47+'Címrend önként 4.'!DZ47+'Címrend állig. 4.'!DZ47</f>
        <v>0</v>
      </c>
      <c r="EA47" s="306">
        <f>'Címrend kötelező 4.'!EA47+'Címrend önként 4.'!EA47+'Címrend állig. 4.'!EA47</f>
        <v>0</v>
      </c>
      <c r="EB47" s="306">
        <f>'Címrend kötelező 4.'!EB47+'Címrend önként 4.'!EB47+'Címrend állig. 4.'!EB47</f>
        <v>0</v>
      </c>
      <c r="EC47" s="306">
        <f>'Címrend kötelező 4.'!EC47+'Címrend önként 4.'!EC47+'Címrend állig. 4.'!EC47</f>
        <v>0</v>
      </c>
      <c r="ED47" s="306">
        <f>'Címrend kötelező 4.'!ED47+'Címrend önként 4.'!ED47+'Címrend állig. 4.'!ED47</f>
        <v>0</v>
      </c>
      <c r="EE47" s="306">
        <f>'Címrend kötelező 4.'!EE47+'Címrend önként 4.'!EE47+'Címrend állig. 4.'!EE47</f>
        <v>0</v>
      </c>
      <c r="EF47" s="306">
        <f>'Címrend kötelező 4.'!EF47+'Címrend önként 4.'!EF47+'Címrend állig. 4.'!EF47</f>
        <v>57</v>
      </c>
      <c r="EG47" s="306">
        <f>'Címrend kötelező 4.'!EG47+'Címrend önként 4.'!EG47+'Címrend állig. 4.'!EG47</f>
        <v>0</v>
      </c>
      <c r="EH47" s="306">
        <f>'Címrend kötelező 4.'!EH47+'Címrend önként 4.'!EH47+'Címrend állig. 4.'!EH47</f>
        <v>0</v>
      </c>
      <c r="EI47" s="306">
        <f>'Címrend kötelező 4.'!EI47+'Címrend önként 4.'!EI47+'Címrend állig. 4.'!EI47</f>
        <v>0</v>
      </c>
      <c r="EJ47" s="306">
        <f>'Címrend kötelező 4.'!EJ47+'Címrend önként 4.'!EJ47+'Címrend állig. 4.'!EJ47</f>
        <v>0</v>
      </c>
      <c r="EK47" s="306">
        <f>'Címrend kötelező 4.'!EK47+'Címrend önként 4.'!EK47+'Címrend állig. 4.'!EK47</f>
        <v>0</v>
      </c>
      <c r="EL47" s="306">
        <f>'Címrend kötelező 4.'!EL47+'Címrend önként 4.'!EL47+'Címrend állig. 4.'!EL47</f>
        <v>0</v>
      </c>
      <c r="EM47" s="306">
        <f>'Címrend kötelező 4.'!EM47+'Címrend önként 4.'!EM47+'Címrend állig. 4.'!EM47</f>
        <v>0</v>
      </c>
      <c r="EN47" s="306">
        <f>'Címrend kötelező 4.'!EN47+'Címrend önként 4.'!EN47+'Címrend állig. 4.'!EN47</f>
        <v>0</v>
      </c>
      <c r="EO47" s="306">
        <f>'Címrend kötelező 4.'!EO47+'Címrend önként 4.'!EO47+'Címrend állig. 4.'!EO47</f>
        <v>0</v>
      </c>
      <c r="EP47" s="306">
        <f>'Címrend kötelező 4.'!EP47+'Címrend önként 4.'!EP47+'Címrend állig. 4.'!EP47</f>
        <v>0</v>
      </c>
      <c r="EQ47" s="306">
        <f>'Címrend kötelező 4.'!EQ47+'Címrend önként 4.'!EQ47+'Címrend állig. 4.'!EQ47</f>
        <v>0</v>
      </c>
      <c r="ER47" s="306">
        <f>'Címrend kötelező 4.'!ER47+'Címrend önként 4.'!ER47+'Címrend állig. 4.'!ER47</f>
        <v>0</v>
      </c>
      <c r="ES47" s="306">
        <f>'Címrend kötelező 4.'!ES47+'Címrend önként 4.'!ES47+'Címrend állig. 4.'!ES47</f>
        <v>0</v>
      </c>
      <c r="ET47" s="306">
        <f>'Címrend kötelező 4.'!ET47+'Címrend önként 4.'!ET47+'Címrend állig. 4.'!ET47</f>
        <v>0</v>
      </c>
      <c r="EU47" s="306">
        <f>'Címrend kötelező 4.'!EU47+'Címrend önként 4.'!EU47+'Címrend állig. 4.'!EU47</f>
        <v>0</v>
      </c>
      <c r="EV47" s="335">
        <f t="shared" si="310"/>
        <v>0</v>
      </c>
      <c r="EW47" s="335">
        <f t="shared" si="310"/>
        <v>0</v>
      </c>
      <c r="EX47" s="335">
        <f t="shared" si="310"/>
        <v>57</v>
      </c>
      <c r="EY47" s="306">
        <f>'Címrend kötelező 4.'!EY47+'Címrend önként 4.'!EY47+'Címrend állig. 4.'!EY47</f>
        <v>0</v>
      </c>
      <c r="EZ47" s="306">
        <f>'Címrend kötelező 4.'!EZ47+'Címrend önként 4.'!EZ47+'Címrend állig. 4.'!EZ47</f>
        <v>0</v>
      </c>
      <c r="FA47" s="306">
        <f>'Címrend kötelező 4.'!FA47+'Címrend önként 4.'!FA47+'Címrend állig. 4.'!FA47</f>
        <v>0</v>
      </c>
      <c r="FB47" s="306">
        <f>'Címrend kötelező 4.'!FB47+'Címrend önként 4.'!FB47+'Címrend állig. 4.'!FB47</f>
        <v>0</v>
      </c>
      <c r="FC47" s="306">
        <f>'Címrend kötelező 4.'!FC47+'Címrend önként 4.'!FC47+'Címrend állig. 4.'!FC47</f>
        <v>0</v>
      </c>
      <c r="FD47" s="306">
        <f>'Címrend kötelező 4.'!FD47+'Címrend önként 4.'!FD47+'Címrend állig. 4.'!FD47</f>
        <v>0</v>
      </c>
      <c r="FE47" s="306">
        <f>'Címrend kötelező 4.'!FE47+'Címrend önként 4.'!FE47+'Címrend állig. 4.'!FE47</f>
        <v>0</v>
      </c>
      <c r="FF47" s="306">
        <f>'Címrend kötelező 4.'!FF47+'Címrend önként 4.'!FF47+'Címrend állig. 4.'!FF47</f>
        <v>0</v>
      </c>
      <c r="FG47" s="306">
        <f>'Címrend kötelező 4.'!FG47+'Címrend önként 4.'!FG47+'Címrend állig. 4.'!FG47</f>
        <v>0</v>
      </c>
      <c r="FH47" s="306">
        <f>'Címrend kötelező 4.'!FH47+'Címrend önként 4.'!FH47+'Címrend állig. 4.'!FH47</f>
        <v>0</v>
      </c>
      <c r="FI47" s="306">
        <f>'Címrend kötelező 4.'!FI47+'Címrend önként 4.'!FI47+'Címrend állig. 4.'!FI47</f>
        <v>0</v>
      </c>
      <c r="FJ47" s="306">
        <f>'Címrend kötelező 4.'!FJ47+'Címrend önként 4.'!FJ47+'Címrend állig. 4.'!FJ47</f>
        <v>0</v>
      </c>
      <c r="FK47" s="306">
        <f>'Címrend kötelező 4.'!FK47+'Címrend önként 4.'!FK47+'Címrend állig. 4.'!FK47</f>
        <v>0</v>
      </c>
      <c r="FL47" s="306">
        <f>'Címrend kötelező 4.'!FL47+'Címrend önként 4.'!FL47+'Címrend állig. 4.'!FL47</f>
        <v>0</v>
      </c>
      <c r="FM47" s="306">
        <f>'Címrend kötelező 4.'!FM47+'Címrend önként 4.'!FM47+'Címrend állig. 4.'!FM47</f>
        <v>0</v>
      </c>
      <c r="FN47" s="306">
        <f>'Címrend kötelező 4.'!FN47+'Címrend önként 4.'!FN47+'Címrend állig. 4.'!FN47</f>
        <v>0</v>
      </c>
      <c r="FO47" s="306">
        <f>'Címrend kötelező 4.'!FO47+'Címrend önként 4.'!FO47+'Címrend állig. 4.'!FO47</f>
        <v>0</v>
      </c>
      <c r="FP47" s="306">
        <f>'Címrend kötelező 4.'!FP47+'Címrend önként 4.'!FP47+'Címrend állig. 4.'!FP47</f>
        <v>0</v>
      </c>
      <c r="FQ47" s="306">
        <f>'Címrend kötelező 4.'!FQ47+'Címrend önként 4.'!FQ47+'Címrend állig. 4.'!FQ47</f>
        <v>0</v>
      </c>
      <c r="FR47" s="306">
        <f>'Címrend kötelező 4.'!FR47+'Címrend önként 4.'!FR47+'Címrend állig. 4.'!FR47</f>
        <v>0</v>
      </c>
      <c r="FS47" s="306">
        <f>'Címrend kötelező 4.'!FS47+'Címrend önként 4.'!FS47+'Címrend állig. 4.'!FS47</f>
        <v>0</v>
      </c>
      <c r="FT47" s="306">
        <f>'Címrend kötelező 4.'!FT47+'Címrend önként 4.'!FT47+'Címrend állig. 4.'!FT47</f>
        <v>0</v>
      </c>
      <c r="FU47" s="306">
        <f>'Címrend kötelező 4.'!FU47+'Címrend önként 4.'!FU47+'Címrend állig. 4.'!FU47</f>
        <v>0</v>
      </c>
      <c r="FV47" s="306">
        <f>'Címrend kötelező 4.'!FV47+'Címrend önként 4.'!FV47+'Címrend állig. 4.'!FV47</f>
        <v>0</v>
      </c>
      <c r="FW47" s="306">
        <f>'Címrend kötelező 4.'!FW47+'Címrend önként 4.'!FW47+'Címrend állig. 4.'!FW47</f>
        <v>0</v>
      </c>
      <c r="FX47" s="306">
        <f>'Címrend kötelező 4.'!FX47+'Címrend önként 4.'!FX47+'Címrend állig. 4.'!FX47</f>
        <v>0</v>
      </c>
      <c r="FY47" s="306">
        <f>'Címrend kötelező 4.'!FY47+'Címrend önként 4.'!FY47+'Címrend állig. 4.'!FY47</f>
        <v>0</v>
      </c>
      <c r="FZ47" s="306">
        <f>'Címrend kötelező 4.'!FZ47+'Címrend önként 4.'!FZ47+'Címrend állig. 4.'!FZ47</f>
        <v>0</v>
      </c>
      <c r="GA47" s="306">
        <f>'Címrend kötelező 4.'!GA47+'Címrend önként 4.'!GA47+'Címrend állig. 4.'!GA47</f>
        <v>0</v>
      </c>
      <c r="GB47" s="306">
        <f>'Címrend kötelező 4.'!GB47+'Címrend önként 4.'!GB47+'Címrend állig. 4.'!GB47</f>
        <v>0</v>
      </c>
      <c r="GC47" s="306">
        <f>'Címrend kötelező 4.'!GC47+'Címrend önként 4.'!GC47+'Címrend állig. 4.'!GC47</f>
        <v>0</v>
      </c>
      <c r="GD47" s="306">
        <f>'Címrend kötelező 4.'!GD47+'Címrend önként 4.'!GD47+'Címrend állig. 4.'!GD47</f>
        <v>0</v>
      </c>
      <c r="GE47" s="306">
        <f>'Címrend kötelező 4.'!GE47+'Címrend önként 4.'!GE47+'Címrend állig. 4.'!GE47</f>
        <v>0</v>
      </c>
      <c r="GF47" s="306">
        <f>'Címrend kötelező 4.'!GF47+'Címrend önként 4.'!GF47+'Címrend állig. 4.'!GF47</f>
        <v>0</v>
      </c>
      <c r="GG47" s="306">
        <f>'Címrend kötelező 4.'!GG47+'Címrend önként 4.'!GG47+'Címrend állig. 4.'!GG47</f>
        <v>0</v>
      </c>
      <c r="GH47" s="306">
        <f>'Címrend kötelező 4.'!GH47+'Címrend önként 4.'!GH47+'Címrend állig. 4.'!GH47</f>
        <v>0</v>
      </c>
      <c r="GI47" s="306">
        <f>'Címrend kötelező 4.'!GI47+'Címrend önként 4.'!GI47+'Címrend állig. 4.'!GI47</f>
        <v>0</v>
      </c>
      <c r="GJ47" s="306">
        <f>'Címrend kötelező 4.'!GJ47+'Címrend önként 4.'!GJ47+'Címrend állig. 4.'!GJ47</f>
        <v>0</v>
      </c>
      <c r="GK47" s="306">
        <f>'Címrend kötelező 4.'!GK47+'Címrend önként 4.'!GK47+'Címrend állig. 4.'!GK47</f>
        <v>0</v>
      </c>
      <c r="GL47" s="307">
        <f t="shared" si="311"/>
        <v>0</v>
      </c>
      <c r="GM47" s="307">
        <f t="shared" si="311"/>
        <v>0</v>
      </c>
      <c r="GN47" s="307">
        <f t="shared" si="311"/>
        <v>0</v>
      </c>
      <c r="GO47" s="306">
        <f>'Címrend kötelező 4.'!GO47+'Címrend önként 4.'!GO47+'Címrend állig. 4.'!GO47</f>
        <v>0</v>
      </c>
      <c r="GP47" s="306">
        <f>'Címrend kötelező 4.'!GP47+'Címrend önként 4.'!GP47+'Címrend állig. 4.'!GP47</f>
        <v>0</v>
      </c>
      <c r="GQ47" s="306">
        <f>'Címrend kötelező 4.'!GQ47+'Címrend önként 4.'!GQ47+'Címrend állig. 4.'!GQ47</f>
        <v>0</v>
      </c>
      <c r="GR47" s="306">
        <f>'Címrend kötelező 4.'!GR47+'Címrend önként 4.'!GR47+'Címrend állig. 4.'!GR47</f>
        <v>0</v>
      </c>
      <c r="GS47" s="306">
        <f>'Címrend kötelező 4.'!GS47+'Címrend önként 4.'!GS47+'Címrend állig. 4.'!GS47</f>
        <v>0</v>
      </c>
      <c r="GT47" s="306">
        <f>'Címrend kötelező 4.'!GT47+'Címrend önként 4.'!GT47+'Címrend állig. 4.'!GT47</f>
        <v>0</v>
      </c>
      <c r="GU47" s="306">
        <f>'Címrend kötelező 4.'!GU47+'Címrend önként 4.'!GU47+'Címrend állig. 4.'!GU47</f>
        <v>0</v>
      </c>
      <c r="GV47" s="306">
        <f>'Címrend kötelező 4.'!GV47+'Címrend önként 4.'!GV47+'Címrend állig. 4.'!GV47</f>
        <v>0</v>
      </c>
      <c r="GW47" s="306">
        <f>'Címrend kötelező 4.'!GW47+'Címrend önként 4.'!GW47+'Címrend állig. 4.'!GW47</f>
        <v>0</v>
      </c>
      <c r="GX47" s="307">
        <f t="shared" si="312"/>
        <v>0</v>
      </c>
      <c r="GY47" s="307">
        <f t="shared" si="312"/>
        <v>0</v>
      </c>
      <c r="GZ47" s="307">
        <f t="shared" si="312"/>
        <v>0</v>
      </c>
      <c r="HA47" s="307">
        <f t="shared" si="313"/>
        <v>0</v>
      </c>
      <c r="HB47" s="307">
        <f t="shared" si="313"/>
        <v>0</v>
      </c>
      <c r="HC47" s="308">
        <f t="shared" si="313"/>
        <v>57</v>
      </c>
      <c r="HD47" s="299"/>
    </row>
    <row r="48" spans="1:212" ht="24.95" customHeight="1" x14ac:dyDescent="0.2">
      <c r="A48" s="318" t="s">
        <v>605</v>
      </c>
      <c r="B48" s="306">
        <f>'Címrend kötelező 4.'!B48+'Címrend önként 4.'!B48+'Címrend állig. 4.'!B48</f>
        <v>0</v>
      </c>
      <c r="C48" s="306">
        <f>'Címrend kötelező 4.'!C48+'Címrend önként 4.'!C48+'Címrend állig. 4.'!C48</f>
        <v>0</v>
      </c>
      <c r="D48" s="306">
        <f>'Címrend kötelező 4.'!D48+'Címrend önként 4.'!D48+'Címrend állig. 4.'!D48</f>
        <v>0</v>
      </c>
      <c r="E48" s="306">
        <f>'Címrend kötelező 4.'!E48+'Címrend önként 4.'!E48+'Címrend állig. 4.'!E48</f>
        <v>0</v>
      </c>
      <c r="F48" s="306">
        <f>'Címrend kötelező 4.'!F48+'Címrend önként 4.'!F48+'Címrend állig. 4.'!F48</f>
        <v>0</v>
      </c>
      <c r="G48" s="306">
        <f>'Címrend kötelező 4.'!G48+'Címrend önként 4.'!G48+'Címrend állig. 4.'!G48</f>
        <v>0</v>
      </c>
      <c r="H48" s="306">
        <f>'Címrend kötelező 4.'!H48+'Címrend önként 4.'!H48+'Címrend állig. 4.'!H48</f>
        <v>0</v>
      </c>
      <c r="I48" s="306">
        <f>'Címrend kötelező 4.'!I48+'Címrend önként 4.'!I48+'Címrend állig. 4.'!I48</f>
        <v>0</v>
      </c>
      <c r="J48" s="306">
        <f>'Címrend kötelező 4.'!J48+'Címrend önként 4.'!J48+'Címrend állig. 4.'!J48</f>
        <v>0</v>
      </c>
      <c r="K48" s="306">
        <f>'Címrend kötelező 4.'!K48+'Címrend önként 4.'!K48+'Címrend állig. 4.'!K48</f>
        <v>0</v>
      </c>
      <c r="L48" s="306">
        <f>'Címrend kötelező 4.'!L48+'Címrend önként 4.'!L48+'Címrend állig. 4.'!L48</f>
        <v>0</v>
      </c>
      <c r="M48" s="306">
        <f>'Címrend kötelező 4.'!M48+'Címrend önként 4.'!M48+'Címrend állig. 4.'!M48</f>
        <v>0</v>
      </c>
      <c r="N48" s="306">
        <f>'Címrend kötelező 4.'!N48+'Címrend önként 4.'!N48+'Címrend állig. 4.'!N48</f>
        <v>0</v>
      </c>
      <c r="O48" s="306">
        <f>'Címrend kötelező 4.'!O48+'Címrend önként 4.'!O48+'Címrend állig. 4.'!O48</f>
        <v>0</v>
      </c>
      <c r="P48" s="306">
        <f>'Címrend kötelező 4.'!P48+'Címrend önként 4.'!P48+'Címrend állig. 4.'!P48</f>
        <v>0</v>
      </c>
      <c r="Q48" s="306">
        <f>'Címrend kötelező 4.'!Q48+'Címrend önként 4.'!Q48+'Címrend állig. 4.'!Q48</f>
        <v>0</v>
      </c>
      <c r="R48" s="306">
        <f>'Címrend kötelező 4.'!R48+'Címrend önként 4.'!R48+'Címrend állig. 4.'!R48</f>
        <v>0</v>
      </c>
      <c r="S48" s="306">
        <f>'Címrend kötelező 4.'!S48+'Címrend önként 4.'!S48+'Címrend állig. 4.'!S48</f>
        <v>0</v>
      </c>
      <c r="T48" s="306">
        <f>'Címrend kötelező 4.'!T48+'Címrend önként 4.'!T48+'Címrend állig. 4.'!T48</f>
        <v>0</v>
      </c>
      <c r="U48" s="306">
        <f>'Címrend kötelező 4.'!U48+'Címrend önként 4.'!U48+'Címrend állig. 4.'!U48</f>
        <v>0</v>
      </c>
      <c r="V48" s="306">
        <f>'Címrend kötelező 4.'!V48+'Címrend önként 4.'!V48+'Címrend állig. 4.'!V48</f>
        <v>0</v>
      </c>
      <c r="W48" s="306">
        <f>'Címrend kötelező 4.'!W48+'Címrend önként 4.'!W48+'Címrend állig. 4.'!W48</f>
        <v>0</v>
      </c>
      <c r="X48" s="306">
        <f>'Címrend kötelező 4.'!X48+'Címrend önként 4.'!X48+'Címrend állig. 4.'!X48</f>
        <v>0</v>
      </c>
      <c r="Y48" s="306">
        <f>'Címrend kötelező 4.'!Y48+'Címrend önként 4.'!Y48+'Címrend állig. 4.'!Y48</f>
        <v>0</v>
      </c>
      <c r="Z48" s="306">
        <f>'Címrend kötelező 4.'!Z48+'Címrend önként 4.'!Z48+'Címrend állig. 4.'!Z48</f>
        <v>0</v>
      </c>
      <c r="AA48" s="306">
        <f>'Címrend kötelező 4.'!AA48+'Címrend önként 4.'!AA48+'Címrend állig. 4.'!AA48</f>
        <v>0</v>
      </c>
      <c r="AB48" s="306">
        <f>'Címrend kötelező 4.'!AB48+'Címrend önként 4.'!AB48+'Címrend állig. 4.'!AB48</f>
        <v>0</v>
      </c>
      <c r="AC48" s="306">
        <f>'Címrend kötelező 4.'!AC48+'Címrend önként 4.'!AC48+'Címrend állig. 4.'!AC48</f>
        <v>0</v>
      </c>
      <c r="AD48" s="306">
        <f>'Címrend kötelező 4.'!AD48+'Címrend önként 4.'!AD48+'Címrend állig. 4.'!AD48</f>
        <v>0</v>
      </c>
      <c r="AE48" s="306">
        <f>'Címrend kötelező 4.'!AE48+'Címrend önként 4.'!AE48+'Címrend állig. 4.'!AE48</f>
        <v>0</v>
      </c>
      <c r="AF48" s="306">
        <f>'Címrend kötelező 4.'!AF48+'Címrend önként 4.'!AF48+'Címrend állig. 4.'!AF48</f>
        <v>0</v>
      </c>
      <c r="AG48" s="306">
        <f>'Címrend kötelező 4.'!AG48+'Címrend önként 4.'!AG48+'Címrend állig. 4.'!AG48</f>
        <v>0</v>
      </c>
      <c r="AH48" s="306">
        <f>'Címrend kötelező 4.'!AH48+'Címrend önként 4.'!AH48+'Címrend állig. 4.'!AH48</f>
        <v>0</v>
      </c>
      <c r="AI48" s="306">
        <f>'Címrend kötelező 4.'!AI48+'Címrend önként 4.'!AI48+'Címrend állig. 4.'!AI48</f>
        <v>0</v>
      </c>
      <c r="AJ48" s="306">
        <f>'Címrend kötelező 4.'!AJ48+'Címrend önként 4.'!AJ48+'Címrend állig. 4.'!AJ48</f>
        <v>0</v>
      </c>
      <c r="AK48" s="306">
        <f>'Címrend kötelező 4.'!AK48+'Címrend önként 4.'!AK48+'Címrend állig. 4.'!AK48</f>
        <v>0</v>
      </c>
      <c r="AL48" s="306">
        <f>'Címrend kötelező 4.'!AL48+'Címrend önként 4.'!AL48+'Címrend állig. 4.'!AL48</f>
        <v>0</v>
      </c>
      <c r="AM48" s="306">
        <f>'Címrend kötelező 4.'!AM48+'Címrend önként 4.'!AM48+'Címrend állig. 4.'!AM48</f>
        <v>0</v>
      </c>
      <c r="AN48" s="306">
        <f>'Címrend kötelező 4.'!AN48+'Címrend önként 4.'!AN48+'Címrend állig. 4.'!AN48</f>
        <v>0</v>
      </c>
      <c r="AO48" s="306">
        <f>'Címrend kötelező 4.'!AO48+'Címrend önként 4.'!AO48+'Címrend állig. 4.'!AO48</f>
        <v>0</v>
      </c>
      <c r="AP48" s="306">
        <f>'Címrend kötelező 4.'!AP48+'Címrend önként 4.'!AP48+'Címrend állig. 4.'!AP48</f>
        <v>0</v>
      </c>
      <c r="AQ48" s="306">
        <f>'Címrend kötelező 4.'!AQ48+'Címrend önként 4.'!AQ48+'Címrend állig. 4.'!AQ48</f>
        <v>0</v>
      </c>
      <c r="AR48" s="306">
        <f>'Címrend kötelező 4.'!AR48+'Címrend önként 4.'!AR48+'Címrend állig. 4.'!AR48</f>
        <v>0</v>
      </c>
      <c r="AS48" s="306">
        <f>'Címrend kötelező 4.'!AS48+'Címrend önként 4.'!AS48+'Címrend állig. 4.'!AS48</f>
        <v>0</v>
      </c>
      <c r="AT48" s="306">
        <f>'Címrend kötelező 4.'!AT48+'Címrend önként 4.'!AT48+'Címrend állig. 4.'!AT48</f>
        <v>0</v>
      </c>
      <c r="AU48" s="306">
        <f>'Címrend kötelező 4.'!AU48+'Címrend önként 4.'!AU48+'Címrend állig. 4.'!AU48</f>
        <v>0</v>
      </c>
      <c r="AV48" s="306">
        <f>'Címrend kötelező 4.'!AV48+'Címrend önként 4.'!AV48+'Címrend állig. 4.'!AV48</f>
        <v>0</v>
      </c>
      <c r="AW48" s="306">
        <f>'Címrend kötelező 4.'!AW48+'Címrend önként 4.'!AW48+'Címrend állig. 4.'!AW48</f>
        <v>0</v>
      </c>
      <c r="AX48" s="306">
        <f>'Címrend kötelező 4.'!AX48+'Címrend önként 4.'!AX48+'Címrend állig. 4.'!AX48</f>
        <v>0</v>
      </c>
      <c r="AY48" s="306">
        <f>'Címrend kötelező 4.'!AY48+'Címrend önként 4.'!AY48+'Címrend állig. 4.'!AY48</f>
        <v>0</v>
      </c>
      <c r="AZ48" s="306">
        <f>'Címrend kötelező 4.'!AZ48+'Címrend önként 4.'!AZ48+'Címrend állig. 4.'!AZ48</f>
        <v>0</v>
      </c>
      <c r="BA48" s="306">
        <f>'Címrend kötelező 4.'!BA48+'Címrend önként 4.'!BA48+'Címrend állig. 4.'!BA48</f>
        <v>0</v>
      </c>
      <c r="BB48" s="306">
        <f>'Címrend kötelező 4.'!BB48+'Címrend önként 4.'!BB48+'Címrend állig. 4.'!BB48</f>
        <v>0</v>
      </c>
      <c r="BC48" s="306">
        <f>'Címrend kötelező 4.'!BC48+'Címrend önként 4.'!BC48+'Címrend állig. 4.'!BC48</f>
        <v>0</v>
      </c>
      <c r="BD48" s="306">
        <f>'Címrend kötelező 4.'!BD48+'Címrend önként 4.'!BD48+'Címrend állig. 4.'!BD48</f>
        <v>0</v>
      </c>
      <c r="BE48" s="306">
        <f>'Címrend kötelező 4.'!BE48+'Címrend önként 4.'!BE48+'Címrend állig. 4.'!BE48</f>
        <v>0</v>
      </c>
      <c r="BF48" s="306">
        <f>'Címrend kötelező 4.'!BF48+'Címrend önként 4.'!BF48+'Címrend állig. 4.'!BF48</f>
        <v>0</v>
      </c>
      <c r="BG48" s="306">
        <f>'Címrend kötelező 4.'!BG48+'Címrend önként 4.'!BG48+'Címrend állig. 4.'!BG48</f>
        <v>0</v>
      </c>
      <c r="BH48" s="306">
        <f>'Címrend kötelező 4.'!BH48+'Címrend önként 4.'!BH48+'Címrend állig. 4.'!BH48</f>
        <v>0</v>
      </c>
      <c r="BI48" s="306">
        <f>'Címrend kötelező 4.'!BI48+'Címrend önként 4.'!BI48+'Címrend állig. 4.'!BI48</f>
        <v>0</v>
      </c>
      <c r="BJ48" s="306">
        <f>'Címrend kötelező 4.'!BJ48+'Címrend önként 4.'!BJ48+'Címrend állig. 4.'!BJ48</f>
        <v>0</v>
      </c>
      <c r="BK48" s="306">
        <f>'Címrend kötelező 4.'!BK48+'Címrend önként 4.'!BK48+'Címrend állig. 4.'!BK48</f>
        <v>0</v>
      </c>
      <c r="BL48" s="306">
        <f>'Címrend kötelező 4.'!BL48+'Címrend önként 4.'!BL48+'Címrend állig. 4.'!BL48</f>
        <v>0</v>
      </c>
      <c r="BM48" s="306">
        <f>'Címrend kötelező 4.'!BM48+'Címrend önként 4.'!BM48+'Címrend állig. 4.'!BM48</f>
        <v>0</v>
      </c>
      <c r="BN48" s="306">
        <f>'Címrend kötelező 4.'!BN48+'Címrend önként 4.'!BN48+'Címrend állig. 4.'!BN48</f>
        <v>0</v>
      </c>
      <c r="BO48" s="306">
        <f>'Címrend kötelező 4.'!BO48+'Címrend önként 4.'!BO48+'Címrend állig. 4.'!BO48</f>
        <v>0</v>
      </c>
      <c r="BP48" s="306">
        <f>'Címrend kötelező 4.'!BP48+'Címrend önként 4.'!BP48+'Címrend állig. 4.'!BP48</f>
        <v>0</v>
      </c>
      <c r="BQ48" s="306">
        <f>'Címrend kötelező 4.'!BQ48+'Címrend önként 4.'!BQ48+'Címrend állig. 4.'!BQ48</f>
        <v>0</v>
      </c>
      <c r="BR48" s="306">
        <f>'Címrend kötelező 4.'!BR48+'Címrend önként 4.'!BR48+'Címrend állig. 4.'!BR48</f>
        <v>0</v>
      </c>
      <c r="BS48" s="306">
        <f>'Címrend kötelező 4.'!BS48+'Címrend önként 4.'!BS48+'Címrend állig. 4.'!BS48</f>
        <v>0</v>
      </c>
      <c r="BT48" s="306">
        <f>'Címrend kötelező 4.'!BT48+'Címrend önként 4.'!BT48+'Címrend állig. 4.'!BT48</f>
        <v>0</v>
      </c>
      <c r="BU48" s="306">
        <f>'Címrend kötelező 4.'!BU48+'Címrend önként 4.'!BU48+'Címrend állig. 4.'!BU48</f>
        <v>0</v>
      </c>
      <c r="BV48" s="306">
        <f>'Címrend kötelező 4.'!BV48+'Címrend önként 4.'!BV48+'Címrend állig. 4.'!BV48</f>
        <v>0</v>
      </c>
      <c r="BW48" s="306">
        <f>'Címrend kötelező 4.'!BW48+'Címrend önként 4.'!BW48+'Címrend állig. 4.'!BW48</f>
        <v>0</v>
      </c>
      <c r="BX48" s="306">
        <f>'Címrend kötelező 4.'!BX48+'Címrend önként 4.'!BX48+'Címrend állig. 4.'!BX48</f>
        <v>0</v>
      </c>
      <c r="BY48" s="306">
        <f>'Címrend kötelező 4.'!BY48+'Címrend önként 4.'!BY48+'Címrend állig. 4.'!BY48</f>
        <v>0</v>
      </c>
      <c r="BZ48" s="306">
        <f>'Címrend kötelező 4.'!BZ48+'Címrend önként 4.'!BZ48+'Címrend állig. 4.'!BZ48</f>
        <v>0</v>
      </c>
      <c r="CA48" s="306">
        <f>'Címrend kötelező 4.'!CA48+'Címrend önként 4.'!CA48+'Címrend állig. 4.'!CA48</f>
        <v>0</v>
      </c>
      <c r="CB48" s="306">
        <f>'Címrend kötelező 4.'!CB48+'Címrend önként 4.'!CB48+'Címrend állig. 4.'!CB48</f>
        <v>0</v>
      </c>
      <c r="CC48" s="306">
        <f>'Címrend kötelező 4.'!CC48+'Címrend önként 4.'!CC48+'Címrend állig. 4.'!CC48</f>
        <v>0</v>
      </c>
      <c r="CD48" s="306">
        <f>'Címrend kötelező 4.'!CD48+'Címrend önként 4.'!CD48+'Címrend állig. 4.'!CD48</f>
        <v>0</v>
      </c>
      <c r="CE48" s="306">
        <f>'Címrend kötelező 4.'!CE48+'Címrend önként 4.'!CE48+'Címrend állig. 4.'!CE48</f>
        <v>0</v>
      </c>
      <c r="CF48" s="306">
        <f>'Címrend kötelező 4.'!CF48+'Címrend önként 4.'!CF48+'Címrend állig. 4.'!CF48</f>
        <v>0</v>
      </c>
      <c r="CG48" s="306">
        <f>'Címrend kötelező 4.'!CG48+'Címrend önként 4.'!CG48+'Címrend állig. 4.'!CG48</f>
        <v>0</v>
      </c>
      <c r="CH48" s="306">
        <f>'Címrend kötelező 4.'!CH48+'Címrend önként 4.'!CH48+'Címrend állig. 4.'!CH48</f>
        <v>0</v>
      </c>
      <c r="CI48" s="306">
        <f>'Címrend kötelező 4.'!CI48+'Címrend önként 4.'!CI48+'Címrend állig. 4.'!CI48</f>
        <v>0</v>
      </c>
      <c r="CJ48" s="306">
        <f>'Címrend kötelező 4.'!CJ48+'Címrend önként 4.'!CJ48+'Címrend állig. 4.'!CJ48</f>
        <v>0</v>
      </c>
      <c r="CK48" s="306">
        <f>'Címrend kötelező 4.'!CK48+'Címrend önként 4.'!CK48+'Címrend állig. 4.'!CK48</f>
        <v>0</v>
      </c>
      <c r="CL48" s="306">
        <f>'Címrend kötelező 4.'!CL48+'Címrend önként 4.'!CL48+'Címrend állig. 4.'!CL48</f>
        <v>0</v>
      </c>
      <c r="CM48" s="306">
        <f>'Címrend kötelező 4.'!CM48+'Címrend önként 4.'!CM48+'Címrend állig. 4.'!CM48</f>
        <v>0</v>
      </c>
      <c r="CN48" s="306">
        <f>'Címrend kötelező 4.'!CN48+'Címrend önként 4.'!CN48+'Címrend állig. 4.'!CN48</f>
        <v>0</v>
      </c>
      <c r="CO48" s="306">
        <f>'Címrend kötelező 4.'!CO48+'Címrend önként 4.'!CO48+'Címrend állig. 4.'!CO48</f>
        <v>0</v>
      </c>
      <c r="CP48" s="306">
        <f>'Címrend kötelező 4.'!CP48+'Címrend önként 4.'!CP48+'Címrend állig. 4.'!CP48</f>
        <v>0</v>
      </c>
      <c r="CQ48" s="306">
        <f>'Címrend kötelező 4.'!CQ48+'Címrend önként 4.'!CQ48+'Címrend állig. 4.'!CQ48</f>
        <v>0</v>
      </c>
      <c r="CR48" s="306">
        <f>'Címrend kötelező 4.'!CR48+'Címrend önként 4.'!CR48+'Címrend állig. 4.'!CR48</f>
        <v>0</v>
      </c>
      <c r="CS48" s="306">
        <f>'Címrend kötelező 4.'!CS48+'Címrend önként 4.'!CS48+'Címrend állig. 4.'!CS48</f>
        <v>0</v>
      </c>
      <c r="CT48" s="306">
        <f>'Címrend kötelező 4.'!CT48+'Címrend önként 4.'!CT48+'Címrend állig. 4.'!CT48</f>
        <v>0</v>
      </c>
      <c r="CU48" s="306">
        <f>'Címrend kötelező 4.'!CU48+'Címrend önként 4.'!CU48+'Címrend állig. 4.'!CU48</f>
        <v>0</v>
      </c>
      <c r="CV48" s="306">
        <f>'Címrend kötelező 4.'!CV48+'Címrend önként 4.'!CV48+'Címrend állig. 4.'!CV48</f>
        <v>0</v>
      </c>
      <c r="CW48" s="306">
        <f>'Címrend kötelező 4.'!CW48+'Címrend önként 4.'!CW48+'Címrend állig. 4.'!CW48</f>
        <v>0</v>
      </c>
      <c r="CX48" s="306">
        <f>'Címrend kötelező 4.'!CX48+'Címrend önként 4.'!CX48+'Címrend állig. 4.'!CX48</f>
        <v>0</v>
      </c>
      <c r="CY48" s="306">
        <f>'Címrend kötelező 4.'!CY48+'Címrend önként 4.'!CY48+'Címrend állig. 4.'!CY48</f>
        <v>0</v>
      </c>
      <c r="CZ48" s="306">
        <f>'Címrend kötelező 4.'!CZ48+'Címrend önként 4.'!CZ48+'Címrend állig. 4.'!CZ48</f>
        <v>0</v>
      </c>
      <c r="DA48" s="306">
        <f>'Címrend kötelező 4.'!DA48+'Címrend önként 4.'!DA48+'Címrend állig. 4.'!DA48</f>
        <v>0</v>
      </c>
      <c r="DB48" s="306">
        <f>'Címrend kötelező 4.'!DB48+'Címrend önként 4.'!DB48+'Címrend állig. 4.'!DB48</f>
        <v>0</v>
      </c>
      <c r="DC48" s="306">
        <f>'Címrend kötelező 4.'!DC48+'Címrend önként 4.'!DC48+'Címrend állig. 4.'!DC48</f>
        <v>0</v>
      </c>
      <c r="DD48" s="306">
        <f>'Címrend kötelező 4.'!DD48+'Címrend önként 4.'!DD48+'Címrend állig. 4.'!DD48</f>
        <v>0</v>
      </c>
      <c r="DE48" s="306">
        <f>'Címrend kötelező 4.'!DE48+'Címrend önként 4.'!DE48+'Címrend állig. 4.'!DE48</f>
        <v>0</v>
      </c>
      <c r="DF48" s="306">
        <f>'Címrend kötelező 4.'!DF48+'Címrend önként 4.'!DF48+'Címrend állig. 4.'!DF48</f>
        <v>0</v>
      </c>
      <c r="DG48" s="306">
        <f>'Címrend kötelező 4.'!DG48+'Címrend önként 4.'!DG48+'Címrend állig. 4.'!DG48</f>
        <v>0</v>
      </c>
      <c r="DH48" s="306">
        <f>'Címrend kötelező 4.'!DH48+'Címrend önként 4.'!DH48+'Címrend állig. 4.'!DH48</f>
        <v>0</v>
      </c>
      <c r="DI48" s="306">
        <f>'Címrend kötelező 4.'!DI48+'Címrend önként 4.'!DI48+'Címrend állig. 4.'!DI48</f>
        <v>0</v>
      </c>
      <c r="DJ48" s="306">
        <f>'Címrend kötelező 4.'!DJ48+'Címrend önként 4.'!DJ48+'Címrend állig. 4.'!DJ48</f>
        <v>0</v>
      </c>
      <c r="DK48" s="306">
        <f>'Címrend kötelező 4.'!DK48+'Címrend önként 4.'!DK48+'Címrend állig. 4.'!DK48</f>
        <v>0</v>
      </c>
      <c r="DL48" s="306">
        <f>'Címrend kötelező 4.'!DL48+'Címrend önként 4.'!DL48+'Címrend állig. 4.'!DL48</f>
        <v>0</v>
      </c>
      <c r="DM48" s="306">
        <f>'Címrend kötelező 4.'!DM48+'Címrend önként 4.'!DM48+'Címrend állig. 4.'!DM48</f>
        <v>0</v>
      </c>
      <c r="DN48" s="306">
        <f>'Címrend kötelező 4.'!DN48+'Címrend önként 4.'!DN48+'Címrend állig. 4.'!DN48</f>
        <v>0</v>
      </c>
      <c r="DO48" s="306">
        <f>'Címrend kötelező 4.'!DO48+'Címrend önként 4.'!DO48+'Címrend állig. 4.'!DO48</f>
        <v>0</v>
      </c>
      <c r="DP48" s="306">
        <f>'Címrend kötelező 4.'!DP48+'Címrend önként 4.'!DP48+'Címrend állig. 4.'!DP48</f>
        <v>0</v>
      </c>
      <c r="DQ48" s="306">
        <f>'Címrend kötelező 4.'!DQ48+'Címrend önként 4.'!DQ48+'Címrend állig. 4.'!DQ48</f>
        <v>0</v>
      </c>
      <c r="DR48" s="335">
        <f t="shared" si="281"/>
        <v>0</v>
      </c>
      <c r="DS48" s="335">
        <f t="shared" si="281"/>
        <v>0</v>
      </c>
      <c r="DT48" s="335">
        <f t="shared" si="281"/>
        <v>0</v>
      </c>
      <c r="DU48" s="306">
        <f>'Címrend kötelező 4.'!DU48+'Címrend önként 4.'!DU48+'Címrend állig. 4.'!DU48</f>
        <v>0</v>
      </c>
      <c r="DV48" s="306">
        <f>'Címrend kötelező 4.'!DV48+'Címrend önként 4.'!DV48+'Címrend állig. 4.'!DV48</f>
        <v>0</v>
      </c>
      <c r="DW48" s="306">
        <f>'Címrend kötelező 4.'!DW48+'Címrend önként 4.'!DW48+'Címrend állig. 4.'!DW48</f>
        <v>0</v>
      </c>
      <c r="DX48" s="306">
        <f>'Címrend kötelező 4.'!DX48+'Címrend önként 4.'!DX48+'Címrend állig. 4.'!DX48</f>
        <v>0</v>
      </c>
      <c r="DY48" s="306">
        <f>'Címrend kötelező 4.'!DY48+'Címrend önként 4.'!DY48+'Címrend állig. 4.'!DY48</f>
        <v>0</v>
      </c>
      <c r="DZ48" s="306">
        <f>'Címrend kötelező 4.'!DZ48+'Címrend önként 4.'!DZ48+'Címrend állig. 4.'!DZ48</f>
        <v>0</v>
      </c>
      <c r="EA48" s="306">
        <f>'Címrend kötelező 4.'!EA48+'Címrend önként 4.'!EA48+'Címrend állig. 4.'!EA48</f>
        <v>0</v>
      </c>
      <c r="EB48" s="306">
        <f>'Címrend kötelező 4.'!EB48+'Címrend önként 4.'!EB48+'Címrend állig. 4.'!EB48</f>
        <v>0</v>
      </c>
      <c r="EC48" s="306">
        <f>'Címrend kötelező 4.'!EC48+'Címrend önként 4.'!EC48+'Címrend állig. 4.'!EC48</f>
        <v>0</v>
      </c>
      <c r="ED48" s="306">
        <f>'Címrend kötelező 4.'!ED48+'Címrend önként 4.'!ED48+'Címrend állig. 4.'!ED48</f>
        <v>0</v>
      </c>
      <c r="EE48" s="306">
        <f>'Címrend kötelező 4.'!EE48+'Címrend önként 4.'!EE48+'Címrend állig. 4.'!EE48</f>
        <v>0</v>
      </c>
      <c r="EF48" s="306">
        <f>'Címrend kötelező 4.'!EF48+'Címrend önként 4.'!EF48+'Címrend állig. 4.'!EF48</f>
        <v>0</v>
      </c>
      <c r="EG48" s="306">
        <f>'Címrend kötelező 4.'!EG48+'Címrend önként 4.'!EG48+'Címrend állig. 4.'!EG48</f>
        <v>0</v>
      </c>
      <c r="EH48" s="306">
        <f>'Címrend kötelező 4.'!EH48+'Címrend önként 4.'!EH48+'Címrend állig. 4.'!EH48</f>
        <v>0</v>
      </c>
      <c r="EI48" s="306">
        <f>'Címrend kötelező 4.'!EI48+'Címrend önként 4.'!EI48+'Címrend állig. 4.'!EI48</f>
        <v>0</v>
      </c>
      <c r="EJ48" s="306">
        <f>'Címrend kötelező 4.'!EJ48+'Címrend önként 4.'!EJ48+'Címrend állig. 4.'!EJ48</f>
        <v>0</v>
      </c>
      <c r="EK48" s="306">
        <f>'Címrend kötelező 4.'!EK48+'Címrend önként 4.'!EK48+'Címrend állig. 4.'!EK48</f>
        <v>0</v>
      </c>
      <c r="EL48" s="306">
        <f>'Címrend kötelező 4.'!EL48+'Címrend önként 4.'!EL48+'Címrend állig. 4.'!EL48</f>
        <v>0</v>
      </c>
      <c r="EM48" s="306">
        <f>'Címrend kötelező 4.'!EM48+'Címrend önként 4.'!EM48+'Címrend állig. 4.'!EM48</f>
        <v>0</v>
      </c>
      <c r="EN48" s="306">
        <f>'Címrend kötelező 4.'!EN48+'Címrend önként 4.'!EN48+'Címrend állig. 4.'!EN48</f>
        <v>0</v>
      </c>
      <c r="EO48" s="306">
        <f>'Címrend kötelező 4.'!EO48+'Címrend önként 4.'!EO48+'Címrend állig. 4.'!EO48</f>
        <v>0</v>
      </c>
      <c r="EP48" s="306">
        <f>'Címrend kötelező 4.'!EP48+'Címrend önként 4.'!EP48+'Címrend állig. 4.'!EP48</f>
        <v>0</v>
      </c>
      <c r="EQ48" s="306">
        <f>'Címrend kötelező 4.'!EQ48+'Címrend önként 4.'!EQ48+'Címrend állig. 4.'!EQ48</f>
        <v>0</v>
      </c>
      <c r="ER48" s="306">
        <f>'Címrend kötelező 4.'!ER48+'Címrend önként 4.'!ER48+'Címrend állig. 4.'!ER48</f>
        <v>0</v>
      </c>
      <c r="ES48" s="306">
        <f>'Címrend kötelező 4.'!ES48+'Címrend önként 4.'!ES48+'Címrend állig. 4.'!ES48</f>
        <v>0</v>
      </c>
      <c r="ET48" s="306">
        <f>'Címrend kötelező 4.'!ET48+'Címrend önként 4.'!ET48+'Címrend állig. 4.'!ET48</f>
        <v>0</v>
      </c>
      <c r="EU48" s="306">
        <f>'Címrend kötelező 4.'!EU48+'Címrend önként 4.'!EU48+'Címrend állig. 4.'!EU48</f>
        <v>0</v>
      </c>
      <c r="EV48" s="335">
        <f t="shared" si="310"/>
        <v>0</v>
      </c>
      <c r="EW48" s="335">
        <f t="shared" si="310"/>
        <v>0</v>
      </c>
      <c r="EX48" s="335">
        <f t="shared" si="310"/>
        <v>0</v>
      </c>
      <c r="EY48" s="306">
        <f>'Címrend kötelező 4.'!EY48+'Címrend önként 4.'!EY48+'Címrend állig. 4.'!EY48</f>
        <v>0</v>
      </c>
      <c r="EZ48" s="306">
        <f>'Címrend kötelező 4.'!EZ48+'Címrend önként 4.'!EZ48+'Címrend állig. 4.'!EZ48</f>
        <v>0</v>
      </c>
      <c r="FA48" s="306">
        <f>'Címrend kötelező 4.'!FA48+'Címrend önként 4.'!FA48+'Címrend állig. 4.'!FA48</f>
        <v>0</v>
      </c>
      <c r="FB48" s="306">
        <f>'Címrend kötelező 4.'!FB48+'Címrend önként 4.'!FB48+'Címrend állig. 4.'!FB48</f>
        <v>0</v>
      </c>
      <c r="FC48" s="306">
        <f>'Címrend kötelező 4.'!FC48+'Címrend önként 4.'!FC48+'Címrend állig. 4.'!FC48</f>
        <v>0</v>
      </c>
      <c r="FD48" s="306">
        <f>'Címrend kötelező 4.'!FD48+'Címrend önként 4.'!FD48+'Címrend állig. 4.'!FD48</f>
        <v>0</v>
      </c>
      <c r="FE48" s="306">
        <f>'Címrend kötelező 4.'!FE48+'Címrend önként 4.'!FE48+'Címrend állig. 4.'!FE48</f>
        <v>0</v>
      </c>
      <c r="FF48" s="306">
        <f>'Címrend kötelező 4.'!FF48+'Címrend önként 4.'!FF48+'Címrend állig. 4.'!FF48</f>
        <v>0</v>
      </c>
      <c r="FG48" s="306">
        <f>'Címrend kötelező 4.'!FG48+'Címrend önként 4.'!FG48+'Címrend állig. 4.'!FG48</f>
        <v>0</v>
      </c>
      <c r="FH48" s="306">
        <f>'Címrend kötelező 4.'!FH48+'Címrend önként 4.'!FH48+'Címrend állig. 4.'!FH48</f>
        <v>0</v>
      </c>
      <c r="FI48" s="306">
        <f>'Címrend kötelező 4.'!FI48+'Címrend önként 4.'!FI48+'Címrend állig. 4.'!FI48</f>
        <v>0</v>
      </c>
      <c r="FJ48" s="306">
        <f>'Címrend kötelező 4.'!FJ48+'Címrend önként 4.'!FJ48+'Címrend állig. 4.'!FJ48</f>
        <v>0</v>
      </c>
      <c r="FK48" s="306">
        <f>'Címrend kötelező 4.'!FK48+'Címrend önként 4.'!FK48+'Címrend állig. 4.'!FK48</f>
        <v>0</v>
      </c>
      <c r="FL48" s="306">
        <f>'Címrend kötelező 4.'!FL48+'Címrend önként 4.'!FL48+'Címrend állig. 4.'!FL48</f>
        <v>0</v>
      </c>
      <c r="FM48" s="306">
        <f>'Címrend kötelező 4.'!FM48+'Címrend önként 4.'!FM48+'Címrend állig. 4.'!FM48</f>
        <v>0</v>
      </c>
      <c r="FN48" s="306">
        <f>'Címrend kötelező 4.'!FN48+'Címrend önként 4.'!FN48+'Címrend állig. 4.'!FN48</f>
        <v>0</v>
      </c>
      <c r="FO48" s="306">
        <f>'Címrend kötelező 4.'!FO48+'Címrend önként 4.'!FO48+'Címrend állig. 4.'!FO48</f>
        <v>0</v>
      </c>
      <c r="FP48" s="306">
        <f>'Címrend kötelező 4.'!FP48+'Címrend önként 4.'!FP48+'Címrend állig. 4.'!FP48</f>
        <v>0</v>
      </c>
      <c r="FQ48" s="306">
        <f>'Címrend kötelező 4.'!FQ48+'Címrend önként 4.'!FQ48+'Címrend állig. 4.'!FQ48</f>
        <v>0</v>
      </c>
      <c r="FR48" s="306">
        <f>'Címrend kötelező 4.'!FR48+'Címrend önként 4.'!FR48+'Címrend állig. 4.'!FR48</f>
        <v>0</v>
      </c>
      <c r="FS48" s="306">
        <f>'Címrend kötelező 4.'!FS48+'Címrend önként 4.'!FS48+'Címrend állig. 4.'!FS48</f>
        <v>0</v>
      </c>
      <c r="FT48" s="306">
        <f>'Címrend kötelező 4.'!FT48+'Címrend önként 4.'!FT48+'Címrend állig. 4.'!FT48</f>
        <v>0</v>
      </c>
      <c r="FU48" s="306">
        <f>'Címrend kötelező 4.'!FU48+'Címrend önként 4.'!FU48+'Címrend állig. 4.'!FU48</f>
        <v>0</v>
      </c>
      <c r="FV48" s="306">
        <f>'Címrend kötelező 4.'!FV48+'Címrend önként 4.'!FV48+'Címrend állig. 4.'!FV48</f>
        <v>0</v>
      </c>
      <c r="FW48" s="306">
        <f>'Címrend kötelező 4.'!FW48+'Címrend önként 4.'!FW48+'Címrend állig. 4.'!FW48</f>
        <v>0</v>
      </c>
      <c r="FX48" s="306">
        <f>'Címrend kötelező 4.'!FX48+'Címrend önként 4.'!FX48+'Címrend állig. 4.'!FX48</f>
        <v>0</v>
      </c>
      <c r="FY48" s="306">
        <f>'Címrend kötelező 4.'!FY48+'Címrend önként 4.'!FY48+'Címrend állig. 4.'!FY48</f>
        <v>0</v>
      </c>
      <c r="FZ48" s="306">
        <f>'Címrend kötelező 4.'!FZ48+'Címrend önként 4.'!FZ48+'Címrend állig. 4.'!FZ48</f>
        <v>0</v>
      </c>
      <c r="GA48" s="306">
        <f>'Címrend kötelező 4.'!GA48+'Címrend önként 4.'!GA48+'Címrend állig. 4.'!GA48</f>
        <v>0</v>
      </c>
      <c r="GB48" s="306">
        <f>'Címrend kötelező 4.'!GB48+'Címrend önként 4.'!GB48+'Címrend állig. 4.'!GB48</f>
        <v>0</v>
      </c>
      <c r="GC48" s="306">
        <f>'Címrend kötelező 4.'!GC48+'Címrend önként 4.'!GC48+'Címrend állig. 4.'!GC48</f>
        <v>0</v>
      </c>
      <c r="GD48" s="306">
        <f>'Címrend kötelező 4.'!GD48+'Címrend önként 4.'!GD48+'Címrend állig. 4.'!GD48</f>
        <v>0</v>
      </c>
      <c r="GE48" s="306">
        <f>'Címrend kötelező 4.'!GE48+'Címrend önként 4.'!GE48+'Címrend állig. 4.'!GE48</f>
        <v>0</v>
      </c>
      <c r="GF48" s="306">
        <f>'Címrend kötelező 4.'!GF48+'Címrend önként 4.'!GF48+'Címrend állig. 4.'!GF48</f>
        <v>0</v>
      </c>
      <c r="GG48" s="306">
        <f>'Címrend kötelező 4.'!GG48+'Címrend önként 4.'!GG48+'Címrend állig. 4.'!GG48</f>
        <v>0</v>
      </c>
      <c r="GH48" s="306">
        <f>'Címrend kötelező 4.'!GH48+'Címrend önként 4.'!GH48+'Címrend állig. 4.'!GH48</f>
        <v>0</v>
      </c>
      <c r="GI48" s="306">
        <f>'Címrend kötelező 4.'!GI48+'Címrend önként 4.'!GI48+'Címrend állig. 4.'!GI48</f>
        <v>0</v>
      </c>
      <c r="GJ48" s="306">
        <f>'Címrend kötelező 4.'!GJ48+'Címrend önként 4.'!GJ48+'Címrend állig. 4.'!GJ48</f>
        <v>0</v>
      </c>
      <c r="GK48" s="306">
        <f>'Címrend kötelező 4.'!GK48+'Címrend önként 4.'!GK48+'Címrend állig. 4.'!GK48</f>
        <v>0</v>
      </c>
      <c r="GL48" s="307">
        <f t="shared" si="311"/>
        <v>0</v>
      </c>
      <c r="GM48" s="307">
        <f t="shared" si="311"/>
        <v>0</v>
      </c>
      <c r="GN48" s="307">
        <f t="shared" si="311"/>
        <v>0</v>
      </c>
      <c r="GO48" s="306">
        <f>'Címrend kötelező 4.'!GO48+'Címrend önként 4.'!GO48+'Címrend állig. 4.'!GO48</f>
        <v>0</v>
      </c>
      <c r="GP48" s="306">
        <f>'Címrend kötelező 4.'!GP48+'Címrend önként 4.'!GP48+'Címrend állig. 4.'!GP48</f>
        <v>0</v>
      </c>
      <c r="GQ48" s="306">
        <f>'Címrend kötelező 4.'!GQ48+'Címrend önként 4.'!GQ48+'Címrend állig. 4.'!GQ48</f>
        <v>0</v>
      </c>
      <c r="GR48" s="306">
        <f>'Címrend kötelező 4.'!GR48+'Címrend önként 4.'!GR48+'Címrend állig. 4.'!GR48</f>
        <v>0</v>
      </c>
      <c r="GS48" s="306">
        <f>'Címrend kötelező 4.'!GS48+'Címrend önként 4.'!GS48+'Címrend állig. 4.'!GS48</f>
        <v>0</v>
      </c>
      <c r="GT48" s="306">
        <f>'Címrend kötelező 4.'!GT48+'Címrend önként 4.'!GT48+'Címrend állig. 4.'!GT48</f>
        <v>0</v>
      </c>
      <c r="GU48" s="306">
        <f>'Címrend kötelező 4.'!GU48+'Címrend önként 4.'!GU48+'Címrend állig. 4.'!GU48</f>
        <v>0</v>
      </c>
      <c r="GV48" s="306">
        <f>'Címrend kötelező 4.'!GV48+'Címrend önként 4.'!GV48+'Címrend állig. 4.'!GV48</f>
        <v>0</v>
      </c>
      <c r="GW48" s="306">
        <f>'Címrend kötelező 4.'!GW48+'Címrend önként 4.'!GW48+'Címrend állig. 4.'!GW48</f>
        <v>0</v>
      </c>
      <c r="GX48" s="307">
        <f t="shared" si="312"/>
        <v>0</v>
      </c>
      <c r="GY48" s="307">
        <f t="shared" si="312"/>
        <v>0</v>
      </c>
      <c r="GZ48" s="307">
        <f t="shared" si="312"/>
        <v>0</v>
      </c>
      <c r="HA48" s="307">
        <f t="shared" si="313"/>
        <v>0</v>
      </c>
      <c r="HB48" s="307">
        <f t="shared" si="313"/>
        <v>0</v>
      </c>
      <c r="HC48" s="308">
        <f t="shared" si="313"/>
        <v>0</v>
      </c>
      <c r="HD48" s="299"/>
    </row>
    <row r="49" spans="1:212" s="167" customFormat="1" ht="15" customHeight="1" x14ac:dyDescent="0.2">
      <c r="A49" s="317" t="s">
        <v>606</v>
      </c>
      <c r="B49" s="310">
        <f t="shared" ref="B49" si="314">B50+B51</f>
        <v>0</v>
      </c>
      <c r="C49" s="310">
        <f t="shared" ref="C49:E49" si="315">C50+C51</f>
        <v>0</v>
      </c>
      <c r="D49" s="310">
        <f t="shared" si="315"/>
        <v>0</v>
      </c>
      <c r="E49" s="310">
        <f t="shared" si="315"/>
        <v>0</v>
      </c>
      <c r="F49" s="310">
        <f t="shared" ref="F49:N49" si="316">F50+F51</f>
        <v>0</v>
      </c>
      <c r="G49" s="310">
        <f t="shared" si="316"/>
        <v>0</v>
      </c>
      <c r="H49" s="310">
        <f t="shared" si="316"/>
        <v>0</v>
      </c>
      <c r="I49" s="310">
        <f t="shared" si="316"/>
        <v>0</v>
      </c>
      <c r="J49" s="310">
        <f t="shared" si="316"/>
        <v>0</v>
      </c>
      <c r="K49" s="310">
        <f t="shared" si="316"/>
        <v>500</v>
      </c>
      <c r="L49" s="310">
        <f t="shared" si="316"/>
        <v>500</v>
      </c>
      <c r="M49" s="310">
        <f t="shared" si="316"/>
        <v>1224</v>
      </c>
      <c r="N49" s="310">
        <f t="shared" si="316"/>
        <v>0</v>
      </c>
      <c r="O49" s="310">
        <f t="shared" ref="O49:BZ49" si="317">O50+O51</f>
        <v>0</v>
      </c>
      <c r="P49" s="310">
        <f t="shared" si="317"/>
        <v>0</v>
      </c>
      <c r="Q49" s="310">
        <f t="shared" si="317"/>
        <v>0</v>
      </c>
      <c r="R49" s="310">
        <f t="shared" si="317"/>
        <v>0</v>
      </c>
      <c r="S49" s="310">
        <f t="shared" si="317"/>
        <v>0</v>
      </c>
      <c r="T49" s="310">
        <f t="shared" si="317"/>
        <v>0</v>
      </c>
      <c r="U49" s="310">
        <f t="shared" si="317"/>
        <v>0</v>
      </c>
      <c r="V49" s="310">
        <f t="shared" si="317"/>
        <v>0</v>
      </c>
      <c r="W49" s="310">
        <f t="shared" si="317"/>
        <v>0</v>
      </c>
      <c r="X49" s="310">
        <f t="shared" si="317"/>
        <v>0</v>
      </c>
      <c r="Y49" s="310">
        <f t="shared" si="317"/>
        <v>0</v>
      </c>
      <c r="Z49" s="310">
        <f t="shared" si="317"/>
        <v>0</v>
      </c>
      <c r="AA49" s="310">
        <f t="shared" si="317"/>
        <v>0</v>
      </c>
      <c r="AB49" s="310">
        <f t="shared" si="317"/>
        <v>0</v>
      </c>
      <c r="AC49" s="310">
        <f t="shared" si="317"/>
        <v>0</v>
      </c>
      <c r="AD49" s="310">
        <f t="shared" si="317"/>
        <v>0</v>
      </c>
      <c r="AE49" s="310">
        <f t="shared" si="317"/>
        <v>0</v>
      </c>
      <c r="AF49" s="310">
        <f t="shared" si="317"/>
        <v>0</v>
      </c>
      <c r="AG49" s="310">
        <f t="shared" si="317"/>
        <v>0</v>
      </c>
      <c r="AH49" s="310">
        <f t="shared" si="317"/>
        <v>0</v>
      </c>
      <c r="AI49" s="310">
        <f t="shared" si="317"/>
        <v>0</v>
      </c>
      <c r="AJ49" s="310">
        <f t="shared" si="317"/>
        <v>0</v>
      </c>
      <c r="AK49" s="310">
        <f t="shared" si="317"/>
        <v>0</v>
      </c>
      <c r="AL49" s="310">
        <f t="shared" si="317"/>
        <v>0</v>
      </c>
      <c r="AM49" s="310">
        <f t="shared" si="317"/>
        <v>0</v>
      </c>
      <c r="AN49" s="310">
        <f t="shared" si="317"/>
        <v>0</v>
      </c>
      <c r="AO49" s="310">
        <f t="shared" si="317"/>
        <v>0</v>
      </c>
      <c r="AP49" s="310">
        <f t="shared" si="317"/>
        <v>0</v>
      </c>
      <c r="AQ49" s="310">
        <f t="shared" si="317"/>
        <v>0</v>
      </c>
      <c r="AR49" s="310">
        <f t="shared" si="317"/>
        <v>0</v>
      </c>
      <c r="AS49" s="310">
        <f t="shared" si="317"/>
        <v>0</v>
      </c>
      <c r="AT49" s="310">
        <f t="shared" si="317"/>
        <v>0</v>
      </c>
      <c r="AU49" s="310">
        <f t="shared" si="317"/>
        <v>0</v>
      </c>
      <c r="AV49" s="310">
        <f t="shared" si="317"/>
        <v>0</v>
      </c>
      <c r="AW49" s="310">
        <f t="shared" si="317"/>
        <v>0</v>
      </c>
      <c r="AX49" s="310">
        <f t="shared" si="317"/>
        <v>0</v>
      </c>
      <c r="AY49" s="310">
        <f t="shared" si="317"/>
        <v>0</v>
      </c>
      <c r="AZ49" s="310">
        <f t="shared" si="317"/>
        <v>0</v>
      </c>
      <c r="BA49" s="310">
        <f t="shared" si="317"/>
        <v>0</v>
      </c>
      <c r="BB49" s="310">
        <f t="shared" si="317"/>
        <v>0</v>
      </c>
      <c r="BC49" s="310">
        <f t="shared" si="317"/>
        <v>0</v>
      </c>
      <c r="BD49" s="310">
        <f t="shared" si="317"/>
        <v>0</v>
      </c>
      <c r="BE49" s="310">
        <f t="shared" si="317"/>
        <v>0</v>
      </c>
      <c r="BF49" s="310">
        <f t="shared" si="317"/>
        <v>0</v>
      </c>
      <c r="BG49" s="310">
        <f t="shared" si="317"/>
        <v>0</v>
      </c>
      <c r="BH49" s="310">
        <f t="shared" si="317"/>
        <v>0</v>
      </c>
      <c r="BI49" s="310">
        <f t="shared" si="317"/>
        <v>0</v>
      </c>
      <c r="BJ49" s="310">
        <f t="shared" si="317"/>
        <v>0</v>
      </c>
      <c r="BK49" s="310">
        <f t="shared" si="317"/>
        <v>0</v>
      </c>
      <c r="BL49" s="310">
        <f t="shared" si="317"/>
        <v>0</v>
      </c>
      <c r="BM49" s="310">
        <f t="shared" si="317"/>
        <v>0</v>
      </c>
      <c r="BN49" s="310">
        <f t="shared" si="317"/>
        <v>161800</v>
      </c>
      <c r="BO49" s="310">
        <f t="shared" si="317"/>
        <v>161800</v>
      </c>
      <c r="BP49" s="310">
        <f t="shared" si="317"/>
        <v>0</v>
      </c>
      <c r="BQ49" s="310">
        <f t="shared" si="317"/>
        <v>0</v>
      </c>
      <c r="BR49" s="310">
        <f t="shared" si="317"/>
        <v>0</v>
      </c>
      <c r="BS49" s="310">
        <f t="shared" si="317"/>
        <v>0</v>
      </c>
      <c r="BT49" s="310">
        <f t="shared" si="317"/>
        <v>0</v>
      </c>
      <c r="BU49" s="310">
        <f t="shared" si="317"/>
        <v>0</v>
      </c>
      <c r="BV49" s="310">
        <f t="shared" si="317"/>
        <v>0</v>
      </c>
      <c r="BW49" s="310">
        <f t="shared" si="317"/>
        <v>0</v>
      </c>
      <c r="BX49" s="310">
        <f t="shared" si="317"/>
        <v>0</v>
      </c>
      <c r="BY49" s="310">
        <f t="shared" si="317"/>
        <v>0</v>
      </c>
      <c r="BZ49" s="310">
        <f t="shared" si="317"/>
        <v>0</v>
      </c>
      <c r="CA49" s="310">
        <f t="shared" ref="CA49:DQ49" si="318">CA50+CA51</f>
        <v>0</v>
      </c>
      <c r="CB49" s="310">
        <f t="shared" si="318"/>
        <v>0</v>
      </c>
      <c r="CC49" s="310">
        <f t="shared" si="318"/>
        <v>0</v>
      </c>
      <c r="CD49" s="310">
        <f t="shared" si="318"/>
        <v>0</v>
      </c>
      <c r="CE49" s="310">
        <f t="shared" si="318"/>
        <v>0</v>
      </c>
      <c r="CF49" s="310">
        <f t="shared" si="318"/>
        <v>0</v>
      </c>
      <c r="CG49" s="310">
        <f t="shared" si="318"/>
        <v>0</v>
      </c>
      <c r="CH49" s="310">
        <f t="shared" si="318"/>
        <v>0</v>
      </c>
      <c r="CI49" s="310">
        <f t="shared" si="318"/>
        <v>0</v>
      </c>
      <c r="CJ49" s="310">
        <f t="shared" si="318"/>
        <v>0</v>
      </c>
      <c r="CK49" s="310">
        <f t="shared" si="318"/>
        <v>0</v>
      </c>
      <c r="CL49" s="310">
        <f t="shared" si="318"/>
        <v>0</v>
      </c>
      <c r="CM49" s="310">
        <f t="shared" si="318"/>
        <v>0</v>
      </c>
      <c r="CN49" s="310">
        <f t="shared" si="318"/>
        <v>0</v>
      </c>
      <c r="CO49" s="310">
        <f t="shared" si="318"/>
        <v>0</v>
      </c>
      <c r="CP49" s="310">
        <f t="shared" si="318"/>
        <v>0</v>
      </c>
      <c r="CQ49" s="310">
        <f t="shared" si="318"/>
        <v>0</v>
      </c>
      <c r="CR49" s="310">
        <f t="shared" si="318"/>
        <v>0</v>
      </c>
      <c r="CS49" s="310">
        <f t="shared" si="318"/>
        <v>0</v>
      </c>
      <c r="CT49" s="310">
        <f t="shared" si="318"/>
        <v>0</v>
      </c>
      <c r="CU49" s="310">
        <f t="shared" si="318"/>
        <v>0</v>
      </c>
      <c r="CV49" s="310">
        <f t="shared" si="318"/>
        <v>0</v>
      </c>
      <c r="CW49" s="310">
        <f t="shared" si="318"/>
        <v>0</v>
      </c>
      <c r="CX49" s="310">
        <f t="shared" si="318"/>
        <v>0</v>
      </c>
      <c r="CY49" s="310">
        <f t="shared" si="318"/>
        <v>0</v>
      </c>
      <c r="CZ49" s="310">
        <f t="shared" si="318"/>
        <v>0</v>
      </c>
      <c r="DA49" s="310">
        <f t="shared" si="318"/>
        <v>0</v>
      </c>
      <c r="DB49" s="310">
        <f t="shared" si="318"/>
        <v>0</v>
      </c>
      <c r="DC49" s="310">
        <f t="shared" si="318"/>
        <v>140000</v>
      </c>
      <c r="DD49" s="310">
        <f t="shared" si="318"/>
        <v>140000</v>
      </c>
      <c r="DE49" s="310">
        <f t="shared" si="318"/>
        <v>217111</v>
      </c>
      <c r="DF49" s="310">
        <f t="shared" si="318"/>
        <v>0</v>
      </c>
      <c r="DG49" s="310">
        <f t="shared" si="318"/>
        <v>0</v>
      </c>
      <c r="DH49" s="310">
        <f t="shared" si="318"/>
        <v>0</v>
      </c>
      <c r="DI49" s="310">
        <f t="shared" si="318"/>
        <v>0</v>
      </c>
      <c r="DJ49" s="310">
        <f t="shared" si="318"/>
        <v>0</v>
      </c>
      <c r="DK49" s="310">
        <f t="shared" si="318"/>
        <v>0</v>
      </c>
      <c r="DL49" s="310">
        <f t="shared" si="318"/>
        <v>0</v>
      </c>
      <c r="DM49" s="310">
        <f t="shared" si="318"/>
        <v>0</v>
      </c>
      <c r="DN49" s="310">
        <f t="shared" si="318"/>
        <v>0</v>
      </c>
      <c r="DO49" s="310">
        <f t="shared" si="318"/>
        <v>0</v>
      </c>
      <c r="DP49" s="310">
        <f t="shared" si="318"/>
        <v>0</v>
      </c>
      <c r="DQ49" s="310">
        <f t="shared" si="318"/>
        <v>0</v>
      </c>
      <c r="DR49" s="337">
        <f t="shared" ref="DR49:DW49" si="319">DR50+DR51</f>
        <v>140500</v>
      </c>
      <c r="DS49" s="337">
        <f t="shared" si="319"/>
        <v>302300</v>
      </c>
      <c r="DT49" s="337">
        <f t="shared" si="319"/>
        <v>380135</v>
      </c>
      <c r="DU49" s="310">
        <f t="shared" si="319"/>
        <v>0</v>
      </c>
      <c r="DV49" s="310">
        <f t="shared" si="319"/>
        <v>0</v>
      </c>
      <c r="DW49" s="310">
        <f t="shared" si="319"/>
        <v>0</v>
      </c>
      <c r="DX49" s="310">
        <f t="shared" ref="DX49:EU49" si="320">DX50+DX51</f>
        <v>0</v>
      </c>
      <c r="DY49" s="310">
        <f t="shared" si="320"/>
        <v>0</v>
      </c>
      <c r="DZ49" s="310">
        <f t="shared" si="320"/>
        <v>0</v>
      </c>
      <c r="EA49" s="310">
        <f t="shared" si="320"/>
        <v>0</v>
      </c>
      <c r="EB49" s="310">
        <f t="shared" si="320"/>
        <v>0</v>
      </c>
      <c r="EC49" s="310">
        <f t="shared" si="320"/>
        <v>0</v>
      </c>
      <c r="ED49" s="310">
        <f t="shared" si="320"/>
        <v>0</v>
      </c>
      <c r="EE49" s="310">
        <f t="shared" si="320"/>
        <v>0</v>
      </c>
      <c r="EF49" s="310">
        <f t="shared" si="320"/>
        <v>0</v>
      </c>
      <c r="EG49" s="310">
        <f t="shared" si="320"/>
        <v>0</v>
      </c>
      <c r="EH49" s="310">
        <f t="shared" si="320"/>
        <v>0</v>
      </c>
      <c r="EI49" s="310">
        <f t="shared" si="320"/>
        <v>0</v>
      </c>
      <c r="EJ49" s="310">
        <f t="shared" si="320"/>
        <v>0</v>
      </c>
      <c r="EK49" s="310">
        <f t="shared" si="320"/>
        <v>0</v>
      </c>
      <c r="EL49" s="310">
        <f t="shared" si="320"/>
        <v>0</v>
      </c>
      <c r="EM49" s="310">
        <f t="shared" si="320"/>
        <v>0</v>
      </c>
      <c r="EN49" s="310">
        <f t="shared" si="320"/>
        <v>0</v>
      </c>
      <c r="EO49" s="310">
        <f t="shared" si="320"/>
        <v>0</v>
      </c>
      <c r="EP49" s="310">
        <f t="shared" si="320"/>
        <v>0</v>
      </c>
      <c r="EQ49" s="310">
        <f t="shared" si="320"/>
        <v>0</v>
      </c>
      <c r="ER49" s="310">
        <f t="shared" si="320"/>
        <v>0</v>
      </c>
      <c r="ES49" s="310">
        <f t="shared" si="320"/>
        <v>0</v>
      </c>
      <c r="ET49" s="310">
        <f t="shared" si="320"/>
        <v>0</v>
      </c>
      <c r="EU49" s="310">
        <f t="shared" si="320"/>
        <v>0</v>
      </c>
      <c r="EV49" s="335">
        <f t="shared" si="310"/>
        <v>0</v>
      </c>
      <c r="EW49" s="335">
        <f t="shared" si="310"/>
        <v>0</v>
      </c>
      <c r="EX49" s="335">
        <f t="shared" si="310"/>
        <v>0</v>
      </c>
      <c r="EY49" s="310">
        <f t="shared" ref="EY49:FA49" si="321">EY50+EY51</f>
        <v>0</v>
      </c>
      <c r="EZ49" s="310">
        <f t="shared" si="321"/>
        <v>0</v>
      </c>
      <c r="FA49" s="310">
        <f t="shared" si="321"/>
        <v>0</v>
      </c>
      <c r="FB49" s="310">
        <f t="shared" ref="FB49:GK49" si="322">FB50+FB51</f>
        <v>0</v>
      </c>
      <c r="FC49" s="310">
        <f t="shared" si="322"/>
        <v>0</v>
      </c>
      <c r="FD49" s="310">
        <f t="shared" si="322"/>
        <v>0</v>
      </c>
      <c r="FE49" s="310">
        <f t="shared" si="322"/>
        <v>0</v>
      </c>
      <c r="FF49" s="310">
        <f t="shared" si="322"/>
        <v>0</v>
      </c>
      <c r="FG49" s="310">
        <f t="shared" si="322"/>
        <v>0</v>
      </c>
      <c r="FH49" s="310">
        <f t="shared" si="322"/>
        <v>0</v>
      </c>
      <c r="FI49" s="310">
        <f t="shared" si="322"/>
        <v>0</v>
      </c>
      <c r="FJ49" s="310">
        <f t="shared" si="322"/>
        <v>0</v>
      </c>
      <c r="FK49" s="310">
        <f t="shared" si="322"/>
        <v>0</v>
      </c>
      <c r="FL49" s="310">
        <f t="shared" si="322"/>
        <v>0</v>
      </c>
      <c r="FM49" s="310">
        <f t="shared" si="322"/>
        <v>0</v>
      </c>
      <c r="FN49" s="310">
        <f t="shared" si="322"/>
        <v>0</v>
      </c>
      <c r="FO49" s="310">
        <f t="shared" si="322"/>
        <v>0</v>
      </c>
      <c r="FP49" s="310">
        <f t="shared" si="322"/>
        <v>0</v>
      </c>
      <c r="FQ49" s="310">
        <f t="shared" si="322"/>
        <v>0</v>
      </c>
      <c r="FR49" s="310">
        <f t="shared" si="322"/>
        <v>0</v>
      </c>
      <c r="FS49" s="310">
        <f t="shared" si="322"/>
        <v>0</v>
      </c>
      <c r="FT49" s="310">
        <f t="shared" si="322"/>
        <v>0</v>
      </c>
      <c r="FU49" s="310">
        <f t="shared" si="322"/>
        <v>0</v>
      </c>
      <c r="FV49" s="310">
        <f t="shared" si="322"/>
        <v>0</v>
      </c>
      <c r="FW49" s="310">
        <f t="shared" si="322"/>
        <v>0</v>
      </c>
      <c r="FX49" s="310">
        <f t="shared" si="322"/>
        <v>0</v>
      </c>
      <c r="FY49" s="310">
        <f t="shared" si="322"/>
        <v>0</v>
      </c>
      <c r="FZ49" s="310">
        <f t="shared" si="322"/>
        <v>0</v>
      </c>
      <c r="GA49" s="310">
        <f t="shared" si="322"/>
        <v>0</v>
      </c>
      <c r="GB49" s="310">
        <f t="shared" si="322"/>
        <v>0</v>
      </c>
      <c r="GC49" s="310">
        <f t="shared" si="322"/>
        <v>0</v>
      </c>
      <c r="GD49" s="310">
        <f t="shared" si="322"/>
        <v>0</v>
      </c>
      <c r="GE49" s="310">
        <f t="shared" si="322"/>
        <v>0</v>
      </c>
      <c r="GF49" s="310">
        <f t="shared" si="322"/>
        <v>0</v>
      </c>
      <c r="GG49" s="310">
        <f t="shared" si="322"/>
        <v>0</v>
      </c>
      <c r="GH49" s="310">
        <f t="shared" si="322"/>
        <v>0</v>
      </c>
      <c r="GI49" s="310">
        <f t="shared" si="322"/>
        <v>0</v>
      </c>
      <c r="GJ49" s="310">
        <f t="shared" si="322"/>
        <v>0</v>
      </c>
      <c r="GK49" s="310">
        <f t="shared" si="322"/>
        <v>0</v>
      </c>
      <c r="GL49" s="310">
        <f t="shared" ref="GL49:GQ49" si="323">GL50+GL51</f>
        <v>0</v>
      </c>
      <c r="GM49" s="310">
        <f t="shared" si="323"/>
        <v>0</v>
      </c>
      <c r="GN49" s="310">
        <f t="shared" si="323"/>
        <v>0</v>
      </c>
      <c r="GO49" s="310">
        <f t="shared" si="323"/>
        <v>0</v>
      </c>
      <c r="GP49" s="310">
        <f t="shared" si="323"/>
        <v>540</v>
      </c>
      <c r="GQ49" s="310">
        <f t="shared" si="323"/>
        <v>540</v>
      </c>
      <c r="GR49" s="310">
        <f t="shared" ref="GR49:GW49" si="324">GR50+GR51</f>
        <v>0</v>
      </c>
      <c r="GS49" s="310">
        <f t="shared" si="324"/>
        <v>0</v>
      </c>
      <c r="GT49" s="310">
        <f t="shared" si="324"/>
        <v>0</v>
      </c>
      <c r="GU49" s="310">
        <f t="shared" si="324"/>
        <v>0</v>
      </c>
      <c r="GV49" s="310">
        <f t="shared" si="324"/>
        <v>2218</v>
      </c>
      <c r="GW49" s="310">
        <f t="shared" si="324"/>
        <v>2218</v>
      </c>
      <c r="GX49" s="310">
        <f t="shared" ref="GX49:HC49" si="325">GX50+GX51</f>
        <v>0</v>
      </c>
      <c r="GY49" s="310">
        <f t="shared" si="325"/>
        <v>2758</v>
      </c>
      <c r="GZ49" s="310">
        <f t="shared" si="325"/>
        <v>2758</v>
      </c>
      <c r="HA49" s="310">
        <f t="shared" si="325"/>
        <v>140500</v>
      </c>
      <c r="HB49" s="310">
        <f t="shared" si="325"/>
        <v>305058</v>
      </c>
      <c r="HC49" s="311">
        <f t="shared" si="325"/>
        <v>382893</v>
      </c>
      <c r="HD49" s="299"/>
    </row>
    <row r="50" spans="1:212" ht="24.95" customHeight="1" x14ac:dyDescent="0.2">
      <c r="A50" s="318" t="s">
        <v>607</v>
      </c>
      <c r="B50" s="306">
        <f>'Címrend kötelező 4.'!B50+'Címrend önként 4.'!B50+'Címrend állig. 4.'!B50</f>
        <v>0</v>
      </c>
      <c r="C50" s="306">
        <f>'Címrend kötelező 4.'!C50+'Címrend önként 4.'!C50+'Címrend állig. 4.'!C50</f>
        <v>0</v>
      </c>
      <c r="D50" s="306">
        <f>'Címrend kötelező 4.'!D50+'Címrend önként 4.'!D50+'Címrend állig. 4.'!D50</f>
        <v>0</v>
      </c>
      <c r="E50" s="306">
        <f>'Címrend kötelező 4.'!E50+'Címrend önként 4.'!E50+'Címrend állig. 4.'!E50</f>
        <v>0</v>
      </c>
      <c r="F50" s="306">
        <f>'Címrend kötelező 4.'!F50+'Címrend önként 4.'!F50+'Címrend állig. 4.'!F50</f>
        <v>0</v>
      </c>
      <c r="G50" s="306">
        <f>'Címrend kötelező 4.'!G50+'Címrend önként 4.'!G50+'Címrend állig. 4.'!G50</f>
        <v>0</v>
      </c>
      <c r="H50" s="306">
        <f>'Címrend kötelező 4.'!H50+'Címrend önként 4.'!H50+'Címrend állig. 4.'!H50</f>
        <v>0</v>
      </c>
      <c r="I50" s="306">
        <f>'Címrend kötelező 4.'!I50+'Címrend önként 4.'!I50+'Címrend állig. 4.'!I50</f>
        <v>0</v>
      </c>
      <c r="J50" s="306">
        <f>'Címrend kötelező 4.'!J50+'Címrend önként 4.'!J50+'Címrend állig. 4.'!J50</f>
        <v>0</v>
      </c>
      <c r="K50" s="306">
        <f>'Címrend kötelező 4.'!K50+'Címrend önként 4.'!K50+'Címrend állig. 4.'!K50</f>
        <v>500</v>
      </c>
      <c r="L50" s="306">
        <f>'Címrend kötelező 4.'!L50+'Címrend önként 4.'!L50+'Címrend állig. 4.'!L50</f>
        <v>500</v>
      </c>
      <c r="M50" s="306">
        <f>'Címrend kötelező 4.'!M50+'Címrend önként 4.'!M50+'Címrend állig. 4.'!M50</f>
        <v>1224</v>
      </c>
      <c r="N50" s="306">
        <f>'Címrend kötelező 4.'!N50+'Címrend önként 4.'!N50+'Címrend állig. 4.'!N50</f>
        <v>0</v>
      </c>
      <c r="O50" s="306">
        <f>'Címrend kötelező 4.'!O50+'Címrend önként 4.'!O50+'Címrend állig. 4.'!O50</f>
        <v>0</v>
      </c>
      <c r="P50" s="306">
        <f>'Címrend kötelező 4.'!P50+'Címrend önként 4.'!P50+'Címrend állig. 4.'!P50</f>
        <v>0</v>
      </c>
      <c r="Q50" s="306">
        <f>'Címrend kötelező 4.'!Q50+'Címrend önként 4.'!Q50+'Címrend állig. 4.'!Q50</f>
        <v>0</v>
      </c>
      <c r="R50" s="306">
        <f>'Címrend kötelező 4.'!R50+'Címrend önként 4.'!R50+'Címrend állig. 4.'!R50</f>
        <v>0</v>
      </c>
      <c r="S50" s="306">
        <f>'Címrend kötelező 4.'!S50+'Címrend önként 4.'!S50+'Címrend állig. 4.'!S50</f>
        <v>0</v>
      </c>
      <c r="T50" s="306">
        <f>'Címrend kötelező 4.'!T50+'Címrend önként 4.'!T50+'Címrend állig. 4.'!T50</f>
        <v>0</v>
      </c>
      <c r="U50" s="306">
        <f>'Címrend kötelező 4.'!U50+'Címrend önként 4.'!U50+'Címrend állig. 4.'!U50</f>
        <v>0</v>
      </c>
      <c r="V50" s="306">
        <f>'Címrend kötelező 4.'!V50+'Címrend önként 4.'!V50+'Címrend állig. 4.'!V50</f>
        <v>0</v>
      </c>
      <c r="W50" s="306">
        <f>'Címrend kötelező 4.'!W50+'Címrend önként 4.'!W50+'Címrend állig. 4.'!W50</f>
        <v>0</v>
      </c>
      <c r="X50" s="306">
        <f>'Címrend kötelező 4.'!X50+'Címrend önként 4.'!X50+'Címrend állig. 4.'!X50</f>
        <v>0</v>
      </c>
      <c r="Y50" s="306">
        <f>'Címrend kötelező 4.'!Y50+'Címrend önként 4.'!Y50+'Címrend állig. 4.'!Y50</f>
        <v>0</v>
      </c>
      <c r="Z50" s="306">
        <f>'Címrend kötelező 4.'!Z50+'Címrend önként 4.'!Z50+'Címrend állig. 4.'!Z50</f>
        <v>0</v>
      </c>
      <c r="AA50" s="306">
        <f>'Címrend kötelező 4.'!AA50+'Címrend önként 4.'!AA50+'Címrend állig. 4.'!AA50</f>
        <v>0</v>
      </c>
      <c r="AB50" s="306">
        <f>'Címrend kötelező 4.'!AB50+'Címrend önként 4.'!AB50+'Címrend állig. 4.'!AB50</f>
        <v>0</v>
      </c>
      <c r="AC50" s="306">
        <f>'Címrend kötelező 4.'!AC50+'Címrend önként 4.'!AC50+'Címrend állig. 4.'!AC50</f>
        <v>0</v>
      </c>
      <c r="AD50" s="306">
        <f>'Címrend kötelező 4.'!AD50+'Címrend önként 4.'!AD50+'Címrend állig. 4.'!AD50</f>
        <v>0</v>
      </c>
      <c r="AE50" s="306">
        <f>'Címrend kötelező 4.'!AE50+'Címrend önként 4.'!AE50+'Címrend állig. 4.'!AE50</f>
        <v>0</v>
      </c>
      <c r="AF50" s="306">
        <f>'Címrend kötelező 4.'!AF50+'Címrend önként 4.'!AF50+'Címrend állig. 4.'!AF50</f>
        <v>0</v>
      </c>
      <c r="AG50" s="306">
        <f>'Címrend kötelező 4.'!AG50+'Címrend önként 4.'!AG50+'Címrend állig. 4.'!AG50</f>
        <v>0</v>
      </c>
      <c r="AH50" s="306">
        <f>'Címrend kötelező 4.'!AH50+'Címrend önként 4.'!AH50+'Címrend állig. 4.'!AH50</f>
        <v>0</v>
      </c>
      <c r="AI50" s="306">
        <f>'Címrend kötelező 4.'!AI50+'Címrend önként 4.'!AI50+'Címrend állig. 4.'!AI50</f>
        <v>0</v>
      </c>
      <c r="AJ50" s="306">
        <f>'Címrend kötelező 4.'!AJ50+'Címrend önként 4.'!AJ50+'Címrend állig. 4.'!AJ50</f>
        <v>0</v>
      </c>
      <c r="AK50" s="306">
        <f>'Címrend kötelező 4.'!AK50+'Címrend önként 4.'!AK50+'Címrend állig. 4.'!AK50</f>
        <v>0</v>
      </c>
      <c r="AL50" s="306">
        <f>'Címrend kötelező 4.'!AL50+'Címrend önként 4.'!AL50+'Címrend állig. 4.'!AL50</f>
        <v>0</v>
      </c>
      <c r="AM50" s="306">
        <f>'Címrend kötelező 4.'!AM50+'Címrend önként 4.'!AM50+'Címrend állig. 4.'!AM50</f>
        <v>0</v>
      </c>
      <c r="AN50" s="306">
        <f>'Címrend kötelező 4.'!AN50+'Címrend önként 4.'!AN50+'Címrend állig. 4.'!AN50</f>
        <v>0</v>
      </c>
      <c r="AO50" s="306">
        <f>'Címrend kötelező 4.'!AO50+'Címrend önként 4.'!AO50+'Címrend állig. 4.'!AO50</f>
        <v>0</v>
      </c>
      <c r="AP50" s="306">
        <f>'Címrend kötelező 4.'!AP50+'Címrend önként 4.'!AP50+'Címrend állig. 4.'!AP50</f>
        <v>0</v>
      </c>
      <c r="AQ50" s="306">
        <f>'Címrend kötelező 4.'!AQ50+'Címrend önként 4.'!AQ50+'Címrend állig. 4.'!AQ50</f>
        <v>0</v>
      </c>
      <c r="AR50" s="306">
        <f>'Címrend kötelező 4.'!AR50+'Címrend önként 4.'!AR50+'Címrend állig. 4.'!AR50</f>
        <v>0</v>
      </c>
      <c r="AS50" s="306">
        <f>'Címrend kötelező 4.'!AS50+'Címrend önként 4.'!AS50+'Címrend állig. 4.'!AS50</f>
        <v>0</v>
      </c>
      <c r="AT50" s="306">
        <f>'Címrend kötelező 4.'!AT50+'Címrend önként 4.'!AT50+'Címrend állig. 4.'!AT50</f>
        <v>0</v>
      </c>
      <c r="AU50" s="306">
        <f>'Címrend kötelező 4.'!AU50+'Címrend önként 4.'!AU50+'Címrend állig. 4.'!AU50</f>
        <v>0</v>
      </c>
      <c r="AV50" s="306">
        <f>'Címrend kötelező 4.'!AV50+'Címrend önként 4.'!AV50+'Címrend állig. 4.'!AV50</f>
        <v>0</v>
      </c>
      <c r="AW50" s="306">
        <f>'Címrend kötelező 4.'!AW50+'Címrend önként 4.'!AW50+'Címrend állig. 4.'!AW50</f>
        <v>0</v>
      </c>
      <c r="AX50" s="306">
        <f>'Címrend kötelező 4.'!AX50+'Címrend önként 4.'!AX50+'Címrend állig. 4.'!AX50</f>
        <v>0</v>
      </c>
      <c r="AY50" s="306">
        <f>'Címrend kötelező 4.'!AY50+'Címrend önként 4.'!AY50+'Címrend állig. 4.'!AY50</f>
        <v>0</v>
      </c>
      <c r="AZ50" s="306">
        <f>'Címrend kötelező 4.'!AZ50+'Címrend önként 4.'!AZ50+'Címrend állig. 4.'!AZ50</f>
        <v>0</v>
      </c>
      <c r="BA50" s="306">
        <f>'Címrend kötelező 4.'!BA50+'Címrend önként 4.'!BA50+'Címrend állig. 4.'!BA50</f>
        <v>0</v>
      </c>
      <c r="BB50" s="306">
        <f>'Címrend kötelező 4.'!BB50+'Címrend önként 4.'!BB50+'Címrend állig. 4.'!BB50</f>
        <v>0</v>
      </c>
      <c r="BC50" s="306">
        <f>'Címrend kötelező 4.'!BC50+'Címrend önként 4.'!BC50+'Címrend állig. 4.'!BC50</f>
        <v>0</v>
      </c>
      <c r="BD50" s="306">
        <f>'Címrend kötelező 4.'!BD50+'Címrend önként 4.'!BD50+'Címrend állig. 4.'!BD50</f>
        <v>0</v>
      </c>
      <c r="BE50" s="306">
        <f>'Címrend kötelező 4.'!BE50+'Címrend önként 4.'!BE50+'Címrend állig. 4.'!BE50</f>
        <v>0</v>
      </c>
      <c r="BF50" s="306">
        <f>'Címrend kötelező 4.'!BF50+'Címrend önként 4.'!BF50+'Címrend állig. 4.'!BF50</f>
        <v>0</v>
      </c>
      <c r="BG50" s="306">
        <f>'Címrend kötelező 4.'!BG50+'Címrend önként 4.'!BG50+'Címrend állig. 4.'!BG50</f>
        <v>0</v>
      </c>
      <c r="BH50" s="306">
        <f>'Címrend kötelező 4.'!BH50+'Címrend önként 4.'!BH50+'Címrend állig. 4.'!BH50</f>
        <v>0</v>
      </c>
      <c r="BI50" s="306">
        <f>'Címrend kötelező 4.'!BI50+'Címrend önként 4.'!BI50+'Címrend állig. 4.'!BI50</f>
        <v>0</v>
      </c>
      <c r="BJ50" s="306">
        <f>'Címrend kötelező 4.'!BJ50+'Címrend önként 4.'!BJ50+'Címrend állig. 4.'!BJ50</f>
        <v>0</v>
      </c>
      <c r="BK50" s="306">
        <f>'Címrend kötelező 4.'!BK50+'Címrend önként 4.'!BK50+'Címrend állig. 4.'!BK50</f>
        <v>0</v>
      </c>
      <c r="BL50" s="306">
        <f>'Címrend kötelező 4.'!BL50+'Címrend önként 4.'!BL50+'Címrend állig. 4.'!BL50</f>
        <v>0</v>
      </c>
      <c r="BM50" s="306">
        <f>'Címrend kötelező 4.'!BM50+'Címrend önként 4.'!BM50+'Címrend állig. 4.'!BM50</f>
        <v>0</v>
      </c>
      <c r="BN50" s="306">
        <f>'Címrend kötelező 4.'!BN50+'Címrend önként 4.'!BN50+'Címrend állig. 4.'!BN50</f>
        <v>0</v>
      </c>
      <c r="BO50" s="306">
        <f>'Címrend kötelező 4.'!BO50+'Címrend önként 4.'!BO50+'Címrend állig. 4.'!BO50</f>
        <v>0</v>
      </c>
      <c r="BP50" s="306">
        <f>'Címrend kötelező 4.'!BP50+'Címrend önként 4.'!BP50+'Címrend állig. 4.'!BP50</f>
        <v>0</v>
      </c>
      <c r="BQ50" s="306">
        <f>'Címrend kötelező 4.'!BQ50+'Címrend önként 4.'!BQ50+'Címrend állig. 4.'!BQ50</f>
        <v>0</v>
      </c>
      <c r="BR50" s="306">
        <f>'Címrend kötelező 4.'!BR50+'Címrend önként 4.'!BR50+'Címrend állig. 4.'!BR50</f>
        <v>0</v>
      </c>
      <c r="BS50" s="306">
        <f>'Címrend kötelező 4.'!BS50+'Címrend önként 4.'!BS50+'Címrend állig. 4.'!BS50</f>
        <v>0</v>
      </c>
      <c r="BT50" s="306">
        <f>'Címrend kötelező 4.'!BT50+'Címrend önként 4.'!BT50+'Címrend állig. 4.'!BT50</f>
        <v>0</v>
      </c>
      <c r="BU50" s="306">
        <f>'Címrend kötelező 4.'!BU50+'Címrend önként 4.'!BU50+'Címrend állig. 4.'!BU50</f>
        <v>0</v>
      </c>
      <c r="BV50" s="306">
        <f>'Címrend kötelező 4.'!BV50+'Címrend önként 4.'!BV50+'Címrend állig. 4.'!BV50</f>
        <v>0</v>
      </c>
      <c r="BW50" s="306">
        <f>'Címrend kötelező 4.'!BW50+'Címrend önként 4.'!BW50+'Címrend állig. 4.'!BW50</f>
        <v>0</v>
      </c>
      <c r="BX50" s="306">
        <f>'Címrend kötelező 4.'!BX50+'Címrend önként 4.'!BX50+'Címrend állig. 4.'!BX50</f>
        <v>0</v>
      </c>
      <c r="BY50" s="306">
        <f>'Címrend kötelező 4.'!BY50+'Címrend önként 4.'!BY50+'Címrend állig. 4.'!BY50</f>
        <v>0</v>
      </c>
      <c r="BZ50" s="306">
        <f>'Címrend kötelező 4.'!BZ50+'Címrend önként 4.'!BZ50+'Címrend állig. 4.'!BZ50</f>
        <v>0</v>
      </c>
      <c r="CA50" s="306">
        <f>'Címrend kötelező 4.'!CA50+'Címrend önként 4.'!CA50+'Címrend állig. 4.'!CA50</f>
        <v>0</v>
      </c>
      <c r="CB50" s="306">
        <f>'Címrend kötelező 4.'!CB50+'Címrend önként 4.'!CB50+'Címrend állig. 4.'!CB50</f>
        <v>0</v>
      </c>
      <c r="CC50" s="306">
        <f>'Címrend kötelező 4.'!CC50+'Címrend önként 4.'!CC50+'Címrend állig. 4.'!CC50</f>
        <v>0</v>
      </c>
      <c r="CD50" s="306">
        <f>'Címrend kötelező 4.'!CD50+'Címrend önként 4.'!CD50+'Címrend állig. 4.'!CD50</f>
        <v>0</v>
      </c>
      <c r="CE50" s="306">
        <f>'Címrend kötelező 4.'!CE50+'Címrend önként 4.'!CE50+'Címrend állig. 4.'!CE50</f>
        <v>0</v>
      </c>
      <c r="CF50" s="306">
        <f>'Címrend kötelező 4.'!CF50+'Címrend önként 4.'!CF50+'Címrend állig. 4.'!CF50</f>
        <v>0</v>
      </c>
      <c r="CG50" s="306">
        <f>'Címrend kötelező 4.'!CG50+'Címrend önként 4.'!CG50+'Címrend állig. 4.'!CG50</f>
        <v>0</v>
      </c>
      <c r="CH50" s="306">
        <f>'Címrend kötelező 4.'!CH50+'Címrend önként 4.'!CH50+'Címrend állig. 4.'!CH50</f>
        <v>0</v>
      </c>
      <c r="CI50" s="306">
        <f>'Címrend kötelező 4.'!CI50+'Címrend önként 4.'!CI50+'Címrend állig. 4.'!CI50</f>
        <v>0</v>
      </c>
      <c r="CJ50" s="306">
        <f>'Címrend kötelező 4.'!CJ50+'Címrend önként 4.'!CJ50+'Címrend állig. 4.'!CJ50</f>
        <v>0</v>
      </c>
      <c r="CK50" s="306">
        <f>'Címrend kötelező 4.'!CK50+'Címrend önként 4.'!CK50+'Címrend állig. 4.'!CK50</f>
        <v>0</v>
      </c>
      <c r="CL50" s="306">
        <f>'Címrend kötelező 4.'!CL50+'Címrend önként 4.'!CL50+'Címrend állig. 4.'!CL50</f>
        <v>0</v>
      </c>
      <c r="CM50" s="306">
        <f>'Címrend kötelező 4.'!CM50+'Címrend önként 4.'!CM50+'Címrend állig. 4.'!CM50</f>
        <v>0</v>
      </c>
      <c r="CN50" s="306">
        <f>'Címrend kötelező 4.'!CN50+'Címrend önként 4.'!CN50+'Címrend állig. 4.'!CN50</f>
        <v>0</v>
      </c>
      <c r="CO50" s="306">
        <f>'Címrend kötelező 4.'!CO50+'Címrend önként 4.'!CO50+'Címrend állig. 4.'!CO50</f>
        <v>0</v>
      </c>
      <c r="CP50" s="306">
        <f>'Címrend kötelező 4.'!CP50+'Címrend önként 4.'!CP50+'Címrend állig. 4.'!CP50</f>
        <v>0</v>
      </c>
      <c r="CQ50" s="306">
        <f>'Címrend kötelező 4.'!CQ50+'Címrend önként 4.'!CQ50+'Címrend állig. 4.'!CQ50</f>
        <v>0</v>
      </c>
      <c r="CR50" s="306">
        <f>'Címrend kötelező 4.'!CR50+'Címrend önként 4.'!CR50+'Címrend állig. 4.'!CR50</f>
        <v>0</v>
      </c>
      <c r="CS50" s="306">
        <f>'Címrend kötelező 4.'!CS50+'Címrend önként 4.'!CS50+'Címrend állig. 4.'!CS50</f>
        <v>0</v>
      </c>
      <c r="CT50" s="306">
        <f>'Címrend kötelező 4.'!CT50+'Címrend önként 4.'!CT50+'Címrend állig. 4.'!CT50</f>
        <v>0</v>
      </c>
      <c r="CU50" s="306">
        <f>'Címrend kötelező 4.'!CU50+'Címrend önként 4.'!CU50+'Címrend állig. 4.'!CU50</f>
        <v>0</v>
      </c>
      <c r="CV50" s="306">
        <f>'Címrend kötelező 4.'!CV50+'Címrend önként 4.'!CV50+'Címrend állig. 4.'!CV50</f>
        <v>0</v>
      </c>
      <c r="CW50" s="306">
        <f>'Címrend kötelező 4.'!CW50+'Címrend önként 4.'!CW50+'Címrend állig. 4.'!CW50</f>
        <v>0</v>
      </c>
      <c r="CX50" s="306">
        <f>'Címrend kötelező 4.'!CX50+'Címrend önként 4.'!CX50+'Címrend állig. 4.'!CX50</f>
        <v>0</v>
      </c>
      <c r="CY50" s="306">
        <f>'Címrend kötelező 4.'!CY50+'Címrend önként 4.'!CY50+'Címrend állig. 4.'!CY50</f>
        <v>0</v>
      </c>
      <c r="CZ50" s="306">
        <f>'Címrend kötelező 4.'!CZ50+'Címrend önként 4.'!CZ50+'Címrend állig. 4.'!CZ50</f>
        <v>0</v>
      </c>
      <c r="DA50" s="306">
        <f>'Címrend kötelező 4.'!DA50+'Címrend önként 4.'!DA50+'Címrend állig. 4.'!DA50</f>
        <v>0</v>
      </c>
      <c r="DB50" s="306">
        <f>'Címrend kötelező 4.'!DB50+'Címrend önként 4.'!DB50+'Címrend állig. 4.'!DB50</f>
        <v>0</v>
      </c>
      <c r="DC50" s="306">
        <f>'Címrend kötelező 4.'!DC50+'Címrend önként 4.'!DC50+'Címrend állig. 4.'!DC50</f>
        <v>140000</v>
      </c>
      <c r="DD50" s="306">
        <f>'Címrend kötelező 4.'!DD50+'Címrend önként 4.'!DD50+'Címrend állig. 4.'!DD50</f>
        <v>140000</v>
      </c>
      <c r="DE50" s="306">
        <f>'Címrend kötelező 4.'!DE50+'Címrend önként 4.'!DE50+'Címrend állig. 4.'!DE50</f>
        <v>216812</v>
      </c>
      <c r="DF50" s="306">
        <f>'Címrend kötelező 4.'!DF50+'Címrend önként 4.'!DF50+'Címrend állig. 4.'!DF50</f>
        <v>0</v>
      </c>
      <c r="DG50" s="306">
        <f>'Címrend kötelező 4.'!DG50+'Címrend önként 4.'!DG50+'Címrend állig. 4.'!DG50</f>
        <v>0</v>
      </c>
      <c r="DH50" s="306">
        <f>'Címrend kötelező 4.'!DH50+'Címrend önként 4.'!DH50+'Címrend állig. 4.'!DH50</f>
        <v>0</v>
      </c>
      <c r="DI50" s="306">
        <f>'Címrend kötelező 4.'!DI50+'Címrend önként 4.'!DI50+'Címrend állig. 4.'!DI50</f>
        <v>0</v>
      </c>
      <c r="DJ50" s="306">
        <f>'Címrend kötelező 4.'!DJ50+'Címrend önként 4.'!DJ50+'Címrend állig. 4.'!DJ50</f>
        <v>0</v>
      </c>
      <c r="DK50" s="306">
        <f>'Címrend kötelező 4.'!DK50+'Címrend önként 4.'!DK50+'Címrend állig. 4.'!DK50</f>
        <v>0</v>
      </c>
      <c r="DL50" s="306">
        <f>'Címrend kötelező 4.'!DL50+'Címrend önként 4.'!DL50+'Címrend állig. 4.'!DL50</f>
        <v>0</v>
      </c>
      <c r="DM50" s="306">
        <f>'Címrend kötelező 4.'!DM50+'Címrend önként 4.'!DM50+'Címrend állig. 4.'!DM50</f>
        <v>0</v>
      </c>
      <c r="DN50" s="306">
        <f>'Címrend kötelező 4.'!DN50+'Címrend önként 4.'!DN50+'Címrend állig. 4.'!DN50</f>
        <v>0</v>
      </c>
      <c r="DO50" s="306">
        <f>'Címrend kötelező 4.'!DO50+'Címrend önként 4.'!DO50+'Címrend állig. 4.'!DO50</f>
        <v>0</v>
      </c>
      <c r="DP50" s="306">
        <f>'Címrend kötelező 4.'!DP50+'Címrend önként 4.'!DP50+'Címrend állig. 4.'!DP50</f>
        <v>0</v>
      </c>
      <c r="DQ50" s="306">
        <f>'Címrend kötelező 4.'!DQ50+'Címrend önként 4.'!DQ50+'Címrend állig. 4.'!DQ50</f>
        <v>0</v>
      </c>
      <c r="DR50" s="335">
        <f t="shared" si="281"/>
        <v>140500</v>
      </c>
      <c r="DS50" s="335">
        <f t="shared" si="281"/>
        <v>140500</v>
      </c>
      <c r="DT50" s="335">
        <f t="shared" si="281"/>
        <v>218036</v>
      </c>
      <c r="DU50" s="306">
        <f>'Címrend kötelező 4.'!DU50+'Címrend önként 4.'!DU50+'Címrend állig. 4.'!DU50</f>
        <v>0</v>
      </c>
      <c r="DV50" s="306">
        <f>'Címrend kötelező 4.'!DV50+'Címrend önként 4.'!DV50+'Címrend állig. 4.'!DV50</f>
        <v>0</v>
      </c>
      <c r="DW50" s="306">
        <f>'Címrend kötelező 4.'!DW50+'Címrend önként 4.'!DW50+'Címrend állig. 4.'!DW50</f>
        <v>0</v>
      </c>
      <c r="DX50" s="306">
        <f>'Címrend kötelező 4.'!DX50+'Címrend önként 4.'!DX50+'Címrend állig. 4.'!DX50</f>
        <v>0</v>
      </c>
      <c r="DY50" s="306">
        <f>'Címrend kötelező 4.'!DY50+'Címrend önként 4.'!DY50+'Címrend állig. 4.'!DY50</f>
        <v>0</v>
      </c>
      <c r="DZ50" s="306">
        <f>'Címrend kötelező 4.'!DZ50+'Címrend önként 4.'!DZ50+'Címrend állig. 4.'!DZ50</f>
        <v>0</v>
      </c>
      <c r="EA50" s="306">
        <f>'Címrend kötelező 4.'!EA50+'Címrend önként 4.'!EA50+'Címrend állig. 4.'!EA50</f>
        <v>0</v>
      </c>
      <c r="EB50" s="306">
        <f>'Címrend kötelező 4.'!EB50+'Címrend önként 4.'!EB50+'Címrend állig. 4.'!EB50</f>
        <v>0</v>
      </c>
      <c r="EC50" s="306">
        <f>'Címrend kötelező 4.'!EC50+'Címrend önként 4.'!EC50+'Címrend állig. 4.'!EC50</f>
        <v>0</v>
      </c>
      <c r="ED50" s="306">
        <f>'Címrend kötelező 4.'!ED50+'Címrend önként 4.'!ED50+'Címrend állig. 4.'!ED50</f>
        <v>0</v>
      </c>
      <c r="EE50" s="306">
        <f>'Címrend kötelező 4.'!EE50+'Címrend önként 4.'!EE50+'Címrend állig. 4.'!EE50</f>
        <v>0</v>
      </c>
      <c r="EF50" s="306">
        <f>'Címrend kötelező 4.'!EF50+'Címrend önként 4.'!EF50+'Címrend állig. 4.'!EF50</f>
        <v>0</v>
      </c>
      <c r="EG50" s="306">
        <f>'Címrend kötelező 4.'!EG50+'Címrend önként 4.'!EG50+'Címrend állig. 4.'!EG50</f>
        <v>0</v>
      </c>
      <c r="EH50" s="306">
        <f>'Címrend kötelező 4.'!EH50+'Címrend önként 4.'!EH50+'Címrend állig. 4.'!EH50</f>
        <v>0</v>
      </c>
      <c r="EI50" s="306">
        <f>'Címrend kötelező 4.'!EI50+'Címrend önként 4.'!EI50+'Címrend állig. 4.'!EI50</f>
        <v>0</v>
      </c>
      <c r="EJ50" s="306">
        <f>'Címrend kötelező 4.'!EJ50+'Címrend önként 4.'!EJ50+'Címrend állig. 4.'!EJ50</f>
        <v>0</v>
      </c>
      <c r="EK50" s="306">
        <f>'Címrend kötelező 4.'!EK50+'Címrend önként 4.'!EK50+'Címrend állig. 4.'!EK50</f>
        <v>0</v>
      </c>
      <c r="EL50" s="306">
        <f>'Címrend kötelező 4.'!EL50+'Címrend önként 4.'!EL50+'Címrend állig. 4.'!EL50</f>
        <v>0</v>
      </c>
      <c r="EM50" s="306">
        <f>'Címrend kötelező 4.'!EM50+'Címrend önként 4.'!EM50+'Címrend állig. 4.'!EM50</f>
        <v>0</v>
      </c>
      <c r="EN50" s="306">
        <f>'Címrend kötelező 4.'!EN50+'Címrend önként 4.'!EN50+'Címrend állig. 4.'!EN50</f>
        <v>0</v>
      </c>
      <c r="EO50" s="306">
        <f>'Címrend kötelező 4.'!EO50+'Címrend önként 4.'!EO50+'Címrend állig. 4.'!EO50</f>
        <v>0</v>
      </c>
      <c r="EP50" s="306">
        <f>'Címrend kötelező 4.'!EP50+'Címrend önként 4.'!EP50+'Címrend állig. 4.'!EP50</f>
        <v>0</v>
      </c>
      <c r="EQ50" s="306">
        <f>'Címrend kötelező 4.'!EQ50+'Címrend önként 4.'!EQ50+'Címrend állig. 4.'!EQ50</f>
        <v>0</v>
      </c>
      <c r="ER50" s="306">
        <f>'Címrend kötelező 4.'!ER50+'Címrend önként 4.'!ER50+'Címrend állig. 4.'!ER50</f>
        <v>0</v>
      </c>
      <c r="ES50" s="306">
        <f>'Címrend kötelező 4.'!ES50+'Címrend önként 4.'!ES50+'Címrend állig. 4.'!ES50</f>
        <v>0</v>
      </c>
      <c r="ET50" s="306">
        <f>'Címrend kötelező 4.'!ET50+'Címrend önként 4.'!ET50+'Címrend állig. 4.'!ET50</f>
        <v>0</v>
      </c>
      <c r="EU50" s="306">
        <f>'Címrend kötelező 4.'!EU50+'Címrend önként 4.'!EU50+'Címrend állig. 4.'!EU50</f>
        <v>0</v>
      </c>
      <c r="EV50" s="335">
        <f t="shared" si="310"/>
        <v>0</v>
      </c>
      <c r="EW50" s="335">
        <f t="shared" si="310"/>
        <v>0</v>
      </c>
      <c r="EX50" s="335">
        <f t="shared" si="310"/>
        <v>0</v>
      </c>
      <c r="EY50" s="306">
        <f>'Címrend kötelező 4.'!EY50+'Címrend önként 4.'!EY50+'Címrend állig. 4.'!EY50</f>
        <v>0</v>
      </c>
      <c r="EZ50" s="306">
        <f>'Címrend kötelező 4.'!EZ50+'Címrend önként 4.'!EZ50+'Címrend állig. 4.'!EZ50</f>
        <v>0</v>
      </c>
      <c r="FA50" s="306">
        <f>'Címrend kötelező 4.'!FA50+'Címrend önként 4.'!FA50+'Címrend állig. 4.'!FA50</f>
        <v>0</v>
      </c>
      <c r="FB50" s="306">
        <f>'Címrend kötelező 4.'!FB50+'Címrend önként 4.'!FB50+'Címrend állig. 4.'!FB50</f>
        <v>0</v>
      </c>
      <c r="FC50" s="306">
        <f>'Címrend kötelező 4.'!FC50+'Címrend önként 4.'!FC50+'Címrend állig. 4.'!FC50</f>
        <v>0</v>
      </c>
      <c r="FD50" s="306">
        <f>'Címrend kötelező 4.'!FD50+'Címrend önként 4.'!FD50+'Címrend állig. 4.'!FD50</f>
        <v>0</v>
      </c>
      <c r="FE50" s="306">
        <f>'Címrend kötelező 4.'!FE50+'Címrend önként 4.'!FE50+'Címrend állig. 4.'!FE50</f>
        <v>0</v>
      </c>
      <c r="FF50" s="306">
        <f>'Címrend kötelező 4.'!FF50+'Címrend önként 4.'!FF50+'Címrend állig. 4.'!FF50</f>
        <v>0</v>
      </c>
      <c r="FG50" s="306">
        <f>'Címrend kötelező 4.'!FG50+'Címrend önként 4.'!FG50+'Címrend állig. 4.'!FG50</f>
        <v>0</v>
      </c>
      <c r="FH50" s="306">
        <f>'Címrend kötelező 4.'!FH50+'Címrend önként 4.'!FH50+'Címrend állig. 4.'!FH50</f>
        <v>0</v>
      </c>
      <c r="FI50" s="306">
        <f>'Címrend kötelező 4.'!FI50+'Címrend önként 4.'!FI50+'Címrend állig. 4.'!FI50</f>
        <v>0</v>
      </c>
      <c r="FJ50" s="306">
        <f>'Címrend kötelező 4.'!FJ50+'Címrend önként 4.'!FJ50+'Címrend állig. 4.'!FJ50</f>
        <v>0</v>
      </c>
      <c r="FK50" s="306">
        <f>'Címrend kötelező 4.'!FK50+'Címrend önként 4.'!FK50+'Címrend állig. 4.'!FK50</f>
        <v>0</v>
      </c>
      <c r="FL50" s="306">
        <f>'Címrend kötelező 4.'!FL50+'Címrend önként 4.'!FL50+'Címrend állig. 4.'!FL50</f>
        <v>0</v>
      </c>
      <c r="FM50" s="306">
        <f>'Címrend kötelező 4.'!FM50+'Címrend önként 4.'!FM50+'Címrend állig. 4.'!FM50</f>
        <v>0</v>
      </c>
      <c r="FN50" s="306">
        <f>'Címrend kötelező 4.'!FN50+'Címrend önként 4.'!FN50+'Címrend állig. 4.'!FN50</f>
        <v>0</v>
      </c>
      <c r="FO50" s="306">
        <f>'Címrend kötelező 4.'!FO50+'Címrend önként 4.'!FO50+'Címrend állig. 4.'!FO50</f>
        <v>0</v>
      </c>
      <c r="FP50" s="306">
        <f>'Címrend kötelező 4.'!FP50+'Címrend önként 4.'!FP50+'Címrend állig. 4.'!FP50</f>
        <v>0</v>
      </c>
      <c r="FQ50" s="306">
        <f>'Címrend kötelező 4.'!FQ50+'Címrend önként 4.'!FQ50+'Címrend állig. 4.'!FQ50</f>
        <v>0</v>
      </c>
      <c r="FR50" s="306">
        <f>'Címrend kötelező 4.'!FR50+'Címrend önként 4.'!FR50+'Címrend állig. 4.'!FR50</f>
        <v>0</v>
      </c>
      <c r="FS50" s="306">
        <f>'Címrend kötelező 4.'!FS50+'Címrend önként 4.'!FS50+'Címrend állig. 4.'!FS50</f>
        <v>0</v>
      </c>
      <c r="FT50" s="306">
        <f>'Címrend kötelező 4.'!FT50+'Címrend önként 4.'!FT50+'Címrend állig. 4.'!FT50</f>
        <v>0</v>
      </c>
      <c r="FU50" s="306">
        <f>'Címrend kötelező 4.'!FU50+'Címrend önként 4.'!FU50+'Címrend állig. 4.'!FU50</f>
        <v>0</v>
      </c>
      <c r="FV50" s="306">
        <f>'Címrend kötelező 4.'!FV50+'Címrend önként 4.'!FV50+'Címrend állig. 4.'!FV50</f>
        <v>0</v>
      </c>
      <c r="FW50" s="306">
        <f>'Címrend kötelező 4.'!FW50+'Címrend önként 4.'!FW50+'Címrend állig. 4.'!FW50</f>
        <v>0</v>
      </c>
      <c r="FX50" s="306">
        <f>'Címrend kötelező 4.'!FX50+'Címrend önként 4.'!FX50+'Címrend állig. 4.'!FX50</f>
        <v>0</v>
      </c>
      <c r="FY50" s="306">
        <f>'Címrend kötelező 4.'!FY50+'Címrend önként 4.'!FY50+'Címrend állig. 4.'!FY50</f>
        <v>0</v>
      </c>
      <c r="FZ50" s="306">
        <f>'Címrend kötelező 4.'!FZ50+'Címrend önként 4.'!FZ50+'Címrend állig. 4.'!FZ50</f>
        <v>0</v>
      </c>
      <c r="GA50" s="306">
        <f>'Címrend kötelező 4.'!GA50+'Címrend önként 4.'!GA50+'Címrend állig. 4.'!GA50</f>
        <v>0</v>
      </c>
      <c r="GB50" s="306">
        <f>'Címrend kötelező 4.'!GB50+'Címrend önként 4.'!GB50+'Címrend állig. 4.'!GB50</f>
        <v>0</v>
      </c>
      <c r="GC50" s="306">
        <f>'Címrend kötelező 4.'!GC50+'Címrend önként 4.'!GC50+'Címrend állig. 4.'!GC50</f>
        <v>0</v>
      </c>
      <c r="GD50" s="306">
        <f>'Címrend kötelező 4.'!GD50+'Címrend önként 4.'!GD50+'Címrend állig. 4.'!GD50</f>
        <v>0</v>
      </c>
      <c r="GE50" s="306">
        <f>'Címrend kötelező 4.'!GE50+'Címrend önként 4.'!GE50+'Címrend állig. 4.'!GE50</f>
        <v>0</v>
      </c>
      <c r="GF50" s="306">
        <f>'Címrend kötelező 4.'!GF50+'Címrend önként 4.'!GF50+'Címrend állig. 4.'!GF50</f>
        <v>0</v>
      </c>
      <c r="GG50" s="306">
        <f>'Címrend kötelező 4.'!GG50+'Címrend önként 4.'!GG50+'Címrend állig. 4.'!GG50</f>
        <v>0</v>
      </c>
      <c r="GH50" s="306">
        <f>'Címrend kötelező 4.'!GH50+'Címrend önként 4.'!GH50+'Címrend állig. 4.'!GH50</f>
        <v>0</v>
      </c>
      <c r="GI50" s="306">
        <f>'Címrend kötelező 4.'!GI50+'Címrend önként 4.'!GI50+'Címrend állig. 4.'!GI50</f>
        <v>0</v>
      </c>
      <c r="GJ50" s="306">
        <f>'Címrend kötelező 4.'!GJ50+'Címrend önként 4.'!GJ50+'Címrend állig. 4.'!GJ50</f>
        <v>0</v>
      </c>
      <c r="GK50" s="306">
        <f>'Címrend kötelező 4.'!GK50+'Címrend önként 4.'!GK50+'Címrend állig. 4.'!GK50</f>
        <v>0</v>
      </c>
      <c r="GL50" s="307">
        <f>EY50+FB50+FE50+FH50+FK50+FN50+FQ50+FT50+FW50+FZ50+GC50+GF50+GI50</f>
        <v>0</v>
      </c>
      <c r="GM50" s="307">
        <f t="shared" ref="GM50:GN51" si="326">EZ50+FC50+FF50+FI50+FL50+FO50+FR50+FU50+FX50+GA50+GD50+GG50+GJ50</f>
        <v>0</v>
      </c>
      <c r="GN50" s="307">
        <f t="shared" si="326"/>
        <v>0</v>
      </c>
      <c r="GO50" s="306">
        <f>'Címrend kötelező 4.'!GO50+'Címrend önként 4.'!GO50+'Címrend állig. 4.'!GO50</f>
        <v>0</v>
      </c>
      <c r="GP50" s="306">
        <f>'Címrend kötelező 4.'!GP50+'Címrend önként 4.'!GP50+'Címrend állig. 4.'!GP50</f>
        <v>0</v>
      </c>
      <c r="GQ50" s="306">
        <f>'Címrend kötelező 4.'!GQ50+'Címrend önként 4.'!GQ50+'Címrend állig. 4.'!GQ50</f>
        <v>0</v>
      </c>
      <c r="GR50" s="306">
        <f>'Címrend kötelező 4.'!GR50+'Címrend önként 4.'!GR50+'Címrend állig. 4.'!GR50</f>
        <v>0</v>
      </c>
      <c r="GS50" s="306">
        <f>'Címrend kötelező 4.'!GS50+'Címrend önként 4.'!GS50+'Címrend állig. 4.'!GS50</f>
        <v>0</v>
      </c>
      <c r="GT50" s="306">
        <f>'Címrend kötelező 4.'!GT50+'Címrend önként 4.'!GT50+'Címrend állig. 4.'!GT50</f>
        <v>0</v>
      </c>
      <c r="GU50" s="306">
        <f>'Címrend kötelező 4.'!GU50+'Címrend önként 4.'!GU50+'Címrend állig. 4.'!GU50</f>
        <v>0</v>
      </c>
      <c r="GV50" s="306">
        <f>'Címrend kötelező 4.'!GV50+'Címrend önként 4.'!GV50+'Címrend állig. 4.'!GV50</f>
        <v>0</v>
      </c>
      <c r="GW50" s="306">
        <f>'Címrend kötelező 4.'!GW50+'Címrend önként 4.'!GW50+'Címrend állig. 4.'!GW50</f>
        <v>0</v>
      </c>
      <c r="GX50" s="307">
        <f>GL50+GO50+GR50+GU50</f>
        <v>0</v>
      </c>
      <c r="GY50" s="307">
        <f t="shared" ref="GY50:GZ51" si="327">GM50+GP50+GS50+GV50</f>
        <v>0</v>
      </c>
      <c r="GZ50" s="307">
        <f t="shared" si="327"/>
        <v>0</v>
      </c>
      <c r="HA50" s="307">
        <f>DR50+EV50+GX50</f>
        <v>140500</v>
      </c>
      <c r="HB50" s="307">
        <f t="shared" ref="HB50:HC51" si="328">DS50+EW50+GY50</f>
        <v>140500</v>
      </c>
      <c r="HC50" s="308">
        <f t="shared" si="328"/>
        <v>218036</v>
      </c>
      <c r="HD50" s="299"/>
    </row>
    <row r="51" spans="1:212" ht="15" customHeight="1" x14ac:dyDescent="0.2">
      <c r="A51" s="318" t="s">
        <v>608</v>
      </c>
      <c r="B51" s="306">
        <f>'Címrend kötelező 4.'!B51+'Címrend önként 4.'!B51+'Címrend állig. 4.'!B51</f>
        <v>0</v>
      </c>
      <c r="C51" s="306">
        <f>'Címrend kötelező 4.'!C51+'Címrend önként 4.'!C51+'Címrend állig. 4.'!C51</f>
        <v>0</v>
      </c>
      <c r="D51" s="306">
        <f>'Címrend kötelező 4.'!D51+'Címrend önként 4.'!D51+'Címrend állig. 4.'!D51</f>
        <v>0</v>
      </c>
      <c r="E51" s="306">
        <f>'Címrend kötelező 4.'!E51+'Címrend önként 4.'!E51+'Címrend állig. 4.'!E51</f>
        <v>0</v>
      </c>
      <c r="F51" s="306">
        <f>'Címrend kötelező 4.'!F51+'Címrend önként 4.'!F51+'Címrend állig. 4.'!F51</f>
        <v>0</v>
      </c>
      <c r="G51" s="306">
        <f>'Címrend kötelező 4.'!G51+'Címrend önként 4.'!G51+'Címrend állig. 4.'!G51</f>
        <v>0</v>
      </c>
      <c r="H51" s="306">
        <f>'Címrend kötelező 4.'!H51+'Címrend önként 4.'!H51+'Címrend állig. 4.'!H51</f>
        <v>0</v>
      </c>
      <c r="I51" s="306">
        <f>'Címrend kötelező 4.'!I51+'Címrend önként 4.'!I51+'Címrend állig. 4.'!I51</f>
        <v>0</v>
      </c>
      <c r="J51" s="306">
        <f>'Címrend kötelező 4.'!J51+'Címrend önként 4.'!J51+'Címrend állig. 4.'!J51</f>
        <v>0</v>
      </c>
      <c r="K51" s="306">
        <f>'Címrend kötelező 4.'!K51+'Címrend önként 4.'!K51+'Címrend állig. 4.'!K51</f>
        <v>0</v>
      </c>
      <c r="L51" s="306">
        <f>'Címrend kötelező 4.'!L51+'Címrend önként 4.'!L51+'Címrend állig. 4.'!L51</f>
        <v>0</v>
      </c>
      <c r="M51" s="306">
        <f>'Címrend kötelező 4.'!M51+'Címrend önként 4.'!M51+'Címrend állig. 4.'!M51</f>
        <v>0</v>
      </c>
      <c r="N51" s="306">
        <f>'Címrend kötelező 4.'!N51+'Címrend önként 4.'!N51+'Címrend állig. 4.'!N51</f>
        <v>0</v>
      </c>
      <c r="O51" s="306">
        <f>'Címrend kötelező 4.'!O51+'Címrend önként 4.'!O51+'Címrend állig. 4.'!O51</f>
        <v>0</v>
      </c>
      <c r="P51" s="306">
        <f>'Címrend kötelező 4.'!P51+'Címrend önként 4.'!P51+'Címrend állig. 4.'!P51</f>
        <v>0</v>
      </c>
      <c r="Q51" s="306">
        <f>'Címrend kötelező 4.'!Q51+'Címrend önként 4.'!Q51+'Címrend állig. 4.'!Q51</f>
        <v>0</v>
      </c>
      <c r="R51" s="306">
        <f>'Címrend kötelező 4.'!R51+'Címrend önként 4.'!R51+'Címrend állig. 4.'!R51</f>
        <v>0</v>
      </c>
      <c r="S51" s="306">
        <f>'Címrend kötelező 4.'!S51+'Címrend önként 4.'!S51+'Címrend állig. 4.'!S51</f>
        <v>0</v>
      </c>
      <c r="T51" s="306">
        <f>'Címrend kötelező 4.'!T51+'Címrend önként 4.'!T51+'Címrend állig. 4.'!T51</f>
        <v>0</v>
      </c>
      <c r="U51" s="306">
        <f>'Címrend kötelező 4.'!U51+'Címrend önként 4.'!U51+'Címrend állig. 4.'!U51</f>
        <v>0</v>
      </c>
      <c r="V51" s="306">
        <f>'Címrend kötelező 4.'!V51+'Címrend önként 4.'!V51+'Címrend állig. 4.'!V51</f>
        <v>0</v>
      </c>
      <c r="W51" s="306">
        <f>'Címrend kötelező 4.'!W51+'Címrend önként 4.'!W51+'Címrend állig. 4.'!W51</f>
        <v>0</v>
      </c>
      <c r="X51" s="306">
        <f>'Címrend kötelező 4.'!X51+'Címrend önként 4.'!X51+'Címrend állig. 4.'!X51</f>
        <v>0</v>
      </c>
      <c r="Y51" s="306">
        <f>'Címrend kötelező 4.'!Y51+'Címrend önként 4.'!Y51+'Címrend állig. 4.'!Y51</f>
        <v>0</v>
      </c>
      <c r="Z51" s="306">
        <f>'Címrend kötelező 4.'!Z51+'Címrend önként 4.'!Z51+'Címrend állig. 4.'!Z51</f>
        <v>0</v>
      </c>
      <c r="AA51" s="306">
        <f>'Címrend kötelező 4.'!AA51+'Címrend önként 4.'!AA51+'Címrend állig. 4.'!AA51</f>
        <v>0</v>
      </c>
      <c r="AB51" s="306">
        <f>'Címrend kötelező 4.'!AB51+'Címrend önként 4.'!AB51+'Címrend állig. 4.'!AB51</f>
        <v>0</v>
      </c>
      <c r="AC51" s="306">
        <f>'Címrend kötelező 4.'!AC51+'Címrend önként 4.'!AC51+'Címrend állig. 4.'!AC51</f>
        <v>0</v>
      </c>
      <c r="AD51" s="306">
        <f>'Címrend kötelező 4.'!AD51+'Címrend önként 4.'!AD51+'Címrend állig. 4.'!AD51</f>
        <v>0</v>
      </c>
      <c r="AE51" s="306">
        <f>'Címrend kötelező 4.'!AE51+'Címrend önként 4.'!AE51+'Címrend állig. 4.'!AE51</f>
        <v>0</v>
      </c>
      <c r="AF51" s="306">
        <f>'Címrend kötelező 4.'!AF51+'Címrend önként 4.'!AF51+'Címrend állig. 4.'!AF51</f>
        <v>0</v>
      </c>
      <c r="AG51" s="306">
        <f>'Címrend kötelező 4.'!AG51+'Címrend önként 4.'!AG51+'Címrend állig. 4.'!AG51</f>
        <v>0</v>
      </c>
      <c r="AH51" s="306">
        <f>'Címrend kötelező 4.'!AH51+'Címrend önként 4.'!AH51+'Címrend állig. 4.'!AH51</f>
        <v>0</v>
      </c>
      <c r="AI51" s="306">
        <f>'Címrend kötelező 4.'!AI51+'Címrend önként 4.'!AI51+'Címrend állig. 4.'!AI51</f>
        <v>0</v>
      </c>
      <c r="AJ51" s="306">
        <f>'Címrend kötelező 4.'!AJ51+'Címrend önként 4.'!AJ51+'Címrend állig. 4.'!AJ51</f>
        <v>0</v>
      </c>
      <c r="AK51" s="306">
        <f>'Címrend kötelező 4.'!AK51+'Címrend önként 4.'!AK51+'Címrend állig. 4.'!AK51</f>
        <v>0</v>
      </c>
      <c r="AL51" s="306">
        <f>'Címrend kötelező 4.'!AL51+'Címrend önként 4.'!AL51+'Címrend állig. 4.'!AL51</f>
        <v>0</v>
      </c>
      <c r="AM51" s="306">
        <f>'Címrend kötelező 4.'!AM51+'Címrend önként 4.'!AM51+'Címrend állig. 4.'!AM51</f>
        <v>0</v>
      </c>
      <c r="AN51" s="306">
        <f>'Címrend kötelező 4.'!AN51+'Címrend önként 4.'!AN51+'Címrend állig. 4.'!AN51</f>
        <v>0</v>
      </c>
      <c r="AO51" s="306">
        <f>'Címrend kötelező 4.'!AO51+'Címrend önként 4.'!AO51+'Címrend állig. 4.'!AO51</f>
        <v>0</v>
      </c>
      <c r="AP51" s="306">
        <f>'Címrend kötelező 4.'!AP51+'Címrend önként 4.'!AP51+'Címrend állig. 4.'!AP51</f>
        <v>0</v>
      </c>
      <c r="AQ51" s="306">
        <f>'Címrend kötelező 4.'!AQ51+'Címrend önként 4.'!AQ51+'Címrend állig. 4.'!AQ51</f>
        <v>0</v>
      </c>
      <c r="AR51" s="306">
        <f>'Címrend kötelező 4.'!AR51+'Címrend önként 4.'!AR51+'Címrend állig. 4.'!AR51</f>
        <v>0</v>
      </c>
      <c r="AS51" s="306">
        <f>'Címrend kötelező 4.'!AS51+'Címrend önként 4.'!AS51+'Címrend állig. 4.'!AS51</f>
        <v>0</v>
      </c>
      <c r="AT51" s="306">
        <f>'Címrend kötelező 4.'!AT51+'Címrend önként 4.'!AT51+'Címrend állig. 4.'!AT51</f>
        <v>0</v>
      </c>
      <c r="AU51" s="306">
        <f>'Címrend kötelező 4.'!AU51+'Címrend önként 4.'!AU51+'Címrend állig. 4.'!AU51</f>
        <v>0</v>
      </c>
      <c r="AV51" s="306">
        <f>'Címrend kötelező 4.'!AV51+'Címrend önként 4.'!AV51+'Címrend állig. 4.'!AV51</f>
        <v>0</v>
      </c>
      <c r="AW51" s="306">
        <f>'Címrend kötelező 4.'!AW51+'Címrend önként 4.'!AW51+'Címrend állig. 4.'!AW51</f>
        <v>0</v>
      </c>
      <c r="AX51" s="306">
        <f>'Címrend kötelező 4.'!AX51+'Címrend önként 4.'!AX51+'Címrend állig. 4.'!AX51</f>
        <v>0</v>
      </c>
      <c r="AY51" s="306">
        <f>'Címrend kötelező 4.'!AY51+'Címrend önként 4.'!AY51+'Címrend állig. 4.'!AY51</f>
        <v>0</v>
      </c>
      <c r="AZ51" s="306">
        <f>'Címrend kötelező 4.'!AZ51+'Címrend önként 4.'!AZ51+'Címrend állig. 4.'!AZ51</f>
        <v>0</v>
      </c>
      <c r="BA51" s="306">
        <f>'Címrend kötelező 4.'!BA51+'Címrend önként 4.'!BA51+'Címrend állig. 4.'!BA51</f>
        <v>0</v>
      </c>
      <c r="BB51" s="306">
        <f>'Címrend kötelező 4.'!BB51+'Címrend önként 4.'!BB51+'Címrend állig. 4.'!BB51</f>
        <v>0</v>
      </c>
      <c r="BC51" s="306">
        <f>'Címrend kötelező 4.'!BC51+'Címrend önként 4.'!BC51+'Címrend állig. 4.'!BC51</f>
        <v>0</v>
      </c>
      <c r="BD51" s="306">
        <f>'Címrend kötelező 4.'!BD51+'Címrend önként 4.'!BD51+'Címrend állig. 4.'!BD51</f>
        <v>0</v>
      </c>
      <c r="BE51" s="306">
        <f>'Címrend kötelező 4.'!BE51+'Címrend önként 4.'!BE51+'Címrend állig. 4.'!BE51</f>
        <v>0</v>
      </c>
      <c r="BF51" s="306">
        <f>'Címrend kötelező 4.'!BF51+'Címrend önként 4.'!BF51+'Címrend állig. 4.'!BF51</f>
        <v>0</v>
      </c>
      <c r="BG51" s="306">
        <f>'Címrend kötelező 4.'!BG51+'Címrend önként 4.'!BG51+'Címrend állig. 4.'!BG51</f>
        <v>0</v>
      </c>
      <c r="BH51" s="306">
        <f>'Címrend kötelező 4.'!BH51+'Címrend önként 4.'!BH51+'Címrend állig. 4.'!BH51</f>
        <v>0</v>
      </c>
      <c r="BI51" s="306">
        <f>'Címrend kötelező 4.'!BI51+'Címrend önként 4.'!BI51+'Címrend állig. 4.'!BI51</f>
        <v>0</v>
      </c>
      <c r="BJ51" s="306">
        <f>'Címrend kötelező 4.'!BJ51+'Címrend önként 4.'!BJ51+'Címrend állig. 4.'!BJ51</f>
        <v>0</v>
      </c>
      <c r="BK51" s="306">
        <f>'Címrend kötelező 4.'!BK51+'Címrend önként 4.'!BK51+'Címrend állig. 4.'!BK51</f>
        <v>0</v>
      </c>
      <c r="BL51" s="306">
        <f>'Címrend kötelező 4.'!BL51+'Címrend önként 4.'!BL51+'Címrend állig. 4.'!BL51</f>
        <v>0</v>
      </c>
      <c r="BM51" s="306">
        <f>'Címrend kötelező 4.'!BM51+'Címrend önként 4.'!BM51+'Címrend állig. 4.'!BM51</f>
        <v>0</v>
      </c>
      <c r="BN51" s="306">
        <f>'Címrend kötelező 4.'!BN51+'Címrend önként 4.'!BN51+'Címrend állig. 4.'!BN51</f>
        <v>161800</v>
      </c>
      <c r="BO51" s="306">
        <f>'Címrend kötelező 4.'!BO51+'Címrend önként 4.'!BO51+'Címrend állig. 4.'!BO51</f>
        <v>161800</v>
      </c>
      <c r="BP51" s="306">
        <f>'Címrend kötelező 4.'!BP51+'Címrend önként 4.'!BP51+'Címrend állig. 4.'!BP51</f>
        <v>0</v>
      </c>
      <c r="BQ51" s="306">
        <f>'Címrend kötelező 4.'!BQ51+'Címrend önként 4.'!BQ51+'Címrend állig. 4.'!BQ51</f>
        <v>0</v>
      </c>
      <c r="BR51" s="306">
        <f>'Címrend kötelező 4.'!BR51+'Címrend önként 4.'!BR51+'Címrend állig. 4.'!BR51</f>
        <v>0</v>
      </c>
      <c r="BS51" s="306">
        <f>'Címrend kötelező 4.'!BS51+'Címrend önként 4.'!BS51+'Címrend állig. 4.'!BS51</f>
        <v>0</v>
      </c>
      <c r="BT51" s="306">
        <f>'Címrend kötelező 4.'!BT51+'Címrend önként 4.'!BT51+'Címrend állig. 4.'!BT51</f>
        <v>0</v>
      </c>
      <c r="BU51" s="306">
        <f>'Címrend kötelező 4.'!BU51+'Címrend önként 4.'!BU51+'Címrend állig. 4.'!BU51</f>
        <v>0</v>
      </c>
      <c r="BV51" s="306">
        <f>'Címrend kötelező 4.'!BV51+'Címrend önként 4.'!BV51+'Címrend állig. 4.'!BV51</f>
        <v>0</v>
      </c>
      <c r="BW51" s="306">
        <f>'Címrend kötelező 4.'!BW51+'Címrend önként 4.'!BW51+'Címrend állig. 4.'!BW51</f>
        <v>0</v>
      </c>
      <c r="BX51" s="306">
        <f>'Címrend kötelező 4.'!BX51+'Címrend önként 4.'!BX51+'Címrend állig. 4.'!BX51</f>
        <v>0</v>
      </c>
      <c r="BY51" s="306">
        <f>'Címrend kötelező 4.'!BY51+'Címrend önként 4.'!BY51+'Címrend állig. 4.'!BY51</f>
        <v>0</v>
      </c>
      <c r="BZ51" s="306">
        <f>'Címrend kötelező 4.'!BZ51+'Címrend önként 4.'!BZ51+'Címrend állig. 4.'!BZ51</f>
        <v>0</v>
      </c>
      <c r="CA51" s="306">
        <f>'Címrend kötelező 4.'!CA51+'Címrend önként 4.'!CA51+'Címrend állig. 4.'!CA51</f>
        <v>0</v>
      </c>
      <c r="CB51" s="306">
        <f>'Címrend kötelező 4.'!CB51+'Címrend önként 4.'!CB51+'Címrend állig. 4.'!CB51</f>
        <v>0</v>
      </c>
      <c r="CC51" s="306">
        <f>'Címrend kötelező 4.'!CC51+'Címrend önként 4.'!CC51+'Címrend állig. 4.'!CC51</f>
        <v>0</v>
      </c>
      <c r="CD51" s="306">
        <f>'Címrend kötelező 4.'!CD51+'Címrend önként 4.'!CD51+'Címrend állig. 4.'!CD51</f>
        <v>0</v>
      </c>
      <c r="CE51" s="306">
        <f>'Címrend kötelező 4.'!CE51+'Címrend önként 4.'!CE51+'Címrend állig. 4.'!CE51</f>
        <v>0</v>
      </c>
      <c r="CF51" s="306">
        <f>'Címrend kötelező 4.'!CF51+'Címrend önként 4.'!CF51+'Címrend állig. 4.'!CF51</f>
        <v>0</v>
      </c>
      <c r="CG51" s="306">
        <f>'Címrend kötelező 4.'!CG51+'Címrend önként 4.'!CG51+'Címrend állig. 4.'!CG51</f>
        <v>0</v>
      </c>
      <c r="CH51" s="306">
        <f>'Címrend kötelező 4.'!CH51+'Címrend önként 4.'!CH51+'Címrend állig. 4.'!CH51</f>
        <v>0</v>
      </c>
      <c r="CI51" s="306">
        <f>'Címrend kötelező 4.'!CI51+'Címrend önként 4.'!CI51+'Címrend állig. 4.'!CI51</f>
        <v>0</v>
      </c>
      <c r="CJ51" s="306">
        <f>'Címrend kötelező 4.'!CJ51+'Címrend önként 4.'!CJ51+'Címrend állig. 4.'!CJ51</f>
        <v>0</v>
      </c>
      <c r="CK51" s="306">
        <f>'Címrend kötelező 4.'!CK51+'Címrend önként 4.'!CK51+'Címrend állig. 4.'!CK51</f>
        <v>0</v>
      </c>
      <c r="CL51" s="306">
        <f>'Címrend kötelező 4.'!CL51+'Címrend önként 4.'!CL51+'Címrend állig. 4.'!CL51</f>
        <v>0</v>
      </c>
      <c r="CM51" s="306">
        <f>'Címrend kötelező 4.'!CM51+'Címrend önként 4.'!CM51+'Címrend állig. 4.'!CM51</f>
        <v>0</v>
      </c>
      <c r="CN51" s="306">
        <f>'Címrend kötelező 4.'!CN51+'Címrend önként 4.'!CN51+'Címrend állig. 4.'!CN51</f>
        <v>0</v>
      </c>
      <c r="CO51" s="306">
        <f>'Címrend kötelező 4.'!CO51+'Címrend önként 4.'!CO51+'Címrend állig. 4.'!CO51</f>
        <v>0</v>
      </c>
      <c r="CP51" s="306">
        <f>'Címrend kötelező 4.'!CP51+'Címrend önként 4.'!CP51+'Címrend állig. 4.'!CP51</f>
        <v>0</v>
      </c>
      <c r="CQ51" s="306">
        <f>'Címrend kötelező 4.'!CQ51+'Címrend önként 4.'!CQ51+'Címrend állig. 4.'!CQ51</f>
        <v>0</v>
      </c>
      <c r="CR51" s="306">
        <f>'Címrend kötelező 4.'!CR51+'Címrend önként 4.'!CR51+'Címrend állig. 4.'!CR51</f>
        <v>0</v>
      </c>
      <c r="CS51" s="306">
        <f>'Címrend kötelező 4.'!CS51+'Címrend önként 4.'!CS51+'Címrend állig. 4.'!CS51</f>
        <v>0</v>
      </c>
      <c r="CT51" s="306">
        <f>'Címrend kötelező 4.'!CT51+'Címrend önként 4.'!CT51+'Címrend állig. 4.'!CT51</f>
        <v>0</v>
      </c>
      <c r="CU51" s="306">
        <f>'Címrend kötelező 4.'!CU51+'Címrend önként 4.'!CU51+'Címrend állig. 4.'!CU51</f>
        <v>0</v>
      </c>
      <c r="CV51" s="306">
        <f>'Címrend kötelező 4.'!CV51+'Címrend önként 4.'!CV51+'Címrend állig. 4.'!CV51</f>
        <v>0</v>
      </c>
      <c r="CW51" s="306">
        <f>'Címrend kötelező 4.'!CW51+'Címrend önként 4.'!CW51+'Címrend állig. 4.'!CW51</f>
        <v>0</v>
      </c>
      <c r="CX51" s="306">
        <f>'Címrend kötelező 4.'!CX51+'Címrend önként 4.'!CX51+'Címrend állig. 4.'!CX51</f>
        <v>0</v>
      </c>
      <c r="CY51" s="306">
        <f>'Címrend kötelező 4.'!CY51+'Címrend önként 4.'!CY51+'Címrend állig. 4.'!CY51</f>
        <v>0</v>
      </c>
      <c r="CZ51" s="306">
        <f>'Címrend kötelező 4.'!CZ51+'Címrend önként 4.'!CZ51+'Címrend állig. 4.'!CZ51</f>
        <v>0</v>
      </c>
      <c r="DA51" s="306">
        <f>'Címrend kötelező 4.'!DA51+'Címrend önként 4.'!DA51+'Címrend állig. 4.'!DA51</f>
        <v>0</v>
      </c>
      <c r="DB51" s="306">
        <f>'Címrend kötelező 4.'!DB51+'Címrend önként 4.'!DB51+'Címrend állig. 4.'!DB51</f>
        <v>0</v>
      </c>
      <c r="DC51" s="306">
        <f>'Címrend kötelező 4.'!DC51+'Címrend önként 4.'!DC51+'Címrend állig. 4.'!DC51</f>
        <v>0</v>
      </c>
      <c r="DD51" s="306">
        <f>'Címrend kötelező 4.'!DD51+'Címrend önként 4.'!DD51+'Címrend állig. 4.'!DD51</f>
        <v>0</v>
      </c>
      <c r="DE51" s="306">
        <f>'Címrend kötelező 4.'!DE51+'Címrend önként 4.'!DE51+'Címrend állig. 4.'!DE51</f>
        <v>299</v>
      </c>
      <c r="DF51" s="306">
        <f>'Címrend kötelező 4.'!DF51+'Címrend önként 4.'!DF51+'Címrend állig. 4.'!DF51</f>
        <v>0</v>
      </c>
      <c r="DG51" s="306">
        <f>'Címrend kötelező 4.'!DG51+'Címrend önként 4.'!DG51+'Címrend állig. 4.'!DG51</f>
        <v>0</v>
      </c>
      <c r="DH51" s="306">
        <f>'Címrend kötelező 4.'!DH51+'Címrend önként 4.'!DH51+'Címrend állig. 4.'!DH51</f>
        <v>0</v>
      </c>
      <c r="DI51" s="306">
        <f>'Címrend kötelező 4.'!DI51+'Címrend önként 4.'!DI51+'Címrend állig. 4.'!DI51</f>
        <v>0</v>
      </c>
      <c r="DJ51" s="306">
        <f>'Címrend kötelező 4.'!DJ51+'Címrend önként 4.'!DJ51+'Címrend állig. 4.'!DJ51</f>
        <v>0</v>
      </c>
      <c r="DK51" s="306">
        <f>'Címrend kötelező 4.'!DK51+'Címrend önként 4.'!DK51+'Címrend állig. 4.'!DK51</f>
        <v>0</v>
      </c>
      <c r="DL51" s="306">
        <f>'Címrend kötelező 4.'!DL51+'Címrend önként 4.'!DL51+'Címrend állig. 4.'!DL51</f>
        <v>0</v>
      </c>
      <c r="DM51" s="306">
        <f>'Címrend kötelező 4.'!DM51+'Címrend önként 4.'!DM51+'Címrend állig. 4.'!DM51</f>
        <v>0</v>
      </c>
      <c r="DN51" s="306">
        <f>'Címrend kötelező 4.'!DN51+'Címrend önként 4.'!DN51+'Címrend állig. 4.'!DN51</f>
        <v>0</v>
      </c>
      <c r="DO51" s="306">
        <f>'Címrend kötelező 4.'!DO51+'Címrend önként 4.'!DO51+'Címrend állig. 4.'!DO51</f>
        <v>0</v>
      </c>
      <c r="DP51" s="306">
        <f>'Címrend kötelező 4.'!DP51+'Címrend önként 4.'!DP51+'Címrend állig. 4.'!DP51</f>
        <v>0</v>
      </c>
      <c r="DQ51" s="306">
        <f>'Címrend kötelező 4.'!DQ51+'Címrend önként 4.'!DQ51+'Címrend állig. 4.'!DQ51</f>
        <v>0</v>
      </c>
      <c r="DR51" s="335">
        <f t="shared" si="281"/>
        <v>0</v>
      </c>
      <c r="DS51" s="335">
        <f t="shared" si="281"/>
        <v>161800</v>
      </c>
      <c r="DT51" s="335">
        <f t="shared" si="281"/>
        <v>162099</v>
      </c>
      <c r="DU51" s="306">
        <f>'Címrend kötelező 4.'!DU51+'Címrend önként 4.'!DU51+'Címrend állig. 4.'!DU51</f>
        <v>0</v>
      </c>
      <c r="DV51" s="306">
        <f>'Címrend kötelező 4.'!DV51+'Címrend önként 4.'!DV51+'Címrend állig. 4.'!DV51</f>
        <v>0</v>
      </c>
      <c r="DW51" s="306">
        <f>'Címrend kötelező 4.'!DW51+'Címrend önként 4.'!DW51+'Címrend állig. 4.'!DW51</f>
        <v>0</v>
      </c>
      <c r="DX51" s="306">
        <f>'Címrend kötelező 4.'!DX51+'Címrend önként 4.'!DX51+'Címrend állig. 4.'!DX51</f>
        <v>0</v>
      </c>
      <c r="DY51" s="306">
        <f>'Címrend kötelező 4.'!DY51+'Címrend önként 4.'!DY51+'Címrend állig. 4.'!DY51</f>
        <v>0</v>
      </c>
      <c r="DZ51" s="306">
        <f>'Címrend kötelező 4.'!DZ51+'Címrend önként 4.'!DZ51+'Címrend állig. 4.'!DZ51</f>
        <v>0</v>
      </c>
      <c r="EA51" s="306">
        <f>'Címrend kötelező 4.'!EA51+'Címrend önként 4.'!EA51+'Címrend állig. 4.'!EA51</f>
        <v>0</v>
      </c>
      <c r="EB51" s="306">
        <f>'Címrend kötelező 4.'!EB51+'Címrend önként 4.'!EB51+'Címrend állig. 4.'!EB51</f>
        <v>0</v>
      </c>
      <c r="EC51" s="306">
        <f>'Címrend kötelező 4.'!EC51+'Címrend önként 4.'!EC51+'Címrend állig. 4.'!EC51</f>
        <v>0</v>
      </c>
      <c r="ED51" s="306">
        <f>'Címrend kötelező 4.'!ED51+'Címrend önként 4.'!ED51+'Címrend állig. 4.'!ED51</f>
        <v>0</v>
      </c>
      <c r="EE51" s="306">
        <f>'Címrend kötelező 4.'!EE51+'Címrend önként 4.'!EE51+'Címrend állig. 4.'!EE51</f>
        <v>0</v>
      </c>
      <c r="EF51" s="306">
        <f>'Címrend kötelező 4.'!EF51+'Címrend önként 4.'!EF51+'Címrend állig. 4.'!EF51</f>
        <v>0</v>
      </c>
      <c r="EG51" s="306">
        <f>'Címrend kötelező 4.'!EG51+'Címrend önként 4.'!EG51+'Címrend állig. 4.'!EG51</f>
        <v>0</v>
      </c>
      <c r="EH51" s="306">
        <f>'Címrend kötelező 4.'!EH51+'Címrend önként 4.'!EH51+'Címrend állig. 4.'!EH51</f>
        <v>0</v>
      </c>
      <c r="EI51" s="306">
        <f>'Címrend kötelező 4.'!EI51+'Címrend önként 4.'!EI51+'Címrend állig. 4.'!EI51</f>
        <v>0</v>
      </c>
      <c r="EJ51" s="306">
        <f>'Címrend kötelező 4.'!EJ51+'Címrend önként 4.'!EJ51+'Címrend állig. 4.'!EJ51</f>
        <v>0</v>
      </c>
      <c r="EK51" s="306">
        <f>'Címrend kötelező 4.'!EK51+'Címrend önként 4.'!EK51+'Címrend állig. 4.'!EK51</f>
        <v>0</v>
      </c>
      <c r="EL51" s="306">
        <f>'Címrend kötelező 4.'!EL51+'Címrend önként 4.'!EL51+'Címrend állig. 4.'!EL51</f>
        <v>0</v>
      </c>
      <c r="EM51" s="306">
        <f>'Címrend kötelező 4.'!EM51+'Címrend önként 4.'!EM51+'Címrend állig. 4.'!EM51</f>
        <v>0</v>
      </c>
      <c r="EN51" s="306">
        <f>'Címrend kötelező 4.'!EN51+'Címrend önként 4.'!EN51+'Címrend állig. 4.'!EN51</f>
        <v>0</v>
      </c>
      <c r="EO51" s="306">
        <f>'Címrend kötelező 4.'!EO51+'Címrend önként 4.'!EO51+'Címrend állig. 4.'!EO51</f>
        <v>0</v>
      </c>
      <c r="EP51" s="306">
        <f>'Címrend kötelező 4.'!EP51+'Címrend önként 4.'!EP51+'Címrend állig. 4.'!EP51</f>
        <v>0</v>
      </c>
      <c r="EQ51" s="306">
        <f>'Címrend kötelező 4.'!EQ51+'Címrend önként 4.'!EQ51+'Címrend állig. 4.'!EQ51</f>
        <v>0</v>
      </c>
      <c r="ER51" s="306">
        <f>'Címrend kötelező 4.'!ER51+'Címrend önként 4.'!ER51+'Címrend állig. 4.'!ER51</f>
        <v>0</v>
      </c>
      <c r="ES51" s="306">
        <f>'Címrend kötelező 4.'!ES51+'Címrend önként 4.'!ES51+'Címrend állig. 4.'!ES51</f>
        <v>0</v>
      </c>
      <c r="ET51" s="306">
        <f>'Címrend kötelező 4.'!ET51+'Címrend önként 4.'!ET51+'Címrend állig. 4.'!ET51</f>
        <v>0</v>
      </c>
      <c r="EU51" s="306">
        <f>'Címrend kötelező 4.'!EU51+'Címrend önként 4.'!EU51+'Címrend állig. 4.'!EU51</f>
        <v>0</v>
      </c>
      <c r="EV51" s="335">
        <f t="shared" si="310"/>
        <v>0</v>
      </c>
      <c r="EW51" s="335">
        <f t="shared" si="310"/>
        <v>0</v>
      </c>
      <c r="EX51" s="335">
        <f t="shared" si="310"/>
        <v>0</v>
      </c>
      <c r="EY51" s="306">
        <f>'Címrend kötelező 4.'!EY51+'Címrend önként 4.'!EY51+'Címrend állig. 4.'!EY51</f>
        <v>0</v>
      </c>
      <c r="EZ51" s="306">
        <f>'Címrend kötelező 4.'!EZ51+'Címrend önként 4.'!EZ51+'Címrend állig. 4.'!EZ51</f>
        <v>0</v>
      </c>
      <c r="FA51" s="306">
        <f>'Címrend kötelező 4.'!FA51+'Címrend önként 4.'!FA51+'Címrend állig. 4.'!FA51</f>
        <v>0</v>
      </c>
      <c r="FB51" s="306">
        <f>'Címrend kötelező 4.'!FB51+'Címrend önként 4.'!FB51+'Címrend állig. 4.'!FB51</f>
        <v>0</v>
      </c>
      <c r="FC51" s="306">
        <f>'Címrend kötelező 4.'!FC51+'Címrend önként 4.'!FC51+'Címrend állig. 4.'!FC51</f>
        <v>0</v>
      </c>
      <c r="FD51" s="306">
        <f>'Címrend kötelező 4.'!FD51+'Címrend önként 4.'!FD51+'Címrend állig. 4.'!FD51</f>
        <v>0</v>
      </c>
      <c r="FE51" s="306">
        <f>'Címrend kötelező 4.'!FE51+'Címrend önként 4.'!FE51+'Címrend állig. 4.'!FE51</f>
        <v>0</v>
      </c>
      <c r="FF51" s="306">
        <f>'Címrend kötelező 4.'!FF51+'Címrend önként 4.'!FF51+'Címrend állig. 4.'!FF51</f>
        <v>0</v>
      </c>
      <c r="FG51" s="306">
        <f>'Címrend kötelező 4.'!FG51+'Címrend önként 4.'!FG51+'Címrend állig. 4.'!FG51</f>
        <v>0</v>
      </c>
      <c r="FH51" s="306">
        <f>'Címrend kötelező 4.'!FH51+'Címrend önként 4.'!FH51+'Címrend állig. 4.'!FH51</f>
        <v>0</v>
      </c>
      <c r="FI51" s="306">
        <f>'Címrend kötelező 4.'!FI51+'Címrend önként 4.'!FI51+'Címrend állig. 4.'!FI51</f>
        <v>0</v>
      </c>
      <c r="FJ51" s="306">
        <f>'Címrend kötelező 4.'!FJ51+'Címrend önként 4.'!FJ51+'Címrend állig. 4.'!FJ51</f>
        <v>0</v>
      </c>
      <c r="FK51" s="306">
        <f>'Címrend kötelező 4.'!FK51+'Címrend önként 4.'!FK51+'Címrend állig. 4.'!FK51</f>
        <v>0</v>
      </c>
      <c r="FL51" s="306">
        <f>'Címrend kötelező 4.'!FL51+'Címrend önként 4.'!FL51+'Címrend állig. 4.'!FL51</f>
        <v>0</v>
      </c>
      <c r="FM51" s="306">
        <f>'Címrend kötelező 4.'!FM51+'Címrend önként 4.'!FM51+'Címrend állig. 4.'!FM51</f>
        <v>0</v>
      </c>
      <c r="FN51" s="306">
        <f>'Címrend kötelező 4.'!FN51+'Címrend önként 4.'!FN51+'Címrend állig. 4.'!FN51</f>
        <v>0</v>
      </c>
      <c r="FO51" s="306">
        <f>'Címrend kötelező 4.'!FO51+'Címrend önként 4.'!FO51+'Címrend állig. 4.'!FO51</f>
        <v>0</v>
      </c>
      <c r="FP51" s="306">
        <f>'Címrend kötelező 4.'!FP51+'Címrend önként 4.'!FP51+'Címrend állig. 4.'!FP51</f>
        <v>0</v>
      </c>
      <c r="FQ51" s="306">
        <f>'Címrend kötelező 4.'!FQ51+'Címrend önként 4.'!FQ51+'Címrend állig. 4.'!FQ51</f>
        <v>0</v>
      </c>
      <c r="FR51" s="306">
        <f>'Címrend kötelező 4.'!FR51+'Címrend önként 4.'!FR51+'Címrend állig. 4.'!FR51</f>
        <v>0</v>
      </c>
      <c r="FS51" s="306">
        <f>'Címrend kötelező 4.'!FS51+'Címrend önként 4.'!FS51+'Címrend állig. 4.'!FS51</f>
        <v>0</v>
      </c>
      <c r="FT51" s="306">
        <f>'Címrend kötelező 4.'!FT51+'Címrend önként 4.'!FT51+'Címrend állig. 4.'!FT51</f>
        <v>0</v>
      </c>
      <c r="FU51" s="306">
        <f>'Címrend kötelező 4.'!FU51+'Címrend önként 4.'!FU51+'Címrend állig. 4.'!FU51</f>
        <v>0</v>
      </c>
      <c r="FV51" s="306">
        <f>'Címrend kötelező 4.'!FV51+'Címrend önként 4.'!FV51+'Címrend állig. 4.'!FV51</f>
        <v>0</v>
      </c>
      <c r="FW51" s="306">
        <f>'Címrend kötelező 4.'!FW51+'Címrend önként 4.'!FW51+'Címrend állig. 4.'!FW51</f>
        <v>0</v>
      </c>
      <c r="FX51" s="306">
        <f>'Címrend kötelező 4.'!FX51+'Címrend önként 4.'!FX51+'Címrend állig. 4.'!FX51</f>
        <v>0</v>
      </c>
      <c r="FY51" s="306">
        <f>'Címrend kötelező 4.'!FY51+'Címrend önként 4.'!FY51+'Címrend állig. 4.'!FY51</f>
        <v>0</v>
      </c>
      <c r="FZ51" s="306">
        <f>'Címrend kötelező 4.'!FZ51+'Címrend önként 4.'!FZ51+'Címrend állig. 4.'!FZ51</f>
        <v>0</v>
      </c>
      <c r="GA51" s="306">
        <f>'Címrend kötelező 4.'!GA51+'Címrend önként 4.'!GA51+'Címrend állig. 4.'!GA51</f>
        <v>0</v>
      </c>
      <c r="GB51" s="306">
        <f>'Címrend kötelező 4.'!GB51+'Címrend önként 4.'!GB51+'Címrend állig. 4.'!GB51</f>
        <v>0</v>
      </c>
      <c r="GC51" s="306">
        <f>'Címrend kötelező 4.'!GC51+'Címrend önként 4.'!GC51+'Címrend állig. 4.'!GC51</f>
        <v>0</v>
      </c>
      <c r="GD51" s="306">
        <f>'Címrend kötelező 4.'!GD51+'Címrend önként 4.'!GD51+'Címrend állig. 4.'!GD51</f>
        <v>0</v>
      </c>
      <c r="GE51" s="306">
        <f>'Címrend kötelező 4.'!GE51+'Címrend önként 4.'!GE51+'Címrend állig. 4.'!GE51</f>
        <v>0</v>
      </c>
      <c r="GF51" s="306">
        <f>'Címrend kötelező 4.'!GF51+'Címrend önként 4.'!GF51+'Címrend állig. 4.'!GF51</f>
        <v>0</v>
      </c>
      <c r="GG51" s="306">
        <f>'Címrend kötelező 4.'!GG51+'Címrend önként 4.'!GG51+'Címrend állig. 4.'!GG51</f>
        <v>0</v>
      </c>
      <c r="GH51" s="306">
        <f>'Címrend kötelező 4.'!GH51+'Címrend önként 4.'!GH51+'Címrend állig. 4.'!GH51</f>
        <v>0</v>
      </c>
      <c r="GI51" s="306">
        <f>'Címrend kötelező 4.'!GI51+'Címrend önként 4.'!GI51+'Címrend állig. 4.'!GI51</f>
        <v>0</v>
      </c>
      <c r="GJ51" s="306">
        <f>'Címrend kötelező 4.'!GJ51+'Címrend önként 4.'!GJ51+'Címrend állig. 4.'!GJ51</f>
        <v>0</v>
      </c>
      <c r="GK51" s="306">
        <f>'Címrend kötelező 4.'!GK51+'Címrend önként 4.'!GK51+'Címrend állig. 4.'!GK51</f>
        <v>0</v>
      </c>
      <c r="GL51" s="307">
        <f>EY51+FB51+FE51+FH51+FK51+FN51+FQ51+FT51+FW51+FZ51+GC51+GF51+GI51</f>
        <v>0</v>
      </c>
      <c r="GM51" s="307">
        <f t="shared" si="326"/>
        <v>0</v>
      </c>
      <c r="GN51" s="307">
        <f t="shared" si="326"/>
        <v>0</v>
      </c>
      <c r="GO51" s="306">
        <f>'Címrend kötelező 4.'!GO51+'Címrend önként 4.'!GO51+'Címrend állig. 4.'!GO51</f>
        <v>0</v>
      </c>
      <c r="GP51" s="306">
        <f>'Címrend kötelező 4.'!GP51+'Címrend önként 4.'!GP51+'Címrend állig. 4.'!GP51</f>
        <v>540</v>
      </c>
      <c r="GQ51" s="306">
        <f>'Címrend kötelező 4.'!GQ51+'Címrend önként 4.'!GQ51+'Címrend állig. 4.'!GQ51</f>
        <v>540</v>
      </c>
      <c r="GR51" s="306">
        <f>'Címrend kötelező 4.'!GR51+'Címrend önként 4.'!GR51+'Címrend állig. 4.'!GR51</f>
        <v>0</v>
      </c>
      <c r="GS51" s="306">
        <f>'Címrend kötelező 4.'!GS51+'Címrend önként 4.'!GS51+'Címrend állig. 4.'!GS51</f>
        <v>0</v>
      </c>
      <c r="GT51" s="306">
        <f>'Címrend kötelező 4.'!GT51+'Címrend önként 4.'!GT51+'Címrend állig. 4.'!GT51</f>
        <v>0</v>
      </c>
      <c r="GU51" s="306">
        <f>'Címrend kötelező 4.'!GU51+'Címrend önként 4.'!GU51+'Címrend állig. 4.'!GU51</f>
        <v>0</v>
      </c>
      <c r="GV51" s="306">
        <f>'Címrend kötelező 4.'!GV51+'Címrend önként 4.'!GV51+'Címrend állig. 4.'!GV51</f>
        <v>2218</v>
      </c>
      <c r="GW51" s="306">
        <f>'Címrend kötelező 4.'!GW51+'Címrend önként 4.'!GW51+'Címrend állig. 4.'!GW51</f>
        <v>2218</v>
      </c>
      <c r="GX51" s="307">
        <f>GL51+GO51+GR51+GU51</f>
        <v>0</v>
      </c>
      <c r="GY51" s="307">
        <f t="shared" si="327"/>
        <v>2758</v>
      </c>
      <c r="GZ51" s="307">
        <f t="shared" si="327"/>
        <v>2758</v>
      </c>
      <c r="HA51" s="307">
        <f>DR51+EV51+GX51</f>
        <v>0</v>
      </c>
      <c r="HB51" s="307">
        <f t="shared" si="328"/>
        <v>164558</v>
      </c>
      <c r="HC51" s="308">
        <f t="shared" si="328"/>
        <v>164857</v>
      </c>
      <c r="HD51" s="299"/>
    </row>
    <row r="52" spans="1:212" s="167" customFormat="1" ht="15" customHeight="1" x14ac:dyDescent="0.2">
      <c r="A52" s="317" t="s">
        <v>609</v>
      </c>
      <c r="B52" s="310">
        <f t="shared" ref="B52" si="329">B28+B40</f>
        <v>0</v>
      </c>
      <c r="C52" s="310">
        <f t="shared" ref="C52:E52" si="330">C28+C40</f>
        <v>0</v>
      </c>
      <c r="D52" s="310">
        <f t="shared" si="330"/>
        <v>148</v>
      </c>
      <c r="E52" s="310">
        <f t="shared" si="330"/>
        <v>0</v>
      </c>
      <c r="F52" s="310">
        <f t="shared" ref="F52:N52" si="331">F28+F40</f>
        <v>0</v>
      </c>
      <c r="G52" s="310">
        <f t="shared" si="331"/>
        <v>0</v>
      </c>
      <c r="H52" s="310">
        <f t="shared" si="331"/>
        <v>0</v>
      </c>
      <c r="I52" s="310">
        <f t="shared" si="331"/>
        <v>0</v>
      </c>
      <c r="J52" s="310">
        <f t="shared" si="331"/>
        <v>0</v>
      </c>
      <c r="K52" s="310">
        <f t="shared" si="331"/>
        <v>500</v>
      </c>
      <c r="L52" s="310">
        <f t="shared" si="331"/>
        <v>500</v>
      </c>
      <c r="M52" s="310">
        <f t="shared" si="331"/>
        <v>1224</v>
      </c>
      <c r="N52" s="310">
        <f t="shared" si="331"/>
        <v>0</v>
      </c>
      <c r="O52" s="310">
        <f t="shared" ref="O52:BZ52" si="332">O28+O40</f>
        <v>0</v>
      </c>
      <c r="P52" s="310">
        <f t="shared" si="332"/>
        <v>2232</v>
      </c>
      <c r="Q52" s="310">
        <f t="shared" si="332"/>
        <v>0</v>
      </c>
      <c r="R52" s="310">
        <f t="shared" si="332"/>
        <v>0</v>
      </c>
      <c r="S52" s="310">
        <f t="shared" si="332"/>
        <v>0</v>
      </c>
      <c r="T52" s="310">
        <f t="shared" si="332"/>
        <v>0</v>
      </c>
      <c r="U52" s="310">
        <f t="shared" si="332"/>
        <v>0</v>
      </c>
      <c r="V52" s="310">
        <f t="shared" si="332"/>
        <v>0</v>
      </c>
      <c r="W52" s="310">
        <f t="shared" si="332"/>
        <v>7558077</v>
      </c>
      <c r="X52" s="310">
        <f t="shared" si="332"/>
        <v>7558077</v>
      </c>
      <c r="Y52" s="310">
        <f t="shared" si="332"/>
        <v>8022857</v>
      </c>
      <c r="Z52" s="310">
        <f t="shared" si="332"/>
        <v>1723442</v>
      </c>
      <c r="AA52" s="310">
        <f t="shared" si="332"/>
        <v>4446732</v>
      </c>
      <c r="AB52" s="310">
        <f t="shared" si="332"/>
        <v>4501111</v>
      </c>
      <c r="AC52" s="310">
        <f t="shared" si="332"/>
        <v>0</v>
      </c>
      <c r="AD52" s="310">
        <f t="shared" si="332"/>
        <v>845936</v>
      </c>
      <c r="AE52" s="310">
        <f t="shared" si="332"/>
        <v>846207</v>
      </c>
      <c r="AF52" s="310">
        <f t="shared" si="332"/>
        <v>0</v>
      </c>
      <c r="AG52" s="310">
        <f t="shared" si="332"/>
        <v>0</v>
      </c>
      <c r="AH52" s="310">
        <f t="shared" si="332"/>
        <v>0</v>
      </c>
      <c r="AI52" s="310">
        <f t="shared" si="332"/>
        <v>5603</v>
      </c>
      <c r="AJ52" s="310">
        <f t="shared" si="332"/>
        <v>6503</v>
      </c>
      <c r="AK52" s="310">
        <f t="shared" si="332"/>
        <v>6901</v>
      </c>
      <c r="AL52" s="310">
        <f t="shared" si="332"/>
        <v>0</v>
      </c>
      <c r="AM52" s="310">
        <f t="shared" si="332"/>
        <v>16247</v>
      </c>
      <c r="AN52" s="310">
        <f t="shared" si="332"/>
        <v>25984</v>
      </c>
      <c r="AO52" s="310">
        <f t="shared" si="332"/>
        <v>1251010</v>
      </c>
      <c r="AP52" s="310">
        <f t="shared" si="332"/>
        <v>1251010</v>
      </c>
      <c r="AQ52" s="310">
        <f t="shared" si="332"/>
        <v>1281931</v>
      </c>
      <c r="AR52" s="310">
        <f t="shared" si="332"/>
        <v>0</v>
      </c>
      <c r="AS52" s="310">
        <f t="shared" si="332"/>
        <v>0</v>
      </c>
      <c r="AT52" s="310">
        <f t="shared" si="332"/>
        <v>0</v>
      </c>
      <c r="AU52" s="310">
        <f t="shared" si="332"/>
        <v>1200</v>
      </c>
      <c r="AV52" s="310">
        <f t="shared" si="332"/>
        <v>1200</v>
      </c>
      <c r="AW52" s="310">
        <f t="shared" si="332"/>
        <v>631</v>
      </c>
      <c r="AX52" s="310">
        <f t="shared" si="332"/>
        <v>250000</v>
      </c>
      <c r="AY52" s="310">
        <f t="shared" si="332"/>
        <v>250000</v>
      </c>
      <c r="AZ52" s="310">
        <f t="shared" si="332"/>
        <v>328060</v>
      </c>
      <c r="BA52" s="310">
        <f t="shared" si="332"/>
        <v>0</v>
      </c>
      <c r="BB52" s="310">
        <f t="shared" si="332"/>
        <v>0</v>
      </c>
      <c r="BC52" s="310">
        <f t="shared" si="332"/>
        <v>0</v>
      </c>
      <c r="BD52" s="310">
        <f t="shared" si="332"/>
        <v>0</v>
      </c>
      <c r="BE52" s="310">
        <f t="shared" si="332"/>
        <v>0</v>
      </c>
      <c r="BF52" s="310">
        <f t="shared" si="332"/>
        <v>0</v>
      </c>
      <c r="BG52" s="310">
        <f t="shared" si="332"/>
        <v>68219</v>
      </c>
      <c r="BH52" s="310">
        <f t="shared" si="332"/>
        <v>68219</v>
      </c>
      <c r="BI52" s="310">
        <f t="shared" si="332"/>
        <v>94471</v>
      </c>
      <c r="BJ52" s="310">
        <f t="shared" si="332"/>
        <v>0</v>
      </c>
      <c r="BK52" s="310">
        <f t="shared" si="332"/>
        <v>0</v>
      </c>
      <c r="BL52" s="310">
        <f t="shared" si="332"/>
        <v>0</v>
      </c>
      <c r="BM52" s="310">
        <f t="shared" si="332"/>
        <v>0</v>
      </c>
      <c r="BN52" s="310">
        <f t="shared" si="332"/>
        <v>182326</v>
      </c>
      <c r="BO52" s="310">
        <f t="shared" si="332"/>
        <v>182326</v>
      </c>
      <c r="BP52" s="310">
        <f t="shared" si="332"/>
        <v>155846</v>
      </c>
      <c r="BQ52" s="310">
        <f t="shared" si="332"/>
        <v>176236</v>
      </c>
      <c r="BR52" s="310">
        <f t="shared" si="332"/>
        <v>68223</v>
      </c>
      <c r="BS52" s="310">
        <f t="shared" si="332"/>
        <v>0</v>
      </c>
      <c r="BT52" s="310">
        <f t="shared" si="332"/>
        <v>10913</v>
      </c>
      <c r="BU52" s="310">
        <f t="shared" si="332"/>
        <v>10914</v>
      </c>
      <c r="BV52" s="310">
        <f t="shared" si="332"/>
        <v>0</v>
      </c>
      <c r="BW52" s="310">
        <f t="shared" si="332"/>
        <v>0</v>
      </c>
      <c r="BX52" s="310">
        <f t="shared" si="332"/>
        <v>0</v>
      </c>
      <c r="BY52" s="310">
        <f t="shared" si="332"/>
        <v>10000</v>
      </c>
      <c r="BZ52" s="310">
        <f t="shared" si="332"/>
        <v>11246</v>
      </c>
      <c r="CA52" s="310">
        <f t="shared" ref="CA52:DQ52" si="333">CA28+CA40</f>
        <v>11614</v>
      </c>
      <c r="CB52" s="310">
        <f t="shared" si="333"/>
        <v>0</v>
      </c>
      <c r="CC52" s="310">
        <f t="shared" si="333"/>
        <v>0</v>
      </c>
      <c r="CD52" s="310">
        <f t="shared" si="333"/>
        <v>0</v>
      </c>
      <c r="CE52" s="310">
        <f t="shared" si="333"/>
        <v>4659170</v>
      </c>
      <c r="CF52" s="310">
        <f t="shared" si="333"/>
        <v>5276234</v>
      </c>
      <c r="CG52" s="310">
        <f t="shared" si="333"/>
        <v>4613953</v>
      </c>
      <c r="CH52" s="310">
        <f t="shared" si="333"/>
        <v>0</v>
      </c>
      <c r="CI52" s="310">
        <f t="shared" si="333"/>
        <v>0</v>
      </c>
      <c r="CJ52" s="310">
        <f t="shared" si="333"/>
        <v>0</v>
      </c>
      <c r="CK52" s="310">
        <f t="shared" si="333"/>
        <v>168194</v>
      </c>
      <c r="CL52" s="310">
        <f t="shared" si="333"/>
        <v>1407130</v>
      </c>
      <c r="CM52" s="310">
        <f t="shared" si="333"/>
        <v>1407130</v>
      </c>
      <c r="CN52" s="310">
        <f t="shared" si="333"/>
        <v>390000</v>
      </c>
      <c r="CO52" s="310">
        <f t="shared" si="333"/>
        <v>441998</v>
      </c>
      <c r="CP52" s="310">
        <f t="shared" si="333"/>
        <v>51998</v>
      </c>
      <c r="CQ52" s="310">
        <f t="shared" si="333"/>
        <v>0</v>
      </c>
      <c r="CR52" s="310">
        <f t="shared" si="333"/>
        <v>0</v>
      </c>
      <c r="CS52" s="310">
        <f t="shared" si="333"/>
        <v>0</v>
      </c>
      <c r="CT52" s="310">
        <f t="shared" si="333"/>
        <v>0</v>
      </c>
      <c r="CU52" s="310">
        <f t="shared" si="333"/>
        <v>0</v>
      </c>
      <c r="CV52" s="310">
        <f t="shared" si="333"/>
        <v>0</v>
      </c>
      <c r="CW52" s="310">
        <f t="shared" si="333"/>
        <v>0</v>
      </c>
      <c r="CX52" s="310">
        <f t="shared" si="333"/>
        <v>1000</v>
      </c>
      <c r="CY52" s="310">
        <f t="shared" si="333"/>
        <v>1000</v>
      </c>
      <c r="CZ52" s="310">
        <f t="shared" si="333"/>
        <v>0</v>
      </c>
      <c r="DA52" s="310">
        <f t="shared" si="333"/>
        <v>0</v>
      </c>
      <c r="DB52" s="310">
        <f t="shared" si="333"/>
        <v>3074</v>
      </c>
      <c r="DC52" s="310">
        <f t="shared" si="333"/>
        <v>140000</v>
      </c>
      <c r="DD52" s="310">
        <f t="shared" si="333"/>
        <v>140000</v>
      </c>
      <c r="DE52" s="310">
        <f t="shared" si="333"/>
        <v>217233</v>
      </c>
      <c r="DF52" s="310">
        <f t="shared" si="333"/>
        <v>120507</v>
      </c>
      <c r="DG52" s="310">
        <f t="shared" si="333"/>
        <v>0</v>
      </c>
      <c r="DH52" s="310">
        <f t="shared" si="333"/>
        <v>17562</v>
      </c>
      <c r="DI52" s="310">
        <f t="shared" si="333"/>
        <v>30000</v>
      </c>
      <c r="DJ52" s="310">
        <f t="shared" si="333"/>
        <v>30000</v>
      </c>
      <c r="DK52" s="310">
        <f t="shared" si="333"/>
        <v>42178</v>
      </c>
      <c r="DL52" s="310">
        <f t="shared" si="333"/>
        <v>0</v>
      </c>
      <c r="DM52" s="310">
        <f t="shared" si="333"/>
        <v>0</v>
      </c>
      <c r="DN52" s="310">
        <f t="shared" si="333"/>
        <v>0</v>
      </c>
      <c r="DO52" s="310">
        <f t="shared" si="333"/>
        <v>75000</v>
      </c>
      <c r="DP52" s="310">
        <f t="shared" si="333"/>
        <v>108777</v>
      </c>
      <c r="DQ52" s="310">
        <f t="shared" si="333"/>
        <v>108777</v>
      </c>
      <c r="DR52" s="337">
        <f t="shared" ref="DR52:DW52" si="334">DR28+DR40</f>
        <v>16606768</v>
      </c>
      <c r="DS52" s="337">
        <f t="shared" si="334"/>
        <v>22230284</v>
      </c>
      <c r="DT52" s="337">
        <f>DT28+DT40</f>
        <v>21847739</v>
      </c>
      <c r="DU52" s="310">
        <f t="shared" si="334"/>
        <v>1000</v>
      </c>
      <c r="DV52" s="310">
        <f t="shared" si="334"/>
        <v>13522</v>
      </c>
      <c r="DW52" s="310">
        <f t="shared" si="334"/>
        <v>13951</v>
      </c>
      <c r="DX52" s="310">
        <f t="shared" ref="DX52:EU52" si="335">DX28+DX40</f>
        <v>1300</v>
      </c>
      <c r="DY52" s="310">
        <f t="shared" si="335"/>
        <v>1447</v>
      </c>
      <c r="DZ52" s="310">
        <f t="shared" si="335"/>
        <v>1217</v>
      </c>
      <c r="EA52" s="310">
        <f t="shared" si="335"/>
        <v>1600</v>
      </c>
      <c r="EB52" s="310">
        <f t="shared" si="335"/>
        <v>2874</v>
      </c>
      <c r="EC52" s="310">
        <f t="shared" si="335"/>
        <v>3532</v>
      </c>
      <c r="ED52" s="310">
        <f t="shared" si="335"/>
        <v>4000</v>
      </c>
      <c r="EE52" s="310">
        <f t="shared" si="335"/>
        <v>126838</v>
      </c>
      <c r="EF52" s="310">
        <f t="shared" si="335"/>
        <v>132028</v>
      </c>
      <c r="EG52" s="310">
        <f t="shared" si="335"/>
        <v>200</v>
      </c>
      <c r="EH52" s="310">
        <f t="shared" si="335"/>
        <v>54063</v>
      </c>
      <c r="EI52" s="310">
        <f t="shared" si="335"/>
        <v>53863</v>
      </c>
      <c r="EJ52" s="310">
        <f t="shared" si="335"/>
        <v>0</v>
      </c>
      <c r="EK52" s="310">
        <f t="shared" si="335"/>
        <v>109315</v>
      </c>
      <c r="EL52" s="310">
        <f t="shared" si="335"/>
        <v>109574</v>
      </c>
      <c r="EM52" s="310">
        <f t="shared" si="335"/>
        <v>0</v>
      </c>
      <c r="EN52" s="310">
        <f t="shared" si="335"/>
        <v>6200</v>
      </c>
      <c r="EO52" s="310">
        <f t="shared" si="335"/>
        <v>7235</v>
      </c>
      <c r="EP52" s="310">
        <f t="shared" si="335"/>
        <v>0</v>
      </c>
      <c r="EQ52" s="310">
        <f t="shared" si="335"/>
        <v>220512</v>
      </c>
      <c r="ER52" s="310">
        <f t="shared" si="335"/>
        <v>223228</v>
      </c>
      <c r="ES52" s="310">
        <f t="shared" si="335"/>
        <v>15000</v>
      </c>
      <c r="ET52" s="310">
        <f t="shared" si="335"/>
        <v>29147</v>
      </c>
      <c r="EU52" s="310">
        <f t="shared" si="335"/>
        <v>20811</v>
      </c>
      <c r="EV52" s="337">
        <f t="shared" ref="EV52:FA52" si="336">EV28+EV40</f>
        <v>23100</v>
      </c>
      <c r="EW52" s="337">
        <f t="shared" si="336"/>
        <v>563918</v>
      </c>
      <c r="EX52" s="337">
        <f t="shared" si="336"/>
        <v>565439</v>
      </c>
      <c r="EY52" s="310">
        <f t="shared" si="336"/>
        <v>3000</v>
      </c>
      <c r="EZ52" s="310">
        <f t="shared" si="336"/>
        <v>17831</v>
      </c>
      <c r="FA52" s="310">
        <f t="shared" si="336"/>
        <v>17316</v>
      </c>
      <c r="FB52" s="310">
        <f t="shared" ref="FB52:GK52" si="337">FB28+FB40</f>
        <v>0</v>
      </c>
      <c r="FC52" s="310">
        <f t="shared" si="337"/>
        <v>72234</v>
      </c>
      <c r="FD52" s="310">
        <f t="shared" si="337"/>
        <v>72255</v>
      </c>
      <c r="FE52" s="310">
        <f t="shared" si="337"/>
        <v>0</v>
      </c>
      <c r="FF52" s="310">
        <f t="shared" si="337"/>
        <v>0</v>
      </c>
      <c r="FG52" s="310">
        <f t="shared" si="337"/>
        <v>0</v>
      </c>
      <c r="FH52" s="310">
        <f t="shared" si="337"/>
        <v>59796</v>
      </c>
      <c r="FI52" s="310">
        <f t="shared" si="337"/>
        <v>451560</v>
      </c>
      <c r="FJ52" s="310">
        <f t="shared" si="337"/>
        <v>451397</v>
      </c>
      <c r="FK52" s="310">
        <f t="shared" si="337"/>
        <v>0</v>
      </c>
      <c r="FL52" s="310">
        <f t="shared" si="337"/>
        <v>16</v>
      </c>
      <c r="FM52" s="310">
        <f t="shared" si="337"/>
        <v>15</v>
      </c>
      <c r="FN52" s="310">
        <f t="shared" si="337"/>
        <v>45731</v>
      </c>
      <c r="FO52" s="310">
        <f t="shared" si="337"/>
        <v>45731</v>
      </c>
      <c r="FP52" s="310">
        <f t="shared" si="337"/>
        <v>25357</v>
      </c>
      <c r="FQ52" s="310">
        <f t="shared" si="337"/>
        <v>6434</v>
      </c>
      <c r="FR52" s="310">
        <f t="shared" si="337"/>
        <v>6562</v>
      </c>
      <c r="FS52" s="310">
        <f t="shared" si="337"/>
        <v>14326</v>
      </c>
      <c r="FT52" s="310">
        <f t="shared" si="337"/>
        <v>3751</v>
      </c>
      <c r="FU52" s="310">
        <f t="shared" si="337"/>
        <v>4229</v>
      </c>
      <c r="FV52" s="310">
        <f t="shared" si="337"/>
        <v>2373</v>
      </c>
      <c r="FW52" s="310">
        <f t="shared" si="337"/>
        <v>13603</v>
      </c>
      <c r="FX52" s="310">
        <f t="shared" si="337"/>
        <v>13603</v>
      </c>
      <c r="FY52" s="310">
        <f t="shared" si="337"/>
        <v>11135</v>
      </c>
      <c r="FZ52" s="310">
        <f t="shared" si="337"/>
        <v>0</v>
      </c>
      <c r="GA52" s="310">
        <f t="shared" si="337"/>
        <v>0</v>
      </c>
      <c r="GB52" s="310">
        <f t="shared" si="337"/>
        <v>0</v>
      </c>
      <c r="GC52" s="310">
        <f t="shared" si="337"/>
        <v>0</v>
      </c>
      <c r="GD52" s="310">
        <f t="shared" si="337"/>
        <v>0</v>
      </c>
      <c r="GE52" s="310">
        <f t="shared" si="337"/>
        <v>0</v>
      </c>
      <c r="GF52" s="310">
        <f t="shared" si="337"/>
        <v>97009</v>
      </c>
      <c r="GG52" s="310">
        <f t="shared" si="337"/>
        <v>176822</v>
      </c>
      <c r="GH52" s="310">
        <f t="shared" si="337"/>
        <v>164469</v>
      </c>
      <c r="GI52" s="310">
        <f t="shared" si="337"/>
        <v>0</v>
      </c>
      <c r="GJ52" s="310">
        <f t="shared" si="337"/>
        <v>1504</v>
      </c>
      <c r="GK52" s="310">
        <f t="shared" si="337"/>
        <v>1504</v>
      </c>
      <c r="GL52" s="310">
        <f t="shared" ref="GL52:GQ52" si="338">GL28+GL40</f>
        <v>229324</v>
      </c>
      <c r="GM52" s="310">
        <f t="shared" si="338"/>
        <v>790092</v>
      </c>
      <c r="GN52" s="310">
        <f t="shared" si="338"/>
        <v>760147</v>
      </c>
      <c r="GO52" s="310">
        <f t="shared" si="338"/>
        <v>67408</v>
      </c>
      <c r="GP52" s="310">
        <f t="shared" si="338"/>
        <v>106800</v>
      </c>
      <c r="GQ52" s="310">
        <f t="shared" si="338"/>
        <v>110390</v>
      </c>
      <c r="GR52" s="310">
        <f t="shared" ref="GR52:GW52" si="339">GR28+GR40</f>
        <v>1515777</v>
      </c>
      <c r="GS52" s="310">
        <f t="shared" si="339"/>
        <v>1728048</v>
      </c>
      <c r="GT52" s="310">
        <f t="shared" si="339"/>
        <v>1727214</v>
      </c>
      <c r="GU52" s="310">
        <f t="shared" si="339"/>
        <v>0</v>
      </c>
      <c r="GV52" s="310">
        <f t="shared" si="339"/>
        <v>25344</v>
      </c>
      <c r="GW52" s="310">
        <f t="shared" si="339"/>
        <v>25350</v>
      </c>
      <c r="GX52" s="310">
        <f t="shared" ref="GX52:HC52" si="340">GX28+GX40</f>
        <v>1812509</v>
      </c>
      <c r="GY52" s="310">
        <f t="shared" si="340"/>
        <v>2650284</v>
      </c>
      <c r="GZ52" s="310">
        <f t="shared" si="340"/>
        <v>2623101</v>
      </c>
      <c r="HA52" s="310">
        <f t="shared" si="340"/>
        <v>18442377</v>
      </c>
      <c r="HB52" s="310">
        <f t="shared" si="340"/>
        <v>25444486</v>
      </c>
      <c r="HC52" s="311">
        <f t="shared" si="340"/>
        <v>25036279</v>
      </c>
      <c r="HD52" s="299"/>
    </row>
    <row r="53" spans="1:212" s="167" customFormat="1" ht="15" customHeight="1" x14ac:dyDescent="0.2">
      <c r="A53" s="317" t="s">
        <v>610</v>
      </c>
      <c r="B53" s="310">
        <f t="shared" ref="B53" si="341">B54+B58</f>
        <v>0</v>
      </c>
      <c r="C53" s="310">
        <f t="shared" ref="C53:E53" si="342">C54+C58</f>
        <v>0</v>
      </c>
      <c r="D53" s="310">
        <f t="shared" si="342"/>
        <v>0</v>
      </c>
      <c r="E53" s="310">
        <f t="shared" si="342"/>
        <v>0</v>
      </c>
      <c r="F53" s="310">
        <f t="shared" ref="F53:N53" si="343">F54+F58</f>
        <v>0</v>
      </c>
      <c r="G53" s="310">
        <f t="shared" si="343"/>
        <v>0</v>
      </c>
      <c r="H53" s="310">
        <f t="shared" si="343"/>
        <v>0</v>
      </c>
      <c r="I53" s="310">
        <f t="shared" si="343"/>
        <v>0</v>
      </c>
      <c r="J53" s="310">
        <f t="shared" si="343"/>
        <v>0</v>
      </c>
      <c r="K53" s="310">
        <f t="shared" si="343"/>
        <v>0</v>
      </c>
      <c r="L53" s="310">
        <f t="shared" si="343"/>
        <v>0</v>
      </c>
      <c r="M53" s="310">
        <f t="shared" si="343"/>
        <v>0</v>
      </c>
      <c r="N53" s="310">
        <f t="shared" si="343"/>
        <v>0</v>
      </c>
      <c r="O53" s="310">
        <f t="shared" ref="O53:BZ53" si="344">O54+O58</f>
        <v>0</v>
      </c>
      <c r="P53" s="310">
        <f t="shared" si="344"/>
        <v>0</v>
      </c>
      <c r="Q53" s="310">
        <f t="shared" si="344"/>
        <v>0</v>
      </c>
      <c r="R53" s="310">
        <f t="shared" si="344"/>
        <v>0</v>
      </c>
      <c r="S53" s="310">
        <f t="shared" si="344"/>
        <v>0</v>
      </c>
      <c r="T53" s="310">
        <f t="shared" si="344"/>
        <v>0</v>
      </c>
      <c r="U53" s="310">
        <f t="shared" si="344"/>
        <v>0</v>
      </c>
      <c r="V53" s="310">
        <f t="shared" si="344"/>
        <v>0</v>
      </c>
      <c r="W53" s="310">
        <f t="shared" si="344"/>
        <v>0</v>
      </c>
      <c r="X53" s="310">
        <f t="shared" si="344"/>
        <v>5993844</v>
      </c>
      <c r="Y53" s="310">
        <f t="shared" si="344"/>
        <v>5993840</v>
      </c>
      <c r="Z53" s="310">
        <f t="shared" si="344"/>
        <v>6379851</v>
      </c>
      <c r="AA53" s="310">
        <f t="shared" si="344"/>
        <v>7069697</v>
      </c>
      <c r="AB53" s="310">
        <f t="shared" si="344"/>
        <v>6601352</v>
      </c>
      <c r="AC53" s="310">
        <f t="shared" si="344"/>
        <v>0</v>
      </c>
      <c r="AD53" s="310">
        <f t="shared" si="344"/>
        <v>18015</v>
      </c>
      <c r="AE53" s="310">
        <f t="shared" si="344"/>
        <v>18015</v>
      </c>
      <c r="AF53" s="310">
        <f t="shared" si="344"/>
        <v>0</v>
      </c>
      <c r="AG53" s="310">
        <f t="shared" si="344"/>
        <v>0</v>
      </c>
      <c r="AH53" s="310">
        <f t="shared" si="344"/>
        <v>0</v>
      </c>
      <c r="AI53" s="310">
        <f t="shared" si="344"/>
        <v>0</v>
      </c>
      <c r="AJ53" s="310">
        <f t="shared" si="344"/>
        <v>0</v>
      </c>
      <c r="AK53" s="310">
        <f t="shared" si="344"/>
        <v>0</v>
      </c>
      <c r="AL53" s="310">
        <f t="shared" si="344"/>
        <v>0</v>
      </c>
      <c r="AM53" s="310">
        <f t="shared" si="344"/>
        <v>0</v>
      </c>
      <c r="AN53" s="310">
        <f t="shared" si="344"/>
        <v>0</v>
      </c>
      <c r="AO53" s="310">
        <f t="shared" si="344"/>
        <v>0</v>
      </c>
      <c r="AP53" s="310">
        <f t="shared" si="344"/>
        <v>0</v>
      </c>
      <c r="AQ53" s="310">
        <f t="shared" si="344"/>
        <v>0</v>
      </c>
      <c r="AR53" s="310">
        <f t="shared" si="344"/>
        <v>0</v>
      </c>
      <c r="AS53" s="310">
        <f t="shared" si="344"/>
        <v>0</v>
      </c>
      <c r="AT53" s="310">
        <f t="shared" si="344"/>
        <v>0</v>
      </c>
      <c r="AU53" s="310">
        <f t="shared" si="344"/>
        <v>0</v>
      </c>
      <c r="AV53" s="310">
        <f t="shared" si="344"/>
        <v>0</v>
      </c>
      <c r="AW53" s="310">
        <f t="shared" si="344"/>
        <v>0</v>
      </c>
      <c r="AX53" s="310">
        <f t="shared" si="344"/>
        <v>0</v>
      </c>
      <c r="AY53" s="310">
        <f t="shared" si="344"/>
        <v>0</v>
      </c>
      <c r="AZ53" s="310">
        <f t="shared" si="344"/>
        <v>0</v>
      </c>
      <c r="BA53" s="310">
        <f t="shared" si="344"/>
        <v>0</v>
      </c>
      <c r="BB53" s="310">
        <f t="shared" si="344"/>
        <v>0</v>
      </c>
      <c r="BC53" s="310">
        <f t="shared" si="344"/>
        <v>0</v>
      </c>
      <c r="BD53" s="310">
        <f t="shared" si="344"/>
        <v>0</v>
      </c>
      <c r="BE53" s="310">
        <f t="shared" si="344"/>
        <v>0</v>
      </c>
      <c r="BF53" s="310">
        <f t="shared" si="344"/>
        <v>0</v>
      </c>
      <c r="BG53" s="310">
        <f t="shared" si="344"/>
        <v>0</v>
      </c>
      <c r="BH53" s="310">
        <f t="shared" si="344"/>
        <v>0</v>
      </c>
      <c r="BI53" s="310">
        <f t="shared" si="344"/>
        <v>0</v>
      </c>
      <c r="BJ53" s="310">
        <f t="shared" si="344"/>
        <v>0</v>
      </c>
      <c r="BK53" s="310">
        <f t="shared" si="344"/>
        <v>0</v>
      </c>
      <c r="BL53" s="310">
        <f t="shared" si="344"/>
        <v>0</v>
      </c>
      <c r="BM53" s="310">
        <f t="shared" si="344"/>
        <v>0</v>
      </c>
      <c r="BN53" s="310">
        <f t="shared" si="344"/>
        <v>0</v>
      </c>
      <c r="BO53" s="310">
        <f t="shared" si="344"/>
        <v>0</v>
      </c>
      <c r="BP53" s="310">
        <f t="shared" si="344"/>
        <v>0</v>
      </c>
      <c r="BQ53" s="310">
        <f t="shared" si="344"/>
        <v>0</v>
      </c>
      <c r="BR53" s="310">
        <f t="shared" si="344"/>
        <v>0</v>
      </c>
      <c r="BS53" s="310">
        <f t="shared" si="344"/>
        <v>0</v>
      </c>
      <c r="BT53" s="310">
        <f t="shared" si="344"/>
        <v>0</v>
      </c>
      <c r="BU53" s="310">
        <f t="shared" si="344"/>
        <v>0</v>
      </c>
      <c r="BV53" s="310">
        <f t="shared" si="344"/>
        <v>0</v>
      </c>
      <c r="BW53" s="310">
        <f t="shared" si="344"/>
        <v>0</v>
      </c>
      <c r="BX53" s="310">
        <f t="shared" si="344"/>
        <v>0</v>
      </c>
      <c r="BY53" s="310">
        <f t="shared" si="344"/>
        <v>0</v>
      </c>
      <c r="BZ53" s="310">
        <f t="shared" si="344"/>
        <v>0</v>
      </c>
      <c r="CA53" s="310">
        <f t="shared" ref="CA53:DQ53" si="345">CA54+CA58</f>
        <v>0</v>
      </c>
      <c r="CB53" s="310">
        <f t="shared" si="345"/>
        <v>0</v>
      </c>
      <c r="CC53" s="310">
        <f t="shared" si="345"/>
        <v>0</v>
      </c>
      <c r="CD53" s="310">
        <f t="shared" si="345"/>
        <v>0</v>
      </c>
      <c r="CE53" s="310">
        <f t="shared" si="345"/>
        <v>0</v>
      </c>
      <c r="CF53" s="310">
        <f t="shared" si="345"/>
        <v>0</v>
      </c>
      <c r="CG53" s="310">
        <f t="shared" si="345"/>
        <v>0</v>
      </c>
      <c r="CH53" s="310">
        <f t="shared" si="345"/>
        <v>0</v>
      </c>
      <c r="CI53" s="310">
        <f t="shared" si="345"/>
        <v>0</v>
      </c>
      <c r="CJ53" s="310">
        <f t="shared" si="345"/>
        <v>0</v>
      </c>
      <c r="CK53" s="310">
        <f t="shared" si="345"/>
        <v>0</v>
      </c>
      <c r="CL53" s="310">
        <f t="shared" si="345"/>
        <v>0</v>
      </c>
      <c r="CM53" s="310">
        <f t="shared" si="345"/>
        <v>0</v>
      </c>
      <c r="CN53" s="310">
        <f t="shared" si="345"/>
        <v>0</v>
      </c>
      <c r="CO53" s="310">
        <f t="shared" si="345"/>
        <v>0</v>
      </c>
      <c r="CP53" s="310">
        <f t="shared" si="345"/>
        <v>0</v>
      </c>
      <c r="CQ53" s="310">
        <f t="shared" si="345"/>
        <v>0</v>
      </c>
      <c r="CR53" s="310">
        <f t="shared" si="345"/>
        <v>0</v>
      </c>
      <c r="CS53" s="310">
        <f t="shared" si="345"/>
        <v>0</v>
      </c>
      <c r="CT53" s="310">
        <f t="shared" si="345"/>
        <v>0</v>
      </c>
      <c r="CU53" s="310">
        <f t="shared" si="345"/>
        <v>0</v>
      </c>
      <c r="CV53" s="310">
        <f t="shared" si="345"/>
        <v>0</v>
      </c>
      <c r="CW53" s="310">
        <f t="shared" si="345"/>
        <v>0</v>
      </c>
      <c r="CX53" s="310">
        <f t="shared" si="345"/>
        <v>0</v>
      </c>
      <c r="CY53" s="310">
        <f t="shared" si="345"/>
        <v>0</v>
      </c>
      <c r="CZ53" s="310">
        <f t="shared" si="345"/>
        <v>0</v>
      </c>
      <c r="DA53" s="310">
        <f t="shared" si="345"/>
        <v>0</v>
      </c>
      <c r="DB53" s="310">
        <f t="shared" si="345"/>
        <v>0</v>
      </c>
      <c r="DC53" s="310">
        <f t="shared" si="345"/>
        <v>0</v>
      </c>
      <c r="DD53" s="310">
        <f t="shared" si="345"/>
        <v>0</v>
      </c>
      <c r="DE53" s="310">
        <f t="shared" si="345"/>
        <v>0</v>
      </c>
      <c r="DF53" s="310">
        <f t="shared" si="345"/>
        <v>0</v>
      </c>
      <c r="DG53" s="310">
        <f t="shared" si="345"/>
        <v>0</v>
      </c>
      <c r="DH53" s="310">
        <f t="shared" si="345"/>
        <v>0</v>
      </c>
      <c r="DI53" s="310">
        <f t="shared" si="345"/>
        <v>0</v>
      </c>
      <c r="DJ53" s="310">
        <f t="shared" si="345"/>
        <v>0</v>
      </c>
      <c r="DK53" s="310">
        <f t="shared" si="345"/>
        <v>0</v>
      </c>
      <c r="DL53" s="310">
        <f t="shared" si="345"/>
        <v>0</v>
      </c>
      <c r="DM53" s="310">
        <f t="shared" si="345"/>
        <v>0</v>
      </c>
      <c r="DN53" s="310">
        <f t="shared" si="345"/>
        <v>0</v>
      </c>
      <c r="DO53" s="310">
        <f t="shared" si="345"/>
        <v>0</v>
      </c>
      <c r="DP53" s="310">
        <f t="shared" si="345"/>
        <v>0</v>
      </c>
      <c r="DQ53" s="310">
        <f t="shared" si="345"/>
        <v>0</v>
      </c>
      <c r="DR53" s="337">
        <f t="shared" ref="DR53:DW53" si="346">DR54+DR58</f>
        <v>6379851</v>
      </c>
      <c r="DS53" s="337">
        <f t="shared" si="346"/>
        <v>13081556</v>
      </c>
      <c r="DT53" s="337">
        <f t="shared" si="346"/>
        <v>12613207</v>
      </c>
      <c r="DU53" s="310">
        <f t="shared" si="346"/>
        <v>0</v>
      </c>
      <c r="DV53" s="310">
        <f t="shared" si="346"/>
        <v>0</v>
      </c>
      <c r="DW53" s="310">
        <f t="shared" si="346"/>
        <v>0</v>
      </c>
      <c r="DX53" s="310">
        <f t="shared" ref="DX53:EU53" si="347">DX54+DX58</f>
        <v>0</v>
      </c>
      <c r="DY53" s="310">
        <f t="shared" si="347"/>
        <v>0</v>
      </c>
      <c r="DZ53" s="310">
        <f t="shared" si="347"/>
        <v>0</v>
      </c>
      <c r="EA53" s="310">
        <f t="shared" si="347"/>
        <v>0</v>
      </c>
      <c r="EB53" s="310">
        <f t="shared" si="347"/>
        <v>0</v>
      </c>
      <c r="EC53" s="310">
        <f t="shared" si="347"/>
        <v>0</v>
      </c>
      <c r="ED53" s="310">
        <f t="shared" si="347"/>
        <v>0</v>
      </c>
      <c r="EE53" s="310">
        <f t="shared" si="347"/>
        <v>0</v>
      </c>
      <c r="EF53" s="310">
        <f t="shared" si="347"/>
        <v>0</v>
      </c>
      <c r="EG53" s="310">
        <f t="shared" si="347"/>
        <v>0</v>
      </c>
      <c r="EH53" s="310">
        <f t="shared" si="347"/>
        <v>0</v>
      </c>
      <c r="EI53" s="310">
        <f t="shared" si="347"/>
        <v>0</v>
      </c>
      <c r="EJ53" s="310">
        <f t="shared" si="347"/>
        <v>0</v>
      </c>
      <c r="EK53" s="310">
        <f t="shared" si="347"/>
        <v>0</v>
      </c>
      <c r="EL53" s="310">
        <f t="shared" si="347"/>
        <v>0</v>
      </c>
      <c r="EM53" s="310">
        <f t="shared" si="347"/>
        <v>0</v>
      </c>
      <c r="EN53" s="310">
        <f t="shared" si="347"/>
        <v>0</v>
      </c>
      <c r="EO53" s="310">
        <f t="shared" si="347"/>
        <v>0</v>
      </c>
      <c r="EP53" s="310">
        <f t="shared" si="347"/>
        <v>0</v>
      </c>
      <c r="EQ53" s="310">
        <f t="shared" si="347"/>
        <v>0</v>
      </c>
      <c r="ER53" s="310">
        <f t="shared" si="347"/>
        <v>0</v>
      </c>
      <c r="ES53" s="310">
        <f t="shared" si="347"/>
        <v>0</v>
      </c>
      <c r="ET53" s="310">
        <f t="shared" si="347"/>
        <v>0</v>
      </c>
      <c r="EU53" s="310">
        <f t="shared" si="347"/>
        <v>0</v>
      </c>
      <c r="EV53" s="337">
        <f t="shared" ref="EV53:FA53" si="348">EV54+EV58</f>
        <v>0</v>
      </c>
      <c r="EW53" s="337">
        <f t="shared" si="348"/>
        <v>0</v>
      </c>
      <c r="EX53" s="337">
        <f t="shared" si="348"/>
        <v>0</v>
      </c>
      <c r="EY53" s="310">
        <f t="shared" si="348"/>
        <v>0</v>
      </c>
      <c r="EZ53" s="310">
        <f t="shared" si="348"/>
        <v>0</v>
      </c>
      <c r="FA53" s="310">
        <f t="shared" si="348"/>
        <v>0</v>
      </c>
      <c r="FB53" s="310">
        <f t="shared" ref="FB53:GK53" si="349">FB54+FB58</f>
        <v>0</v>
      </c>
      <c r="FC53" s="310">
        <f t="shared" si="349"/>
        <v>0</v>
      </c>
      <c r="FD53" s="310">
        <f t="shared" si="349"/>
        <v>0</v>
      </c>
      <c r="FE53" s="310">
        <f t="shared" si="349"/>
        <v>0</v>
      </c>
      <c r="FF53" s="310">
        <f t="shared" si="349"/>
        <v>0</v>
      </c>
      <c r="FG53" s="310">
        <f t="shared" si="349"/>
        <v>0</v>
      </c>
      <c r="FH53" s="310">
        <f t="shared" si="349"/>
        <v>0</v>
      </c>
      <c r="FI53" s="310">
        <f t="shared" si="349"/>
        <v>0</v>
      </c>
      <c r="FJ53" s="310">
        <f t="shared" si="349"/>
        <v>0</v>
      </c>
      <c r="FK53" s="310">
        <f t="shared" si="349"/>
        <v>0</v>
      </c>
      <c r="FL53" s="310">
        <f t="shared" si="349"/>
        <v>0</v>
      </c>
      <c r="FM53" s="310">
        <f t="shared" si="349"/>
        <v>0</v>
      </c>
      <c r="FN53" s="310">
        <f t="shared" si="349"/>
        <v>0</v>
      </c>
      <c r="FO53" s="310">
        <f t="shared" si="349"/>
        <v>0</v>
      </c>
      <c r="FP53" s="310">
        <f t="shared" si="349"/>
        <v>0</v>
      </c>
      <c r="FQ53" s="310">
        <f t="shared" si="349"/>
        <v>0</v>
      </c>
      <c r="FR53" s="310">
        <f t="shared" si="349"/>
        <v>0</v>
      </c>
      <c r="FS53" s="310">
        <f t="shared" si="349"/>
        <v>0</v>
      </c>
      <c r="FT53" s="310">
        <f t="shared" si="349"/>
        <v>0</v>
      </c>
      <c r="FU53" s="310">
        <f t="shared" si="349"/>
        <v>0</v>
      </c>
      <c r="FV53" s="310">
        <f t="shared" si="349"/>
        <v>0</v>
      </c>
      <c r="FW53" s="310">
        <f t="shared" si="349"/>
        <v>0</v>
      </c>
      <c r="FX53" s="310">
        <f t="shared" si="349"/>
        <v>0</v>
      </c>
      <c r="FY53" s="310">
        <f t="shared" si="349"/>
        <v>0</v>
      </c>
      <c r="FZ53" s="310">
        <f t="shared" si="349"/>
        <v>0</v>
      </c>
      <c r="GA53" s="310">
        <f t="shared" si="349"/>
        <v>0</v>
      </c>
      <c r="GB53" s="310">
        <f t="shared" si="349"/>
        <v>0</v>
      </c>
      <c r="GC53" s="310">
        <f t="shared" si="349"/>
        <v>0</v>
      </c>
      <c r="GD53" s="310">
        <f t="shared" si="349"/>
        <v>0</v>
      </c>
      <c r="GE53" s="310">
        <f t="shared" si="349"/>
        <v>0</v>
      </c>
      <c r="GF53" s="310">
        <f t="shared" si="349"/>
        <v>0</v>
      </c>
      <c r="GG53" s="310">
        <f t="shared" si="349"/>
        <v>0</v>
      </c>
      <c r="GH53" s="310">
        <f t="shared" si="349"/>
        <v>0</v>
      </c>
      <c r="GI53" s="310">
        <f t="shared" si="349"/>
        <v>0</v>
      </c>
      <c r="GJ53" s="310">
        <f t="shared" si="349"/>
        <v>0</v>
      </c>
      <c r="GK53" s="310">
        <f t="shared" si="349"/>
        <v>0</v>
      </c>
      <c r="GL53" s="310">
        <f t="shared" ref="GL53:GQ53" si="350">GL54+GL58</f>
        <v>0</v>
      </c>
      <c r="GM53" s="310">
        <f t="shared" si="350"/>
        <v>0</v>
      </c>
      <c r="GN53" s="310">
        <f t="shared" si="350"/>
        <v>0</v>
      </c>
      <c r="GO53" s="310">
        <f t="shared" si="350"/>
        <v>0</v>
      </c>
      <c r="GP53" s="310">
        <f t="shared" si="350"/>
        <v>0</v>
      </c>
      <c r="GQ53" s="310">
        <f t="shared" si="350"/>
        <v>0</v>
      </c>
      <c r="GR53" s="310">
        <f t="shared" ref="GR53:GW53" si="351">GR54+GR58</f>
        <v>0</v>
      </c>
      <c r="GS53" s="310">
        <f t="shared" si="351"/>
        <v>0</v>
      </c>
      <c r="GT53" s="310">
        <f t="shared" si="351"/>
        <v>0</v>
      </c>
      <c r="GU53" s="310">
        <f t="shared" si="351"/>
        <v>0</v>
      </c>
      <c r="GV53" s="310">
        <f t="shared" si="351"/>
        <v>0</v>
      </c>
      <c r="GW53" s="310">
        <f t="shared" si="351"/>
        <v>0</v>
      </c>
      <c r="GX53" s="310">
        <f t="shared" ref="GX53:HC53" si="352">GX54+GX58</f>
        <v>0</v>
      </c>
      <c r="GY53" s="310">
        <f t="shared" si="352"/>
        <v>0</v>
      </c>
      <c r="GZ53" s="310">
        <f t="shared" si="352"/>
        <v>0</v>
      </c>
      <c r="HA53" s="310">
        <f t="shared" si="352"/>
        <v>6379851</v>
      </c>
      <c r="HB53" s="310">
        <f t="shared" si="352"/>
        <v>13081556</v>
      </c>
      <c r="HC53" s="311">
        <f t="shared" si="352"/>
        <v>12613207</v>
      </c>
      <c r="HD53" s="299"/>
    </row>
    <row r="54" spans="1:212" s="167" customFormat="1" ht="15" customHeight="1" x14ac:dyDescent="0.2">
      <c r="A54" s="317" t="s">
        <v>611</v>
      </c>
      <c r="B54" s="310">
        <f t="shared" ref="B54" si="353">B55+B56+B57</f>
        <v>0</v>
      </c>
      <c r="C54" s="310">
        <f t="shared" ref="C54:E54" si="354">C55+C56+C57</f>
        <v>0</v>
      </c>
      <c r="D54" s="310">
        <f t="shared" si="354"/>
        <v>0</v>
      </c>
      <c r="E54" s="310">
        <f t="shared" si="354"/>
        <v>0</v>
      </c>
      <c r="F54" s="310">
        <f t="shared" ref="F54:N54" si="355">F55+F56+F57</f>
        <v>0</v>
      </c>
      <c r="G54" s="310">
        <f t="shared" si="355"/>
        <v>0</v>
      </c>
      <c r="H54" s="310">
        <f t="shared" si="355"/>
        <v>0</v>
      </c>
      <c r="I54" s="310">
        <f t="shared" si="355"/>
        <v>0</v>
      </c>
      <c r="J54" s="310">
        <f t="shared" si="355"/>
        <v>0</v>
      </c>
      <c r="K54" s="310">
        <f t="shared" si="355"/>
        <v>0</v>
      </c>
      <c r="L54" s="310">
        <f t="shared" si="355"/>
        <v>0</v>
      </c>
      <c r="M54" s="310">
        <f t="shared" si="355"/>
        <v>0</v>
      </c>
      <c r="N54" s="310">
        <f t="shared" si="355"/>
        <v>0</v>
      </c>
      <c r="O54" s="310">
        <f t="shared" ref="O54:BZ54" si="356">O55+O56+O57</f>
        <v>0</v>
      </c>
      <c r="P54" s="310">
        <f t="shared" si="356"/>
        <v>0</v>
      </c>
      <c r="Q54" s="310">
        <f t="shared" si="356"/>
        <v>0</v>
      </c>
      <c r="R54" s="310">
        <f t="shared" si="356"/>
        <v>0</v>
      </c>
      <c r="S54" s="310">
        <f t="shared" si="356"/>
        <v>0</v>
      </c>
      <c r="T54" s="310">
        <f t="shared" si="356"/>
        <v>0</v>
      </c>
      <c r="U54" s="310">
        <f t="shared" si="356"/>
        <v>0</v>
      </c>
      <c r="V54" s="310">
        <f t="shared" si="356"/>
        <v>0</v>
      </c>
      <c r="W54" s="310">
        <f t="shared" si="356"/>
        <v>0</v>
      </c>
      <c r="X54" s="310">
        <f t="shared" si="356"/>
        <v>5993844</v>
      </c>
      <c r="Y54" s="310">
        <f t="shared" si="356"/>
        <v>5993840</v>
      </c>
      <c r="Z54" s="310">
        <f t="shared" si="356"/>
        <v>6253993</v>
      </c>
      <c r="AA54" s="310">
        <f t="shared" si="356"/>
        <v>6714877</v>
      </c>
      <c r="AB54" s="310">
        <f t="shared" si="356"/>
        <v>6327237</v>
      </c>
      <c r="AC54" s="310">
        <f t="shared" si="356"/>
        <v>0</v>
      </c>
      <c r="AD54" s="310">
        <f t="shared" si="356"/>
        <v>18015</v>
      </c>
      <c r="AE54" s="310">
        <f t="shared" si="356"/>
        <v>18015</v>
      </c>
      <c r="AF54" s="310">
        <f t="shared" si="356"/>
        <v>0</v>
      </c>
      <c r="AG54" s="310">
        <f t="shared" si="356"/>
        <v>0</v>
      </c>
      <c r="AH54" s="310">
        <f t="shared" si="356"/>
        <v>0</v>
      </c>
      <c r="AI54" s="310">
        <f t="shared" si="356"/>
        <v>0</v>
      </c>
      <c r="AJ54" s="310">
        <f t="shared" si="356"/>
        <v>0</v>
      </c>
      <c r="AK54" s="310">
        <f t="shared" si="356"/>
        <v>0</v>
      </c>
      <c r="AL54" s="310">
        <f t="shared" si="356"/>
        <v>0</v>
      </c>
      <c r="AM54" s="310">
        <f t="shared" si="356"/>
        <v>0</v>
      </c>
      <c r="AN54" s="310">
        <f t="shared" si="356"/>
        <v>0</v>
      </c>
      <c r="AO54" s="310">
        <f t="shared" si="356"/>
        <v>0</v>
      </c>
      <c r="AP54" s="310">
        <f t="shared" si="356"/>
        <v>0</v>
      </c>
      <c r="AQ54" s="310">
        <f t="shared" si="356"/>
        <v>0</v>
      </c>
      <c r="AR54" s="310">
        <f t="shared" si="356"/>
        <v>0</v>
      </c>
      <c r="AS54" s="310">
        <f t="shared" si="356"/>
        <v>0</v>
      </c>
      <c r="AT54" s="310">
        <f t="shared" si="356"/>
        <v>0</v>
      </c>
      <c r="AU54" s="310">
        <f t="shared" si="356"/>
        <v>0</v>
      </c>
      <c r="AV54" s="310">
        <f t="shared" si="356"/>
        <v>0</v>
      </c>
      <c r="AW54" s="310">
        <f t="shared" si="356"/>
        <v>0</v>
      </c>
      <c r="AX54" s="310">
        <f t="shared" si="356"/>
        <v>0</v>
      </c>
      <c r="AY54" s="310">
        <f t="shared" si="356"/>
        <v>0</v>
      </c>
      <c r="AZ54" s="310">
        <f t="shared" si="356"/>
        <v>0</v>
      </c>
      <c r="BA54" s="310">
        <f t="shared" si="356"/>
        <v>0</v>
      </c>
      <c r="BB54" s="310">
        <f t="shared" si="356"/>
        <v>0</v>
      </c>
      <c r="BC54" s="310">
        <f t="shared" si="356"/>
        <v>0</v>
      </c>
      <c r="BD54" s="310">
        <f t="shared" si="356"/>
        <v>0</v>
      </c>
      <c r="BE54" s="310">
        <f t="shared" si="356"/>
        <v>0</v>
      </c>
      <c r="BF54" s="310">
        <f t="shared" si="356"/>
        <v>0</v>
      </c>
      <c r="BG54" s="310">
        <f t="shared" si="356"/>
        <v>0</v>
      </c>
      <c r="BH54" s="310">
        <f t="shared" si="356"/>
        <v>0</v>
      </c>
      <c r="BI54" s="310">
        <f t="shared" si="356"/>
        <v>0</v>
      </c>
      <c r="BJ54" s="310">
        <f t="shared" si="356"/>
        <v>0</v>
      </c>
      <c r="BK54" s="310">
        <f t="shared" si="356"/>
        <v>0</v>
      </c>
      <c r="BL54" s="310">
        <f t="shared" si="356"/>
        <v>0</v>
      </c>
      <c r="BM54" s="310">
        <f t="shared" si="356"/>
        <v>0</v>
      </c>
      <c r="BN54" s="310">
        <f t="shared" si="356"/>
        <v>0</v>
      </c>
      <c r="BO54" s="310">
        <f t="shared" si="356"/>
        <v>0</v>
      </c>
      <c r="BP54" s="310">
        <f t="shared" si="356"/>
        <v>0</v>
      </c>
      <c r="BQ54" s="310">
        <f t="shared" si="356"/>
        <v>0</v>
      </c>
      <c r="BR54" s="310">
        <f t="shared" si="356"/>
        <v>0</v>
      </c>
      <c r="BS54" s="310">
        <f t="shared" si="356"/>
        <v>0</v>
      </c>
      <c r="BT54" s="310">
        <f t="shared" si="356"/>
        <v>0</v>
      </c>
      <c r="BU54" s="310">
        <f t="shared" si="356"/>
        <v>0</v>
      </c>
      <c r="BV54" s="310">
        <f t="shared" si="356"/>
        <v>0</v>
      </c>
      <c r="BW54" s="310">
        <f t="shared" si="356"/>
        <v>0</v>
      </c>
      <c r="BX54" s="310">
        <f t="shared" si="356"/>
        <v>0</v>
      </c>
      <c r="BY54" s="310">
        <f t="shared" si="356"/>
        <v>0</v>
      </c>
      <c r="BZ54" s="310">
        <f t="shared" si="356"/>
        <v>0</v>
      </c>
      <c r="CA54" s="310">
        <f t="shared" ref="CA54:DQ54" si="357">CA55+CA56+CA57</f>
        <v>0</v>
      </c>
      <c r="CB54" s="310">
        <f t="shared" si="357"/>
        <v>0</v>
      </c>
      <c r="CC54" s="310">
        <f t="shared" si="357"/>
        <v>0</v>
      </c>
      <c r="CD54" s="310">
        <f t="shared" si="357"/>
        <v>0</v>
      </c>
      <c r="CE54" s="310">
        <f t="shared" si="357"/>
        <v>0</v>
      </c>
      <c r="CF54" s="310">
        <f t="shared" si="357"/>
        <v>0</v>
      </c>
      <c r="CG54" s="310">
        <f t="shared" si="357"/>
        <v>0</v>
      </c>
      <c r="CH54" s="310">
        <f t="shared" si="357"/>
        <v>0</v>
      </c>
      <c r="CI54" s="310">
        <f t="shared" si="357"/>
        <v>0</v>
      </c>
      <c r="CJ54" s="310">
        <f t="shared" si="357"/>
        <v>0</v>
      </c>
      <c r="CK54" s="310">
        <f t="shared" si="357"/>
        <v>0</v>
      </c>
      <c r="CL54" s="310">
        <f t="shared" si="357"/>
        <v>0</v>
      </c>
      <c r="CM54" s="310">
        <f t="shared" si="357"/>
        <v>0</v>
      </c>
      <c r="CN54" s="310">
        <f t="shared" si="357"/>
        <v>0</v>
      </c>
      <c r="CO54" s="310">
        <f t="shared" si="357"/>
        <v>0</v>
      </c>
      <c r="CP54" s="310">
        <f t="shared" si="357"/>
        <v>0</v>
      </c>
      <c r="CQ54" s="310">
        <f t="shared" si="357"/>
        <v>0</v>
      </c>
      <c r="CR54" s="310">
        <f t="shared" si="357"/>
        <v>0</v>
      </c>
      <c r="CS54" s="310">
        <f t="shared" si="357"/>
        <v>0</v>
      </c>
      <c r="CT54" s="310">
        <f t="shared" si="357"/>
        <v>0</v>
      </c>
      <c r="CU54" s="310">
        <f t="shared" si="357"/>
        <v>0</v>
      </c>
      <c r="CV54" s="310">
        <f t="shared" si="357"/>
        <v>0</v>
      </c>
      <c r="CW54" s="310">
        <f t="shared" si="357"/>
        <v>0</v>
      </c>
      <c r="CX54" s="310">
        <f t="shared" si="357"/>
        <v>0</v>
      </c>
      <c r="CY54" s="310">
        <f t="shared" si="357"/>
        <v>0</v>
      </c>
      <c r="CZ54" s="310">
        <f t="shared" si="357"/>
        <v>0</v>
      </c>
      <c r="DA54" s="310">
        <f t="shared" si="357"/>
        <v>0</v>
      </c>
      <c r="DB54" s="310">
        <f t="shared" si="357"/>
        <v>0</v>
      </c>
      <c r="DC54" s="310">
        <f t="shared" si="357"/>
        <v>0</v>
      </c>
      <c r="DD54" s="310">
        <f t="shared" si="357"/>
        <v>0</v>
      </c>
      <c r="DE54" s="310">
        <f t="shared" si="357"/>
        <v>0</v>
      </c>
      <c r="DF54" s="310">
        <f t="shared" si="357"/>
        <v>0</v>
      </c>
      <c r="DG54" s="310">
        <f t="shared" si="357"/>
        <v>0</v>
      </c>
      <c r="DH54" s="310">
        <f t="shared" si="357"/>
        <v>0</v>
      </c>
      <c r="DI54" s="310">
        <f t="shared" si="357"/>
        <v>0</v>
      </c>
      <c r="DJ54" s="310">
        <f t="shared" si="357"/>
        <v>0</v>
      </c>
      <c r="DK54" s="310">
        <f t="shared" si="357"/>
        <v>0</v>
      </c>
      <c r="DL54" s="310">
        <f t="shared" si="357"/>
        <v>0</v>
      </c>
      <c r="DM54" s="310">
        <f t="shared" si="357"/>
        <v>0</v>
      </c>
      <c r="DN54" s="310">
        <f t="shared" si="357"/>
        <v>0</v>
      </c>
      <c r="DO54" s="310">
        <f t="shared" si="357"/>
        <v>0</v>
      </c>
      <c r="DP54" s="310">
        <f t="shared" si="357"/>
        <v>0</v>
      </c>
      <c r="DQ54" s="310">
        <f t="shared" si="357"/>
        <v>0</v>
      </c>
      <c r="DR54" s="337">
        <f t="shared" ref="DR54:DW54" si="358">DR55+DR56+DR57</f>
        <v>6253993</v>
      </c>
      <c r="DS54" s="337">
        <f t="shared" si="358"/>
        <v>12726736</v>
      </c>
      <c r="DT54" s="337">
        <f t="shared" si="358"/>
        <v>12339092</v>
      </c>
      <c r="DU54" s="310">
        <f t="shared" si="358"/>
        <v>0</v>
      </c>
      <c r="DV54" s="310">
        <f t="shared" si="358"/>
        <v>0</v>
      </c>
      <c r="DW54" s="310">
        <f t="shared" si="358"/>
        <v>0</v>
      </c>
      <c r="DX54" s="310">
        <f t="shared" ref="DX54:EU54" si="359">DX55+DX56+DX57</f>
        <v>0</v>
      </c>
      <c r="DY54" s="310">
        <f t="shared" si="359"/>
        <v>0</v>
      </c>
      <c r="DZ54" s="310">
        <f t="shared" si="359"/>
        <v>0</v>
      </c>
      <c r="EA54" s="310">
        <f t="shared" si="359"/>
        <v>0</v>
      </c>
      <c r="EB54" s="310">
        <f t="shared" si="359"/>
        <v>0</v>
      </c>
      <c r="EC54" s="310">
        <f t="shared" si="359"/>
        <v>0</v>
      </c>
      <c r="ED54" s="310">
        <f t="shared" si="359"/>
        <v>0</v>
      </c>
      <c r="EE54" s="310">
        <f t="shared" si="359"/>
        <v>0</v>
      </c>
      <c r="EF54" s="310">
        <f t="shared" si="359"/>
        <v>0</v>
      </c>
      <c r="EG54" s="310">
        <f t="shared" si="359"/>
        <v>0</v>
      </c>
      <c r="EH54" s="310">
        <f t="shared" si="359"/>
        <v>0</v>
      </c>
      <c r="EI54" s="310">
        <f t="shared" si="359"/>
        <v>0</v>
      </c>
      <c r="EJ54" s="310">
        <f t="shared" si="359"/>
        <v>0</v>
      </c>
      <c r="EK54" s="310">
        <f t="shared" si="359"/>
        <v>0</v>
      </c>
      <c r="EL54" s="310">
        <f t="shared" si="359"/>
        <v>0</v>
      </c>
      <c r="EM54" s="310">
        <f t="shared" si="359"/>
        <v>0</v>
      </c>
      <c r="EN54" s="310">
        <f t="shared" si="359"/>
        <v>0</v>
      </c>
      <c r="EO54" s="310">
        <f t="shared" si="359"/>
        <v>0</v>
      </c>
      <c r="EP54" s="310">
        <f t="shared" si="359"/>
        <v>0</v>
      </c>
      <c r="EQ54" s="310">
        <f t="shared" si="359"/>
        <v>0</v>
      </c>
      <c r="ER54" s="310">
        <f t="shared" si="359"/>
        <v>0</v>
      </c>
      <c r="ES54" s="310">
        <f t="shared" si="359"/>
        <v>0</v>
      </c>
      <c r="ET54" s="310">
        <f t="shared" si="359"/>
        <v>0</v>
      </c>
      <c r="EU54" s="310">
        <f t="shared" si="359"/>
        <v>0</v>
      </c>
      <c r="EV54" s="337">
        <f t="shared" ref="EV54:FA54" si="360">EV55+EV56+EV57</f>
        <v>0</v>
      </c>
      <c r="EW54" s="337">
        <f t="shared" si="360"/>
        <v>0</v>
      </c>
      <c r="EX54" s="337">
        <f t="shared" si="360"/>
        <v>0</v>
      </c>
      <c r="EY54" s="310">
        <f t="shared" si="360"/>
        <v>0</v>
      </c>
      <c r="EZ54" s="310">
        <f t="shared" si="360"/>
        <v>0</v>
      </c>
      <c r="FA54" s="310">
        <f t="shared" si="360"/>
        <v>0</v>
      </c>
      <c r="FB54" s="310">
        <f t="shared" ref="FB54:GK54" si="361">FB55+FB56+FB57</f>
        <v>0</v>
      </c>
      <c r="FC54" s="310">
        <f t="shared" si="361"/>
        <v>0</v>
      </c>
      <c r="FD54" s="310">
        <f t="shared" si="361"/>
        <v>0</v>
      </c>
      <c r="FE54" s="310">
        <f t="shared" si="361"/>
        <v>0</v>
      </c>
      <c r="FF54" s="310">
        <f t="shared" si="361"/>
        <v>0</v>
      </c>
      <c r="FG54" s="310">
        <f t="shared" si="361"/>
        <v>0</v>
      </c>
      <c r="FH54" s="310">
        <f t="shared" si="361"/>
        <v>0</v>
      </c>
      <c r="FI54" s="310">
        <f t="shared" si="361"/>
        <v>0</v>
      </c>
      <c r="FJ54" s="310">
        <f t="shared" si="361"/>
        <v>0</v>
      </c>
      <c r="FK54" s="310">
        <f t="shared" si="361"/>
        <v>0</v>
      </c>
      <c r="FL54" s="310">
        <f t="shared" si="361"/>
        <v>0</v>
      </c>
      <c r="FM54" s="310">
        <f t="shared" si="361"/>
        <v>0</v>
      </c>
      <c r="FN54" s="310">
        <f t="shared" si="361"/>
        <v>0</v>
      </c>
      <c r="FO54" s="310">
        <f t="shared" si="361"/>
        <v>0</v>
      </c>
      <c r="FP54" s="310">
        <f t="shared" si="361"/>
        <v>0</v>
      </c>
      <c r="FQ54" s="310">
        <f t="shared" si="361"/>
        <v>0</v>
      </c>
      <c r="FR54" s="310">
        <f t="shared" si="361"/>
        <v>0</v>
      </c>
      <c r="FS54" s="310">
        <f t="shared" si="361"/>
        <v>0</v>
      </c>
      <c r="FT54" s="310">
        <f t="shared" si="361"/>
        <v>0</v>
      </c>
      <c r="FU54" s="310">
        <f t="shared" si="361"/>
        <v>0</v>
      </c>
      <c r="FV54" s="310">
        <f t="shared" si="361"/>
        <v>0</v>
      </c>
      <c r="FW54" s="310">
        <f t="shared" si="361"/>
        <v>0</v>
      </c>
      <c r="FX54" s="310">
        <f t="shared" si="361"/>
        <v>0</v>
      </c>
      <c r="FY54" s="310">
        <f t="shared" si="361"/>
        <v>0</v>
      </c>
      <c r="FZ54" s="310">
        <f t="shared" si="361"/>
        <v>0</v>
      </c>
      <c r="GA54" s="310">
        <f t="shared" si="361"/>
        <v>0</v>
      </c>
      <c r="GB54" s="310">
        <f t="shared" si="361"/>
        <v>0</v>
      </c>
      <c r="GC54" s="310">
        <f t="shared" si="361"/>
        <v>0</v>
      </c>
      <c r="GD54" s="310">
        <f t="shared" si="361"/>
        <v>0</v>
      </c>
      <c r="GE54" s="310">
        <f t="shared" si="361"/>
        <v>0</v>
      </c>
      <c r="GF54" s="310">
        <f t="shared" si="361"/>
        <v>0</v>
      </c>
      <c r="GG54" s="310">
        <f t="shared" si="361"/>
        <v>0</v>
      </c>
      <c r="GH54" s="310">
        <f t="shared" si="361"/>
        <v>0</v>
      </c>
      <c r="GI54" s="310">
        <f t="shared" si="361"/>
        <v>0</v>
      </c>
      <c r="GJ54" s="310">
        <f t="shared" si="361"/>
        <v>0</v>
      </c>
      <c r="GK54" s="310">
        <f t="shared" si="361"/>
        <v>0</v>
      </c>
      <c r="GL54" s="310">
        <f t="shared" ref="GL54:GQ54" si="362">GL55+GL56+GL57</f>
        <v>0</v>
      </c>
      <c r="GM54" s="310">
        <f t="shared" si="362"/>
        <v>0</v>
      </c>
      <c r="GN54" s="310">
        <f t="shared" si="362"/>
        <v>0</v>
      </c>
      <c r="GO54" s="310">
        <f t="shared" si="362"/>
        <v>0</v>
      </c>
      <c r="GP54" s="310">
        <f t="shared" si="362"/>
        <v>0</v>
      </c>
      <c r="GQ54" s="310">
        <f t="shared" si="362"/>
        <v>0</v>
      </c>
      <c r="GR54" s="310">
        <f t="shared" ref="GR54:GW54" si="363">GR55+GR56+GR57</f>
        <v>0</v>
      </c>
      <c r="GS54" s="310">
        <f t="shared" si="363"/>
        <v>0</v>
      </c>
      <c r="GT54" s="310">
        <f t="shared" si="363"/>
        <v>0</v>
      </c>
      <c r="GU54" s="310">
        <f t="shared" si="363"/>
        <v>0</v>
      </c>
      <c r="GV54" s="310">
        <f t="shared" si="363"/>
        <v>0</v>
      </c>
      <c r="GW54" s="310">
        <f t="shared" si="363"/>
        <v>0</v>
      </c>
      <c r="GX54" s="310">
        <f t="shared" ref="GX54:HC54" si="364">GX55+GX56+GX57</f>
        <v>0</v>
      </c>
      <c r="GY54" s="310">
        <f t="shared" si="364"/>
        <v>0</v>
      </c>
      <c r="GZ54" s="310">
        <f t="shared" si="364"/>
        <v>0</v>
      </c>
      <c r="HA54" s="310">
        <f t="shared" si="364"/>
        <v>6253993</v>
      </c>
      <c r="HB54" s="310">
        <f t="shared" si="364"/>
        <v>12726736</v>
      </c>
      <c r="HC54" s="311">
        <f t="shared" si="364"/>
        <v>12339092</v>
      </c>
      <c r="HD54" s="299"/>
    </row>
    <row r="55" spans="1:212" s="167" customFormat="1" ht="15" customHeight="1" x14ac:dyDescent="0.2">
      <c r="A55" s="318" t="s">
        <v>612</v>
      </c>
      <c r="B55" s="306">
        <f>'Címrend kötelező 4.'!B55+'Címrend önként 4.'!B55+'Címrend állig. 4.'!B55</f>
        <v>0</v>
      </c>
      <c r="C55" s="306">
        <f>'Címrend kötelező 4.'!C55+'Címrend önként 4.'!C55+'Címrend állig. 4.'!C55</f>
        <v>0</v>
      </c>
      <c r="D55" s="306">
        <f>'Címrend kötelező 4.'!D55+'Címrend önként 4.'!D55+'Címrend állig. 4.'!D55</f>
        <v>0</v>
      </c>
      <c r="E55" s="306">
        <f>'Címrend kötelező 4.'!E55+'Címrend önként 4.'!E55+'Címrend állig. 4.'!E55</f>
        <v>0</v>
      </c>
      <c r="F55" s="306">
        <f>'Címrend kötelező 4.'!F55+'Címrend önként 4.'!F55+'Címrend állig. 4.'!F55</f>
        <v>0</v>
      </c>
      <c r="G55" s="306">
        <f>'Címrend kötelező 4.'!G55+'Címrend önként 4.'!G55+'Címrend állig. 4.'!G55</f>
        <v>0</v>
      </c>
      <c r="H55" s="306">
        <f>'Címrend kötelező 4.'!H55+'Címrend önként 4.'!H55+'Címrend állig. 4.'!H55</f>
        <v>0</v>
      </c>
      <c r="I55" s="306">
        <f>'Címrend kötelező 4.'!I55+'Címrend önként 4.'!I55+'Címrend állig. 4.'!I55</f>
        <v>0</v>
      </c>
      <c r="J55" s="306">
        <f>'Címrend kötelező 4.'!J55+'Címrend önként 4.'!J55+'Címrend állig. 4.'!J55</f>
        <v>0</v>
      </c>
      <c r="K55" s="306">
        <f>'Címrend kötelező 4.'!K55+'Címrend önként 4.'!K55+'Címrend állig. 4.'!K55</f>
        <v>0</v>
      </c>
      <c r="L55" s="306">
        <f>'Címrend kötelező 4.'!L55+'Címrend önként 4.'!L55+'Címrend állig. 4.'!L55</f>
        <v>0</v>
      </c>
      <c r="M55" s="306">
        <f>'Címrend kötelező 4.'!M55+'Címrend önként 4.'!M55+'Címrend állig. 4.'!M55</f>
        <v>0</v>
      </c>
      <c r="N55" s="306">
        <f>'Címrend kötelező 4.'!N55+'Címrend önként 4.'!N55+'Címrend állig. 4.'!N55</f>
        <v>0</v>
      </c>
      <c r="O55" s="306">
        <f>'Címrend kötelező 4.'!O55+'Címrend önként 4.'!O55+'Címrend állig. 4.'!O55</f>
        <v>0</v>
      </c>
      <c r="P55" s="306">
        <f>'Címrend kötelező 4.'!P55+'Címrend önként 4.'!P55+'Címrend állig. 4.'!P55</f>
        <v>0</v>
      </c>
      <c r="Q55" s="306">
        <f>'Címrend kötelező 4.'!Q55+'Címrend önként 4.'!Q55+'Címrend állig. 4.'!Q55</f>
        <v>0</v>
      </c>
      <c r="R55" s="306">
        <f>'Címrend kötelező 4.'!R55+'Címrend önként 4.'!R55+'Címrend állig. 4.'!R55</f>
        <v>0</v>
      </c>
      <c r="S55" s="306">
        <f>'Címrend kötelező 4.'!S55+'Címrend önként 4.'!S55+'Címrend állig. 4.'!S55</f>
        <v>0</v>
      </c>
      <c r="T55" s="306">
        <f>'Címrend kötelező 4.'!T55+'Címrend önként 4.'!T55+'Címrend állig. 4.'!T55</f>
        <v>0</v>
      </c>
      <c r="U55" s="306">
        <f>'Címrend kötelező 4.'!U55+'Címrend önként 4.'!U55+'Címrend állig. 4.'!U55</f>
        <v>0</v>
      </c>
      <c r="V55" s="306">
        <f>'Címrend kötelező 4.'!V55+'Címrend önként 4.'!V55+'Címrend állig. 4.'!V55</f>
        <v>0</v>
      </c>
      <c r="W55" s="306">
        <f>'Címrend kötelező 4.'!W55+'Címrend önként 4.'!W55+'Címrend állig. 4.'!W55</f>
        <v>0</v>
      </c>
      <c r="X55" s="306">
        <f>'Címrend kötelező 4.'!X55+'Címrend önként 4.'!X55+'Címrend állig. 4.'!X55</f>
        <v>0</v>
      </c>
      <c r="Y55" s="306">
        <f>'Címrend kötelező 4.'!Y55+'Címrend önként 4.'!Y55+'Címrend állig. 4.'!Y55</f>
        <v>0</v>
      </c>
      <c r="Z55" s="306">
        <f>'Címrend kötelező 4.'!Z55+'Címrend önként 4.'!Z55+'Címrend állig. 4.'!Z55</f>
        <v>0</v>
      </c>
      <c r="AA55" s="306">
        <f>'Címrend kötelező 4.'!AA55+'Címrend önként 4.'!AA55+'Címrend állig. 4.'!AA55</f>
        <v>17802</v>
      </c>
      <c r="AB55" s="306">
        <f>'Címrend kötelező 4.'!AB55+'Címrend önként 4.'!AB55+'Címrend állig. 4.'!AB55</f>
        <v>0</v>
      </c>
      <c r="AC55" s="306">
        <f>'Címrend kötelező 4.'!AC55+'Címrend önként 4.'!AC55+'Címrend állig. 4.'!AC55</f>
        <v>0</v>
      </c>
      <c r="AD55" s="306">
        <f>'Címrend kötelező 4.'!AD55+'Címrend önként 4.'!AD55+'Címrend állig. 4.'!AD55</f>
        <v>18015</v>
      </c>
      <c r="AE55" s="306">
        <f>'Címrend kötelező 4.'!AE55+'Címrend önként 4.'!AE55+'Címrend állig. 4.'!AE55</f>
        <v>18015</v>
      </c>
      <c r="AF55" s="306">
        <f>'Címrend kötelező 4.'!AF55+'Címrend önként 4.'!AF55+'Címrend állig. 4.'!AF55</f>
        <v>0</v>
      </c>
      <c r="AG55" s="306">
        <f>'Címrend kötelező 4.'!AG55+'Címrend önként 4.'!AG55+'Címrend állig. 4.'!AG55</f>
        <v>0</v>
      </c>
      <c r="AH55" s="306">
        <f>'Címrend kötelező 4.'!AH55+'Címrend önként 4.'!AH55+'Címrend állig. 4.'!AH55</f>
        <v>0</v>
      </c>
      <c r="AI55" s="306">
        <f>'Címrend kötelező 4.'!AI55+'Címrend önként 4.'!AI55+'Címrend állig. 4.'!AI55</f>
        <v>0</v>
      </c>
      <c r="AJ55" s="306">
        <f>'Címrend kötelező 4.'!AJ55+'Címrend önként 4.'!AJ55+'Címrend állig. 4.'!AJ55</f>
        <v>0</v>
      </c>
      <c r="AK55" s="306">
        <f>'Címrend kötelező 4.'!AK55+'Címrend önként 4.'!AK55+'Címrend állig. 4.'!AK55</f>
        <v>0</v>
      </c>
      <c r="AL55" s="306">
        <f>'Címrend kötelező 4.'!AL55+'Címrend önként 4.'!AL55+'Címrend állig. 4.'!AL55</f>
        <v>0</v>
      </c>
      <c r="AM55" s="306">
        <f>'Címrend kötelező 4.'!AM55+'Címrend önként 4.'!AM55+'Címrend állig. 4.'!AM55</f>
        <v>0</v>
      </c>
      <c r="AN55" s="306">
        <f>'Címrend kötelező 4.'!AN55+'Címrend önként 4.'!AN55+'Címrend állig. 4.'!AN55</f>
        <v>0</v>
      </c>
      <c r="AO55" s="306">
        <f>'Címrend kötelező 4.'!AO55+'Címrend önként 4.'!AO55+'Címrend állig. 4.'!AO55</f>
        <v>0</v>
      </c>
      <c r="AP55" s="306">
        <f>'Címrend kötelező 4.'!AP55+'Címrend önként 4.'!AP55+'Címrend állig. 4.'!AP55</f>
        <v>0</v>
      </c>
      <c r="AQ55" s="306">
        <f>'Címrend kötelező 4.'!AQ55+'Címrend önként 4.'!AQ55+'Címrend állig. 4.'!AQ55</f>
        <v>0</v>
      </c>
      <c r="AR55" s="306">
        <f>'Címrend kötelező 4.'!AR55+'Címrend önként 4.'!AR55+'Címrend állig. 4.'!AR55</f>
        <v>0</v>
      </c>
      <c r="AS55" s="306">
        <f>'Címrend kötelező 4.'!AS55+'Címrend önként 4.'!AS55+'Címrend állig. 4.'!AS55</f>
        <v>0</v>
      </c>
      <c r="AT55" s="306">
        <f>'Címrend kötelező 4.'!AT55+'Címrend önként 4.'!AT55+'Címrend állig. 4.'!AT55</f>
        <v>0</v>
      </c>
      <c r="AU55" s="306">
        <f>'Címrend kötelező 4.'!AU55+'Címrend önként 4.'!AU55+'Címrend állig. 4.'!AU55</f>
        <v>0</v>
      </c>
      <c r="AV55" s="306">
        <f>'Címrend kötelező 4.'!AV55+'Címrend önként 4.'!AV55+'Címrend állig. 4.'!AV55</f>
        <v>0</v>
      </c>
      <c r="AW55" s="306">
        <f>'Címrend kötelező 4.'!AW55+'Címrend önként 4.'!AW55+'Címrend állig. 4.'!AW55</f>
        <v>0</v>
      </c>
      <c r="AX55" s="306">
        <f>'Címrend kötelező 4.'!AX55+'Címrend önként 4.'!AX55+'Címrend állig. 4.'!AX55</f>
        <v>0</v>
      </c>
      <c r="AY55" s="306">
        <f>'Címrend kötelező 4.'!AY55+'Címrend önként 4.'!AY55+'Címrend állig. 4.'!AY55</f>
        <v>0</v>
      </c>
      <c r="AZ55" s="306">
        <f>'Címrend kötelező 4.'!AZ55+'Címrend önként 4.'!AZ55+'Címrend állig. 4.'!AZ55</f>
        <v>0</v>
      </c>
      <c r="BA55" s="306">
        <f>'Címrend kötelező 4.'!BA55+'Címrend önként 4.'!BA55+'Címrend állig. 4.'!BA55</f>
        <v>0</v>
      </c>
      <c r="BB55" s="306">
        <f>'Címrend kötelező 4.'!BB55+'Címrend önként 4.'!BB55+'Címrend állig. 4.'!BB55</f>
        <v>0</v>
      </c>
      <c r="BC55" s="306">
        <f>'Címrend kötelező 4.'!BC55+'Címrend önként 4.'!BC55+'Címrend állig. 4.'!BC55</f>
        <v>0</v>
      </c>
      <c r="BD55" s="306">
        <f>'Címrend kötelező 4.'!BD55+'Címrend önként 4.'!BD55+'Címrend állig. 4.'!BD55</f>
        <v>0</v>
      </c>
      <c r="BE55" s="306">
        <f>'Címrend kötelező 4.'!BE55+'Címrend önként 4.'!BE55+'Címrend állig. 4.'!BE55</f>
        <v>0</v>
      </c>
      <c r="BF55" s="306">
        <f>'Címrend kötelező 4.'!BF55+'Címrend önként 4.'!BF55+'Címrend állig. 4.'!BF55</f>
        <v>0</v>
      </c>
      <c r="BG55" s="306">
        <f>'Címrend kötelező 4.'!BG55+'Címrend önként 4.'!BG55+'Címrend állig. 4.'!BG55</f>
        <v>0</v>
      </c>
      <c r="BH55" s="306">
        <f>'Címrend kötelező 4.'!BH55+'Címrend önként 4.'!BH55+'Címrend állig. 4.'!BH55</f>
        <v>0</v>
      </c>
      <c r="BI55" s="306">
        <f>'Címrend kötelező 4.'!BI55+'Címrend önként 4.'!BI55+'Címrend állig. 4.'!BI55</f>
        <v>0</v>
      </c>
      <c r="BJ55" s="306">
        <f>'Címrend kötelező 4.'!BJ55+'Címrend önként 4.'!BJ55+'Címrend állig. 4.'!BJ55</f>
        <v>0</v>
      </c>
      <c r="BK55" s="306">
        <f>'Címrend kötelező 4.'!BK55+'Címrend önként 4.'!BK55+'Címrend állig. 4.'!BK55</f>
        <v>0</v>
      </c>
      <c r="BL55" s="306">
        <f>'Címrend kötelező 4.'!BL55+'Címrend önként 4.'!BL55+'Címrend állig. 4.'!BL55</f>
        <v>0</v>
      </c>
      <c r="BM55" s="306">
        <f>'Címrend kötelező 4.'!BM55+'Címrend önként 4.'!BM55+'Címrend állig. 4.'!BM55</f>
        <v>0</v>
      </c>
      <c r="BN55" s="306">
        <f>'Címrend kötelező 4.'!BN55+'Címrend önként 4.'!BN55+'Címrend állig. 4.'!BN55</f>
        <v>0</v>
      </c>
      <c r="BO55" s="306">
        <f>'Címrend kötelező 4.'!BO55+'Címrend önként 4.'!BO55+'Címrend állig. 4.'!BO55</f>
        <v>0</v>
      </c>
      <c r="BP55" s="306">
        <f>'Címrend kötelező 4.'!BP55+'Címrend önként 4.'!BP55+'Címrend állig. 4.'!BP55</f>
        <v>0</v>
      </c>
      <c r="BQ55" s="306">
        <f>'Címrend kötelező 4.'!BQ55+'Címrend önként 4.'!BQ55+'Címrend állig. 4.'!BQ55</f>
        <v>0</v>
      </c>
      <c r="BR55" s="306">
        <f>'Címrend kötelező 4.'!BR55+'Címrend önként 4.'!BR55+'Címrend állig. 4.'!BR55</f>
        <v>0</v>
      </c>
      <c r="BS55" s="306">
        <f>'Címrend kötelező 4.'!BS55+'Címrend önként 4.'!BS55+'Címrend állig. 4.'!BS55</f>
        <v>0</v>
      </c>
      <c r="BT55" s="306">
        <f>'Címrend kötelező 4.'!BT55+'Címrend önként 4.'!BT55+'Címrend állig. 4.'!BT55</f>
        <v>0</v>
      </c>
      <c r="BU55" s="306">
        <f>'Címrend kötelező 4.'!BU55+'Címrend önként 4.'!BU55+'Címrend állig. 4.'!BU55</f>
        <v>0</v>
      </c>
      <c r="BV55" s="306">
        <f>'Címrend kötelező 4.'!BV55+'Címrend önként 4.'!BV55+'Címrend állig. 4.'!BV55</f>
        <v>0</v>
      </c>
      <c r="BW55" s="306">
        <f>'Címrend kötelező 4.'!BW55+'Címrend önként 4.'!BW55+'Címrend állig. 4.'!BW55</f>
        <v>0</v>
      </c>
      <c r="BX55" s="306">
        <f>'Címrend kötelező 4.'!BX55+'Címrend önként 4.'!BX55+'Címrend állig. 4.'!BX55</f>
        <v>0</v>
      </c>
      <c r="BY55" s="306">
        <f>'Címrend kötelező 4.'!BY55+'Címrend önként 4.'!BY55+'Címrend állig. 4.'!BY55</f>
        <v>0</v>
      </c>
      <c r="BZ55" s="306">
        <f>'Címrend kötelező 4.'!BZ55+'Címrend önként 4.'!BZ55+'Címrend állig. 4.'!BZ55</f>
        <v>0</v>
      </c>
      <c r="CA55" s="306">
        <f>'Címrend kötelező 4.'!CA55+'Címrend önként 4.'!CA55+'Címrend állig. 4.'!CA55</f>
        <v>0</v>
      </c>
      <c r="CB55" s="306">
        <f>'Címrend kötelező 4.'!CB55+'Címrend önként 4.'!CB55+'Címrend állig. 4.'!CB55</f>
        <v>0</v>
      </c>
      <c r="CC55" s="306">
        <f>'Címrend kötelező 4.'!CC55+'Címrend önként 4.'!CC55+'Címrend állig. 4.'!CC55</f>
        <v>0</v>
      </c>
      <c r="CD55" s="306">
        <f>'Címrend kötelező 4.'!CD55+'Címrend önként 4.'!CD55+'Címrend állig. 4.'!CD55</f>
        <v>0</v>
      </c>
      <c r="CE55" s="306">
        <f>'Címrend kötelező 4.'!CE55+'Címrend önként 4.'!CE55+'Címrend állig. 4.'!CE55</f>
        <v>0</v>
      </c>
      <c r="CF55" s="306">
        <f>'Címrend kötelező 4.'!CF55+'Címrend önként 4.'!CF55+'Címrend állig. 4.'!CF55</f>
        <v>0</v>
      </c>
      <c r="CG55" s="306">
        <f>'Címrend kötelező 4.'!CG55+'Címrend önként 4.'!CG55+'Címrend állig. 4.'!CG55</f>
        <v>0</v>
      </c>
      <c r="CH55" s="306">
        <f>'Címrend kötelező 4.'!CH55+'Címrend önként 4.'!CH55+'Címrend állig. 4.'!CH55</f>
        <v>0</v>
      </c>
      <c r="CI55" s="306">
        <f>'Címrend kötelező 4.'!CI55+'Címrend önként 4.'!CI55+'Címrend állig. 4.'!CI55</f>
        <v>0</v>
      </c>
      <c r="CJ55" s="306">
        <f>'Címrend kötelező 4.'!CJ55+'Címrend önként 4.'!CJ55+'Címrend állig. 4.'!CJ55</f>
        <v>0</v>
      </c>
      <c r="CK55" s="306">
        <f>'Címrend kötelező 4.'!CK55+'Címrend önként 4.'!CK55+'Címrend állig. 4.'!CK55</f>
        <v>0</v>
      </c>
      <c r="CL55" s="306">
        <f>'Címrend kötelező 4.'!CL55+'Címrend önként 4.'!CL55+'Címrend állig. 4.'!CL55</f>
        <v>0</v>
      </c>
      <c r="CM55" s="306">
        <f>'Címrend kötelező 4.'!CM55+'Címrend önként 4.'!CM55+'Címrend állig. 4.'!CM55</f>
        <v>0</v>
      </c>
      <c r="CN55" s="306">
        <f>'Címrend kötelező 4.'!CN55+'Címrend önként 4.'!CN55+'Címrend állig. 4.'!CN55</f>
        <v>0</v>
      </c>
      <c r="CO55" s="306">
        <f>'Címrend kötelező 4.'!CO55+'Címrend önként 4.'!CO55+'Címrend állig. 4.'!CO55</f>
        <v>0</v>
      </c>
      <c r="CP55" s="306">
        <f>'Címrend kötelező 4.'!CP55+'Címrend önként 4.'!CP55+'Címrend állig. 4.'!CP55</f>
        <v>0</v>
      </c>
      <c r="CQ55" s="306">
        <f>'Címrend kötelező 4.'!CQ55+'Címrend önként 4.'!CQ55+'Címrend állig. 4.'!CQ55</f>
        <v>0</v>
      </c>
      <c r="CR55" s="306">
        <f>'Címrend kötelező 4.'!CR55+'Címrend önként 4.'!CR55+'Címrend állig. 4.'!CR55</f>
        <v>0</v>
      </c>
      <c r="CS55" s="306">
        <f>'Címrend kötelező 4.'!CS55+'Címrend önként 4.'!CS55+'Címrend állig. 4.'!CS55</f>
        <v>0</v>
      </c>
      <c r="CT55" s="306">
        <f>'Címrend kötelező 4.'!CT55+'Címrend önként 4.'!CT55+'Címrend állig. 4.'!CT55</f>
        <v>0</v>
      </c>
      <c r="CU55" s="306">
        <f>'Címrend kötelező 4.'!CU55+'Címrend önként 4.'!CU55+'Címrend állig. 4.'!CU55</f>
        <v>0</v>
      </c>
      <c r="CV55" s="306">
        <f>'Címrend kötelező 4.'!CV55+'Címrend önként 4.'!CV55+'Címrend állig. 4.'!CV55</f>
        <v>0</v>
      </c>
      <c r="CW55" s="306">
        <f>'Címrend kötelező 4.'!CW55+'Címrend önként 4.'!CW55+'Címrend állig. 4.'!CW55</f>
        <v>0</v>
      </c>
      <c r="CX55" s="306">
        <f>'Címrend kötelező 4.'!CX55+'Címrend önként 4.'!CX55+'Címrend állig. 4.'!CX55</f>
        <v>0</v>
      </c>
      <c r="CY55" s="306">
        <f>'Címrend kötelező 4.'!CY55+'Címrend önként 4.'!CY55+'Címrend állig. 4.'!CY55</f>
        <v>0</v>
      </c>
      <c r="CZ55" s="306">
        <f>'Címrend kötelező 4.'!CZ55+'Címrend önként 4.'!CZ55+'Címrend állig. 4.'!CZ55</f>
        <v>0</v>
      </c>
      <c r="DA55" s="306">
        <f>'Címrend kötelező 4.'!DA55+'Címrend önként 4.'!DA55+'Címrend állig. 4.'!DA55</f>
        <v>0</v>
      </c>
      <c r="DB55" s="306">
        <f>'Címrend kötelező 4.'!DB55+'Címrend önként 4.'!DB55+'Címrend állig. 4.'!DB55</f>
        <v>0</v>
      </c>
      <c r="DC55" s="306">
        <f>'Címrend kötelező 4.'!DC55+'Címrend önként 4.'!DC55+'Címrend állig. 4.'!DC55</f>
        <v>0</v>
      </c>
      <c r="DD55" s="306">
        <f>'Címrend kötelező 4.'!DD55+'Címrend önként 4.'!DD55+'Címrend állig. 4.'!DD55</f>
        <v>0</v>
      </c>
      <c r="DE55" s="306">
        <f>'Címrend kötelező 4.'!DE55+'Címrend önként 4.'!DE55+'Címrend állig. 4.'!DE55</f>
        <v>0</v>
      </c>
      <c r="DF55" s="306">
        <f>'Címrend kötelező 4.'!DF55+'Címrend önként 4.'!DF55+'Címrend állig. 4.'!DF55</f>
        <v>0</v>
      </c>
      <c r="DG55" s="306">
        <f>'Címrend kötelező 4.'!DG55+'Címrend önként 4.'!DG55+'Címrend állig. 4.'!DG55</f>
        <v>0</v>
      </c>
      <c r="DH55" s="306">
        <f>'Címrend kötelező 4.'!DH55+'Címrend önként 4.'!DH55+'Címrend állig. 4.'!DH55</f>
        <v>0</v>
      </c>
      <c r="DI55" s="306">
        <f>'Címrend kötelező 4.'!DI55+'Címrend önként 4.'!DI55+'Címrend állig. 4.'!DI55</f>
        <v>0</v>
      </c>
      <c r="DJ55" s="306">
        <f>'Címrend kötelező 4.'!DJ55+'Címrend önként 4.'!DJ55+'Címrend állig. 4.'!DJ55</f>
        <v>0</v>
      </c>
      <c r="DK55" s="306">
        <f>'Címrend kötelező 4.'!DK55+'Címrend önként 4.'!DK55+'Címrend állig. 4.'!DK55</f>
        <v>0</v>
      </c>
      <c r="DL55" s="306">
        <f>'Címrend kötelező 4.'!DL55+'Címrend önként 4.'!DL55+'Címrend állig. 4.'!DL55</f>
        <v>0</v>
      </c>
      <c r="DM55" s="306">
        <f>'Címrend kötelező 4.'!DM55+'Címrend önként 4.'!DM55+'Címrend állig. 4.'!DM55</f>
        <v>0</v>
      </c>
      <c r="DN55" s="306">
        <f>'Címrend kötelező 4.'!DN55+'Címrend önként 4.'!DN55+'Címrend állig. 4.'!DN55</f>
        <v>0</v>
      </c>
      <c r="DO55" s="306">
        <f>'Címrend kötelező 4.'!DO55+'Címrend önként 4.'!DO55+'Címrend állig. 4.'!DO55</f>
        <v>0</v>
      </c>
      <c r="DP55" s="306">
        <f>'Címrend kötelező 4.'!DP55+'Címrend önként 4.'!DP55+'Címrend állig. 4.'!DP55</f>
        <v>0</v>
      </c>
      <c r="DQ55" s="306">
        <f>'Címrend kötelező 4.'!DQ55+'Címrend önként 4.'!DQ55+'Címrend állig. 4.'!DQ55</f>
        <v>0</v>
      </c>
      <c r="DR55" s="335">
        <f t="shared" si="281"/>
        <v>0</v>
      </c>
      <c r="DS55" s="335">
        <f t="shared" si="281"/>
        <v>35817</v>
      </c>
      <c r="DT55" s="335">
        <f t="shared" si="281"/>
        <v>18015</v>
      </c>
      <c r="DU55" s="306">
        <f>'Címrend kötelező 4.'!DU55+'Címrend önként 4.'!DU55+'Címrend állig. 4.'!DU55</f>
        <v>0</v>
      </c>
      <c r="DV55" s="306">
        <f>'Címrend kötelező 4.'!DV55+'Címrend önként 4.'!DV55+'Címrend állig. 4.'!DV55</f>
        <v>0</v>
      </c>
      <c r="DW55" s="306">
        <f>'Címrend kötelező 4.'!DW55+'Címrend önként 4.'!DW55+'Címrend állig. 4.'!DW55</f>
        <v>0</v>
      </c>
      <c r="DX55" s="306">
        <f>'Címrend kötelező 4.'!DX55+'Címrend önként 4.'!DX55+'Címrend állig. 4.'!DX55</f>
        <v>0</v>
      </c>
      <c r="DY55" s="306">
        <f>'Címrend kötelező 4.'!DY55+'Címrend önként 4.'!DY55+'Címrend állig. 4.'!DY55</f>
        <v>0</v>
      </c>
      <c r="DZ55" s="306">
        <f>'Címrend kötelező 4.'!DZ55+'Címrend önként 4.'!DZ55+'Címrend állig. 4.'!DZ55</f>
        <v>0</v>
      </c>
      <c r="EA55" s="306">
        <f>'Címrend kötelező 4.'!EA55+'Címrend önként 4.'!EA55+'Címrend állig. 4.'!EA55</f>
        <v>0</v>
      </c>
      <c r="EB55" s="306">
        <f>'Címrend kötelező 4.'!EB55+'Címrend önként 4.'!EB55+'Címrend állig. 4.'!EB55</f>
        <v>0</v>
      </c>
      <c r="EC55" s="306">
        <f>'Címrend kötelező 4.'!EC55+'Címrend önként 4.'!EC55+'Címrend állig. 4.'!EC55</f>
        <v>0</v>
      </c>
      <c r="ED55" s="306">
        <f>'Címrend kötelező 4.'!ED55+'Címrend önként 4.'!ED55+'Címrend állig. 4.'!ED55</f>
        <v>0</v>
      </c>
      <c r="EE55" s="306">
        <f>'Címrend kötelező 4.'!EE55+'Címrend önként 4.'!EE55+'Címrend állig. 4.'!EE55</f>
        <v>0</v>
      </c>
      <c r="EF55" s="306">
        <f>'Címrend kötelező 4.'!EF55+'Címrend önként 4.'!EF55+'Címrend állig. 4.'!EF55</f>
        <v>0</v>
      </c>
      <c r="EG55" s="306">
        <f>'Címrend kötelező 4.'!EG55+'Címrend önként 4.'!EG55+'Címrend állig. 4.'!EG55</f>
        <v>0</v>
      </c>
      <c r="EH55" s="306">
        <f>'Címrend kötelező 4.'!EH55+'Címrend önként 4.'!EH55+'Címrend állig. 4.'!EH55</f>
        <v>0</v>
      </c>
      <c r="EI55" s="306">
        <f>'Címrend kötelező 4.'!EI55+'Címrend önként 4.'!EI55+'Címrend állig. 4.'!EI55</f>
        <v>0</v>
      </c>
      <c r="EJ55" s="306">
        <f>'Címrend kötelező 4.'!EJ55+'Címrend önként 4.'!EJ55+'Címrend állig. 4.'!EJ55</f>
        <v>0</v>
      </c>
      <c r="EK55" s="306">
        <f>'Címrend kötelező 4.'!EK55+'Címrend önként 4.'!EK55+'Címrend állig. 4.'!EK55</f>
        <v>0</v>
      </c>
      <c r="EL55" s="306">
        <f>'Címrend kötelező 4.'!EL55+'Címrend önként 4.'!EL55+'Címrend állig. 4.'!EL55</f>
        <v>0</v>
      </c>
      <c r="EM55" s="306">
        <f>'Címrend kötelező 4.'!EM55+'Címrend önként 4.'!EM55+'Címrend állig. 4.'!EM55</f>
        <v>0</v>
      </c>
      <c r="EN55" s="306">
        <f>'Címrend kötelező 4.'!EN55+'Címrend önként 4.'!EN55+'Címrend állig. 4.'!EN55</f>
        <v>0</v>
      </c>
      <c r="EO55" s="306">
        <f>'Címrend kötelező 4.'!EO55+'Címrend önként 4.'!EO55+'Címrend állig. 4.'!EO55</f>
        <v>0</v>
      </c>
      <c r="EP55" s="306">
        <f>'Címrend kötelező 4.'!EP55+'Címrend önként 4.'!EP55+'Címrend állig. 4.'!EP55</f>
        <v>0</v>
      </c>
      <c r="EQ55" s="306">
        <f>'Címrend kötelező 4.'!EQ55+'Címrend önként 4.'!EQ55+'Címrend állig. 4.'!EQ55</f>
        <v>0</v>
      </c>
      <c r="ER55" s="306">
        <f>'Címrend kötelező 4.'!ER55+'Címrend önként 4.'!ER55+'Címrend állig. 4.'!ER55</f>
        <v>0</v>
      </c>
      <c r="ES55" s="306">
        <f>'Címrend kötelező 4.'!ES55+'Címrend önként 4.'!ES55+'Címrend állig. 4.'!ES55</f>
        <v>0</v>
      </c>
      <c r="ET55" s="306">
        <f>'Címrend kötelező 4.'!ET55+'Címrend önként 4.'!ET55+'Címrend állig. 4.'!ET55</f>
        <v>0</v>
      </c>
      <c r="EU55" s="306">
        <f>'Címrend kötelező 4.'!EU55+'Címrend önként 4.'!EU55+'Címrend állig. 4.'!EU55</f>
        <v>0</v>
      </c>
      <c r="EV55" s="335">
        <f t="shared" ref="EV55:EX60" si="365">DU55+DX55+EA55+ED55+EG55+EJ55+EM55+EP55+ES55</f>
        <v>0</v>
      </c>
      <c r="EW55" s="335">
        <f t="shared" si="365"/>
        <v>0</v>
      </c>
      <c r="EX55" s="335">
        <f t="shared" si="365"/>
        <v>0</v>
      </c>
      <c r="EY55" s="306">
        <f>'Címrend kötelező 4.'!EY55+'Címrend önként 4.'!EY55+'Címrend állig. 4.'!EY55</f>
        <v>0</v>
      </c>
      <c r="EZ55" s="306">
        <f>'Címrend kötelező 4.'!EZ55+'Címrend önként 4.'!EZ55+'Címrend állig. 4.'!EZ55</f>
        <v>0</v>
      </c>
      <c r="FA55" s="306">
        <f>'Címrend kötelező 4.'!FA55+'Címrend önként 4.'!FA55+'Címrend állig. 4.'!FA55</f>
        <v>0</v>
      </c>
      <c r="FB55" s="306">
        <f>'Címrend kötelező 4.'!FB55+'Címrend önként 4.'!FB55+'Címrend állig. 4.'!FB55</f>
        <v>0</v>
      </c>
      <c r="FC55" s="306">
        <f>'Címrend kötelező 4.'!FC55+'Címrend önként 4.'!FC55+'Címrend állig. 4.'!FC55</f>
        <v>0</v>
      </c>
      <c r="FD55" s="306">
        <f>'Címrend kötelező 4.'!FD55+'Címrend önként 4.'!FD55+'Címrend állig. 4.'!FD55</f>
        <v>0</v>
      </c>
      <c r="FE55" s="306">
        <f>'Címrend kötelező 4.'!FE55+'Címrend önként 4.'!FE55+'Címrend állig. 4.'!FE55</f>
        <v>0</v>
      </c>
      <c r="FF55" s="306">
        <f>'Címrend kötelező 4.'!FF55+'Címrend önként 4.'!FF55+'Címrend állig. 4.'!FF55</f>
        <v>0</v>
      </c>
      <c r="FG55" s="306">
        <f>'Címrend kötelező 4.'!FG55+'Címrend önként 4.'!FG55+'Címrend állig. 4.'!FG55</f>
        <v>0</v>
      </c>
      <c r="FH55" s="306">
        <f>'Címrend kötelező 4.'!FH55+'Címrend önként 4.'!FH55+'Címrend állig. 4.'!FH55</f>
        <v>0</v>
      </c>
      <c r="FI55" s="306">
        <f>'Címrend kötelező 4.'!FI55+'Címrend önként 4.'!FI55+'Címrend állig. 4.'!FI55</f>
        <v>0</v>
      </c>
      <c r="FJ55" s="306">
        <f>'Címrend kötelező 4.'!FJ55+'Címrend önként 4.'!FJ55+'Címrend állig. 4.'!FJ55</f>
        <v>0</v>
      </c>
      <c r="FK55" s="306">
        <f>'Címrend kötelező 4.'!FK55+'Címrend önként 4.'!FK55+'Címrend állig. 4.'!FK55</f>
        <v>0</v>
      </c>
      <c r="FL55" s="306">
        <f>'Címrend kötelező 4.'!FL55+'Címrend önként 4.'!FL55+'Címrend állig. 4.'!FL55</f>
        <v>0</v>
      </c>
      <c r="FM55" s="306">
        <f>'Címrend kötelező 4.'!FM55+'Címrend önként 4.'!FM55+'Címrend állig. 4.'!FM55</f>
        <v>0</v>
      </c>
      <c r="FN55" s="306">
        <f>'Címrend kötelező 4.'!FN55+'Címrend önként 4.'!FN55+'Címrend állig. 4.'!FN55</f>
        <v>0</v>
      </c>
      <c r="FO55" s="306">
        <f>'Címrend kötelező 4.'!FO55+'Címrend önként 4.'!FO55+'Címrend állig. 4.'!FO55</f>
        <v>0</v>
      </c>
      <c r="FP55" s="306">
        <f>'Címrend kötelező 4.'!FP55+'Címrend önként 4.'!FP55+'Címrend állig. 4.'!FP55</f>
        <v>0</v>
      </c>
      <c r="FQ55" s="306">
        <f>'Címrend kötelező 4.'!FQ55+'Címrend önként 4.'!FQ55+'Címrend állig. 4.'!FQ55</f>
        <v>0</v>
      </c>
      <c r="FR55" s="306">
        <f>'Címrend kötelező 4.'!FR55+'Címrend önként 4.'!FR55+'Címrend állig. 4.'!FR55</f>
        <v>0</v>
      </c>
      <c r="FS55" s="306">
        <f>'Címrend kötelező 4.'!FS55+'Címrend önként 4.'!FS55+'Címrend állig. 4.'!FS55</f>
        <v>0</v>
      </c>
      <c r="FT55" s="306">
        <f>'Címrend kötelező 4.'!FT55+'Címrend önként 4.'!FT55+'Címrend állig. 4.'!FT55</f>
        <v>0</v>
      </c>
      <c r="FU55" s="306">
        <f>'Címrend kötelező 4.'!FU55+'Címrend önként 4.'!FU55+'Címrend állig. 4.'!FU55</f>
        <v>0</v>
      </c>
      <c r="FV55" s="306">
        <f>'Címrend kötelező 4.'!FV55+'Címrend önként 4.'!FV55+'Címrend állig. 4.'!FV55</f>
        <v>0</v>
      </c>
      <c r="FW55" s="306">
        <f>'Címrend kötelező 4.'!FW55+'Címrend önként 4.'!FW55+'Címrend állig. 4.'!FW55</f>
        <v>0</v>
      </c>
      <c r="FX55" s="306">
        <f>'Címrend kötelező 4.'!FX55+'Címrend önként 4.'!FX55+'Címrend állig. 4.'!FX55</f>
        <v>0</v>
      </c>
      <c r="FY55" s="306">
        <f>'Címrend kötelező 4.'!FY55+'Címrend önként 4.'!FY55+'Címrend állig. 4.'!FY55</f>
        <v>0</v>
      </c>
      <c r="FZ55" s="306">
        <f>'Címrend kötelező 4.'!FZ55+'Címrend önként 4.'!FZ55+'Címrend állig. 4.'!FZ55</f>
        <v>0</v>
      </c>
      <c r="GA55" s="306">
        <f>'Címrend kötelező 4.'!GA55+'Címrend önként 4.'!GA55+'Címrend állig. 4.'!GA55</f>
        <v>0</v>
      </c>
      <c r="GB55" s="306">
        <f>'Címrend kötelező 4.'!GB55+'Címrend önként 4.'!GB55+'Címrend állig. 4.'!GB55</f>
        <v>0</v>
      </c>
      <c r="GC55" s="306">
        <f>'Címrend kötelező 4.'!GC55+'Címrend önként 4.'!GC55+'Címrend állig. 4.'!GC55</f>
        <v>0</v>
      </c>
      <c r="GD55" s="306">
        <f>'Címrend kötelező 4.'!GD55+'Címrend önként 4.'!GD55+'Címrend állig. 4.'!GD55</f>
        <v>0</v>
      </c>
      <c r="GE55" s="306">
        <f>'Címrend kötelező 4.'!GE55+'Címrend önként 4.'!GE55+'Címrend állig. 4.'!GE55</f>
        <v>0</v>
      </c>
      <c r="GF55" s="306">
        <f>'Címrend kötelező 4.'!GF55+'Címrend önként 4.'!GF55+'Címrend állig. 4.'!GF55</f>
        <v>0</v>
      </c>
      <c r="GG55" s="306">
        <f>'Címrend kötelező 4.'!GG55+'Címrend önként 4.'!GG55+'Címrend állig. 4.'!GG55</f>
        <v>0</v>
      </c>
      <c r="GH55" s="306">
        <f>'Címrend kötelező 4.'!GH55+'Címrend önként 4.'!GH55+'Címrend állig. 4.'!GH55</f>
        <v>0</v>
      </c>
      <c r="GI55" s="306">
        <f>'Címrend kötelező 4.'!GI55+'Címrend önként 4.'!GI55+'Címrend állig. 4.'!GI55</f>
        <v>0</v>
      </c>
      <c r="GJ55" s="306">
        <f>'Címrend kötelező 4.'!GJ55+'Címrend önként 4.'!GJ55+'Címrend állig. 4.'!GJ55</f>
        <v>0</v>
      </c>
      <c r="GK55" s="306">
        <f>'Címrend kötelező 4.'!GK55+'Címrend önként 4.'!GK55+'Címrend állig. 4.'!GK55</f>
        <v>0</v>
      </c>
      <c r="GL55" s="307">
        <f>EY55+FB55+FE55+FH55+FK55+FN55+FQ55+FT55+FW55+FZ55+GC55+GF55+GI55</f>
        <v>0</v>
      </c>
      <c r="GM55" s="307">
        <f t="shared" ref="GM55:GN57" si="366">EZ55+FC55+FF55+FI55+FL55+FO55+FR55+FU55+FX55+GA55+GD55+GG55+GJ55</f>
        <v>0</v>
      </c>
      <c r="GN55" s="307">
        <f t="shared" si="366"/>
        <v>0</v>
      </c>
      <c r="GO55" s="306">
        <f>'Címrend kötelező 4.'!GO55+'Címrend önként 4.'!GO55+'Címrend állig. 4.'!GO55</f>
        <v>0</v>
      </c>
      <c r="GP55" s="306">
        <f>'Címrend kötelező 4.'!GP55+'Címrend önként 4.'!GP55+'Címrend állig. 4.'!GP55</f>
        <v>0</v>
      </c>
      <c r="GQ55" s="306">
        <f>'Címrend kötelező 4.'!GQ55+'Címrend önként 4.'!GQ55+'Címrend állig. 4.'!GQ55</f>
        <v>0</v>
      </c>
      <c r="GR55" s="306">
        <f>'Címrend kötelező 4.'!GR55+'Címrend önként 4.'!GR55+'Címrend állig. 4.'!GR55</f>
        <v>0</v>
      </c>
      <c r="GS55" s="306">
        <f>'Címrend kötelező 4.'!GS55+'Címrend önként 4.'!GS55+'Címrend állig. 4.'!GS55</f>
        <v>0</v>
      </c>
      <c r="GT55" s="306">
        <f>'Címrend kötelező 4.'!GT55+'Címrend önként 4.'!GT55+'Címrend állig. 4.'!GT55</f>
        <v>0</v>
      </c>
      <c r="GU55" s="306">
        <f>'Címrend kötelező 4.'!GU55+'Címrend önként 4.'!GU55+'Címrend állig. 4.'!GU55</f>
        <v>0</v>
      </c>
      <c r="GV55" s="306">
        <f>'Címrend kötelező 4.'!GV55+'Címrend önként 4.'!GV55+'Címrend állig. 4.'!GV55</f>
        <v>0</v>
      </c>
      <c r="GW55" s="306">
        <f>'Címrend kötelező 4.'!GW55+'Címrend önként 4.'!GW55+'Címrend állig. 4.'!GW55</f>
        <v>0</v>
      </c>
      <c r="GX55" s="307">
        <f>GL55+GO55+GR55+GU55</f>
        <v>0</v>
      </c>
      <c r="GY55" s="307">
        <f t="shared" ref="GY55:GZ57" si="367">GM55+GP55+GS55+GV55</f>
        <v>0</v>
      </c>
      <c r="GZ55" s="307">
        <f t="shared" si="367"/>
        <v>0</v>
      </c>
      <c r="HA55" s="307">
        <f>DR55+EV55+GX55</f>
        <v>0</v>
      </c>
      <c r="HB55" s="307">
        <f t="shared" ref="HB55:HC57" si="368">DS55+EW55+GY55</f>
        <v>35817</v>
      </c>
      <c r="HC55" s="308">
        <f t="shared" si="368"/>
        <v>18015</v>
      </c>
      <c r="HD55" s="299"/>
    </row>
    <row r="56" spans="1:212" s="167" customFormat="1" ht="15" customHeight="1" x14ac:dyDescent="0.2">
      <c r="A56" s="318" t="s">
        <v>613</v>
      </c>
      <c r="B56" s="306">
        <f>'Címrend kötelező 4.'!B56+'Címrend önként 4.'!B56+'Címrend állig. 4.'!B56</f>
        <v>0</v>
      </c>
      <c r="C56" s="306">
        <f>'Címrend kötelező 4.'!C56+'Címrend önként 4.'!C56+'Címrend állig. 4.'!C56</f>
        <v>0</v>
      </c>
      <c r="D56" s="306">
        <f>'Címrend kötelező 4.'!D56+'Címrend önként 4.'!D56+'Címrend állig. 4.'!D56</f>
        <v>0</v>
      </c>
      <c r="E56" s="306">
        <f>'Címrend kötelező 4.'!E56+'Címrend önként 4.'!E56+'Címrend állig. 4.'!E56</f>
        <v>0</v>
      </c>
      <c r="F56" s="306">
        <f>'Címrend kötelező 4.'!F56+'Címrend önként 4.'!F56+'Címrend állig. 4.'!F56</f>
        <v>0</v>
      </c>
      <c r="G56" s="306">
        <f>'Címrend kötelező 4.'!G56+'Címrend önként 4.'!G56+'Címrend állig. 4.'!G56</f>
        <v>0</v>
      </c>
      <c r="H56" s="306">
        <f>'Címrend kötelező 4.'!H56+'Címrend önként 4.'!H56+'Címrend állig. 4.'!H56</f>
        <v>0</v>
      </c>
      <c r="I56" s="306">
        <f>'Címrend kötelező 4.'!I56+'Címrend önként 4.'!I56+'Címrend állig. 4.'!I56</f>
        <v>0</v>
      </c>
      <c r="J56" s="306">
        <f>'Címrend kötelező 4.'!J56+'Címrend önként 4.'!J56+'Címrend állig. 4.'!J56</f>
        <v>0</v>
      </c>
      <c r="K56" s="306">
        <f>'Címrend kötelező 4.'!K56+'Címrend önként 4.'!K56+'Címrend állig. 4.'!K56</f>
        <v>0</v>
      </c>
      <c r="L56" s="306">
        <f>'Címrend kötelező 4.'!L56+'Címrend önként 4.'!L56+'Címrend állig. 4.'!L56</f>
        <v>0</v>
      </c>
      <c r="M56" s="306">
        <f>'Címrend kötelező 4.'!M56+'Címrend önként 4.'!M56+'Címrend állig. 4.'!M56</f>
        <v>0</v>
      </c>
      <c r="N56" s="306">
        <f>'Címrend kötelező 4.'!N56+'Címrend önként 4.'!N56+'Címrend állig. 4.'!N56</f>
        <v>0</v>
      </c>
      <c r="O56" s="306">
        <f>'Címrend kötelező 4.'!O56+'Címrend önként 4.'!O56+'Címrend állig. 4.'!O56</f>
        <v>0</v>
      </c>
      <c r="P56" s="306">
        <f>'Címrend kötelező 4.'!P56+'Címrend önként 4.'!P56+'Címrend állig. 4.'!P56</f>
        <v>0</v>
      </c>
      <c r="Q56" s="306">
        <f>'Címrend kötelező 4.'!Q56+'Címrend önként 4.'!Q56+'Címrend állig. 4.'!Q56</f>
        <v>0</v>
      </c>
      <c r="R56" s="306">
        <f>'Címrend kötelező 4.'!R56+'Címrend önként 4.'!R56+'Címrend állig. 4.'!R56</f>
        <v>0</v>
      </c>
      <c r="S56" s="306">
        <f>'Címrend kötelező 4.'!S56+'Címrend önként 4.'!S56+'Címrend állig. 4.'!S56</f>
        <v>0</v>
      </c>
      <c r="T56" s="306">
        <f>'Címrend kötelező 4.'!T56+'Címrend önként 4.'!T56+'Címrend állig. 4.'!T56</f>
        <v>0</v>
      </c>
      <c r="U56" s="306">
        <f>'Címrend kötelező 4.'!U56+'Címrend önként 4.'!U56+'Címrend állig. 4.'!U56</f>
        <v>0</v>
      </c>
      <c r="V56" s="306">
        <f>'Címrend kötelező 4.'!V56+'Címrend önként 4.'!V56+'Címrend állig. 4.'!V56</f>
        <v>0</v>
      </c>
      <c r="W56" s="306">
        <f>'Címrend kötelező 4.'!W56+'Címrend önként 4.'!W56+'Címrend állig. 4.'!W56</f>
        <v>0</v>
      </c>
      <c r="X56" s="306">
        <f>'Címrend kötelező 4.'!X56+'Címrend önként 4.'!X56+'Címrend állig. 4.'!X56</f>
        <v>5993844</v>
      </c>
      <c r="Y56" s="306">
        <f>'Címrend kötelező 4.'!Y56+'Címrend önként 4.'!Y56+'Címrend állig. 4.'!Y56</f>
        <v>5993840</v>
      </c>
      <c r="Z56" s="306">
        <f>'Címrend kötelező 4.'!Z56+'Címrend önként 4.'!Z56+'Címrend állig. 4.'!Z56</f>
        <v>0</v>
      </c>
      <c r="AA56" s="306">
        <f>'Címrend kötelező 4.'!AA56+'Címrend önként 4.'!AA56+'Címrend állig. 4.'!AA56</f>
        <v>0</v>
      </c>
      <c r="AB56" s="306">
        <f>'Címrend kötelező 4.'!AB56+'Címrend önként 4.'!AB56+'Címrend állig. 4.'!AB56</f>
        <v>0</v>
      </c>
      <c r="AC56" s="306">
        <f>'Címrend kötelező 4.'!AC56+'Címrend önként 4.'!AC56+'Címrend állig. 4.'!AC56</f>
        <v>0</v>
      </c>
      <c r="AD56" s="306">
        <f>'Címrend kötelező 4.'!AD56+'Címrend önként 4.'!AD56+'Címrend állig. 4.'!AD56</f>
        <v>0</v>
      </c>
      <c r="AE56" s="306">
        <f>'Címrend kötelező 4.'!AE56+'Címrend önként 4.'!AE56+'Címrend állig. 4.'!AE56</f>
        <v>0</v>
      </c>
      <c r="AF56" s="306">
        <f>'Címrend kötelező 4.'!AF56+'Címrend önként 4.'!AF56+'Címrend állig. 4.'!AF56</f>
        <v>0</v>
      </c>
      <c r="AG56" s="306">
        <f>'Címrend kötelező 4.'!AG56+'Címrend önként 4.'!AG56+'Címrend állig. 4.'!AG56</f>
        <v>0</v>
      </c>
      <c r="AH56" s="306">
        <f>'Címrend kötelező 4.'!AH56+'Címrend önként 4.'!AH56+'Címrend állig. 4.'!AH56</f>
        <v>0</v>
      </c>
      <c r="AI56" s="306">
        <f>'Címrend kötelező 4.'!AI56+'Címrend önként 4.'!AI56+'Címrend állig. 4.'!AI56</f>
        <v>0</v>
      </c>
      <c r="AJ56" s="306">
        <f>'Címrend kötelező 4.'!AJ56+'Címrend önként 4.'!AJ56+'Címrend állig. 4.'!AJ56</f>
        <v>0</v>
      </c>
      <c r="AK56" s="306">
        <f>'Címrend kötelező 4.'!AK56+'Címrend önként 4.'!AK56+'Címrend állig. 4.'!AK56</f>
        <v>0</v>
      </c>
      <c r="AL56" s="306">
        <f>'Címrend kötelező 4.'!AL56+'Címrend önként 4.'!AL56+'Címrend állig. 4.'!AL56</f>
        <v>0</v>
      </c>
      <c r="AM56" s="306">
        <f>'Címrend kötelező 4.'!AM56+'Címrend önként 4.'!AM56+'Címrend állig. 4.'!AM56</f>
        <v>0</v>
      </c>
      <c r="AN56" s="306">
        <f>'Címrend kötelező 4.'!AN56+'Címrend önként 4.'!AN56+'Címrend állig. 4.'!AN56</f>
        <v>0</v>
      </c>
      <c r="AO56" s="306">
        <f>'Címrend kötelező 4.'!AO56+'Címrend önként 4.'!AO56+'Címrend állig. 4.'!AO56</f>
        <v>0</v>
      </c>
      <c r="AP56" s="306">
        <f>'Címrend kötelező 4.'!AP56+'Címrend önként 4.'!AP56+'Címrend állig. 4.'!AP56</f>
        <v>0</v>
      </c>
      <c r="AQ56" s="306">
        <f>'Címrend kötelező 4.'!AQ56+'Címrend önként 4.'!AQ56+'Címrend állig. 4.'!AQ56</f>
        <v>0</v>
      </c>
      <c r="AR56" s="306">
        <f>'Címrend kötelező 4.'!AR56+'Címrend önként 4.'!AR56+'Címrend állig. 4.'!AR56</f>
        <v>0</v>
      </c>
      <c r="AS56" s="306">
        <f>'Címrend kötelező 4.'!AS56+'Címrend önként 4.'!AS56+'Címrend állig. 4.'!AS56</f>
        <v>0</v>
      </c>
      <c r="AT56" s="306">
        <f>'Címrend kötelező 4.'!AT56+'Címrend önként 4.'!AT56+'Címrend állig. 4.'!AT56</f>
        <v>0</v>
      </c>
      <c r="AU56" s="306">
        <f>'Címrend kötelező 4.'!AU56+'Címrend önként 4.'!AU56+'Címrend állig. 4.'!AU56</f>
        <v>0</v>
      </c>
      <c r="AV56" s="306">
        <f>'Címrend kötelező 4.'!AV56+'Címrend önként 4.'!AV56+'Címrend állig. 4.'!AV56</f>
        <v>0</v>
      </c>
      <c r="AW56" s="306">
        <f>'Címrend kötelező 4.'!AW56+'Címrend önként 4.'!AW56+'Címrend állig. 4.'!AW56</f>
        <v>0</v>
      </c>
      <c r="AX56" s="306">
        <f>'Címrend kötelező 4.'!AX56+'Címrend önként 4.'!AX56+'Címrend állig. 4.'!AX56</f>
        <v>0</v>
      </c>
      <c r="AY56" s="306">
        <f>'Címrend kötelező 4.'!AY56+'Címrend önként 4.'!AY56+'Címrend állig. 4.'!AY56</f>
        <v>0</v>
      </c>
      <c r="AZ56" s="306">
        <f>'Címrend kötelező 4.'!AZ56+'Címrend önként 4.'!AZ56+'Címrend állig. 4.'!AZ56</f>
        <v>0</v>
      </c>
      <c r="BA56" s="306">
        <f>'Címrend kötelező 4.'!BA56+'Címrend önként 4.'!BA56+'Címrend állig. 4.'!BA56</f>
        <v>0</v>
      </c>
      <c r="BB56" s="306">
        <f>'Címrend kötelező 4.'!BB56+'Címrend önként 4.'!BB56+'Címrend állig. 4.'!BB56</f>
        <v>0</v>
      </c>
      <c r="BC56" s="306">
        <f>'Címrend kötelező 4.'!BC56+'Címrend önként 4.'!BC56+'Címrend állig. 4.'!BC56</f>
        <v>0</v>
      </c>
      <c r="BD56" s="306">
        <f>'Címrend kötelező 4.'!BD56+'Címrend önként 4.'!BD56+'Címrend állig. 4.'!BD56</f>
        <v>0</v>
      </c>
      <c r="BE56" s="306">
        <f>'Címrend kötelező 4.'!BE56+'Címrend önként 4.'!BE56+'Címrend állig. 4.'!BE56</f>
        <v>0</v>
      </c>
      <c r="BF56" s="306">
        <f>'Címrend kötelező 4.'!BF56+'Címrend önként 4.'!BF56+'Címrend állig. 4.'!BF56</f>
        <v>0</v>
      </c>
      <c r="BG56" s="306">
        <f>'Címrend kötelező 4.'!BG56+'Címrend önként 4.'!BG56+'Címrend állig. 4.'!BG56</f>
        <v>0</v>
      </c>
      <c r="BH56" s="306">
        <f>'Címrend kötelező 4.'!BH56+'Címrend önként 4.'!BH56+'Címrend állig. 4.'!BH56</f>
        <v>0</v>
      </c>
      <c r="BI56" s="306">
        <f>'Címrend kötelező 4.'!BI56+'Címrend önként 4.'!BI56+'Címrend állig. 4.'!BI56</f>
        <v>0</v>
      </c>
      <c r="BJ56" s="306">
        <f>'Címrend kötelező 4.'!BJ56+'Címrend önként 4.'!BJ56+'Címrend állig. 4.'!BJ56</f>
        <v>0</v>
      </c>
      <c r="BK56" s="306">
        <f>'Címrend kötelező 4.'!BK56+'Címrend önként 4.'!BK56+'Címrend állig. 4.'!BK56</f>
        <v>0</v>
      </c>
      <c r="BL56" s="306">
        <f>'Címrend kötelező 4.'!BL56+'Címrend önként 4.'!BL56+'Címrend állig. 4.'!BL56</f>
        <v>0</v>
      </c>
      <c r="BM56" s="306">
        <f>'Címrend kötelező 4.'!BM56+'Címrend önként 4.'!BM56+'Címrend állig. 4.'!BM56</f>
        <v>0</v>
      </c>
      <c r="BN56" s="306">
        <f>'Címrend kötelező 4.'!BN56+'Címrend önként 4.'!BN56+'Címrend állig. 4.'!BN56</f>
        <v>0</v>
      </c>
      <c r="BO56" s="306">
        <f>'Címrend kötelező 4.'!BO56+'Címrend önként 4.'!BO56+'Címrend állig. 4.'!BO56</f>
        <v>0</v>
      </c>
      <c r="BP56" s="306">
        <f>'Címrend kötelező 4.'!BP56+'Címrend önként 4.'!BP56+'Címrend állig. 4.'!BP56</f>
        <v>0</v>
      </c>
      <c r="BQ56" s="306">
        <f>'Címrend kötelező 4.'!BQ56+'Címrend önként 4.'!BQ56+'Címrend állig. 4.'!BQ56</f>
        <v>0</v>
      </c>
      <c r="BR56" s="306">
        <f>'Címrend kötelező 4.'!BR56+'Címrend önként 4.'!BR56+'Címrend állig. 4.'!BR56</f>
        <v>0</v>
      </c>
      <c r="BS56" s="306">
        <f>'Címrend kötelező 4.'!BS56+'Címrend önként 4.'!BS56+'Címrend állig. 4.'!BS56</f>
        <v>0</v>
      </c>
      <c r="BT56" s="306">
        <f>'Címrend kötelező 4.'!BT56+'Címrend önként 4.'!BT56+'Címrend állig. 4.'!BT56</f>
        <v>0</v>
      </c>
      <c r="BU56" s="306">
        <f>'Címrend kötelező 4.'!BU56+'Címrend önként 4.'!BU56+'Címrend állig. 4.'!BU56</f>
        <v>0</v>
      </c>
      <c r="BV56" s="306">
        <f>'Címrend kötelező 4.'!BV56+'Címrend önként 4.'!BV56+'Címrend állig. 4.'!BV56</f>
        <v>0</v>
      </c>
      <c r="BW56" s="306">
        <f>'Címrend kötelező 4.'!BW56+'Címrend önként 4.'!BW56+'Címrend állig. 4.'!BW56</f>
        <v>0</v>
      </c>
      <c r="BX56" s="306">
        <f>'Címrend kötelező 4.'!BX56+'Címrend önként 4.'!BX56+'Címrend állig. 4.'!BX56</f>
        <v>0</v>
      </c>
      <c r="BY56" s="306">
        <f>'Címrend kötelező 4.'!BY56+'Címrend önként 4.'!BY56+'Címrend állig. 4.'!BY56</f>
        <v>0</v>
      </c>
      <c r="BZ56" s="306">
        <f>'Címrend kötelező 4.'!BZ56+'Címrend önként 4.'!BZ56+'Címrend állig. 4.'!BZ56</f>
        <v>0</v>
      </c>
      <c r="CA56" s="306">
        <f>'Címrend kötelező 4.'!CA56+'Címrend önként 4.'!CA56+'Címrend állig. 4.'!CA56</f>
        <v>0</v>
      </c>
      <c r="CB56" s="306">
        <f>'Címrend kötelező 4.'!CB56+'Címrend önként 4.'!CB56+'Címrend állig. 4.'!CB56</f>
        <v>0</v>
      </c>
      <c r="CC56" s="306">
        <f>'Címrend kötelező 4.'!CC56+'Címrend önként 4.'!CC56+'Címrend állig. 4.'!CC56</f>
        <v>0</v>
      </c>
      <c r="CD56" s="306">
        <f>'Címrend kötelező 4.'!CD56+'Címrend önként 4.'!CD56+'Címrend állig. 4.'!CD56</f>
        <v>0</v>
      </c>
      <c r="CE56" s="306">
        <f>'Címrend kötelező 4.'!CE56+'Címrend önként 4.'!CE56+'Címrend állig. 4.'!CE56</f>
        <v>0</v>
      </c>
      <c r="CF56" s="306">
        <f>'Címrend kötelező 4.'!CF56+'Címrend önként 4.'!CF56+'Címrend állig. 4.'!CF56</f>
        <v>0</v>
      </c>
      <c r="CG56" s="306">
        <f>'Címrend kötelező 4.'!CG56+'Címrend önként 4.'!CG56+'Címrend állig. 4.'!CG56</f>
        <v>0</v>
      </c>
      <c r="CH56" s="306">
        <f>'Címrend kötelező 4.'!CH56+'Címrend önként 4.'!CH56+'Címrend állig. 4.'!CH56</f>
        <v>0</v>
      </c>
      <c r="CI56" s="306">
        <f>'Címrend kötelező 4.'!CI56+'Címrend önként 4.'!CI56+'Címrend állig. 4.'!CI56</f>
        <v>0</v>
      </c>
      <c r="CJ56" s="306">
        <f>'Címrend kötelező 4.'!CJ56+'Címrend önként 4.'!CJ56+'Címrend állig. 4.'!CJ56</f>
        <v>0</v>
      </c>
      <c r="CK56" s="306">
        <f>'Címrend kötelező 4.'!CK56+'Címrend önként 4.'!CK56+'Címrend állig. 4.'!CK56</f>
        <v>0</v>
      </c>
      <c r="CL56" s="306">
        <f>'Címrend kötelező 4.'!CL56+'Címrend önként 4.'!CL56+'Címrend állig. 4.'!CL56</f>
        <v>0</v>
      </c>
      <c r="CM56" s="306">
        <f>'Címrend kötelező 4.'!CM56+'Címrend önként 4.'!CM56+'Címrend állig. 4.'!CM56</f>
        <v>0</v>
      </c>
      <c r="CN56" s="306">
        <f>'Címrend kötelező 4.'!CN56+'Címrend önként 4.'!CN56+'Címrend állig. 4.'!CN56</f>
        <v>0</v>
      </c>
      <c r="CO56" s="306">
        <f>'Címrend kötelező 4.'!CO56+'Címrend önként 4.'!CO56+'Címrend állig. 4.'!CO56</f>
        <v>0</v>
      </c>
      <c r="CP56" s="306">
        <f>'Címrend kötelező 4.'!CP56+'Címrend önként 4.'!CP56+'Címrend állig. 4.'!CP56</f>
        <v>0</v>
      </c>
      <c r="CQ56" s="306">
        <f>'Címrend kötelező 4.'!CQ56+'Címrend önként 4.'!CQ56+'Címrend állig. 4.'!CQ56</f>
        <v>0</v>
      </c>
      <c r="CR56" s="306">
        <f>'Címrend kötelező 4.'!CR56+'Címrend önként 4.'!CR56+'Címrend állig. 4.'!CR56</f>
        <v>0</v>
      </c>
      <c r="CS56" s="306">
        <f>'Címrend kötelező 4.'!CS56+'Címrend önként 4.'!CS56+'Címrend állig. 4.'!CS56</f>
        <v>0</v>
      </c>
      <c r="CT56" s="306">
        <f>'Címrend kötelező 4.'!CT56+'Címrend önként 4.'!CT56+'Címrend állig. 4.'!CT56</f>
        <v>0</v>
      </c>
      <c r="CU56" s="306">
        <f>'Címrend kötelező 4.'!CU56+'Címrend önként 4.'!CU56+'Címrend állig. 4.'!CU56</f>
        <v>0</v>
      </c>
      <c r="CV56" s="306">
        <f>'Címrend kötelező 4.'!CV56+'Címrend önként 4.'!CV56+'Címrend állig. 4.'!CV56</f>
        <v>0</v>
      </c>
      <c r="CW56" s="306">
        <f>'Címrend kötelező 4.'!CW56+'Címrend önként 4.'!CW56+'Címrend állig. 4.'!CW56</f>
        <v>0</v>
      </c>
      <c r="CX56" s="306">
        <f>'Címrend kötelező 4.'!CX56+'Címrend önként 4.'!CX56+'Címrend állig. 4.'!CX56</f>
        <v>0</v>
      </c>
      <c r="CY56" s="306">
        <f>'Címrend kötelező 4.'!CY56+'Címrend önként 4.'!CY56+'Címrend állig. 4.'!CY56</f>
        <v>0</v>
      </c>
      <c r="CZ56" s="306">
        <f>'Címrend kötelező 4.'!CZ56+'Címrend önként 4.'!CZ56+'Címrend állig. 4.'!CZ56</f>
        <v>0</v>
      </c>
      <c r="DA56" s="306">
        <f>'Címrend kötelező 4.'!DA56+'Címrend önként 4.'!DA56+'Címrend állig. 4.'!DA56</f>
        <v>0</v>
      </c>
      <c r="DB56" s="306">
        <f>'Címrend kötelező 4.'!DB56+'Címrend önként 4.'!DB56+'Címrend állig. 4.'!DB56</f>
        <v>0</v>
      </c>
      <c r="DC56" s="306">
        <f>'Címrend kötelező 4.'!DC56+'Címrend önként 4.'!DC56+'Címrend állig. 4.'!DC56</f>
        <v>0</v>
      </c>
      <c r="DD56" s="306">
        <f>'Címrend kötelező 4.'!DD56+'Címrend önként 4.'!DD56+'Címrend állig. 4.'!DD56</f>
        <v>0</v>
      </c>
      <c r="DE56" s="306">
        <f>'Címrend kötelező 4.'!DE56+'Címrend önként 4.'!DE56+'Címrend állig. 4.'!DE56</f>
        <v>0</v>
      </c>
      <c r="DF56" s="306">
        <f>'Címrend kötelező 4.'!DF56+'Címrend önként 4.'!DF56+'Címrend állig. 4.'!DF56</f>
        <v>0</v>
      </c>
      <c r="DG56" s="306">
        <f>'Címrend kötelező 4.'!DG56+'Címrend önként 4.'!DG56+'Címrend állig. 4.'!DG56</f>
        <v>0</v>
      </c>
      <c r="DH56" s="306">
        <f>'Címrend kötelező 4.'!DH56+'Címrend önként 4.'!DH56+'Címrend állig. 4.'!DH56</f>
        <v>0</v>
      </c>
      <c r="DI56" s="306">
        <f>'Címrend kötelező 4.'!DI56+'Címrend önként 4.'!DI56+'Címrend állig. 4.'!DI56</f>
        <v>0</v>
      </c>
      <c r="DJ56" s="306">
        <f>'Címrend kötelező 4.'!DJ56+'Címrend önként 4.'!DJ56+'Címrend állig. 4.'!DJ56</f>
        <v>0</v>
      </c>
      <c r="DK56" s="306">
        <f>'Címrend kötelező 4.'!DK56+'Címrend önként 4.'!DK56+'Címrend állig. 4.'!DK56</f>
        <v>0</v>
      </c>
      <c r="DL56" s="306">
        <f>'Címrend kötelező 4.'!DL56+'Címrend önként 4.'!DL56+'Címrend állig. 4.'!DL56</f>
        <v>0</v>
      </c>
      <c r="DM56" s="306">
        <f>'Címrend kötelező 4.'!DM56+'Címrend önként 4.'!DM56+'Címrend állig. 4.'!DM56</f>
        <v>0</v>
      </c>
      <c r="DN56" s="306">
        <f>'Címrend kötelező 4.'!DN56+'Címrend önként 4.'!DN56+'Címrend állig. 4.'!DN56</f>
        <v>0</v>
      </c>
      <c r="DO56" s="306">
        <f>'Címrend kötelező 4.'!DO56+'Címrend önként 4.'!DO56+'Címrend állig. 4.'!DO56</f>
        <v>0</v>
      </c>
      <c r="DP56" s="306">
        <f>'Címrend kötelező 4.'!DP56+'Címrend önként 4.'!DP56+'Címrend állig. 4.'!DP56</f>
        <v>0</v>
      </c>
      <c r="DQ56" s="306">
        <f>'Címrend kötelező 4.'!DQ56+'Címrend önként 4.'!DQ56+'Címrend állig. 4.'!DQ56</f>
        <v>0</v>
      </c>
      <c r="DR56" s="335">
        <f t="shared" si="281"/>
        <v>0</v>
      </c>
      <c r="DS56" s="335">
        <f t="shared" si="281"/>
        <v>5993844</v>
      </c>
      <c r="DT56" s="335">
        <f t="shared" si="281"/>
        <v>5993840</v>
      </c>
      <c r="DU56" s="306">
        <f>'Címrend kötelező 4.'!DU56+'Címrend önként 4.'!DU56+'Címrend állig. 4.'!DU56</f>
        <v>0</v>
      </c>
      <c r="DV56" s="306">
        <f>'Címrend kötelező 4.'!DV56+'Címrend önként 4.'!DV56+'Címrend állig. 4.'!DV56</f>
        <v>0</v>
      </c>
      <c r="DW56" s="306">
        <f>'Címrend kötelező 4.'!DW56+'Címrend önként 4.'!DW56+'Címrend állig. 4.'!DW56</f>
        <v>0</v>
      </c>
      <c r="DX56" s="306">
        <f>'Címrend kötelező 4.'!DX56+'Címrend önként 4.'!DX56+'Címrend állig. 4.'!DX56</f>
        <v>0</v>
      </c>
      <c r="DY56" s="306">
        <f>'Címrend kötelező 4.'!DY56+'Címrend önként 4.'!DY56+'Címrend állig. 4.'!DY56</f>
        <v>0</v>
      </c>
      <c r="DZ56" s="306">
        <f>'Címrend kötelező 4.'!DZ56+'Címrend önként 4.'!DZ56+'Címrend állig. 4.'!DZ56</f>
        <v>0</v>
      </c>
      <c r="EA56" s="306">
        <f>'Címrend kötelező 4.'!EA56+'Címrend önként 4.'!EA56+'Címrend állig. 4.'!EA56</f>
        <v>0</v>
      </c>
      <c r="EB56" s="306">
        <f>'Címrend kötelező 4.'!EB56+'Címrend önként 4.'!EB56+'Címrend állig. 4.'!EB56</f>
        <v>0</v>
      </c>
      <c r="EC56" s="306">
        <f>'Címrend kötelező 4.'!EC56+'Címrend önként 4.'!EC56+'Címrend állig. 4.'!EC56</f>
        <v>0</v>
      </c>
      <c r="ED56" s="306">
        <f>'Címrend kötelező 4.'!ED56+'Címrend önként 4.'!ED56+'Címrend állig. 4.'!ED56</f>
        <v>0</v>
      </c>
      <c r="EE56" s="306">
        <f>'Címrend kötelező 4.'!EE56+'Címrend önként 4.'!EE56+'Címrend állig. 4.'!EE56</f>
        <v>0</v>
      </c>
      <c r="EF56" s="306">
        <f>'Címrend kötelező 4.'!EF56+'Címrend önként 4.'!EF56+'Címrend állig. 4.'!EF56</f>
        <v>0</v>
      </c>
      <c r="EG56" s="306">
        <f>'Címrend kötelező 4.'!EG56+'Címrend önként 4.'!EG56+'Címrend állig. 4.'!EG56</f>
        <v>0</v>
      </c>
      <c r="EH56" s="306">
        <f>'Címrend kötelező 4.'!EH56+'Címrend önként 4.'!EH56+'Címrend állig. 4.'!EH56</f>
        <v>0</v>
      </c>
      <c r="EI56" s="306">
        <f>'Címrend kötelező 4.'!EI56+'Címrend önként 4.'!EI56+'Címrend állig. 4.'!EI56</f>
        <v>0</v>
      </c>
      <c r="EJ56" s="306">
        <f>'Címrend kötelező 4.'!EJ56+'Címrend önként 4.'!EJ56+'Címrend állig. 4.'!EJ56</f>
        <v>0</v>
      </c>
      <c r="EK56" s="306">
        <f>'Címrend kötelező 4.'!EK56+'Címrend önként 4.'!EK56+'Címrend állig. 4.'!EK56</f>
        <v>0</v>
      </c>
      <c r="EL56" s="306">
        <f>'Címrend kötelező 4.'!EL56+'Címrend önként 4.'!EL56+'Címrend állig. 4.'!EL56</f>
        <v>0</v>
      </c>
      <c r="EM56" s="306">
        <f>'Címrend kötelező 4.'!EM56+'Címrend önként 4.'!EM56+'Címrend állig. 4.'!EM56</f>
        <v>0</v>
      </c>
      <c r="EN56" s="306">
        <f>'Címrend kötelező 4.'!EN56+'Címrend önként 4.'!EN56+'Címrend állig. 4.'!EN56</f>
        <v>0</v>
      </c>
      <c r="EO56" s="306">
        <f>'Címrend kötelező 4.'!EO56+'Címrend önként 4.'!EO56+'Címrend állig. 4.'!EO56</f>
        <v>0</v>
      </c>
      <c r="EP56" s="306">
        <f>'Címrend kötelező 4.'!EP56+'Címrend önként 4.'!EP56+'Címrend állig. 4.'!EP56</f>
        <v>0</v>
      </c>
      <c r="EQ56" s="306">
        <f>'Címrend kötelező 4.'!EQ56+'Címrend önként 4.'!EQ56+'Címrend állig. 4.'!EQ56</f>
        <v>0</v>
      </c>
      <c r="ER56" s="306">
        <f>'Címrend kötelező 4.'!ER56+'Címrend önként 4.'!ER56+'Címrend állig. 4.'!ER56</f>
        <v>0</v>
      </c>
      <c r="ES56" s="306">
        <f>'Címrend kötelező 4.'!ES56+'Címrend önként 4.'!ES56+'Címrend állig. 4.'!ES56</f>
        <v>0</v>
      </c>
      <c r="ET56" s="306">
        <f>'Címrend kötelező 4.'!ET56+'Címrend önként 4.'!ET56+'Címrend állig. 4.'!ET56</f>
        <v>0</v>
      </c>
      <c r="EU56" s="306">
        <f>'Címrend kötelező 4.'!EU56+'Címrend önként 4.'!EU56+'Címrend állig. 4.'!EU56</f>
        <v>0</v>
      </c>
      <c r="EV56" s="335">
        <f t="shared" si="365"/>
        <v>0</v>
      </c>
      <c r="EW56" s="335">
        <f t="shared" si="365"/>
        <v>0</v>
      </c>
      <c r="EX56" s="335">
        <f t="shared" si="365"/>
        <v>0</v>
      </c>
      <c r="EY56" s="306">
        <f>'Címrend kötelező 4.'!EY56+'Címrend önként 4.'!EY56+'Címrend állig. 4.'!EY56</f>
        <v>0</v>
      </c>
      <c r="EZ56" s="306">
        <f>'Címrend kötelező 4.'!EZ56+'Címrend önként 4.'!EZ56+'Címrend állig. 4.'!EZ56</f>
        <v>0</v>
      </c>
      <c r="FA56" s="306">
        <f>'Címrend kötelező 4.'!FA56+'Címrend önként 4.'!FA56+'Címrend állig. 4.'!FA56</f>
        <v>0</v>
      </c>
      <c r="FB56" s="306">
        <f>'Címrend kötelező 4.'!FB56+'Címrend önként 4.'!FB56+'Címrend állig. 4.'!FB56</f>
        <v>0</v>
      </c>
      <c r="FC56" s="306">
        <f>'Címrend kötelező 4.'!FC56+'Címrend önként 4.'!FC56+'Címrend állig. 4.'!FC56</f>
        <v>0</v>
      </c>
      <c r="FD56" s="306">
        <f>'Címrend kötelező 4.'!FD56+'Címrend önként 4.'!FD56+'Címrend állig. 4.'!FD56</f>
        <v>0</v>
      </c>
      <c r="FE56" s="306">
        <f>'Címrend kötelező 4.'!FE56+'Címrend önként 4.'!FE56+'Címrend állig. 4.'!FE56</f>
        <v>0</v>
      </c>
      <c r="FF56" s="306">
        <f>'Címrend kötelező 4.'!FF56+'Címrend önként 4.'!FF56+'Címrend állig. 4.'!FF56</f>
        <v>0</v>
      </c>
      <c r="FG56" s="306">
        <f>'Címrend kötelező 4.'!FG56+'Címrend önként 4.'!FG56+'Címrend állig. 4.'!FG56</f>
        <v>0</v>
      </c>
      <c r="FH56" s="306">
        <f>'Címrend kötelező 4.'!FH56+'Címrend önként 4.'!FH56+'Címrend állig. 4.'!FH56</f>
        <v>0</v>
      </c>
      <c r="FI56" s="306">
        <f>'Címrend kötelező 4.'!FI56+'Címrend önként 4.'!FI56+'Címrend állig. 4.'!FI56</f>
        <v>0</v>
      </c>
      <c r="FJ56" s="306">
        <f>'Címrend kötelező 4.'!FJ56+'Címrend önként 4.'!FJ56+'Címrend állig. 4.'!FJ56</f>
        <v>0</v>
      </c>
      <c r="FK56" s="306">
        <f>'Címrend kötelező 4.'!FK56+'Címrend önként 4.'!FK56+'Címrend állig. 4.'!FK56</f>
        <v>0</v>
      </c>
      <c r="FL56" s="306">
        <f>'Címrend kötelező 4.'!FL56+'Címrend önként 4.'!FL56+'Címrend állig. 4.'!FL56</f>
        <v>0</v>
      </c>
      <c r="FM56" s="306">
        <f>'Címrend kötelező 4.'!FM56+'Címrend önként 4.'!FM56+'Címrend állig. 4.'!FM56</f>
        <v>0</v>
      </c>
      <c r="FN56" s="306">
        <f>'Címrend kötelező 4.'!FN56+'Címrend önként 4.'!FN56+'Címrend állig. 4.'!FN56</f>
        <v>0</v>
      </c>
      <c r="FO56" s="306">
        <f>'Címrend kötelező 4.'!FO56+'Címrend önként 4.'!FO56+'Címrend állig. 4.'!FO56</f>
        <v>0</v>
      </c>
      <c r="FP56" s="306">
        <f>'Címrend kötelező 4.'!FP56+'Címrend önként 4.'!FP56+'Címrend állig. 4.'!FP56</f>
        <v>0</v>
      </c>
      <c r="FQ56" s="306">
        <f>'Címrend kötelező 4.'!FQ56+'Címrend önként 4.'!FQ56+'Címrend állig. 4.'!FQ56</f>
        <v>0</v>
      </c>
      <c r="FR56" s="306">
        <f>'Címrend kötelező 4.'!FR56+'Címrend önként 4.'!FR56+'Címrend állig. 4.'!FR56</f>
        <v>0</v>
      </c>
      <c r="FS56" s="306">
        <f>'Címrend kötelező 4.'!FS56+'Címrend önként 4.'!FS56+'Címrend állig. 4.'!FS56</f>
        <v>0</v>
      </c>
      <c r="FT56" s="306">
        <f>'Címrend kötelező 4.'!FT56+'Címrend önként 4.'!FT56+'Címrend állig. 4.'!FT56</f>
        <v>0</v>
      </c>
      <c r="FU56" s="306">
        <f>'Címrend kötelező 4.'!FU56+'Címrend önként 4.'!FU56+'Címrend állig. 4.'!FU56</f>
        <v>0</v>
      </c>
      <c r="FV56" s="306">
        <f>'Címrend kötelező 4.'!FV56+'Címrend önként 4.'!FV56+'Címrend állig. 4.'!FV56</f>
        <v>0</v>
      </c>
      <c r="FW56" s="306">
        <f>'Címrend kötelező 4.'!FW56+'Címrend önként 4.'!FW56+'Címrend állig. 4.'!FW56</f>
        <v>0</v>
      </c>
      <c r="FX56" s="306">
        <f>'Címrend kötelező 4.'!FX56+'Címrend önként 4.'!FX56+'Címrend állig. 4.'!FX56</f>
        <v>0</v>
      </c>
      <c r="FY56" s="306">
        <f>'Címrend kötelező 4.'!FY56+'Címrend önként 4.'!FY56+'Címrend állig. 4.'!FY56</f>
        <v>0</v>
      </c>
      <c r="FZ56" s="306">
        <f>'Címrend kötelező 4.'!FZ56+'Címrend önként 4.'!FZ56+'Címrend állig. 4.'!FZ56</f>
        <v>0</v>
      </c>
      <c r="GA56" s="306">
        <f>'Címrend kötelező 4.'!GA56+'Címrend önként 4.'!GA56+'Címrend állig. 4.'!GA56</f>
        <v>0</v>
      </c>
      <c r="GB56" s="306">
        <f>'Címrend kötelező 4.'!GB56+'Címrend önként 4.'!GB56+'Címrend állig. 4.'!GB56</f>
        <v>0</v>
      </c>
      <c r="GC56" s="306">
        <f>'Címrend kötelező 4.'!GC56+'Címrend önként 4.'!GC56+'Címrend állig. 4.'!GC56</f>
        <v>0</v>
      </c>
      <c r="GD56" s="306">
        <f>'Címrend kötelező 4.'!GD56+'Címrend önként 4.'!GD56+'Címrend állig. 4.'!GD56</f>
        <v>0</v>
      </c>
      <c r="GE56" s="306">
        <f>'Címrend kötelező 4.'!GE56+'Címrend önként 4.'!GE56+'Címrend állig. 4.'!GE56</f>
        <v>0</v>
      </c>
      <c r="GF56" s="306">
        <f>'Címrend kötelező 4.'!GF56+'Címrend önként 4.'!GF56+'Címrend állig. 4.'!GF56</f>
        <v>0</v>
      </c>
      <c r="GG56" s="306">
        <f>'Címrend kötelező 4.'!GG56+'Címrend önként 4.'!GG56+'Címrend állig. 4.'!GG56</f>
        <v>0</v>
      </c>
      <c r="GH56" s="306">
        <f>'Címrend kötelező 4.'!GH56+'Címrend önként 4.'!GH56+'Címrend állig. 4.'!GH56</f>
        <v>0</v>
      </c>
      <c r="GI56" s="306">
        <f>'Címrend kötelező 4.'!GI56+'Címrend önként 4.'!GI56+'Címrend állig. 4.'!GI56</f>
        <v>0</v>
      </c>
      <c r="GJ56" s="306">
        <f>'Címrend kötelező 4.'!GJ56+'Címrend önként 4.'!GJ56+'Címrend állig. 4.'!GJ56</f>
        <v>0</v>
      </c>
      <c r="GK56" s="306">
        <f>'Címrend kötelező 4.'!GK56+'Címrend önként 4.'!GK56+'Címrend állig. 4.'!GK56</f>
        <v>0</v>
      </c>
      <c r="GL56" s="307">
        <f>EY56+FB56+FE56+FH56+FK56+FN56+FQ56+FT56+FW56+FZ56+GC56+GF56+GI56</f>
        <v>0</v>
      </c>
      <c r="GM56" s="307">
        <f t="shared" si="366"/>
        <v>0</v>
      </c>
      <c r="GN56" s="307">
        <f t="shared" si="366"/>
        <v>0</v>
      </c>
      <c r="GO56" s="306">
        <f>'Címrend kötelező 4.'!GO56+'Címrend önként 4.'!GO56+'Címrend állig. 4.'!GO56</f>
        <v>0</v>
      </c>
      <c r="GP56" s="306">
        <f>'Címrend kötelező 4.'!GP56+'Címrend önként 4.'!GP56+'Címrend állig. 4.'!GP56</f>
        <v>0</v>
      </c>
      <c r="GQ56" s="306">
        <f>'Címrend kötelező 4.'!GQ56+'Címrend önként 4.'!GQ56+'Címrend állig. 4.'!GQ56</f>
        <v>0</v>
      </c>
      <c r="GR56" s="306">
        <f>'Címrend kötelező 4.'!GR56+'Címrend önként 4.'!GR56+'Címrend állig. 4.'!GR56</f>
        <v>0</v>
      </c>
      <c r="GS56" s="306">
        <f>'Címrend kötelező 4.'!GS56+'Címrend önként 4.'!GS56+'Címrend állig. 4.'!GS56</f>
        <v>0</v>
      </c>
      <c r="GT56" s="306">
        <f>'Címrend kötelező 4.'!GT56+'Címrend önként 4.'!GT56+'Címrend állig. 4.'!GT56</f>
        <v>0</v>
      </c>
      <c r="GU56" s="306">
        <f>'Címrend kötelező 4.'!GU56+'Címrend önként 4.'!GU56+'Címrend állig. 4.'!GU56</f>
        <v>0</v>
      </c>
      <c r="GV56" s="306">
        <f>'Címrend kötelező 4.'!GV56+'Címrend önként 4.'!GV56+'Címrend állig. 4.'!GV56</f>
        <v>0</v>
      </c>
      <c r="GW56" s="306">
        <f>'Címrend kötelező 4.'!GW56+'Címrend önként 4.'!GW56+'Címrend állig. 4.'!GW56</f>
        <v>0</v>
      </c>
      <c r="GX56" s="307">
        <f>GL56+GO56+GR56+GU56</f>
        <v>0</v>
      </c>
      <c r="GY56" s="307">
        <f t="shared" si="367"/>
        <v>0</v>
      </c>
      <c r="GZ56" s="307">
        <f t="shared" si="367"/>
        <v>0</v>
      </c>
      <c r="HA56" s="307">
        <f>DR56+EV56+GX56</f>
        <v>0</v>
      </c>
      <c r="HB56" s="307">
        <f t="shared" si="368"/>
        <v>5993844</v>
      </c>
      <c r="HC56" s="308">
        <f t="shared" si="368"/>
        <v>5993840</v>
      </c>
      <c r="HD56" s="299"/>
    </row>
    <row r="57" spans="1:212" ht="15" customHeight="1" x14ac:dyDescent="0.2">
      <c r="A57" s="319" t="s">
        <v>614</v>
      </c>
      <c r="B57" s="306">
        <f>'Címrend kötelező 4.'!B57+'Címrend önként 4.'!B57+'Címrend állig. 4.'!B57</f>
        <v>0</v>
      </c>
      <c r="C57" s="306">
        <f>'Címrend kötelező 4.'!C57+'Címrend önként 4.'!C57+'Címrend állig. 4.'!C57</f>
        <v>0</v>
      </c>
      <c r="D57" s="306">
        <f>'Címrend kötelező 4.'!D57+'Címrend önként 4.'!D57+'Címrend állig. 4.'!D57</f>
        <v>0</v>
      </c>
      <c r="E57" s="306">
        <f>'Címrend kötelező 4.'!E57+'Címrend önként 4.'!E57+'Címrend állig. 4.'!E57</f>
        <v>0</v>
      </c>
      <c r="F57" s="306">
        <f>'Címrend kötelező 4.'!F57+'Címrend önként 4.'!F57+'Címrend állig. 4.'!F57</f>
        <v>0</v>
      </c>
      <c r="G57" s="306">
        <f>'Címrend kötelező 4.'!G57+'Címrend önként 4.'!G57+'Címrend állig. 4.'!G57</f>
        <v>0</v>
      </c>
      <c r="H57" s="306">
        <f>'Címrend kötelező 4.'!H57+'Címrend önként 4.'!H57+'Címrend állig. 4.'!H57</f>
        <v>0</v>
      </c>
      <c r="I57" s="306">
        <f>'Címrend kötelező 4.'!I57+'Címrend önként 4.'!I57+'Címrend állig. 4.'!I57</f>
        <v>0</v>
      </c>
      <c r="J57" s="306">
        <f>'Címrend kötelező 4.'!J57+'Címrend önként 4.'!J57+'Címrend állig. 4.'!J57</f>
        <v>0</v>
      </c>
      <c r="K57" s="306">
        <f>'Címrend kötelező 4.'!K57+'Címrend önként 4.'!K57+'Címrend állig. 4.'!K57</f>
        <v>0</v>
      </c>
      <c r="L57" s="306">
        <f>'Címrend kötelező 4.'!L57+'Címrend önként 4.'!L57+'Címrend állig. 4.'!L57</f>
        <v>0</v>
      </c>
      <c r="M57" s="306">
        <f>'Címrend kötelező 4.'!M57+'Címrend önként 4.'!M57+'Címrend állig. 4.'!M57</f>
        <v>0</v>
      </c>
      <c r="N57" s="306">
        <f>'Címrend kötelező 4.'!N57+'Címrend önként 4.'!N57+'Címrend állig. 4.'!N57</f>
        <v>0</v>
      </c>
      <c r="O57" s="306">
        <f>'Címrend kötelező 4.'!O57+'Címrend önként 4.'!O57+'Címrend állig. 4.'!O57</f>
        <v>0</v>
      </c>
      <c r="P57" s="306">
        <f>'Címrend kötelező 4.'!P57+'Címrend önként 4.'!P57+'Címrend állig. 4.'!P57</f>
        <v>0</v>
      </c>
      <c r="Q57" s="306">
        <f>'Címrend kötelező 4.'!Q57+'Címrend önként 4.'!Q57+'Címrend állig. 4.'!Q57</f>
        <v>0</v>
      </c>
      <c r="R57" s="306">
        <f>'Címrend kötelező 4.'!R57+'Címrend önként 4.'!R57+'Címrend állig. 4.'!R57</f>
        <v>0</v>
      </c>
      <c r="S57" s="306">
        <f>'Címrend kötelező 4.'!S57+'Címrend önként 4.'!S57+'Címrend állig. 4.'!S57</f>
        <v>0</v>
      </c>
      <c r="T57" s="306">
        <f>'Címrend kötelező 4.'!T57+'Címrend önként 4.'!T57+'Címrend állig. 4.'!T57</f>
        <v>0</v>
      </c>
      <c r="U57" s="306">
        <f>'Címrend kötelező 4.'!U57+'Címrend önként 4.'!U57+'Címrend állig. 4.'!U57</f>
        <v>0</v>
      </c>
      <c r="V57" s="306">
        <f>'Címrend kötelező 4.'!V57+'Címrend önként 4.'!V57+'Címrend állig. 4.'!V57</f>
        <v>0</v>
      </c>
      <c r="W57" s="306">
        <f>'Címrend kötelező 4.'!W57+'Címrend önként 4.'!W57+'Címrend állig. 4.'!W57</f>
        <v>0</v>
      </c>
      <c r="X57" s="306">
        <f>'Címrend kötelező 4.'!X57+'Címrend önként 4.'!X57+'Címrend állig. 4.'!X57</f>
        <v>0</v>
      </c>
      <c r="Y57" s="306">
        <f>'Címrend kötelező 4.'!Y57+'Címrend önként 4.'!Y57+'Címrend állig. 4.'!Y57</f>
        <v>0</v>
      </c>
      <c r="Z57" s="306">
        <f>'Címrend kötelező 4.'!Z57+'Címrend önként 4.'!Z57+'Címrend állig. 4.'!Z57</f>
        <v>6253993</v>
      </c>
      <c r="AA57" s="306">
        <f>'Címrend kötelező 4.'!AA57+'Címrend önként 4.'!AA57+'Címrend állig. 4.'!AA57</f>
        <v>6697075</v>
      </c>
      <c r="AB57" s="306">
        <f>'Címrend kötelező 4.'!AB57+'Címrend önként 4.'!AB57+'Címrend állig. 4.'!AB57</f>
        <v>6327237</v>
      </c>
      <c r="AC57" s="306">
        <f>'Címrend kötelező 4.'!AC57+'Címrend önként 4.'!AC57+'Címrend állig. 4.'!AC57</f>
        <v>0</v>
      </c>
      <c r="AD57" s="306">
        <f>'Címrend kötelező 4.'!AD57+'Címrend önként 4.'!AD57+'Címrend állig. 4.'!AD57</f>
        <v>0</v>
      </c>
      <c r="AE57" s="306">
        <f>'Címrend kötelező 4.'!AE57+'Címrend önként 4.'!AE57+'Címrend állig. 4.'!AE57</f>
        <v>0</v>
      </c>
      <c r="AF57" s="306">
        <f>'Címrend kötelező 4.'!AF57+'Címrend önként 4.'!AF57+'Címrend állig. 4.'!AF57</f>
        <v>0</v>
      </c>
      <c r="AG57" s="306">
        <f>'Címrend kötelező 4.'!AG57+'Címrend önként 4.'!AG57+'Címrend állig. 4.'!AG57</f>
        <v>0</v>
      </c>
      <c r="AH57" s="306">
        <f>'Címrend kötelező 4.'!AH57+'Címrend önként 4.'!AH57+'Címrend állig. 4.'!AH57</f>
        <v>0</v>
      </c>
      <c r="AI57" s="306">
        <f>'Címrend kötelező 4.'!AI57+'Címrend önként 4.'!AI57+'Címrend állig. 4.'!AI57</f>
        <v>0</v>
      </c>
      <c r="AJ57" s="306">
        <f>'Címrend kötelező 4.'!AJ57+'Címrend önként 4.'!AJ57+'Címrend állig. 4.'!AJ57</f>
        <v>0</v>
      </c>
      <c r="AK57" s="306">
        <f>'Címrend kötelező 4.'!AK57+'Címrend önként 4.'!AK57+'Címrend állig. 4.'!AK57</f>
        <v>0</v>
      </c>
      <c r="AL57" s="306">
        <f>'Címrend kötelező 4.'!AL57+'Címrend önként 4.'!AL57+'Címrend állig. 4.'!AL57</f>
        <v>0</v>
      </c>
      <c r="AM57" s="306">
        <f>'Címrend kötelező 4.'!AM57+'Címrend önként 4.'!AM57+'Címrend állig. 4.'!AM57</f>
        <v>0</v>
      </c>
      <c r="AN57" s="306">
        <f>'Címrend kötelező 4.'!AN57+'Címrend önként 4.'!AN57+'Címrend állig. 4.'!AN57</f>
        <v>0</v>
      </c>
      <c r="AO57" s="306">
        <f>'Címrend kötelező 4.'!AO57+'Címrend önként 4.'!AO57+'Címrend állig. 4.'!AO57</f>
        <v>0</v>
      </c>
      <c r="AP57" s="306">
        <f>'Címrend kötelező 4.'!AP57+'Címrend önként 4.'!AP57+'Címrend állig. 4.'!AP57</f>
        <v>0</v>
      </c>
      <c r="AQ57" s="306">
        <f>'Címrend kötelező 4.'!AQ57+'Címrend önként 4.'!AQ57+'Címrend állig. 4.'!AQ57</f>
        <v>0</v>
      </c>
      <c r="AR57" s="306">
        <f>'Címrend kötelező 4.'!AR57+'Címrend önként 4.'!AR57+'Címrend állig. 4.'!AR57</f>
        <v>0</v>
      </c>
      <c r="AS57" s="306">
        <f>'Címrend kötelező 4.'!AS57+'Címrend önként 4.'!AS57+'Címrend állig. 4.'!AS57</f>
        <v>0</v>
      </c>
      <c r="AT57" s="306">
        <f>'Címrend kötelező 4.'!AT57+'Címrend önként 4.'!AT57+'Címrend állig. 4.'!AT57</f>
        <v>0</v>
      </c>
      <c r="AU57" s="306">
        <f>'Címrend kötelező 4.'!AU57+'Címrend önként 4.'!AU57+'Címrend állig. 4.'!AU57</f>
        <v>0</v>
      </c>
      <c r="AV57" s="306">
        <f>'Címrend kötelező 4.'!AV57+'Címrend önként 4.'!AV57+'Címrend állig. 4.'!AV57</f>
        <v>0</v>
      </c>
      <c r="AW57" s="306">
        <f>'Címrend kötelező 4.'!AW57+'Címrend önként 4.'!AW57+'Címrend állig. 4.'!AW57</f>
        <v>0</v>
      </c>
      <c r="AX57" s="306">
        <f>'Címrend kötelező 4.'!AX57+'Címrend önként 4.'!AX57+'Címrend állig. 4.'!AX57</f>
        <v>0</v>
      </c>
      <c r="AY57" s="306">
        <f>'Címrend kötelező 4.'!AY57+'Címrend önként 4.'!AY57+'Címrend állig. 4.'!AY57</f>
        <v>0</v>
      </c>
      <c r="AZ57" s="306">
        <f>'Címrend kötelező 4.'!AZ57+'Címrend önként 4.'!AZ57+'Címrend állig. 4.'!AZ57</f>
        <v>0</v>
      </c>
      <c r="BA57" s="306">
        <f>'Címrend kötelező 4.'!BA57+'Címrend önként 4.'!BA57+'Címrend állig. 4.'!BA57</f>
        <v>0</v>
      </c>
      <c r="BB57" s="306">
        <f>'Címrend kötelező 4.'!BB57+'Címrend önként 4.'!BB57+'Címrend állig. 4.'!BB57</f>
        <v>0</v>
      </c>
      <c r="BC57" s="306">
        <f>'Címrend kötelező 4.'!BC57+'Címrend önként 4.'!BC57+'Címrend állig. 4.'!BC57</f>
        <v>0</v>
      </c>
      <c r="BD57" s="306">
        <f>'Címrend kötelező 4.'!BD57+'Címrend önként 4.'!BD57+'Címrend állig. 4.'!BD57</f>
        <v>0</v>
      </c>
      <c r="BE57" s="306">
        <f>'Címrend kötelező 4.'!BE57+'Címrend önként 4.'!BE57+'Címrend állig. 4.'!BE57</f>
        <v>0</v>
      </c>
      <c r="BF57" s="306">
        <f>'Címrend kötelező 4.'!BF57+'Címrend önként 4.'!BF57+'Címrend állig. 4.'!BF57</f>
        <v>0</v>
      </c>
      <c r="BG57" s="306">
        <f>'Címrend kötelező 4.'!BG57+'Címrend önként 4.'!BG57+'Címrend állig. 4.'!BG57</f>
        <v>0</v>
      </c>
      <c r="BH57" s="306">
        <f>'Címrend kötelező 4.'!BH57+'Címrend önként 4.'!BH57+'Címrend állig. 4.'!BH57</f>
        <v>0</v>
      </c>
      <c r="BI57" s="306">
        <f>'Címrend kötelező 4.'!BI57+'Címrend önként 4.'!BI57+'Címrend állig. 4.'!BI57</f>
        <v>0</v>
      </c>
      <c r="BJ57" s="306">
        <f>'Címrend kötelező 4.'!BJ57+'Címrend önként 4.'!BJ57+'Címrend állig. 4.'!BJ57</f>
        <v>0</v>
      </c>
      <c r="BK57" s="306">
        <f>'Címrend kötelező 4.'!BK57+'Címrend önként 4.'!BK57+'Címrend állig. 4.'!BK57</f>
        <v>0</v>
      </c>
      <c r="BL57" s="306">
        <f>'Címrend kötelező 4.'!BL57+'Címrend önként 4.'!BL57+'Címrend állig. 4.'!BL57</f>
        <v>0</v>
      </c>
      <c r="BM57" s="306">
        <f>'Címrend kötelező 4.'!BM57+'Címrend önként 4.'!BM57+'Címrend állig. 4.'!BM57</f>
        <v>0</v>
      </c>
      <c r="BN57" s="306">
        <f>'Címrend kötelező 4.'!BN57+'Címrend önként 4.'!BN57+'Címrend állig. 4.'!BN57</f>
        <v>0</v>
      </c>
      <c r="BO57" s="306">
        <f>'Címrend kötelező 4.'!BO57+'Címrend önként 4.'!BO57+'Címrend állig. 4.'!BO57</f>
        <v>0</v>
      </c>
      <c r="BP57" s="306">
        <f>'Címrend kötelező 4.'!BP57+'Címrend önként 4.'!BP57+'Címrend állig. 4.'!BP57</f>
        <v>0</v>
      </c>
      <c r="BQ57" s="306">
        <f>'Címrend kötelező 4.'!BQ57+'Címrend önként 4.'!BQ57+'Címrend állig. 4.'!BQ57</f>
        <v>0</v>
      </c>
      <c r="BR57" s="306">
        <f>'Címrend kötelező 4.'!BR57+'Címrend önként 4.'!BR57+'Címrend állig. 4.'!BR57</f>
        <v>0</v>
      </c>
      <c r="BS57" s="306">
        <f>'Címrend kötelező 4.'!BS57+'Címrend önként 4.'!BS57+'Címrend állig. 4.'!BS57</f>
        <v>0</v>
      </c>
      <c r="BT57" s="306">
        <f>'Címrend kötelező 4.'!BT57+'Címrend önként 4.'!BT57+'Címrend állig. 4.'!BT57</f>
        <v>0</v>
      </c>
      <c r="BU57" s="306">
        <f>'Címrend kötelező 4.'!BU57+'Címrend önként 4.'!BU57+'Címrend állig. 4.'!BU57</f>
        <v>0</v>
      </c>
      <c r="BV57" s="306">
        <f>'Címrend kötelező 4.'!BV57+'Címrend önként 4.'!BV57+'Címrend állig. 4.'!BV57</f>
        <v>0</v>
      </c>
      <c r="BW57" s="306">
        <f>'Címrend kötelező 4.'!BW57+'Címrend önként 4.'!BW57+'Címrend állig. 4.'!BW57</f>
        <v>0</v>
      </c>
      <c r="BX57" s="306">
        <f>'Címrend kötelező 4.'!BX57+'Címrend önként 4.'!BX57+'Címrend állig. 4.'!BX57</f>
        <v>0</v>
      </c>
      <c r="BY57" s="306">
        <f>'Címrend kötelező 4.'!BY57+'Címrend önként 4.'!BY57+'Címrend állig. 4.'!BY57</f>
        <v>0</v>
      </c>
      <c r="BZ57" s="306">
        <f>'Címrend kötelező 4.'!BZ57+'Címrend önként 4.'!BZ57+'Címrend állig. 4.'!BZ57</f>
        <v>0</v>
      </c>
      <c r="CA57" s="306">
        <f>'Címrend kötelező 4.'!CA57+'Címrend önként 4.'!CA57+'Címrend állig. 4.'!CA57</f>
        <v>0</v>
      </c>
      <c r="CB57" s="306">
        <f>'Címrend kötelező 4.'!CB57+'Címrend önként 4.'!CB57+'Címrend állig. 4.'!CB57</f>
        <v>0</v>
      </c>
      <c r="CC57" s="306">
        <f>'Címrend kötelező 4.'!CC57+'Címrend önként 4.'!CC57+'Címrend állig. 4.'!CC57</f>
        <v>0</v>
      </c>
      <c r="CD57" s="306">
        <f>'Címrend kötelező 4.'!CD57+'Címrend önként 4.'!CD57+'Címrend állig. 4.'!CD57</f>
        <v>0</v>
      </c>
      <c r="CE57" s="306">
        <f>'Címrend kötelező 4.'!CE57+'Címrend önként 4.'!CE57+'Címrend állig. 4.'!CE57</f>
        <v>0</v>
      </c>
      <c r="CF57" s="306">
        <f>'Címrend kötelező 4.'!CF57+'Címrend önként 4.'!CF57+'Címrend állig. 4.'!CF57</f>
        <v>0</v>
      </c>
      <c r="CG57" s="306">
        <f>'Címrend kötelező 4.'!CG57+'Címrend önként 4.'!CG57+'Címrend állig. 4.'!CG57</f>
        <v>0</v>
      </c>
      <c r="CH57" s="306">
        <f>'Címrend kötelező 4.'!CH57+'Címrend önként 4.'!CH57+'Címrend állig. 4.'!CH57</f>
        <v>0</v>
      </c>
      <c r="CI57" s="306">
        <f>'Címrend kötelező 4.'!CI57+'Címrend önként 4.'!CI57+'Címrend állig. 4.'!CI57</f>
        <v>0</v>
      </c>
      <c r="CJ57" s="306">
        <f>'Címrend kötelező 4.'!CJ57+'Címrend önként 4.'!CJ57+'Címrend állig. 4.'!CJ57</f>
        <v>0</v>
      </c>
      <c r="CK57" s="306">
        <f>'Címrend kötelező 4.'!CK57+'Címrend önként 4.'!CK57+'Címrend állig. 4.'!CK57</f>
        <v>0</v>
      </c>
      <c r="CL57" s="306">
        <f>'Címrend kötelező 4.'!CL57+'Címrend önként 4.'!CL57+'Címrend állig. 4.'!CL57</f>
        <v>0</v>
      </c>
      <c r="CM57" s="306">
        <f>'Címrend kötelező 4.'!CM57+'Címrend önként 4.'!CM57+'Címrend állig. 4.'!CM57</f>
        <v>0</v>
      </c>
      <c r="CN57" s="306">
        <f>'Címrend kötelező 4.'!CN57+'Címrend önként 4.'!CN57+'Címrend állig. 4.'!CN57</f>
        <v>0</v>
      </c>
      <c r="CO57" s="306">
        <f>'Címrend kötelező 4.'!CO57+'Címrend önként 4.'!CO57+'Címrend állig. 4.'!CO57</f>
        <v>0</v>
      </c>
      <c r="CP57" s="306">
        <f>'Címrend kötelező 4.'!CP57+'Címrend önként 4.'!CP57+'Címrend állig. 4.'!CP57</f>
        <v>0</v>
      </c>
      <c r="CQ57" s="306">
        <f>'Címrend kötelező 4.'!CQ57+'Címrend önként 4.'!CQ57+'Címrend állig. 4.'!CQ57</f>
        <v>0</v>
      </c>
      <c r="CR57" s="306">
        <f>'Címrend kötelező 4.'!CR57+'Címrend önként 4.'!CR57+'Címrend állig. 4.'!CR57</f>
        <v>0</v>
      </c>
      <c r="CS57" s="306">
        <f>'Címrend kötelező 4.'!CS57+'Címrend önként 4.'!CS57+'Címrend állig. 4.'!CS57</f>
        <v>0</v>
      </c>
      <c r="CT57" s="306">
        <f>'Címrend kötelező 4.'!CT57+'Címrend önként 4.'!CT57+'Címrend állig. 4.'!CT57</f>
        <v>0</v>
      </c>
      <c r="CU57" s="306">
        <f>'Címrend kötelező 4.'!CU57+'Címrend önként 4.'!CU57+'Címrend állig. 4.'!CU57</f>
        <v>0</v>
      </c>
      <c r="CV57" s="306">
        <f>'Címrend kötelező 4.'!CV57+'Címrend önként 4.'!CV57+'Címrend állig. 4.'!CV57</f>
        <v>0</v>
      </c>
      <c r="CW57" s="306">
        <f>'Címrend kötelező 4.'!CW57+'Címrend önként 4.'!CW57+'Címrend állig. 4.'!CW57</f>
        <v>0</v>
      </c>
      <c r="CX57" s="306">
        <f>'Címrend kötelező 4.'!CX57+'Címrend önként 4.'!CX57+'Címrend állig. 4.'!CX57</f>
        <v>0</v>
      </c>
      <c r="CY57" s="306">
        <f>'Címrend kötelező 4.'!CY57+'Címrend önként 4.'!CY57+'Címrend állig. 4.'!CY57</f>
        <v>0</v>
      </c>
      <c r="CZ57" s="306">
        <f>'Címrend kötelező 4.'!CZ57+'Címrend önként 4.'!CZ57+'Címrend állig. 4.'!CZ57</f>
        <v>0</v>
      </c>
      <c r="DA57" s="306">
        <f>'Címrend kötelező 4.'!DA57+'Címrend önként 4.'!DA57+'Címrend állig. 4.'!DA57</f>
        <v>0</v>
      </c>
      <c r="DB57" s="306">
        <f>'Címrend kötelező 4.'!DB57+'Címrend önként 4.'!DB57+'Címrend állig. 4.'!DB57</f>
        <v>0</v>
      </c>
      <c r="DC57" s="306">
        <f>'Címrend kötelező 4.'!DC57+'Címrend önként 4.'!DC57+'Címrend állig. 4.'!DC57</f>
        <v>0</v>
      </c>
      <c r="DD57" s="306">
        <f>'Címrend kötelező 4.'!DD57+'Címrend önként 4.'!DD57+'Címrend állig. 4.'!DD57</f>
        <v>0</v>
      </c>
      <c r="DE57" s="306">
        <f>'Címrend kötelező 4.'!DE57+'Címrend önként 4.'!DE57+'Címrend állig. 4.'!DE57</f>
        <v>0</v>
      </c>
      <c r="DF57" s="306">
        <f>'Címrend kötelező 4.'!DF57+'Címrend önként 4.'!DF57+'Címrend állig. 4.'!DF57</f>
        <v>0</v>
      </c>
      <c r="DG57" s="306">
        <f>'Címrend kötelező 4.'!DG57+'Címrend önként 4.'!DG57+'Címrend állig. 4.'!DG57</f>
        <v>0</v>
      </c>
      <c r="DH57" s="306">
        <f>'Címrend kötelező 4.'!DH57+'Címrend önként 4.'!DH57+'Címrend állig. 4.'!DH57</f>
        <v>0</v>
      </c>
      <c r="DI57" s="306">
        <f>'Címrend kötelező 4.'!DI57+'Címrend önként 4.'!DI57+'Címrend állig. 4.'!DI57</f>
        <v>0</v>
      </c>
      <c r="DJ57" s="306">
        <f>'Címrend kötelező 4.'!DJ57+'Címrend önként 4.'!DJ57+'Címrend állig. 4.'!DJ57</f>
        <v>0</v>
      </c>
      <c r="DK57" s="306">
        <f>'Címrend kötelező 4.'!DK57+'Címrend önként 4.'!DK57+'Címrend állig. 4.'!DK57</f>
        <v>0</v>
      </c>
      <c r="DL57" s="306">
        <f>'Címrend kötelező 4.'!DL57+'Címrend önként 4.'!DL57+'Címrend állig. 4.'!DL57</f>
        <v>0</v>
      </c>
      <c r="DM57" s="306">
        <f>'Címrend kötelező 4.'!DM57+'Címrend önként 4.'!DM57+'Címrend állig. 4.'!DM57</f>
        <v>0</v>
      </c>
      <c r="DN57" s="306">
        <f>'Címrend kötelező 4.'!DN57+'Címrend önként 4.'!DN57+'Címrend állig. 4.'!DN57</f>
        <v>0</v>
      </c>
      <c r="DO57" s="306">
        <f>'Címrend kötelező 4.'!DO57+'Címrend önként 4.'!DO57+'Címrend állig. 4.'!DO57</f>
        <v>0</v>
      </c>
      <c r="DP57" s="306">
        <f>'Címrend kötelező 4.'!DP57+'Címrend önként 4.'!DP57+'Címrend állig. 4.'!DP57</f>
        <v>0</v>
      </c>
      <c r="DQ57" s="306">
        <f>'Címrend kötelező 4.'!DQ57+'Címrend önként 4.'!DQ57+'Címrend állig. 4.'!DQ57</f>
        <v>0</v>
      </c>
      <c r="DR57" s="335">
        <f t="shared" si="281"/>
        <v>6253993</v>
      </c>
      <c r="DS57" s="335">
        <f t="shared" si="281"/>
        <v>6697075</v>
      </c>
      <c r="DT57" s="335">
        <f t="shared" si="281"/>
        <v>6327237</v>
      </c>
      <c r="DU57" s="306">
        <f>'Címrend kötelező 4.'!DU57+'Címrend önként 4.'!DU57+'Címrend állig. 4.'!DU57</f>
        <v>0</v>
      </c>
      <c r="DV57" s="306">
        <f>'Címrend kötelező 4.'!DV57+'Címrend önként 4.'!DV57+'Címrend állig. 4.'!DV57</f>
        <v>0</v>
      </c>
      <c r="DW57" s="306">
        <f>'Címrend kötelező 4.'!DW57+'Címrend önként 4.'!DW57+'Címrend állig. 4.'!DW57</f>
        <v>0</v>
      </c>
      <c r="DX57" s="306">
        <f>'Címrend kötelező 4.'!DX57+'Címrend önként 4.'!DX57+'Címrend állig. 4.'!DX57</f>
        <v>0</v>
      </c>
      <c r="DY57" s="306">
        <f>'Címrend kötelező 4.'!DY57+'Címrend önként 4.'!DY57+'Címrend állig. 4.'!DY57</f>
        <v>0</v>
      </c>
      <c r="DZ57" s="306">
        <f>'Címrend kötelező 4.'!DZ57+'Címrend önként 4.'!DZ57+'Címrend állig. 4.'!DZ57</f>
        <v>0</v>
      </c>
      <c r="EA57" s="306">
        <f>'Címrend kötelező 4.'!EA57+'Címrend önként 4.'!EA57+'Címrend állig. 4.'!EA57</f>
        <v>0</v>
      </c>
      <c r="EB57" s="306">
        <f>'Címrend kötelező 4.'!EB57+'Címrend önként 4.'!EB57+'Címrend állig. 4.'!EB57</f>
        <v>0</v>
      </c>
      <c r="EC57" s="306">
        <f>'Címrend kötelező 4.'!EC57+'Címrend önként 4.'!EC57+'Címrend állig. 4.'!EC57</f>
        <v>0</v>
      </c>
      <c r="ED57" s="306">
        <f>'Címrend kötelező 4.'!ED57+'Címrend önként 4.'!ED57+'Címrend állig. 4.'!ED57</f>
        <v>0</v>
      </c>
      <c r="EE57" s="306">
        <f>'Címrend kötelező 4.'!EE57+'Címrend önként 4.'!EE57+'Címrend állig. 4.'!EE57</f>
        <v>0</v>
      </c>
      <c r="EF57" s="306">
        <f>'Címrend kötelező 4.'!EF57+'Címrend önként 4.'!EF57+'Címrend állig. 4.'!EF57</f>
        <v>0</v>
      </c>
      <c r="EG57" s="306">
        <f>'Címrend kötelező 4.'!EG57+'Címrend önként 4.'!EG57+'Címrend állig. 4.'!EG57</f>
        <v>0</v>
      </c>
      <c r="EH57" s="306">
        <f>'Címrend kötelező 4.'!EH57+'Címrend önként 4.'!EH57+'Címrend állig. 4.'!EH57</f>
        <v>0</v>
      </c>
      <c r="EI57" s="306">
        <f>'Címrend kötelező 4.'!EI57+'Címrend önként 4.'!EI57+'Címrend állig. 4.'!EI57</f>
        <v>0</v>
      </c>
      <c r="EJ57" s="306">
        <f>'Címrend kötelező 4.'!EJ57+'Címrend önként 4.'!EJ57+'Címrend állig. 4.'!EJ57</f>
        <v>0</v>
      </c>
      <c r="EK57" s="306">
        <f>'Címrend kötelező 4.'!EK57+'Címrend önként 4.'!EK57+'Címrend állig. 4.'!EK57</f>
        <v>0</v>
      </c>
      <c r="EL57" s="306">
        <f>'Címrend kötelező 4.'!EL57+'Címrend önként 4.'!EL57+'Címrend állig. 4.'!EL57</f>
        <v>0</v>
      </c>
      <c r="EM57" s="306">
        <f>'Címrend kötelező 4.'!EM57+'Címrend önként 4.'!EM57+'Címrend állig. 4.'!EM57</f>
        <v>0</v>
      </c>
      <c r="EN57" s="306">
        <f>'Címrend kötelező 4.'!EN57+'Címrend önként 4.'!EN57+'Címrend állig. 4.'!EN57</f>
        <v>0</v>
      </c>
      <c r="EO57" s="306">
        <f>'Címrend kötelező 4.'!EO57+'Címrend önként 4.'!EO57+'Címrend állig. 4.'!EO57</f>
        <v>0</v>
      </c>
      <c r="EP57" s="306">
        <f>'Címrend kötelező 4.'!EP57+'Címrend önként 4.'!EP57+'Címrend állig. 4.'!EP57</f>
        <v>0</v>
      </c>
      <c r="EQ57" s="306">
        <f>'Címrend kötelező 4.'!EQ57+'Címrend önként 4.'!EQ57+'Címrend állig. 4.'!EQ57</f>
        <v>0</v>
      </c>
      <c r="ER57" s="306">
        <f>'Címrend kötelező 4.'!ER57+'Címrend önként 4.'!ER57+'Címrend állig. 4.'!ER57</f>
        <v>0</v>
      </c>
      <c r="ES57" s="306">
        <f>'Címrend kötelező 4.'!ES57+'Címrend önként 4.'!ES57+'Címrend állig. 4.'!ES57</f>
        <v>0</v>
      </c>
      <c r="ET57" s="306">
        <f>'Címrend kötelező 4.'!ET57+'Címrend önként 4.'!ET57+'Címrend állig. 4.'!ET57</f>
        <v>0</v>
      </c>
      <c r="EU57" s="306">
        <f>'Címrend kötelező 4.'!EU57+'Címrend önként 4.'!EU57+'Címrend állig. 4.'!EU57</f>
        <v>0</v>
      </c>
      <c r="EV57" s="335">
        <f t="shared" si="365"/>
        <v>0</v>
      </c>
      <c r="EW57" s="335">
        <f t="shared" si="365"/>
        <v>0</v>
      </c>
      <c r="EX57" s="335">
        <f t="shared" si="365"/>
        <v>0</v>
      </c>
      <c r="EY57" s="306">
        <f>'Címrend kötelező 4.'!EY57+'Címrend önként 4.'!EY57+'Címrend állig. 4.'!EY57</f>
        <v>0</v>
      </c>
      <c r="EZ57" s="306">
        <f>'Címrend kötelező 4.'!EZ57+'Címrend önként 4.'!EZ57+'Címrend állig. 4.'!EZ57</f>
        <v>0</v>
      </c>
      <c r="FA57" s="306">
        <f>'Címrend kötelező 4.'!FA57+'Címrend önként 4.'!FA57+'Címrend állig. 4.'!FA57</f>
        <v>0</v>
      </c>
      <c r="FB57" s="306">
        <f>'Címrend kötelező 4.'!FB57+'Címrend önként 4.'!FB57+'Címrend állig. 4.'!FB57</f>
        <v>0</v>
      </c>
      <c r="FC57" s="306">
        <f>'Címrend kötelező 4.'!FC57+'Címrend önként 4.'!FC57+'Címrend állig. 4.'!FC57</f>
        <v>0</v>
      </c>
      <c r="FD57" s="306">
        <f>'Címrend kötelező 4.'!FD57+'Címrend önként 4.'!FD57+'Címrend állig. 4.'!FD57</f>
        <v>0</v>
      </c>
      <c r="FE57" s="306">
        <f>'Címrend kötelező 4.'!FE57+'Címrend önként 4.'!FE57+'Címrend állig. 4.'!FE57</f>
        <v>0</v>
      </c>
      <c r="FF57" s="306">
        <f>'Címrend kötelező 4.'!FF57+'Címrend önként 4.'!FF57+'Címrend állig. 4.'!FF57</f>
        <v>0</v>
      </c>
      <c r="FG57" s="306">
        <f>'Címrend kötelező 4.'!FG57+'Címrend önként 4.'!FG57+'Címrend állig. 4.'!FG57</f>
        <v>0</v>
      </c>
      <c r="FH57" s="306">
        <f>'Címrend kötelező 4.'!FH57+'Címrend önként 4.'!FH57+'Címrend állig. 4.'!FH57</f>
        <v>0</v>
      </c>
      <c r="FI57" s="306">
        <f>'Címrend kötelező 4.'!FI57+'Címrend önként 4.'!FI57+'Címrend állig. 4.'!FI57</f>
        <v>0</v>
      </c>
      <c r="FJ57" s="306">
        <f>'Címrend kötelező 4.'!FJ57+'Címrend önként 4.'!FJ57+'Címrend állig. 4.'!FJ57</f>
        <v>0</v>
      </c>
      <c r="FK57" s="306">
        <f>'Címrend kötelező 4.'!FK57+'Címrend önként 4.'!FK57+'Címrend állig. 4.'!FK57</f>
        <v>0</v>
      </c>
      <c r="FL57" s="306">
        <f>'Címrend kötelező 4.'!FL57+'Címrend önként 4.'!FL57+'Címrend állig. 4.'!FL57</f>
        <v>0</v>
      </c>
      <c r="FM57" s="306">
        <f>'Címrend kötelező 4.'!FM57+'Címrend önként 4.'!FM57+'Címrend állig. 4.'!FM57</f>
        <v>0</v>
      </c>
      <c r="FN57" s="306">
        <f>'Címrend kötelező 4.'!FN57+'Címrend önként 4.'!FN57+'Címrend állig. 4.'!FN57</f>
        <v>0</v>
      </c>
      <c r="FO57" s="306">
        <f>'Címrend kötelező 4.'!FO57+'Címrend önként 4.'!FO57+'Címrend állig. 4.'!FO57</f>
        <v>0</v>
      </c>
      <c r="FP57" s="306">
        <f>'Címrend kötelező 4.'!FP57+'Címrend önként 4.'!FP57+'Címrend állig. 4.'!FP57</f>
        <v>0</v>
      </c>
      <c r="FQ57" s="306">
        <f>'Címrend kötelező 4.'!FQ57+'Címrend önként 4.'!FQ57+'Címrend állig. 4.'!FQ57</f>
        <v>0</v>
      </c>
      <c r="FR57" s="306">
        <f>'Címrend kötelező 4.'!FR57+'Címrend önként 4.'!FR57+'Címrend állig. 4.'!FR57</f>
        <v>0</v>
      </c>
      <c r="FS57" s="306">
        <f>'Címrend kötelező 4.'!FS57+'Címrend önként 4.'!FS57+'Címrend állig. 4.'!FS57</f>
        <v>0</v>
      </c>
      <c r="FT57" s="306">
        <f>'Címrend kötelező 4.'!FT57+'Címrend önként 4.'!FT57+'Címrend állig. 4.'!FT57</f>
        <v>0</v>
      </c>
      <c r="FU57" s="306">
        <f>'Címrend kötelező 4.'!FU57+'Címrend önként 4.'!FU57+'Címrend állig. 4.'!FU57</f>
        <v>0</v>
      </c>
      <c r="FV57" s="306">
        <f>'Címrend kötelező 4.'!FV57+'Címrend önként 4.'!FV57+'Címrend állig. 4.'!FV57</f>
        <v>0</v>
      </c>
      <c r="FW57" s="306">
        <f>'Címrend kötelező 4.'!FW57+'Címrend önként 4.'!FW57+'Címrend állig. 4.'!FW57</f>
        <v>0</v>
      </c>
      <c r="FX57" s="306">
        <f>'Címrend kötelező 4.'!FX57+'Címrend önként 4.'!FX57+'Címrend állig. 4.'!FX57</f>
        <v>0</v>
      </c>
      <c r="FY57" s="306">
        <f>'Címrend kötelező 4.'!FY57+'Címrend önként 4.'!FY57+'Címrend állig. 4.'!FY57</f>
        <v>0</v>
      </c>
      <c r="FZ57" s="306">
        <f>'Címrend kötelező 4.'!FZ57+'Címrend önként 4.'!FZ57+'Címrend állig. 4.'!FZ57</f>
        <v>0</v>
      </c>
      <c r="GA57" s="306">
        <f>'Címrend kötelező 4.'!GA57+'Címrend önként 4.'!GA57+'Címrend állig. 4.'!GA57</f>
        <v>0</v>
      </c>
      <c r="GB57" s="306">
        <f>'Címrend kötelező 4.'!GB57+'Címrend önként 4.'!GB57+'Címrend állig. 4.'!GB57</f>
        <v>0</v>
      </c>
      <c r="GC57" s="306">
        <f>'Címrend kötelező 4.'!GC57+'Címrend önként 4.'!GC57+'Címrend állig. 4.'!GC57</f>
        <v>0</v>
      </c>
      <c r="GD57" s="306">
        <f>'Címrend kötelező 4.'!GD57+'Címrend önként 4.'!GD57+'Címrend állig. 4.'!GD57</f>
        <v>0</v>
      </c>
      <c r="GE57" s="306">
        <f>'Címrend kötelező 4.'!GE57+'Címrend önként 4.'!GE57+'Címrend állig. 4.'!GE57</f>
        <v>0</v>
      </c>
      <c r="GF57" s="306">
        <f>'Címrend kötelező 4.'!GF57+'Címrend önként 4.'!GF57+'Címrend állig. 4.'!GF57</f>
        <v>0</v>
      </c>
      <c r="GG57" s="306">
        <f>'Címrend kötelező 4.'!GG57+'Címrend önként 4.'!GG57+'Címrend állig. 4.'!GG57</f>
        <v>0</v>
      </c>
      <c r="GH57" s="306">
        <f>'Címrend kötelező 4.'!GH57+'Címrend önként 4.'!GH57+'Címrend állig. 4.'!GH57</f>
        <v>0</v>
      </c>
      <c r="GI57" s="306">
        <f>'Címrend kötelező 4.'!GI57+'Címrend önként 4.'!GI57+'Címrend állig. 4.'!GI57</f>
        <v>0</v>
      </c>
      <c r="GJ57" s="306">
        <f>'Címrend kötelező 4.'!GJ57+'Címrend önként 4.'!GJ57+'Címrend állig. 4.'!GJ57</f>
        <v>0</v>
      </c>
      <c r="GK57" s="306">
        <f>'Címrend kötelező 4.'!GK57+'Címrend önként 4.'!GK57+'Címrend állig. 4.'!GK57</f>
        <v>0</v>
      </c>
      <c r="GL57" s="307">
        <f>EY57+FB57+FE57+FH57+FK57+FN57+FQ57+FT57+FW57+FZ57+GC57+GF57+GI57</f>
        <v>0</v>
      </c>
      <c r="GM57" s="307">
        <f t="shared" si="366"/>
        <v>0</v>
      </c>
      <c r="GN57" s="307">
        <f t="shared" si="366"/>
        <v>0</v>
      </c>
      <c r="GO57" s="306">
        <f>'Címrend kötelező 4.'!GO57+'Címrend önként 4.'!GO57+'Címrend állig. 4.'!GO57</f>
        <v>0</v>
      </c>
      <c r="GP57" s="306">
        <f>'Címrend kötelező 4.'!GP57+'Címrend önként 4.'!GP57+'Címrend állig. 4.'!GP57</f>
        <v>0</v>
      </c>
      <c r="GQ57" s="306">
        <f>'Címrend kötelező 4.'!GQ57+'Címrend önként 4.'!GQ57+'Címrend állig. 4.'!GQ57</f>
        <v>0</v>
      </c>
      <c r="GR57" s="306">
        <f>'Címrend kötelező 4.'!GR57+'Címrend önként 4.'!GR57+'Címrend állig. 4.'!GR57</f>
        <v>0</v>
      </c>
      <c r="GS57" s="306">
        <f>'Címrend kötelező 4.'!GS57+'Címrend önként 4.'!GS57+'Címrend állig. 4.'!GS57</f>
        <v>0</v>
      </c>
      <c r="GT57" s="306">
        <f>'Címrend kötelező 4.'!GT57+'Címrend önként 4.'!GT57+'Címrend állig. 4.'!GT57</f>
        <v>0</v>
      </c>
      <c r="GU57" s="306">
        <f>'Címrend kötelező 4.'!GU57+'Címrend önként 4.'!GU57+'Címrend állig. 4.'!GU57</f>
        <v>0</v>
      </c>
      <c r="GV57" s="306">
        <f>'Címrend kötelező 4.'!GV57+'Címrend önként 4.'!GV57+'Címrend állig. 4.'!GV57</f>
        <v>0</v>
      </c>
      <c r="GW57" s="306">
        <f>'Címrend kötelező 4.'!GW57+'Címrend önként 4.'!GW57+'Címrend állig. 4.'!GW57</f>
        <v>0</v>
      </c>
      <c r="GX57" s="307">
        <f>GL57+GO57+GR57+GU57</f>
        <v>0</v>
      </c>
      <c r="GY57" s="307">
        <f t="shared" si="367"/>
        <v>0</v>
      </c>
      <c r="GZ57" s="307">
        <f t="shared" si="367"/>
        <v>0</v>
      </c>
      <c r="HA57" s="307">
        <f>DR57+EV57+GX57</f>
        <v>6253993</v>
      </c>
      <c r="HB57" s="307">
        <f t="shared" si="368"/>
        <v>6697075</v>
      </c>
      <c r="HC57" s="308">
        <f t="shared" si="368"/>
        <v>6327237</v>
      </c>
      <c r="HD57" s="299"/>
    </row>
    <row r="58" spans="1:212" s="167" customFormat="1" ht="15" customHeight="1" x14ac:dyDescent="0.2">
      <c r="A58" s="317" t="s">
        <v>615</v>
      </c>
      <c r="B58" s="310">
        <f t="shared" ref="B58" si="369">B59+B60</f>
        <v>0</v>
      </c>
      <c r="C58" s="310">
        <f t="shared" ref="C58:E58" si="370">C59+C60</f>
        <v>0</v>
      </c>
      <c r="D58" s="310">
        <f t="shared" si="370"/>
        <v>0</v>
      </c>
      <c r="E58" s="310">
        <f t="shared" si="370"/>
        <v>0</v>
      </c>
      <c r="F58" s="310">
        <f t="shared" ref="F58:N58" si="371">F59+F60</f>
        <v>0</v>
      </c>
      <c r="G58" s="310">
        <f t="shared" si="371"/>
        <v>0</v>
      </c>
      <c r="H58" s="310">
        <f t="shared" si="371"/>
        <v>0</v>
      </c>
      <c r="I58" s="310">
        <f t="shared" si="371"/>
        <v>0</v>
      </c>
      <c r="J58" s="310">
        <f t="shared" si="371"/>
        <v>0</v>
      </c>
      <c r="K58" s="310">
        <f t="shared" si="371"/>
        <v>0</v>
      </c>
      <c r="L58" s="310">
        <f t="shared" si="371"/>
        <v>0</v>
      </c>
      <c r="M58" s="310">
        <f t="shared" si="371"/>
        <v>0</v>
      </c>
      <c r="N58" s="310">
        <f t="shared" si="371"/>
        <v>0</v>
      </c>
      <c r="O58" s="310">
        <f t="shared" ref="O58:BZ58" si="372">O59+O60</f>
        <v>0</v>
      </c>
      <c r="P58" s="310">
        <f t="shared" si="372"/>
        <v>0</v>
      </c>
      <c r="Q58" s="310">
        <f t="shared" si="372"/>
        <v>0</v>
      </c>
      <c r="R58" s="310">
        <f t="shared" si="372"/>
        <v>0</v>
      </c>
      <c r="S58" s="310">
        <f t="shared" si="372"/>
        <v>0</v>
      </c>
      <c r="T58" s="310">
        <f t="shared" si="372"/>
        <v>0</v>
      </c>
      <c r="U58" s="310">
        <f t="shared" si="372"/>
        <v>0</v>
      </c>
      <c r="V58" s="310">
        <f t="shared" si="372"/>
        <v>0</v>
      </c>
      <c r="W58" s="310">
        <f t="shared" si="372"/>
        <v>0</v>
      </c>
      <c r="X58" s="310">
        <f t="shared" si="372"/>
        <v>0</v>
      </c>
      <c r="Y58" s="310">
        <f t="shared" si="372"/>
        <v>0</v>
      </c>
      <c r="Z58" s="310">
        <f t="shared" si="372"/>
        <v>125858</v>
      </c>
      <c r="AA58" s="310">
        <f t="shared" si="372"/>
        <v>354820</v>
      </c>
      <c r="AB58" s="310">
        <f t="shared" si="372"/>
        <v>274115</v>
      </c>
      <c r="AC58" s="310">
        <f t="shared" si="372"/>
        <v>0</v>
      </c>
      <c r="AD58" s="310">
        <f t="shared" si="372"/>
        <v>0</v>
      </c>
      <c r="AE58" s="310">
        <f t="shared" si="372"/>
        <v>0</v>
      </c>
      <c r="AF58" s="310">
        <f t="shared" si="372"/>
        <v>0</v>
      </c>
      <c r="AG58" s="310">
        <f t="shared" si="372"/>
        <v>0</v>
      </c>
      <c r="AH58" s="310">
        <f t="shared" si="372"/>
        <v>0</v>
      </c>
      <c r="AI58" s="310">
        <f t="shared" si="372"/>
        <v>0</v>
      </c>
      <c r="AJ58" s="310">
        <f t="shared" si="372"/>
        <v>0</v>
      </c>
      <c r="AK58" s="310">
        <f t="shared" si="372"/>
        <v>0</v>
      </c>
      <c r="AL58" s="310">
        <f t="shared" si="372"/>
        <v>0</v>
      </c>
      <c r="AM58" s="310">
        <f t="shared" si="372"/>
        <v>0</v>
      </c>
      <c r="AN58" s="310">
        <f t="shared" si="372"/>
        <v>0</v>
      </c>
      <c r="AO58" s="310">
        <f t="shared" si="372"/>
        <v>0</v>
      </c>
      <c r="AP58" s="310">
        <f t="shared" si="372"/>
        <v>0</v>
      </c>
      <c r="AQ58" s="310">
        <f t="shared" si="372"/>
        <v>0</v>
      </c>
      <c r="AR58" s="310">
        <f t="shared" si="372"/>
        <v>0</v>
      </c>
      <c r="AS58" s="310">
        <f t="shared" si="372"/>
        <v>0</v>
      </c>
      <c r="AT58" s="310">
        <f t="shared" si="372"/>
        <v>0</v>
      </c>
      <c r="AU58" s="310">
        <f t="shared" si="372"/>
        <v>0</v>
      </c>
      <c r="AV58" s="310">
        <f t="shared" si="372"/>
        <v>0</v>
      </c>
      <c r="AW58" s="310">
        <f t="shared" si="372"/>
        <v>0</v>
      </c>
      <c r="AX58" s="310">
        <f t="shared" si="372"/>
        <v>0</v>
      </c>
      <c r="AY58" s="310">
        <f t="shared" si="372"/>
        <v>0</v>
      </c>
      <c r="AZ58" s="310">
        <f t="shared" si="372"/>
        <v>0</v>
      </c>
      <c r="BA58" s="310">
        <f t="shared" si="372"/>
        <v>0</v>
      </c>
      <c r="BB58" s="310">
        <f t="shared" si="372"/>
        <v>0</v>
      </c>
      <c r="BC58" s="310">
        <f t="shared" si="372"/>
        <v>0</v>
      </c>
      <c r="BD58" s="310">
        <f t="shared" si="372"/>
        <v>0</v>
      </c>
      <c r="BE58" s="310">
        <f t="shared" si="372"/>
        <v>0</v>
      </c>
      <c r="BF58" s="310">
        <f t="shared" si="372"/>
        <v>0</v>
      </c>
      <c r="BG58" s="310">
        <f t="shared" si="372"/>
        <v>0</v>
      </c>
      <c r="BH58" s="310">
        <f t="shared" si="372"/>
        <v>0</v>
      </c>
      <c r="BI58" s="310">
        <f t="shared" si="372"/>
        <v>0</v>
      </c>
      <c r="BJ58" s="310">
        <f t="shared" si="372"/>
        <v>0</v>
      </c>
      <c r="BK58" s="310">
        <f t="shared" si="372"/>
        <v>0</v>
      </c>
      <c r="BL58" s="310">
        <f t="shared" si="372"/>
        <v>0</v>
      </c>
      <c r="BM58" s="310">
        <f t="shared" si="372"/>
        <v>0</v>
      </c>
      <c r="BN58" s="310">
        <f t="shared" si="372"/>
        <v>0</v>
      </c>
      <c r="BO58" s="310">
        <f t="shared" si="372"/>
        <v>0</v>
      </c>
      <c r="BP58" s="310">
        <f t="shared" si="372"/>
        <v>0</v>
      </c>
      <c r="BQ58" s="310">
        <f t="shared" si="372"/>
        <v>0</v>
      </c>
      <c r="BR58" s="310">
        <f t="shared" si="372"/>
        <v>0</v>
      </c>
      <c r="BS58" s="310">
        <f t="shared" si="372"/>
        <v>0</v>
      </c>
      <c r="BT58" s="310">
        <f t="shared" si="372"/>
        <v>0</v>
      </c>
      <c r="BU58" s="310">
        <f t="shared" si="372"/>
        <v>0</v>
      </c>
      <c r="BV58" s="310">
        <f t="shared" si="372"/>
        <v>0</v>
      </c>
      <c r="BW58" s="310">
        <f t="shared" si="372"/>
        <v>0</v>
      </c>
      <c r="BX58" s="310">
        <f t="shared" si="372"/>
        <v>0</v>
      </c>
      <c r="BY58" s="310">
        <f t="shared" si="372"/>
        <v>0</v>
      </c>
      <c r="BZ58" s="310">
        <f t="shared" si="372"/>
        <v>0</v>
      </c>
      <c r="CA58" s="310">
        <f t="shared" ref="CA58:DQ58" si="373">CA59+CA60</f>
        <v>0</v>
      </c>
      <c r="CB58" s="310">
        <f t="shared" si="373"/>
        <v>0</v>
      </c>
      <c r="CC58" s="310">
        <f t="shared" si="373"/>
        <v>0</v>
      </c>
      <c r="CD58" s="310">
        <f t="shared" si="373"/>
        <v>0</v>
      </c>
      <c r="CE58" s="310">
        <f t="shared" si="373"/>
        <v>0</v>
      </c>
      <c r="CF58" s="310">
        <f t="shared" si="373"/>
        <v>0</v>
      </c>
      <c r="CG58" s="310">
        <f t="shared" si="373"/>
        <v>0</v>
      </c>
      <c r="CH58" s="310">
        <f t="shared" si="373"/>
        <v>0</v>
      </c>
      <c r="CI58" s="310">
        <f t="shared" si="373"/>
        <v>0</v>
      </c>
      <c r="CJ58" s="310">
        <f t="shared" si="373"/>
        <v>0</v>
      </c>
      <c r="CK58" s="310">
        <f t="shared" si="373"/>
        <v>0</v>
      </c>
      <c r="CL58" s="310">
        <f t="shared" si="373"/>
        <v>0</v>
      </c>
      <c r="CM58" s="310">
        <f t="shared" si="373"/>
        <v>0</v>
      </c>
      <c r="CN58" s="310">
        <f t="shared" si="373"/>
        <v>0</v>
      </c>
      <c r="CO58" s="310">
        <f t="shared" si="373"/>
        <v>0</v>
      </c>
      <c r="CP58" s="310">
        <f t="shared" si="373"/>
        <v>0</v>
      </c>
      <c r="CQ58" s="310">
        <f t="shared" si="373"/>
        <v>0</v>
      </c>
      <c r="CR58" s="310">
        <f t="shared" si="373"/>
        <v>0</v>
      </c>
      <c r="CS58" s="310">
        <f t="shared" si="373"/>
        <v>0</v>
      </c>
      <c r="CT58" s="310">
        <f t="shared" si="373"/>
        <v>0</v>
      </c>
      <c r="CU58" s="310">
        <f t="shared" si="373"/>
        <v>0</v>
      </c>
      <c r="CV58" s="310">
        <f t="shared" si="373"/>
        <v>0</v>
      </c>
      <c r="CW58" s="310">
        <f t="shared" si="373"/>
        <v>0</v>
      </c>
      <c r="CX58" s="310">
        <f t="shared" si="373"/>
        <v>0</v>
      </c>
      <c r="CY58" s="310">
        <f t="shared" si="373"/>
        <v>0</v>
      </c>
      <c r="CZ58" s="310">
        <f t="shared" si="373"/>
        <v>0</v>
      </c>
      <c r="DA58" s="310">
        <f t="shared" si="373"/>
        <v>0</v>
      </c>
      <c r="DB58" s="310">
        <f t="shared" si="373"/>
        <v>0</v>
      </c>
      <c r="DC58" s="310">
        <f t="shared" si="373"/>
        <v>0</v>
      </c>
      <c r="DD58" s="310">
        <f t="shared" si="373"/>
        <v>0</v>
      </c>
      <c r="DE58" s="310">
        <f t="shared" si="373"/>
        <v>0</v>
      </c>
      <c r="DF58" s="310">
        <f t="shared" si="373"/>
        <v>0</v>
      </c>
      <c r="DG58" s="310">
        <f t="shared" si="373"/>
        <v>0</v>
      </c>
      <c r="DH58" s="310">
        <f t="shared" si="373"/>
        <v>0</v>
      </c>
      <c r="DI58" s="310">
        <f t="shared" si="373"/>
        <v>0</v>
      </c>
      <c r="DJ58" s="310">
        <f t="shared" si="373"/>
        <v>0</v>
      </c>
      <c r="DK58" s="310">
        <f t="shared" si="373"/>
        <v>0</v>
      </c>
      <c r="DL58" s="310">
        <f t="shared" si="373"/>
        <v>0</v>
      </c>
      <c r="DM58" s="310">
        <f t="shared" si="373"/>
        <v>0</v>
      </c>
      <c r="DN58" s="310">
        <f t="shared" si="373"/>
        <v>0</v>
      </c>
      <c r="DO58" s="310">
        <f t="shared" si="373"/>
        <v>0</v>
      </c>
      <c r="DP58" s="310">
        <f t="shared" si="373"/>
        <v>0</v>
      </c>
      <c r="DQ58" s="310">
        <f t="shared" si="373"/>
        <v>0</v>
      </c>
      <c r="DR58" s="337">
        <f t="shared" ref="DR58:DW58" si="374">DR59+DR60</f>
        <v>125858</v>
      </c>
      <c r="DS58" s="337">
        <f t="shared" si="374"/>
        <v>354820</v>
      </c>
      <c r="DT58" s="337">
        <f t="shared" si="374"/>
        <v>274115</v>
      </c>
      <c r="DU58" s="310">
        <f t="shared" si="374"/>
        <v>0</v>
      </c>
      <c r="DV58" s="310">
        <f t="shared" si="374"/>
        <v>0</v>
      </c>
      <c r="DW58" s="310">
        <f t="shared" si="374"/>
        <v>0</v>
      </c>
      <c r="DX58" s="310">
        <f t="shared" ref="DX58:EU58" si="375">DX59+DX60</f>
        <v>0</v>
      </c>
      <c r="DY58" s="310">
        <f t="shared" si="375"/>
        <v>0</v>
      </c>
      <c r="DZ58" s="310">
        <f t="shared" si="375"/>
        <v>0</v>
      </c>
      <c r="EA58" s="310">
        <f t="shared" si="375"/>
        <v>0</v>
      </c>
      <c r="EB58" s="310">
        <f t="shared" si="375"/>
        <v>0</v>
      </c>
      <c r="EC58" s="310">
        <f t="shared" si="375"/>
        <v>0</v>
      </c>
      <c r="ED58" s="310">
        <f t="shared" si="375"/>
        <v>0</v>
      </c>
      <c r="EE58" s="310">
        <f t="shared" si="375"/>
        <v>0</v>
      </c>
      <c r="EF58" s="310">
        <f t="shared" si="375"/>
        <v>0</v>
      </c>
      <c r="EG58" s="310">
        <f t="shared" si="375"/>
        <v>0</v>
      </c>
      <c r="EH58" s="310">
        <f t="shared" si="375"/>
        <v>0</v>
      </c>
      <c r="EI58" s="310">
        <f t="shared" si="375"/>
        <v>0</v>
      </c>
      <c r="EJ58" s="310">
        <f t="shared" si="375"/>
        <v>0</v>
      </c>
      <c r="EK58" s="310">
        <f t="shared" si="375"/>
        <v>0</v>
      </c>
      <c r="EL58" s="310">
        <f t="shared" si="375"/>
        <v>0</v>
      </c>
      <c r="EM58" s="310">
        <f t="shared" si="375"/>
        <v>0</v>
      </c>
      <c r="EN58" s="310">
        <f t="shared" si="375"/>
        <v>0</v>
      </c>
      <c r="EO58" s="310">
        <f t="shared" si="375"/>
        <v>0</v>
      </c>
      <c r="EP58" s="310">
        <f t="shared" si="375"/>
        <v>0</v>
      </c>
      <c r="EQ58" s="310">
        <f t="shared" si="375"/>
        <v>0</v>
      </c>
      <c r="ER58" s="310">
        <f t="shared" si="375"/>
        <v>0</v>
      </c>
      <c r="ES58" s="310">
        <f t="shared" si="375"/>
        <v>0</v>
      </c>
      <c r="ET58" s="310">
        <f t="shared" si="375"/>
        <v>0</v>
      </c>
      <c r="EU58" s="310">
        <f t="shared" si="375"/>
        <v>0</v>
      </c>
      <c r="EV58" s="335">
        <f t="shared" si="365"/>
        <v>0</v>
      </c>
      <c r="EW58" s="335">
        <f t="shared" si="365"/>
        <v>0</v>
      </c>
      <c r="EX58" s="335">
        <f t="shared" si="365"/>
        <v>0</v>
      </c>
      <c r="EY58" s="310">
        <f t="shared" ref="EY58:FA58" si="376">EY59+EY60</f>
        <v>0</v>
      </c>
      <c r="EZ58" s="310">
        <f t="shared" si="376"/>
        <v>0</v>
      </c>
      <c r="FA58" s="310">
        <f t="shared" si="376"/>
        <v>0</v>
      </c>
      <c r="FB58" s="310">
        <f t="shared" ref="FB58:GK58" si="377">FB59+FB60</f>
        <v>0</v>
      </c>
      <c r="FC58" s="310">
        <f t="shared" si="377"/>
        <v>0</v>
      </c>
      <c r="FD58" s="310">
        <f t="shared" si="377"/>
        <v>0</v>
      </c>
      <c r="FE58" s="310">
        <f t="shared" si="377"/>
        <v>0</v>
      </c>
      <c r="FF58" s="310">
        <f t="shared" si="377"/>
        <v>0</v>
      </c>
      <c r="FG58" s="310">
        <f t="shared" si="377"/>
        <v>0</v>
      </c>
      <c r="FH58" s="310">
        <f t="shared" si="377"/>
        <v>0</v>
      </c>
      <c r="FI58" s="310">
        <f t="shared" si="377"/>
        <v>0</v>
      </c>
      <c r="FJ58" s="310">
        <f t="shared" si="377"/>
        <v>0</v>
      </c>
      <c r="FK58" s="310">
        <f t="shared" si="377"/>
        <v>0</v>
      </c>
      <c r="FL58" s="310">
        <f t="shared" si="377"/>
        <v>0</v>
      </c>
      <c r="FM58" s="310">
        <f t="shared" si="377"/>
        <v>0</v>
      </c>
      <c r="FN58" s="310">
        <f t="shared" si="377"/>
        <v>0</v>
      </c>
      <c r="FO58" s="310">
        <f t="shared" si="377"/>
        <v>0</v>
      </c>
      <c r="FP58" s="310">
        <f t="shared" si="377"/>
        <v>0</v>
      </c>
      <c r="FQ58" s="310">
        <f t="shared" si="377"/>
        <v>0</v>
      </c>
      <c r="FR58" s="310">
        <f t="shared" si="377"/>
        <v>0</v>
      </c>
      <c r="FS58" s="310">
        <f t="shared" si="377"/>
        <v>0</v>
      </c>
      <c r="FT58" s="310">
        <f t="shared" si="377"/>
        <v>0</v>
      </c>
      <c r="FU58" s="310">
        <f t="shared" si="377"/>
        <v>0</v>
      </c>
      <c r="FV58" s="310">
        <f t="shared" si="377"/>
        <v>0</v>
      </c>
      <c r="FW58" s="310">
        <f t="shared" si="377"/>
        <v>0</v>
      </c>
      <c r="FX58" s="310">
        <f t="shared" si="377"/>
        <v>0</v>
      </c>
      <c r="FY58" s="310">
        <f t="shared" si="377"/>
        <v>0</v>
      </c>
      <c r="FZ58" s="310">
        <f t="shared" si="377"/>
        <v>0</v>
      </c>
      <c r="GA58" s="310">
        <f t="shared" si="377"/>
        <v>0</v>
      </c>
      <c r="GB58" s="310">
        <f t="shared" si="377"/>
        <v>0</v>
      </c>
      <c r="GC58" s="310">
        <f t="shared" si="377"/>
        <v>0</v>
      </c>
      <c r="GD58" s="310">
        <f t="shared" si="377"/>
        <v>0</v>
      </c>
      <c r="GE58" s="310">
        <f t="shared" si="377"/>
        <v>0</v>
      </c>
      <c r="GF58" s="310">
        <f t="shared" si="377"/>
        <v>0</v>
      </c>
      <c r="GG58" s="310">
        <f t="shared" si="377"/>
        <v>0</v>
      </c>
      <c r="GH58" s="310">
        <f t="shared" si="377"/>
        <v>0</v>
      </c>
      <c r="GI58" s="310">
        <f t="shared" si="377"/>
        <v>0</v>
      </c>
      <c r="GJ58" s="310">
        <f t="shared" si="377"/>
        <v>0</v>
      </c>
      <c r="GK58" s="310">
        <f t="shared" si="377"/>
        <v>0</v>
      </c>
      <c r="GL58" s="310">
        <f t="shared" ref="GL58:GQ58" si="378">GL59+GL60</f>
        <v>0</v>
      </c>
      <c r="GM58" s="310">
        <f t="shared" si="378"/>
        <v>0</v>
      </c>
      <c r="GN58" s="310">
        <f t="shared" si="378"/>
        <v>0</v>
      </c>
      <c r="GO58" s="310">
        <f t="shared" si="378"/>
        <v>0</v>
      </c>
      <c r="GP58" s="310">
        <f t="shared" si="378"/>
        <v>0</v>
      </c>
      <c r="GQ58" s="310">
        <f t="shared" si="378"/>
        <v>0</v>
      </c>
      <c r="GR58" s="310">
        <f t="shared" ref="GR58:GW58" si="379">GR59+GR60</f>
        <v>0</v>
      </c>
      <c r="GS58" s="310">
        <f t="shared" si="379"/>
        <v>0</v>
      </c>
      <c r="GT58" s="310">
        <f t="shared" si="379"/>
        <v>0</v>
      </c>
      <c r="GU58" s="310">
        <f t="shared" si="379"/>
        <v>0</v>
      </c>
      <c r="GV58" s="310">
        <f t="shared" si="379"/>
        <v>0</v>
      </c>
      <c r="GW58" s="310">
        <f t="shared" si="379"/>
        <v>0</v>
      </c>
      <c r="GX58" s="310">
        <f t="shared" ref="GX58:HC58" si="380">GX59+GX60</f>
        <v>0</v>
      </c>
      <c r="GY58" s="310">
        <f t="shared" si="380"/>
        <v>0</v>
      </c>
      <c r="GZ58" s="310">
        <f t="shared" si="380"/>
        <v>0</v>
      </c>
      <c r="HA58" s="310">
        <f t="shared" si="380"/>
        <v>125858</v>
      </c>
      <c r="HB58" s="310">
        <f t="shared" si="380"/>
        <v>354820</v>
      </c>
      <c r="HC58" s="311">
        <f t="shared" si="380"/>
        <v>274115</v>
      </c>
      <c r="HD58" s="299"/>
    </row>
    <row r="59" spans="1:212" ht="15" customHeight="1" x14ac:dyDescent="0.2">
      <c r="A59" s="319" t="s">
        <v>616</v>
      </c>
      <c r="B59" s="306">
        <f>'Címrend kötelező 4.'!B59+'Címrend önként 4.'!B59+'Címrend állig. 4.'!B59</f>
        <v>0</v>
      </c>
      <c r="C59" s="306">
        <f>'Címrend kötelező 4.'!C59+'Címrend önként 4.'!C59+'Címrend állig. 4.'!C59</f>
        <v>0</v>
      </c>
      <c r="D59" s="306">
        <f>'Címrend kötelező 4.'!D59+'Címrend önként 4.'!D59+'Címrend állig. 4.'!D59</f>
        <v>0</v>
      </c>
      <c r="E59" s="306">
        <f>'Címrend kötelező 4.'!E59+'Címrend önként 4.'!E59+'Címrend állig. 4.'!E59</f>
        <v>0</v>
      </c>
      <c r="F59" s="306">
        <f>'Címrend kötelező 4.'!F59+'Címrend önként 4.'!F59+'Címrend állig. 4.'!F59</f>
        <v>0</v>
      </c>
      <c r="G59" s="306">
        <f>'Címrend kötelező 4.'!G59+'Címrend önként 4.'!G59+'Címrend állig. 4.'!G59</f>
        <v>0</v>
      </c>
      <c r="H59" s="306">
        <f>'Címrend kötelező 4.'!H59+'Címrend önként 4.'!H59+'Címrend állig. 4.'!H59</f>
        <v>0</v>
      </c>
      <c r="I59" s="306">
        <f>'Címrend kötelező 4.'!I59+'Címrend önként 4.'!I59+'Címrend állig. 4.'!I59</f>
        <v>0</v>
      </c>
      <c r="J59" s="306">
        <f>'Címrend kötelező 4.'!J59+'Címrend önként 4.'!J59+'Címrend állig. 4.'!J59</f>
        <v>0</v>
      </c>
      <c r="K59" s="306">
        <f>'Címrend kötelező 4.'!K59+'Címrend önként 4.'!K59+'Címrend állig. 4.'!K59</f>
        <v>0</v>
      </c>
      <c r="L59" s="306">
        <f>'Címrend kötelező 4.'!L59+'Címrend önként 4.'!L59+'Címrend állig. 4.'!L59</f>
        <v>0</v>
      </c>
      <c r="M59" s="306">
        <f>'Címrend kötelező 4.'!M59+'Címrend önként 4.'!M59+'Címrend állig. 4.'!M59</f>
        <v>0</v>
      </c>
      <c r="N59" s="306">
        <f>'Címrend kötelező 4.'!N59+'Címrend önként 4.'!N59+'Címrend állig. 4.'!N59</f>
        <v>0</v>
      </c>
      <c r="O59" s="306">
        <f>'Címrend kötelező 4.'!O59+'Címrend önként 4.'!O59+'Címrend állig. 4.'!O59</f>
        <v>0</v>
      </c>
      <c r="P59" s="306">
        <f>'Címrend kötelező 4.'!P59+'Címrend önként 4.'!P59+'Címrend állig. 4.'!P59</f>
        <v>0</v>
      </c>
      <c r="Q59" s="306">
        <f>'Címrend kötelező 4.'!Q59+'Címrend önként 4.'!Q59+'Címrend állig. 4.'!Q59</f>
        <v>0</v>
      </c>
      <c r="R59" s="306">
        <f>'Címrend kötelező 4.'!R59+'Címrend önként 4.'!R59+'Címrend állig. 4.'!R59</f>
        <v>0</v>
      </c>
      <c r="S59" s="306">
        <f>'Címrend kötelező 4.'!S59+'Címrend önként 4.'!S59+'Címrend állig. 4.'!S59</f>
        <v>0</v>
      </c>
      <c r="T59" s="306">
        <f>'Címrend kötelező 4.'!T59+'Címrend önként 4.'!T59+'Címrend állig. 4.'!T59</f>
        <v>0</v>
      </c>
      <c r="U59" s="306">
        <f>'Címrend kötelező 4.'!U59+'Címrend önként 4.'!U59+'Címrend állig. 4.'!U59</f>
        <v>0</v>
      </c>
      <c r="V59" s="306">
        <f>'Címrend kötelező 4.'!V59+'Címrend önként 4.'!V59+'Címrend állig. 4.'!V59</f>
        <v>0</v>
      </c>
      <c r="W59" s="306">
        <f>'Címrend kötelező 4.'!W59+'Címrend önként 4.'!W59+'Címrend állig. 4.'!W59</f>
        <v>0</v>
      </c>
      <c r="X59" s="306">
        <f>'Címrend kötelező 4.'!X59+'Címrend önként 4.'!X59+'Címrend állig. 4.'!X59</f>
        <v>0</v>
      </c>
      <c r="Y59" s="306">
        <f>'Címrend kötelező 4.'!Y59+'Címrend önként 4.'!Y59+'Címrend állig. 4.'!Y59</f>
        <v>0</v>
      </c>
      <c r="Z59" s="306">
        <f>'Címrend kötelező 4.'!Z59+'Címrend önként 4.'!Z59+'Címrend állig. 4.'!Z59</f>
        <v>125858</v>
      </c>
      <c r="AA59" s="306">
        <f>'Címrend kötelező 4.'!AA59+'Címrend önként 4.'!AA59+'Címrend állig. 4.'!AA59</f>
        <v>354820</v>
      </c>
      <c r="AB59" s="306">
        <f>'Címrend kötelező 4.'!AB59+'Címrend önként 4.'!AB59+'Címrend állig. 4.'!AB59</f>
        <v>274115</v>
      </c>
      <c r="AC59" s="306">
        <f>'Címrend kötelező 4.'!AC59+'Címrend önként 4.'!AC59+'Címrend állig. 4.'!AC59</f>
        <v>0</v>
      </c>
      <c r="AD59" s="306">
        <f>'Címrend kötelező 4.'!AD59+'Címrend önként 4.'!AD59+'Címrend állig. 4.'!AD59</f>
        <v>0</v>
      </c>
      <c r="AE59" s="306">
        <f>'Címrend kötelező 4.'!AE59+'Címrend önként 4.'!AE59+'Címrend állig. 4.'!AE59</f>
        <v>0</v>
      </c>
      <c r="AF59" s="306">
        <f>'Címrend kötelező 4.'!AF59+'Címrend önként 4.'!AF59+'Címrend állig. 4.'!AF59</f>
        <v>0</v>
      </c>
      <c r="AG59" s="306">
        <f>'Címrend kötelező 4.'!AG59+'Címrend önként 4.'!AG59+'Címrend állig. 4.'!AG59</f>
        <v>0</v>
      </c>
      <c r="AH59" s="306">
        <f>'Címrend kötelező 4.'!AH59+'Címrend önként 4.'!AH59+'Címrend állig. 4.'!AH59</f>
        <v>0</v>
      </c>
      <c r="AI59" s="306">
        <f>'Címrend kötelező 4.'!AI59+'Címrend önként 4.'!AI59+'Címrend állig. 4.'!AI59</f>
        <v>0</v>
      </c>
      <c r="AJ59" s="306">
        <f>'Címrend kötelező 4.'!AJ59+'Címrend önként 4.'!AJ59+'Címrend állig. 4.'!AJ59</f>
        <v>0</v>
      </c>
      <c r="AK59" s="306">
        <f>'Címrend kötelező 4.'!AK59+'Címrend önként 4.'!AK59+'Címrend állig. 4.'!AK59</f>
        <v>0</v>
      </c>
      <c r="AL59" s="306">
        <f>'Címrend kötelező 4.'!AL59+'Címrend önként 4.'!AL59+'Címrend állig. 4.'!AL59</f>
        <v>0</v>
      </c>
      <c r="AM59" s="306">
        <f>'Címrend kötelező 4.'!AM59+'Címrend önként 4.'!AM59+'Címrend állig. 4.'!AM59</f>
        <v>0</v>
      </c>
      <c r="AN59" s="306">
        <f>'Címrend kötelező 4.'!AN59+'Címrend önként 4.'!AN59+'Címrend állig. 4.'!AN59</f>
        <v>0</v>
      </c>
      <c r="AO59" s="306">
        <f>'Címrend kötelező 4.'!AO59+'Címrend önként 4.'!AO59+'Címrend állig. 4.'!AO59</f>
        <v>0</v>
      </c>
      <c r="AP59" s="306">
        <f>'Címrend kötelező 4.'!AP59+'Címrend önként 4.'!AP59+'Címrend állig. 4.'!AP59</f>
        <v>0</v>
      </c>
      <c r="AQ59" s="306">
        <f>'Címrend kötelező 4.'!AQ59+'Címrend önként 4.'!AQ59+'Címrend állig. 4.'!AQ59</f>
        <v>0</v>
      </c>
      <c r="AR59" s="306">
        <f>'Címrend kötelező 4.'!AR59+'Címrend önként 4.'!AR59+'Címrend állig. 4.'!AR59</f>
        <v>0</v>
      </c>
      <c r="AS59" s="306">
        <f>'Címrend kötelező 4.'!AS59+'Címrend önként 4.'!AS59+'Címrend állig. 4.'!AS59</f>
        <v>0</v>
      </c>
      <c r="AT59" s="306">
        <f>'Címrend kötelező 4.'!AT59+'Címrend önként 4.'!AT59+'Címrend állig. 4.'!AT59</f>
        <v>0</v>
      </c>
      <c r="AU59" s="306">
        <f>'Címrend kötelező 4.'!AU59+'Címrend önként 4.'!AU59+'Címrend állig. 4.'!AU59</f>
        <v>0</v>
      </c>
      <c r="AV59" s="306">
        <f>'Címrend kötelező 4.'!AV59+'Címrend önként 4.'!AV59+'Címrend állig. 4.'!AV59</f>
        <v>0</v>
      </c>
      <c r="AW59" s="306">
        <f>'Címrend kötelező 4.'!AW59+'Címrend önként 4.'!AW59+'Címrend állig. 4.'!AW59</f>
        <v>0</v>
      </c>
      <c r="AX59" s="306">
        <f>'Címrend kötelező 4.'!AX59+'Címrend önként 4.'!AX59+'Címrend állig. 4.'!AX59</f>
        <v>0</v>
      </c>
      <c r="AY59" s="306">
        <f>'Címrend kötelező 4.'!AY59+'Címrend önként 4.'!AY59+'Címrend állig. 4.'!AY59</f>
        <v>0</v>
      </c>
      <c r="AZ59" s="306">
        <f>'Címrend kötelező 4.'!AZ59+'Címrend önként 4.'!AZ59+'Címrend állig. 4.'!AZ59</f>
        <v>0</v>
      </c>
      <c r="BA59" s="306">
        <f>'Címrend kötelező 4.'!BA59+'Címrend önként 4.'!BA59+'Címrend állig. 4.'!BA59</f>
        <v>0</v>
      </c>
      <c r="BB59" s="306">
        <f>'Címrend kötelező 4.'!BB59+'Címrend önként 4.'!BB59+'Címrend állig. 4.'!BB59</f>
        <v>0</v>
      </c>
      <c r="BC59" s="306">
        <f>'Címrend kötelező 4.'!BC59+'Címrend önként 4.'!BC59+'Címrend állig. 4.'!BC59</f>
        <v>0</v>
      </c>
      <c r="BD59" s="306">
        <f>'Címrend kötelező 4.'!BD59+'Címrend önként 4.'!BD59+'Címrend állig. 4.'!BD59</f>
        <v>0</v>
      </c>
      <c r="BE59" s="306">
        <f>'Címrend kötelező 4.'!BE59+'Címrend önként 4.'!BE59+'Címrend állig. 4.'!BE59</f>
        <v>0</v>
      </c>
      <c r="BF59" s="306">
        <f>'Címrend kötelező 4.'!BF59+'Címrend önként 4.'!BF59+'Címrend állig. 4.'!BF59</f>
        <v>0</v>
      </c>
      <c r="BG59" s="306">
        <f>'Címrend kötelező 4.'!BG59+'Címrend önként 4.'!BG59+'Címrend állig. 4.'!BG59</f>
        <v>0</v>
      </c>
      <c r="BH59" s="306">
        <f>'Címrend kötelező 4.'!BH59+'Címrend önként 4.'!BH59+'Címrend állig. 4.'!BH59</f>
        <v>0</v>
      </c>
      <c r="BI59" s="306">
        <f>'Címrend kötelező 4.'!BI59+'Címrend önként 4.'!BI59+'Címrend állig. 4.'!BI59</f>
        <v>0</v>
      </c>
      <c r="BJ59" s="306">
        <f>'Címrend kötelező 4.'!BJ59+'Címrend önként 4.'!BJ59+'Címrend állig. 4.'!BJ59</f>
        <v>0</v>
      </c>
      <c r="BK59" s="306">
        <f>'Címrend kötelező 4.'!BK59+'Címrend önként 4.'!BK59+'Címrend állig. 4.'!BK59</f>
        <v>0</v>
      </c>
      <c r="BL59" s="306">
        <f>'Címrend kötelező 4.'!BL59+'Címrend önként 4.'!BL59+'Címrend állig. 4.'!BL59</f>
        <v>0</v>
      </c>
      <c r="BM59" s="306">
        <f>'Címrend kötelező 4.'!BM59+'Címrend önként 4.'!BM59+'Címrend állig. 4.'!BM59</f>
        <v>0</v>
      </c>
      <c r="BN59" s="306">
        <f>'Címrend kötelező 4.'!BN59+'Címrend önként 4.'!BN59+'Címrend állig. 4.'!BN59</f>
        <v>0</v>
      </c>
      <c r="BO59" s="306">
        <f>'Címrend kötelező 4.'!BO59+'Címrend önként 4.'!BO59+'Címrend állig. 4.'!BO59</f>
        <v>0</v>
      </c>
      <c r="BP59" s="306">
        <f>'Címrend kötelező 4.'!BP59+'Címrend önként 4.'!BP59+'Címrend állig. 4.'!BP59</f>
        <v>0</v>
      </c>
      <c r="BQ59" s="306">
        <f>'Címrend kötelező 4.'!BQ59+'Címrend önként 4.'!BQ59+'Címrend állig. 4.'!BQ59</f>
        <v>0</v>
      </c>
      <c r="BR59" s="306">
        <f>'Címrend kötelező 4.'!BR59+'Címrend önként 4.'!BR59+'Címrend állig. 4.'!BR59</f>
        <v>0</v>
      </c>
      <c r="BS59" s="306">
        <f>'Címrend kötelező 4.'!BS59+'Címrend önként 4.'!BS59+'Címrend állig. 4.'!BS59</f>
        <v>0</v>
      </c>
      <c r="BT59" s="306">
        <f>'Címrend kötelező 4.'!BT59+'Címrend önként 4.'!BT59+'Címrend állig. 4.'!BT59</f>
        <v>0</v>
      </c>
      <c r="BU59" s="306">
        <f>'Címrend kötelező 4.'!BU59+'Címrend önként 4.'!BU59+'Címrend állig. 4.'!BU59</f>
        <v>0</v>
      </c>
      <c r="BV59" s="306">
        <f>'Címrend kötelező 4.'!BV59+'Címrend önként 4.'!BV59+'Címrend állig. 4.'!BV59</f>
        <v>0</v>
      </c>
      <c r="BW59" s="306">
        <f>'Címrend kötelező 4.'!BW59+'Címrend önként 4.'!BW59+'Címrend állig. 4.'!BW59</f>
        <v>0</v>
      </c>
      <c r="BX59" s="306">
        <f>'Címrend kötelező 4.'!BX59+'Címrend önként 4.'!BX59+'Címrend állig. 4.'!BX59</f>
        <v>0</v>
      </c>
      <c r="BY59" s="306">
        <f>'Címrend kötelező 4.'!BY59+'Címrend önként 4.'!BY59+'Címrend állig. 4.'!BY59</f>
        <v>0</v>
      </c>
      <c r="BZ59" s="306">
        <f>'Címrend kötelező 4.'!BZ59+'Címrend önként 4.'!BZ59+'Címrend állig. 4.'!BZ59</f>
        <v>0</v>
      </c>
      <c r="CA59" s="306">
        <f>'Címrend kötelező 4.'!CA59+'Címrend önként 4.'!CA59+'Címrend állig. 4.'!CA59</f>
        <v>0</v>
      </c>
      <c r="CB59" s="306">
        <f>'Címrend kötelező 4.'!CB59+'Címrend önként 4.'!CB59+'Címrend állig. 4.'!CB59</f>
        <v>0</v>
      </c>
      <c r="CC59" s="306">
        <f>'Címrend kötelező 4.'!CC59+'Címrend önként 4.'!CC59+'Címrend állig. 4.'!CC59</f>
        <v>0</v>
      </c>
      <c r="CD59" s="306">
        <f>'Címrend kötelező 4.'!CD59+'Címrend önként 4.'!CD59+'Címrend állig. 4.'!CD59</f>
        <v>0</v>
      </c>
      <c r="CE59" s="306">
        <f>'Címrend kötelező 4.'!CE59+'Címrend önként 4.'!CE59+'Címrend állig. 4.'!CE59</f>
        <v>0</v>
      </c>
      <c r="CF59" s="306">
        <f>'Címrend kötelező 4.'!CF59+'Címrend önként 4.'!CF59+'Címrend állig. 4.'!CF59</f>
        <v>0</v>
      </c>
      <c r="CG59" s="306">
        <f>'Címrend kötelező 4.'!CG59+'Címrend önként 4.'!CG59+'Címrend állig. 4.'!CG59</f>
        <v>0</v>
      </c>
      <c r="CH59" s="306">
        <f>'Címrend kötelező 4.'!CH59+'Címrend önként 4.'!CH59+'Címrend állig. 4.'!CH59</f>
        <v>0</v>
      </c>
      <c r="CI59" s="306">
        <f>'Címrend kötelező 4.'!CI59+'Címrend önként 4.'!CI59+'Címrend állig. 4.'!CI59</f>
        <v>0</v>
      </c>
      <c r="CJ59" s="306">
        <f>'Címrend kötelező 4.'!CJ59+'Címrend önként 4.'!CJ59+'Címrend állig. 4.'!CJ59</f>
        <v>0</v>
      </c>
      <c r="CK59" s="306">
        <f>'Címrend kötelező 4.'!CK59+'Címrend önként 4.'!CK59+'Címrend állig. 4.'!CK59</f>
        <v>0</v>
      </c>
      <c r="CL59" s="306">
        <f>'Címrend kötelező 4.'!CL59+'Címrend önként 4.'!CL59+'Címrend állig. 4.'!CL59</f>
        <v>0</v>
      </c>
      <c r="CM59" s="306">
        <f>'Címrend kötelező 4.'!CM59+'Címrend önként 4.'!CM59+'Címrend állig. 4.'!CM59</f>
        <v>0</v>
      </c>
      <c r="CN59" s="306">
        <f>'Címrend kötelező 4.'!CN59+'Címrend önként 4.'!CN59+'Címrend állig. 4.'!CN59</f>
        <v>0</v>
      </c>
      <c r="CO59" s="306">
        <f>'Címrend kötelező 4.'!CO59+'Címrend önként 4.'!CO59+'Címrend állig. 4.'!CO59</f>
        <v>0</v>
      </c>
      <c r="CP59" s="306">
        <f>'Címrend kötelező 4.'!CP59+'Címrend önként 4.'!CP59+'Címrend állig. 4.'!CP59</f>
        <v>0</v>
      </c>
      <c r="CQ59" s="306">
        <f>'Címrend kötelező 4.'!CQ59+'Címrend önként 4.'!CQ59+'Címrend állig. 4.'!CQ59</f>
        <v>0</v>
      </c>
      <c r="CR59" s="306">
        <f>'Címrend kötelező 4.'!CR59+'Címrend önként 4.'!CR59+'Címrend állig. 4.'!CR59</f>
        <v>0</v>
      </c>
      <c r="CS59" s="306">
        <f>'Címrend kötelező 4.'!CS59+'Címrend önként 4.'!CS59+'Címrend állig. 4.'!CS59</f>
        <v>0</v>
      </c>
      <c r="CT59" s="306">
        <f>'Címrend kötelező 4.'!CT59+'Címrend önként 4.'!CT59+'Címrend állig. 4.'!CT59</f>
        <v>0</v>
      </c>
      <c r="CU59" s="306">
        <f>'Címrend kötelező 4.'!CU59+'Címrend önként 4.'!CU59+'Címrend állig. 4.'!CU59</f>
        <v>0</v>
      </c>
      <c r="CV59" s="306">
        <f>'Címrend kötelező 4.'!CV59+'Címrend önként 4.'!CV59+'Címrend állig. 4.'!CV59</f>
        <v>0</v>
      </c>
      <c r="CW59" s="306">
        <f>'Címrend kötelező 4.'!CW59+'Címrend önként 4.'!CW59+'Címrend állig. 4.'!CW59</f>
        <v>0</v>
      </c>
      <c r="CX59" s="306">
        <f>'Címrend kötelező 4.'!CX59+'Címrend önként 4.'!CX59+'Címrend állig. 4.'!CX59</f>
        <v>0</v>
      </c>
      <c r="CY59" s="306">
        <f>'Címrend kötelező 4.'!CY59+'Címrend önként 4.'!CY59+'Címrend állig. 4.'!CY59</f>
        <v>0</v>
      </c>
      <c r="CZ59" s="306">
        <f>'Címrend kötelező 4.'!CZ59+'Címrend önként 4.'!CZ59+'Címrend állig. 4.'!CZ59</f>
        <v>0</v>
      </c>
      <c r="DA59" s="306">
        <f>'Címrend kötelező 4.'!DA59+'Címrend önként 4.'!DA59+'Címrend állig. 4.'!DA59</f>
        <v>0</v>
      </c>
      <c r="DB59" s="306">
        <f>'Címrend kötelező 4.'!DB59+'Címrend önként 4.'!DB59+'Címrend állig. 4.'!DB59</f>
        <v>0</v>
      </c>
      <c r="DC59" s="306">
        <f>'Címrend kötelező 4.'!DC59+'Címrend önként 4.'!DC59+'Címrend állig. 4.'!DC59</f>
        <v>0</v>
      </c>
      <c r="DD59" s="306">
        <f>'Címrend kötelező 4.'!DD59+'Címrend önként 4.'!DD59+'Címrend állig. 4.'!DD59</f>
        <v>0</v>
      </c>
      <c r="DE59" s="306">
        <f>'Címrend kötelező 4.'!DE59+'Címrend önként 4.'!DE59+'Címrend állig. 4.'!DE59</f>
        <v>0</v>
      </c>
      <c r="DF59" s="306">
        <f>'Címrend kötelező 4.'!DF59+'Címrend önként 4.'!DF59+'Címrend állig. 4.'!DF59</f>
        <v>0</v>
      </c>
      <c r="DG59" s="306">
        <f>'Címrend kötelező 4.'!DG59+'Címrend önként 4.'!DG59+'Címrend állig. 4.'!DG59</f>
        <v>0</v>
      </c>
      <c r="DH59" s="306">
        <f>'Címrend kötelező 4.'!DH59+'Címrend önként 4.'!DH59+'Címrend állig. 4.'!DH59</f>
        <v>0</v>
      </c>
      <c r="DI59" s="306">
        <f>'Címrend kötelező 4.'!DI59+'Címrend önként 4.'!DI59+'Címrend állig. 4.'!DI59</f>
        <v>0</v>
      </c>
      <c r="DJ59" s="306">
        <f>'Címrend kötelező 4.'!DJ59+'Címrend önként 4.'!DJ59+'Címrend állig. 4.'!DJ59</f>
        <v>0</v>
      </c>
      <c r="DK59" s="306">
        <f>'Címrend kötelező 4.'!DK59+'Címrend önként 4.'!DK59+'Címrend állig. 4.'!DK59</f>
        <v>0</v>
      </c>
      <c r="DL59" s="306">
        <f>'Címrend kötelező 4.'!DL59+'Címrend önként 4.'!DL59+'Címrend állig. 4.'!DL59</f>
        <v>0</v>
      </c>
      <c r="DM59" s="306">
        <f>'Címrend kötelező 4.'!DM59+'Címrend önként 4.'!DM59+'Címrend állig. 4.'!DM59</f>
        <v>0</v>
      </c>
      <c r="DN59" s="306">
        <f>'Címrend kötelező 4.'!DN59+'Címrend önként 4.'!DN59+'Címrend állig. 4.'!DN59</f>
        <v>0</v>
      </c>
      <c r="DO59" s="306">
        <f>'Címrend kötelező 4.'!DO59+'Címrend önként 4.'!DO59+'Címrend állig. 4.'!DO59</f>
        <v>0</v>
      </c>
      <c r="DP59" s="306">
        <f>'Címrend kötelező 4.'!DP59+'Címrend önként 4.'!DP59+'Címrend állig. 4.'!DP59</f>
        <v>0</v>
      </c>
      <c r="DQ59" s="306">
        <f>'Címrend kötelező 4.'!DQ59+'Címrend önként 4.'!DQ59+'Címrend állig. 4.'!DQ59</f>
        <v>0</v>
      </c>
      <c r="DR59" s="335">
        <f t="shared" si="281"/>
        <v>125858</v>
      </c>
      <c r="DS59" s="335">
        <f t="shared" si="281"/>
        <v>354820</v>
      </c>
      <c r="DT59" s="335">
        <f t="shared" si="281"/>
        <v>274115</v>
      </c>
      <c r="DU59" s="306">
        <f>'Címrend kötelező 4.'!DU59+'Címrend önként 4.'!DU59+'Címrend állig. 4.'!DU59</f>
        <v>0</v>
      </c>
      <c r="DV59" s="306">
        <f>'Címrend kötelező 4.'!DV59+'Címrend önként 4.'!DV59+'Címrend állig. 4.'!DV59</f>
        <v>0</v>
      </c>
      <c r="DW59" s="306">
        <f>'Címrend kötelező 4.'!DW59+'Címrend önként 4.'!DW59+'Címrend állig. 4.'!DW59</f>
        <v>0</v>
      </c>
      <c r="DX59" s="306">
        <f>'Címrend kötelező 4.'!DX59+'Címrend önként 4.'!DX59+'Címrend állig. 4.'!DX59</f>
        <v>0</v>
      </c>
      <c r="DY59" s="306">
        <f>'Címrend kötelező 4.'!DY59+'Címrend önként 4.'!DY59+'Címrend állig. 4.'!DY59</f>
        <v>0</v>
      </c>
      <c r="DZ59" s="306">
        <f>'Címrend kötelező 4.'!DZ59+'Címrend önként 4.'!DZ59+'Címrend állig. 4.'!DZ59</f>
        <v>0</v>
      </c>
      <c r="EA59" s="306">
        <f>'Címrend kötelező 4.'!EA59+'Címrend önként 4.'!EA59+'Címrend állig. 4.'!EA59</f>
        <v>0</v>
      </c>
      <c r="EB59" s="306">
        <f>'Címrend kötelező 4.'!EB59+'Címrend önként 4.'!EB59+'Címrend állig. 4.'!EB59</f>
        <v>0</v>
      </c>
      <c r="EC59" s="306">
        <f>'Címrend kötelező 4.'!EC59+'Címrend önként 4.'!EC59+'Címrend állig. 4.'!EC59</f>
        <v>0</v>
      </c>
      <c r="ED59" s="306">
        <f>'Címrend kötelező 4.'!ED59+'Címrend önként 4.'!ED59+'Címrend állig. 4.'!ED59</f>
        <v>0</v>
      </c>
      <c r="EE59" s="306">
        <f>'Címrend kötelező 4.'!EE59+'Címrend önként 4.'!EE59+'Címrend állig. 4.'!EE59</f>
        <v>0</v>
      </c>
      <c r="EF59" s="306">
        <f>'Címrend kötelező 4.'!EF59+'Címrend önként 4.'!EF59+'Címrend állig. 4.'!EF59</f>
        <v>0</v>
      </c>
      <c r="EG59" s="306">
        <f>'Címrend kötelező 4.'!EG59+'Címrend önként 4.'!EG59+'Címrend állig. 4.'!EG59</f>
        <v>0</v>
      </c>
      <c r="EH59" s="306">
        <f>'Címrend kötelező 4.'!EH59+'Címrend önként 4.'!EH59+'Címrend állig. 4.'!EH59</f>
        <v>0</v>
      </c>
      <c r="EI59" s="306">
        <f>'Címrend kötelező 4.'!EI59+'Címrend önként 4.'!EI59+'Címrend állig. 4.'!EI59</f>
        <v>0</v>
      </c>
      <c r="EJ59" s="306">
        <f>'Címrend kötelező 4.'!EJ59+'Címrend önként 4.'!EJ59+'Címrend állig. 4.'!EJ59</f>
        <v>0</v>
      </c>
      <c r="EK59" s="306">
        <f>'Címrend kötelező 4.'!EK59+'Címrend önként 4.'!EK59+'Címrend állig. 4.'!EK59</f>
        <v>0</v>
      </c>
      <c r="EL59" s="306">
        <f>'Címrend kötelező 4.'!EL59+'Címrend önként 4.'!EL59+'Címrend állig. 4.'!EL59</f>
        <v>0</v>
      </c>
      <c r="EM59" s="306">
        <f>'Címrend kötelező 4.'!EM59+'Címrend önként 4.'!EM59+'Címrend állig. 4.'!EM59</f>
        <v>0</v>
      </c>
      <c r="EN59" s="306">
        <f>'Címrend kötelező 4.'!EN59+'Címrend önként 4.'!EN59+'Címrend állig. 4.'!EN59</f>
        <v>0</v>
      </c>
      <c r="EO59" s="306">
        <f>'Címrend kötelező 4.'!EO59+'Címrend önként 4.'!EO59+'Címrend állig. 4.'!EO59</f>
        <v>0</v>
      </c>
      <c r="EP59" s="306">
        <f>'Címrend kötelező 4.'!EP59+'Címrend önként 4.'!EP59+'Címrend állig. 4.'!EP59</f>
        <v>0</v>
      </c>
      <c r="EQ59" s="306">
        <f>'Címrend kötelező 4.'!EQ59+'Címrend önként 4.'!EQ59+'Címrend állig. 4.'!EQ59</f>
        <v>0</v>
      </c>
      <c r="ER59" s="306">
        <f>'Címrend kötelező 4.'!ER59+'Címrend önként 4.'!ER59+'Címrend állig. 4.'!ER59</f>
        <v>0</v>
      </c>
      <c r="ES59" s="306">
        <f>'Címrend kötelező 4.'!ES59+'Címrend önként 4.'!ES59+'Címrend állig. 4.'!ES59</f>
        <v>0</v>
      </c>
      <c r="ET59" s="306">
        <f>'Címrend kötelező 4.'!ET59+'Címrend önként 4.'!ET59+'Címrend állig. 4.'!ET59</f>
        <v>0</v>
      </c>
      <c r="EU59" s="306">
        <f>'Címrend kötelező 4.'!EU59+'Címrend önként 4.'!EU59+'Címrend állig. 4.'!EU59</f>
        <v>0</v>
      </c>
      <c r="EV59" s="335">
        <f t="shared" si="365"/>
        <v>0</v>
      </c>
      <c r="EW59" s="335">
        <f t="shared" si="365"/>
        <v>0</v>
      </c>
      <c r="EX59" s="335">
        <f t="shared" si="365"/>
        <v>0</v>
      </c>
      <c r="EY59" s="306">
        <f>'Címrend kötelező 4.'!EY59+'Címrend önként 4.'!EY59+'Címrend állig. 4.'!EY59</f>
        <v>0</v>
      </c>
      <c r="EZ59" s="306">
        <f>'Címrend kötelező 4.'!EZ59+'Címrend önként 4.'!EZ59+'Címrend állig. 4.'!EZ59</f>
        <v>0</v>
      </c>
      <c r="FA59" s="306">
        <f>'Címrend kötelező 4.'!FA59+'Címrend önként 4.'!FA59+'Címrend állig. 4.'!FA59</f>
        <v>0</v>
      </c>
      <c r="FB59" s="306">
        <f>'Címrend kötelező 4.'!FB59+'Címrend önként 4.'!FB59+'Címrend állig. 4.'!FB59</f>
        <v>0</v>
      </c>
      <c r="FC59" s="306">
        <f>'Címrend kötelező 4.'!FC59+'Címrend önként 4.'!FC59+'Címrend állig. 4.'!FC59</f>
        <v>0</v>
      </c>
      <c r="FD59" s="306">
        <f>'Címrend kötelező 4.'!FD59+'Címrend önként 4.'!FD59+'Címrend állig. 4.'!FD59</f>
        <v>0</v>
      </c>
      <c r="FE59" s="306">
        <f>'Címrend kötelező 4.'!FE59+'Címrend önként 4.'!FE59+'Címrend állig. 4.'!FE59</f>
        <v>0</v>
      </c>
      <c r="FF59" s="306">
        <f>'Címrend kötelező 4.'!FF59+'Címrend önként 4.'!FF59+'Címrend állig. 4.'!FF59</f>
        <v>0</v>
      </c>
      <c r="FG59" s="306">
        <f>'Címrend kötelező 4.'!FG59+'Címrend önként 4.'!FG59+'Címrend állig. 4.'!FG59</f>
        <v>0</v>
      </c>
      <c r="FH59" s="306">
        <f>'Címrend kötelező 4.'!FH59+'Címrend önként 4.'!FH59+'Címrend állig. 4.'!FH59</f>
        <v>0</v>
      </c>
      <c r="FI59" s="306">
        <f>'Címrend kötelező 4.'!FI59+'Címrend önként 4.'!FI59+'Címrend állig. 4.'!FI59</f>
        <v>0</v>
      </c>
      <c r="FJ59" s="306">
        <f>'Címrend kötelező 4.'!FJ59+'Címrend önként 4.'!FJ59+'Címrend állig. 4.'!FJ59</f>
        <v>0</v>
      </c>
      <c r="FK59" s="306">
        <f>'Címrend kötelező 4.'!FK59+'Címrend önként 4.'!FK59+'Címrend állig. 4.'!FK59</f>
        <v>0</v>
      </c>
      <c r="FL59" s="306">
        <f>'Címrend kötelező 4.'!FL59+'Címrend önként 4.'!FL59+'Címrend állig. 4.'!FL59</f>
        <v>0</v>
      </c>
      <c r="FM59" s="306">
        <f>'Címrend kötelező 4.'!FM59+'Címrend önként 4.'!FM59+'Címrend állig. 4.'!FM59</f>
        <v>0</v>
      </c>
      <c r="FN59" s="306">
        <f>'Címrend kötelező 4.'!FN59+'Címrend önként 4.'!FN59+'Címrend állig. 4.'!FN59</f>
        <v>0</v>
      </c>
      <c r="FO59" s="306">
        <f>'Címrend kötelező 4.'!FO59+'Címrend önként 4.'!FO59+'Címrend állig. 4.'!FO59</f>
        <v>0</v>
      </c>
      <c r="FP59" s="306">
        <f>'Címrend kötelező 4.'!FP59+'Címrend önként 4.'!FP59+'Címrend állig. 4.'!FP59</f>
        <v>0</v>
      </c>
      <c r="FQ59" s="306">
        <f>'Címrend kötelező 4.'!FQ59+'Címrend önként 4.'!FQ59+'Címrend állig. 4.'!FQ59</f>
        <v>0</v>
      </c>
      <c r="FR59" s="306">
        <f>'Címrend kötelező 4.'!FR59+'Címrend önként 4.'!FR59+'Címrend állig. 4.'!FR59</f>
        <v>0</v>
      </c>
      <c r="FS59" s="306">
        <f>'Címrend kötelező 4.'!FS59+'Címrend önként 4.'!FS59+'Címrend állig. 4.'!FS59</f>
        <v>0</v>
      </c>
      <c r="FT59" s="306">
        <f>'Címrend kötelező 4.'!FT59+'Címrend önként 4.'!FT59+'Címrend állig. 4.'!FT59</f>
        <v>0</v>
      </c>
      <c r="FU59" s="306">
        <f>'Címrend kötelező 4.'!FU59+'Címrend önként 4.'!FU59+'Címrend állig. 4.'!FU59</f>
        <v>0</v>
      </c>
      <c r="FV59" s="306">
        <f>'Címrend kötelező 4.'!FV59+'Címrend önként 4.'!FV59+'Címrend állig. 4.'!FV59</f>
        <v>0</v>
      </c>
      <c r="FW59" s="306">
        <f>'Címrend kötelező 4.'!FW59+'Címrend önként 4.'!FW59+'Címrend állig. 4.'!FW59</f>
        <v>0</v>
      </c>
      <c r="FX59" s="306">
        <f>'Címrend kötelező 4.'!FX59+'Címrend önként 4.'!FX59+'Címrend állig. 4.'!FX59</f>
        <v>0</v>
      </c>
      <c r="FY59" s="306">
        <f>'Címrend kötelező 4.'!FY59+'Címrend önként 4.'!FY59+'Címrend állig. 4.'!FY59</f>
        <v>0</v>
      </c>
      <c r="FZ59" s="306">
        <f>'Címrend kötelező 4.'!FZ59+'Címrend önként 4.'!FZ59+'Címrend állig. 4.'!FZ59</f>
        <v>0</v>
      </c>
      <c r="GA59" s="306">
        <f>'Címrend kötelező 4.'!GA59+'Címrend önként 4.'!GA59+'Címrend állig. 4.'!GA59</f>
        <v>0</v>
      </c>
      <c r="GB59" s="306">
        <f>'Címrend kötelező 4.'!GB59+'Címrend önként 4.'!GB59+'Címrend állig. 4.'!GB59</f>
        <v>0</v>
      </c>
      <c r="GC59" s="306">
        <f>'Címrend kötelező 4.'!GC59+'Címrend önként 4.'!GC59+'Címrend állig. 4.'!GC59</f>
        <v>0</v>
      </c>
      <c r="GD59" s="306">
        <f>'Címrend kötelező 4.'!GD59+'Címrend önként 4.'!GD59+'Címrend állig. 4.'!GD59</f>
        <v>0</v>
      </c>
      <c r="GE59" s="306">
        <f>'Címrend kötelező 4.'!GE59+'Címrend önként 4.'!GE59+'Címrend állig. 4.'!GE59</f>
        <v>0</v>
      </c>
      <c r="GF59" s="306">
        <f>'Címrend kötelező 4.'!GF59+'Címrend önként 4.'!GF59+'Címrend állig. 4.'!GF59</f>
        <v>0</v>
      </c>
      <c r="GG59" s="306">
        <f>'Címrend kötelező 4.'!GG59+'Címrend önként 4.'!GG59+'Címrend állig. 4.'!GG59</f>
        <v>0</v>
      </c>
      <c r="GH59" s="306">
        <f>'Címrend kötelező 4.'!GH59+'Címrend önként 4.'!GH59+'Címrend állig. 4.'!GH59</f>
        <v>0</v>
      </c>
      <c r="GI59" s="306">
        <f>'Címrend kötelező 4.'!GI59+'Címrend önként 4.'!GI59+'Címrend állig. 4.'!GI59</f>
        <v>0</v>
      </c>
      <c r="GJ59" s="306">
        <f>'Címrend kötelező 4.'!GJ59+'Címrend önként 4.'!GJ59+'Címrend állig. 4.'!GJ59</f>
        <v>0</v>
      </c>
      <c r="GK59" s="306">
        <f>'Címrend kötelező 4.'!GK59+'Címrend önként 4.'!GK59+'Címrend állig. 4.'!GK59</f>
        <v>0</v>
      </c>
      <c r="GL59" s="307">
        <f>EY59+FB59+FE59+FH59+FK59+FN59+FQ59+FT59+FW59+FZ59+GC59+GF59+GI59</f>
        <v>0</v>
      </c>
      <c r="GM59" s="307">
        <f t="shared" ref="GM59:GN60" si="381">EZ59+FC59+FF59+FI59+FL59+FO59+FR59+FU59+FX59+GA59+GD59+GG59+GJ59</f>
        <v>0</v>
      </c>
      <c r="GN59" s="307">
        <f t="shared" si="381"/>
        <v>0</v>
      </c>
      <c r="GO59" s="306">
        <f>'Címrend kötelező 4.'!GO59+'Címrend önként 4.'!GO59+'Címrend állig. 4.'!GO59</f>
        <v>0</v>
      </c>
      <c r="GP59" s="306">
        <f>'Címrend kötelező 4.'!GP59+'Címrend önként 4.'!GP59+'Címrend állig. 4.'!GP59</f>
        <v>0</v>
      </c>
      <c r="GQ59" s="306">
        <f>'Címrend kötelező 4.'!GQ59+'Címrend önként 4.'!GQ59+'Címrend állig. 4.'!GQ59</f>
        <v>0</v>
      </c>
      <c r="GR59" s="306">
        <f>'Címrend kötelező 4.'!GR59+'Címrend önként 4.'!GR59+'Címrend állig. 4.'!GR59</f>
        <v>0</v>
      </c>
      <c r="GS59" s="306">
        <f>'Címrend kötelező 4.'!GS59+'Címrend önként 4.'!GS59+'Címrend állig. 4.'!GS59</f>
        <v>0</v>
      </c>
      <c r="GT59" s="306">
        <f>'Címrend kötelező 4.'!GT59+'Címrend önként 4.'!GT59+'Címrend állig. 4.'!GT59</f>
        <v>0</v>
      </c>
      <c r="GU59" s="306">
        <f>'Címrend kötelező 4.'!GU59+'Címrend önként 4.'!GU59+'Címrend állig. 4.'!GU59</f>
        <v>0</v>
      </c>
      <c r="GV59" s="306">
        <f>'Címrend kötelező 4.'!GV59+'Címrend önként 4.'!GV59+'Címrend állig. 4.'!GV59</f>
        <v>0</v>
      </c>
      <c r="GW59" s="306">
        <f>'Címrend kötelező 4.'!GW59+'Címrend önként 4.'!GW59+'Címrend állig. 4.'!GW59</f>
        <v>0</v>
      </c>
      <c r="GX59" s="307">
        <f>GL59+GO59+GR59+GU59</f>
        <v>0</v>
      </c>
      <c r="GY59" s="307">
        <f t="shared" ref="GY59:GZ60" si="382">GM59+GP59+GS59+GV59</f>
        <v>0</v>
      </c>
      <c r="GZ59" s="307">
        <f t="shared" si="382"/>
        <v>0</v>
      </c>
      <c r="HA59" s="307">
        <f>DR59+EV59+GX59</f>
        <v>125858</v>
      </c>
      <c r="HB59" s="307">
        <f t="shared" ref="HB59:HC60" si="383">DS59+EW59+GY59</f>
        <v>354820</v>
      </c>
      <c r="HC59" s="308">
        <f t="shared" si="383"/>
        <v>274115</v>
      </c>
      <c r="HD59" s="299"/>
    </row>
    <row r="60" spans="1:212" ht="15" customHeight="1" x14ac:dyDescent="0.2">
      <c r="A60" s="318" t="s">
        <v>617</v>
      </c>
      <c r="B60" s="306">
        <f>'Címrend kötelező 4.'!B60+'Címrend önként 4.'!B60+'Címrend állig. 4.'!B60</f>
        <v>0</v>
      </c>
      <c r="C60" s="306">
        <f>'Címrend kötelező 4.'!C60+'Címrend önként 4.'!C60+'Címrend állig. 4.'!C60</f>
        <v>0</v>
      </c>
      <c r="D60" s="306">
        <f>'Címrend kötelező 4.'!D60+'Címrend önként 4.'!D60+'Címrend állig. 4.'!D60</f>
        <v>0</v>
      </c>
      <c r="E60" s="306">
        <f>'Címrend kötelező 4.'!E60+'Címrend önként 4.'!E60+'Címrend állig. 4.'!E60</f>
        <v>0</v>
      </c>
      <c r="F60" s="306">
        <f>'Címrend kötelező 4.'!F60+'Címrend önként 4.'!F60+'Címrend állig. 4.'!F60</f>
        <v>0</v>
      </c>
      <c r="G60" s="306">
        <f>'Címrend kötelező 4.'!G60+'Címrend önként 4.'!G60+'Címrend állig. 4.'!G60</f>
        <v>0</v>
      </c>
      <c r="H60" s="306">
        <f>'Címrend kötelező 4.'!H60+'Címrend önként 4.'!H60+'Címrend állig. 4.'!H60</f>
        <v>0</v>
      </c>
      <c r="I60" s="306">
        <f>'Címrend kötelező 4.'!I60+'Címrend önként 4.'!I60+'Címrend állig. 4.'!I60</f>
        <v>0</v>
      </c>
      <c r="J60" s="306">
        <f>'Címrend kötelező 4.'!J60+'Címrend önként 4.'!J60+'Címrend állig. 4.'!J60</f>
        <v>0</v>
      </c>
      <c r="K60" s="306">
        <f>'Címrend kötelező 4.'!K60+'Címrend önként 4.'!K60+'Címrend állig. 4.'!K60</f>
        <v>0</v>
      </c>
      <c r="L60" s="306">
        <f>'Címrend kötelező 4.'!L60+'Címrend önként 4.'!L60+'Címrend állig. 4.'!L60</f>
        <v>0</v>
      </c>
      <c r="M60" s="306">
        <f>'Címrend kötelező 4.'!M60+'Címrend önként 4.'!M60+'Címrend állig. 4.'!M60</f>
        <v>0</v>
      </c>
      <c r="N60" s="306">
        <f>'Címrend kötelező 4.'!N60+'Címrend önként 4.'!N60+'Címrend állig. 4.'!N60</f>
        <v>0</v>
      </c>
      <c r="O60" s="306">
        <f>'Címrend kötelező 4.'!O60+'Címrend önként 4.'!O60+'Címrend állig. 4.'!O60</f>
        <v>0</v>
      </c>
      <c r="P60" s="306">
        <f>'Címrend kötelező 4.'!P60+'Címrend önként 4.'!P60+'Címrend állig. 4.'!P60</f>
        <v>0</v>
      </c>
      <c r="Q60" s="306">
        <f>'Címrend kötelező 4.'!Q60+'Címrend önként 4.'!Q60+'Címrend állig. 4.'!Q60</f>
        <v>0</v>
      </c>
      <c r="R60" s="306">
        <f>'Címrend kötelező 4.'!R60+'Címrend önként 4.'!R60+'Címrend állig. 4.'!R60</f>
        <v>0</v>
      </c>
      <c r="S60" s="306">
        <f>'Címrend kötelező 4.'!S60+'Címrend önként 4.'!S60+'Címrend állig. 4.'!S60</f>
        <v>0</v>
      </c>
      <c r="T60" s="306">
        <f>'Címrend kötelező 4.'!T60+'Címrend önként 4.'!T60+'Címrend állig. 4.'!T60</f>
        <v>0</v>
      </c>
      <c r="U60" s="306">
        <f>'Címrend kötelező 4.'!U60+'Címrend önként 4.'!U60+'Címrend állig. 4.'!U60</f>
        <v>0</v>
      </c>
      <c r="V60" s="306">
        <f>'Címrend kötelező 4.'!V60+'Címrend önként 4.'!V60+'Címrend állig. 4.'!V60</f>
        <v>0</v>
      </c>
      <c r="W60" s="306">
        <f>'Címrend kötelező 4.'!W60+'Címrend önként 4.'!W60+'Címrend állig. 4.'!W60</f>
        <v>0</v>
      </c>
      <c r="X60" s="306">
        <f>'Címrend kötelező 4.'!X60+'Címrend önként 4.'!X60+'Címrend állig. 4.'!X60</f>
        <v>0</v>
      </c>
      <c r="Y60" s="306">
        <f>'Címrend kötelező 4.'!Y60+'Címrend önként 4.'!Y60+'Címrend állig. 4.'!Y60</f>
        <v>0</v>
      </c>
      <c r="Z60" s="306">
        <f>'Címrend kötelező 4.'!Z60+'Címrend önként 4.'!Z60+'Címrend állig. 4.'!Z60</f>
        <v>0</v>
      </c>
      <c r="AA60" s="306">
        <f>'Címrend kötelező 4.'!AA60+'Címrend önként 4.'!AA60+'Címrend állig. 4.'!AA60</f>
        <v>0</v>
      </c>
      <c r="AB60" s="306">
        <f>'Címrend kötelező 4.'!AB60+'Címrend önként 4.'!AB60+'Címrend állig. 4.'!AB60</f>
        <v>0</v>
      </c>
      <c r="AC60" s="306">
        <f>'Címrend kötelező 4.'!AC60+'Címrend önként 4.'!AC60+'Címrend állig. 4.'!AC60</f>
        <v>0</v>
      </c>
      <c r="AD60" s="306">
        <f>'Címrend kötelező 4.'!AD60+'Címrend önként 4.'!AD60+'Címrend állig. 4.'!AD60</f>
        <v>0</v>
      </c>
      <c r="AE60" s="306">
        <f>'Címrend kötelező 4.'!AE60+'Címrend önként 4.'!AE60+'Címrend állig. 4.'!AE60</f>
        <v>0</v>
      </c>
      <c r="AF60" s="306">
        <f>'Címrend kötelező 4.'!AF60+'Címrend önként 4.'!AF60+'Címrend állig. 4.'!AF60</f>
        <v>0</v>
      </c>
      <c r="AG60" s="306">
        <f>'Címrend kötelező 4.'!AG60+'Címrend önként 4.'!AG60+'Címrend állig. 4.'!AG60</f>
        <v>0</v>
      </c>
      <c r="AH60" s="306">
        <f>'Címrend kötelező 4.'!AH60+'Címrend önként 4.'!AH60+'Címrend állig. 4.'!AH60</f>
        <v>0</v>
      </c>
      <c r="AI60" s="306">
        <f>'Címrend kötelező 4.'!AI60+'Címrend önként 4.'!AI60+'Címrend állig. 4.'!AI60</f>
        <v>0</v>
      </c>
      <c r="AJ60" s="306">
        <f>'Címrend kötelező 4.'!AJ60+'Címrend önként 4.'!AJ60+'Címrend állig. 4.'!AJ60</f>
        <v>0</v>
      </c>
      <c r="AK60" s="306">
        <f>'Címrend kötelező 4.'!AK60+'Címrend önként 4.'!AK60+'Címrend állig. 4.'!AK60</f>
        <v>0</v>
      </c>
      <c r="AL60" s="306">
        <f>'Címrend kötelező 4.'!AL60+'Címrend önként 4.'!AL60+'Címrend állig. 4.'!AL60</f>
        <v>0</v>
      </c>
      <c r="AM60" s="306">
        <f>'Címrend kötelező 4.'!AM60+'Címrend önként 4.'!AM60+'Címrend állig. 4.'!AM60</f>
        <v>0</v>
      </c>
      <c r="AN60" s="306">
        <f>'Címrend kötelező 4.'!AN60+'Címrend önként 4.'!AN60+'Címrend állig. 4.'!AN60</f>
        <v>0</v>
      </c>
      <c r="AO60" s="306">
        <f>'Címrend kötelező 4.'!AO60+'Címrend önként 4.'!AO60+'Címrend állig. 4.'!AO60</f>
        <v>0</v>
      </c>
      <c r="AP60" s="306">
        <f>'Címrend kötelező 4.'!AP60+'Címrend önként 4.'!AP60+'Címrend állig. 4.'!AP60</f>
        <v>0</v>
      </c>
      <c r="AQ60" s="306">
        <f>'Címrend kötelező 4.'!AQ60+'Címrend önként 4.'!AQ60+'Címrend állig. 4.'!AQ60</f>
        <v>0</v>
      </c>
      <c r="AR60" s="306">
        <f>'Címrend kötelező 4.'!AR60+'Címrend önként 4.'!AR60+'Címrend állig. 4.'!AR60</f>
        <v>0</v>
      </c>
      <c r="AS60" s="306">
        <f>'Címrend kötelező 4.'!AS60+'Címrend önként 4.'!AS60+'Címrend állig. 4.'!AS60</f>
        <v>0</v>
      </c>
      <c r="AT60" s="306">
        <f>'Címrend kötelező 4.'!AT60+'Címrend önként 4.'!AT60+'Címrend állig. 4.'!AT60</f>
        <v>0</v>
      </c>
      <c r="AU60" s="306">
        <f>'Címrend kötelező 4.'!AU60+'Címrend önként 4.'!AU60+'Címrend állig. 4.'!AU60</f>
        <v>0</v>
      </c>
      <c r="AV60" s="306">
        <f>'Címrend kötelező 4.'!AV60+'Címrend önként 4.'!AV60+'Címrend állig. 4.'!AV60</f>
        <v>0</v>
      </c>
      <c r="AW60" s="306">
        <f>'Címrend kötelező 4.'!AW60+'Címrend önként 4.'!AW60+'Címrend állig. 4.'!AW60</f>
        <v>0</v>
      </c>
      <c r="AX60" s="306">
        <f>'Címrend kötelező 4.'!AX60+'Címrend önként 4.'!AX60+'Címrend állig. 4.'!AX60</f>
        <v>0</v>
      </c>
      <c r="AY60" s="306">
        <f>'Címrend kötelező 4.'!AY60+'Címrend önként 4.'!AY60+'Címrend állig. 4.'!AY60</f>
        <v>0</v>
      </c>
      <c r="AZ60" s="306">
        <f>'Címrend kötelező 4.'!AZ60+'Címrend önként 4.'!AZ60+'Címrend állig. 4.'!AZ60</f>
        <v>0</v>
      </c>
      <c r="BA60" s="306">
        <f>'Címrend kötelező 4.'!BA60+'Címrend önként 4.'!BA60+'Címrend állig. 4.'!BA60</f>
        <v>0</v>
      </c>
      <c r="BB60" s="306">
        <f>'Címrend kötelező 4.'!BB60+'Címrend önként 4.'!BB60+'Címrend állig. 4.'!BB60</f>
        <v>0</v>
      </c>
      <c r="BC60" s="306">
        <f>'Címrend kötelező 4.'!BC60+'Címrend önként 4.'!BC60+'Címrend állig. 4.'!BC60</f>
        <v>0</v>
      </c>
      <c r="BD60" s="306">
        <f>'Címrend kötelező 4.'!BD60+'Címrend önként 4.'!BD60+'Címrend állig. 4.'!BD60</f>
        <v>0</v>
      </c>
      <c r="BE60" s="306">
        <f>'Címrend kötelező 4.'!BE60+'Címrend önként 4.'!BE60+'Címrend állig. 4.'!BE60</f>
        <v>0</v>
      </c>
      <c r="BF60" s="306">
        <f>'Címrend kötelező 4.'!BF60+'Címrend önként 4.'!BF60+'Címrend állig. 4.'!BF60</f>
        <v>0</v>
      </c>
      <c r="BG60" s="306">
        <f>'Címrend kötelező 4.'!BG60+'Címrend önként 4.'!BG60+'Címrend állig. 4.'!BG60</f>
        <v>0</v>
      </c>
      <c r="BH60" s="306">
        <f>'Címrend kötelező 4.'!BH60+'Címrend önként 4.'!BH60+'Címrend állig. 4.'!BH60</f>
        <v>0</v>
      </c>
      <c r="BI60" s="306">
        <f>'Címrend kötelező 4.'!BI60+'Címrend önként 4.'!BI60+'Címrend állig. 4.'!BI60</f>
        <v>0</v>
      </c>
      <c r="BJ60" s="306">
        <f>'Címrend kötelező 4.'!BJ60+'Címrend önként 4.'!BJ60+'Címrend állig. 4.'!BJ60</f>
        <v>0</v>
      </c>
      <c r="BK60" s="306">
        <f>'Címrend kötelező 4.'!BK60+'Címrend önként 4.'!BK60+'Címrend állig. 4.'!BK60</f>
        <v>0</v>
      </c>
      <c r="BL60" s="306">
        <f>'Címrend kötelező 4.'!BL60+'Címrend önként 4.'!BL60+'Címrend állig. 4.'!BL60</f>
        <v>0</v>
      </c>
      <c r="BM60" s="306">
        <f>'Címrend kötelező 4.'!BM60+'Címrend önként 4.'!BM60+'Címrend állig. 4.'!BM60</f>
        <v>0</v>
      </c>
      <c r="BN60" s="306">
        <f>'Címrend kötelező 4.'!BN60+'Címrend önként 4.'!BN60+'Címrend állig. 4.'!BN60</f>
        <v>0</v>
      </c>
      <c r="BO60" s="306">
        <f>'Címrend kötelező 4.'!BO60+'Címrend önként 4.'!BO60+'Címrend állig. 4.'!BO60</f>
        <v>0</v>
      </c>
      <c r="BP60" s="306">
        <f>'Címrend kötelező 4.'!BP60+'Címrend önként 4.'!BP60+'Címrend állig. 4.'!BP60</f>
        <v>0</v>
      </c>
      <c r="BQ60" s="306">
        <f>'Címrend kötelező 4.'!BQ60+'Címrend önként 4.'!BQ60+'Címrend állig. 4.'!BQ60</f>
        <v>0</v>
      </c>
      <c r="BR60" s="306">
        <f>'Címrend kötelező 4.'!BR60+'Címrend önként 4.'!BR60+'Címrend állig. 4.'!BR60</f>
        <v>0</v>
      </c>
      <c r="BS60" s="306">
        <f>'Címrend kötelező 4.'!BS60+'Címrend önként 4.'!BS60+'Címrend állig. 4.'!BS60</f>
        <v>0</v>
      </c>
      <c r="BT60" s="306">
        <f>'Címrend kötelező 4.'!BT60+'Címrend önként 4.'!BT60+'Címrend állig. 4.'!BT60</f>
        <v>0</v>
      </c>
      <c r="BU60" s="306">
        <f>'Címrend kötelező 4.'!BU60+'Címrend önként 4.'!BU60+'Címrend állig. 4.'!BU60</f>
        <v>0</v>
      </c>
      <c r="BV60" s="306">
        <f>'Címrend kötelező 4.'!BV60+'Címrend önként 4.'!BV60+'Címrend állig. 4.'!BV60</f>
        <v>0</v>
      </c>
      <c r="BW60" s="306">
        <f>'Címrend kötelező 4.'!BW60+'Címrend önként 4.'!BW60+'Címrend állig. 4.'!BW60</f>
        <v>0</v>
      </c>
      <c r="BX60" s="306">
        <f>'Címrend kötelező 4.'!BX60+'Címrend önként 4.'!BX60+'Címrend állig. 4.'!BX60</f>
        <v>0</v>
      </c>
      <c r="BY60" s="306">
        <f>'Címrend kötelező 4.'!BY60+'Címrend önként 4.'!BY60+'Címrend állig. 4.'!BY60</f>
        <v>0</v>
      </c>
      <c r="BZ60" s="306">
        <f>'Címrend kötelező 4.'!BZ60+'Címrend önként 4.'!BZ60+'Címrend állig. 4.'!BZ60</f>
        <v>0</v>
      </c>
      <c r="CA60" s="306">
        <f>'Címrend kötelező 4.'!CA60+'Címrend önként 4.'!CA60+'Címrend állig. 4.'!CA60</f>
        <v>0</v>
      </c>
      <c r="CB60" s="306">
        <f>'Címrend kötelező 4.'!CB60+'Címrend önként 4.'!CB60+'Címrend állig. 4.'!CB60</f>
        <v>0</v>
      </c>
      <c r="CC60" s="306">
        <f>'Címrend kötelező 4.'!CC60+'Címrend önként 4.'!CC60+'Címrend állig. 4.'!CC60</f>
        <v>0</v>
      </c>
      <c r="CD60" s="306">
        <f>'Címrend kötelező 4.'!CD60+'Címrend önként 4.'!CD60+'Címrend állig. 4.'!CD60</f>
        <v>0</v>
      </c>
      <c r="CE60" s="306">
        <f>'Címrend kötelező 4.'!CE60+'Címrend önként 4.'!CE60+'Címrend állig. 4.'!CE60</f>
        <v>0</v>
      </c>
      <c r="CF60" s="306">
        <f>'Címrend kötelező 4.'!CF60+'Címrend önként 4.'!CF60+'Címrend állig. 4.'!CF60</f>
        <v>0</v>
      </c>
      <c r="CG60" s="306">
        <f>'Címrend kötelező 4.'!CG60+'Címrend önként 4.'!CG60+'Címrend állig. 4.'!CG60</f>
        <v>0</v>
      </c>
      <c r="CH60" s="306">
        <f>'Címrend kötelező 4.'!CH60+'Címrend önként 4.'!CH60+'Címrend állig. 4.'!CH60</f>
        <v>0</v>
      </c>
      <c r="CI60" s="306">
        <f>'Címrend kötelező 4.'!CI60+'Címrend önként 4.'!CI60+'Címrend állig. 4.'!CI60</f>
        <v>0</v>
      </c>
      <c r="CJ60" s="306">
        <f>'Címrend kötelező 4.'!CJ60+'Címrend önként 4.'!CJ60+'Címrend állig. 4.'!CJ60</f>
        <v>0</v>
      </c>
      <c r="CK60" s="306">
        <f>'Címrend kötelező 4.'!CK60+'Címrend önként 4.'!CK60+'Címrend állig. 4.'!CK60</f>
        <v>0</v>
      </c>
      <c r="CL60" s="306">
        <f>'Címrend kötelező 4.'!CL60+'Címrend önként 4.'!CL60+'Címrend állig. 4.'!CL60</f>
        <v>0</v>
      </c>
      <c r="CM60" s="306">
        <f>'Címrend kötelező 4.'!CM60+'Címrend önként 4.'!CM60+'Címrend állig. 4.'!CM60</f>
        <v>0</v>
      </c>
      <c r="CN60" s="306">
        <f>'Címrend kötelező 4.'!CN60+'Címrend önként 4.'!CN60+'Címrend állig. 4.'!CN60</f>
        <v>0</v>
      </c>
      <c r="CO60" s="306">
        <f>'Címrend kötelező 4.'!CO60+'Címrend önként 4.'!CO60+'Címrend állig. 4.'!CO60</f>
        <v>0</v>
      </c>
      <c r="CP60" s="306">
        <f>'Címrend kötelező 4.'!CP60+'Címrend önként 4.'!CP60+'Címrend állig. 4.'!CP60</f>
        <v>0</v>
      </c>
      <c r="CQ60" s="306">
        <f>'Címrend kötelező 4.'!CQ60+'Címrend önként 4.'!CQ60+'Címrend állig. 4.'!CQ60</f>
        <v>0</v>
      </c>
      <c r="CR60" s="306">
        <f>'Címrend kötelező 4.'!CR60+'Címrend önként 4.'!CR60+'Címrend állig. 4.'!CR60</f>
        <v>0</v>
      </c>
      <c r="CS60" s="306">
        <f>'Címrend kötelező 4.'!CS60+'Címrend önként 4.'!CS60+'Címrend állig. 4.'!CS60</f>
        <v>0</v>
      </c>
      <c r="CT60" s="306">
        <f>'Címrend kötelező 4.'!CT60+'Címrend önként 4.'!CT60+'Címrend állig. 4.'!CT60</f>
        <v>0</v>
      </c>
      <c r="CU60" s="306">
        <f>'Címrend kötelező 4.'!CU60+'Címrend önként 4.'!CU60+'Címrend állig. 4.'!CU60</f>
        <v>0</v>
      </c>
      <c r="CV60" s="306">
        <f>'Címrend kötelező 4.'!CV60+'Címrend önként 4.'!CV60+'Címrend állig. 4.'!CV60</f>
        <v>0</v>
      </c>
      <c r="CW60" s="306">
        <f>'Címrend kötelező 4.'!CW60+'Címrend önként 4.'!CW60+'Címrend állig. 4.'!CW60</f>
        <v>0</v>
      </c>
      <c r="CX60" s="306">
        <f>'Címrend kötelező 4.'!CX60+'Címrend önként 4.'!CX60+'Címrend állig. 4.'!CX60</f>
        <v>0</v>
      </c>
      <c r="CY60" s="306">
        <f>'Címrend kötelező 4.'!CY60+'Címrend önként 4.'!CY60+'Címrend állig. 4.'!CY60</f>
        <v>0</v>
      </c>
      <c r="CZ60" s="306">
        <f>'Címrend kötelező 4.'!CZ60+'Címrend önként 4.'!CZ60+'Címrend állig. 4.'!CZ60</f>
        <v>0</v>
      </c>
      <c r="DA60" s="306">
        <f>'Címrend kötelező 4.'!DA60+'Címrend önként 4.'!DA60+'Címrend állig. 4.'!DA60</f>
        <v>0</v>
      </c>
      <c r="DB60" s="306">
        <f>'Címrend kötelező 4.'!DB60+'Címrend önként 4.'!DB60+'Címrend állig. 4.'!DB60</f>
        <v>0</v>
      </c>
      <c r="DC60" s="306">
        <f>'Címrend kötelező 4.'!DC60+'Címrend önként 4.'!DC60+'Címrend állig. 4.'!DC60</f>
        <v>0</v>
      </c>
      <c r="DD60" s="306">
        <f>'Címrend kötelező 4.'!DD60+'Címrend önként 4.'!DD60+'Címrend állig. 4.'!DD60</f>
        <v>0</v>
      </c>
      <c r="DE60" s="306">
        <f>'Címrend kötelező 4.'!DE60+'Címrend önként 4.'!DE60+'Címrend állig. 4.'!DE60</f>
        <v>0</v>
      </c>
      <c r="DF60" s="306">
        <f>'Címrend kötelező 4.'!DF60+'Címrend önként 4.'!DF60+'Címrend állig. 4.'!DF60</f>
        <v>0</v>
      </c>
      <c r="DG60" s="306">
        <f>'Címrend kötelező 4.'!DG60+'Címrend önként 4.'!DG60+'Címrend állig. 4.'!DG60</f>
        <v>0</v>
      </c>
      <c r="DH60" s="306">
        <f>'Címrend kötelező 4.'!DH60+'Címrend önként 4.'!DH60+'Címrend állig. 4.'!DH60</f>
        <v>0</v>
      </c>
      <c r="DI60" s="306">
        <f>'Címrend kötelező 4.'!DI60+'Címrend önként 4.'!DI60+'Címrend állig. 4.'!DI60</f>
        <v>0</v>
      </c>
      <c r="DJ60" s="306">
        <f>'Címrend kötelező 4.'!DJ60+'Címrend önként 4.'!DJ60+'Címrend állig. 4.'!DJ60</f>
        <v>0</v>
      </c>
      <c r="DK60" s="306">
        <f>'Címrend kötelező 4.'!DK60+'Címrend önként 4.'!DK60+'Címrend állig. 4.'!DK60</f>
        <v>0</v>
      </c>
      <c r="DL60" s="306">
        <f>'Címrend kötelező 4.'!DL60+'Címrend önként 4.'!DL60+'Címrend állig. 4.'!DL60</f>
        <v>0</v>
      </c>
      <c r="DM60" s="306">
        <f>'Címrend kötelező 4.'!DM60+'Címrend önként 4.'!DM60+'Címrend állig. 4.'!DM60</f>
        <v>0</v>
      </c>
      <c r="DN60" s="306">
        <f>'Címrend kötelező 4.'!DN60+'Címrend önként 4.'!DN60+'Címrend állig. 4.'!DN60</f>
        <v>0</v>
      </c>
      <c r="DO60" s="306">
        <f>'Címrend kötelező 4.'!DO60+'Címrend önként 4.'!DO60+'Címrend állig. 4.'!DO60</f>
        <v>0</v>
      </c>
      <c r="DP60" s="306">
        <f>'Címrend kötelező 4.'!DP60+'Címrend önként 4.'!DP60+'Címrend állig. 4.'!DP60</f>
        <v>0</v>
      </c>
      <c r="DQ60" s="306">
        <f>'Címrend kötelező 4.'!DQ60+'Címrend önként 4.'!DQ60+'Címrend állig. 4.'!DQ60</f>
        <v>0</v>
      </c>
      <c r="DR60" s="335">
        <f t="shared" si="281"/>
        <v>0</v>
      </c>
      <c r="DS60" s="335">
        <f t="shared" si="281"/>
        <v>0</v>
      </c>
      <c r="DT60" s="335">
        <f t="shared" si="281"/>
        <v>0</v>
      </c>
      <c r="DU60" s="306">
        <f>'Címrend kötelező 4.'!DU60+'Címrend önként 4.'!DU60+'Címrend állig. 4.'!DU60</f>
        <v>0</v>
      </c>
      <c r="DV60" s="306">
        <f>'Címrend kötelező 4.'!DV60+'Címrend önként 4.'!DV60+'Címrend állig. 4.'!DV60</f>
        <v>0</v>
      </c>
      <c r="DW60" s="306">
        <f>'Címrend kötelező 4.'!DW60+'Címrend önként 4.'!DW60+'Címrend állig. 4.'!DW60</f>
        <v>0</v>
      </c>
      <c r="DX60" s="306">
        <f>'Címrend kötelező 4.'!DX60+'Címrend önként 4.'!DX60+'Címrend állig. 4.'!DX60</f>
        <v>0</v>
      </c>
      <c r="DY60" s="306">
        <f>'Címrend kötelező 4.'!DY60+'Címrend önként 4.'!DY60+'Címrend állig. 4.'!DY60</f>
        <v>0</v>
      </c>
      <c r="DZ60" s="306">
        <f>'Címrend kötelező 4.'!DZ60+'Címrend önként 4.'!DZ60+'Címrend állig. 4.'!DZ60</f>
        <v>0</v>
      </c>
      <c r="EA60" s="306">
        <f>'Címrend kötelező 4.'!EA60+'Címrend önként 4.'!EA60+'Címrend állig. 4.'!EA60</f>
        <v>0</v>
      </c>
      <c r="EB60" s="306">
        <f>'Címrend kötelező 4.'!EB60+'Címrend önként 4.'!EB60+'Címrend állig. 4.'!EB60</f>
        <v>0</v>
      </c>
      <c r="EC60" s="306">
        <f>'Címrend kötelező 4.'!EC60+'Címrend önként 4.'!EC60+'Címrend állig. 4.'!EC60</f>
        <v>0</v>
      </c>
      <c r="ED60" s="306">
        <f>'Címrend kötelező 4.'!ED60+'Címrend önként 4.'!ED60+'Címrend állig. 4.'!ED60</f>
        <v>0</v>
      </c>
      <c r="EE60" s="306">
        <f>'Címrend kötelező 4.'!EE60+'Címrend önként 4.'!EE60+'Címrend állig. 4.'!EE60</f>
        <v>0</v>
      </c>
      <c r="EF60" s="306">
        <f>'Címrend kötelező 4.'!EF60+'Címrend önként 4.'!EF60+'Címrend állig. 4.'!EF60</f>
        <v>0</v>
      </c>
      <c r="EG60" s="306">
        <f>'Címrend kötelező 4.'!EG60+'Címrend önként 4.'!EG60+'Címrend állig. 4.'!EG60</f>
        <v>0</v>
      </c>
      <c r="EH60" s="306">
        <f>'Címrend kötelező 4.'!EH60+'Címrend önként 4.'!EH60+'Címrend állig. 4.'!EH60</f>
        <v>0</v>
      </c>
      <c r="EI60" s="306">
        <f>'Címrend kötelező 4.'!EI60+'Címrend önként 4.'!EI60+'Címrend állig. 4.'!EI60</f>
        <v>0</v>
      </c>
      <c r="EJ60" s="306">
        <f>'Címrend kötelező 4.'!EJ60+'Címrend önként 4.'!EJ60+'Címrend állig. 4.'!EJ60</f>
        <v>0</v>
      </c>
      <c r="EK60" s="306">
        <f>'Címrend kötelező 4.'!EK60+'Címrend önként 4.'!EK60+'Címrend állig. 4.'!EK60</f>
        <v>0</v>
      </c>
      <c r="EL60" s="306">
        <f>'Címrend kötelező 4.'!EL60+'Címrend önként 4.'!EL60+'Címrend állig. 4.'!EL60</f>
        <v>0</v>
      </c>
      <c r="EM60" s="306">
        <f>'Címrend kötelező 4.'!EM60+'Címrend önként 4.'!EM60+'Címrend állig. 4.'!EM60</f>
        <v>0</v>
      </c>
      <c r="EN60" s="306">
        <f>'Címrend kötelező 4.'!EN60+'Címrend önként 4.'!EN60+'Címrend állig. 4.'!EN60</f>
        <v>0</v>
      </c>
      <c r="EO60" s="306">
        <f>'Címrend kötelező 4.'!EO60+'Címrend önként 4.'!EO60+'Címrend állig. 4.'!EO60</f>
        <v>0</v>
      </c>
      <c r="EP60" s="306">
        <f>'Címrend kötelező 4.'!EP60+'Címrend önként 4.'!EP60+'Címrend állig. 4.'!EP60</f>
        <v>0</v>
      </c>
      <c r="EQ60" s="306">
        <f>'Címrend kötelező 4.'!EQ60+'Címrend önként 4.'!EQ60+'Címrend állig. 4.'!EQ60</f>
        <v>0</v>
      </c>
      <c r="ER60" s="306">
        <f>'Címrend kötelező 4.'!ER60+'Címrend önként 4.'!ER60+'Címrend állig. 4.'!ER60</f>
        <v>0</v>
      </c>
      <c r="ES60" s="306">
        <f>'Címrend kötelező 4.'!ES60+'Címrend önként 4.'!ES60+'Címrend állig. 4.'!ES60</f>
        <v>0</v>
      </c>
      <c r="ET60" s="306">
        <f>'Címrend kötelező 4.'!ET60+'Címrend önként 4.'!ET60+'Címrend állig. 4.'!ET60</f>
        <v>0</v>
      </c>
      <c r="EU60" s="306">
        <f>'Címrend kötelező 4.'!EU60+'Címrend önként 4.'!EU60+'Címrend állig. 4.'!EU60</f>
        <v>0</v>
      </c>
      <c r="EV60" s="335">
        <f t="shared" si="365"/>
        <v>0</v>
      </c>
      <c r="EW60" s="335">
        <f t="shared" si="365"/>
        <v>0</v>
      </c>
      <c r="EX60" s="335">
        <f t="shared" si="365"/>
        <v>0</v>
      </c>
      <c r="EY60" s="306">
        <f>'Címrend kötelező 4.'!EY60+'Címrend önként 4.'!EY60+'Címrend állig. 4.'!EY60</f>
        <v>0</v>
      </c>
      <c r="EZ60" s="306">
        <f>'Címrend kötelező 4.'!EZ60+'Címrend önként 4.'!EZ60+'Címrend állig. 4.'!EZ60</f>
        <v>0</v>
      </c>
      <c r="FA60" s="306">
        <f>'Címrend kötelező 4.'!FA60+'Címrend önként 4.'!FA60+'Címrend állig. 4.'!FA60</f>
        <v>0</v>
      </c>
      <c r="FB60" s="306">
        <f>'Címrend kötelező 4.'!FB60+'Címrend önként 4.'!FB60+'Címrend állig. 4.'!FB60</f>
        <v>0</v>
      </c>
      <c r="FC60" s="306">
        <f>'Címrend kötelező 4.'!FC60+'Címrend önként 4.'!FC60+'Címrend állig. 4.'!FC60</f>
        <v>0</v>
      </c>
      <c r="FD60" s="306">
        <f>'Címrend kötelező 4.'!FD60+'Címrend önként 4.'!FD60+'Címrend állig. 4.'!FD60</f>
        <v>0</v>
      </c>
      <c r="FE60" s="306">
        <f>'Címrend kötelező 4.'!FE60+'Címrend önként 4.'!FE60+'Címrend állig. 4.'!FE60</f>
        <v>0</v>
      </c>
      <c r="FF60" s="306">
        <f>'Címrend kötelező 4.'!FF60+'Címrend önként 4.'!FF60+'Címrend állig. 4.'!FF60</f>
        <v>0</v>
      </c>
      <c r="FG60" s="306">
        <f>'Címrend kötelező 4.'!FG60+'Címrend önként 4.'!FG60+'Címrend állig. 4.'!FG60</f>
        <v>0</v>
      </c>
      <c r="FH60" s="306">
        <f>'Címrend kötelező 4.'!FH60+'Címrend önként 4.'!FH60+'Címrend állig. 4.'!FH60</f>
        <v>0</v>
      </c>
      <c r="FI60" s="306">
        <f>'Címrend kötelező 4.'!FI60+'Címrend önként 4.'!FI60+'Címrend állig. 4.'!FI60</f>
        <v>0</v>
      </c>
      <c r="FJ60" s="306">
        <f>'Címrend kötelező 4.'!FJ60+'Címrend önként 4.'!FJ60+'Címrend állig. 4.'!FJ60</f>
        <v>0</v>
      </c>
      <c r="FK60" s="306">
        <f>'Címrend kötelező 4.'!FK60+'Címrend önként 4.'!FK60+'Címrend állig. 4.'!FK60</f>
        <v>0</v>
      </c>
      <c r="FL60" s="306">
        <f>'Címrend kötelező 4.'!FL60+'Címrend önként 4.'!FL60+'Címrend állig. 4.'!FL60</f>
        <v>0</v>
      </c>
      <c r="FM60" s="306">
        <f>'Címrend kötelező 4.'!FM60+'Címrend önként 4.'!FM60+'Címrend állig. 4.'!FM60</f>
        <v>0</v>
      </c>
      <c r="FN60" s="306">
        <f>'Címrend kötelező 4.'!FN60+'Címrend önként 4.'!FN60+'Címrend állig. 4.'!FN60</f>
        <v>0</v>
      </c>
      <c r="FO60" s="306">
        <f>'Címrend kötelező 4.'!FO60+'Címrend önként 4.'!FO60+'Címrend állig. 4.'!FO60</f>
        <v>0</v>
      </c>
      <c r="FP60" s="306">
        <f>'Címrend kötelező 4.'!FP60+'Címrend önként 4.'!FP60+'Címrend állig. 4.'!FP60</f>
        <v>0</v>
      </c>
      <c r="FQ60" s="306">
        <f>'Címrend kötelező 4.'!FQ60+'Címrend önként 4.'!FQ60+'Címrend állig. 4.'!FQ60</f>
        <v>0</v>
      </c>
      <c r="FR60" s="306">
        <f>'Címrend kötelező 4.'!FR60+'Címrend önként 4.'!FR60+'Címrend állig. 4.'!FR60</f>
        <v>0</v>
      </c>
      <c r="FS60" s="306">
        <f>'Címrend kötelező 4.'!FS60+'Címrend önként 4.'!FS60+'Címrend állig. 4.'!FS60</f>
        <v>0</v>
      </c>
      <c r="FT60" s="306">
        <f>'Címrend kötelező 4.'!FT60+'Címrend önként 4.'!FT60+'Címrend állig. 4.'!FT60</f>
        <v>0</v>
      </c>
      <c r="FU60" s="306">
        <f>'Címrend kötelező 4.'!FU60+'Címrend önként 4.'!FU60+'Címrend állig. 4.'!FU60</f>
        <v>0</v>
      </c>
      <c r="FV60" s="306">
        <f>'Címrend kötelező 4.'!FV60+'Címrend önként 4.'!FV60+'Címrend állig. 4.'!FV60</f>
        <v>0</v>
      </c>
      <c r="FW60" s="306">
        <f>'Címrend kötelező 4.'!FW60+'Címrend önként 4.'!FW60+'Címrend állig. 4.'!FW60</f>
        <v>0</v>
      </c>
      <c r="FX60" s="306">
        <f>'Címrend kötelező 4.'!FX60+'Címrend önként 4.'!FX60+'Címrend állig. 4.'!FX60</f>
        <v>0</v>
      </c>
      <c r="FY60" s="306">
        <f>'Címrend kötelező 4.'!FY60+'Címrend önként 4.'!FY60+'Címrend állig. 4.'!FY60</f>
        <v>0</v>
      </c>
      <c r="FZ60" s="306">
        <f>'Címrend kötelező 4.'!FZ60+'Címrend önként 4.'!FZ60+'Címrend állig. 4.'!FZ60</f>
        <v>0</v>
      </c>
      <c r="GA60" s="306">
        <f>'Címrend kötelező 4.'!GA60+'Címrend önként 4.'!GA60+'Címrend állig. 4.'!GA60</f>
        <v>0</v>
      </c>
      <c r="GB60" s="306">
        <f>'Címrend kötelező 4.'!GB60+'Címrend önként 4.'!GB60+'Címrend állig. 4.'!GB60</f>
        <v>0</v>
      </c>
      <c r="GC60" s="306">
        <f>'Címrend kötelező 4.'!GC60+'Címrend önként 4.'!GC60+'Címrend állig. 4.'!GC60</f>
        <v>0</v>
      </c>
      <c r="GD60" s="306">
        <f>'Címrend kötelező 4.'!GD60+'Címrend önként 4.'!GD60+'Címrend állig. 4.'!GD60</f>
        <v>0</v>
      </c>
      <c r="GE60" s="306">
        <f>'Címrend kötelező 4.'!GE60+'Címrend önként 4.'!GE60+'Címrend állig. 4.'!GE60</f>
        <v>0</v>
      </c>
      <c r="GF60" s="306">
        <f>'Címrend kötelező 4.'!GF60+'Címrend önként 4.'!GF60+'Címrend állig. 4.'!GF60</f>
        <v>0</v>
      </c>
      <c r="GG60" s="306">
        <f>'Címrend kötelező 4.'!GG60+'Címrend önként 4.'!GG60+'Címrend állig. 4.'!GG60</f>
        <v>0</v>
      </c>
      <c r="GH60" s="306">
        <f>'Címrend kötelező 4.'!GH60+'Címrend önként 4.'!GH60+'Címrend állig. 4.'!GH60</f>
        <v>0</v>
      </c>
      <c r="GI60" s="306">
        <f>'Címrend kötelező 4.'!GI60+'Címrend önként 4.'!GI60+'Címrend állig. 4.'!GI60</f>
        <v>0</v>
      </c>
      <c r="GJ60" s="306">
        <f>'Címrend kötelező 4.'!GJ60+'Címrend önként 4.'!GJ60+'Címrend állig. 4.'!GJ60</f>
        <v>0</v>
      </c>
      <c r="GK60" s="306">
        <f>'Címrend kötelező 4.'!GK60+'Címrend önként 4.'!GK60+'Címrend állig. 4.'!GK60</f>
        <v>0</v>
      </c>
      <c r="GL60" s="307">
        <f>EY60+FB60+FE60+FH60+FK60+FN60+FQ60+FT60+FW60+FZ60+GC60+GF60+GI60</f>
        <v>0</v>
      </c>
      <c r="GM60" s="307">
        <f t="shared" si="381"/>
        <v>0</v>
      </c>
      <c r="GN60" s="307">
        <f t="shared" si="381"/>
        <v>0</v>
      </c>
      <c r="GO60" s="306">
        <f>'Címrend kötelező 4.'!GO60+'Címrend önként 4.'!GO60+'Címrend állig. 4.'!GO60</f>
        <v>0</v>
      </c>
      <c r="GP60" s="306">
        <f>'Címrend kötelező 4.'!GP60+'Címrend önként 4.'!GP60+'Címrend állig. 4.'!GP60</f>
        <v>0</v>
      </c>
      <c r="GQ60" s="306">
        <f>'Címrend kötelező 4.'!GQ60+'Címrend önként 4.'!GQ60+'Címrend állig. 4.'!GQ60</f>
        <v>0</v>
      </c>
      <c r="GR60" s="306">
        <f>'Címrend kötelező 4.'!GR60+'Címrend önként 4.'!GR60+'Címrend állig. 4.'!GR60</f>
        <v>0</v>
      </c>
      <c r="GS60" s="306">
        <f>'Címrend kötelező 4.'!GS60+'Címrend önként 4.'!GS60+'Címrend állig. 4.'!GS60</f>
        <v>0</v>
      </c>
      <c r="GT60" s="306">
        <f>'Címrend kötelező 4.'!GT60+'Címrend önként 4.'!GT60+'Címrend állig. 4.'!GT60</f>
        <v>0</v>
      </c>
      <c r="GU60" s="306">
        <f>'Címrend kötelező 4.'!GU60+'Címrend önként 4.'!GU60+'Címrend állig. 4.'!GU60</f>
        <v>0</v>
      </c>
      <c r="GV60" s="306">
        <f>'Címrend kötelező 4.'!GV60+'Címrend önként 4.'!GV60+'Címrend állig. 4.'!GV60</f>
        <v>0</v>
      </c>
      <c r="GW60" s="306">
        <f>'Címrend kötelező 4.'!GW60+'Címrend önként 4.'!GW60+'Címrend állig. 4.'!GW60</f>
        <v>0</v>
      </c>
      <c r="GX60" s="307">
        <f>GL60+GO60+GR60+GU60</f>
        <v>0</v>
      </c>
      <c r="GY60" s="307">
        <f t="shared" si="382"/>
        <v>0</v>
      </c>
      <c r="GZ60" s="307">
        <f t="shared" si="382"/>
        <v>0</v>
      </c>
      <c r="HA60" s="307">
        <f>DR60+EV60+GX60</f>
        <v>0</v>
      </c>
      <c r="HB60" s="307">
        <f t="shared" si="383"/>
        <v>0</v>
      </c>
      <c r="HC60" s="308">
        <f t="shared" si="383"/>
        <v>0</v>
      </c>
      <c r="HD60" s="299"/>
    </row>
    <row r="61" spans="1:212" s="167" customFormat="1" ht="15" customHeight="1" x14ac:dyDescent="0.2">
      <c r="A61" s="317" t="s">
        <v>618</v>
      </c>
      <c r="B61" s="310">
        <f t="shared" ref="B61" si="384">B62+B67</f>
        <v>0</v>
      </c>
      <c r="C61" s="310">
        <f t="shared" ref="C61:E61" si="385">C62+C67</f>
        <v>0</v>
      </c>
      <c r="D61" s="310">
        <f t="shared" si="385"/>
        <v>0</v>
      </c>
      <c r="E61" s="310">
        <f t="shared" si="385"/>
        <v>0</v>
      </c>
      <c r="F61" s="310">
        <f t="shared" ref="F61:N61" si="386">F62+F67</f>
        <v>0</v>
      </c>
      <c r="G61" s="310">
        <f t="shared" si="386"/>
        <v>0</v>
      </c>
      <c r="H61" s="310">
        <f t="shared" si="386"/>
        <v>0</v>
      </c>
      <c r="I61" s="310">
        <f t="shared" si="386"/>
        <v>0</v>
      </c>
      <c r="J61" s="310">
        <f t="shared" si="386"/>
        <v>0</v>
      </c>
      <c r="K61" s="310">
        <f t="shared" si="386"/>
        <v>0</v>
      </c>
      <c r="L61" s="310">
        <f t="shared" si="386"/>
        <v>0</v>
      </c>
      <c r="M61" s="310">
        <f t="shared" si="386"/>
        <v>0</v>
      </c>
      <c r="N61" s="310">
        <f t="shared" si="386"/>
        <v>0</v>
      </c>
      <c r="O61" s="310">
        <f t="shared" ref="O61:BZ61" si="387">O62+O67</f>
        <v>0</v>
      </c>
      <c r="P61" s="310">
        <f t="shared" si="387"/>
        <v>0</v>
      </c>
      <c r="Q61" s="310">
        <f t="shared" si="387"/>
        <v>0</v>
      </c>
      <c r="R61" s="310">
        <f t="shared" si="387"/>
        <v>0</v>
      </c>
      <c r="S61" s="310">
        <f t="shared" si="387"/>
        <v>0</v>
      </c>
      <c r="T61" s="310">
        <f t="shared" si="387"/>
        <v>0</v>
      </c>
      <c r="U61" s="310">
        <f t="shared" si="387"/>
        <v>0</v>
      </c>
      <c r="V61" s="310">
        <f t="shared" si="387"/>
        <v>0</v>
      </c>
      <c r="W61" s="310">
        <f t="shared" si="387"/>
        <v>0</v>
      </c>
      <c r="X61" s="310">
        <f t="shared" si="387"/>
        <v>8500000</v>
      </c>
      <c r="Y61" s="310">
        <f t="shared" si="387"/>
        <v>2500000</v>
      </c>
      <c r="Z61" s="310">
        <f t="shared" si="387"/>
        <v>0</v>
      </c>
      <c r="AA61" s="310">
        <f t="shared" si="387"/>
        <v>17802</v>
      </c>
      <c r="AB61" s="310">
        <f t="shared" si="387"/>
        <v>17802</v>
      </c>
      <c r="AC61" s="310">
        <f t="shared" si="387"/>
        <v>2929976</v>
      </c>
      <c r="AD61" s="310">
        <f t="shared" si="387"/>
        <v>5602382</v>
      </c>
      <c r="AE61" s="310">
        <f t="shared" si="387"/>
        <v>5602382</v>
      </c>
      <c r="AF61" s="310">
        <f t="shared" si="387"/>
        <v>0</v>
      </c>
      <c r="AG61" s="310">
        <f t="shared" si="387"/>
        <v>0</v>
      </c>
      <c r="AH61" s="310">
        <f t="shared" si="387"/>
        <v>0</v>
      </c>
      <c r="AI61" s="310">
        <f t="shared" si="387"/>
        <v>0</v>
      </c>
      <c r="AJ61" s="310">
        <f t="shared" si="387"/>
        <v>0</v>
      </c>
      <c r="AK61" s="310">
        <f t="shared" si="387"/>
        <v>0</v>
      </c>
      <c r="AL61" s="310">
        <f t="shared" si="387"/>
        <v>0</v>
      </c>
      <c r="AM61" s="310">
        <f t="shared" si="387"/>
        <v>0</v>
      </c>
      <c r="AN61" s="310">
        <f t="shared" si="387"/>
        <v>0</v>
      </c>
      <c r="AO61" s="310">
        <f t="shared" si="387"/>
        <v>0</v>
      </c>
      <c r="AP61" s="310">
        <f t="shared" si="387"/>
        <v>0</v>
      </c>
      <c r="AQ61" s="310">
        <f t="shared" si="387"/>
        <v>0</v>
      </c>
      <c r="AR61" s="310">
        <f t="shared" si="387"/>
        <v>0</v>
      </c>
      <c r="AS61" s="310">
        <f t="shared" si="387"/>
        <v>0</v>
      </c>
      <c r="AT61" s="310">
        <f t="shared" si="387"/>
        <v>0</v>
      </c>
      <c r="AU61" s="310">
        <f t="shared" si="387"/>
        <v>0</v>
      </c>
      <c r="AV61" s="310">
        <f t="shared" si="387"/>
        <v>0</v>
      </c>
      <c r="AW61" s="310">
        <f t="shared" si="387"/>
        <v>0</v>
      </c>
      <c r="AX61" s="310">
        <f t="shared" si="387"/>
        <v>0</v>
      </c>
      <c r="AY61" s="310">
        <f t="shared" si="387"/>
        <v>0</v>
      </c>
      <c r="AZ61" s="310">
        <f t="shared" si="387"/>
        <v>0</v>
      </c>
      <c r="BA61" s="310">
        <f t="shared" si="387"/>
        <v>0</v>
      </c>
      <c r="BB61" s="310">
        <f t="shared" si="387"/>
        <v>0</v>
      </c>
      <c r="BC61" s="310">
        <f t="shared" si="387"/>
        <v>0</v>
      </c>
      <c r="BD61" s="310">
        <f t="shared" si="387"/>
        <v>0</v>
      </c>
      <c r="BE61" s="310">
        <f t="shared" si="387"/>
        <v>0</v>
      </c>
      <c r="BF61" s="310">
        <f t="shared" si="387"/>
        <v>0</v>
      </c>
      <c r="BG61" s="310">
        <f t="shared" si="387"/>
        <v>0</v>
      </c>
      <c r="BH61" s="310">
        <f t="shared" si="387"/>
        <v>0</v>
      </c>
      <c r="BI61" s="310">
        <f t="shared" si="387"/>
        <v>0</v>
      </c>
      <c r="BJ61" s="310">
        <f t="shared" si="387"/>
        <v>0</v>
      </c>
      <c r="BK61" s="310">
        <f t="shared" si="387"/>
        <v>0</v>
      </c>
      <c r="BL61" s="310">
        <f t="shared" si="387"/>
        <v>0</v>
      </c>
      <c r="BM61" s="310">
        <f t="shared" si="387"/>
        <v>0</v>
      </c>
      <c r="BN61" s="310">
        <f t="shared" si="387"/>
        <v>0</v>
      </c>
      <c r="BO61" s="310">
        <f t="shared" si="387"/>
        <v>0</v>
      </c>
      <c r="BP61" s="310">
        <f t="shared" si="387"/>
        <v>0</v>
      </c>
      <c r="BQ61" s="310">
        <f t="shared" si="387"/>
        <v>0</v>
      </c>
      <c r="BR61" s="310">
        <f t="shared" si="387"/>
        <v>0</v>
      </c>
      <c r="BS61" s="310">
        <f t="shared" si="387"/>
        <v>0</v>
      </c>
      <c r="BT61" s="310">
        <f t="shared" si="387"/>
        <v>0</v>
      </c>
      <c r="BU61" s="310">
        <f t="shared" si="387"/>
        <v>0</v>
      </c>
      <c r="BV61" s="310">
        <f t="shared" si="387"/>
        <v>0</v>
      </c>
      <c r="BW61" s="310">
        <f t="shared" si="387"/>
        <v>0</v>
      </c>
      <c r="BX61" s="310">
        <f t="shared" si="387"/>
        <v>0</v>
      </c>
      <c r="BY61" s="310">
        <f t="shared" si="387"/>
        <v>0</v>
      </c>
      <c r="BZ61" s="310">
        <f t="shared" si="387"/>
        <v>0</v>
      </c>
      <c r="CA61" s="310">
        <f t="shared" ref="CA61:DQ61" si="388">CA62+CA67</f>
        <v>0</v>
      </c>
      <c r="CB61" s="310">
        <f t="shared" si="388"/>
        <v>0</v>
      </c>
      <c r="CC61" s="310">
        <f t="shared" si="388"/>
        <v>0</v>
      </c>
      <c r="CD61" s="310">
        <f t="shared" si="388"/>
        <v>0</v>
      </c>
      <c r="CE61" s="310">
        <f t="shared" si="388"/>
        <v>0</v>
      </c>
      <c r="CF61" s="310">
        <f t="shared" si="388"/>
        <v>0</v>
      </c>
      <c r="CG61" s="310">
        <f t="shared" si="388"/>
        <v>0</v>
      </c>
      <c r="CH61" s="310">
        <f t="shared" si="388"/>
        <v>0</v>
      </c>
      <c r="CI61" s="310">
        <f t="shared" si="388"/>
        <v>0</v>
      </c>
      <c r="CJ61" s="310">
        <f t="shared" si="388"/>
        <v>0</v>
      </c>
      <c r="CK61" s="310">
        <f t="shared" si="388"/>
        <v>0</v>
      </c>
      <c r="CL61" s="310">
        <f t="shared" si="388"/>
        <v>0</v>
      </c>
      <c r="CM61" s="310">
        <f t="shared" si="388"/>
        <v>0</v>
      </c>
      <c r="CN61" s="310">
        <f t="shared" si="388"/>
        <v>0</v>
      </c>
      <c r="CO61" s="310">
        <f t="shared" si="388"/>
        <v>0</v>
      </c>
      <c r="CP61" s="310">
        <f t="shared" si="388"/>
        <v>0</v>
      </c>
      <c r="CQ61" s="310">
        <f t="shared" si="388"/>
        <v>0</v>
      </c>
      <c r="CR61" s="310">
        <f t="shared" si="388"/>
        <v>0</v>
      </c>
      <c r="CS61" s="310">
        <f t="shared" si="388"/>
        <v>0</v>
      </c>
      <c r="CT61" s="310">
        <f t="shared" si="388"/>
        <v>0</v>
      </c>
      <c r="CU61" s="310">
        <f t="shared" si="388"/>
        <v>0</v>
      </c>
      <c r="CV61" s="310">
        <f t="shared" si="388"/>
        <v>0</v>
      </c>
      <c r="CW61" s="310">
        <f t="shared" si="388"/>
        <v>0</v>
      </c>
      <c r="CX61" s="310">
        <f t="shared" si="388"/>
        <v>0</v>
      </c>
      <c r="CY61" s="310">
        <f t="shared" si="388"/>
        <v>0</v>
      </c>
      <c r="CZ61" s="310">
        <f t="shared" si="388"/>
        <v>0</v>
      </c>
      <c r="DA61" s="310">
        <f t="shared" si="388"/>
        <v>0</v>
      </c>
      <c r="DB61" s="310">
        <f t="shared" si="388"/>
        <v>0</v>
      </c>
      <c r="DC61" s="310">
        <f t="shared" si="388"/>
        <v>0</v>
      </c>
      <c r="DD61" s="310">
        <f t="shared" si="388"/>
        <v>0</v>
      </c>
      <c r="DE61" s="310">
        <f t="shared" si="388"/>
        <v>0</v>
      </c>
      <c r="DF61" s="310">
        <f t="shared" si="388"/>
        <v>0</v>
      </c>
      <c r="DG61" s="310">
        <f t="shared" si="388"/>
        <v>0</v>
      </c>
      <c r="DH61" s="310">
        <f t="shared" si="388"/>
        <v>0</v>
      </c>
      <c r="DI61" s="310">
        <f t="shared" si="388"/>
        <v>0</v>
      </c>
      <c r="DJ61" s="310">
        <f t="shared" si="388"/>
        <v>0</v>
      </c>
      <c r="DK61" s="310">
        <f t="shared" si="388"/>
        <v>0</v>
      </c>
      <c r="DL61" s="310">
        <f t="shared" si="388"/>
        <v>0</v>
      </c>
      <c r="DM61" s="310">
        <f t="shared" si="388"/>
        <v>0</v>
      </c>
      <c r="DN61" s="310">
        <f t="shared" si="388"/>
        <v>0</v>
      </c>
      <c r="DO61" s="310">
        <f t="shared" si="388"/>
        <v>0</v>
      </c>
      <c r="DP61" s="310">
        <f t="shared" si="388"/>
        <v>0</v>
      </c>
      <c r="DQ61" s="310">
        <f t="shared" si="388"/>
        <v>0</v>
      </c>
      <c r="DR61" s="337">
        <f t="shared" ref="DR61:DW61" si="389">DR62+DR67</f>
        <v>2929976</v>
      </c>
      <c r="DS61" s="337">
        <f t="shared" si="389"/>
        <v>14120184</v>
      </c>
      <c r="DT61" s="337">
        <f t="shared" si="389"/>
        <v>8120184</v>
      </c>
      <c r="DU61" s="310">
        <f t="shared" si="389"/>
        <v>13114</v>
      </c>
      <c r="DV61" s="310">
        <f t="shared" si="389"/>
        <v>13141</v>
      </c>
      <c r="DW61" s="310">
        <f t="shared" si="389"/>
        <v>427</v>
      </c>
      <c r="DX61" s="310">
        <f t="shared" ref="DX61:EU61" si="390">DX62+DX67</f>
        <v>4516</v>
      </c>
      <c r="DY61" s="310">
        <f t="shared" si="390"/>
        <v>5941</v>
      </c>
      <c r="DZ61" s="310">
        <f t="shared" si="390"/>
        <v>2684</v>
      </c>
      <c r="EA61" s="310">
        <f t="shared" si="390"/>
        <v>3632</v>
      </c>
      <c r="EB61" s="310">
        <f t="shared" si="390"/>
        <v>3632</v>
      </c>
      <c r="EC61" s="310">
        <f t="shared" si="390"/>
        <v>1973</v>
      </c>
      <c r="ED61" s="310">
        <f t="shared" si="390"/>
        <v>354729</v>
      </c>
      <c r="EE61" s="310">
        <f t="shared" si="390"/>
        <v>358970</v>
      </c>
      <c r="EF61" s="310">
        <f t="shared" si="390"/>
        <v>209269</v>
      </c>
      <c r="EG61" s="310">
        <f t="shared" si="390"/>
        <v>70215</v>
      </c>
      <c r="EH61" s="310">
        <f t="shared" si="390"/>
        <v>96575</v>
      </c>
      <c r="EI61" s="310">
        <f t="shared" si="390"/>
        <v>30947</v>
      </c>
      <c r="EJ61" s="310">
        <f t="shared" si="390"/>
        <v>56559</v>
      </c>
      <c r="EK61" s="310">
        <f t="shared" si="390"/>
        <v>77994</v>
      </c>
      <c r="EL61" s="310">
        <f t="shared" si="390"/>
        <v>68102</v>
      </c>
      <c r="EM61" s="310">
        <f t="shared" si="390"/>
        <v>20866</v>
      </c>
      <c r="EN61" s="310">
        <f t="shared" si="390"/>
        <v>20866</v>
      </c>
      <c r="EO61" s="310">
        <f t="shared" si="390"/>
        <v>9682</v>
      </c>
      <c r="EP61" s="310">
        <f t="shared" si="390"/>
        <v>1304188</v>
      </c>
      <c r="EQ61" s="310">
        <f t="shared" si="390"/>
        <v>1340873</v>
      </c>
      <c r="ER61" s="310">
        <f t="shared" si="390"/>
        <v>1252273</v>
      </c>
      <c r="ES61" s="310">
        <f t="shared" si="390"/>
        <v>448974</v>
      </c>
      <c r="ET61" s="310">
        <f t="shared" si="390"/>
        <v>556229</v>
      </c>
      <c r="EU61" s="310">
        <f t="shared" si="390"/>
        <v>496461</v>
      </c>
      <c r="EV61" s="337">
        <f t="shared" ref="EV61:FA61" si="391">EV62+EV67</f>
        <v>2276793</v>
      </c>
      <c r="EW61" s="337">
        <f t="shared" si="391"/>
        <v>2474221</v>
      </c>
      <c r="EX61" s="337">
        <f t="shared" si="391"/>
        <v>2071818</v>
      </c>
      <c r="EY61" s="310">
        <f t="shared" si="391"/>
        <v>65153</v>
      </c>
      <c r="EZ61" s="310">
        <f t="shared" si="391"/>
        <v>69594</v>
      </c>
      <c r="FA61" s="310">
        <f t="shared" si="391"/>
        <v>69594</v>
      </c>
      <c r="FB61" s="310">
        <f t="shared" ref="FB61:GK61" si="392">FB62+FB67</f>
        <v>132010</v>
      </c>
      <c r="FC61" s="310">
        <f t="shared" si="392"/>
        <v>113529</v>
      </c>
      <c r="FD61" s="310">
        <f t="shared" si="392"/>
        <v>102350</v>
      </c>
      <c r="FE61" s="310">
        <f t="shared" si="392"/>
        <v>62186</v>
      </c>
      <c r="FF61" s="310">
        <f t="shared" si="392"/>
        <v>92970</v>
      </c>
      <c r="FG61" s="310">
        <f t="shared" si="392"/>
        <v>92970</v>
      </c>
      <c r="FH61" s="310">
        <f t="shared" si="392"/>
        <v>131130</v>
      </c>
      <c r="FI61" s="310">
        <f t="shared" si="392"/>
        <v>210390</v>
      </c>
      <c r="FJ61" s="310">
        <f t="shared" si="392"/>
        <v>210390</v>
      </c>
      <c r="FK61" s="310">
        <f t="shared" si="392"/>
        <v>128880</v>
      </c>
      <c r="FL61" s="310">
        <f t="shared" si="392"/>
        <v>140582</v>
      </c>
      <c r="FM61" s="310">
        <f t="shared" si="392"/>
        <v>140582</v>
      </c>
      <c r="FN61" s="310">
        <f t="shared" si="392"/>
        <v>199075</v>
      </c>
      <c r="FO61" s="310">
        <f t="shared" si="392"/>
        <v>205422</v>
      </c>
      <c r="FP61" s="310">
        <f t="shared" si="392"/>
        <v>205422</v>
      </c>
      <c r="FQ61" s="310">
        <f t="shared" si="392"/>
        <v>121603</v>
      </c>
      <c r="FR61" s="310">
        <f t="shared" si="392"/>
        <v>136728</v>
      </c>
      <c r="FS61" s="310">
        <f t="shared" si="392"/>
        <v>136728</v>
      </c>
      <c r="FT61" s="310">
        <f t="shared" si="392"/>
        <v>148507</v>
      </c>
      <c r="FU61" s="310">
        <f t="shared" si="392"/>
        <v>190643</v>
      </c>
      <c r="FV61" s="310">
        <f t="shared" si="392"/>
        <v>190643</v>
      </c>
      <c r="FW61" s="310">
        <f t="shared" si="392"/>
        <v>78906</v>
      </c>
      <c r="FX61" s="310">
        <f t="shared" si="392"/>
        <v>114703</v>
      </c>
      <c r="FY61" s="310">
        <f t="shared" si="392"/>
        <v>114703</v>
      </c>
      <c r="FZ61" s="310">
        <f t="shared" si="392"/>
        <v>16058</v>
      </c>
      <c r="GA61" s="310">
        <f t="shared" si="392"/>
        <v>19052</v>
      </c>
      <c r="GB61" s="310">
        <f t="shared" si="392"/>
        <v>19052</v>
      </c>
      <c r="GC61" s="310">
        <f t="shared" si="392"/>
        <v>48694</v>
      </c>
      <c r="GD61" s="310">
        <f t="shared" si="392"/>
        <v>59829</v>
      </c>
      <c r="GE61" s="310">
        <f t="shared" si="392"/>
        <v>59829</v>
      </c>
      <c r="GF61" s="310">
        <f t="shared" si="392"/>
        <v>693655</v>
      </c>
      <c r="GG61" s="310">
        <f t="shared" si="392"/>
        <v>699672</v>
      </c>
      <c r="GH61" s="310">
        <f t="shared" si="392"/>
        <v>699672</v>
      </c>
      <c r="GI61" s="310">
        <f t="shared" si="392"/>
        <v>67875</v>
      </c>
      <c r="GJ61" s="310">
        <f t="shared" si="392"/>
        <v>85239</v>
      </c>
      <c r="GK61" s="310">
        <f t="shared" si="392"/>
        <v>85239</v>
      </c>
      <c r="GL61" s="310">
        <f t="shared" ref="GL61:GQ61" si="393">GL62+GL67</f>
        <v>1893732</v>
      </c>
      <c r="GM61" s="310">
        <f t="shared" si="393"/>
        <v>2138353</v>
      </c>
      <c r="GN61" s="310">
        <f t="shared" si="393"/>
        <v>2127174</v>
      </c>
      <c r="GO61" s="310">
        <f t="shared" si="393"/>
        <v>845390</v>
      </c>
      <c r="GP61" s="310">
        <f t="shared" si="393"/>
        <v>1146336</v>
      </c>
      <c r="GQ61" s="310">
        <f t="shared" si="393"/>
        <v>1111632</v>
      </c>
      <c r="GR61" s="310">
        <f t="shared" ref="GR61:GW61" si="394">GR62+GR67</f>
        <v>9088</v>
      </c>
      <c r="GS61" s="310">
        <f t="shared" si="394"/>
        <v>150223</v>
      </c>
      <c r="GT61" s="310">
        <f t="shared" si="394"/>
        <v>149100</v>
      </c>
      <c r="GU61" s="310">
        <f t="shared" si="394"/>
        <v>1354848</v>
      </c>
      <c r="GV61" s="310">
        <f t="shared" si="394"/>
        <v>1584448</v>
      </c>
      <c r="GW61" s="310">
        <f t="shared" si="394"/>
        <v>1583314</v>
      </c>
      <c r="GX61" s="310">
        <f t="shared" ref="GX61:HC61" si="395">GX62+GX67</f>
        <v>4103058</v>
      </c>
      <c r="GY61" s="310">
        <f t="shared" si="395"/>
        <v>5019360</v>
      </c>
      <c r="GZ61" s="310">
        <f t="shared" si="395"/>
        <v>4971220</v>
      </c>
      <c r="HA61" s="310">
        <f t="shared" si="395"/>
        <v>9309827</v>
      </c>
      <c r="HB61" s="310">
        <f t="shared" si="395"/>
        <v>21613765</v>
      </c>
      <c r="HC61" s="311">
        <f t="shared" si="395"/>
        <v>15163222</v>
      </c>
      <c r="HD61" s="299"/>
    </row>
    <row r="62" spans="1:212" s="167" customFormat="1" ht="15" customHeight="1" x14ac:dyDescent="0.2">
      <c r="A62" s="317" t="s">
        <v>619</v>
      </c>
      <c r="B62" s="310">
        <f t="shared" ref="B62" si="396">B63+B64+B65+B66</f>
        <v>0</v>
      </c>
      <c r="C62" s="310">
        <f t="shared" ref="C62:E62" si="397">C63+C64+C65+C66</f>
        <v>0</v>
      </c>
      <c r="D62" s="310">
        <f t="shared" si="397"/>
        <v>0</v>
      </c>
      <c r="E62" s="310">
        <f t="shared" si="397"/>
        <v>0</v>
      </c>
      <c r="F62" s="310">
        <f t="shared" ref="F62:N62" si="398">F63+F64+F65+F66</f>
        <v>0</v>
      </c>
      <c r="G62" s="310">
        <f t="shared" si="398"/>
        <v>0</v>
      </c>
      <c r="H62" s="310">
        <f t="shared" si="398"/>
        <v>0</v>
      </c>
      <c r="I62" s="310">
        <f t="shared" si="398"/>
        <v>0</v>
      </c>
      <c r="J62" s="310">
        <f t="shared" si="398"/>
        <v>0</v>
      </c>
      <c r="K62" s="310">
        <f t="shared" si="398"/>
        <v>0</v>
      </c>
      <c r="L62" s="310">
        <f t="shared" si="398"/>
        <v>0</v>
      </c>
      <c r="M62" s="310">
        <f t="shared" si="398"/>
        <v>0</v>
      </c>
      <c r="N62" s="310">
        <f t="shared" si="398"/>
        <v>0</v>
      </c>
      <c r="O62" s="310">
        <f t="shared" ref="O62:BZ62" si="399">O63+O64+O65+O66</f>
        <v>0</v>
      </c>
      <c r="P62" s="310">
        <f t="shared" si="399"/>
        <v>0</v>
      </c>
      <c r="Q62" s="310">
        <f t="shared" si="399"/>
        <v>0</v>
      </c>
      <c r="R62" s="310">
        <f t="shared" si="399"/>
        <v>0</v>
      </c>
      <c r="S62" s="310">
        <f t="shared" si="399"/>
        <v>0</v>
      </c>
      <c r="T62" s="310">
        <f t="shared" si="399"/>
        <v>0</v>
      </c>
      <c r="U62" s="310">
        <f t="shared" si="399"/>
        <v>0</v>
      </c>
      <c r="V62" s="310">
        <f t="shared" si="399"/>
        <v>0</v>
      </c>
      <c r="W62" s="310">
        <f t="shared" si="399"/>
        <v>0</v>
      </c>
      <c r="X62" s="310">
        <f t="shared" si="399"/>
        <v>8500000</v>
      </c>
      <c r="Y62" s="310">
        <f t="shared" si="399"/>
        <v>2500000</v>
      </c>
      <c r="Z62" s="310">
        <f t="shared" si="399"/>
        <v>0</v>
      </c>
      <c r="AA62" s="310">
        <f t="shared" si="399"/>
        <v>17802</v>
      </c>
      <c r="AB62" s="310">
        <f t="shared" si="399"/>
        <v>17802</v>
      </c>
      <c r="AC62" s="310">
        <f t="shared" si="399"/>
        <v>935832</v>
      </c>
      <c r="AD62" s="310">
        <f t="shared" si="399"/>
        <v>3111217</v>
      </c>
      <c r="AE62" s="310">
        <f t="shared" si="399"/>
        <v>3111217</v>
      </c>
      <c r="AF62" s="310">
        <f t="shared" si="399"/>
        <v>0</v>
      </c>
      <c r="AG62" s="310">
        <f t="shared" si="399"/>
        <v>0</v>
      </c>
      <c r="AH62" s="310">
        <f t="shared" si="399"/>
        <v>0</v>
      </c>
      <c r="AI62" s="310">
        <f t="shared" si="399"/>
        <v>0</v>
      </c>
      <c r="AJ62" s="310">
        <f t="shared" si="399"/>
        <v>0</v>
      </c>
      <c r="AK62" s="310">
        <f t="shared" si="399"/>
        <v>0</v>
      </c>
      <c r="AL62" s="310">
        <f t="shared" si="399"/>
        <v>0</v>
      </c>
      <c r="AM62" s="310">
        <f t="shared" si="399"/>
        <v>0</v>
      </c>
      <c r="AN62" s="310">
        <f t="shared" si="399"/>
        <v>0</v>
      </c>
      <c r="AO62" s="310">
        <f t="shared" si="399"/>
        <v>0</v>
      </c>
      <c r="AP62" s="310">
        <f t="shared" si="399"/>
        <v>0</v>
      </c>
      <c r="AQ62" s="310">
        <f t="shared" si="399"/>
        <v>0</v>
      </c>
      <c r="AR62" s="310">
        <f t="shared" si="399"/>
        <v>0</v>
      </c>
      <c r="AS62" s="310">
        <f t="shared" si="399"/>
        <v>0</v>
      </c>
      <c r="AT62" s="310">
        <f t="shared" si="399"/>
        <v>0</v>
      </c>
      <c r="AU62" s="310">
        <f t="shared" si="399"/>
        <v>0</v>
      </c>
      <c r="AV62" s="310">
        <f t="shared" si="399"/>
        <v>0</v>
      </c>
      <c r="AW62" s="310">
        <f t="shared" si="399"/>
        <v>0</v>
      </c>
      <c r="AX62" s="310">
        <f t="shared" si="399"/>
        <v>0</v>
      </c>
      <c r="AY62" s="310">
        <f t="shared" si="399"/>
        <v>0</v>
      </c>
      <c r="AZ62" s="310">
        <f t="shared" si="399"/>
        <v>0</v>
      </c>
      <c r="BA62" s="310">
        <f t="shared" si="399"/>
        <v>0</v>
      </c>
      <c r="BB62" s="310">
        <f t="shared" si="399"/>
        <v>0</v>
      </c>
      <c r="BC62" s="310">
        <f t="shared" si="399"/>
        <v>0</v>
      </c>
      <c r="BD62" s="310">
        <f t="shared" si="399"/>
        <v>0</v>
      </c>
      <c r="BE62" s="310">
        <f t="shared" si="399"/>
        <v>0</v>
      </c>
      <c r="BF62" s="310">
        <f t="shared" si="399"/>
        <v>0</v>
      </c>
      <c r="BG62" s="310">
        <f t="shared" si="399"/>
        <v>0</v>
      </c>
      <c r="BH62" s="310">
        <f t="shared" si="399"/>
        <v>0</v>
      </c>
      <c r="BI62" s="310">
        <f t="shared" si="399"/>
        <v>0</v>
      </c>
      <c r="BJ62" s="310">
        <f t="shared" si="399"/>
        <v>0</v>
      </c>
      <c r="BK62" s="310">
        <f t="shared" si="399"/>
        <v>0</v>
      </c>
      <c r="BL62" s="310">
        <f t="shared" si="399"/>
        <v>0</v>
      </c>
      <c r="BM62" s="310">
        <f t="shared" si="399"/>
        <v>0</v>
      </c>
      <c r="BN62" s="310">
        <f t="shared" si="399"/>
        <v>0</v>
      </c>
      <c r="BO62" s="310">
        <f t="shared" si="399"/>
        <v>0</v>
      </c>
      <c r="BP62" s="310">
        <f t="shared" si="399"/>
        <v>0</v>
      </c>
      <c r="BQ62" s="310">
        <f t="shared" si="399"/>
        <v>0</v>
      </c>
      <c r="BR62" s="310">
        <f t="shared" si="399"/>
        <v>0</v>
      </c>
      <c r="BS62" s="310">
        <f t="shared" si="399"/>
        <v>0</v>
      </c>
      <c r="BT62" s="310">
        <f t="shared" si="399"/>
        <v>0</v>
      </c>
      <c r="BU62" s="310">
        <f t="shared" si="399"/>
        <v>0</v>
      </c>
      <c r="BV62" s="310">
        <f t="shared" si="399"/>
        <v>0</v>
      </c>
      <c r="BW62" s="310">
        <f t="shared" si="399"/>
        <v>0</v>
      </c>
      <c r="BX62" s="310">
        <f t="shared" si="399"/>
        <v>0</v>
      </c>
      <c r="BY62" s="310">
        <f t="shared" si="399"/>
        <v>0</v>
      </c>
      <c r="BZ62" s="310">
        <f t="shared" si="399"/>
        <v>0</v>
      </c>
      <c r="CA62" s="310">
        <f t="shared" ref="CA62:DQ62" si="400">CA63+CA64+CA65+CA66</f>
        <v>0</v>
      </c>
      <c r="CB62" s="310">
        <f t="shared" si="400"/>
        <v>0</v>
      </c>
      <c r="CC62" s="310">
        <f t="shared" si="400"/>
        <v>0</v>
      </c>
      <c r="CD62" s="310">
        <f t="shared" si="400"/>
        <v>0</v>
      </c>
      <c r="CE62" s="310">
        <f t="shared" si="400"/>
        <v>0</v>
      </c>
      <c r="CF62" s="310">
        <f t="shared" si="400"/>
        <v>0</v>
      </c>
      <c r="CG62" s="310">
        <f t="shared" si="400"/>
        <v>0</v>
      </c>
      <c r="CH62" s="310">
        <f t="shared" si="400"/>
        <v>0</v>
      </c>
      <c r="CI62" s="310">
        <f t="shared" si="400"/>
        <v>0</v>
      </c>
      <c r="CJ62" s="310">
        <f t="shared" si="400"/>
        <v>0</v>
      </c>
      <c r="CK62" s="310">
        <f t="shared" si="400"/>
        <v>0</v>
      </c>
      <c r="CL62" s="310">
        <f t="shared" si="400"/>
        <v>0</v>
      </c>
      <c r="CM62" s="310">
        <f t="shared" si="400"/>
        <v>0</v>
      </c>
      <c r="CN62" s="310">
        <f t="shared" si="400"/>
        <v>0</v>
      </c>
      <c r="CO62" s="310">
        <f t="shared" si="400"/>
        <v>0</v>
      </c>
      <c r="CP62" s="310">
        <f t="shared" si="400"/>
        <v>0</v>
      </c>
      <c r="CQ62" s="310">
        <f t="shared" si="400"/>
        <v>0</v>
      </c>
      <c r="CR62" s="310">
        <f t="shared" si="400"/>
        <v>0</v>
      </c>
      <c r="CS62" s="310">
        <f t="shared" si="400"/>
        <v>0</v>
      </c>
      <c r="CT62" s="310">
        <f t="shared" si="400"/>
        <v>0</v>
      </c>
      <c r="CU62" s="310">
        <f t="shared" si="400"/>
        <v>0</v>
      </c>
      <c r="CV62" s="310">
        <f t="shared" si="400"/>
        <v>0</v>
      </c>
      <c r="CW62" s="310">
        <f t="shared" si="400"/>
        <v>0</v>
      </c>
      <c r="CX62" s="310">
        <f t="shared" si="400"/>
        <v>0</v>
      </c>
      <c r="CY62" s="310">
        <f t="shared" si="400"/>
        <v>0</v>
      </c>
      <c r="CZ62" s="310">
        <f t="shared" si="400"/>
        <v>0</v>
      </c>
      <c r="DA62" s="310">
        <f t="shared" si="400"/>
        <v>0</v>
      </c>
      <c r="DB62" s="310">
        <f t="shared" si="400"/>
        <v>0</v>
      </c>
      <c r="DC62" s="310">
        <f t="shared" si="400"/>
        <v>0</v>
      </c>
      <c r="DD62" s="310">
        <f t="shared" si="400"/>
        <v>0</v>
      </c>
      <c r="DE62" s="310">
        <f t="shared" si="400"/>
        <v>0</v>
      </c>
      <c r="DF62" s="310">
        <f t="shared" si="400"/>
        <v>0</v>
      </c>
      <c r="DG62" s="310">
        <f t="shared" si="400"/>
        <v>0</v>
      </c>
      <c r="DH62" s="310">
        <f t="shared" si="400"/>
        <v>0</v>
      </c>
      <c r="DI62" s="310">
        <f t="shared" si="400"/>
        <v>0</v>
      </c>
      <c r="DJ62" s="310">
        <f t="shared" si="400"/>
        <v>0</v>
      </c>
      <c r="DK62" s="310">
        <f t="shared" si="400"/>
        <v>0</v>
      </c>
      <c r="DL62" s="310">
        <f t="shared" si="400"/>
        <v>0</v>
      </c>
      <c r="DM62" s="310">
        <f t="shared" si="400"/>
        <v>0</v>
      </c>
      <c r="DN62" s="310">
        <f t="shared" si="400"/>
        <v>0</v>
      </c>
      <c r="DO62" s="310">
        <f t="shared" si="400"/>
        <v>0</v>
      </c>
      <c r="DP62" s="310">
        <f t="shared" si="400"/>
        <v>0</v>
      </c>
      <c r="DQ62" s="310">
        <f t="shared" si="400"/>
        <v>0</v>
      </c>
      <c r="DR62" s="337">
        <f t="shared" ref="DR62:DW62" si="401">DR63+DR64+DR65+DR66</f>
        <v>935832</v>
      </c>
      <c r="DS62" s="337">
        <f t="shared" si="401"/>
        <v>11629019</v>
      </c>
      <c r="DT62" s="337">
        <f t="shared" si="401"/>
        <v>5629019</v>
      </c>
      <c r="DU62" s="310">
        <f t="shared" si="401"/>
        <v>13114</v>
      </c>
      <c r="DV62" s="310">
        <f t="shared" si="401"/>
        <v>13141</v>
      </c>
      <c r="DW62" s="310">
        <f t="shared" si="401"/>
        <v>427</v>
      </c>
      <c r="DX62" s="310">
        <f t="shared" ref="DX62:EU62" si="402">DX63+DX64+DX65+DX66</f>
        <v>4516</v>
      </c>
      <c r="DY62" s="310">
        <f t="shared" si="402"/>
        <v>5941</v>
      </c>
      <c r="DZ62" s="310">
        <f t="shared" si="402"/>
        <v>2684</v>
      </c>
      <c r="EA62" s="310">
        <f t="shared" si="402"/>
        <v>3632</v>
      </c>
      <c r="EB62" s="310">
        <f t="shared" si="402"/>
        <v>3632</v>
      </c>
      <c r="EC62" s="310">
        <f t="shared" si="402"/>
        <v>1973</v>
      </c>
      <c r="ED62" s="310">
        <f t="shared" si="402"/>
        <v>338329</v>
      </c>
      <c r="EE62" s="310">
        <f t="shared" si="402"/>
        <v>310154</v>
      </c>
      <c r="EF62" s="310">
        <f t="shared" si="402"/>
        <v>194779</v>
      </c>
      <c r="EG62" s="310">
        <f t="shared" si="402"/>
        <v>59815</v>
      </c>
      <c r="EH62" s="310">
        <f t="shared" si="402"/>
        <v>49458</v>
      </c>
      <c r="EI62" s="310">
        <f t="shared" si="402"/>
        <v>11374</v>
      </c>
      <c r="EJ62" s="310">
        <f t="shared" si="402"/>
        <v>55759</v>
      </c>
      <c r="EK62" s="310">
        <f t="shared" si="402"/>
        <v>76884</v>
      </c>
      <c r="EL62" s="310">
        <f t="shared" si="402"/>
        <v>66992</v>
      </c>
      <c r="EM62" s="310">
        <f t="shared" si="402"/>
        <v>15766</v>
      </c>
      <c r="EN62" s="310">
        <f t="shared" si="402"/>
        <v>15766</v>
      </c>
      <c r="EO62" s="310">
        <f t="shared" si="402"/>
        <v>9658</v>
      </c>
      <c r="EP62" s="310">
        <f t="shared" si="402"/>
        <v>1304188</v>
      </c>
      <c r="EQ62" s="310">
        <f t="shared" si="402"/>
        <v>1340873</v>
      </c>
      <c r="ER62" s="310">
        <f t="shared" si="402"/>
        <v>1252273</v>
      </c>
      <c r="ES62" s="310">
        <f t="shared" si="402"/>
        <v>446974</v>
      </c>
      <c r="ET62" s="310">
        <f t="shared" si="402"/>
        <v>547579</v>
      </c>
      <c r="EU62" s="310">
        <f t="shared" si="402"/>
        <v>488775</v>
      </c>
      <c r="EV62" s="337">
        <f t="shared" ref="EV62:FA62" si="403">EV63+EV64+EV65+EV66</f>
        <v>2242093</v>
      </c>
      <c r="EW62" s="337">
        <f t="shared" si="403"/>
        <v>2363428</v>
      </c>
      <c r="EX62" s="337">
        <f t="shared" si="403"/>
        <v>2028935</v>
      </c>
      <c r="EY62" s="310">
        <f t="shared" si="403"/>
        <v>65153</v>
      </c>
      <c r="EZ62" s="310">
        <f t="shared" si="403"/>
        <v>69698</v>
      </c>
      <c r="FA62" s="310">
        <f t="shared" si="403"/>
        <v>69698</v>
      </c>
      <c r="FB62" s="310">
        <f t="shared" ref="FB62:GK62" si="404">FB63+FB64+FB65+FB66</f>
        <v>131010</v>
      </c>
      <c r="FC62" s="310">
        <f t="shared" si="404"/>
        <v>115275</v>
      </c>
      <c r="FD62" s="310">
        <f t="shared" si="404"/>
        <v>104096</v>
      </c>
      <c r="FE62" s="310">
        <f t="shared" si="404"/>
        <v>61186</v>
      </c>
      <c r="FF62" s="310">
        <f t="shared" si="404"/>
        <v>95067</v>
      </c>
      <c r="FG62" s="310">
        <f t="shared" si="404"/>
        <v>95067</v>
      </c>
      <c r="FH62" s="310">
        <f t="shared" si="404"/>
        <v>129730</v>
      </c>
      <c r="FI62" s="310">
        <f t="shared" si="404"/>
        <v>194964</v>
      </c>
      <c r="FJ62" s="310">
        <f t="shared" si="404"/>
        <v>194964</v>
      </c>
      <c r="FK62" s="310">
        <f t="shared" si="404"/>
        <v>127880</v>
      </c>
      <c r="FL62" s="310">
        <f t="shared" si="404"/>
        <v>142961</v>
      </c>
      <c r="FM62" s="310">
        <f t="shared" si="404"/>
        <v>142961</v>
      </c>
      <c r="FN62" s="310">
        <f t="shared" si="404"/>
        <v>198575</v>
      </c>
      <c r="FO62" s="310">
        <f t="shared" si="404"/>
        <v>205375</v>
      </c>
      <c r="FP62" s="310">
        <f t="shared" si="404"/>
        <v>205375</v>
      </c>
      <c r="FQ62" s="310">
        <f t="shared" si="404"/>
        <v>121103</v>
      </c>
      <c r="FR62" s="310">
        <f t="shared" si="404"/>
        <v>135528</v>
      </c>
      <c r="FS62" s="310">
        <f t="shared" si="404"/>
        <v>135528</v>
      </c>
      <c r="FT62" s="310">
        <f t="shared" si="404"/>
        <v>145507</v>
      </c>
      <c r="FU62" s="310">
        <f t="shared" si="404"/>
        <v>169489</v>
      </c>
      <c r="FV62" s="310">
        <f t="shared" si="404"/>
        <v>169489</v>
      </c>
      <c r="FW62" s="310">
        <f t="shared" si="404"/>
        <v>76806</v>
      </c>
      <c r="FX62" s="310">
        <f t="shared" si="404"/>
        <v>101978</v>
      </c>
      <c r="FY62" s="310">
        <f t="shared" si="404"/>
        <v>101978</v>
      </c>
      <c r="FZ62" s="310">
        <f t="shared" si="404"/>
        <v>16058</v>
      </c>
      <c r="GA62" s="310">
        <f t="shared" si="404"/>
        <v>18484</v>
      </c>
      <c r="GB62" s="310">
        <f t="shared" si="404"/>
        <v>18484</v>
      </c>
      <c r="GC62" s="310">
        <f t="shared" si="404"/>
        <v>48194</v>
      </c>
      <c r="GD62" s="310">
        <f t="shared" si="404"/>
        <v>56502</v>
      </c>
      <c r="GE62" s="310">
        <f t="shared" si="404"/>
        <v>56502</v>
      </c>
      <c r="GF62" s="310">
        <f t="shared" si="404"/>
        <v>693155</v>
      </c>
      <c r="GG62" s="310">
        <f t="shared" si="404"/>
        <v>695824</v>
      </c>
      <c r="GH62" s="310">
        <f t="shared" si="404"/>
        <v>695824</v>
      </c>
      <c r="GI62" s="310">
        <f t="shared" si="404"/>
        <v>67875</v>
      </c>
      <c r="GJ62" s="310">
        <f t="shared" si="404"/>
        <v>57314</v>
      </c>
      <c r="GK62" s="310">
        <f t="shared" si="404"/>
        <v>57314</v>
      </c>
      <c r="GL62" s="310">
        <f t="shared" ref="GL62:GQ62" si="405">GL63+GL64+GL65+GL66</f>
        <v>1882232</v>
      </c>
      <c r="GM62" s="310">
        <f t="shared" si="405"/>
        <v>2058459</v>
      </c>
      <c r="GN62" s="310">
        <f t="shared" si="405"/>
        <v>2047280</v>
      </c>
      <c r="GO62" s="310">
        <f t="shared" si="405"/>
        <v>807572</v>
      </c>
      <c r="GP62" s="310">
        <f t="shared" si="405"/>
        <v>995791</v>
      </c>
      <c r="GQ62" s="310">
        <f t="shared" si="405"/>
        <v>974048</v>
      </c>
      <c r="GR62" s="310">
        <f t="shared" ref="GR62:GW62" si="406">GR63+GR64+GR65+GR66</f>
        <v>9088</v>
      </c>
      <c r="GS62" s="310">
        <f t="shared" si="406"/>
        <v>34184</v>
      </c>
      <c r="GT62" s="310">
        <f t="shared" si="406"/>
        <v>33061</v>
      </c>
      <c r="GU62" s="310">
        <f t="shared" si="406"/>
        <v>1313008</v>
      </c>
      <c r="GV62" s="310">
        <f t="shared" si="406"/>
        <v>1465874</v>
      </c>
      <c r="GW62" s="310">
        <f t="shared" si="406"/>
        <v>1464574</v>
      </c>
      <c r="GX62" s="310">
        <f t="shared" ref="GX62:HC62" si="407">GX63+GX64+GX65+GX66</f>
        <v>4011900</v>
      </c>
      <c r="GY62" s="310">
        <f t="shared" si="407"/>
        <v>4554308</v>
      </c>
      <c r="GZ62" s="310">
        <f t="shared" si="407"/>
        <v>4518963</v>
      </c>
      <c r="HA62" s="310">
        <f t="shared" si="407"/>
        <v>7189825</v>
      </c>
      <c r="HB62" s="310">
        <f t="shared" si="407"/>
        <v>18546755</v>
      </c>
      <c r="HC62" s="311">
        <f t="shared" si="407"/>
        <v>12176917</v>
      </c>
      <c r="HD62" s="299"/>
    </row>
    <row r="63" spans="1:212" ht="15" customHeight="1" x14ac:dyDescent="0.2">
      <c r="A63" s="319" t="s">
        <v>620</v>
      </c>
      <c r="B63" s="306">
        <f>'Címrend kötelező 4.'!B63+'Címrend önként 4.'!B63+'Címrend állig. 4.'!B63</f>
        <v>0</v>
      </c>
      <c r="C63" s="306">
        <f>'Címrend kötelező 4.'!C63+'Címrend önként 4.'!C63+'Címrend állig. 4.'!C63</f>
        <v>0</v>
      </c>
      <c r="D63" s="306">
        <f>'Címrend kötelező 4.'!D63+'Címrend önként 4.'!D63+'Címrend állig. 4.'!D63</f>
        <v>0</v>
      </c>
      <c r="E63" s="306">
        <f>'Címrend kötelező 4.'!E63+'Címrend önként 4.'!E63+'Címrend állig. 4.'!E63</f>
        <v>0</v>
      </c>
      <c r="F63" s="306">
        <f>'Címrend kötelező 4.'!F63+'Címrend önként 4.'!F63+'Címrend állig. 4.'!F63</f>
        <v>0</v>
      </c>
      <c r="G63" s="306">
        <f>'Címrend kötelező 4.'!G63+'Címrend önként 4.'!G63+'Címrend állig. 4.'!G63</f>
        <v>0</v>
      </c>
      <c r="H63" s="306">
        <f>'Címrend kötelező 4.'!H63+'Címrend önként 4.'!H63+'Címrend állig. 4.'!H63</f>
        <v>0</v>
      </c>
      <c r="I63" s="306">
        <f>'Címrend kötelező 4.'!I63+'Címrend önként 4.'!I63+'Címrend állig. 4.'!I63</f>
        <v>0</v>
      </c>
      <c r="J63" s="306">
        <f>'Címrend kötelező 4.'!J63+'Címrend önként 4.'!J63+'Címrend állig. 4.'!J63</f>
        <v>0</v>
      </c>
      <c r="K63" s="306">
        <f>'Címrend kötelező 4.'!K63+'Címrend önként 4.'!K63+'Címrend állig. 4.'!K63</f>
        <v>0</v>
      </c>
      <c r="L63" s="306">
        <f>'Címrend kötelező 4.'!L63+'Címrend önként 4.'!L63+'Címrend állig. 4.'!L63</f>
        <v>0</v>
      </c>
      <c r="M63" s="306">
        <f>'Címrend kötelező 4.'!M63+'Címrend önként 4.'!M63+'Címrend állig. 4.'!M63</f>
        <v>0</v>
      </c>
      <c r="N63" s="306">
        <f>'Címrend kötelező 4.'!N63+'Címrend önként 4.'!N63+'Címrend állig. 4.'!N63</f>
        <v>0</v>
      </c>
      <c r="O63" s="306">
        <f>'Címrend kötelező 4.'!O63+'Címrend önként 4.'!O63+'Címrend állig. 4.'!O63</f>
        <v>0</v>
      </c>
      <c r="P63" s="306">
        <f>'Címrend kötelező 4.'!P63+'Címrend önként 4.'!P63+'Címrend állig. 4.'!P63</f>
        <v>0</v>
      </c>
      <c r="Q63" s="306">
        <f>'Címrend kötelező 4.'!Q63+'Címrend önként 4.'!Q63+'Címrend állig. 4.'!Q63</f>
        <v>0</v>
      </c>
      <c r="R63" s="306">
        <f>'Címrend kötelező 4.'!R63+'Címrend önként 4.'!R63+'Címrend állig. 4.'!R63</f>
        <v>0</v>
      </c>
      <c r="S63" s="306">
        <f>'Címrend kötelező 4.'!S63+'Címrend önként 4.'!S63+'Címrend állig. 4.'!S63</f>
        <v>0</v>
      </c>
      <c r="T63" s="306">
        <f>'Címrend kötelező 4.'!T63+'Címrend önként 4.'!T63+'Címrend állig. 4.'!T63</f>
        <v>0</v>
      </c>
      <c r="U63" s="306">
        <f>'Címrend kötelező 4.'!U63+'Címrend önként 4.'!U63+'Címrend állig. 4.'!U63</f>
        <v>0</v>
      </c>
      <c r="V63" s="306">
        <f>'Címrend kötelező 4.'!V63+'Címrend önként 4.'!V63+'Címrend állig. 4.'!V63</f>
        <v>0</v>
      </c>
      <c r="W63" s="306">
        <f>'Címrend kötelező 4.'!W63+'Címrend önként 4.'!W63+'Címrend állig. 4.'!W63</f>
        <v>0</v>
      </c>
      <c r="X63" s="306">
        <f>'Címrend kötelező 4.'!X63+'Címrend önként 4.'!X63+'Címrend állig. 4.'!X63</f>
        <v>0</v>
      </c>
      <c r="Y63" s="306">
        <f>'Címrend kötelező 4.'!Y63+'Címrend önként 4.'!Y63+'Címrend állig. 4.'!Y63</f>
        <v>0</v>
      </c>
      <c r="Z63" s="306">
        <f>'Címrend kötelező 4.'!Z63+'Címrend önként 4.'!Z63+'Címrend állig. 4.'!Z63</f>
        <v>0</v>
      </c>
      <c r="AA63" s="306">
        <f>'Címrend kötelező 4.'!AA63+'Címrend önként 4.'!AA63+'Címrend állig. 4.'!AA63</f>
        <v>0</v>
      </c>
      <c r="AB63" s="306">
        <f>'Címrend kötelező 4.'!AB63+'Címrend önként 4.'!AB63+'Címrend állig. 4.'!AB63</f>
        <v>0</v>
      </c>
      <c r="AC63" s="306">
        <f>'Címrend kötelező 4.'!AC63+'Címrend önként 4.'!AC63+'Címrend állig. 4.'!AC63</f>
        <v>0</v>
      </c>
      <c r="AD63" s="306">
        <f>'Címrend kötelező 4.'!AD63+'Címrend önként 4.'!AD63+'Címrend állig. 4.'!AD63</f>
        <v>0</v>
      </c>
      <c r="AE63" s="306">
        <f>'Címrend kötelező 4.'!AE63+'Címrend önként 4.'!AE63+'Címrend állig. 4.'!AE63</f>
        <v>0</v>
      </c>
      <c r="AF63" s="306">
        <f>'Címrend kötelező 4.'!AF63+'Címrend önként 4.'!AF63+'Címrend állig. 4.'!AF63</f>
        <v>0</v>
      </c>
      <c r="AG63" s="306">
        <f>'Címrend kötelező 4.'!AG63+'Címrend önként 4.'!AG63+'Címrend állig. 4.'!AG63</f>
        <v>0</v>
      </c>
      <c r="AH63" s="306">
        <f>'Címrend kötelező 4.'!AH63+'Címrend önként 4.'!AH63+'Címrend állig. 4.'!AH63</f>
        <v>0</v>
      </c>
      <c r="AI63" s="306">
        <f>'Címrend kötelező 4.'!AI63+'Címrend önként 4.'!AI63+'Címrend állig. 4.'!AI63</f>
        <v>0</v>
      </c>
      <c r="AJ63" s="306">
        <f>'Címrend kötelező 4.'!AJ63+'Címrend önként 4.'!AJ63+'Címrend állig. 4.'!AJ63</f>
        <v>0</v>
      </c>
      <c r="AK63" s="306">
        <f>'Címrend kötelező 4.'!AK63+'Címrend önként 4.'!AK63+'Címrend állig. 4.'!AK63</f>
        <v>0</v>
      </c>
      <c r="AL63" s="306">
        <f>'Címrend kötelező 4.'!AL63+'Címrend önként 4.'!AL63+'Címrend állig. 4.'!AL63</f>
        <v>0</v>
      </c>
      <c r="AM63" s="306">
        <f>'Címrend kötelező 4.'!AM63+'Címrend önként 4.'!AM63+'Címrend állig. 4.'!AM63</f>
        <v>0</v>
      </c>
      <c r="AN63" s="306">
        <f>'Címrend kötelező 4.'!AN63+'Címrend önként 4.'!AN63+'Címrend állig. 4.'!AN63</f>
        <v>0</v>
      </c>
      <c r="AO63" s="306">
        <f>'Címrend kötelező 4.'!AO63+'Címrend önként 4.'!AO63+'Címrend állig. 4.'!AO63</f>
        <v>0</v>
      </c>
      <c r="AP63" s="306">
        <f>'Címrend kötelező 4.'!AP63+'Címrend önként 4.'!AP63+'Címrend állig. 4.'!AP63</f>
        <v>0</v>
      </c>
      <c r="AQ63" s="306">
        <f>'Címrend kötelező 4.'!AQ63+'Címrend önként 4.'!AQ63+'Címrend állig. 4.'!AQ63</f>
        <v>0</v>
      </c>
      <c r="AR63" s="306">
        <f>'Címrend kötelező 4.'!AR63+'Címrend önként 4.'!AR63+'Címrend állig. 4.'!AR63</f>
        <v>0</v>
      </c>
      <c r="AS63" s="306">
        <f>'Címrend kötelező 4.'!AS63+'Címrend önként 4.'!AS63+'Címrend állig. 4.'!AS63</f>
        <v>0</v>
      </c>
      <c r="AT63" s="306">
        <f>'Címrend kötelező 4.'!AT63+'Címrend önként 4.'!AT63+'Címrend állig. 4.'!AT63</f>
        <v>0</v>
      </c>
      <c r="AU63" s="306">
        <f>'Címrend kötelező 4.'!AU63+'Címrend önként 4.'!AU63+'Címrend állig. 4.'!AU63</f>
        <v>0</v>
      </c>
      <c r="AV63" s="306">
        <f>'Címrend kötelező 4.'!AV63+'Címrend önként 4.'!AV63+'Címrend állig. 4.'!AV63</f>
        <v>0</v>
      </c>
      <c r="AW63" s="306">
        <f>'Címrend kötelező 4.'!AW63+'Címrend önként 4.'!AW63+'Címrend állig. 4.'!AW63</f>
        <v>0</v>
      </c>
      <c r="AX63" s="306">
        <f>'Címrend kötelező 4.'!AX63+'Címrend önként 4.'!AX63+'Címrend állig. 4.'!AX63</f>
        <v>0</v>
      </c>
      <c r="AY63" s="306">
        <f>'Címrend kötelező 4.'!AY63+'Címrend önként 4.'!AY63+'Címrend állig. 4.'!AY63</f>
        <v>0</v>
      </c>
      <c r="AZ63" s="306">
        <f>'Címrend kötelező 4.'!AZ63+'Címrend önként 4.'!AZ63+'Címrend állig. 4.'!AZ63</f>
        <v>0</v>
      </c>
      <c r="BA63" s="306">
        <f>'Címrend kötelező 4.'!BA63+'Címrend önként 4.'!BA63+'Címrend állig. 4.'!BA63</f>
        <v>0</v>
      </c>
      <c r="BB63" s="306">
        <f>'Címrend kötelező 4.'!BB63+'Címrend önként 4.'!BB63+'Címrend állig. 4.'!BB63</f>
        <v>0</v>
      </c>
      <c r="BC63" s="306">
        <f>'Címrend kötelező 4.'!BC63+'Címrend önként 4.'!BC63+'Címrend állig. 4.'!BC63</f>
        <v>0</v>
      </c>
      <c r="BD63" s="306">
        <f>'Címrend kötelező 4.'!BD63+'Címrend önként 4.'!BD63+'Címrend állig. 4.'!BD63</f>
        <v>0</v>
      </c>
      <c r="BE63" s="306">
        <f>'Címrend kötelező 4.'!BE63+'Címrend önként 4.'!BE63+'Címrend állig. 4.'!BE63</f>
        <v>0</v>
      </c>
      <c r="BF63" s="306">
        <f>'Címrend kötelező 4.'!BF63+'Címrend önként 4.'!BF63+'Címrend állig. 4.'!BF63</f>
        <v>0</v>
      </c>
      <c r="BG63" s="306">
        <f>'Címrend kötelező 4.'!BG63+'Címrend önként 4.'!BG63+'Címrend állig. 4.'!BG63</f>
        <v>0</v>
      </c>
      <c r="BH63" s="306">
        <f>'Címrend kötelező 4.'!BH63+'Címrend önként 4.'!BH63+'Címrend állig. 4.'!BH63</f>
        <v>0</v>
      </c>
      <c r="BI63" s="306">
        <f>'Címrend kötelező 4.'!BI63+'Címrend önként 4.'!BI63+'Címrend állig. 4.'!BI63</f>
        <v>0</v>
      </c>
      <c r="BJ63" s="306">
        <f>'Címrend kötelező 4.'!BJ63+'Címrend önként 4.'!BJ63+'Címrend állig. 4.'!BJ63</f>
        <v>0</v>
      </c>
      <c r="BK63" s="306">
        <f>'Címrend kötelező 4.'!BK63+'Címrend önként 4.'!BK63+'Címrend állig. 4.'!BK63</f>
        <v>0</v>
      </c>
      <c r="BL63" s="306">
        <f>'Címrend kötelező 4.'!BL63+'Címrend önként 4.'!BL63+'Címrend állig. 4.'!BL63</f>
        <v>0</v>
      </c>
      <c r="BM63" s="306">
        <f>'Címrend kötelező 4.'!BM63+'Címrend önként 4.'!BM63+'Címrend állig. 4.'!BM63</f>
        <v>0</v>
      </c>
      <c r="BN63" s="306">
        <f>'Címrend kötelező 4.'!BN63+'Címrend önként 4.'!BN63+'Címrend állig. 4.'!BN63</f>
        <v>0</v>
      </c>
      <c r="BO63" s="306">
        <f>'Címrend kötelező 4.'!BO63+'Címrend önként 4.'!BO63+'Címrend állig. 4.'!BO63</f>
        <v>0</v>
      </c>
      <c r="BP63" s="306">
        <f>'Címrend kötelező 4.'!BP63+'Címrend önként 4.'!BP63+'Címrend állig. 4.'!BP63</f>
        <v>0</v>
      </c>
      <c r="BQ63" s="306">
        <f>'Címrend kötelező 4.'!BQ63+'Címrend önként 4.'!BQ63+'Címrend állig. 4.'!BQ63</f>
        <v>0</v>
      </c>
      <c r="BR63" s="306">
        <f>'Címrend kötelező 4.'!BR63+'Címrend önként 4.'!BR63+'Címrend állig. 4.'!BR63</f>
        <v>0</v>
      </c>
      <c r="BS63" s="306">
        <f>'Címrend kötelező 4.'!BS63+'Címrend önként 4.'!BS63+'Címrend állig. 4.'!BS63</f>
        <v>0</v>
      </c>
      <c r="BT63" s="306">
        <f>'Címrend kötelező 4.'!BT63+'Címrend önként 4.'!BT63+'Címrend állig. 4.'!BT63</f>
        <v>0</v>
      </c>
      <c r="BU63" s="306">
        <f>'Címrend kötelező 4.'!BU63+'Címrend önként 4.'!BU63+'Címrend állig. 4.'!BU63</f>
        <v>0</v>
      </c>
      <c r="BV63" s="306">
        <f>'Címrend kötelező 4.'!BV63+'Címrend önként 4.'!BV63+'Címrend állig. 4.'!BV63</f>
        <v>0</v>
      </c>
      <c r="BW63" s="306">
        <f>'Címrend kötelező 4.'!BW63+'Címrend önként 4.'!BW63+'Címrend állig. 4.'!BW63</f>
        <v>0</v>
      </c>
      <c r="BX63" s="306">
        <f>'Címrend kötelező 4.'!BX63+'Címrend önként 4.'!BX63+'Címrend állig. 4.'!BX63</f>
        <v>0</v>
      </c>
      <c r="BY63" s="306">
        <f>'Címrend kötelező 4.'!BY63+'Címrend önként 4.'!BY63+'Címrend állig. 4.'!BY63</f>
        <v>0</v>
      </c>
      <c r="BZ63" s="306">
        <f>'Címrend kötelező 4.'!BZ63+'Címrend önként 4.'!BZ63+'Címrend állig. 4.'!BZ63</f>
        <v>0</v>
      </c>
      <c r="CA63" s="306">
        <f>'Címrend kötelező 4.'!CA63+'Címrend önként 4.'!CA63+'Címrend állig. 4.'!CA63</f>
        <v>0</v>
      </c>
      <c r="CB63" s="306">
        <f>'Címrend kötelező 4.'!CB63+'Címrend önként 4.'!CB63+'Címrend állig. 4.'!CB63</f>
        <v>0</v>
      </c>
      <c r="CC63" s="306">
        <f>'Címrend kötelező 4.'!CC63+'Címrend önként 4.'!CC63+'Címrend állig. 4.'!CC63</f>
        <v>0</v>
      </c>
      <c r="CD63" s="306">
        <f>'Címrend kötelező 4.'!CD63+'Címrend önként 4.'!CD63+'Címrend állig. 4.'!CD63</f>
        <v>0</v>
      </c>
      <c r="CE63" s="306">
        <f>'Címrend kötelező 4.'!CE63+'Címrend önként 4.'!CE63+'Címrend állig. 4.'!CE63</f>
        <v>0</v>
      </c>
      <c r="CF63" s="306">
        <f>'Címrend kötelező 4.'!CF63+'Címrend önként 4.'!CF63+'Címrend állig. 4.'!CF63</f>
        <v>0</v>
      </c>
      <c r="CG63" s="306">
        <f>'Címrend kötelező 4.'!CG63+'Címrend önként 4.'!CG63+'Címrend állig. 4.'!CG63</f>
        <v>0</v>
      </c>
      <c r="CH63" s="306">
        <f>'Címrend kötelező 4.'!CH63+'Címrend önként 4.'!CH63+'Címrend állig. 4.'!CH63</f>
        <v>0</v>
      </c>
      <c r="CI63" s="306">
        <f>'Címrend kötelező 4.'!CI63+'Címrend önként 4.'!CI63+'Címrend állig. 4.'!CI63</f>
        <v>0</v>
      </c>
      <c r="CJ63" s="306">
        <f>'Címrend kötelező 4.'!CJ63+'Címrend önként 4.'!CJ63+'Címrend állig. 4.'!CJ63</f>
        <v>0</v>
      </c>
      <c r="CK63" s="306">
        <f>'Címrend kötelező 4.'!CK63+'Címrend önként 4.'!CK63+'Címrend állig. 4.'!CK63</f>
        <v>0</v>
      </c>
      <c r="CL63" s="306">
        <f>'Címrend kötelező 4.'!CL63+'Címrend önként 4.'!CL63+'Címrend állig. 4.'!CL63</f>
        <v>0</v>
      </c>
      <c r="CM63" s="306">
        <f>'Címrend kötelező 4.'!CM63+'Címrend önként 4.'!CM63+'Címrend állig. 4.'!CM63</f>
        <v>0</v>
      </c>
      <c r="CN63" s="306">
        <f>'Címrend kötelező 4.'!CN63+'Címrend önként 4.'!CN63+'Címrend állig. 4.'!CN63</f>
        <v>0</v>
      </c>
      <c r="CO63" s="306">
        <f>'Címrend kötelező 4.'!CO63+'Címrend önként 4.'!CO63+'Címrend állig. 4.'!CO63</f>
        <v>0</v>
      </c>
      <c r="CP63" s="306">
        <f>'Címrend kötelező 4.'!CP63+'Címrend önként 4.'!CP63+'Címrend állig. 4.'!CP63</f>
        <v>0</v>
      </c>
      <c r="CQ63" s="306">
        <f>'Címrend kötelező 4.'!CQ63+'Címrend önként 4.'!CQ63+'Címrend állig. 4.'!CQ63</f>
        <v>0</v>
      </c>
      <c r="CR63" s="306">
        <f>'Címrend kötelező 4.'!CR63+'Címrend önként 4.'!CR63+'Címrend állig. 4.'!CR63</f>
        <v>0</v>
      </c>
      <c r="CS63" s="306">
        <f>'Címrend kötelező 4.'!CS63+'Címrend önként 4.'!CS63+'Címrend állig. 4.'!CS63</f>
        <v>0</v>
      </c>
      <c r="CT63" s="306">
        <f>'Címrend kötelező 4.'!CT63+'Címrend önként 4.'!CT63+'Címrend állig. 4.'!CT63</f>
        <v>0</v>
      </c>
      <c r="CU63" s="306">
        <f>'Címrend kötelező 4.'!CU63+'Címrend önként 4.'!CU63+'Címrend állig. 4.'!CU63</f>
        <v>0</v>
      </c>
      <c r="CV63" s="306">
        <f>'Címrend kötelező 4.'!CV63+'Címrend önként 4.'!CV63+'Címrend állig. 4.'!CV63</f>
        <v>0</v>
      </c>
      <c r="CW63" s="306">
        <f>'Címrend kötelező 4.'!CW63+'Címrend önként 4.'!CW63+'Címrend állig. 4.'!CW63</f>
        <v>0</v>
      </c>
      <c r="CX63" s="306">
        <f>'Címrend kötelező 4.'!CX63+'Címrend önként 4.'!CX63+'Címrend állig. 4.'!CX63</f>
        <v>0</v>
      </c>
      <c r="CY63" s="306">
        <f>'Címrend kötelező 4.'!CY63+'Címrend önként 4.'!CY63+'Címrend állig. 4.'!CY63</f>
        <v>0</v>
      </c>
      <c r="CZ63" s="306">
        <f>'Címrend kötelező 4.'!CZ63+'Címrend önként 4.'!CZ63+'Címrend állig. 4.'!CZ63</f>
        <v>0</v>
      </c>
      <c r="DA63" s="306">
        <f>'Címrend kötelező 4.'!DA63+'Címrend önként 4.'!DA63+'Címrend állig. 4.'!DA63</f>
        <v>0</v>
      </c>
      <c r="DB63" s="306">
        <f>'Címrend kötelező 4.'!DB63+'Címrend önként 4.'!DB63+'Címrend állig. 4.'!DB63</f>
        <v>0</v>
      </c>
      <c r="DC63" s="306">
        <f>'Címrend kötelező 4.'!DC63+'Címrend önként 4.'!DC63+'Címrend állig. 4.'!DC63</f>
        <v>0</v>
      </c>
      <c r="DD63" s="306">
        <f>'Címrend kötelező 4.'!DD63+'Címrend önként 4.'!DD63+'Címrend állig. 4.'!DD63</f>
        <v>0</v>
      </c>
      <c r="DE63" s="306">
        <f>'Címrend kötelező 4.'!DE63+'Címrend önként 4.'!DE63+'Címrend állig. 4.'!DE63</f>
        <v>0</v>
      </c>
      <c r="DF63" s="306">
        <f>'Címrend kötelező 4.'!DF63+'Címrend önként 4.'!DF63+'Címrend állig. 4.'!DF63</f>
        <v>0</v>
      </c>
      <c r="DG63" s="306">
        <f>'Címrend kötelező 4.'!DG63+'Címrend önként 4.'!DG63+'Címrend állig. 4.'!DG63</f>
        <v>0</v>
      </c>
      <c r="DH63" s="306">
        <f>'Címrend kötelező 4.'!DH63+'Címrend önként 4.'!DH63+'Címrend állig. 4.'!DH63</f>
        <v>0</v>
      </c>
      <c r="DI63" s="306">
        <f>'Címrend kötelező 4.'!DI63+'Címrend önként 4.'!DI63+'Címrend állig. 4.'!DI63</f>
        <v>0</v>
      </c>
      <c r="DJ63" s="306">
        <f>'Címrend kötelező 4.'!DJ63+'Címrend önként 4.'!DJ63+'Címrend állig. 4.'!DJ63</f>
        <v>0</v>
      </c>
      <c r="DK63" s="306">
        <f>'Címrend kötelező 4.'!DK63+'Címrend önként 4.'!DK63+'Címrend állig. 4.'!DK63</f>
        <v>0</v>
      </c>
      <c r="DL63" s="306">
        <f>'Címrend kötelező 4.'!DL63+'Címrend önként 4.'!DL63+'Címrend állig. 4.'!DL63</f>
        <v>0</v>
      </c>
      <c r="DM63" s="306">
        <f>'Címrend kötelező 4.'!DM63+'Címrend önként 4.'!DM63+'Címrend állig. 4.'!DM63</f>
        <v>0</v>
      </c>
      <c r="DN63" s="306">
        <f>'Címrend kötelező 4.'!DN63+'Címrend önként 4.'!DN63+'Címrend állig. 4.'!DN63</f>
        <v>0</v>
      </c>
      <c r="DO63" s="306">
        <f>'Címrend kötelező 4.'!DO63+'Címrend önként 4.'!DO63+'Címrend állig. 4.'!DO63</f>
        <v>0</v>
      </c>
      <c r="DP63" s="306">
        <f>'Címrend kötelező 4.'!DP63+'Címrend önként 4.'!DP63+'Címrend állig. 4.'!DP63</f>
        <v>0</v>
      </c>
      <c r="DQ63" s="306">
        <f>'Címrend kötelező 4.'!DQ63+'Címrend önként 4.'!DQ63+'Címrend állig. 4.'!DQ63</f>
        <v>0</v>
      </c>
      <c r="DR63" s="335">
        <f t="shared" si="281"/>
        <v>0</v>
      </c>
      <c r="DS63" s="335">
        <f t="shared" si="281"/>
        <v>0</v>
      </c>
      <c r="DT63" s="335">
        <f t="shared" si="281"/>
        <v>0</v>
      </c>
      <c r="DU63" s="306">
        <f>'Címrend kötelező 4.'!DU63+'Címrend önként 4.'!DU63+'Címrend állig. 4.'!DU63</f>
        <v>13114</v>
      </c>
      <c r="DV63" s="306">
        <f>'Címrend kötelező 4.'!DV63+'Címrend önként 4.'!DV63+'Címrend állig. 4.'!DV63</f>
        <v>13114</v>
      </c>
      <c r="DW63" s="306">
        <f>'Címrend kötelező 4.'!DW63+'Címrend önként 4.'!DW63+'Címrend állig. 4.'!DW63</f>
        <v>400</v>
      </c>
      <c r="DX63" s="306">
        <f>'Címrend kötelező 4.'!DX63+'Címrend önként 4.'!DX63+'Címrend állig. 4.'!DX63</f>
        <v>4516</v>
      </c>
      <c r="DY63" s="306">
        <f>'Címrend kötelező 4.'!DY63+'Címrend önként 4.'!DY63+'Címrend állig. 4.'!DY63</f>
        <v>4516</v>
      </c>
      <c r="DZ63" s="306">
        <f>'Címrend kötelező 4.'!DZ63+'Címrend önként 4.'!DZ63+'Címrend állig. 4.'!DZ63</f>
        <v>1259</v>
      </c>
      <c r="EA63" s="306">
        <f>'Címrend kötelező 4.'!EA63+'Címrend önként 4.'!EA63+'Címrend állig. 4.'!EA63</f>
        <v>3632</v>
      </c>
      <c r="EB63" s="306">
        <f>'Címrend kötelező 4.'!EB63+'Címrend önként 4.'!EB63+'Címrend állig. 4.'!EB63</f>
        <v>3632</v>
      </c>
      <c r="EC63" s="306">
        <f>'Címrend kötelező 4.'!EC63+'Címrend önként 4.'!EC63+'Címrend állig. 4.'!EC63</f>
        <v>1973</v>
      </c>
      <c r="ED63" s="306">
        <f>'Címrend kötelező 4.'!ED63+'Címrend önként 4.'!ED63+'Címrend állig. 4.'!ED63</f>
        <v>338329</v>
      </c>
      <c r="EE63" s="306">
        <f>'Címrend kötelező 4.'!EE63+'Címrend önként 4.'!EE63+'Címrend állig. 4.'!EE63</f>
        <v>330739</v>
      </c>
      <c r="EF63" s="306">
        <f>'Címrend kötelező 4.'!EF63+'Címrend önként 4.'!EF63+'Címrend állig. 4.'!EF63</f>
        <v>215364</v>
      </c>
      <c r="EG63" s="306">
        <f>'Címrend kötelező 4.'!EG63+'Címrend önként 4.'!EG63+'Címrend állig. 4.'!EG63</f>
        <v>59815</v>
      </c>
      <c r="EH63" s="306">
        <f>'Címrend kötelező 4.'!EH63+'Címrend önként 4.'!EH63+'Címrend állig. 4.'!EH63</f>
        <v>71688</v>
      </c>
      <c r="EI63" s="306">
        <f>'Címrend kötelező 4.'!EI63+'Címrend önként 4.'!EI63+'Címrend állig. 4.'!EI63</f>
        <v>33604</v>
      </c>
      <c r="EJ63" s="306">
        <f>'Címrend kötelező 4.'!EJ63+'Címrend önként 4.'!EJ63+'Címrend állig. 4.'!EJ63</f>
        <v>55759</v>
      </c>
      <c r="EK63" s="306">
        <f>'Címrend kötelező 4.'!EK63+'Címrend önként 4.'!EK63+'Címrend állig. 4.'!EK63</f>
        <v>85737</v>
      </c>
      <c r="EL63" s="306">
        <f>'Címrend kötelező 4.'!EL63+'Címrend önként 4.'!EL63+'Címrend állig. 4.'!EL63</f>
        <v>75845</v>
      </c>
      <c r="EM63" s="306">
        <f>'Címrend kötelező 4.'!EM63+'Címrend önként 4.'!EM63+'Címrend állig. 4.'!EM63</f>
        <v>15766</v>
      </c>
      <c r="EN63" s="306">
        <f>'Címrend kötelező 4.'!EN63+'Címrend önként 4.'!EN63+'Címrend állig. 4.'!EN63</f>
        <v>15766</v>
      </c>
      <c r="EO63" s="306">
        <f>'Címrend kötelező 4.'!EO63+'Címrend önként 4.'!EO63+'Címrend állig. 4.'!EO63</f>
        <v>9658</v>
      </c>
      <c r="EP63" s="306">
        <f>'Címrend kötelező 4.'!EP63+'Címrend önként 4.'!EP63+'Címrend állig. 4.'!EP63</f>
        <v>1304188</v>
      </c>
      <c r="EQ63" s="306">
        <f>'Címrend kötelező 4.'!EQ63+'Címrend önként 4.'!EQ63+'Címrend állig. 4.'!EQ63</f>
        <v>1331321</v>
      </c>
      <c r="ER63" s="306">
        <f>'Címrend kötelező 4.'!ER63+'Címrend önként 4.'!ER63+'Címrend állig. 4.'!ER63</f>
        <v>1242721</v>
      </c>
      <c r="ES63" s="306">
        <f>'Címrend kötelező 4.'!ES63+'Címrend önként 4.'!ES63+'Címrend állig. 4.'!ES63</f>
        <v>446974</v>
      </c>
      <c r="ET63" s="306">
        <f>'Címrend kötelező 4.'!ET63+'Címrend önként 4.'!ET63+'Címrend állig. 4.'!ET63</f>
        <v>472655</v>
      </c>
      <c r="EU63" s="306">
        <f>'Címrend kötelező 4.'!EU63+'Címrend önként 4.'!EU63+'Címrend állig. 4.'!EU63</f>
        <v>413851</v>
      </c>
      <c r="EV63" s="335">
        <f>DU63+DX63+EA63+ED63+EG63+EJ63+EM63+EP63+ES63</f>
        <v>2242093</v>
      </c>
      <c r="EW63" s="335">
        <f t="shared" ref="EW63:EX66" si="408">DV63+DY63+EB63+EE63+EH63+EK63+EN63+EQ63+ET63</f>
        <v>2329168</v>
      </c>
      <c r="EX63" s="335">
        <f t="shared" si="408"/>
        <v>1994675</v>
      </c>
      <c r="EY63" s="306">
        <f>'Címrend kötelező 4.'!EY63+'Címrend önként 4.'!EY63+'Címrend állig. 4.'!EY63</f>
        <v>65153</v>
      </c>
      <c r="EZ63" s="306">
        <f>'Címrend kötelező 4.'!EZ63+'Címrend önként 4.'!EZ63+'Címrend állig. 4.'!EZ63</f>
        <v>69698</v>
      </c>
      <c r="FA63" s="306">
        <f>'Címrend kötelező 4.'!FA63+'Címrend önként 4.'!FA63+'Címrend állig. 4.'!FA63</f>
        <v>69698</v>
      </c>
      <c r="FB63" s="306">
        <f>'Címrend kötelező 4.'!FB63+'Címrend önként 4.'!FB63+'Címrend állig. 4.'!FB63</f>
        <v>131010</v>
      </c>
      <c r="FC63" s="306">
        <f>'Címrend kötelező 4.'!FC63+'Címrend önként 4.'!FC63+'Címrend állig. 4.'!FC63</f>
        <v>103550</v>
      </c>
      <c r="FD63" s="306">
        <f>'Címrend kötelező 4.'!FD63+'Címrend önként 4.'!FD63+'Címrend állig. 4.'!FD63</f>
        <v>92371</v>
      </c>
      <c r="FE63" s="306">
        <f>'Címrend kötelező 4.'!FE63+'Címrend önként 4.'!FE63+'Címrend állig. 4.'!FE63</f>
        <v>61186</v>
      </c>
      <c r="FF63" s="306">
        <f>'Címrend kötelező 4.'!FF63+'Címrend önként 4.'!FF63+'Címrend állig. 4.'!FF63</f>
        <v>74228</v>
      </c>
      <c r="FG63" s="306">
        <f>'Címrend kötelező 4.'!FG63+'Címrend önként 4.'!FG63+'Címrend állig. 4.'!FG63</f>
        <v>74228</v>
      </c>
      <c r="FH63" s="306">
        <f>'Címrend kötelező 4.'!FH63+'Címrend önként 4.'!FH63+'Címrend állig. 4.'!FH63</f>
        <v>129730</v>
      </c>
      <c r="FI63" s="306">
        <f>'Címrend kötelező 4.'!FI63+'Címrend önként 4.'!FI63+'Címrend állig. 4.'!FI63</f>
        <v>187508</v>
      </c>
      <c r="FJ63" s="306">
        <f>'Címrend kötelező 4.'!FJ63+'Címrend önként 4.'!FJ63+'Címrend állig. 4.'!FJ63</f>
        <v>187508</v>
      </c>
      <c r="FK63" s="306">
        <f>'Címrend kötelező 4.'!FK63+'Címrend önként 4.'!FK63+'Címrend állig. 4.'!FK63</f>
        <v>127880</v>
      </c>
      <c r="FL63" s="306">
        <f>'Címrend kötelező 4.'!FL63+'Címrend önként 4.'!FL63+'Címrend állig. 4.'!FL63</f>
        <v>144019</v>
      </c>
      <c r="FM63" s="306">
        <f>'Címrend kötelező 4.'!FM63+'Címrend önként 4.'!FM63+'Címrend állig. 4.'!FM63</f>
        <v>144019</v>
      </c>
      <c r="FN63" s="306">
        <f>'Címrend kötelező 4.'!FN63+'Címrend önként 4.'!FN63+'Címrend állig. 4.'!FN63</f>
        <v>198575</v>
      </c>
      <c r="FO63" s="306">
        <f>'Címrend kötelező 4.'!FO63+'Címrend önként 4.'!FO63+'Címrend állig. 4.'!FO63</f>
        <v>204983</v>
      </c>
      <c r="FP63" s="306">
        <f>'Címrend kötelező 4.'!FP63+'Címrend önként 4.'!FP63+'Címrend állig. 4.'!FP63</f>
        <v>204983</v>
      </c>
      <c r="FQ63" s="306">
        <f>'Címrend kötelező 4.'!FQ63+'Címrend önként 4.'!FQ63+'Címrend állig. 4.'!FQ63</f>
        <v>121103</v>
      </c>
      <c r="FR63" s="306">
        <f>'Címrend kötelező 4.'!FR63+'Címrend önként 4.'!FR63+'Címrend állig. 4.'!FR63</f>
        <v>132998</v>
      </c>
      <c r="FS63" s="306">
        <f>'Címrend kötelező 4.'!FS63+'Címrend önként 4.'!FS63+'Címrend állig. 4.'!FS63</f>
        <v>132998</v>
      </c>
      <c r="FT63" s="306">
        <f>'Címrend kötelező 4.'!FT63+'Címrend önként 4.'!FT63+'Címrend állig. 4.'!FT63</f>
        <v>145507</v>
      </c>
      <c r="FU63" s="306">
        <f>'Címrend kötelező 4.'!FU63+'Címrend önként 4.'!FU63+'Címrend állig. 4.'!FU63</f>
        <v>168047</v>
      </c>
      <c r="FV63" s="306">
        <f>'Címrend kötelező 4.'!FV63+'Címrend önként 4.'!FV63+'Címrend állig. 4.'!FV63</f>
        <v>168047</v>
      </c>
      <c r="FW63" s="306">
        <f>'Címrend kötelező 4.'!FW63+'Címrend önként 4.'!FW63+'Címrend állig. 4.'!FW63</f>
        <v>76806</v>
      </c>
      <c r="FX63" s="306">
        <f>'Címrend kötelező 4.'!FX63+'Címrend önként 4.'!FX63+'Címrend állig. 4.'!FX63</f>
        <v>91801</v>
      </c>
      <c r="FY63" s="306">
        <f>'Címrend kötelező 4.'!FY63+'Címrend önként 4.'!FY63+'Címrend állig. 4.'!FY63</f>
        <v>91801</v>
      </c>
      <c r="FZ63" s="306">
        <f>'Címrend kötelező 4.'!FZ63+'Címrend önként 4.'!FZ63+'Címrend állig. 4.'!FZ63</f>
        <v>16058</v>
      </c>
      <c r="GA63" s="306">
        <f>'Címrend kötelező 4.'!GA63+'Címrend önként 4.'!GA63+'Címrend állig. 4.'!GA63</f>
        <v>16639</v>
      </c>
      <c r="GB63" s="306">
        <f>'Címrend kötelező 4.'!GB63+'Címrend önként 4.'!GB63+'Címrend állig. 4.'!GB63</f>
        <v>16639</v>
      </c>
      <c r="GC63" s="306">
        <f>'Címrend kötelező 4.'!GC63+'Címrend önként 4.'!GC63+'Címrend állig. 4.'!GC63</f>
        <v>48194</v>
      </c>
      <c r="GD63" s="306">
        <f>'Címrend kötelező 4.'!GD63+'Címrend önként 4.'!GD63+'Címrend állig. 4.'!GD63</f>
        <v>53027</v>
      </c>
      <c r="GE63" s="306">
        <f>'Címrend kötelező 4.'!GE63+'Címrend önként 4.'!GE63+'Címrend állig. 4.'!GE63</f>
        <v>53027</v>
      </c>
      <c r="GF63" s="306">
        <f>'Címrend kötelező 4.'!GF63+'Címrend önként 4.'!GF63+'Címrend állig. 4.'!GF63</f>
        <v>693155</v>
      </c>
      <c r="GG63" s="306">
        <f>'Címrend kötelező 4.'!GG63+'Címrend önként 4.'!GG63+'Címrend állig. 4.'!GG63</f>
        <v>695824</v>
      </c>
      <c r="GH63" s="306">
        <f>'Címrend kötelező 4.'!GH63+'Címrend önként 4.'!GH63+'Címrend állig. 4.'!GH63</f>
        <v>695824</v>
      </c>
      <c r="GI63" s="306">
        <f>'Címrend kötelező 4.'!GI63+'Címrend önként 4.'!GI63+'Címrend állig. 4.'!GI63</f>
        <v>67875</v>
      </c>
      <c r="GJ63" s="306">
        <f>'Címrend kötelező 4.'!GJ63+'Címrend önként 4.'!GJ63+'Címrend állig. 4.'!GJ63</f>
        <v>57312</v>
      </c>
      <c r="GK63" s="306">
        <f>'Címrend kötelező 4.'!GK63+'Címrend önként 4.'!GK63+'Címrend állig. 4.'!GK63</f>
        <v>57312</v>
      </c>
      <c r="GL63" s="307">
        <f>EY63+FB63+FE63+FH63+FK63+FN63+FQ63+FT63+FW63+FZ63+GC63+GF63+GI63</f>
        <v>1882232</v>
      </c>
      <c r="GM63" s="307">
        <f t="shared" ref="GM63:GN66" si="409">EZ63+FC63+FF63+FI63+FL63+FO63+FR63+FU63+FX63+GA63+GD63+GG63+GJ63</f>
        <v>1999634</v>
      </c>
      <c r="GN63" s="307">
        <f t="shared" si="409"/>
        <v>1988455</v>
      </c>
      <c r="GO63" s="306">
        <f>'Címrend kötelező 4.'!GO63+'Címrend önként 4.'!GO63+'Címrend állig. 4.'!GO63</f>
        <v>807572</v>
      </c>
      <c r="GP63" s="306">
        <f>'Címrend kötelező 4.'!GP63+'Címrend önként 4.'!GP63+'Címrend állig. 4.'!GP63</f>
        <v>953058</v>
      </c>
      <c r="GQ63" s="306">
        <f>'Címrend kötelező 4.'!GQ63+'Címrend önként 4.'!GQ63+'Címrend állig. 4.'!GQ63</f>
        <v>931315</v>
      </c>
      <c r="GR63" s="306">
        <f>'Címrend kötelező 4.'!GR63+'Címrend önként 4.'!GR63+'Címrend állig. 4.'!GR63</f>
        <v>9088</v>
      </c>
      <c r="GS63" s="306">
        <f>'Címrend kötelező 4.'!GS63+'Címrend önként 4.'!GS63+'Címrend állig. 4.'!GS63</f>
        <v>33496</v>
      </c>
      <c r="GT63" s="306">
        <f>'Címrend kötelező 4.'!GT63+'Címrend önként 4.'!GT63+'Címrend állig. 4.'!GT63</f>
        <v>32373</v>
      </c>
      <c r="GU63" s="306">
        <f>'Címrend kötelező 4.'!GU63+'Címrend önként 4.'!GU63+'Címrend állig. 4.'!GU63</f>
        <v>1313008</v>
      </c>
      <c r="GV63" s="306">
        <f>'Címrend kötelező 4.'!GV63+'Címrend önként 4.'!GV63+'Címrend állig. 4.'!GV63</f>
        <v>1381719</v>
      </c>
      <c r="GW63" s="306">
        <f>'Címrend kötelező 4.'!GW63+'Címrend önként 4.'!GW63+'Címrend állig. 4.'!GW63</f>
        <v>1380419</v>
      </c>
      <c r="GX63" s="307">
        <f>GL63+GO63+GR63+GU63</f>
        <v>4011900</v>
      </c>
      <c r="GY63" s="307">
        <f t="shared" ref="GY63:GZ66" si="410">GM63+GP63+GS63+GV63</f>
        <v>4367907</v>
      </c>
      <c r="GZ63" s="307">
        <f t="shared" si="410"/>
        <v>4332562</v>
      </c>
      <c r="HA63" s="307">
        <f>DR63+EV63+GX63</f>
        <v>6253993</v>
      </c>
      <c r="HB63" s="307">
        <f t="shared" ref="HB63:HC66" si="411">DS63+EW63+GY63</f>
        <v>6697075</v>
      </c>
      <c r="HC63" s="308">
        <f t="shared" si="411"/>
        <v>6327237</v>
      </c>
      <c r="HD63" s="299"/>
    </row>
    <row r="64" spans="1:212" ht="15" customHeight="1" x14ac:dyDescent="0.2">
      <c r="A64" s="318" t="s">
        <v>621</v>
      </c>
      <c r="B64" s="306">
        <f>'Címrend kötelező 4.'!B64+'Címrend önként 4.'!B64+'Címrend állig. 4.'!B64</f>
        <v>0</v>
      </c>
      <c r="C64" s="306">
        <f>'Címrend kötelező 4.'!C64+'Címrend önként 4.'!C64+'Címrend állig. 4.'!C64</f>
        <v>0</v>
      </c>
      <c r="D64" s="306">
        <f>'Címrend kötelező 4.'!D64+'Címrend önként 4.'!D64+'Címrend állig. 4.'!D64</f>
        <v>0</v>
      </c>
      <c r="E64" s="306">
        <f>'Címrend kötelező 4.'!E64+'Címrend önként 4.'!E64+'Címrend állig. 4.'!E64</f>
        <v>0</v>
      </c>
      <c r="F64" s="306">
        <f>'Címrend kötelező 4.'!F64+'Címrend önként 4.'!F64+'Címrend állig. 4.'!F64</f>
        <v>0</v>
      </c>
      <c r="G64" s="306">
        <f>'Címrend kötelező 4.'!G64+'Címrend önként 4.'!G64+'Címrend állig. 4.'!G64</f>
        <v>0</v>
      </c>
      <c r="H64" s="306">
        <f>'Címrend kötelező 4.'!H64+'Címrend önként 4.'!H64+'Címrend állig. 4.'!H64</f>
        <v>0</v>
      </c>
      <c r="I64" s="306">
        <f>'Címrend kötelező 4.'!I64+'Címrend önként 4.'!I64+'Címrend állig. 4.'!I64</f>
        <v>0</v>
      </c>
      <c r="J64" s="306">
        <f>'Címrend kötelező 4.'!J64+'Címrend önként 4.'!J64+'Címrend állig. 4.'!J64</f>
        <v>0</v>
      </c>
      <c r="K64" s="306">
        <f>'Címrend kötelező 4.'!K64+'Címrend önként 4.'!K64+'Címrend állig. 4.'!K64</f>
        <v>0</v>
      </c>
      <c r="L64" s="306">
        <f>'Címrend kötelező 4.'!L64+'Címrend önként 4.'!L64+'Címrend állig. 4.'!L64</f>
        <v>0</v>
      </c>
      <c r="M64" s="306">
        <f>'Címrend kötelező 4.'!M64+'Címrend önként 4.'!M64+'Címrend állig. 4.'!M64</f>
        <v>0</v>
      </c>
      <c r="N64" s="306">
        <f>'Címrend kötelező 4.'!N64+'Címrend önként 4.'!N64+'Címrend állig. 4.'!N64</f>
        <v>0</v>
      </c>
      <c r="O64" s="306">
        <f>'Címrend kötelező 4.'!O64+'Címrend önként 4.'!O64+'Címrend állig. 4.'!O64</f>
        <v>0</v>
      </c>
      <c r="P64" s="306">
        <f>'Címrend kötelező 4.'!P64+'Címrend önként 4.'!P64+'Címrend állig. 4.'!P64</f>
        <v>0</v>
      </c>
      <c r="Q64" s="306">
        <f>'Címrend kötelező 4.'!Q64+'Címrend önként 4.'!Q64+'Címrend állig. 4.'!Q64</f>
        <v>0</v>
      </c>
      <c r="R64" s="306">
        <f>'Címrend kötelező 4.'!R64+'Címrend önként 4.'!R64+'Címrend állig. 4.'!R64</f>
        <v>0</v>
      </c>
      <c r="S64" s="306">
        <f>'Címrend kötelező 4.'!S64+'Címrend önként 4.'!S64+'Címrend állig. 4.'!S64</f>
        <v>0</v>
      </c>
      <c r="T64" s="306">
        <f>'Címrend kötelező 4.'!T64+'Címrend önként 4.'!T64+'Címrend állig. 4.'!T64</f>
        <v>0</v>
      </c>
      <c r="U64" s="306">
        <f>'Címrend kötelező 4.'!U64+'Címrend önként 4.'!U64+'Címrend állig. 4.'!U64</f>
        <v>0</v>
      </c>
      <c r="V64" s="306">
        <f>'Címrend kötelező 4.'!V64+'Címrend önként 4.'!V64+'Címrend állig. 4.'!V64</f>
        <v>0</v>
      </c>
      <c r="W64" s="306">
        <f>'Címrend kötelező 4.'!W64+'Címrend önként 4.'!W64+'Címrend állig. 4.'!W64</f>
        <v>0</v>
      </c>
      <c r="X64" s="306">
        <f>'Címrend kötelező 4.'!X64+'Címrend önként 4.'!X64+'Címrend állig. 4.'!X64</f>
        <v>0</v>
      </c>
      <c r="Y64" s="306">
        <f>'Címrend kötelező 4.'!Y64+'Címrend önként 4.'!Y64+'Címrend állig. 4.'!Y64</f>
        <v>0</v>
      </c>
      <c r="Z64" s="306">
        <f>'Címrend kötelező 4.'!Z64+'Címrend önként 4.'!Z64+'Címrend állig. 4.'!Z64</f>
        <v>0</v>
      </c>
      <c r="AA64" s="306">
        <f>'Címrend kötelező 4.'!AA64+'Címrend önként 4.'!AA64+'Címrend állig. 4.'!AA64</f>
        <v>17802</v>
      </c>
      <c r="AB64" s="306">
        <f>'Címrend kötelező 4.'!AB64+'Címrend önként 4.'!AB64+'Címrend állig. 4.'!AB64</f>
        <v>17802</v>
      </c>
      <c r="AC64" s="306">
        <f>'Címrend kötelező 4.'!AC64+'Címrend önként 4.'!AC64+'Címrend állig. 4.'!AC64</f>
        <v>0</v>
      </c>
      <c r="AD64" s="306">
        <f>'Címrend kötelező 4.'!AD64+'Címrend önként 4.'!AD64+'Címrend állig. 4.'!AD64</f>
        <v>0</v>
      </c>
      <c r="AE64" s="306">
        <f>'Címrend kötelező 4.'!AE64+'Címrend önként 4.'!AE64+'Címrend állig. 4.'!AE64</f>
        <v>0</v>
      </c>
      <c r="AF64" s="306">
        <f>'Címrend kötelező 4.'!AF64+'Címrend önként 4.'!AF64+'Címrend állig. 4.'!AF64</f>
        <v>0</v>
      </c>
      <c r="AG64" s="306">
        <f>'Címrend kötelező 4.'!AG64+'Címrend önként 4.'!AG64+'Címrend állig. 4.'!AG64</f>
        <v>0</v>
      </c>
      <c r="AH64" s="306">
        <f>'Címrend kötelező 4.'!AH64+'Címrend önként 4.'!AH64+'Címrend állig. 4.'!AH64</f>
        <v>0</v>
      </c>
      <c r="AI64" s="306">
        <f>'Címrend kötelező 4.'!AI64+'Címrend önként 4.'!AI64+'Címrend állig. 4.'!AI64</f>
        <v>0</v>
      </c>
      <c r="AJ64" s="306">
        <f>'Címrend kötelező 4.'!AJ64+'Címrend önként 4.'!AJ64+'Címrend állig. 4.'!AJ64</f>
        <v>0</v>
      </c>
      <c r="AK64" s="306">
        <f>'Címrend kötelező 4.'!AK64+'Címrend önként 4.'!AK64+'Címrend állig. 4.'!AK64</f>
        <v>0</v>
      </c>
      <c r="AL64" s="306">
        <f>'Címrend kötelező 4.'!AL64+'Címrend önként 4.'!AL64+'Címrend állig. 4.'!AL64</f>
        <v>0</v>
      </c>
      <c r="AM64" s="306">
        <f>'Címrend kötelező 4.'!AM64+'Címrend önként 4.'!AM64+'Címrend állig. 4.'!AM64</f>
        <v>0</v>
      </c>
      <c r="AN64" s="306">
        <f>'Címrend kötelező 4.'!AN64+'Címrend önként 4.'!AN64+'Címrend állig. 4.'!AN64</f>
        <v>0</v>
      </c>
      <c r="AO64" s="306">
        <f>'Címrend kötelező 4.'!AO64+'Címrend önként 4.'!AO64+'Címrend állig. 4.'!AO64</f>
        <v>0</v>
      </c>
      <c r="AP64" s="306">
        <f>'Címrend kötelező 4.'!AP64+'Címrend önként 4.'!AP64+'Címrend állig. 4.'!AP64</f>
        <v>0</v>
      </c>
      <c r="AQ64" s="306">
        <f>'Címrend kötelező 4.'!AQ64+'Címrend önként 4.'!AQ64+'Címrend állig. 4.'!AQ64</f>
        <v>0</v>
      </c>
      <c r="AR64" s="306">
        <f>'Címrend kötelező 4.'!AR64+'Címrend önként 4.'!AR64+'Címrend állig. 4.'!AR64</f>
        <v>0</v>
      </c>
      <c r="AS64" s="306">
        <f>'Címrend kötelező 4.'!AS64+'Címrend önként 4.'!AS64+'Címrend állig. 4.'!AS64</f>
        <v>0</v>
      </c>
      <c r="AT64" s="306">
        <f>'Címrend kötelező 4.'!AT64+'Címrend önként 4.'!AT64+'Címrend állig. 4.'!AT64</f>
        <v>0</v>
      </c>
      <c r="AU64" s="306">
        <f>'Címrend kötelező 4.'!AU64+'Címrend önként 4.'!AU64+'Címrend állig. 4.'!AU64</f>
        <v>0</v>
      </c>
      <c r="AV64" s="306">
        <f>'Címrend kötelező 4.'!AV64+'Címrend önként 4.'!AV64+'Címrend állig. 4.'!AV64</f>
        <v>0</v>
      </c>
      <c r="AW64" s="306">
        <f>'Címrend kötelező 4.'!AW64+'Címrend önként 4.'!AW64+'Címrend állig. 4.'!AW64</f>
        <v>0</v>
      </c>
      <c r="AX64" s="306">
        <f>'Címrend kötelező 4.'!AX64+'Címrend önként 4.'!AX64+'Címrend állig. 4.'!AX64</f>
        <v>0</v>
      </c>
      <c r="AY64" s="306">
        <f>'Címrend kötelező 4.'!AY64+'Címrend önként 4.'!AY64+'Címrend állig. 4.'!AY64</f>
        <v>0</v>
      </c>
      <c r="AZ64" s="306">
        <f>'Címrend kötelező 4.'!AZ64+'Címrend önként 4.'!AZ64+'Címrend állig. 4.'!AZ64</f>
        <v>0</v>
      </c>
      <c r="BA64" s="306">
        <f>'Címrend kötelező 4.'!BA64+'Címrend önként 4.'!BA64+'Címrend állig. 4.'!BA64</f>
        <v>0</v>
      </c>
      <c r="BB64" s="306">
        <f>'Címrend kötelező 4.'!BB64+'Címrend önként 4.'!BB64+'Címrend állig. 4.'!BB64</f>
        <v>0</v>
      </c>
      <c r="BC64" s="306">
        <f>'Címrend kötelező 4.'!BC64+'Címrend önként 4.'!BC64+'Címrend állig. 4.'!BC64</f>
        <v>0</v>
      </c>
      <c r="BD64" s="306">
        <f>'Címrend kötelező 4.'!BD64+'Címrend önként 4.'!BD64+'Címrend állig. 4.'!BD64</f>
        <v>0</v>
      </c>
      <c r="BE64" s="306">
        <f>'Címrend kötelező 4.'!BE64+'Címrend önként 4.'!BE64+'Címrend állig. 4.'!BE64</f>
        <v>0</v>
      </c>
      <c r="BF64" s="306">
        <f>'Címrend kötelező 4.'!BF64+'Címrend önként 4.'!BF64+'Címrend állig. 4.'!BF64</f>
        <v>0</v>
      </c>
      <c r="BG64" s="306">
        <f>'Címrend kötelező 4.'!BG64+'Címrend önként 4.'!BG64+'Címrend állig. 4.'!BG64</f>
        <v>0</v>
      </c>
      <c r="BH64" s="306">
        <f>'Címrend kötelező 4.'!BH64+'Címrend önként 4.'!BH64+'Címrend állig. 4.'!BH64</f>
        <v>0</v>
      </c>
      <c r="BI64" s="306">
        <f>'Címrend kötelező 4.'!BI64+'Címrend önként 4.'!BI64+'Címrend állig. 4.'!BI64</f>
        <v>0</v>
      </c>
      <c r="BJ64" s="306">
        <f>'Címrend kötelező 4.'!BJ64+'Címrend önként 4.'!BJ64+'Címrend állig. 4.'!BJ64</f>
        <v>0</v>
      </c>
      <c r="BK64" s="306">
        <f>'Címrend kötelező 4.'!BK64+'Címrend önként 4.'!BK64+'Címrend állig. 4.'!BK64</f>
        <v>0</v>
      </c>
      <c r="BL64" s="306">
        <f>'Címrend kötelező 4.'!BL64+'Címrend önként 4.'!BL64+'Címrend állig. 4.'!BL64</f>
        <v>0</v>
      </c>
      <c r="BM64" s="306">
        <f>'Címrend kötelező 4.'!BM64+'Címrend önként 4.'!BM64+'Címrend állig. 4.'!BM64</f>
        <v>0</v>
      </c>
      <c r="BN64" s="306">
        <f>'Címrend kötelező 4.'!BN64+'Címrend önként 4.'!BN64+'Címrend állig. 4.'!BN64</f>
        <v>0</v>
      </c>
      <c r="BO64" s="306">
        <f>'Címrend kötelező 4.'!BO64+'Címrend önként 4.'!BO64+'Címrend állig. 4.'!BO64</f>
        <v>0</v>
      </c>
      <c r="BP64" s="306">
        <f>'Címrend kötelező 4.'!BP64+'Címrend önként 4.'!BP64+'Címrend állig. 4.'!BP64</f>
        <v>0</v>
      </c>
      <c r="BQ64" s="306">
        <f>'Címrend kötelező 4.'!BQ64+'Címrend önként 4.'!BQ64+'Címrend állig. 4.'!BQ64</f>
        <v>0</v>
      </c>
      <c r="BR64" s="306">
        <f>'Címrend kötelező 4.'!BR64+'Címrend önként 4.'!BR64+'Címrend állig. 4.'!BR64</f>
        <v>0</v>
      </c>
      <c r="BS64" s="306">
        <f>'Címrend kötelező 4.'!BS64+'Címrend önként 4.'!BS64+'Címrend állig. 4.'!BS64</f>
        <v>0</v>
      </c>
      <c r="BT64" s="306">
        <f>'Címrend kötelező 4.'!BT64+'Címrend önként 4.'!BT64+'Címrend állig. 4.'!BT64</f>
        <v>0</v>
      </c>
      <c r="BU64" s="306">
        <f>'Címrend kötelező 4.'!BU64+'Címrend önként 4.'!BU64+'Címrend állig. 4.'!BU64</f>
        <v>0</v>
      </c>
      <c r="BV64" s="306">
        <f>'Címrend kötelező 4.'!BV64+'Címrend önként 4.'!BV64+'Címrend állig. 4.'!BV64</f>
        <v>0</v>
      </c>
      <c r="BW64" s="306">
        <f>'Címrend kötelező 4.'!BW64+'Címrend önként 4.'!BW64+'Címrend állig. 4.'!BW64</f>
        <v>0</v>
      </c>
      <c r="BX64" s="306">
        <f>'Címrend kötelező 4.'!BX64+'Címrend önként 4.'!BX64+'Címrend állig. 4.'!BX64</f>
        <v>0</v>
      </c>
      <c r="BY64" s="306">
        <f>'Címrend kötelező 4.'!BY64+'Címrend önként 4.'!BY64+'Címrend állig. 4.'!BY64</f>
        <v>0</v>
      </c>
      <c r="BZ64" s="306">
        <f>'Címrend kötelező 4.'!BZ64+'Címrend önként 4.'!BZ64+'Címrend állig. 4.'!BZ64</f>
        <v>0</v>
      </c>
      <c r="CA64" s="306">
        <f>'Címrend kötelező 4.'!CA64+'Címrend önként 4.'!CA64+'Címrend állig. 4.'!CA64</f>
        <v>0</v>
      </c>
      <c r="CB64" s="306">
        <f>'Címrend kötelező 4.'!CB64+'Címrend önként 4.'!CB64+'Címrend állig. 4.'!CB64</f>
        <v>0</v>
      </c>
      <c r="CC64" s="306">
        <f>'Címrend kötelező 4.'!CC64+'Címrend önként 4.'!CC64+'Címrend állig. 4.'!CC64</f>
        <v>0</v>
      </c>
      <c r="CD64" s="306">
        <f>'Címrend kötelező 4.'!CD64+'Címrend önként 4.'!CD64+'Címrend állig. 4.'!CD64</f>
        <v>0</v>
      </c>
      <c r="CE64" s="306">
        <f>'Címrend kötelező 4.'!CE64+'Címrend önként 4.'!CE64+'Címrend állig. 4.'!CE64</f>
        <v>0</v>
      </c>
      <c r="CF64" s="306">
        <f>'Címrend kötelező 4.'!CF64+'Címrend önként 4.'!CF64+'Címrend állig. 4.'!CF64</f>
        <v>0</v>
      </c>
      <c r="CG64" s="306">
        <f>'Címrend kötelező 4.'!CG64+'Címrend önként 4.'!CG64+'Címrend állig. 4.'!CG64</f>
        <v>0</v>
      </c>
      <c r="CH64" s="306">
        <f>'Címrend kötelező 4.'!CH64+'Címrend önként 4.'!CH64+'Címrend állig. 4.'!CH64</f>
        <v>0</v>
      </c>
      <c r="CI64" s="306">
        <f>'Címrend kötelező 4.'!CI64+'Címrend önként 4.'!CI64+'Címrend állig. 4.'!CI64</f>
        <v>0</v>
      </c>
      <c r="CJ64" s="306">
        <f>'Címrend kötelező 4.'!CJ64+'Címrend önként 4.'!CJ64+'Címrend állig. 4.'!CJ64</f>
        <v>0</v>
      </c>
      <c r="CK64" s="306">
        <f>'Címrend kötelező 4.'!CK64+'Címrend önként 4.'!CK64+'Címrend állig. 4.'!CK64</f>
        <v>0</v>
      </c>
      <c r="CL64" s="306">
        <f>'Címrend kötelező 4.'!CL64+'Címrend önként 4.'!CL64+'Címrend állig. 4.'!CL64</f>
        <v>0</v>
      </c>
      <c r="CM64" s="306">
        <f>'Címrend kötelező 4.'!CM64+'Címrend önként 4.'!CM64+'Címrend állig. 4.'!CM64</f>
        <v>0</v>
      </c>
      <c r="CN64" s="306">
        <f>'Címrend kötelező 4.'!CN64+'Címrend önként 4.'!CN64+'Címrend állig. 4.'!CN64</f>
        <v>0</v>
      </c>
      <c r="CO64" s="306">
        <f>'Címrend kötelező 4.'!CO64+'Címrend önként 4.'!CO64+'Címrend állig. 4.'!CO64</f>
        <v>0</v>
      </c>
      <c r="CP64" s="306">
        <f>'Címrend kötelező 4.'!CP64+'Címrend önként 4.'!CP64+'Címrend állig. 4.'!CP64</f>
        <v>0</v>
      </c>
      <c r="CQ64" s="306">
        <f>'Címrend kötelező 4.'!CQ64+'Címrend önként 4.'!CQ64+'Címrend állig. 4.'!CQ64</f>
        <v>0</v>
      </c>
      <c r="CR64" s="306">
        <f>'Címrend kötelező 4.'!CR64+'Címrend önként 4.'!CR64+'Címrend állig. 4.'!CR64</f>
        <v>0</v>
      </c>
      <c r="CS64" s="306">
        <f>'Címrend kötelező 4.'!CS64+'Címrend önként 4.'!CS64+'Címrend állig. 4.'!CS64</f>
        <v>0</v>
      </c>
      <c r="CT64" s="306">
        <f>'Címrend kötelező 4.'!CT64+'Címrend önként 4.'!CT64+'Címrend állig. 4.'!CT64</f>
        <v>0</v>
      </c>
      <c r="CU64" s="306">
        <f>'Címrend kötelező 4.'!CU64+'Címrend önként 4.'!CU64+'Címrend állig. 4.'!CU64</f>
        <v>0</v>
      </c>
      <c r="CV64" s="306">
        <f>'Címrend kötelező 4.'!CV64+'Címrend önként 4.'!CV64+'Címrend állig. 4.'!CV64</f>
        <v>0</v>
      </c>
      <c r="CW64" s="306">
        <f>'Címrend kötelező 4.'!CW64+'Címrend önként 4.'!CW64+'Címrend állig. 4.'!CW64</f>
        <v>0</v>
      </c>
      <c r="CX64" s="306">
        <f>'Címrend kötelező 4.'!CX64+'Címrend önként 4.'!CX64+'Címrend állig. 4.'!CX64</f>
        <v>0</v>
      </c>
      <c r="CY64" s="306">
        <f>'Címrend kötelező 4.'!CY64+'Címrend önként 4.'!CY64+'Címrend állig. 4.'!CY64</f>
        <v>0</v>
      </c>
      <c r="CZ64" s="306">
        <f>'Címrend kötelező 4.'!CZ64+'Címrend önként 4.'!CZ64+'Címrend állig. 4.'!CZ64</f>
        <v>0</v>
      </c>
      <c r="DA64" s="306">
        <f>'Címrend kötelező 4.'!DA64+'Címrend önként 4.'!DA64+'Címrend állig. 4.'!DA64</f>
        <v>0</v>
      </c>
      <c r="DB64" s="306">
        <f>'Címrend kötelező 4.'!DB64+'Címrend önként 4.'!DB64+'Címrend állig. 4.'!DB64</f>
        <v>0</v>
      </c>
      <c r="DC64" s="306">
        <f>'Címrend kötelező 4.'!DC64+'Címrend önként 4.'!DC64+'Címrend állig. 4.'!DC64</f>
        <v>0</v>
      </c>
      <c r="DD64" s="306">
        <f>'Címrend kötelező 4.'!DD64+'Címrend önként 4.'!DD64+'Címrend állig. 4.'!DD64</f>
        <v>0</v>
      </c>
      <c r="DE64" s="306">
        <f>'Címrend kötelező 4.'!DE64+'Címrend önként 4.'!DE64+'Címrend állig. 4.'!DE64</f>
        <v>0</v>
      </c>
      <c r="DF64" s="306">
        <f>'Címrend kötelező 4.'!DF64+'Címrend önként 4.'!DF64+'Címrend állig. 4.'!DF64</f>
        <v>0</v>
      </c>
      <c r="DG64" s="306">
        <f>'Címrend kötelező 4.'!DG64+'Címrend önként 4.'!DG64+'Címrend állig. 4.'!DG64</f>
        <v>0</v>
      </c>
      <c r="DH64" s="306">
        <f>'Címrend kötelező 4.'!DH64+'Címrend önként 4.'!DH64+'Címrend állig. 4.'!DH64</f>
        <v>0</v>
      </c>
      <c r="DI64" s="306">
        <f>'Címrend kötelező 4.'!DI64+'Címrend önként 4.'!DI64+'Címrend állig. 4.'!DI64</f>
        <v>0</v>
      </c>
      <c r="DJ64" s="306">
        <f>'Címrend kötelező 4.'!DJ64+'Címrend önként 4.'!DJ64+'Címrend állig. 4.'!DJ64</f>
        <v>0</v>
      </c>
      <c r="DK64" s="306">
        <f>'Címrend kötelező 4.'!DK64+'Címrend önként 4.'!DK64+'Címrend állig. 4.'!DK64</f>
        <v>0</v>
      </c>
      <c r="DL64" s="306">
        <f>'Címrend kötelező 4.'!DL64+'Címrend önként 4.'!DL64+'Címrend állig. 4.'!DL64</f>
        <v>0</v>
      </c>
      <c r="DM64" s="306">
        <f>'Címrend kötelező 4.'!DM64+'Címrend önként 4.'!DM64+'Címrend állig. 4.'!DM64</f>
        <v>0</v>
      </c>
      <c r="DN64" s="306">
        <f>'Címrend kötelező 4.'!DN64+'Címrend önként 4.'!DN64+'Címrend állig. 4.'!DN64</f>
        <v>0</v>
      </c>
      <c r="DO64" s="306">
        <f>'Címrend kötelező 4.'!DO64+'Címrend önként 4.'!DO64+'Címrend állig. 4.'!DO64</f>
        <v>0</v>
      </c>
      <c r="DP64" s="306">
        <f>'Címrend kötelező 4.'!DP64+'Címrend önként 4.'!DP64+'Címrend állig. 4.'!DP64</f>
        <v>0</v>
      </c>
      <c r="DQ64" s="306">
        <f>'Címrend kötelező 4.'!DQ64+'Címrend önként 4.'!DQ64+'Címrend állig. 4.'!DQ64</f>
        <v>0</v>
      </c>
      <c r="DR64" s="335">
        <f t="shared" si="281"/>
        <v>0</v>
      </c>
      <c r="DS64" s="335">
        <f t="shared" si="281"/>
        <v>17802</v>
      </c>
      <c r="DT64" s="335">
        <f t="shared" si="281"/>
        <v>17802</v>
      </c>
      <c r="DU64" s="306">
        <f>'Címrend kötelező 4.'!DU64+'Címrend önként 4.'!DU64+'Címrend állig. 4.'!DU64</f>
        <v>0</v>
      </c>
      <c r="DV64" s="306">
        <f>'Címrend kötelező 4.'!DV64+'Címrend önként 4.'!DV64+'Címrend állig. 4.'!DV64</f>
        <v>0</v>
      </c>
      <c r="DW64" s="306">
        <f>'Címrend kötelező 4.'!DW64+'Címrend önként 4.'!DW64+'Címrend állig. 4.'!DW64</f>
        <v>0</v>
      </c>
      <c r="DX64" s="306">
        <f>'Címrend kötelező 4.'!DX64+'Címrend önként 4.'!DX64+'Címrend állig. 4.'!DX64</f>
        <v>0</v>
      </c>
      <c r="DY64" s="306">
        <f>'Címrend kötelező 4.'!DY64+'Címrend önként 4.'!DY64+'Címrend állig. 4.'!DY64</f>
        <v>0</v>
      </c>
      <c r="DZ64" s="306">
        <f>'Címrend kötelező 4.'!DZ64+'Címrend önként 4.'!DZ64+'Címrend állig. 4.'!DZ64</f>
        <v>0</v>
      </c>
      <c r="EA64" s="306">
        <f>'Címrend kötelező 4.'!EA64+'Címrend önként 4.'!EA64+'Címrend állig. 4.'!EA64</f>
        <v>0</v>
      </c>
      <c r="EB64" s="306">
        <f>'Címrend kötelező 4.'!EB64+'Címrend önként 4.'!EB64+'Címrend állig. 4.'!EB64</f>
        <v>0</v>
      </c>
      <c r="EC64" s="306">
        <f>'Címrend kötelező 4.'!EC64+'Címrend önként 4.'!EC64+'Címrend állig. 4.'!EC64</f>
        <v>0</v>
      </c>
      <c r="ED64" s="306">
        <f>'Címrend kötelező 4.'!ED64+'Címrend önként 4.'!ED64+'Címrend állig. 4.'!ED64</f>
        <v>0</v>
      </c>
      <c r="EE64" s="306">
        <f>'Címrend kötelező 4.'!EE64+'Címrend önként 4.'!EE64+'Címrend állig. 4.'!EE64</f>
        <v>0</v>
      </c>
      <c r="EF64" s="306">
        <f>'Címrend kötelező 4.'!EF64+'Címrend önként 4.'!EF64+'Címrend állig. 4.'!EF64</f>
        <v>0</v>
      </c>
      <c r="EG64" s="306">
        <f>'Címrend kötelező 4.'!EG64+'Címrend önként 4.'!EG64+'Címrend állig. 4.'!EG64</f>
        <v>0</v>
      </c>
      <c r="EH64" s="306">
        <f>'Címrend kötelező 4.'!EH64+'Címrend önként 4.'!EH64+'Címrend állig. 4.'!EH64</f>
        <v>0</v>
      </c>
      <c r="EI64" s="306">
        <f>'Címrend kötelező 4.'!EI64+'Címrend önként 4.'!EI64+'Címrend állig. 4.'!EI64</f>
        <v>0</v>
      </c>
      <c r="EJ64" s="306">
        <f>'Címrend kötelező 4.'!EJ64+'Címrend önként 4.'!EJ64+'Címrend állig. 4.'!EJ64</f>
        <v>0</v>
      </c>
      <c r="EK64" s="306">
        <f>'Címrend kötelező 4.'!EK64+'Címrend önként 4.'!EK64+'Címrend állig. 4.'!EK64</f>
        <v>0</v>
      </c>
      <c r="EL64" s="306">
        <f>'Címrend kötelező 4.'!EL64+'Címrend önként 4.'!EL64+'Címrend állig. 4.'!EL64</f>
        <v>0</v>
      </c>
      <c r="EM64" s="306">
        <f>'Címrend kötelező 4.'!EM64+'Címrend önként 4.'!EM64+'Címrend állig. 4.'!EM64</f>
        <v>0</v>
      </c>
      <c r="EN64" s="306">
        <f>'Címrend kötelező 4.'!EN64+'Címrend önként 4.'!EN64+'Címrend állig. 4.'!EN64</f>
        <v>0</v>
      </c>
      <c r="EO64" s="306">
        <f>'Címrend kötelező 4.'!EO64+'Címrend önként 4.'!EO64+'Címrend állig. 4.'!EO64</f>
        <v>0</v>
      </c>
      <c r="EP64" s="306">
        <f>'Címrend kötelező 4.'!EP64+'Címrend önként 4.'!EP64+'Címrend állig. 4.'!EP64</f>
        <v>0</v>
      </c>
      <c r="EQ64" s="306">
        <f>'Címrend kötelező 4.'!EQ64+'Címrend önként 4.'!EQ64+'Címrend állig. 4.'!EQ64</f>
        <v>0</v>
      </c>
      <c r="ER64" s="306">
        <f>'Címrend kötelező 4.'!ER64+'Címrend önként 4.'!ER64+'Címrend állig. 4.'!ER64</f>
        <v>0</v>
      </c>
      <c r="ES64" s="306">
        <f>'Címrend kötelező 4.'!ES64+'Címrend önként 4.'!ES64+'Címrend állig. 4.'!ES64</f>
        <v>0</v>
      </c>
      <c r="ET64" s="306">
        <f>'Címrend kötelező 4.'!ET64+'Címrend önként 4.'!ET64+'Címrend állig. 4.'!ET64</f>
        <v>0</v>
      </c>
      <c r="EU64" s="306">
        <f>'Címrend kötelező 4.'!EU64+'Címrend önként 4.'!EU64+'Címrend állig. 4.'!EU64</f>
        <v>0</v>
      </c>
      <c r="EV64" s="335">
        <f>DU64+DX64+EA64+ED64+EG64+EJ64+EM64+EP64+ES64</f>
        <v>0</v>
      </c>
      <c r="EW64" s="335">
        <f t="shared" si="408"/>
        <v>0</v>
      </c>
      <c r="EX64" s="335">
        <f t="shared" si="408"/>
        <v>0</v>
      </c>
      <c r="EY64" s="306">
        <f>'Címrend kötelező 4.'!EY64+'Címrend önként 4.'!EY64+'Címrend állig. 4.'!EY64</f>
        <v>0</v>
      </c>
      <c r="EZ64" s="306">
        <f>'Címrend kötelező 4.'!EZ64+'Címrend önként 4.'!EZ64+'Címrend állig. 4.'!EZ64</f>
        <v>0</v>
      </c>
      <c r="FA64" s="306">
        <f>'Címrend kötelező 4.'!FA64+'Címrend önként 4.'!FA64+'Címrend állig. 4.'!FA64</f>
        <v>0</v>
      </c>
      <c r="FB64" s="306">
        <f>'Címrend kötelező 4.'!FB64+'Címrend önként 4.'!FB64+'Címrend állig. 4.'!FB64</f>
        <v>0</v>
      </c>
      <c r="FC64" s="306">
        <f>'Címrend kötelező 4.'!FC64+'Címrend önként 4.'!FC64+'Címrend állig. 4.'!FC64</f>
        <v>0</v>
      </c>
      <c r="FD64" s="306">
        <f>'Címrend kötelező 4.'!FD64+'Címrend önként 4.'!FD64+'Címrend állig. 4.'!FD64</f>
        <v>0</v>
      </c>
      <c r="FE64" s="306">
        <f>'Címrend kötelező 4.'!FE64+'Címrend önként 4.'!FE64+'Címrend állig. 4.'!FE64</f>
        <v>0</v>
      </c>
      <c r="FF64" s="306">
        <f>'Címrend kötelező 4.'!FF64+'Címrend önként 4.'!FF64+'Címrend állig. 4.'!FF64</f>
        <v>0</v>
      </c>
      <c r="FG64" s="306">
        <f>'Címrend kötelező 4.'!FG64+'Címrend önként 4.'!FG64+'Címrend állig. 4.'!FG64</f>
        <v>0</v>
      </c>
      <c r="FH64" s="306">
        <f>'Címrend kötelező 4.'!FH64+'Címrend önként 4.'!FH64+'Címrend állig. 4.'!FH64</f>
        <v>0</v>
      </c>
      <c r="FI64" s="306">
        <f>'Címrend kötelező 4.'!FI64+'Címrend önként 4.'!FI64+'Címrend állig. 4.'!FI64</f>
        <v>0</v>
      </c>
      <c r="FJ64" s="306">
        <f>'Címrend kötelező 4.'!FJ64+'Címrend önként 4.'!FJ64+'Címrend állig. 4.'!FJ64</f>
        <v>0</v>
      </c>
      <c r="FK64" s="306">
        <f>'Címrend kötelező 4.'!FK64+'Címrend önként 4.'!FK64+'Címrend állig. 4.'!FK64</f>
        <v>0</v>
      </c>
      <c r="FL64" s="306">
        <f>'Címrend kötelező 4.'!FL64+'Címrend önként 4.'!FL64+'Címrend állig. 4.'!FL64</f>
        <v>0</v>
      </c>
      <c r="FM64" s="306">
        <f>'Címrend kötelező 4.'!FM64+'Címrend önként 4.'!FM64+'Címrend állig. 4.'!FM64</f>
        <v>0</v>
      </c>
      <c r="FN64" s="306">
        <f>'Címrend kötelező 4.'!FN64+'Címrend önként 4.'!FN64+'Címrend állig. 4.'!FN64</f>
        <v>0</v>
      </c>
      <c r="FO64" s="306">
        <f>'Címrend kötelező 4.'!FO64+'Címrend önként 4.'!FO64+'Címrend állig. 4.'!FO64</f>
        <v>0</v>
      </c>
      <c r="FP64" s="306">
        <f>'Címrend kötelező 4.'!FP64+'Címrend önként 4.'!FP64+'Címrend állig. 4.'!FP64</f>
        <v>0</v>
      </c>
      <c r="FQ64" s="306">
        <f>'Címrend kötelező 4.'!FQ64+'Címrend önként 4.'!FQ64+'Címrend állig. 4.'!FQ64</f>
        <v>0</v>
      </c>
      <c r="FR64" s="306">
        <f>'Címrend kötelező 4.'!FR64+'Címrend önként 4.'!FR64+'Címrend állig. 4.'!FR64</f>
        <v>0</v>
      </c>
      <c r="FS64" s="306">
        <f>'Címrend kötelező 4.'!FS64+'Címrend önként 4.'!FS64+'Címrend állig. 4.'!FS64</f>
        <v>0</v>
      </c>
      <c r="FT64" s="306">
        <f>'Címrend kötelező 4.'!FT64+'Címrend önként 4.'!FT64+'Címrend állig. 4.'!FT64</f>
        <v>0</v>
      </c>
      <c r="FU64" s="306">
        <f>'Címrend kötelező 4.'!FU64+'Címrend önként 4.'!FU64+'Címrend állig. 4.'!FU64</f>
        <v>0</v>
      </c>
      <c r="FV64" s="306">
        <f>'Címrend kötelező 4.'!FV64+'Címrend önként 4.'!FV64+'Címrend állig. 4.'!FV64</f>
        <v>0</v>
      </c>
      <c r="FW64" s="306">
        <f>'Címrend kötelező 4.'!FW64+'Címrend önként 4.'!FW64+'Címrend állig. 4.'!FW64</f>
        <v>0</v>
      </c>
      <c r="FX64" s="306">
        <f>'Címrend kötelező 4.'!FX64+'Címrend önként 4.'!FX64+'Címrend állig. 4.'!FX64</f>
        <v>0</v>
      </c>
      <c r="FY64" s="306">
        <f>'Címrend kötelező 4.'!FY64+'Címrend önként 4.'!FY64+'Címrend állig. 4.'!FY64</f>
        <v>0</v>
      </c>
      <c r="FZ64" s="306">
        <f>'Címrend kötelező 4.'!FZ64+'Címrend önként 4.'!FZ64+'Címrend állig. 4.'!FZ64</f>
        <v>0</v>
      </c>
      <c r="GA64" s="306">
        <f>'Címrend kötelező 4.'!GA64+'Címrend önként 4.'!GA64+'Címrend állig. 4.'!GA64</f>
        <v>0</v>
      </c>
      <c r="GB64" s="306">
        <f>'Címrend kötelező 4.'!GB64+'Címrend önként 4.'!GB64+'Címrend állig. 4.'!GB64</f>
        <v>0</v>
      </c>
      <c r="GC64" s="306">
        <f>'Címrend kötelező 4.'!GC64+'Címrend önként 4.'!GC64+'Címrend állig. 4.'!GC64</f>
        <v>0</v>
      </c>
      <c r="GD64" s="306">
        <f>'Címrend kötelező 4.'!GD64+'Címrend önként 4.'!GD64+'Címrend állig. 4.'!GD64</f>
        <v>0</v>
      </c>
      <c r="GE64" s="306">
        <f>'Címrend kötelező 4.'!GE64+'Címrend önként 4.'!GE64+'Címrend állig. 4.'!GE64</f>
        <v>0</v>
      </c>
      <c r="GF64" s="306">
        <f>'Címrend kötelező 4.'!GF64+'Címrend önként 4.'!GF64+'Címrend állig. 4.'!GF64</f>
        <v>0</v>
      </c>
      <c r="GG64" s="306">
        <f>'Címrend kötelező 4.'!GG64+'Címrend önként 4.'!GG64+'Címrend állig. 4.'!GG64</f>
        <v>0</v>
      </c>
      <c r="GH64" s="306">
        <f>'Címrend kötelező 4.'!GH64+'Címrend önként 4.'!GH64+'Címrend állig. 4.'!GH64</f>
        <v>0</v>
      </c>
      <c r="GI64" s="306">
        <f>'Címrend kötelező 4.'!GI64+'Címrend önként 4.'!GI64+'Címrend állig. 4.'!GI64</f>
        <v>0</v>
      </c>
      <c r="GJ64" s="306">
        <f>'Címrend kötelező 4.'!GJ64+'Címrend önként 4.'!GJ64+'Címrend állig. 4.'!GJ64</f>
        <v>0</v>
      </c>
      <c r="GK64" s="306">
        <f>'Címrend kötelező 4.'!GK64+'Címrend önként 4.'!GK64+'Címrend állig. 4.'!GK64</f>
        <v>0</v>
      </c>
      <c r="GL64" s="307">
        <f>EY64+FB64+FE64+FH64+FK64+FN64+FQ64+FT64+FW64+FZ64+GC64+GF64+GI64</f>
        <v>0</v>
      </c>
      <c r="GM64" s="307">
        <f t="shared" si="409"/>
        <v>0</v>
      </c>
      <c r="GN64" s="307">
        <f t="shared" si="409"/>
        <v>0</v>
      </c>
      <c r="GO64" s="306">
        <f>'Címrend kötelező 4.'!GO64+'Címrend önként 4.'!GO64+'Címrend állig. 4.'!GO64</f>
        <v>0</v>
      </c>
      <c r="GP64" s="306">
        <f>'Címrend kötelező 4.'!GP64+'Címrend önként 4.'!GP64+'Címrend állig. 4.'!GP64</f>
        <v>0</v>
      </c>
      <c r="GQ64" s="306">
        <f>'Címrend kötelező 4.'!GQ64+'Címrend önként 4.'!GQ64+'Címrend állig. 4.'!GQ64</f>
        <v>0</v>
      </c>
      <c r="GR64" s="306">
        <f>'Címrend kötelező 4.'!GR64+'Címrend önként 4.'!GR64+'Címrend állig. 4.'!GR64</f>
        <v>0</v>
      </c>
      <c r="GS64" s="306">
        <f>'Címrend kötelező 4.'!GS64+'Címrend önként 4.'!GS64+'Címrend állig. 4.'!GS64</f>
        <v>0</v>
      </c>
      <c r="GT64" s="306">
        <f>'Címrend kötelező 4.'!GT64+'Címrend önként 4.'!GT64+'Címrend állig. 4.'!GT64</f>
        <v>0</v>
      </c>
      <c r="GU64" s="306">
        <f>'Címrend kötelező 4.'!GU64+'Címrend önként 4.'!GU64+'Címrend állig. 4.'!GU64</f>
        <v>0</v>
      </c>
      <c r="GV64" s="306">
        <f>'Címrend kötelező 4.'!GV64+'Címrend önként 4.'!GV64+'Címrend állig. 4.'!GV64</f>
        <v>0</v>
      </c>
      <c r="GW64" s="306">
        <f>'Címrend kötelező 4.'!GW64+'Címrend önként 4.'!GW64+'Címrend állig. 4.'!GW64</f>
        <v>0</v>
      </c>
      <c r="GX64" s="307">
        <f>GL64+GO64+GR64+GU64</f>
        <v>0</v>
      </c>
      <c r="GY64" s="307">
        <f t="shared" si="410"/>
        <v>0</v>
      </c>
      <c r="GZ64" s="307">
        <f t="shared" si="410"/>
        <v>0</v>
      </c>
      <c r="HA64" s="307">
        <f>DR64+EV64+GX64</f>
        <v>0</v>
      </c>
      <c r="HB64" s="307">
        <f t="shared" si="411"/>
        <v>17802</v>
      </c>
      <c r="HC64" s="308">
        <f t="shared" si="411"/>
        <v>17802</v>
      </c>
      <c r="HD64" s="299"/>
    </row>
    <row r="65" spans="1:212" ht="15" customHeight="1" x14ac:dyDescent="0.2">
      <c r="A65" s="318" t="s">
        <v>622</v>
      </c>
      <c r="B65" s="306">
        <f>'Címrend kötelező 4.'!B65+'Címrend önként 4.'!B65+'Címrend állig. 4.'!B65</f>
        <v>0</v>
      </c>
      <c r="C65" s="306">
        <f>'Címrend kötelező 4.'!C65+'Címrend önként 4.'!C65+'Címrend állig. 4.'!C65</f>
        <v>0</v>
      </c>
      <c r="D65" s="306">
        <f>'Címrend kötelező 4.'!D65+'Címrend önként 4.'!D65+'Címrend állig. 4.'!D65</f>
        <v>0</v>
      </c>
      <c r="E65" s="306">
        <f>'Címrend kötelező 4.'!E65+'Címrend önként 4.'!E65+'Címrend állig. 4.'!E65</f>
        <v>0</v>
      </c>
      <c r="F65" s="306">
        <f>'Címrend kötelező 4.'!F65+'Címrend önként 4.'!F65+'Címrend állig. 4.'!F65</f>
        <v>0</v>
      </c>
      <c r="G65" s="306">
        <f>'Címrend kötelező 4.'!G65+'Címrend önként 4.'!G65+'Címrend állig. 4.'!G65</f>
        <v>0</v>
      </c>
      <c r="H65" s="306">
        <f>'Címrend kötelező 4.'!H65+'Címrend önként 4.'!H65+'Címrend állig. 4.'!H65</f>
        <v>0</v>
      </c>
      <c r="I65" s="306">
        <f>'Címrend kötelező 4.'!I65+'Címrend önként 4.'!I65+'Címrend állig. 4.'!I65</f>
        <v>0</v>
      </c>
      <c r="J65" s="306">
        <f>'Címrend kötelező 4.'!J65+'Címrend önként 4.'!J65+'Címrend állig. 4.'!J65</f>
        <v>0</v>
      </c>
      <c r="K65" s="306">
        <f>'Címrend kötelező 4.'!K65+'Címrend önként 4.'!K65+'Címrend állig. 4.'!K65</f>
        <v>0</v>
      </c>
      <c r="L65" s="306">
        <f>'Címrend kötelező 4.'!L65+'Címrend önként 4.'!L65+'Címrend állig. 4.'!L65</f>
        <v>0</v>
      </c>
      <c r="M65" s="306">
        <f>'Címrend kötelező 4.'!M65+'Címrend önként 4.'!M65+'Címrend állig. 4.'!M65</f>
        <v>0</v>
      </c>
      <c r="N65" s="306">
        <f>'Címrend kötelező 4.'!N65+'Címrend önként 4.'!N65+'Címrend állig. 4.'!N65</f>
        <v>0</v>
      </c>
      <c r="O65" s="306">
        <f>'Címrend kötelező 4.'!O65+'Címrend önként 4.'!O65+'Címrend állig. 4.'!O65</f>
        <v>0</v>
      </c>
      <c r="P65" s="306">
        <f>'Címrend kötelező 4.'!P65+'Címrend önként 4.'!P65+'Címrend állig. 4.'!P65</f>
        <v>0</v>
      </c>
      <c r="Q65" s="306">
        <f>'Címrend kötelező 4.'!Q65+'Címrend önként 4.'!Q65+'Címrend állig. 4.'!Q65</f>
        <v>0</v>
      </c>
      <c r="R65" s="306">
        <f>'Címrend kötelező 4.'!R65+'Címrend önként 4.'!R65+'Címrend állig. 4.'!R65</f>
        <v>0</v>
      </c>
      <c r="S65" s="306">
        <f>'Címrend kötelező 4.'!S65+'Címrend önként 4.'!S65+'Címrend állig. 4.'!S65</f>
        <v>0</v>
      </c>
      <c r="T65" s="306">
        <f>'Címrend kötelező 4.'!T65+'Címrend önként 4.'!T65+'Címrend állig. 4.'!T65</f>
        <v>0</v>
      </c>
      <c r="U65" s="306">
        <f>'Címrend kötelező 4.'!U65+'Címrend önként 4.'!U65+'Címrend állig. 4.'!U65</f>
        <v>0</v>
      </c>
      <c r="V65" s="306">
        <f>'Címrend kötelező 4.'!V65+'Címrend önként 4.'!V65+'Címrend állig. 4.'!V65</f>
        <v>0</v>
      </c>
      <c r="W65" s="306">
        <f>'Címrend kötelező 4.'!W65+'Címrend önként 4.'!W65+'Címrend állig. 4.'!W65</f>
        <v>0</v>
      </c>
      <c r="X65" s="306">
        <f>'Címrend kötelező 4.'!X65+'Címrend önként 4.'!X65+'Címrend állig. 4.'!X65</f>
        <v>8500000</v>
      </c>
      <c r="Y65" s="306">
        <f>'Címrend kötelező 4.'!Y65+'Címrend önként 4.'!Y65+'Címrend állig. 4.'!Y65</f>
        <v>2500000</v>
      </c>
      <c r="Z65" s="306">
        <f>'Címrend kötelező 4.'!Z65+'Címrend önként 4.'!Z65+'Címrend állig. 4.'!Z65</f>
        <v>0</v>
      </c>
      <c r="AA65" s="306">
        <f>'Címrend kötelező 4.'!AA65+'Címrend önként 4.'!AA65+'Címrend állig. 4.'!AA65</f>
        <v>0</v>
      </c>
      <c r="AB65" s="306">
        <f>'Címrend kötelező 4.'!AB65+'Címrend önként 4.'!AB65+'Címrend állig. 4.'!AB65</f>
        <v>0</v>
      </c>
      <c r="AC65" s="306">
        <f>'Címrend kötelező 4.'!AC65+'Címrend önként 4.'!AC65+'Címrend állig. 4.'!AC65</f>
        <v>0</v>
      </c>
      <c r="AD65" s="306">
        <f>'Címrend kötelező 4.'!AD65+'Címrend önként 4.'!AD65+'Címrend állig. 4.'!AD65</f>
        <v>0</v>
      </c>
      <c r="AE65" s="306">
        <f>'Címrend kötelező 4.'!AE65+'Címrend önként 4.'!AE65+'Címrend állig. 4.'!AE65</f>
        <v>0</v>
      </c>
      <c r="AF65" s="306">
        <f>'Címrend kötelező 4.'!AF65+'Címrend önként 4.'!AF65+'Címrend állig. 4.'!AF65</f>
        <v>0</v>
      </c>
      <c r="AG65" s="306">
        <f>'Címrend kötelező 4.'!AG65+'Címrend önként 4.'!AG65+'Címrend állig. 4.'!AG65</f>
        <v>0</v>
      </c>
      <c r="AH65" s="306">
        <f>'Címrend kötelező 4.'!AH65+'Címrend önként 4.'!AH65+'Címrend állig. 4.'!AH65</f>
        <v>0</v>
      </c>
      <c r="AI65" s="306">
        <f>'Címrend kötelező 4.'!AI65+'Címrend önként 4.'!AI65+'Címrend állig. 4.'!AI65</f>
        <v>0</v>
      </c>
      <c r="AJ65" s="306">
        <f>'Címrend kötelező 4.'!AJ65+'Címrend önként 4.'!AJ65+'Címrend állig. 4.'!AJ65</f>
        <v>0</v>
      </c>
      <c r="AK65" s="306">
        <f>'Címrend kötelező 4.'!AK65+'Címrend önként 4.'!AK65+'Címrend állig. 4.'!AK65</f>
        <v>0</v>
      </c>
      <c r="AL65" s="306">
        <f>'Címrend kötelező 4.'!AL65+'Címrend önként 4.'!AL65+'Címrend állig. 4.'!AL65</f>
        <v>0</v>
      </c>
      <c r="AM65" s="306">
        <f>'Címrend kötelező 4.'!AM65+'Címrend önként 4.'!AM65+'Címrend állig. 4.'!AM65</f>
        <v>0</v>
      </c>
      <c r="AN65" s="306">
        <f>'Címrend kötelező 4.'!AN65+'Címrend önként 4.'!AN65+'Címrend állig. 4.'!AN65</f>
        <v>0</v>
      </c>
      <c r="AO65" s="306">
        <f>'Címrend kötelező 4.'!AO65+'Címrend önként 4.'!AO65+'Címrend állig. 4.'!AO65</f>
        <v>0</v>
      </c>
      <c r="AP65" s="306">
        <f>'Címrend kötelező 4.'!AP65+'Címrend önként 4.'!AP65+'Címrend állig. 4.'!AP65</f>
        <v>0</v>
      </c>
      <c r="AQ65" s="306">
        <f>'Címrend kötelező 4.'!AQ65+'Címrend önként 4.'!AQ65+'Címrend állig. 4.'!AQ65</f>
        <v>0</v>
      </c>
      <c r="AR65" s="306">
        <f>'Címrend kötelező 4.'!AR65+'Címrend önként 4.'!AR65+'Címrend állig. 4.'!AR65</f>
        <v>0</v>
      </c>
      <c r="AS65" s="306">
        <f>'Címrend kötelező 4.'!AS65+'Címrend önként 4.'!AS65+'Címrend állig. 4.'!AS65</f>
        <v>0</v>
      </c>
      <c r="AT65" s="306">
        <f>'Címrend kötelező 4.'!AT65+'Címrend önként 4.'!AT65+'Címrend állig. 4.'!AT65</f>
        <v>0</v>
      </c>
      <c r="AU65" s="306">
        <f>'Címrend kötelező 4.'!AU65+'Címrend önként 4.'!AU65+'Címrend állig. 4.'!AU65</f>
        <v>0</v>
      </c>
      <c r="AV65" s="306">
        <f>'Címrend kötelező 4.'!AV65+'Címrend önként 4.'!AV65+'Címrend állig. 4.'!AV65</f>
        <v>0</v>
      </c>
      <c r="AW65" s="306">
        <f>'Címrend kötelező 4.'!AW65+'Címrend önként 4.'!AW65+'Címrend állig. 4.'!AW65</f>
        <v>0</v>
      </c>
      <c r="AX65" s="306">
        <f>'Címrend kötelező 4.'!AX65+'Címrend önként 4.'!AX65+'Címrend állig. 4.'!AX65</f>
        <v>0</v>
      </c>
      <c r="AY65" s="306">
        <f>'Címrend kötelező 4.'!AY65+'Címrend önként 4.'!AY65+'Címrend állig. 4.'!AY65</f>
        <v>0</v>
      </c>
      <c r="AZ65" s="306">
        <f>'Címrend kötelező 4.'!AZ65+'Címrend önként 4.'!AZ65+'Címrend állig. 4.'!AZ65</f>
        <v>0</v>
      </c>
      <c r="BA65" s="306">
        <f>'Címrend kötelező 4.'!BA65+'Címrend önként 4.'!BA65+'Címrend állig. 4.'!BA65</f>
        <v>0</v>
      </c>
      <c r="BB65" s="306">
        <f>'Címrend kötelező 4.'!BB65+'Címrend önként 4.'!BB65+'Címrend állig. 4.'!BB65</f>
        <v>0</v>
      </c>
      <c r="BC65" s="306">
        <f>'Címrend kötelező 4.'!BC65+'Címrend önként 4.'!BC65+'Címrend állig. 4.'!BC65</f>
        <v>0</v>
      </c>
      <c r="BD65" s="306">
        <f>'Címrend kötelező 4.'!BD65+'Címrend önként 4.'!BD65+'Címrend állig. 4.'!BD65</f>
        <v>0</v>
      </c>
      <c r="BE65" s="306">
        <f>'Címrend kötelező 4.'!BE65+'Címrend önként 4.'!BE65+'Címrend állig. 4.'!BE65</f>
        <v>0</v>
      </c>
      <c r="BF65" s="306">
        <f>'Címrend kötelező 4.'!BF65+'Címrend önként 4.'!BF65+'Címrend állig. 4.'!BF65</f>
        <v>0</v>
      </c>
      <c r="BG65" s="306">
        <f>'Címrend kötelező 4.'!BG65+'Címrend önként 4.'!BG65+'Címrend állig. 4.'!BG65</f>
        <v>0</v>
      </c>
      <c r="BH65" s="306">
        <f>'Címrend kötelező 4.'!BH65+'Címrend önként 4.'!BH65+'Címrend állig. 4.'!BH65</f>
        <v>0</v>
      </c>
      <c r="BI65" s="306">
        <f>'Címrend kötelező 4.'!BI65+'Címrend önként 4.'!BI65+'Címrend állig. 4.'!BI65</f>
        <v>0</v>
      </c>
      <c r="BJ65" s="306">
        <f>'Címrend kötelező 4.'!BJ65+'Címrend önként 4.'!BJ65+'Címrend állig. 4.'!BJ65</f>
        <v>0</v>
      </c>
      <c r="BK65" s="306">
        <f>'Címrend kötelező 4.'!BK65+'Címrend önként 4.'!BK65+'Címrend állig. 4.'!BK65</f>
        <v>0</v>
      </c>
      <c r="BL65" s="306">
        <f>'Címrend kötelező 4.'!BL65+'Címrend önként 4.'!BL65+'Címrend állig. 4.'!BL65</f>
        <v>0</v>
      </c>
      <c r="BM65" s="306">
        <f>'Címrend kötelező 4.'!BM65+'Címrend önként 4.'!BM65+'Címrend állig. 4.'!BM65</f>
        <v>0</v>
      </c>
      <c r="BN65" s="306">
        <f>'Címrend kötelező 4.'!BN65+'Címrend önként 4.'!BN65+'Címrend állig. 4.'!BN65</f>
        <v>0</v>
      </c>
      <c r="BO65" s="306">
        <f>'Címrend kötelező 4.'!BO65+'Címrend önként 4.'!BO65+'Címrend állig. 4.'!BO65</f>
        <v>0</v>
      </c>
      <c r="BP65" s="306">
        <f>'Címrend kötelező 4.'!BP65+'Címrend önként 4.'!BP65+'Címrend állig. 4.'!BP65</f>
        <v>0</v>
      </c>
      <c r="BQ65" s="306">
        <f>'Címrend kötelező 4.'!BQ65+'Címrend önként 4.'!BQ65+'Címrend állig. 4.'!BQ65</f>
        <v>0</v>
      </c>
      <c r="BR65" s="306">
        <f>'Címrend kötelező 4.'!BR65+'Címrend önként 4.'!BR65+'Címrend állig. 4.'!BR65</f>
        <v>0</v>
      </c>
      <c r="BS65" s="306">
        <f>'Címrend kötelező 4.'!BS65+'Címrend önként 4.'!BS65+'Címrend állig. 4.'!BS65</f>
        <v>0</v>
      </c>
      <c r="BT65" s="306">
        <f>'Címrend kötelező 4.'!BT65+'Címrend önként 4.'!BT65+'Címrend állig. 4.'!BT65</f>
        <v>0</v>
      </c>
      <c r="BU65" s="306">
        <f>'Címrend kötelező 4.'!BU65+'Címrend önként 4.'!BU65+'Címrend állig. 4.'!BU65</f>
        <v>0</v>
      </c>
      <c r="BV65" s="306">
        <f>'Címrend kötelező 4.'!BV65+'Címrend önként 4.'!BV65+'Címrend állig. 4.'!BV65</f>
        <v>0</v>
      </c>
      <c r="BW65" s="306">
        <f>'Címrend kötelező 4.'!BW65+'Címrend önként 4.'!BW65+'Címrend állig. 4.'!BW65</f>
        <v>0</v>
      </c>
      <c r="BX65" s="306">
        <f>'Címrend kötelező 4.'!BX65+'Címrend önként 4.'!BX65+'Címrend állig. 4.'!BX65</f>
        <v>0</v>
      </c>
      <c r="BY65" s="306">
        <f>'Címrend kötelező 4.'!BY65+'Címrend önként 4.'!BY65+'Címrend állig. 4.'!BY65</f>
        <v>0</v>
      </c>
      <c r="BZ65" s="306">
        <f>'Címrend kötelező 4.'!BZ65+'Címrend önként 4.'!BZ65+'Címrend állig. 4.'!BZ65</f>
        <v>0</v>
      </c>
      <c r="CA65" s="306">
        <f>'Címrend kötelező 4.'!CA65+'Címrend önként 4.'!CA65+'Címrend állig. 4.'!CA65</f>
        <v>0</v>
      </c>
      <c r="CB65" s="306">
        <f>'Címrend kötelező 4.'!CB65+'Címrend önként 4.'!CB65+'Címrend állig. 4.'!CB65</f>
        <v>0</v>
      </c>
      <c r="CC65" s="306">
        <f>'Címrend kötelező 4.'!CC65+'Címrend önként 4.'!CC65+'Címrend állig. 4.'!CC65</f>
        <v>0</v>
      </c>
      <c r="CD65" s="306">
        <f>'Címrend kötelező 4.'!CD65+'Címrend önként 4.'!CD65+'Címrend állig. 4.'!CD65</f>
        <v>0</v>
      </c>
      <c r="CE65" s="306">
        <f>'Címrend kötelező 4.'!CE65+'Címrend önként 4.'!CE65+'Címrend állig. 4.'!CE65</f>
        <v>0</v>
      </c>
      <c r="CF65" s="306">
        <f>'Címrend kötelező 4.'!CF65+'Címrend önként 4.'!CF65+'Címrend állig. 4.'!CF65</f>
        <v>0</v>
      </c>
      <c r="CG65" s="306">
        <f>'Címrend kötelező 4.'!CG65+'Címrend önként 4.'!CG65+'Címrend állig. 4.'!CG65</f>
        <v>0</v>
      </c>
      <c r="CH65" s="306">
        <f>'Címrend kötelező 4.'!CH65+'Címrend önként 4.'!CH65+'Címrend állig. 4.'!CH65</f>
        <v>0</v>
      </c>
      <c r="CI65" s="306">
        <f>'Címrend kötelező 4.'!CI65+'Címrend önként 4.'!CI65+'Címrend állig. 4.'!CI65</f>
        <v>0</v>
      </c>
      <c r="CJ65" s="306">
        <f>'Címrend kötelező 4.'!CJ65+'Címrend önként 4.'!CJ65+'Címrend állig. 4.'!CJ65</f>
        <v>0</v>
      </c>
      <c r="CK65" s="306">
        <f>'Címrend kötelező 4.'!CK65+'Címrend önként 4.'!CK65+'Címrend állig. 4.'!CK65</f>
        <v>0</v>
      </c>
      <c r="CL65" s="306">
        <f>'Címrend kötelező 4.'!CL65+'Címrend önként 4.'!CL65+'Címrend állig. 4.'!CL65</f>
        <v>0</v>
      </c>
      <c r="CM65" s="306">
        <f>'Címrend kötelező 4.'!CM65+'Címrend önként 4.'!CM65+'Címrend állig. 4.'!CM65</f>
        <v>0</v>
      </c>
      <c r="CN65" s="306">
        <f>'Címrend kötelező 4.'!CN65+'Címrend önként 4.'!CN65+'Címrend állig. 4.'!CN65</f>
        <v>0</v>
      </c>
      <c r="CO65" s="306">
        <f>'Címrend kötelező 4.'!CO65+'Címrend önként 4.'!CO65+'Címrend állig. 4.'!CO65</f>
        <v>0</v>
      </c>
      <c r="CP65" s="306">
        <f>'Címrend kötelező 4.'!CP65+'Címrend önként 4.'!CP65+'Címrend állig. 4.'!CP65</f>
        <v>0</v>
      </c>
      <c r="CQ65" s="306">
        <f>'Címrend kötelező 4.'!CQ65+'Címrend önként 4.'!CQ65+'Címrend állig. 4.'!CQ65</f>
        <v>0</v>
      </c>
      <c r="CR65" s="306">
        <f>'Címrend kötelező 4.'!CR65+'Címrend önként 4.'!CR65+'Címrend állig. 4.'!CR65</f>
        <v>0</v>
      </c>
      <c r="CS65" s="306">
        <f>'Címrend kötelező 4.'!CS65+'Címrend önként 4.'!CS65+'Címrend állig. 4.'!CS65</f>
        <v>0</v>
      </c>
      <c r="CT65" s="306">
        <f>'Címrend kötelező 4.'!CT65+'Címrend önként 4.'!CT65+'Címrend állig. 4.'!CT65</f>
        <v>0</v>
      </c>
      <c r="CU65" s="306">
        <f>'Címrend kötelező 4.'!CU65+'Címrend önként 4.'!CU65+'Címrend állig. 4.'!CU65</f>
        <v>0</v>
      </c>
      <c r="CV65" s="306">
        <f>'Címrend kötelező 4.'!CV65+'Címrend önként 4.'!CV65+'Címrend állig. 4.'!CV65</f>
        <v>0</v>
      </c>
      <c r="CW65" s="306">
        <f>'Címrend kötelező 4.'!CW65+'Címrend önként 4.'!CW65+'Címrend állig. 4.'!CW65</f>
        <v>0</v>
      </c>
      <c r="CX65" s="306">
        <f>'Címrend kötelező 4.'!CX65+'Címrend önként 4.'!CX65+'Címrend állig. 4.'!CX65</f>
        <v>0</v>
      </c>
      <c r="CY65" s="306">
        <f>'Címrend kötelező 4.'!CY65+'Címrend önként 4.'!CY65+'Címrend állig. 4.'!CY65</f>
        <v>0</v>
      </c>
      <c r="CZ65" s="306">
        <f>'Címrend kötelező 4.'!CZ65+'Címrend önként 4.'!CZ65+'Címrend állig. 4.'!CZ65</f>
        <v>0</v>
      </c>
      <c r="DA65" s="306">
        <f>'Címrend kötelező 4.'!DA65+'Címrend önként 4.'!DA65+'Címrend állig. 4.'!DA65</f>
        <v>0</v>
      </c>
      <c r="DB65" s="306">
        <f>'Címrend kötelező 4.'!DB65+'Címrend önként 4.'!DB65+'Címrend állig. 4.'!DB65</f>
        <v>0</v>
      </c>
      <c r="DC65" s="306">
        <f>'Címrend kötelező 4.'!DC65+'Címrend önként 4.'!DC65+'Címrend állig. 4.'!DC65</f>
        <v>0</v>
      </c>
      <c r="DD65" s="306">
        <f>'Címrend kötelező 4.'!DD65+'Címrend önként 4.'!DD65+'Címrend állig. 4.'!DD65</f>
        <v>0</v>
      </c>
      <c r="DE65" s="306">
        <f>'Címrend kötelező 4.'!DE65+'Címrend önként 4.'!DE65+'Címrend állig. 4.'!DE65</f>
        <v>0</v>
      </c>
      <c r="DF65" s="306">
        <f>'Címrend kötelező 4.'!DF65+'Címrend önként 4.'!DF65+'Címrend állig. 4.'!DF65</f>
        <v>0</v>
      </c>
      <c r="DG65" s="306">
        <f>'Címrend kötelező 4.'!DG65+'Címrend önként 4.'!DG65+'Címrend állig. 4.'!DG65</f>
        <v>0</v>
      </c>
      <c r="DH65" s="306">
        <f>'Címrend kötelező 4.'!DH65+'Címrend önként 4.'!DH65+'Címrend állig. 4.'!DH65</f>
        <v>0</v>
      </c>
      <c r="DI65" s="306">
        <f>'Címrend kötelező 4.'!DI65+'Címrend önként 4.'!DI65+'Címrend állig. 4.'!DI65</f>
        <v>0</v>
      </c>
      <c r="DJ65" s="306">
        <f>'Címrend kötelező 4.'!DJ65+'Címrend önként 4.'!DJ65+'Címrend állig. 4.'!DJ65</f>
        <v>0</v>
      </c>
      <c r="DK65" s="306">
        <f>'Címrend kötelező 4.'!DK65+'Címrend önként 4.'!DK65+'Címrend állig. 4.'!DK65</f>
        <v>0</v>
      </c>
      <c r="DL65" s="306">
        <f>'Címrend kötelező 4.'!DL65+'Címrend önként 4.'!DL65+'Címrend állig. 4.'!DL65</f>
        <v>0</v>
      </c>
      <c r="DM65" s="306">
        <f>'Címrend kötelező 4.'!DM65+'Címrend önként 4.'!DM65+'Címrend állig. 4.'!DM65</f>
        <v>0</v>
      </c>
      <c r="DN65" s="306">
        <f>'Címrend kötelező 4.'!DN65+'Címrend önként 4.'!DN65+'Címrend állig. 4.'!DN65</f>
        <v>0</v>
      </c>
      <c r="DO65" s="306">
        <f>'Címrend kötelező 4.'!DO65+'Címrend önként 4.'!DO65+'Címrend állig. 4.'!DO65</f>
        <v>0</v>
      </c>
      <c r="DP65" s="306">
        <f>'Címrend kötelező 4.'!DP65+'Címrend önként 4.'!DP65+'Címrend állig. 4.'!DP65</f>
        <v>0</v>
      </c>
      <c r="DQ65" s="306">
        <f>'Címrend kötelező 4.'!DQ65+'Címrend önként 4.'!DQ65+'Címrend állig. 4.'!DQ65</f>
        <v>0</v>
      </c>
      <c r="DR65" s="335">
        <f t="shared" si="281"/>
        <v>0</v>
      </c>
      <c r="DS65" s="335">
        <f t="shared" si="281"/>
        <v>8500000</v>
      </c>
      <c r="DT65" s="335">
        <f t="shared" si="281"/>
        <v>2500000</v>
      </c>
      <c r="DU65" s="306">
        <f>'Címrend kötelező 4.'!DU65+'Címrend önként 4.'!DU65+'Címrend állig. 4.'!DU65</f>
        <v>0</v>
      </c>
      <c r="DV65" s="306">
        <f>'Címrend kötelező 4.'!DV65+'Címrend önként 4.'!DV65+'Címrend állig. 4.'!DV65</f>
        <v>0</v>
      </c>
      <c r="DW65" s="306">
        <f>'Címrend kötelező 4.'!DW65+'Címrend önként 4.'!DW65+'Címrend állig. 4.'!DW65</f>
        <v>0</v>
      </c>
      <c r="DX65" s="306">
        <f>'Címrend kötelező 4.'!DX65+'Címrend önként 4.'!DX65+'Címrend állig. 4.'!DX65</f>
        <v>0</v>
      </c>
      <c r="DY65" s="306">
        <f>'Címrend kötelező 4.'!DY65+'Címrend önként 4.'!DY65+'Címrend állig. 4.'!DY65</f>
        <v>0</v>
      </c>
      <c r="DZ65" s="306">
        <f>'Címrend kötelező 4.'!DZ65+'Címrend önként 4.'!DZ65+'Címrend állig. 4.'!DZ65</f>
        <v>0</v>
      </c>
      <c r="EA65" s="306">
        <f>'Címrend kötelező 4.'!EA65+'Címrend önként 4.'!EA65+'Címrend állig. 4.'!EA65</f>
        <v>0</v>
      </c>
      <c r="EB65" s="306">
        <f>'Címrend kötelező 4.'!EB65+'Címrend önként 4.'!EB65+'Címrend állig. 4.'!EB65</f>
        <v>0</v>
      </c>
      <c r="EC65" s="306">
        <f>'Címrend kötelező 4.'!EC65+'Címrend önként 4.'!EC65+'Címrend állig. 4.'!EC65</f>
        <v>0</v>
      </c>
      <c r="ED65" s="306">
        <f>'Címrend kötelező 4.'!ED65+'Címrend önként 4.'!ED65+'Címrend állig. 4.'!ED65</f>
        <v>0</v>
      </c>
      <c r="EE65" s="306">
        <f>'Címrend kötelező 4.'!EE65+'Címrend önként 4.'!EE65+'Címrend állig. 4.'!EE65</f>
        <v>0</v>
      </c>
      <c r="EF65" s="306">
        <f>'Címrend kötelező 4.'!EF65+'Címrend önként 4.'!EF65+'Címrend állig. 4.'!EF65</f>
        <v>0</v>
      </c>
      <c r="EG65" s="306">
        <f>'Címrend kötelező 4.'!EG65+'Címrend önként 4.'!EG65+'Címrend állig. 4.'!EG65</f>
        <v>0</v>
      </c>
      <c r="EH65" s="306">
        <f>'Címrend kötelező 4.'!EH65+'Címrend önként 4.'!EH65+'Címrend állig. 4.'!EH65</f>
        <v>0</v>
      </c>
      <c r="EI65" s="306">
        <f>'Címrend kötelező 4.'!EI65+'Címrend önként 4.'!EI65+'Címrend állig. 4.'!EI65</f>
        <v>0</v>
      </c>
      <c r="EJ65" s="306">
        <f>'Címrend kötelező 4.'!EJ65+'Címrend önként 4.'!EJ65+'Címrend állig. 4.'!EJ65</f>
        <v>0</v>
      </c>
      <c r="EK65" s="306">
        <f>'Címrend kötelező 4.'!EK65+'Címrend önként 4.'!EK65+'Címrend állig. 4.'!EK65</f>
        <v>0</v>
      </c>
      <c r="EL65" s="306">
        <f>'Címrend kötelező 4.'!EL65+'Címrend önként 4.'!EL65+'Címrend állig. 4.'!EL65</f>
        <v>0</v>
      </c>
      <c r="EM65" s="306">
        <f>'Címrend kötelező 4.'!EM65+'Címrend önként 4.'!EM65+'Címrend állig. 4.'!EM65</f>
        <v>0</v>
      </c>
      <c r="EN65" s="306">
        <f>'Címrend kötelező 4.'!EN65+'Címrend önként 4.'!EN65+'Címrend állig. 4.'!EN65</f>
        <v>0</v>
      </c>
      <c r="EO65" s="306">
        <f>'Címrend kötelező 4.'!EO65+'Címrend önként 4.'!EO65+'Címrend állig. 4.'!EO65</f>
        <v>0</v>
      </c>
      <c r="EP65" s="306">
        <f>'Címrend kötelező 4.'!EP65+'Címrend önként 4.'!EP65+'Címrend állig. 4.'!EP65</f>
        <v>0</v>
      </c>
      <c r="EQ65" s="306">
        <f>'Címrend kötelező 4.'!EQ65+'Címrend önként 4.'!EQ65+'Címrend állig. 4.'!EQ65</f>
        <v>0</v>
      </c>
      <c r="ER65" s="306">
        <f>'Címrend kötelező 4.'!ER65+'Címrend önként 4.'!ER65+'Címrend állig. 4.'!ER65</f>
        <v>0</v>
      </c>
      <c r="ES65" s="306">
        <f>'Címrend kötelező 4.'!ES65+'Címrend önként 4.'!ES65+'Címrend állig. 4.'!ES65</f>
        <v>0</v>
      </c>
      <c r="ET65" s="306">
        <f>'Címrend kötelező 4.'!ET65+'Címrend önként 4.'!ET65+'Címrend állig. 4.'!ET65</f>
        <v>0</v>
      </c>
      <c r="EU65" s="306">
        <f>'Címrend kötelező 4.'!EU65+'Címrend önként 4.'!EU65+'Címrend állig. 4.'!EU65</f>
        <v>0</v>
      </c>
      <c r="EV65" s="335">
        <f>DU65+DX65+EA65+ED65+EG65+EJ65+EM65+EP65+ES65</f>
        <v>0</v>
      </c>
      <c r="EW65" s="335">
        <f t="shared" si="408"/>
        <v>0</v>
      </c>
      <c r="EX65" s="335">
        <f t="shared" si="408"/>
        <v>0</v>
      </c>
      <c r="EY65" s="306">
        <f>'Címrend kötelező 4.'!EY65+'Címrend önként 4.'!EY65+'Címrend állig. 4.'!EY65</f>
        <v>0</v>
      </c>
      <c r="EZ65" s="306">
        <f>'Címrend kötelező 4.'!EZ65+'Címrend önként 4.'!EZ65+'Címrend állig. 4.'!EZ65</f>
        <v>0</v>
      </c>
      <c r="FA65" s="306">
        <f>'Címrend kötelező 4.'!FA65+'Címrend önként 4.'!FA65+'Címrend állig. 4.'!FA65</f>
        <v>0</v>
      </c>
      <c r="FB65" s="306">
        <f>'Címrend kötelező 4.'!FB65+'Címrend önként 4.'!FB65+'Címrend állig. 4.'!FB65</f>
        <v>0</v>
      </c>
      <c r="FC65" s="306">
        <f>'Címrend kötelező 4.'!FC65+'Címrend önként 4.'!FC65+'Címrend állig. 4.'!FC65</f>
        <v>0</v>
      </c>
      <c r="FD65" s="306">
        <f>'Címrend kötelező 4.'!FD65+'Címrend önként 4.'!FD65+'Címrend állig. 4.'!FD65</f>
        <v>0</v>
      </c>
      <c r="FE65" s="306">
        <f>'Címrend kötelező 4.'!FE65+'Címrend önként 4.'!FE65+'Címrend állig. 4.'!FE65</f>
        <v>0</v>
      </c>
      <c r="FF65" s="306">
        <f>'Címrend kötelező 4.'!FF65+'Címrend önként 4.'!FF65+'Címrend állig. 4.'!FF65</f>
        <v>0</v>
      </c>
      <c r="FG65" s="306">
        <f>'Címrend kötelező 4.'!FG65+'Címrend önként 4.'!FG65+'Címrend állig. 4.'!FG65</f>
        <v>0</v>
      </c>
      <c r="FH65" s="306">
        <f>'Címrend kötelező 4.'!FH65+'Címrend önként 4.'!FH65+'Címrend állig. 4.'!FH65</f>
        <v>0</v>
      </c>
      <c r="FI65" s="306">
        <f>'Címrend kötelező 4.'!FI65+'Címrend önként 4.'!FI65+'Címrend állig. 4.'!FI65</f>
        <v>0</v>
      </c>
      <c r="FJ65" s="306">
        <f>'Címrend kötelező 4.'!FJ65+'Címrend önként 4.'!FJ65+'Címrend állig. 4.'!FJ65</f>
        <v>0</v>
      </c>
      <c r="FK65" s="306">
        <f>'Címrend kötelező 4.'!FK65+'Címrend önként 4.'!FK65+'Címrend állig. 4.'!FK65</f>
        <v>0</v>
      </c>
      <c r="FL65" s="306">
        <f>'Címrend kötelező 4.'!FL65+'Címrend önként 4.'!FL65+'Címrend állig. 4.'!FL65</f>
        <v>0</v>
      </c>
      <c r="FM65" s="306">
        <f>'Címrend kötelező 4.'!FM65+'Címrend önként 4.'!FM65+'Címrend állig. 4.'!FM65</f>
        <v>0</v>
      </c>
      <c r="FN65" s="306">
        <f>'Címrend kötelező 4.'!FN65+'Címrend önként 4.'!FN65+'Címrend állig. 4.'!FN65</f>
        <v>0</v>
      </c>
      <c r="FO65" s="306">
        <f>'Címrend kötelező 4.'!FO65+'Címrend önként 4.'!FO65+'Címrend állig. 4.'!FO65</f>
        <v>0</v>
      </c>
      <c r="FP65" s="306">
        <f>'Címrend kötelező 4.'!FP65+'Címrend önként 4.'!FP65+'Címrend állig. 4.'!FP65</f>
        <v>0</v>
      </c>
      <c r="FQ65" s="306">
        <f>'Címrend kötelező 4.'!FQ65+'Címrend önként 4.'!FQ65+'Címrend állig. 4.'!FQ65</f>
        <v>0</v>
      </c>
      <c r="FR65" s="306">
        <f>'Címrend kötelező 4.'!FR65+'Címrend önként 4.'!FR65+'Címrend állig. 4.'!FR65</f>
        <v>0</v>
      </c>
      <c r="FS65" s="306">
        <f>'Címrend kötelező 4.'!FS65+'Címrend önként 4.'!FS65+'Címrend állig. 4.'!FS65</f>
        <v>0</v>
      </c>
      <c r="FT65" s="306">
        <f>'Címrend kötelező 4.'!FT65+'Címrend önként 4.'!FT65+'Címrend állig. 4.'!FT65</f>
        <v>0</v>
      </c>
      <c r="FU65" s="306">
        <f>'Címrend kötelező 4.'!FU65+'Címrend önként 4.'!FU65+'Címrend állig. 4.'!FU65</f>
        <v>0</v>
      </c>
      <c r="FV65" s="306">
        <f>'Címrend kötelező 4.'!FV65+'Címrend önként 4.'!FV65+'Címrend állig. 4.'!FV65</f>
        <v>0</v>
      </c>
      <c r="FW65" s="306">
        <f>'Címrend kötelező 4.'!FW65+'Címrend önként 4.'!FW65+'Címrend állig. 4.'!FW65</f>
        <v>0</v>
      </c>
      <c r="FX65" s="306">
        <f>'Címrend kötelező 4.'!FX65+'Címrend önként 4.'!FX65+'Címrend állig. 4.'!FX65</f>
        <v>0</v>
      </c>
      <c r="FY65" s="306">
        <f>'Címrend kötelező 4.'!FY65+'Címrend önként 4.'!FY65+'Címrend állig. 4.'!FY65</f>
        <v>0</v>
      </c>
      <c r="FZ65" s="306">
        <f>'Címrend kötelező 4.'!FZ65+'Címrend önként 4.'!FZ65+'Címrend állig. 4.'!FZ65</f>
        <v>0</v>
      </c>
      <c r="GA65" s="306">
        <f>'Címrend kötelező 4.'!GA65+'Címrend önként 4.'!GA65+'Címrend állig. 4.'!GA65</f>
        <v>0</v>
      </c>
      <c r="GB65" s="306">
        <f>'Címrend kötelező 4.'!GB65+'Címrend önként 4.'!GB65+'Címrend állig. 4.'!GB65</f>
        <v>0</v>
      </c>
      <c r="GC65" s="306">
        <f>'Címrend kötelező 4.'!GC65+'Címrend önként 4.'!GC65+'Címrend állig. 4.'!GC65</f>
        <v>0</v>
      </c>
      <c r="GD65" s="306">
        <f>'Címrend kötelező 4.'!GD65+'Címrend önként 4.'!GD65+'Címrend állig. 4.'!GD65</f>
        <v>0</v>
      </c>
      <c r="GE65" s="306">
        <f>'Címrend kötelező 4.'!GE65+'Címrend önként 4.'!GE65+'Címrend állig. 4.'!GE65</f>
        <v>0</v>
      </c>
      <c r="GF65" s="306">
        <f>'Címrend kötelező 4.'!GF65+'Címrend önként 4.'!GF65+'Címrend állig. 4.'!GF65</f>
        <v>0</v>
      </c>
      <c r="GG65" s="306">
        <f>'Címrend kötelező 4.'!GG65+'Címrend önként 4.'!GG65+'Címrend állig. 4.'!GG65</f>
        <v>0</v>
      </c>
      <c r="GH65" s="306">
        <f>'Címrend kötelező 4.'!GH65+'Címrend önként 4.'!GH65+'Címrend állig. 4.'!GH65</f>
        <v>0</v>
      </c>
      <c r="GI65" s="306">
        <f>'Címrend kötelező 4.'!GI65+'Címrend önként 4.'!GI65+'Címrend állig. 4.'!GI65</f>
        <v>0</v>
      </c>
      <c r="GJ65" s="306">
        <f>'Címrend kötelező 4.'!GJ65+'Címrend önként 4.'!GJ65+'Címrend állig. 4.'!GJ65</f>
        <v>0</v>
      </c>
      <c r="GK65" s="306">
        <f>'Címrend kötelező 4.'!GK65+'Címrend önként 4.'!GK65+'Címrend állig. 4.'!GK65</f>
        <v>0</v>
      </c>
      <c r="GL65" s="307">
        <f>EY65+FB65+FE65+FH65+FK65+FN65+FQ65+FT65+FW65+FZ65+GC65+GF65+GI65</f>
        <v>0</v>
      </c>
      <c r="GM65" s="307">
        <f t="shared" si="409"/>
        <v>0</v>
      </c>
      <c r="GN65" s="307">
        <f t="shared" si="409"/>
        <v>0</v>
      </c>
      <c r="GO65" s="306">
        <f>'Címrend kötelező 4.'!GO65+'Címrend önként 4.'!GO65+'Címrend állig. 4.'!GO65</f>
        <v>0</v>
      </c>
      <c r="GP65" s="306">
        <f>'Címrend kötelező 4.'!GP65+'Címrend önként 4.'!GP65+'Címrend állig. 4.'!GP65</f>
        <v>0</v>
      </c>
      <c r="GQ65" s="306">
        <f>'Címrend kötelező 4.'!GQ65+'Címrend önként 4.'!GQ65+'Címrend állig. 4.'!GQ65</f>
        <v>0</v>
      </c>
      <c r="GR65" s="306">
        <f>'Címrend kötelező 4.'!GR65+'Címrend önként 4.'!GR65+'Címrend állig. 4.'!GR65</f>
        <v>0</v>
      </c>
      <c r="GS65" s="306">
        <f>'Címrend kötelező 4.'!GS65+'Címrend önként 4.'!GS65+'Címrend állig. 4.'!GS65</f>
        <v>0</v>
      </c>
      <c r="GT65" s="306">
        <f>'Címrend kötelező 4.'!GT65+'Címrend önként 4.'!GT65+'Címrend állig. 4.'!GT65</f>
        <v>0</v>
      </c>
      <c r="GU65" s="306">
        <f>'Címrend kötelező 4.'!GU65+'Címrend önként 4.'!GU65+'Címrend állig. 4.'!GU65</f>
        <v>0</v>
      </c>
      <c r="GV65" s="306">
        <f>'Címrend kötelező 4.'!GV65+'Címrend önként 4.'!GV65+'Címrend állig. 4.'!GV65</f>
        <v>0</v>
      </c>
      <c r="GW65" s="306">
        <f>'Címrend kötelező 4.'!GW65+'Címrend önként 4.'!GW65+'Címrend állig. 4.'!GW65</f>
        <v>0</v>
      </c>
      <c r="GX65" s="307">
        <f>GL65+GO65+GR65+GU65</f>
        <v>0</v>
      </c>
      <c r="GY65" s="307">
        <f t="shared" si="410"/>
        <v>0</v>
      </c>
      <c r="GZ65" s="307">
        <f t="shared" si="410"/>
        <v>0</v>
      </c>
      <c r="HA65" s="307">
        <f>DR65+EV65+GX65</f>
        <v>0</v>
      </c>
      <c r="HB65" s="307">
        <f t="shared" si="411"/>
        <v>8500000</v>
      </c>
      <c r="HC65" s="308">
        <f t="shared" si="411"/>
        <v>2500000</v>
      </c>
      <c r="HD65" s="299"/>
    </row>
    <row r="66" spans="1:212" ht="15" customHeight="1" x14ac:dyDescent="0.2">
      <c r="A66" s="318" t="s">
        <v>623</v>
      </c>
      <c r="B66" s="306">
        <f>'Címrend kötelező 4.'!B66+'Címrend önként 4.'!B66+'Címrend állig. 4.'!B66</f>
        <v>0</v>
      </c>
      <c r="C66" s="306">
        <f>'Címrend kötelező 4.'!C66+'Címrend önként 4.'!C66+'Címrend állig. 4.'!C66</f>
        <v>0</v>
      </c>
      <c r="D66" s="306">
        <f>'Címrend kötelező 4.'!D66+'Címrend önként 4.'!D66+'Címrend állig. 4.'!D66</f>
        <v>0</v>
      </c>
      <c r="E66" s="306">
        <f>'Címrend kötelező 4.'!E66+'Címrend önként 4.'!E66+'Címrend állig. 4.'!E66</f>
        <v>0</v>
      </c>
      <c r="F66" s="306">
        <f>'Címrend kötelező 4.'!F66+'Címrend önként 4.'!F66+'Címrend állig. 4.'!F66</f>
        <v>0</v>
      </c>
      <c r="G66" s="306">
        <f>'Címrend kötelező 4.'!G66+'Címrend önként 4.'!G66+'Címrend állig. 4.'!G66</f>
        <v>0</v>
      </c>
      <c r="H66" s="306">
        <f>'Címrend kötelező 4.'!H66+'Címrend önként 4.'!H66+'Címrend állig. 4.'!H66</f>
        <v>0</v>
      </c>
      <c r="I66" s="306">
        <f>'Címrend kötelező 4.'!I66+'Címrend önként 4.'!I66+'Címrend állig. 4.'!I66</f>
        <v>0</v>
      </c>
      <c r="J66" s="306">
        <f>'Címrend kötelező 4.'!J66+'Címrend önként 4.'!J66+'Címrend állig. 4.'!J66</f>
        <v>0</v>
      </c>
      <c r="K66" s="306">
        <f>'Címrend kötelező 4.'!K66+'Címrend önként 4.'!K66+'Címrend állig. 4.'!K66</f>
        <v>0</v>
      </c>
      <c r="L66" s="306">
        <f>'Címrend kötelező 4.'!L66+'Címrend önként 4.'!L66+'Címrend állig. 4.'!L66</f>
        <v>0</v>
      </c>
      <c r="M66" s="306">
        <f>'Címrend kötelező 4.'!M66+'Címrend önként 4.'!M66+'Címrend állig. 4.'!M66</f>
        <v>0</v>
      </c>
      <c r="N66" s="306">
        <f>'Címrend kötelező 4.'!N66+'Címrend önként 4.'!N66+'Címrend állig. 4.'!N66</f>
        <v>0</v>
      </c>
      <c r="O66" s="306">
        <f>'Címrend kötelező 4.'!O66+'Címrend önként 4.'!O66+'Címrend állig. 4.'!O66</f>
        <v>0</v>
      </c>
      <c r="P66" s="306">
        <f>'Címrend kötelező 4.'!P66+'Címrend önként 4.'!P66+'Címrend állig. 4.'!P66</f>
        <v>0</v>
      </c>
      <c r="Q66" s="306">
        <f>'Címrend kötelező 4.'!Q66+'Címrend önként 4.'!Q66+'Címrend állig. 4.'!Q66</f>
        <v>0</v>
      </c>
      <c r="R66" s="306">
        <f>'Címrend kötelező 4.'!R66+'Címrend önként 4.'!R66+'Címrend állig. 4.'!R66</f>
        <v>0</v>
      </c>
      <c r="S66" s="306">
        <f>'Címrend kötelező 4.'!S66+'Címrend önként 4.'!S66+'Címrend állig. 4.'!S66</f>
        <v>0</v>
      </c>
      <c r="T66" s="306">
        <f>'Címrend kötelező 4.'!T66+'Címrend önként 4.'!T66+'Címrend állig. 4.'!T66</f>
        <v>0</v>
      </c>
      <c r="U66" s="306">
        <f>'Címrend kötelező 4.'!U66+'Címrend önként 4.'!U66+'Címrend állig. 4.'!U66</f>
        <v>0</v>
      </c>
      <c r="V66" s="306">
        <f>'Címrend kötelező 4.'!V66+'Címrend önként 4.'!V66+'Címrend állig. 4.'!V66</f>
        <v>0</v>
      </c>
      <c r="W66" s="306">
        <f>'Címrend kötelező 4.'!W66+'Címrend önként 4.'!W66+'Címrend állig. 4.'!W66</f>
        <v>0</v>
      </c>
      <c r="X66" s="306">
        <f>'Címrend kötelező 4.'!X66+'Címrend önként 4.'!X66+'Címrend állig. 4.'!X66</f>
        <v>0</v>
      </c>
      <c r="Y66" s="306">
        <f>'Címrend kötelező 4.'!Y66+'Címrend önként 4.'!Y66+'Címrend állig. 4.'!Y66</f>
        <v>0</v>
      </c>
      <c r="Z66" s="306">
        <f>'Címrend kötelező 4.'!Z66+'Címrend önként 4.'!Z66+'Címrend állig. 4.'!Z66</f>
        <v>0</v>
      </c>
      <c r="AA66" s="306">
        <f>'Címrend kötelező 4.'!AA66+'Címrend önként 4.'!AA66+'Címrend állig. 4.'!AA66</f>
        <v>0</v>
      </c>
      <c r="AB66" s="306">
        <f>'Címrend kötelező 4.'!AB66+'Címrend önként 4.'!AB66+'Címrend állig. 4.'!AB66</f>
        <v>0</v>
      </c>
      <c r="AC66" s="306">
        <f>'Címrend kötelező 4.'!AC66+'Címrend önként 4.'!AC66+'Címrend állig. 4.'!AC66</f>
        <v>935832</v>
      </c>
      <c r="AD66" s="306">
        <f>'Címrend kötelező 4.'!AD66+'Címrend önként 4.'!AD66+'Címrend állig. 4.'!AD66</f>
        <v>3111217</v>
      </c>
      <c r="AE66" s="306">
        <f>'Címrend kötelező 4.'!AE66+'Címrend önként 4.'!AE66+'Címrend állig. 4.'!AE66</f>
        <v>3111217</v>
      </c>
      <c r="AF66" s="306">
        <f>'Címrend kötelező 4.'!AF66+'Címrend önként 4.'!AF66+'Címrend állig. 4.'!AF66</f>
        <v>0</v>
      </c>
      <c r="AG66" s="306">
        <f>'Címrend kötelező 4.'!AG66+'Címrend önként 4.'!AG66+'Címrend állig. 4.'!AG66</f>
        <v>0</v>
      </c>
      <c r="AH66" s="306">
        <f>'Címrend kötelező 4.'!AH66+'Címrend önként 4.'!AH66+'Címrend állig. 4.'!AH66</f>
        <v>0</v>
      </c>
      <c r="AI66" s="306">
        <f>'Címrend kötelező 4.'!AI66+'Címrend önként 4.'!AI66+'Címrend állig. 4.'!AI66</f>
        <v>0</v>
      </c>
      <c r="AJ66" s="306">
        <f>'Címrend kötelező 4.'!AJ66+'Címrend önként 4.'!AJ66+'Címrend állig. 4.'!AJ66</f>
        <v>0</v>
      </c>
      <c r="AK66" s="306">
        <f>'Címrend kötelező 4.'!AK66+'Címrend önként 4.'!AK66+'Címrend állig. 4.'!AK66</f>
        <v>0</v>
      </c>
      <c r="AL66" s="306">
        <f>'Címrend kötelező 4.'!AL66+'Címrend önként 4.'!AL66+'Címrend állig. 4.'!AL66</f>
        <v>0</v>
      </c>
      <c r="AM66" s="306">
        <f>'Címrend kötelező 4.'!AM66+'Címrend önként 4.'!AM66+'Címrend állig. 4.'!AM66</f>
        <v>0</v>
      </c>
      <c r="AN66" s="306">
        <f>'Címrend kötelező 4.'!AN66+'Címrend önként 4.'!AN66+'Címrend állig. 4.'!AN66</f>
        <v>0</v>
      </c>
      <c r="AO66" s="306">
        <f>'Címrend kötelező 4.'!AO66+'Címrend önként 4.'!AO66+'Címrend állig. 4.'!AO66</f>
        <v>0</v>
      </c>
      <c r="AP66" s="306">
        <f>'Címrend kötelező 4.'!AP66+'Címrend önként 4.'!AP66+'Címrend állig. 4.'!AP66</f>
        <v>0</v>
      </c>
      <c r="AQ66" s="306">
        <f>'Címrend kötelező 4.'!AQ66+'Címrend önként 4.'!AQ66+'Címrend állig. 4.'!AQ66</f>
        <v>0</v>
      </c>
      <c r="AR66" s="306">
        <f>'Címrend kötelező 4.'!AR66+'Címrend önként 4.'!AR66+'Címrend állig. 4.'!AR66</f>
        <v>0</v>
      </c>
      <c r="AS66" s="306">
        <f>'Címrend kötelező 4.'!AS66+'Címrend önként 4.'!AS66+'Címrend állig. 4.'!AS66</f>
        <v>0</v>
      </c>
      <c r="AT66" s="306">
        <f>'Címrend kötelező 4.'!AT66+'Címrend önként 4.'!AT66+'Címrend állig. 4.'!AT66</f>
        <v>0</v>
      </c>
      <c r="AU66" s="306">
        <f>'Címrend kötelező 4.'!AU66+'Címrend önként 4.'!AU66+'Címrend állig. 4.'!AU66</f>
        <v>0</v>
      </c>
      <c r="AV66" s="306">
        <f>'Címrend kötelező 4.'!AV66+'Címrend önként 4.'!AV66+'Címrend állig. 4.'!AV66</f>
        <v>0</v>
      </c>
      <c r="AW66" s="306">
        <f>'Címrend kötelező 4.'!AW66+'Címrend önként 4.'!AW66+'Címrend állig. 4.'!AW66</f>
        <v>0</v>
      </c>
      <c r="AX66" s="306">
        <f>'Címrend kötelező 4.'!AX66+'Címrend önként 4.'!AX66+'Címrend állig. 4.'!AX66</f>
        <v>0</v>
      </c>
      <c r="AY66" s="306">
        <f>'Címrend kötelező 4.'!AY66+'Címrend önként 4.'!AY66+'Címrend állig. 4.'!AY66</f>
        <v>0</v>
      </c>
      <c r="AZ66" s="306">
        <f>'Címrend kötelező 4.'!AZ66+'Címrend önként 4.'!AZ66+'Címrend állig. 4.'!AZ66</f>
        <v>0</v>
      </c>
      <c r="BA66" s="306">
        <f>'Címrend kötelező 4.'!BA66+'Címrend önként 4.'!BA66+'Címrend állig. 4.'!BA66</f>
        <v>0</v>
      </c>
      <c r="BB66" s="306">
        <f>'Címrend kötelező 4.'!BB66+'Címrend önként 4.'!BB66+'Címrend állig. 4.'!BB66</f>
        <v>0</v>
      </c>
      <c r="BC66" s="306">
        <f>'Címrend kötelező 4.'!BC66+'Címrend önként 4.'!BC66+'Címrend állig. 4.'!BC66</f>
        <v>0</v>
      </c>
      <c r="BD66" s="306">
        <f>'Címrend kötelező 4.'!BD66+'Címrend önként 4.'!BD66+'Címrend állig. 4.'!BD66</f>
        <v>0</v>
      </c>
      <c r="BE66" s="306">
        <f>'Címrend kötelező 4.'!BE66+'Címrend önként 4.'!BE66+'Címrend állig. 4.'!BE66</f>
        <v>0</v>
      </c>
      <c r="BF66" s="306">
        <f>'Címrend kötelező 4.'!BF66+'Címrend önként 4.'!BF66+'Címrend állig. 4.'!BF66</f>
        <v>0</v>
      </c>
      <c r="BG66" s="306">
        <f>'Címrend kötelező 4.'!BG66+'Címrend önként 4.'!BG66+'Címrend állig. 4.'!BG66</f>
        <v>0</v>
      </c>
      <c r="BH66" s="306">
        <f>'Címrend kötelező 4.'!BH66+'Címrend önként 4.'!BH66+'Címrend állig. 4.'!BH66</f>
        <v>0</v>
      </c>
      <c r="BI66" s="306">
        <f>'Címrend kötelező 4.'!BI66+'Címrend önként 4.'!BI66+'Címrend állig. 4.'!BI66</f>
        <v>0</v>
      </c>
      <c r="BJ66" s="306">
        <f>'Címrend kötelező 4.'!BJ66+'Címrend önként 4.'!BJ66+'Címrend állig. 4.'!BJ66</f>
        <v>0</v>
      </c>
      <c r="BK66" s="306">
        <f>'Címrend kötelező 4.'!BK66+'Címrend önként 4.'!BK66+'Címrend állig. 4.'!BK66</f>
        <v>0</v>
      </c>
      <c r="BL66" s="306">
        <f>'Címrend kötelező 4.'!BL66+'Címrend önként 4.'!BL66+'Címrend állig. 4.'!BL66</f>
        <v>0</v>
      </c>
      <c r="BM66" s="306">
        <f>'Címrend kötelező 4.'!BM66+'Címrend önként 4.'!BM66+'Címrend állig. 4.'!BM66</f>
        <v>0</v>
      </c>
      <c r="BN66" s="306">
        <f>'Címrend kötelező 4.'!BN66+'Címrend önként 4.'!BN66+'Címrend állig. 4.'!BN66</f>
        <v>0</v>
      </c>
      <c r="BO66" s="306">
        <f>'Címrend kötelező 4.'!BO66+'Címrend önként 4.'!BO66+'Címrend állig. 4.'!BO66</f>
        <v>0</v>
      </c>
      <c r="BP66" s="306">
        <f>'Címrend kötelező 4.'!BP66+'Címrend önként 4.'!BP66+'Címrend állig. 4.'!BP66</f>
        <v>0</v>
      </c>
      <c r="BQ66" s="306">
        <f>'Címrend kötelező 4.'!BQ66+'Címrend önként 4.'!BQ66+'Címrend állig. 4.'!BQ66</f>
        <v>0</v>
      </c>
      <c r="BR66" s="306">
        <f>'Címrend kötelező 4.'!BR66+'Címrend önként 4.'!BR66+'Címrend állig. 4.'!BR66</f>
        <v>0</v>
      </c>
      <c r="BS66" s="306">
        <f>'Címrend kötelező 4.'!BS66+'Címrend önként 4.'!BS66+'Címrend állig. 4.'!BS66</f>
        <v>0</v>
      </c>
      <c r="BT66" s="306">
        <f>'Címrend kötelező 4.'!BT66+'Címrend önként 4.'!BT66+'Címrend állig. 4.'!BT66</f>
        <v>0</v>
      </c>
      <c r="BU66" s="306">
        <f>'Címrend kötelező 4.'!BU66+'Címrend önként 4.'!BU66+'Címrend állig. 4.'!BU66</f>
        <v>0</v>
      </c>
      <c r="BV66" s="306">
        <f>'Címrend kötelező 4.'!BV66+'Címrend önként 4.'!BV66+'Címrend állig. 4.'!BV66</f>
        <v>0</v>
      </c>
      <c r="BW66" s="306">
        <f>'Címrend kötelező 4.'!BW66+'Címrend önként 4.'!BW66+'Címrend állig. 4.'!BW66</f>
        <v>0</v>
      </c>
      <c r="BX66" s="306">
        <f>'Címrend kötelező 4.'!BX66+'Címrend önként 4.'!BX66+'Címrend állig. 4.'!BX66</f>
        <v>0</v>
      </c>
      <c r="BY66" s="306">
        <f>'Címrend kötelező 4.'!BY66+'Címrend önként 4.'!BY66+'Címrend állig. 4.'!BY66</f>
        <v>0</v>
      </c>
      <c r="BZ66" s="306">
        <f>'Címrend kötelező 4.'!BZ66+'Címrend önként 4.'!BZ66+'Címrend állig. 4.'!BZ66</f>
        <v>0</v>
      </c>
      <c r="CA66" s="306">
        <f>'Címrend kötelező 4.'!CA66+'Címrend önként 4.'!CA66+'Címrend állig. 4.'!CA66</f>
        <v>0</v>
      </c>
      <c r="CB66" s="306">
        <f>'Címrend kötelező 4.'!CB66+'Címrend önként 4.'!CB66+'Címrend állig. 4.'!CB66</f>
        <v>0</v>
      </c>
      <c r="CC66" s="306">
        <f>'Címrend kötelező 4.'!CC66+'Címrend önként 4.'!CC66+'Címrend állig. 4.'!CC66</f>
        <v>0</v>
      </c>
      <c r="CD66" s="306">
        <f>'Címrend kötelező 4.'!CD66+'Címrend önként 4.'!CD66+'Címrend állig. 4.'!CD66</f>
        <v>0</v>
      </c>
      <c r="CE66" s="306">
        <f>'Címrend kötelező 4.'!CE66+'Címrend önként 4.'!CE66+'Címrend állig. 4.'!CE66</f>
        <v>0</v>
      </c>
      <c r="CF66" s="306">
        <f>'Címrend kötelező 4.'!CF66+'Címrend önként 4.'!CF66+'Címrend állig. 4.'!CF66</f>
        <v>0</v>
      </c>
      <c r="CG66" s="306">
        <f>'Címrend kötelező 4.'!CG66+'Címrend önként 4.'!CG66+'Címrend állig. 4.'!CG66</f>
        <v>0</v>
      </c>
      <c r="CH66" s="306">
        <f>'Címrend kötelező 4.'!CH66+'Címrend önként 4.'!CH66+'Címrend állig. 4.'!CH66</f>
        <v>0</v>
      </c>
      <c r="CI66" s="306">
        <f>'Címrend kötelező 4.'!CI66+'Címrend önként 4.'!CI66+'Címrend állig. 4.'!CI66</f>
        <v>0</v>
      </c>
      <c r="CJ66" s="306">
        <f>'Címrend kötelező 4.'!CJ66+'Címrend önként 4.'!CJ66+'Címrend állig. 4.'!CJ66</f>
        <v>0</v>
      </c>
      <c r="CK66" s="306">
        <f>'Címrend kötelező 4.'!CK66+'Címrend önként 4.'!CK66+'Címrend állig. 4.'!CK66</f>
        <v>0</v>
      </c>
      <c r="CL66" s="306">
        <f>'Címrend kötelező 4.'!CL66+'Címrend önként 4.'!CL66+'Címrend állig. 4.'!CL66</f>
        <v>0</v>
      </c>
      <c r="CM66" s="306">
        <f>'Címrend kötelező 4.'!CM66+'Címrend önként 4.'!CM66+'Címrend állig. 4.'!CM66</f>
        <v>0</v>
      </c>
      <c r="CN66" s="306">
        <f>'Címrend kötelező 4.'!CN66+'Címrend önként 4.'!CN66+'Címrend állig. 4.'!CN66</f>
        <v>0</v>
      </c>
      <c r="CO66" s="306">
        <f>'Címrend kötelező 4.'!CO66+'Címrend önként 4.'!CO66+'Címrend állig. 4.'!CO66</f>
        <v>0</v>
      </c>
      <c r="CP66" s="306">
        <f>'Címrend kötelező 4.'!CP66+'Címrend önként 4.'!CP66+'Címrend állig. 4.'!CP66</f>
        <v>0</v>
      </c>
      <c r="CQ66" s="306">
        <f>'Címrend kötelező 4.'!CQ66+'Címrend önként 4.'!CQ66+'Címrend állig. 4.'!CQ66</f>
        <v>0</v>
      </c>
      <c r="CR66" s="306">
        <f>'Címrend kötelező 4.'!CR66+'Címrend önként 4.'!CR66+'Címrend állig. 4.'!CR66</f>
        <v>0</v>
      </c>
      <c r="CS66" s="306">
        <f>'Címrend kötelező 4.'!CS66+'Címrend önként 4.'!CS66+'Címrend állig. 4.'!CS66</f>
        <v>0</v>
      </c>
      <c r="CT66" s="306">
        <f>'Címrend kötelező 4.'!CT66+'Címrend önként 4.'!CT66+'Címrend állig. 4.'!CT66</f>
        <v>0</v>
      </c>
      <c r="CU66" s="306">
        <f>'Címrend kötelező 4.'!CU66+'Címrend önként 4.'!CU66+'Címrend állig. 4.'!CU66</f>
        <v>0</v>
      </c>
      <c r="CV66" s="306">
        <f>'Címrend kötelező 4.'!CV66+'Címrend önként 4.'!CV66+'Címrend állig. 4.'!CV66</f>
        <v>0</v>
      </c>
      <c r="CW66" s="306">
        <f>'Címrend kötelező 4.'!CW66+'Címrend önként 4.'!CW66+'Címrend állig. 4.'!CW66</f>
        <v>0</v>
      </c>
      <c r="CX66" s="306">
        <f>'Címrend kötelező 4.'!CX66+'Címrend önként 4.'!CX66+'Címrend állig. 4.'!CX66</f>
        <v>0</v>
      </c>
      <c r="CY66" s="306">
        <f>'Címrend kötelező 4.'!CY66+'Címrend önként 4.'!CY66+'Címrend állig. 4.'!CY66</f>
        <v>0</v>
      </c>
      <c r="CZ66" s="306">
        <f>'Címrend kötelező 4.'!CZ66+'Címrend önként 4.'!CZ66+'Címrend állig. 4.'!CZ66</f>
        <v>0</v>
      </c>
      <c r="DA66" s="306">
        <f>'Címrend kötelező 4.'!DA66+'Címrend önként 4.'!DA66+'Címrend állig. 4.'!DA66</f>
        <v>0</v>
      </c>
      <c r="DB66" s="306">
        <f>'Címrend kötelező 4.'!DB66+'Címrend önként 4.'!DB66+'Címrend állig. 4.'!DB66</f>
        <v>0</v>
      </c>
      <c r="DC66" s="306">
        <f>'Címrend kötelező 4.'!DC66+'Címrend önként 4.'!DC66+'Címrend állig. 4.'!DC66</f>
        <v>0</v>
      </c>
      <c r="DD66" s="306">
        <f>'Címrend kötelező 4.'!DD66+'Címrend önként 4.'!DD66+'Címrend állig. 4.'!DD66</f>
        <v>0</v>
      </c>
      <c r="DE66" s="306">
        <f>'Címrend kötelező 4.'!DE66+'Címrend önként 4.'!DE66+'Címrend állig. 4.'!DE66</f>
        <v>0</v>
      </c>
      <c r="DF66" s="306">
        <f>'Címrend kötelező 4.'!DF66+'Címrend önként 4.'!DF66+'Címrend állig. 4.'!DF66</f>
        <v>0</v>
      </c>
      <c r="DG66" s="306">
        <f>'Címrend kötelező 4.'!DG66+'Címrend önként 4.'!DG66+'Címrend állig. 4.'!DG66</f>
        <v>0</v>
      </c>
      <c r="DH66" s="306">
        <f>'Címrend kötelező 4.'!DH66+'Címrend önként 4.'!DH66+'Címrend állig. 4.'!DH66</f>
        <v>0</v>
      </c>
      <c r="DI66" s="306">
        <f>'Címrend kötelező 4.'!DI66+'Címrend önként 4.'!DI66+'Címrend állig. 4.'!DI66</f>
        <v>0</v>
      </c>
      <c r="DJ66" s="306">
        <f>'Címrend kötelező 4.'!DJ66+'Címrend önként 4.'!DJ66+'Címrend állig. 4.'!DJ66</f>
        <v>0</v>
      </c>
      <c r="DK66" s="306">
        <f>'Címrend kötelező 4.'!DK66+'Címrend önként 4.'!DK66+'Címrend állig. 4.'!DK66</f>
        <v>0</v>
      </c>
      <c r="DL66" s="306">
        <f>'Címrend kötelező 4.'!DL66+'Címrend önként 4.'!DL66+'Címrend állig. 4.'!DL66</f>
        <v>0</v>
      </c>
      <c r="DM66" s="306">
        <f>'Címrend kötelező 4.'!DM66+'Címrend önként 4.'!DM66+'Címrend állig. 4.'!DM66</f>
        <v>0</v>
      </c>
      <c r="DN66" s="306">
        <f>'Címrend kötelező 4.'!DN66+'Címrend önként 4.'!DN66+'Címrend állig. 4.'!DN66</f>
        <v>0</v>
      </c>
      <c r="DO66" s="306">
        <f>'Címrend kötelező 4.'!DO66+'Címrend önként 4.'!DO66+'Címrend állig. 4.'!DO66</f>
        <v>0</v>
      </c>
      <c r="DP66" s="306">
        <f>'Címrend kötelező 4.'!DP66+'Címrend önként 4.'!DP66+'Címrend állig. 4.'!DP66</f>
        <v>0</v>
      </c>
      <c r="DQ66" s="306">
        <f>'Címrend kötelező 4.'!DQ66+'Címrend önként 4.'!DQ66+'Címrend állig. 4.'!DQ66</f>
        <v>0</v>
      </c>
      <c r="DR66" s="335">
        <f t="shared" si="281"/>
        <v>935832</v>
      </c>
      <c r="DS66" s="335">
        <f t="shared" si="281"/>
        <v>3111217</v>
      </c>
      <c r="DT66" s="335">
        <f t="shared" si="281"/>
        <v>3111217</v>
      </c>
      <c r="DU66" s="306">
        <f>'Címrend kötelező 4.'!DU66+'Címrend önként 4.'!DU66+'Címrend állig. 4.'!DU66</f>
        <v>0</v>
      </c>
      <c r="DV66" s="306">
        <f>'Címrend kötelező 4.'!DV66+'Címrend önként 4.'!DV66+'Címrend állig. 4.'!DV66</f>
        <v>27</v>
      </c>
      <c r="DW66" s="306">
        <f>'Címrend kötelező 4.'!DW66+'Címrend önként 4.'!DW66+'Címrend állig. 4.'!DW66</f>
        <v>27</v>
      </c>
      <c r="DX66" s="306">
        <f>'Címrend kötelező 4.'!DX66+'Címrend önként 4.'!DX66+'Címrend állig. 4.'!DX66</f>
        <v>0</v>
      </c>
      <c r="DY66" s="306">
        <f>'Címrend kötelező 4.'!DY66+'Címrend önként 4.'!DY66+'Címrend állig. 4.'!DY66</f>
        <v>1425</v>
      </c>
      <c r="DZ66" s="306">
        <f>'Címrend kötelező 4.'!DZ66+'Címrend önként 4.'!DZ66+'Címrend állig. 4.'!DZ66</f>
        <v>1425</v>
      </c>
      <c r="EA66" s="306">
        <f>'Címrend kötelező 4.'!EA66+'Címrend önként 4.'!EA66+'Címrend állig. 4.'!EA66</f>
        <v>0</v>
      </c>
      <c r="EB66" s="306">
        <f>'Címrend kötelező 4.'!EB66+'Címrend önként 4.'!EB66+'Címrend állig. 4.'!EB66</f>
        <v>0</v>
      </c>
      <c r="EC66" s="306">
        <f>'Címrend kötelező 4.'!EC66+'Címrend önként 4.'!EC66+'Címrend állig. 4.'!EC66</f>
        <v>0</v>
      </c>
      <c r="ED66" s="306">
        <f>'Címrend kötelező 4.'!ED66+'Címrend önként 4.'!ED66+'Címrend állig. 4.'!ED66</f>
        <v>0</v>
      </c>
      <c r="EE66" s="306">
        <f>'Címrend kötelező 4.'!EE66+'Címrend önként 4.'!EE66+'Címrend állig. 4.'!EE66</f>
        <v>-20585</v>
      </c>
      <c r="EF66" s="306">
        <f>'Címrend kötelező 4.'!EF66+'Címrend önként 4.'!EF66+'Címrend állig. 4.'!EF66</f>
        <v>-20585</v>
      </c>
      <c r="EG66" s="306">
        <f>'Címrend kötelező 4.'!EG66+'Címrend önként 4.'!EG66+'Címrend állig. 4.'!EG66</f>
        <v>0</v>
      </c>
      <c r="EH66" s="306">
        <f>'Címrend kötelező 4.'!EH66+'Címrend önként 4.'!EH66+'Címrend állig. 4.'!EH66</f>
        <v>-22230</v>
      </c>
      <c r="EI66" s="306">
        <f>'Címrend kötelező 4.'!EI66+'Címrend önként 4.'!EI66+'Címrend állig. 4.'!EI66</f>
        <v>-22230</v>
      </c>
      <c r="EJ66" s="306">
        <f>'Címrend kötelező 4.'!EJ66+'Címrend önként 4.'!EJ66+'Címrend állig. 4.'!EJ66</f>
        <v>0</v>
      </c>
      <c r="EK66" s="306">
        <f>'Címrend kötelező 4.'!EK66+'Címrend önként 4.'!EK66+'Címrend állig. 4.'!EK66</f>
        <v>-8853</v>
      </c>
      <c r="EL66" s="306">
        <f>'Címrend kötelező 4.'!EL66+'Címrend önként 4.'!EL66+'Címrend állig. 4.'!EL66</f>
        <v>-8853</v>
      </c>
      <c r="EM66" s="306">
        <f>'Címrend kötelező 4.'!EM66+'Címrend önként 4.'!EM66+'Címrend állig. 4.'!EM66</f>
        <v>0</v>
      </c>
      <c r="EN66" s="306">
        <f>'Címrend kötelező 4.'!EN66+'Címrend önként 4.'!EN66+'Címrend állig. 4.'!EN66</f>
        <v>0</v>
      </c>
      <c r="EO66" s="306">
        <f>'Címrend kötelező 4.'!EO66+'Címrend önként 4.'!EO66+'Címrend állig. 4.'!EO66</f>
        <v>0</v>
      </c>
      <c r="EP66" s="306">
        <f>'Címrend kötelező 4.'!EP66+'Címrend önként 4.'!EP66+'Címrend állig. 4.'!EP66</f>
        <v>0</v>
      </c>
      <c r="EQ66" s="306">
        <f>'Címrend kötelező 4.'!EQ66+'Címrend önként 4.'!EQ66+'Címrend állig. 4.'!EQ66</f>
        <v>9552</v>
      </c>
      <c r="ER66" s="306">
        <f>'Címrend kötelező 4.'!ER66+'Címrend önként 4.'!ER66+'Címrend állig. 4.'!ER66</f>
        <v>9552</v>
      </c>
      <c r="ES66" s="306">
        <f>'Címrend kötelező 4.'!ES66+'Címrend önként 4.'!ES66+'Címrend állig. 4.'!ES66</f>
        <v>0</v>
      </c>
      <c r="ET66" s="306">
        <f>'Címrend kötelező 4.'!ET66+'Címrend önként 4.'!ET66+'Címrend állig. 4.'!ET66</f>
        <v>74924</v>
      </c>
      <c r="EU66" s="306">
        <f>'Címrend kötelező 4.'!EU66+'Címrend önként 4.'!EU66+'Címrend állig. 4.'!EU66</f>
        <v>74924</v>
      </c>
      <c r="EV66" s="335">
        <f>DU66+DX66+EA66+ED66+EG66+EJ66+EM66+EP66+ES66</f>
        <v>0</v>
      </c>
      <c r="EW66" s="335">
        <f t="shared" si="408"/>
        <v>34260</v>
      </c>
      <c r="EX66" s="335">
        <f t="shared" si="408"/>
        <v>34260</v>
      </c>
      <c r="EY66" s="306">
        <f>'Címrend kötelező 4.'!EY66+'Címrend önként 4.'!EY66+'Címrend állig. 4.'!EY66</f>
        <v>0</v>
      </c>
      <c r="EZ66" s="306">
        <f>'Címrend kötelező 4.'!EZ66+'Címrend önként 4.'!EZ66+'Címrend állig. 4.'!EZ66</f>
        <v>0</v>
      </c>
      <c r="FA66" s="306">
        <f>'Címrend kötelező 4.'!FA66+'Címrend önként 4.'!FA66+'Címrend állig. 4.'!FA66</f>
        <v>0</v>
      </c>
      <c r="FB66" s="306">
        <f>'Címrend kötelező 4.'!FB66+'Címrend önként 4.'!FB66+'Címrend állig. 4.'!FB66</f>
        <v>0</v>
      </c>
      <c r="FC66" s="306">
        <f>'Címrend kötelező 4.'!FC66+'Címrend önként 4.'!FC66+'Címrend állig. 4.'!FC66</f>
        <v>11725</v>
      </c>
      <c r="FD66" s="306">
        <f>'Címrend kötelező 4.'!FD66+'Címrend önként 4.'!FD66+'Címrend állig. 4.'!FD66</f>
        <v>11725</v>
      </c>
      <c r="FE66" s="306">
        <f>'Címrend kötelező 4.'!FE66+'Címrend önként 4.'!FE66+'Címrend állig. 4.'!FE66</f>
        <v>0</v>
      </c>
      <c r="FF66" s="306">
        <f>'Címrend kötelező 4.'!FF66+'Címrend önként 4.'!FF66+'Címrend állig. 4.'!FF66</f>
        <v>20839</v>
      </c>
      <c r="FG66" s="306">
        <f>'Címrend kötelező 4.'!FG66+'Címrend önként 4.'!FG66+'Címrend állig. 4.'!FG66</f>
        <v>20839</v>
      </c>
      <c r="FH66" s="306">
        <f>'Címrend kötelező 4.'!FH66+'Címrend önként 4.'!FH66+'Címrend állig. 4.'!FH66</f>
        <v>0</v>
      </c>
      <c r="FI66" s="306">
        <f>'Címrend kötelező 4.'!FI66+'Címrend önként 4.'!FI66+'Címrend állig. 4.'!FI66</f>
        <v>7456</v>
      </c>
      <c r="FJ66" s="306">
        <f>'Címrend kötelező 4.'!FJ66+'Címrend önként 4.'!FJ66+'Címrend állig. 4.'!FJ66</f>
        <v>7456</v>
      </c>
      <c r="FK66" s="306">
        <f>'Címrend kötelező 4.'!FK66+'Címrend önként 4.'!FK66+'Címrend állig. 4.'!FK66</f>
        <v>0</v>
      </c>
      <c r="FL66" s="306">
        <f>'Címrend kötelező 4.'!FL66+'Címrend önként 4.'!FL66+'Címrend állig. 4.'!FL66</f>
        <v>-1058</v>
      </c>
      <c r="FM66" s="306">
        <f>'Címrend kötelező 4.'!FM66+'Címrend önként 4.'!FM66+'Címrend állig. 4.'!FM66</f>
        <v>-1058</v>
      </c>
      <c r="FN66" s="306">
        <f>'Címrend kötelező 4.'!FN66+'Címrend önként 4.'!FN66+'Címrend állig. 4.'!FN66</f>
        <v>0</v>
      </c>
      <c r="FO66" s="306">
        <f>'Címrend kötelező 4.'!FO66+'Címrend önként 4.'!FO66+'Címrend állig. 4.'!FO66</f>
        <v>392</v>
      </c>
      <c r="FP66" s="306">
        <f>'Címrend kötelező 4.'!FP66+'Címrend önként 4.'!FP66+'Címrend állig. 4.'!FP66</f>
        <v>392</v>
      </c>
      <c r="FQ66" s="306">
        <f>'Címrend kötelező 4.'!FQ66+'Címrend önként 4.'!FQ66+'Címrend állig. 4.'!FQ66</f>
        <v>0</v>
      </c>
      <c r="FR66" s="306">
        <f>'Címrend kötelező 4.'!FR66+'Címrend önként 4.'!FR66+'Címrend állig. 4.'!FR66</f>
        <v>2530</v>
      </c>
      <c r="FS66" s="306">
        <f>'Címrend kötelező 4.'!FS66+'Címrend önként 4.'!FS66+'Címrend állig. 4.'!FS66</f>
        <v>2530</v>
      </c>
      <c r="FT66" s="306">
        <f>'Címrend kötelező 4.'!FT66+'Címrend önként 4.'!FT66+'Címrend állig. 4.'!FT66</f>
        <v>0</v>
      </c>
      <c r="FU66" s="306">
        <f>'Címrend kötelező 4.'!FU66+'Címrend önként 4.'!FU66+'Címrend állig. 4.'!FU66</f>
        <v>1442</v>
      </c>
      <c r="FV66" s="306">
        <f>'Címrend kötelező 4.'!FV66+'Címrend önként 4.'!FV66+'Címrend állig. 4.'!FV66</f>
        <v>1442</v>
      </c>
      <c r="FW66" s="306">
        <f>'Címrend kötelező 4.'!FW66+'Címrend önként 4.'!FW66+'Címrend állig. 4.'!FW66</f>
        <v>0</v>
      </c>
      <c r="FX66" s="306">
        <f>'Címrend kötelező 4.'!FX66+'Címrend önként 4.'!FX66+'Címrend állig. 4.'!FX66</f>
        <v>10177</v>
      </c>
      <c r="FY66" s="306">
        <f>'Címrend kötelező 4.'!FY66+'Címrend önként 4.'!FY66+'Címrend állig. 4.'!FY66</f>
        <v>10177</v>
      </c>
      <c r="FZ66" s="306">
        <f>'Címrend kötelező 4.'!FZ66+'Címrend önként 4.'!FZ66+'Címrend állig. 4.'!FZ66</f>
        <v>0</v>
      </c>
      <c r="GA66" s="306">
        <f>'Címrend kötelező 4.'!GA66+'Címrend önként 4.'!GA66+'Címrend állig. 4.'!GA66</f>
        <v>1845</v>
      </c>
      <c r="GB66" s="306">
        <f>'Címrend kötelező 4.'!GB66+'Címrend önként 4.'!GB66+'Címrend állig. 4.'!GB66</f>
        <v>1845</v>
      </c>
      <c r="GC66" s="306">
        <f>'Címrend kötelező 4.'!GC66+'Címrend önként 4.'!GC66+'Címrend állig. 4.'!GC66</f>
        <v>0</v>
      </c>
      <c r="GD66" s="306">
        <f>'Címrend kötelező 4.'!GD66+'Címrend önként 4.'!GD66+'Címrend állig. 4.'!GD66</f>
        <v>3475</v>
      </c>
      <c r="GE66" s="306">
        <f>'Címrend kötelező 4.'!GE66+'Címrend önként 4.'!GE66+'Címrend állig. 4.'!GE66</f>
        <v>3475</v>
      </c>
      <c r="GF66" s="306">
        <f>'Címrend kötelező 4.'!GF66+'Címrend önként 4.'!GF66+'Címrend állig. 4.'!GF66</f>
        <v>0</v>
      </c>
      <c r="GG66" s="306">
        <f>'Címrend kötelező 4.'!GG66+'Címrend önként 4.'!GG66+'Címrend állig. 4.'!GG66</f>
        <v>0</v>
      </c>
      <c r="GH66" s="306">
        <f>'Címrend kötelező 4.'!GH66+'Címrend önként 4.'!GH66+'Címrend állig. 4.'!GH66</f>
        <v>0</v>
      </c>
      <c r="GI66" s="306">
        <f>'Címrend kötelező 4.'!GI66+'Címrend önként 4.'!GI66+'Címrend állig. 4.'!GI66</f>
        <v>0</v>
      </c>
      <c r="GJ66" s="306">
        <f>'Címrend kötelező 4.'!GJ66+'Címrend önként 4.'!GJ66+'Címrend állig. 4.'!GJ66</f>
        <v>2</v>
      </c>
      <c r="GK66" s="306">
        <f>'Címrend kötelező 4.'!GK66+'Címrend önként 4.'!GK66+'Címrend állig. 4.'!GK66</f>
        <v>2</v>
      </c>
      <c r="GL66" s="307">
        <f>EY66+FB66+FE66+FH66+FK66+FN66+FQ66+FT66+FW66+FZ66+GC66+GF66+GI66</f>
        <v>0</v>
      </c>
      <c r="GM66" s="307">
        <f t="shared" si="409"/>
        <v>58825</v>
      </c>
      <c r="GN66" s="307">
        <f t="shared" si="409"/>
        <v>58825</v>
      </c>
      <c r="GO66" s="306">
        <f>'Címrend kötelező 4.'!GO66+'Címrend önként 4.'!GO66+'Címrend állig. 4.'!GO66</f>
        <v>0</v>
      </c>
      <c r="GP66" s="306">
        <f>'Címrend kötelező 4.'!GP66+'Címrend önként 4.'!GP66+'Címrend állig. 4.'!GP66</f>
        <v>42733</v>
      </c>
      <c r="GQ66" s="306">
        <f>'Címrend kötelező 4.'!GQ66+'Címrend önként 4.'!GQ66+'Címrend állig. 4.'!GQ66</f>
        <v>42733</v>
      </c>
      <c r="GR66" s="306">
        <f>'Címrend kötelező 4.'!GR66+'Címrend önként 4.'!GR66+'Címrend állig. 4.'!GR66</f>
        <v>0</v>
      </c>
      <c r="GS66" s="306">
        <f>'Címrend kötelező 4.'!GS66+'Címrend önként 4.'!GS66+'Címrend állig. 4.'!GS66</f>
        <v>688</v>
      </c>
      <c r="GT66" s="306">
        <f>'Címrend kötelező 4.'!GT66+'Címrend önként 4.'!GT66+'Címrend állig. 4.'!GT66</f>
        <v>688</v>
      </c>
      <c r="GU66" s="306">
        <f>'Címrend kötelező 4.'!GU66+'Címrend önként 4.'!GU66+'Címrend állig. 4.'!GU66</f>
        <v>0</v>
      </c>
      <c r="GV66" s="306">
        <f>'Címrend kötelező 4.'!GV66+'Címrend önként 4.'!GV66+'Címrend állig. 4.'!GV66</f>
        <v>84155</v>
      </c>
      <c r="GW66" s="306">
        <f>'Címrend kötelező 4.'!GW66+'Címrend önként 4.'!GW66+'Címrend állig. 4.'!GW66</f>
        <v>84155</v>
      </c>
      <c r="GX66" s="307">
        <f>GL66+GO66+GR66+GU66</f>
        <v>0</v>
      </c>
      <c r="GY66" s="307">
        <f t="shared" si="410"/>
        <v>186401</v>
      </c>
      <c r="GZ66" s="307">
        <f t="shared" si="410"/>
        <v>186401</v>
      </c>
      <c r="HA66" s="307">
        <f>DR66+EV66+GX66</f>
        <v>935832</v>
      </c>
      <c r="HB66" s="307">
        <f t="shared" si="411"/>
        <v>3331878</v>
      </c>
      <c r="HC66" s="308">
        <f t="shared" si="411"/>
        <v>3331878</v>
      </c>
      <c r="HD66" s="299"/>
    </row>
    <row r="67" spans="1:212" s="167" customFormat="1" ht="15" customHeight="1" x14ac:dyDescent="0.2">
      <c r="A67" s="317" t="s">
        <v>624</v>
      </c>
      <c r="B67" s="310">
        <f t="shared" ref="B67" si="412">B68+B69</f>
        <v>0</v>
      </c>
      <c r="C67" s="310">
        <f t="shared" ref="C67:E67" si="413">C68+C69</f>
        <v>0</v>
      </c>
      <c r="D67" s="310">
        <f t="shared" si="413"/>
        <v>0</v>
      </c>
      <c r="E67" s="310">
        <f t="shared" si="413"/>
        <v>0</v>
      </c>
      <c r="F67" s="310">
        <f t="shared" ref="F67:N67" si="414">F68+F69</f>
        <v>0</v>
      </c>
      <c r="G67" s="310">
        <f t="shared" si="414"/>
        <v>0</v>
      </c>
      <c r="H67" s="310">
        <f t="shared" si="414"/>
        <v>0</v>
      </c>
      <c r="I67" s="310">
        <f t="shared" si="414"/>
        <v>0</v>
      </c>
      <c r="J67" s="310">
        <f t="shared" si="414"/>
        <v>0</v>
      </c>
      <c r="K67" s="310">
        <f t="shared" si="414"/>
        <v>0</v>
      </c>
      <c r="L67" s="310">
        <f t="shared" si="414"/>
        <v>0</v>
      </c>
      <c r="M67" s="310">
        <f t="shared" si="414"/>
        <v>0</v>
      </c>
      <c r="N67" s="310">
        <f t="shared" si="414"/>
        <v>0</v>
      </c>
      <c r="O67" s="310">
        <f t="shared" ref="O67:BZ67" si="415">O68+O69</f>
        <v>0</v>
      </c>
      <c r="P67" s="310">
        <f t="shared" si="415"/>
        <v>0</v>
      </c>
      <c r="Q67" s="310">
        <f t="shared" si="415"/>
        <v>0</v>
      </c>
      <c r="R67" s="310">
        <f t="shared" si="415"/>
        <v>0</v>
      </c>
      <c r="S67" s="310">
        <f t="shared" si="415"/>
        <v>0</v>
      </c>
      <c r="T67" s="310">
        <f t="shared" si="415"/>
        <v>0</v>
      </c>
      <c r="U67" s="310">
        <f t="shared" si="415"/>
        <v>0</v>
      </c>
      <c r="V67" s="310">
        <f t="shared" si="415"/>
        <v>0</v>
      </c>
      <c r="W67" s="310">
        <f t="shared" si="415"/>
        <v>0</v>
      </c>
      <c r="X67" s="310">
        <f t="shared" si="415"/>
        <v>0</v>
      </c>
      <c r="Y67" s="310">
        <f t="shared" si="415"/>
        <v>0</v>
      </c>
      <c r="Z67" s="310">
        <f t="shared" si="415"/>
        <v>0</v>
      </c>
      <c r="AA67" s="310">
        <f t="shared" si="415"/>
        <v>0</v>
      </c>
      <c r="AB67" s="310">
        <f t="shared" si="415"/>
        <v>0</v>
      </c>
      <c r="AC67" s="310">
        <f t="shared" si="415"/>
        <v>1994144</v>
      </c>
      <c r="AD67" s="310">
        <f t="shared" si="415"/>
        <v>2491165</v>
      </c>
      <c r="AE67" s="310">
        <f t="shared" si="415"/>
        <v>2491165</v>
      </c>
      <c r="AF67" s="310">
        <f t="shared" si="415"/>
        <v>0</v>
      </c>
      <c r="AG67" s="310">
        <f t="shared" si="415"/>
        <v>0</v>
      </c>
      <c r="AH67" s="310">
        <f t="shared" si="415"/>
        <v>0</v>
      </c>
      <c r="AI67" s="310">
        <f t="shared" si="415"/>
        <v>0</v>
      </c>
      <c r="AJ67" s="310">
        <f t="shared" si="415"/>
        <v>0</v>
      </c>
      <c r="AK67" s="310">
        <f t="shared" si="415"/>
        <v>0</v>
      </c>
      <c r="AL67" s="310">
        <f t="shared" si="415"/>
        <v>0</v>
      </c>
      <c r="AM67" s="310">
        <f t="shared" si="415"/>
        <v>0</v>
      </c>
      <c r="AN67" s="310">
        <f t="shared" si="415"/>
        <v>0</v>
      </c>
      <c r="AO67" s="310">
        <f t="shared" si="415"/>
        <v>0</v>
      </c>
      <c r="AP67" s="310">
        <f t="shared" si="415"/>
        <v>0</v>
      </c>
      <c r="AQ67" s="310">
        <f t="shared" si="415"/>
        <v>0</v>
      </c>
      <c r="AR67" s="310">
        <f t="shared" si="415"/>
        <v>0</v>
      </c>
      <c r="AS67" s="310">
        <f t="shared" si="415"/>
        <v>0</v>
      </c>
      <c r="AT67" s="310">
        <f t="shared" si="415"/>
        <v>0</v>
      </c>
      <c r="AU67" s="310">
        <f t="shared" si="415"/>
        <v>0</v>
      </c>
      <c r="AV67" s="310">
        <f t="shared" si="415"/>
        <v>0</v>
      </c>
      <c r="AW67" s="310">
        <f t="shared" si="415"/>
        <v>0</v>
      </c>
      <c r="AX67" s="310">
        <f t="shared" si="415"/>
        <v>0</v>
      </c>
      <c r="AY67" s="310">
        <f t="shared" si="415"/>
        <v>0</v>
      </c>
      <c r="AZ67" s="310">
        <f t="shared" si="415"/>
        <v>0</v>
      </c>
      <c r="BA67" s="310">
        <f t="shared" si="415"/>
        <v>0</v>
      </c>
      <c r="BB67" s="310">
        <f t="shared" si="415"/>
        <v>0</v>
      </c>
      <c r="BC67" s="310">
        <f t="shared" si="415"/>
        <v>0</v>
      </c>
      <c r="BD67" s="310">
        <f t="shared" si="415"/>
        <v>0</v>
      </c>
      <c r="BE67" s="310">
        <f t="shared" si="415"/>
        <v>0</v>
      </c>
      <c r="BF67" s="310">
        <f t="shared" si="415"/>
        <v>0</v>
      </c>
      <c r="BG67" s="310">
        <f t="shared" si="415"/>
        <v>0</v>
      </c>
      <c r="BH67" s="310">
        <f t="shared" si="415"/>
        <v>0</v>
      </c>
      <c r="BI67" s="310">
        <f t="shared" si="415"/>
        <v>0</v>
      </c>
      <c r="BJ67" s="310">
        <f t="shared" si="415"/>
        <v>0</v>
      </c>
      <c r="BK67" s="310">
        <f t="shared" si="415"/>
        <v>0</v>
      </c>
      <c r="BL67" s="310">
        <f t="shared" si="415"/>
        <v>0</v>
      </c>
      <c r="BM67" s="310">
        <f t="shared" si="415"/>
        <v>0</v>
      </c>
      <c r="BN67" s="310">
        <f t="shared" si="415"/>
        <v>0</v>
      </c>
      <c r="BO67" s="310">
        <f t="shared" si="415"/>
        <v>0</v>
      </c>
      <c r="BP67" s="310">
        <f t="shared" si="415"/>
        <v>0</v>
      </c>
      <c r="BQ67" s="310">
        <f t="shared" si="415"/>
        <v>0</v>
      </c>
      <c r="BR67" s="310">
        <f t="shared" si="415"/>
        <v>0</v>
      </c>
      <c r="BS67" s="310">
        <f t="shared" si="415"/>
        <v>0</v>
      </c>
      <c r="BT67" s="310">
        <f t="shared" si="415"/>
        <v>0</v>
      </c>
      <c r="BU67" s="310">
        <f t="shared" si="415"/>
        <v>0</v>
      </c>
      <c r="BV67" s="310">
        <f t="shared" si="415"/>
        <v>0</v>
      </c>
      <c r="BW67" s="310">
        <f t="shared" si="415"/>
        <v>0</v>
      </c>
      <c r="BX67" s="310">
        <f t="shared" si="415"/>
        <v>0</v>
      </c>
      <c r="BY67" s="310">
        <f t="shared" si="415"/>
        <v>0</v>
      </c>
      <c r="BZ67" s="310">
        <f t="shared" si="415"/>
        <v>0</v>
      </c>
      <c r="CA67" s="310">
        <f t="shared" ref="CA67:DQ67" si="416">CA68+CA69</f>
        <v>0</v>
      </c>
      <c r="CB67" s="310">
        <f t="shared" si="416"/>
        <v>0</v>
      </c>
      <c r="CC67" s="310">
        <f t="shared" si="416"/>
        <v>0</v>
      </c>
      <c r="CD67" s="310">
        <f t="shared" si="416"/>
        <v>0</v>
      </c>
      <c r="CE67" s="310">
        <f t="shared" si="416"/>
        <v>0</v>
      </c>
      <c r="CF67" s="310">
        <f t="shared" si="416"/>
        <v>0</v>
      </c>
      <c r="CG67" s="310">
        <f t="shared" si="416"/>
        <v>0</v>
      </c>
      <c r="CH67" s="310">
        <f t="shared" si="416"/>
        <v>0</v>
      </c>
      <c r="CI67" s="310">
        <f t="shared" si="416"/>
        <v>0</v>
      </c>
      <c r="CJ67" s="310">
        <f t="shared" si="416"/>
        <v>0</v>
      </c>
      <c r="CK67" s="310">
        <f t="shared" si="416"/>
        <v>0</v>
      </c>
      <c r="CL67" s="310">
        <f t="shared" si="416"/>
        <v>0</v>
      </c>
      <c r="CM67" s="310">
        <f t="shared" si="416"/>
        <v>0</v>
      </c>
      <c r="CN67" s="310">
        <f t="shared" si="416"/>
        <v>0</v>
      </c>
      <c r="CO67" s="310">
        <f t="shared" si="416"/>
        <v>0</v>
      </c>
      <c r="CP67" s="310">
        <f t="shared" si="416"/>
        <v>0</v>
      </c>
      <c r="CQ67" s="310">
        <f t="shared" si="416"/>
        <v>0</v>
      </c>
      <c r="CR67" s="310">
        <f t="shared" si="416"/>
        <v>0</v>
      </c>
      <c r="CS67" s="310">
        <f t="shared" si="416"/>
        <v>0</v>
      </c>
      <c r="CT67" s="310">
        <f t="shared" si="416"/>
        <v>0</v>
      </c>
      <c r="CU67" s="310">
        <f t="shared" si="416"/>
        <v>0</v>
      </c>
      <c r="CV67" s="310">
        <f t="shared" si="416"/>
        <v>0</v>
      </c>
      <c r="CW67" s="310">
        <f t="shared" si="416"/>
        <v>0</v>
      </c>
      <c r="CX67" s="310">
        <f t="shared" si="416"/>
        <v>0</v>
      </c>
      <c r="CY67" s="310">
        <f t="shared" si="416"/>
        <v>0</v>
      </c>
      <c r="CZ67" s="310">
        <f t="shared" si="416"/>
        <v>0</v>
      </c>
      <c r="DA67" s="310">
        <f t="shared" si="416"/>
        <v>0</v>
      </c>
      <c r="DB67" s="310">
        <f t="shared" si="416"/>
        <v>0</v>
      </c>
      <c r="DC67" s="310">
        <f t="shared" si="416"/>
        <v>0</v>
      </c>
      <c r="DD67" s="310">
        <f t="shared" si="416"/>
        <v>0</v>
      </c>
      <c r="DE67" s="310">
        <f t="shared" si="416"/>
        <v>0</v>
      </c>
      <c r="DF67" s="310">
        <f t="shared" si="416"/>
        <v>0</v>
      </c>
      <c r="DG67" s="310">
        <f t="shared" si="416"/>
        <v>0</v>
      </c>
      <c r="DH67" s="310">
        <f t="shared" si="416"/>
        <v>0</v>
      </c>
      <c r="DI67" s="310">
        <f t="shared" si="416"/>
        <v>0</v>
      </c>
      <c r="DJ67" s="310">
        <f t="shared" si="416"/>
        <v>0</v>
      </c>
      <c r="DK67" s="310">
        <f t="shared" si="416"/>
        <v>0</v>
      </c>
      <c r="DL67" s="310">
        <f t="shared" si="416"/>
        <v>0</v>
      </c>
      <c r="DM67" s="310">
        <f t="shared" si="416"/>
        <v>0</v>
      </c>
      <c r="DN67" s="310">
        <f t="shared" si="416"/>
        <v>0</v>
      </c>
      <c r="DO67" s="310">
        <f t="shared" si="416"/>
        <v>0</v>
      </c>
      <c r="DP67" s="310">
        <f t="shared" si="416"/>
        <v>0</v>
      </c>
      <c r="DQ67" s="310">
        <f t="shared" si="416"/>
        <v>0</v>
      </c>
      <c r="DR67" s="337">
        <f t="shared" ref="DR67:DW67" si="417">DR68+DR69</f>
        <v>1994144</v>
      </c>
      <c r="DS67" s="337">
        <f t="shared" si="417"/>
        <v>2491165</v>
      </c>
      <c r="DT67" s="337">
        <f t="shared" si="417"/>
        <v>2491165</v>
      </c>
      <c r="DU67" s="310">
        <f t="shared" si="417"/>
        <v>0</v>
      </c>
      <c r="DV67" s="310">
        <f t="shared" si="417"/>
        <v>0</v>
      </c>
      <c r="DW67" s="310">
        <f t="shared" si="417"/>
        <v>0</v>
      </c>
      <c r="DX67" s="310">
        <f t="shared" ref="DX67:EU67" si="418">DX68+DX69</f>
        <v>0</v>
      </c>
      <c r="DY67" s="310">
        <f t="shared" si="418"/>
        <v>0</v>
      </c>
      <c r="DZ67" s="310">
        <f t="shared" si="418"/>
        <v>0</v>
      </c>
      <c r="EA67" s="310">
        <f t="shared" si="418"/>
        <v>0</v>
      </c>
      <c r="EB67" s="310">
        <f t="shared" si="418"/>
        <v>0</v>
      </c>
      <c r="EC67" s="310">
        <f t="shared" si="418"/>
        <v>0</v>
      </c>
      <c r="ED67" s="310">
        <f t="shared" si="418"/>
        <v>16400</v>
      </c>
      <c r="EE67" s="310">
        <f t="shared" si="418"/>
        <v>48816</v>
      </c>
      <c r="EF67" s="310">
        <f t="shared" si="418"/>
        <v>14490</v>
      </c>
      <c r="EG67" s="310">
        <f t="shared" si="418"/>
        <v>10400</v>
      </c>
      <c r="EH67" s="310">
        <f t="shared" si="418"/>
        <v>47117</v>
      </c>
      <c r="EI67" s="310">
        <f t="shared" si="418"/>
        <v>19573</v>
      </c>
      <c r="EJ67" s="310">
        <f t="shared" si="418"/>
        <v>800</v>
      </c>
      <c r="EK67" s="310">
        <f t="shared" si="418"/>
        <v>1110</v>
      </c>
      <c r="EL67" s="310">
        <f t="shared" si="418"/>
        <v>1110</v>
      </c>
      <c r="EM67" s="310">
        <f t="shared" si="418"/>
        <v>5100</v>
      </c>
      <c r="EN67" s="310">
        <f t="shared" si="418"/>
        <v>5100</v>
      </c>
      <c r="EO67" s="310">
        <f t="shared" si="418"/>
        <v>24</v>
      </c>
      <c r="EP67" s="310">
        <f t="shared" si="418"/>
        <v>0</v>
      </c>
      <c r="EQ67" s="310">
        <f t="shared" si="418"/>
        <v>0</v>
      </c>
      <c r="ER67" s="310">
        <f t="shared" si="418"/>
        <v>0</v>
      </c>
      <c r="ES67" s="310">
        <f t="shared" si="418"/>
        <v>2000</v>
      </c>
      <c r="ET67" s="310">
        <f t="shared" si="418"/>
        <v>8650</v>
      </c>
      <c r="EU67" s="310">
        <f t="shared" si="418"/>
        <v>7686</v>
      </c>
      <c r="EV67" s="337">
        <f t="shared" ref="EV67:FA67" si="419">EV68+EV69</f>
        <v>34700</v>
      </c>
      <c r="EW67" s="337">
        <f t="shared" si="419"/>
        <v>110793</v>
      </c>
      <c r="EX67" s="337">
        <f t="shared" si="419"/>
        <v>42883</v>
      </c>
      <c r="EY67" s="310">
        <f t="shared" si="419"/>
        <v>0</v>
      </c>
      <c r="EZ67" s="310">
        <f t="shared" si="419"/>
        <v>-104</v>
      </c>
      <c r="FA67" s="310">
        <f t="shared" si="419"/>
        <v>-104</v>
      </c>
      <c r="FB67" s="310">
        <f t="shared" ref="FB67:GK67" si="420">FB68+FB69</f>
        <v>1000</v>
      </c>
      <c r="FC67" s="310">
        <f t="shared" si="420"/>
        <v>-1746</v>
      </c>
      <c r="FD67" s="310">
        <f t="shared" si="420"/>
        <v>-1746</v>
      </c>
      <c r="FE67" s="310">
        <f t="shared" si="420"/>
        <v>1000</v>
      </c>
      <c r="FF67" s="310">
        <f t="shared" si="420"/>
        <v>-2097</v>
      </c>
      <c r="FG67" s="310">
        <f t="shared" si="420"/>
        <v>-2097</v>
      </c>
      <c r="FH67" s="310">
        <f t="shared" si="420"/>
        <v>1400</v>
      </c>
      <c r="FI67" s="310">
        <f t="shared" si="420"/>
        <v>15426</v>
      </c>
      <c r="FJ67" s="310">
        <f t="shared" si="420"/>
        <v>15426</v>
      </c>
      <c r="FK67" s="310">
        <f t="shared" si="420"/>
        <v>1000</v>
      </c>
      <c r="FL67" s="310">
        <f t="shared" si="420"/>
        <v>-2379</v>
      </c>
      <c r="FM67" s="310">
        <f t="shared" si="420"/>
        <v>-2379</v>
      </c>
      <c r="FN67" s="310">
        <f t="shared" si="420"/>
        <v>500</v>
      </c>
      <c r="FO67" s="310">
        <f t="shared" si="420"/>
        <v>47</v>
      </c>
      <c r="FP67" s="310">
        <f t="shared" si="420"/>
        <v>47</v>
      </c>
      <c r="FQ67" s="310">
        <f t="shared" si="420"/>
        <v>500</v>
      </c>
      <c r="FR67" s="310">
        <f t="shared" si="420"/>
        <v>1200</v>
      </c>
      <c r="FS67" s="310">
        <f t="shared" si="420"/>
        <v>1200</v>
      </c>
      <c r="FT67" s="310">
        <f t="shared" si="420"/>
        <v>3000</v>
      </c>
      <c r="FU67" s="310">
        <f t="shared" si="420"/>
        <v>21154</v>
      </c>
      <c r="FV67" s="310">
        <f t="shared" si="420"/>
        <v>21154</v>
      </c>
      <c r="FW67" s="310">
        <f t="shared" si="420"/>
        <v>2100</v>
      </c>
      <c r="FX67" s="310">
        <f t="shared" si="420"/>
        <v>12725</v>
      </c>
      <c r="FY67" s="310">
        <f t="shared" si="420"/>
        <v>12725</v>
      </c>
      <c r="FZ67" s="310">
        <f t="shared" si="420"/>
        <v>0</v>
      </c>
      <c r="GA67" s="310">
        <f t="shared" si="420"/>
        <v>568</v>
      </c>
      <c r="GB67" s="310">
        <f t="shared" si="420"/>
        <v>568</v>
      </c>
      <c r="GC67" s="310">
        <f t="shared" si="420"/>
        <v>500</v>
      </c>
      <c r="GD67" s="310">
        <f t="shared" si="420"/>
        <v>3327</v>
      </c>
      <c r="GE67" s="310">
        <f t="shared" si="420"/>
        <v>3327</v>
      </c>
      <c r="GF67" s="310">
        <f t="shared" si="420"/>
        <v>500</v>
      </c>
      <c r="GG67" s="310">
        <f t="shared" si="420"/>
        <v>3848</v>
      </c>
      <c r="GH67" s="310">
        <f t="shared" si="420"/>
        <v>3848</v>
      </c>
      <c r="GI67" s="310">
        <f t="shared" si="420"/>
        <v>0</v>
      </c>
      <c r="GJ67" s="310">
        <f t="shared" si="420"/>
        <v>27925</v>
      </c>
      <c r="GK67" s="310">
        <f t="shared" si="420"/>
        <v>27925</v>
      </c>
      <c r="GL67" s="310">
        <f t="shared" ref="GL67:GQ67" si="421">GL68+GL69</f>
        <v>11500</v>
      </c>
      <c r="GM67" s="310">
        <f t="shared" si="421"/>
        <v>79894</v>
      </c>
      <c r="GN67" s="310">
        <f t="shared" si="421"/>
        <v>79894</v>
      </c>
      <c r="GO67" s="310">
        <f t="shared" si="421"/>
        <v>37818</v>
      </c>
      <c r="GP67" s="310">
        <f t="shared" si="421"/>
        <v>150545</v>
      </c>
      <c r="GQ67" s="310">
        <f t="shared" si="421"/>
        <v>137584</v>
      </c>
      <c r="GR67" s="310">
        <f t="shared" ref="GR67:GW67" si="422">GR68+GR69</f>
        <v>0</v>
      </c>
      <c r="GS67" s="310">
        <f t="shared" si="422"/>
        <v>116039</v>
      </c>
      <c r="GT67" s="310">
        <f t="shared" si="422"/>
        <v>116039</v>
      </c>
      <c r="GU67" s="310">
        <f t="shared" si="422"/>
        <v>41840</v>
      </c>
      <c r="GV67" s="310">
        <f t="shared" si="422"/>
        <v>118574</v>
      </c>
      <c r="GW67" s="310">
        <f t="shared" si="422"/>
        <v>118740</v>
      </c>
      <c r="GX67" s="310">
        <f t="shared" ref="GX67:HC67" si="423">GX68+GX69</f>
        <v>91158</v>
      </c>
      <c r="GY67" s="310">
        <f t="shared" si="423"/>
        <v>465052</v>
      </c>
      <c r="GZ67" s="310">
        <f t="shared" si="423"/>
        <v>452257</v>
      </c>
      <c r="HA67" s="310">
        <f t="shared" si="423"/>
        <v>2120002</v>
      </c>
      <c r="HB67" s="310">
        <f t="shared" si="423"/>
        <v>3067010</v>
      </c>
      <c r="HC67" s="311">
        <f t="shared" si="423"/>
        <v>2986305</v>
      </c>
      <c r="HD67" s="299"/>
    </row>
    <row r="68" spans="1:212" ht="15" customHeight="1" x14ac:dyDescent="0.2">
      <c r="A68" s="319" t="s">
        <v>625</v>
      </c>
      <c r="B68" s="306">
        <f>'Címrend kötelező 4.'!B68+'Címrend önként 4.'!B68+'Címrend állig. 4.'!B68</f>
        <v>0</v>
      </c>
      <c r="C68" s="306">
        <f>'Címrend kötelező 4.'!C68+'Címrend önként 4.'!C68+'Címrend állig. 4.'!C68</f>
        <v>0</v>
      </c>
      <c r="D68" s="306">
        <f>'Címrend kötelező 4.'!D68+'Címrend önként 4.'!D68+'Címrend állig. 4.'!D68</f>
        <v>0</v>
      </c>
      <c r="E68" s="306">
        <f>'Címrend kötelező 4.'!E68+'Címrend önként 4.'!E68+'Címrend állig. 4.'!E68</f>
        <v>0</v>
      </c>
      <c r="F68" s="306">
        <f>'Címrend kötelező 4.'!F68+'Címrend önként 4.'!F68+'Címrend állig. 4.'!F68</f>
        <v>0</v>
      </c>
      <c r="G68" s="306">
        <f>'Címrend kötelező 4.'!G68+'Címrend önként 4.'!G68+'Címrend állig. 4.'!G68</f>
        <v>0</v>
      </c>
      <c r="H68" s="306">
        <f>'Címrend kötelező 4.'!H68+'Címrend önként 4.'!H68+'Címrend állig. 4.'!H68</f>
        <v>0</v>
      </c>
      <c r="I68" s="306">
        <f>'Címrend kötelező 4.'!I68+'Címrend önként 4.'!I68+'Címrend állig. 4.'!I68</f>
        <v>0</v>
      </c>
      <c r="J68" s="306">
        <f>'Címrend kötelező 4.'!J68+'Címrend önként 4.'!J68+'Címrend állig. 4.'!J68</f>
        <v>0</v>
      </c>
      <c r="K68" s="306">
        <f>'Címrend kötelező 4.'!K68+'Címrend önként 4.'!K68+'Címrend állig. 4.'!K68</f>
        <v>0</v>
      </c>
      <c r="L68" s="306">
        <f>'Címrend kötelező 4.'!L68+'Címrend önként 4.'!L68+'Címrend állig. 4.'!L68</f>
        <v>0</v>
      </c>
      <c r="M68" s="306">
        <f>'Címrend kötelező 4.'!M68+'Címrend önként 4.'!M68+'Címrend állig. 4.'!M68</f>
        <v>0</v>
      </c>
      <c r="N68" s="306">
        <f>'Címrend kötelező 4.'!N68+'Címrend önként 4.'!N68+'Címrend állig. 4.'!N68</f>
        <v>0</v>
      </c>
      <c r="O68" s="306">
        <f>'Címrend kötelező 4.'!O68+'Címrend önként 4.'!O68+'Címrend állig. 4.'!O68</f>
        <v>0</v>
      </c>
      <c r="P68" s="306">
        <f>'Címrend kötelező 4.'!P68+'Címrend önként 4.'!P68+'Címrend állig. 4.'!P68</f>
        <v>0</v>
      </c>
      <c r="Q68" s="306">
        <f>'Címrend kötelező 4.'!Q68+'Címrend önként 4.'!Q68+'Címrend állig. 4.'!Q68</f>
        <v>0</v>
      </c>
      <c r="R68" s="306">
        <f>'Címrend kötelező 4.'!R68+'Címrend önként 4.'!R68+'Címrend állig. 4.'!R68</f>
        <v>0</v>
      </c>
      <c r="S68" s="306">
        <f>'Címrend kötelező 4.'!S68+'Címrend önként 4.'!S68+'Címrend állig. 4.'!S68</f>
        <v>0</v>
      </c>
      <c r="T68" s="306">
        <f>'Címrend kötelező 4.'!T68+'Címrend önként 4.'!T68+'Címrend állig. 4.'!T68</f>
        <v>0</v>
      </c>
      <c r="U68" s="306">
        <f>'Címrend kötelező 4.'!U68+'Címrend önként 4.'!U68+'Címrend állig. 4.'!U68</f>
        <v>0</v>
      </c>
      <c r="V68" s="306">
        <f>'Címrend kötelező 4.'!V68+'Címrend önként 4.'!V68+'Címrend állig. 4.'!V68</f>
        <v>0</v>
      </c>
      <c r="W68" s="306">
        <f>'Címrend kötelező 4.'!W68+'Címrend önként 4.'!W68+'Címrend állig. 4.'!W68</f>
        <v>0</v>
      </c>
      <c r="X68" s="306">
        <f>'Címrend kötelező 4.'!X68+'Címrend önként 4.'!X68+'Címrend állig. 4.'!X68</f>
        <v>0</v>
      </c>
      <c r="Y68" s="306">
        <f>'Címrend kötelező 4.'!Y68+'Címrend önként 4.'!Y68+'Címrend állig. 4.'!Y68</f>
        <v>0</v>
      </c>
      <c r="Z68" s="306">
        <f>'Címrend kötelező 4.'!Z68+'Címrend önként 4.'!Z68+'Címrend állig. 4.'!Z68</f>
        <v>0</v>
      </c>
      <c r="AA68" s="306">
        <f>'Címrend kötelező 4.'!AA68+'Címrend önként 4.'!AA68+'Címrend állig. 4.'!AA68</f>
        <v>0</v>
      </c>
      <c r="AB68" s="306">
        <f>'Címrend kötelező 4.'!AB68+'Címrend önként 4.'!AB68+'Címrend állig. 4.'!AB68</f>
        <v>0</v>
      </c>
      <c r="AC68" s="306">
        <f>'Címrend kötelező 4.'!AC68+'Címrend önként 4.'!AC68+'Címrend állig. 4.'!AC68</f>
        <v>0</v>
      </c>
      <c r="AD68" s="306">
        <f>'Címrend kötelező 4.'!AD68+'Címrend önként 4.'!AD68+'Címrend állig. 4.'!AD68</f>
        <v>0</v>
      </c>
      <c r="AE68" s="306">
        <f>'Címrend kötelező 4.'!AE68+'Címrend önként 4.'!AE68+'Címrend állig. 4.'!AE68</f>
        <v>0</v>
      </c>
      <c r="AF68" s="306">
        <f>'Címrend kötelező 4.'!AF68+'Címrend önként 4.'!AF68+'Címrend állig. 4.'!AF68</f>
        <v>0</v>
      </c>
      <c r="AG68" s="306">
        <f>'Címrend kötelező 4.'!AG68+'Címrend önként 4.'!AG68+'Címrend állig. 4.'!AG68</f>
        <v>0</v>
      </c>
      <c r="AH68" s="306">
        <f>'Címrend kötelező 4.'!AH68+'Címrend önként 4.'!AH68+'Címrend állig. 4.'!AH68</f>
        <v>0</v>
      </c>
      <c r="AI68" s="306">
        <f>'Címrend kötelező 4.'!AI68+'Címrend önként 4.'!AI68+'Címrend állig. 4.'!AI68</f>
        <v>0</v>
      </c>
      <c r="AJ68" s="306">
        <f>'Címrend kötelező 4.'!AJ68+'Címrend önként 4.'!AJ68+'Címrend állig. 4.'!AJ68</f>
        <v>0</v>
      </c>
      <c r="AK68" s="306">
        <f>'Címrend kötelező 4.'!AK68+'Címrend önként 4.'!AK68+'Címrend állig. 4.'!AK68</f>
        <v>0</v>
      </c>
      <c r="AL68" s="306">
        <f>'Címrend kötelező 4.'!AL68+'Címrend önként 4.'!AL68+'Címrend állig. 4.'!AL68</f>
        <v>0</v>
      </c>
      <c r="AM68" s="306">
        <f>'Címrend kötelező 4.'!AM68+'Címrend önként 4.'!AM68+'Címrend állig. 4.'!AM68</f>
        <v>0</v>
      </c>
      <c r="AN68" s="306">
        <f>'Címrend kötelező 4.'!AN68+'Címrend önként 4.'!AN68+'Címrend állig. 4.'!AN68</f>
        <v>0</v>
      </c>
      <c r="AO68" s="306">
        <f>'Címrend kötelező 4.'!AO68+'Címrend önként 4.'!AO68+'Címrend állig. 4.'!AO68</f>
        <v>0</v>
      </c>
      <c r="AP68" s="306">
        <f>'Címrend kötelező 4.'!AP68+'Címrend önként 4.'!AP68+'Címrend állig. 4.'!AP68</f>
        <v>0</v>
      </c>
      <c r="AQ68" s="306">
        <f>'Címrend kötelező 4.'!AQ68+'Címrend önként 4.'!AQ68+'Címrend állig. 4.'!AQ68</f>
        <v>0</v>
      </c>
      <c r="AR68" s="306">
        <f>'Címrend kötelező 4.'!AR68+'Címrend önként 4.'!AR68+'Címrend állig. 4.'!AR68</f>
        <v>0</v>
      </c>
      <c r="AS68" s="306">
        <f>'Címrend kötelező 4.'!AS68+'Címrend önként 4.'!AS68+'Címrend állig. 4.'!AS68</f>
        <v>0</v>
      </c>
      <c r="AT68" s="306">
        <f>'Címrend kötelező 4.'!AT68+'Címrend önként 4.'!AT68+'Címrend állig. 4.'!AT68</f>
        <v>0</v>
      </c>
      <c r="AU68" s="306">
        <f>'Címrend kötelező 4.'!AU68+'Címrend önként 4.'!AU68+'Címrend állig. 4.'!AU68</f>
        <v>0</v>
      </c>
      <c r="AV68" s="306">
        <f>'Címrend kötelező 4.'!AV68+'Címrend önként 4.'!AV68+'Címrend állig. 4.'!AV68</f>
        <v>0</v>
      </c>
      <c r="AW68" s="306">
        <f>'Címrend kötelező 4.'!AW68+'Címrend önként 4.'!AW68+'Címrend állig. 4.'!AW68</f>
        <v>0</v>
      </c>
      <c r="AX68" s="306">
        <f>'Címrend kötelező 4.'!AX68+'Címrend önként 4.'!AX68+'Címrend állig. 4.'!AX68</f>
        <v>0</v>
      </c>
      <c r="AY68" s="306">
        <f>'Címrend kötelező 4.'!AY68+'Címrend önként 4.'!AY68+'Címrend állig. 4.'!AY68</f>
        <v>0</v>
      </c>
      <c r="AZ68" s="306">
        <f>'Címrend kötelező 4.'!AZ68+'Címrend önként 4.'!AZ68+'Címrend állig. 4.'!AZ68</f>
        <v>0</v>
      </c>
      <c r="BA68" s="306">
        <f>'Címrend kötelező 4.'!BA68+'Címrend önként 4.'!BA68+'Címrend állig. 4.'!BA68</f>
        <v>0</v>
      </c>
      <c r="BB68" s="306">
        <f>'Címrend kötelező 4.'!BB68+'Címrend önként 4.'!BB68+'Címrend állig. 4.'!BB68</f>
        <v>0</v>
      </c>
      <c r="BC68" s="306">
        <f>'Címrend kötelező 4.'!BC68+'Címrend önként 4.'!BC68+'Címrend állig. 4.'!BC68</f>
        <v>0</v>
      </c>
      <c r="BD68" s="306">
        <f>'Címrend kötelező 4.'!BD68+'Címrend önként 4.'!BD68+'Címrend állig. 4.'!BD68</f>
        <v>0</v>
      </c>
      <c r="BE68" s="306">
        <f>'Címrend kötelező 4.'!BE68+'Címrend önként 4.'!BE68+'Címrend állig. 4.'!BE68</f>
        <v>0</v>
      </c>
      <c r="BF68" s="306">
        <f>'Címrend kötelező 4.'!BF68+'Címrend önként 4.'!BF68+'Címrend állig. 4.'!BF68</f>
        <v>0</v>
      </c>
      <c r="BG68" s="306">
        <f>'Címrend kötelező 4.'!BG68+'Címrend önként 4.'!BG68+'Címrend állig. 4.'!BG68</f>
        <v>0</v>
      </c>
      <c r="BH68" s="306">
        <f>'Címrend kötelező 4.'!BH68+'Címrend önként 4.'!BH68+'Címrend állig. 4.'!BH68</f>
        <v>0</v>
      </c>
      <c r="BI68" s="306">
        <f>'Címrend kötelező 4.'!BI68+'Címrend önként 4.'!BI68+'Címrend állig. 4.'!BI68</f>
        <v>0</v>
      </c>
      <c r="BJ68" s="306">
        <f>'Címrend kötelező 4.'!BJ68+'Címrend önként 4.'!BJ68+'Címrend állig. 4.'!BJ68</f>
        <v>0</v>
      </c>
      <c r="BK68" s="306">
        <f>'Címrend kötelező 4.'!BK68+'Címrend önként 4.'!BK68+'Címrend állig. 4.'!BK68</f>
        <v>0</v>
      </c>
      <c r="BL68" s="306">
        <f>'Címrend kötelező 4.'!BL68+'Címrend önként 4.'!BL68+'Címrend állig. 4.'!BL68</f>
        <v>0</v>
      </c>
      <c r="BM68" s="306">
        <f>'Címrend kötelező 4.'!BM68+'Címrend önként 4.'!BM68+'Címrend állig. 4.'!BM68</f>
        <v>0</v>
      </c>
      <c r="BN68" s="306">
        <f>'Címrend kötelező 4.'!BN68+'Címrend önként 4.'!BN68+'Címrend állig. 4.'!BN68</f>
        <v>0</v>
      </c>
      <c r="BO68" s="306">
        <f>'Címrend kötelező 4.'!BO68+'Címrend önként 4.'!BO68+'Címrend állig. 4.'!BO68</f>
        <v>0</v>
      </c>
      <c r="BP68" s="306">
        <f>'Címrend kötelező 4.'!BP68+'Címrend önként 4.'!BP68+'Címrend állig. 4.'!BP68</f>
        <v>0</v>
      </c>
      <c r="BQ68" s="306">
        <f>'Címrend kötelező 4.'!BQ68+'Címrend önként 4.'!BQ68+'Címrend állig. 4.'!BQ68</f>
        <v>0</v>
      </c>
      <c r="BR68" s="306">
        <f>'Címrend kötelező 4.'!BR68+'Címrend önként 4.'!BR68+'Címrend állig. 4.'!BR68</f>
        <v>0</v>
      </c>
      <c r="BS68" s="306">
        <f>'Címrend kötelező 4.'!BS68+'Címrend önként 4.'!BS68+'Címrend állig. 4.'!BS68</f>
        <v>0</v>
      </c>
      <c r="BT68" s="306">
        <f>'Címrend kötelező 4.'!BT68+'Címrend önként 4.'!BT68+'Címrend állig. 4.'!BT68</f>
        <v>0</v>
      </c>
      <c r="BU68" s="306">
        <f>'Címrend kötelező 4.'!BU68+'Címrend önként 4.'!BU68+'Címrend állig. 4.'!BU68</f>
        <v>0</v>
      </c>
      <c r="BV68" s="306">
        <f>'Címrend kötelező 4.'!BV68+'Címrend önként 4.'!BV68+'Címrend állig. 4.'!BV68</f>
        <v>0</v>
      </c>
      <c r="BW68" s="306">
        <f>'Címrend kötelező 4.'!BW68+'Címrend önként 4.'!BW68+'Címrend állig. 4.'!BW68</f>
        <v>0</v>
      </c>
      <c r="BX68" s="306">
        <f>'Címrend kötelező 4.'!BX68+'Címrend önként 4.'!BX68+'Címrend állig. 4.'!BX68</f>
        <v>0</v>
      </c>
      <c r="BY68" s="306">
        <f>'Címrend kötelező 4.'!BY68+'Címrend önként 4.'!BY68+'Címrend állig. 4.'!BY68</f>
        <v>0</v>
      </c>
      <c r="BZ68" s="306">
        <f>'Címrend kötelező 4.'!BZ68+'Címrend önként 4.'!BZ68+'Címrend állig. 4.'!BZ68</f>
        <v>0</v>
      </c>
      <c r="CA68" s="306">
        <f>'Címrend kötelező 4.'!CA68+'Címrend önként 4.'!CA68+'Címrend állig. 4.'!CA68</f>
        <v>0</v>
      </c>
      <c r="CB68" s="306">
        <f>'Címrend kötelező 4.'!CB68+'Címrend önként 4.'!CB68+'Címrend állig. 4.'!CB68</f>
        <v>0</v>
      </c>
      <c r="CC68" s="306">
        <f>'Címrend kötelező 4.'!CC68+'Címrend önként 4.'!CC68+'Címrend állig. 4.'!CC68</f>
        <v>0</v>
      </c>
      <c r="CD68" s="306">
        <f>'Címrend kötelező 4.'!CD68+'Címrend önként 4.'!CD68+'Címrend állig. 4.'!CD68</f>
        <v>0</v>
      </c>
      <c r="CE68" s="306">
        <f>'Címrend kötelező 4.'!CE68+'Címrend önként 4.'!CE68+'Címrend állig. 4.'!CE68</f>
        <v>0</v>
      </c>
      <c r="CF68" s="306">
        <f>'Címrend kötelező 4.'!CF68+'Címrend önként 4.'!CF68+'Címrend állig. 4.'!CF68</f>
        <v>0</v>
      </c>
      <c r="CG68" s="306">
        <f>'Címrend kötelező 4.'!CG68+'Címrend önként 4.'!CG68+'Címrend állig. 4.'!CG68</f>
        <v>0</v>
      </c>
      <c r="CH68" s="306">
        <f>'Címrend kötelező 4.'!CH68+'Címrend önként 4.'!CH68+'Címrend állig. 4.'!CH68</f>
        <v>0</v>
      </c>
      <c r="CI68" s="306">
        <f>'Címrend kötelező 4.'!CI68+'Címrend önként 4.'!CI68+'Címrend állig. 4.'!CI68</f>
        <v>0</v>
      </c>
      <c r="CJ68" s="306">
        <f>'Címrend kötelező 4.'!CJ68+'Címrend önként 4.'!CJ68+'Címrend állig. 4.'!CJ68</f>
        <v>0</v>
      </c>
      <c r="CK68" s="306">
        <f>'Címrend kötelező 4.'!CK68+'Címrend önként 4.'!CK68+'Címrend állig. 4.'!CK68</f>
        <v>0</v>
      </c>
      <c r="CL68" s="306">
        <f>'Címrend kötelező 4.'!CL68+'Címrend önként 4.'!CL68+'Címrend állig. 4.'!CL68</f>
        <v>0</v>
      </c>
      <c r="CM68" s="306">
        <f>'Címrend kötelező 4.'!CM68+'Címrend önként 4.'!CM68+'Címrend állig. 4.'!CM68</f>
        <v>0</v>
      </c>
      <c r="CN68" s="306">
        <f>'Címrend kötelező 4.'!CN68+'Címrend önként 4.'!CN68+'Címrend állig. 4.'!CN68</f>
        <v>0</v>
      </c>
      <c r="CO68" s="306">
        <f>'Címrend kötelező 4.'!CO68+'Címrend önként 4.'!CO68+'Címrend állig. 4.'!CO68</f>
        <v>0</v>
      </c>
      <c r="CP68" s="306">
        <f>'Címrend kötelező 4.'!CP68+'Címrend önként 4.'!CP68+'Címrend állig. 4.'!CP68</f>
        <v>0</v>
      </c>
      <c r="CQ68" s="306">
        <f>'Címrend kötelező 4.'!CQ68+'Címrend önként 4.'!CQ68+'Címrend állig. 4.'!CQ68</f>
        <v>0</v>
      </c>
      <c r="CR68" s="306">
        <f>'Címrend kötelező 4.'!CR68+'Címrend önként 4.'!CR68+'Címrend állig. 4.'!CR68</f>
        <v>0</v>
      </c>
      <c r="CS68" s="306">
        <f>'Címrend kötelező 4.'!CS68+'Címrend önként 4.'!CS68+'Címrend állig. 4.'!CS68</f>
        <v>0</v>
      </c>
      <c r="CT68" s="306">
        <f>'Címrend kötelező 4.'!CT68+'Címrend önként 4.'!CT68+'Címrend állig. 4.'!CT68</f>
        <v>0</v>
      </c>
      <c r="CU68" s="306">
        <f>'Címrend kötelező 4.'!CU68+'Címrend önként 4.'!CU68+'Címrend állig. 4.'!CU68</f>
        <v>0</v>
      </c>
      <c r="CV68" s="306">
        <f>'Címrend kötelező 4.'!CV68+'Címrend önként 4.'!CV68+'Címrend állig. 4.'!CV68</f>
        <v>0</v>
      </c>
      <c r="CW68" s="306">
        <f>'Címrend kötelező 4.'!CW68+'Címrend önként 4.'!CW68+'Címrend állig. 4.'!CW68</f>
        <v>0</v>
      </c>
      <c r="CX68" s="306">
        <f>'Címrend kötelező 4.'!CX68+'Címrend önként 4.'!CX68+'Címrend állig. 4.'!CX68</f>
        <v>0</v>
      </c>
      <c r="CY68" s="306">
        <f>'Címrend kötelező 4.'!CY68+'Címrend önként 4.'!CY68+'Címrend állig. 4.'!CY68</f>
        <v>0</v>
      </c>
      <c r="CZ68" s="306">
        <f>'Címrend kötelező 4.'!CZ68+'Címrend önként 4.'!CZ68+'Címrend állig. 4.'!CZ68</f>
        <v>0</v>
      </c>
      <c r="DA68" s="306">
        <f>'Címrend kötelező 4.'!DA68+'Címrend önként 4.'!DA68+'Címrend állig. 4.'!DA68</f>
        <v>0</v>
      </c>
      <c r="DB68" s="306">
        <f>'Címrend kötelező 4.'!DB68+'Címrend önként 4.'!DB68+'Címrend állig. 4.'!DB68</f>
        <v>0</v>
      </c>
      <c r="DC68" s="306">
        <f>'Címrend kötelező 4.'!DC68+'Címrend önként 4.'!DC68+'Címrend állig. 4.'!DC68</f>
        <v>0</v>
      </c>
      <c r="DD68" s="306">
        <f>'Címrend kötelező 4.'!DD68+'Címrend önként 4.'!DD68+'Címrend állig. 4.'!DD68</f>
        <v>0</v>
      </c>
      <c r="DE68" s="306">
        <f>'Címrend kötelező 4.'!DE68+'Címrend önként 4.'!DE68+'Címrend állig. 4.'!DE68</f>
        <v>0</v>
      </c>
      <c r="DF68" s="306">
        <f>'Címrend kötelező 4.'!DF68+'Címrend önként 4.'!DF68+'Címrend állig. 4.'!DF68</f>
        <v>0</v>
      </c>
      <c r="DG68" s="306">
        <f>'Címrend kötelező 4.'!DG68+'Címrend önként 4.'!DG68+'Címrend állig. 4.'!DG68</f>
        <v>0</v>
      </c>
      <c r="DH68" s="306">
        <f>'Címrend kötelező 4.'!DH68+'Címrend önként 4.'!DH68+'Címrend állig. 4.'!DH68</f>
        <v>0</v>
      </c>
      <c r="DI68" s="306">
        <f>'Címrend kötelező 4.'!DI68+'Címrend önként 4.'!DI68+'Címrend állig. 4.'!DI68</f>
        <v>0</v>
      </c>
      <c r="DJ68" s="306">
        <f>'Címrend kötelező 4.'!DJ68+'Címrend önként 4.'!DJ68+'Címrend állig. 4.'!DJ68</f>
        <v>0</v>
      </c>
      <c r="DK68" s="306">
        <f>'Címrend kötelező 4.'!DK68+'Címrend önként 4.'!DK68+'Címrend állig. 4.'!DK68</f>
        <v>0</v>
      </c>
      <c r="DL68" s="306">
        <f>'Címrend kötelező 4.'!DL68+'Címrend önként 4.'!DL68+'Címrend állig. 4.'!DL68</f>
        <v>0</v>
      </c>
      <c r="DM68" s="306">
        <f>'Címrend kötelező 4.'!DM68+'Címrend önként 4.'!DM68+'Címrend állig. 4.'!DM68</f>
        <v>0</v>
      </c>
      <c r="DN68" s="306">
        <f>'Címrend kötelező 4.'!DN68+'Címrend önként 4.'!DN68+'Címrend állig. 4.'!DN68</f>
        <v>0</v>
      </c>
      <c r="DO68" s="306">
        <f>'Címrend kötelező 4.'!DO68+'Címrend önként 4.'!DO68+'Címrend állig. 4.'!DO68</f>
        <v>0</v>
      </c>
      <c r="DP68" s="306">
        <f>'Címrend kötelező 4.'!DP68+'Címrend önként 4.'!DP68+'Címrend állig. 4.'!DP68</f>
        <v>0</v>
      </c>
      <c r="DQ68" s="306">
        <f>'Címrend kötelező 4.'!DQ68+'Címrend önként 4.'!DQ68+'Címrend állig. 4.'!DQ68</f>
        <v>0</v>
      </c>
      <c r="DR68" s="335">
        <f t="shared" si="281"/>
        <v>0</v>
      </c>
      <c r="DS68" s="335">
        <f t="shared" si="281"/>
        <v>0</v>
      </c>
      <c r="DT68" s="335">
        <f t="shared" si="281"/>
        <v>0</v>
      </c>
      <c r="DU68" s="306">
        <f>'Címrend kötelező 4.'!DU68+'Címrend önként 4.'!DU68+'Címrend állig. 4.'!DU68</f>
        <v>0</v>
      </c>
      <c r="DV68" s="306">
        <f>'Címrend kötelező 4.'!DV68+'Címrend önként 4.'!DV68+'Címrend állig. 4.'!DV68</f>
        <v>0</v>
      </c>
      <c r="DW68" s="306">
        <f>'Címrend kötelező 4.'!DW68+'Címrend önként 4.'!DW68+'Címrend állig. 4.'!DW68</f>
        <v>0</v>
      </c>
      <c r="DX68" s="306">
        <f>'Címrend kötelező 4.'!DX68+'Címrend önként 4.'!DX68+'Címrend állig. 4.'!DX68</f>
        <v>0</v>
      </c>
      <c r="DY68" s="306">
        <f>'Címrend kötelező 4.'!DY68+'Címrend önként 4.'!DY68+'Címrend állig. 4.'!DY68</f>
        <v>0</v>
      </c>
      <c r="DZ68" s="306">
        <f>'Címrend kötelező 4.'!DZ68+'Címrend önként 4.'!DZ68+'Címrend állig. 4.'!DZ68</f>
        <v>0</v>
      </c>
      <c r="EA68" s="306">
        <f>'Címrend kötelező 4.'!EA68+'Címrend önként 4.'!EA68+'Címrend állig. 4.'!EA68</f>
        <v>0</v>
      </c>
      <c r="EB68" s="306">
        <f>'Címrend kötelező 4.'!EB68+'Címrend önként 4.'!EB68+'Címrend állig. 4.'!EB68</f>
        <v>0</v>
      </c>
      <c r="EC68" s="306">
        <f>'Címrend kötelező 4.'!EC68+'Címrend önként 4.'!EC68+'Címrend állig. 4.'!EC68</f>
        <v>0</v>
      </c>
      <c r="ED68" s="306">
        <f>'Címrend kötelező 4.'!ED68+'Címrend önként 4.'!ED68+'Címrend állig. 4.'!ED68</f>
        <v>16400</v>
      </c>
      <c r="EE68" s="306">
        <f>'Címrend kötelező 4.'!EE68+'Címrend önként 4.'!EE68+'Címrend állig. 4.'!EE68</f>
        <v>48700</v>
      </c>
      <c r="EF68" s="306">
        <f>'Címrend kötelező 4.'!EF68+'Címrend önként 4.'!EF68+'Címrend állig. 4.'!EF68</f>
        <v>14374</v>
      </c>
      <c r="EG68" s="306">
        <f>'Címrend kötelező 4.'!EG68+'Címrend önként 4.'!EG68+'Címrend állig. 4.'!EG68</f>
        <v>10400</v>
      </c>
      <c r="EH68" s="306">
        <f>'Címrend kötelező 4.'!EH68+'Címrend önként 4.'!EH68+'Címrend állig. 4.'!EH68</f>
        <v>47117</v>
      </c>
      <c r="EI68" s="306">
        <f>'Címrend kötelező 4.'!EI68+'Címrend önként 4.'!EI68+'Címrend állig. 4.'!EI68</f>
        <v>19573</v>
      </c>
      <c r="EJ68" s="306">
        <f>'Címrend kötelező 4.'!EJ68+'Címrend önként 4.'!EJ68+'Címrend állig. 4.'!EJ68</f>
        <v>800</v>
      </c>
      <c r="EK68" s="306">
        <f>'Címrend kötelező 4.'!EK68+'Címrend önként 4.'!EK68+'Címrend állig. 4.'!EK68</f>
        <v>1110</v>
      </c>
      <c r="EL68" s="306">
        <f>'Címrend kötelező 4.'!EL68+'Címrend önként 4.'!EL68+'Címrend állig. 4.'!EL68</f>
        <v>1110</v>
      </c>
      <c r="EM68" s="306">
        <f>'Címrend kötelező 4.'!EM68+'Címrend önként 4.'!EM68+'Címrend állig. 4.'!EM68</f>
        <v>5100</v>
      </c>
      <c r="EN68" s="306">
        <f>'Címrend kötelező 4.'!EN68+'Címrend önként 4.'!EN68+'Címrend állig. 4.'!EN68</f>
        <v>5100</v>
      </c>
      <c r="EO68" s="306">
        <f>'Címrend kötelező 4.'!EO68+'Címrend önként 4.'!EO68+'Címrend állig. 4.'!EO68</f>
        <v>24</v>
      </c>
      <c r="EP68" s="306">
        <f>'Címrend kötelező 4.'!EP68+'Címrend önként 4.'!EP68+'Címrend állig. 4.'!EP68</f>
        <v>0</v>
      </c>
      <c r="EQ68" s="306">
        <f>'Címrend kötelező 4.'!EQ68+'Címrend önként 4.'!EQ68+'Címrend állig. 4.'!EQ68</f>
        <v>0</v>
      </c>
      <c r="ER68" s="306">
        <f>'Címrend kötelező 4.'!ER68+'Címrend önként 4.'!ER68+'Címrend állig. 4.'!ER68</f>
        <v>0</v>
      </c>
      <c r="ES68" s="306">
        <f>'Címrend kötelező 4.'!ES68+'Címrend önként 4.'!ES68+'Címrend állig. 4.'!ES68</f>
        <v>2000</v>
      </c>
      <c r="ET68" s="306">
        <f>'Címrend kötelező 4.'!ET68+'Címrend önként 4.'!ET68+'Címrend állig. 4.'!ET68</f>
        <v>8650</v>
      </c>
      <c r="EU68" s="306">
        <f>'Címrend kötelező 4.'!EU68+'Címrend önként 4.'!EU68+'Címrend állig. 4.'!EU68</f>
        <v>7686</v>
      </c>
      <c r="EV68" s="335">
        <f>DU68+DX68+EA68+ED68+EG68+EJ68+EM68+EP68+ES68</f>
        <v>34700</v>
      </c>
      <c r="EW68" s="335">
        <f t="shared" ref="EW68:EX69" si="424">DV68+DY68+EB68+EE68+EH68+EK68+EN68+EQ68+ET68</f>
        <v>110677</v>
      </c>
      <c r="EX68" s="335">
        <f t="shared" si="424"/>
        <v>42767</v>
      </c>
      <c r="EY68" s="306">
        <f>'Címrend kötelező 4.'!EY68+'Címrend önként 4.'!EY68+'Címrend állig. 4.'!EY68</f>
        <v>0</v>
      </c>
      <c r="EZ68" s="306">
        <f>'Címrend kötelező 4.'!EZ68+'Címrend önként 4.'!EZ68+'Címrend állig. 4.'!EZ68</f>
        <v>2200</v>
      </c>
      <c r="FA68" s="306">
        <f>'Címrend kötelező 4.'!FA68+'Címrend önként 4.'!FA68+'Címrend állig. 4.'!FA68</f>
        <v>2200</v>
      </c>
      <c r="FB68" s="306">
        <f>'Címrend kötelező 4.'!FB68+'Címrend önként 4.'!FB68+'Címrend állig. 4.'!FB68</f>
        <v>1000</v>
      </c>
      <c r="FC68" s="306">
        <f>'Címrend kötelező 4.'!FC68+'Címrend önként 4.'!FC68+'Címrend állig. 4.'!FC68</f>
        <v>1660</v>
      </c>
      <c r="FD68" s="306">
        <f>'Címrend kötelező 4.'!FD68+'Címrend önként 4.'!FD68+'Címrend állig. 4.'!FD68</f>
        <v>1660</v>
      </c>
      <c r="FE68" s="306">
        <f>'Címrend kötelező 4.'!FE68+'Címrend önként 4.'!FE68+'Címrend állig. 4.'!FE68</f>
        <v>1000</v>
      </c>
      <c r="FF68" s="306">
        <f>'Címrend kötelező 4.'!FF68+'Címrend önként 4.'!FF68+'Címrend állig. 4.'!FF68</f>
        <v>550</v>
      </c>
      <c r="FG68" s="306">
        <f>'Címrend kötelező 4.'!FG68+'Címrend önként 4.'!FG68+'Címrend állig. 4.'!FG68</f>
        <v>550</v>
      </c>
      <c r="FH68" s="306">
        <f>'Címrend kötelező 4.'!FH68+'Címrend önként 4.'!FH68+'Címrend állig. 4.'!FH68</f>
        <v>1400</v>
      </c>
      <c r="FI68" s="306">
        <f>'Címrend kötelező 4.'!FI68+'Címrend önként 4.'!FI68+'Címrend állig. 4.'!FI68</f>
        <v>12126</v>
      </c>
      <c r="FJ68" s="306">
        <f>'Címrend kötelező 4.'!FJ68+'Címrend önként 4.'!FJ68+'Címrend állig. 4.'!FJ68</f>
        <v>12126</v>
      </c>
      <c r="FK68" s="306">
        <f>'Címrend kötelező 4.'!FK68+'Címrend önként 4.'!FK68+'Címrend állig. 4.'!FK68</f>
        <v>1000</v>
      </c>
      <c r="FL68" s="306">
        <f>'Címrend kötelező 4.'!FL68+'Címrend önként 4.'!FL68+'Címrend állig. 4.'!FL68</f>
        <v>1400</v>
      </c>
      <c r="FM68" s="306">
        <f>'Címrend kötelező 4.'!FM68+'Címrend önként 4.'!FM68+'Címrend állig. 4.'!FM68</f>
        <v>1400</v>
      </c>
      <c r="FN68" s="306">
        <f>'Címrend kötelező 4.'!FN68+'Címrend önként 4.'!FN68+'Címrend állig. 4.'!FN68</f>
        <v>500</v>
      </c>
      <c r="FO68" s="306">
        <f>'Címrend kötelező 4.'!FO68+'Címrend önként 4.'!FO68+'Címrend állig. 4.'!FO68</f>
        <v>100</v>
      </c>
      <c r="FP68" s="306">
        <f>'Címrend kötelező 4.'!FP68+'Címrend önként 4.'!FP68+'Címrend állig. 4.'!FP68</f>
        <v>100</v>
      </c>
      <c r="FQ68" s="306">
        <f>'Címrend kötelező 4.'!FQ68+'Címrend önként 4.'!FQ68+'Címrend állig. 4.'!FQ68</f>
        <v>500</v>
      </c>
      <c r="FR68" s="306">
        <f>'Címrend kötelező 4.'!FR68+'Címrend önként 4.'!FR68+'Címrend állig. 4.'!FR68</f>
        <v>1200</v>
      </c>
      <c r="FS68" s="306">
        <f>'Címrend kötelező 4.'!FS68+'Címrend önként 4.'!FS68+'Címrend állig. 4.'!FS68</f>
        <v>1200</v>
      </c>
      <c r="FT68" s="306">
        <f>'Címrend kötelező 4.'!FT68+'Címrend önként 4.'!FT68+'Címrend állig. 4.'!FT68</f>
        <v>3000</v>
      </c>
      <c r="FU68" s="306">
        <f>'Címrend kötelező 4.'!FU68+'Címrend önként 4.'!FU68+'Címrend állig. 4.'!FU68</f>
        <v>20724</v>
      </c>
      <c r="FV68" s="306">
        <f>'Címrend kötelező 4.'!FV68+'Címrend önként 4.'!FV68+'Címrend állig. 4.'!FV68</f>
        <v>20724</v>
      </c>
      <c r="FW68" s="306">
        <f>'Címrend kötelező 4.'!FW68+'Címrend önként 4.'!FW68+'Címrend állig. 4.'!FW68</f>
        <v>2100</v>
      </c>
      <c r="FX68" s="306">
        <f>'Címrend kötelező 4.'!FX68+'Címrend önként 4.'!FX68+'Címrend állig. 4.'!FX68</f>
        <v>10625</v>
      </c>
      <c r="FY68" s="306">
        <f>'Címrend kötelező 4.'!FY68+'Címrend önként 4.'!FY68+'Címrend állig. 4.'!FY68</f>
        <v>10625</v>
      </c>
      <c r="FZ68" s="306">
        <f>'Címrend kötelező 4.'!FZ68+'Címrend önként 4.'!FZ68+'Címrend állig. 4.'!FZ68</f>
        <v>0</v>
      </c>
      <c r="GA68" s="306">
        <f>'Címrend kötelező 4.'!GA68+'Címrend önként 4.'!GA68+'Címrend állig. 4.'!GA68</f>
        <v>90</v>
      </c>
      <c r="GB68" s="306">
        <f>'Címrend kötelező 4.'!GB68+'Címrend önként 4.'!GB68+'Címrend állig. 4.'!GB68</f>
        <v>90</v>
      </c>
      <c r="GC68" s="306">
        <f>'Címrend kötelező 4.'!GC68+'Címrend önként 4.'!GC68+'Címrend állig. 4.'!GC68</f>
        <v>500</v>
      </c>
      <c r="GD68" s="306">
        <f>'Címrend kötelező 4.'!GD68+'Címrend önként 4.'!GD68+'Címrend állig. 4.'!GD68</f>
        <v>1250</v>
      </c>
      <c r="GE68" s="306">
        <f>'Címrend kötelező 4.'!GE68+'Címrend önként 4.'!GE68+'Címrend állig. 4.'!GE68</f>
        <v>1250</v>
      </c>
      <c r="GF68" s="306">
        <f>'Címrend kötelező 4.'!GF68+'Címrend önként 4.'!GF68+'Címrend állig. 4.'!GF68</f>
        <v>500</v>
      </c>
      <c r="GG68" s="306">
        <f>'Címrend kötelező 4.'!GG68+'Címrend önként 4.'!GG68+'Címrend állig. 4.'!GG68</f>
        <v>3660</v>
      </c>
      <c r="GH68" s="306">
        <f>'Címrend kötelező 4.'!GH68+'Címrend önként 4.'!GH68+'Címrend állig. 4.'!GH68</f>
        <v>3660</v>
      </c>
      <c r="GI68" s="306">
        <f>'Címrend kötelező 4.'!GI68+'Címrend önként 4.'!GI68+'Címrend állig. 4.'!GI68</f>
        <v>0</v>
      </c>
      <c r="GJ68" s="306">
        <f>'Címrend kötelező 4.'!GJ68+'Címrend önként 4.'!GJ68+'Címrend állig. 4.'!GJ68</f>
        <v>2000</v>
      </c>
      <c r="GK68" s="306">
        <f>'Címrend kötelező 4.'!GK68+'Címrend önként 4.'!GK68+'Címrend állig. 4.'!GK68</f>
        <v>2000</v>
      </c>
      <c r="GL68" s="307">
        <f>EY68+FB68+FE68+FH68+FK68+FN68+FQ68+FT68+FW68+FZ68+GC68+GF68+GI68</f>
        <v>11500</v>
      </c>
      <c r="GM68" s="307">
        <f t="shared" ref="GM68:GN69" si="425">EZ68+FC68+FF68+FI68+FL68+FO68+FR68+FU68+FX68+GA68+GD68+GG68+GJ68</f>
        <v>57585</v>
      </c>
      <c r="GN68" s="307">
        <f t="shared" si="425"/>
        <v>57585</v>
      </c>
      <c r="GO68" s="306">
        <f>'Címrend kötelező 4.'!GO68+'Címrend önként 4.'!GO68+'Címrend állig. 4.'!GO68</f>
        <v>37818</v>
      </c>
      <c r="GP68" s="306">
        <f>'Címrend kötelező 4.'!GP68+'Címrend önként 4.'!GP68+'Címrend állig. 4.'!GP68</f>
        <v>85202</v>
      </c>
      <c r="GQ68" s="306">
        <f>'Címrend kötelező 4.'!GQ68+'Címrend önként 4.'!GQ68+'Címrend állig. 4.'!GQ68</f>
        <v>72241</v>
      </c>
      <c r="GR68" s="306">
        <f>'Címrend kötelező 4.'!GR68+'Címrend önként 4.'!GR68+'Címrend állig. 4.'!GR68</f>
        <v>0</v>
      </c>
      <c r="GS68" s="306">
        <f>'Címrend kötelező 4.'!GS68+'Címrend önként 4.'!GS68+'Címrend állig. 4.'!GS68</f>
        <v>14082</v>
      </c>
      <c r="GT68" s="306">
        <f>'Címrend kötelező 4.'!GT68+'Címrend önként 4.'!GT68+'Címrend állig. 4.'!GT68</f>
        <v>14082</v>
      </c>
      <c r="GU68" s="306">
        <f>'Címrend kötelező 4.'!GU68+'Címrend önként 4.'!GU68+'Címrend állig. 4.'!GU68</f>
        <v>41840</v>
      </c>
      <c r="GV68" s="306">
        <f>'Címrend kötelező 4.'!GV68+'Címrend önként 4.'!GV68+'Címrend állig. 4.'!GV68</f>
        <v>87274</v>
      </c>
      <c r="GW68" s="306">
        <f>'Címrend kötelező 4.'!GW68+'Címrend önként 4.'!GW68+'Címrend állig. 4.'!GW68</f>
        <v>87440</v>
      </c>
      <c r="GX68" s="307">
        <f>GL68+GO68+GR68+GU68</f>
        <v>91158</v>
      </c>
      <c r="GY68" s="307">
        <f t="shared" ref="GY68:GZ69" si="426">GM68+GP68+GS68+GV68</f>
        <v>244143</v>
      </c>
      <c r="GZ68" s="307">
        <f t="shared" si="426"/>
        <v>231348</v>
      </c>
      <c r="HA68" s="307">
        <f>DR68+EV68+GX68</f>
        <v>125858</v>
      </c>
      <c r="HB68" s="307">
        <f t="shared" ref="HB68:HC69" si="427">DS68+EW68+GY68</f>
        <v>354820</v>
      </c>
      <c r="HC68" s="308">
        <f t="shared" si="427"/>
        <v>274115</v>
      </c>
      <c r="HD68" s="299"/>
    </row>
    <row r="69" spans="1:212" ht="15" customHeight="1" thickBot="1" x14ac:dyDescent="0.25">
      <c r="A69" s="320" t="s">
        <v>626</v>
      </c>
      <c r="B69" s="321">
        <f>'Címrend kötelező 4.'!B69+'Címrend önként 4.'!B69+'Címrend állig. 4.'!B69</f>
        <v>0</v>
      </c>
      <c r="C69" s="321">
        <f>'Címrend kötelező 4.'!C69+'Címrend önként 4.'!C69+'Címrend állig. 4.'!C69</f>
        <v>0</v>
      </c>
      <c r="D69" s="321">
        <f>'Címrend kötelező 4.'!D69+'Címrend önként 4.'!D69+'Címrend állig. 4.'!D69</f>
        <v>0</v>
      </c>
      <c r="E69" s="321">
        <f>'Címrend kötelező 4.'!E69+'Címrend önként 4.'!E69+'Címrend állig. 4.'!E69</f>
        <v>0</v>
      </c>
      <c r="F69" s="321">
        <f>'Címrend kötelező 4.'!F69+'Címrend önként 4.'!F69+'Címrend állig. 4.'!F69</f>
        <v>0</v>
      </c>
      <c r="G69" s="321">
        <f>'Címrend kötelező 4.'!G69+'Címrend önként 4.'!G69+'Címrend állig. 4.'!G69</f>
        <v>0</v>
      </c>
      <c r="H69" s="321">
        <f>'Címrend kötelező 4.'!H69+'Címrend önként 4.'!H69+'Címrend állig. 4.'!H69</f>
        <v>0</v>
      </c>
      <c r="I69" s="321">
        <f>'Címrend kötelező 4.'!I69+'Címrend önként 4.'!I69+'Címrend állig. 4.'!I69</f>
        <v>0</v>
      </c>
      <c r="J69" s="321">
        <f>'Címrend kötelező 4.'!J69+'Címrend önként 4.'!J69+'Címrend állig. 4.'!J69</f>
        <v>0</v>
      </c>
      <c r="K69" s="321">
        <f>'Címrend kötelező 4.'!K69+'Címrend önként 4.'!K69+'Címrend állig. 4.'!K69</f>
        <v>0</v>
      </c>
      <c r="L69" s="321">
        <f>'Címrend kötelező 4.'!L69+'Címrend önként 4.'!L69+'Címrend állig. 4.'!L69</f>
        <v>0</v>
      </c>
      <c r="M69" s="321">
        <f>'Címrend kötelező 4.'!M69+'Címrend önként 4.'!M69+'Címrend állig. 4.'!M69</f>
        <v>0</v>
      </c>
      <c r="N69" s="321">
        <f>'Címrend kötelező 4.'!N69+'Címrend önként 4.'!N69+'Címrend állig. 4.'!N69</f>
        <v>0</v>
      </c>
      <c r="O69" s="321">
        <f>'Címrend kötelező 4.'!O69+'Címrend önként 4.'!O69+'Címrend állig. 4.'!O69</f>
        <v>0</v>
      </c>
      <c r="P69" s="321">
        <f>'Címrend kötelező 4.'!P69+'Címrend önként 4.'!P69+'Címrend állig. 4.'!P69</f>
        <v>0</v>
      </c>
      <c r="Q69" s="321">
        <f>'Címrend kötelező 4.'!Q69+'Címrend önként 4.'!Q69+'Címrend állig. 4.'!Q69</f>
        <v>0</v>
      </c>
      <c r="R69" s="321">
        <f>'Címrend kötelező 4.'!R69+'Címrend önként 4.'!R69+'Címrend állig. 4.'!R69</f>
        <v>0</v>
      </c>
      <c r="S69" s="321">
        <f>'Címrend kötelező 4.'!S69+'Címrend önként 4.'!S69+'Címrend állig. 4.'!S69</f>
        <v>0</v>
      </c>
      <c r="T69" s="321">
        <f>'Címrend kötelező 4.'!T69+'Címrend önként 4.'!T69+'Címrend állig. 4.'!T69</f>
        <v>0</v>
      </c>
      <c r="U69" s="321">
        <f>'Címrend kötelező 4.'!U69+'Címrend önként 4.'!U69+'Címrend állig. 4.'!U69</f>
        <v>0</v>
      </c>
      <c r="V69" s="321">
        <f>'Címrend kötelező 4.'!V69+'Címrend önként 4.'!V69+'Címrend állig. 4.'!V69</f>
        <v>0</v>
      </c>
      <c r="W69" s="321">
        <f>'Címrend kötelező 4.'!W69+'Címrend önként 4.'!W69+'Címrend állig. 4.'!W69</f>
        <v>0</v>
      </c>
      <c r="X69" s="321">
        <f>'Címrend kötelező 4.'!X69+'Címrend önként 4.'!X69+'Címrend állig. 4.'!X69</f>
        <v>0</v>
      </c>
      <c r="Y69" s="321">
        <f>'Címrend kötelező 4.'!Y69+'Címrend önként 4.'!Y69+'Címrend állig. 4.'!Y69</f>
        <v>0</v>
      </c>
      <c r="Z69" s="321">
        <f>'Címrend kötelező 4.'!Z69+'Címrend önként 4.'!Z69+'Címrend állig. 4.'!Z69</f>
        <v>0</v>
      </c>
      <c r="AA69" s="321">
        <f>'Címrend kötelező 4.'!AA69+'Címrend önként 4.'!AA69+'Címrend állig. 4.'!AA69</f>
        <v>0</v>
      </c>
      <c r="AB69" s="321">
        <f>'Címrend kötelező 4.'!AB69+'Címrend önként 4.'!AB69+'Címrend állig. 4.'!AB69</f>
        <v>0</v>
      </c>
      <c r="AC69" s="321">
        <f>'Címrend kötelező 4.'!AC69+'Címrend önként 4.'!AC69+'Címrend állig. 4.'!AC69</f>
        <v>1994144</v>
      </c>
      <c r="AD69" s="321">
        <f>'Címrend kötelező 4.'!AD69+'Címrend önként 4.'!AD69+'Címrend állig. 4.'!AD69</f>
        <v>2491165</v>
      </c>
      <c r="AE69" s="321">
        <f>'Címrend kötelező 4.'!AE69+'Címrend önként 4.'!AE69+'Címrend állig. 4.'!AE69</f>
        <v>2491165</v>
      </c>
      <c r="AF69" s="321">
        <f>'Címrend kötelező 4.'!AF69+'Címrend önként 4.'!AF69+'Címrend állig. 4.'!AF69</f>
        <v>0</v>
      </c>
      <c r="AG69" s="321">
        <f>'Címrend kötelező 4.'!AG69+'Címrend önként 4.'!AG69+'Címrend állig. 4.'!AG69</f>
        <v>0</v>
      </c>
      <c r="AH69" s="321">
        <f>'Címrend kötelező 4.'!AH69+'Címrend önként 4.'!AH69+'Címrend állig. 4.'!AH69</f>
        <v>0</v>
      </c>
      <c r="AI69" s="321">
        <f>'Címrend kötelező 4.'!AI69+'Címrend önként 4.'!AI69+'Címrend állig. 4.'!AI69</f>
        <v>0</v>
      </c>
      <c r="AJ69" s="321">
        <f>'Címrend kötelező 4.'!AJ69+'Címrend önként 4.'!AJ69+'Címrend állig. 4.'!AJ69</f>
        <v>0</v>
      </c>
      <c r="AK69" s="321">
        <f>'Címrend kötelező 4.'!AK69+'Címrend önként 4.'!AK69+'Címrend állig. 4.'!AK69</f>
        <v>0</v>
      </c>
      <c r="AL69" s="321">
        <f>'Címrend kötelező 4.'!AL69+'Címrend önként 4.'!AL69+'Címrend állig. 4.'!AL69</f>
        <v>0</v>
      </c>
      <c r="AM69" s="321">
        <f>'Címrend kötelező 4.'!AM69+'Címrend önként 4.'!AM69+'Címrend állig. 4.'!AM69</f>
        <v>0</v>
      </c>
      <c r="AN69" s="321">
        <f>'Címrend kötelező 4.'!AN69+'Címrend önként 4.'!AN69+'Címrend állig. 4.'!AN69</f>
        <v>0</v>
      </c>
      <c r="AO69" s="321">
        <f>'Címrend kötelező 4.'!AO69+'Címrend önként 4.'!AO69+'Címrend állig. 4.'!AO69</f>
        <v>0</v>
      </c>
      <c r="AP69" s="321">
        <f>'Címrend kötelező 4.'!AP69+'Címrend önként 4.'!AP69+'Címrend állig. 4.'!AP69</f>
        <v>0</v>
      </c>
      <c r="AQ69" s="321">
        <f>'Címrend kötelező 4.'!AQ69+'Címrend önként 4.'!AQ69+'Címrend állig. 4.'!AQ69</f>
        <v>0</v>
      </c>
      <c r="AR69" s="321">
        <f>'Címrend kötelező 4.'!AR69+'Címrend önként 4.'!AR69+'Címrend állig. 4.'!AR69</f>
        <v>0</v>
      </c>
      <c r="AS69" s="321">
        <f>'Címrend kötelező 4.'!AS69+'Címrend önként 4.'!AS69+'Címrend állig. 4.'!AS69</f>
        <v>0</v>
      </c>
      <c r="AT69" s="321">
        <f>'Címrend kötelező 4.'!AT69+'Címrend önként 4.'!AT69+'Címrend állig. 4.'!AT69</f>
        <v>0</v>
      </c>
      <c r="AU69" s="321">
        <f>'Címrend kötelező 4.'!AU69+'Címrend önként 4.'!AU69+'Címrend állig. 4.'!AU69</f>
        <v>0</v>
      </c>
      <c r="AV69" s="321">
        <f>'Címrend kötelező 4.'!AV69+'Címrend önként 4.'!AV69+'Címrend állig. 4.'!AV69</f>
        <v>0</v>
      </c>
      <c r="AW69" s="321">
        <f>'Címrend kötelező 4.'!AW69+'Címrend önként 4.'!AW69+'Címrend állig. 4.'!AW69</f>
        <v>0</v>
      </c>
      <c r="AX69" s="321">
        <f>'Címrend kötelező 4.'!AX69+'Címrend önként 4.'!AX69+'Címrend állig. 4.'!AX69</f>
        <v>0</v>
      </c>
      <c r="AY69" s="321">
        <f>'Címrend kötelező 4.'!AY69+'Címrend önként 4.'!AY69+'Címrend állig. 4.'!AY69</f>
        <v>0</v>
      </c>
      <c r="AZ69" s="321">
        <f>'Címrend kötelező 4.'!AZ69+'Címrend önként 4.'!AZ69+'Címrend állig. 4.'!AZ69</f>
        <v>0</v>
      </c>
      <c r="BA69" s="321">
        <f>'Címrend kötelező 4.'!BA69+'Címrend önként 4.'!BA69+'Címrend állig. 4.'!BA69</f>
        <v>0</v>
      </c>
      <c r="BB69" s="321">
        <f>'Címrend kötelező 4.'!BB69+'Címrend önként 4.'!BB69+'Címrend állig. 4.'!BB69</f>
        <v>0</v>
      </c>
      <c r="BC69" s="321">
        <f>'Címrend kötelező 4.'!BC69+'Címrend önként 4.'!BC69+'Címrend állig. 4.'!BC69</f>
        <v>0</v>
      </c>
      <c r="BD69" s="321">
        <f>'Címrend kötelező 4.'!BD69+'Címrend önként 4.'!BD69+'Címrend állig. 4.'!BD69</f>
        <v>0</v>
      </c>
      <c r="BE69" s="321">
        <f>'Címrend kötelező 4.'!BE69+'Címrend önként 4.'!BE69+'Címrend állig. 4.'!BE69</f>
        <v>0</v>
      </c>
      <c r="BF69" s="321">
        <f>'Címrend kötelező 4.'!BF69+'Címrend önként 4.'!BF69+'Címrend állig. 4.'!BF69</f>
        <v>0</v>
      </c>
      <c r="BG69" s="321">
        <f>'Címrend kötelező 4.'!BG69+'Címrend önként 4.'!BG69+'Címrend állig. 4.'!BG69</f>
        <v>0</v>
      </c>
      <c r="BH69" s="321">
        <f>'Címrend kötelező 4.'!BH69+'Címrend önként 4.'!BH69+'Címrend állig. 4.'!BH69</f>
        <v>0</v>
      </c>
      <c r="BI69" s="321">
        <f>'Címrend kötelező 4.'!BI69+'Címrend önként 4.'!BI69+'Címrend állig. 4.'!BI69</f>
        <v>0</v>
      </c>
      <c r="BJ69" s="321">
        <f>'Címrend kötelező 4.'!BJ69+'Címrend önként 4.'!BJ69+'Címrend állig. 4.'!BJ69</f>
        <v>0</v>
      </c>
      <c r="BK69" s="321">
        <f>'Címrend kötelező 4.'!BK69+'Címrend önként 4.'!BK69+'Címrend állig. 4.'!BK69</f>
        <v>0</v>
      </c>
      <c r="BL69" s="321">
        <f>'Címrend kötelező 4.'!BL69+'Címrend önként 4.'!BL69+'Címrend állig. 4.'!BL69</f>
        <v>0</v>
      </c>
      <c r="BM69" s="321">
        <f>'Címrend kötelező 4.'!BM69+'Címrend önként 4.'!BM69+'Címrend állig. 4.'!BM69</f>
        <v>0</v>
      </c>
      <c r="BN69" s="321">
        <f>'Címrend kötelező 4.'!BN69+'Címrend önként 4.'!BN69+'Címrend állig. 4.'!BN69</f>
        <v>0</v>
      </c>
      <c r="BO69" s="321">
        <f>'Címrend kötelező 4.'!BO69+'Címrend önként 4.'!BO69+'Címrend állig. 4.'!BO69</f>
        <v>0</v>
      </c>
      <c r="BP69" s="321">
        <f>'Címrend kötelező 4.'!BP69+'Címrend önként 4.'!BP69+'Címrend állig. 4.'!BP69</f>
        <v>0</v>
      </c>
      <c r="BQ69" s="321">
        <f>'Címrend kötelező 4.'!BQ69+'Címrend önként 4.'!BQ69+'Címrend állig. 4.'!BQ69</f>
        <v>0</v>
      </c>
      <c r="BR69" s="321">
        <f>'Címrend kötelező 4.'!BR69+'Címrend önként 4.'!BR69+'Címrend állig. 4.'!BR69</f>
        <v>0</v>
      </c>
      <c r="BS69" s="321">
        <f>'Címrend kötelező 4.'!BS69+'Címrend önként 4.'!BS69+'Címrend állig. 4.'!BS69</f>
        <v>0</v>
      </c>
      <c r="BT69" s="321">
        <f>'Címrend kötelező 4.'!BT69+'Címrend önként 4.'!BT69+'Címrend állig. 4.'!BT69</f>
        <v>0</v>
      </c>
      <c r="BU69" s="321">
        <f>'Címrend kötelező 4.'!BU69+'Címrend önként 4.'!BU69+'Címrend állig. 4.'!BU69</f>
        <v>0</v>
      </c>
      <c r="BV69" s="321">
        <f>'Címrend kötelező 4.'!BV69+'Címrend önként 4.'!BV69+'Címrend állig. 4.'!BV69</f>
        <v>0</v>
      </c>
      <c r="BW69" s="321">
        <f>'Címrend kötelező 4.'!BW69+'Címrend önként 4.'!BW69+'Címrend állig. 4.'!BW69</f>
        <v>0</v>
      </c>
      <c r="BX69" s="321">
        <f>'Címrend kötelező 4.'!BX69+'Címrend önként 4.'!BX69+'Címrend állig. 4.'!BX69</f>
        <v>0</v>
      </c>
      <c r="BY69" s="321">
        <f>'Címrend kötelező 4.'!BY69+'Címrend önként 4.'!BY69+'Címrend állig. 4.'!BY69</f>
        <v>0</v>
      </c>
      <c r="BZ69" s="321">
        <f>'Címrend kötelező 4.'!BZ69+'Címrend önként 4.'!BZ69+'Címrend állig. 4.'!BZ69</f>
        <v>0</v>
      </c>
      <c r="CA69" s="321">
        <f>'Címrend kötelező 4.'!CA69+'Címrend önként 4.'!CA69+'Címrend állig. 4.'!CA69</f>
        <v>0</v>
      </c>
      <c r="CB69" s="321">
        <f>'Címrend kötelező 4.'!CB69+'Címrend önként 4.'!CB69+'Címrend állig. 4.'!CB69</f>
        <v>0</v>
      </c>
      <c r="CC69" s="321">
        <f>'Címrend kötelező 4.'!CC69+'Címrend önként 4.'!CC69+'Címrend állig. 4.'!CC69</f>
        <v>0</v>
      </c>
      <c r="CD69" s="321">
        <f>'Címrend kötelező 4.'!CD69+'Címrend önként 4.'!CD69+'Címrend állig. 4.'!CD69</f>
        <v>0</v>
      </c>
      <c r="CE69" s="321">
        <f>'Címrend kötelező 4.'!CE69+'Címrend önként 4.'!CE69+'Címrend állig. 4.'!CE69</f>
        <v>0</v>
      </c>
      <c r="CF69" s="321">
        <f>'Címrend kötelező 4.'!CF69+'Címrend önként 4.'!CF69+'Címrend állig. 4.'!CF69</f>
        <v>0</v>
      </c>
      <c r="CG69" s="321">
        <f>'Címrend kötelező 4.'!CG69+'Címrend önként 4.'!CG69+'Címrend állig. 4.'!CG69</f>
        <v>0</v>
      </c>
      <c r="CH69" s="321">
        <f>'Címrend kötelező 4.'!CH69+'Címrend önként 4.'!CH69+'Címrend állig. 4.'!CH69</f>
        <v>0</v>
      </c>
      <c r="CI69" s="321">
        <f>'Címrend kötelező 4.'!CI69+'Címrend önként 4.'!CI69+'Címrend állig. 4.'!CI69</f>
        <v>0</v>
      </c>
      <c r="CJ69" s="321">
        <f>'Címrend kötelező 4.'!CJ69+'Címrend önként 4.'!CJ69+'Címrend állig. 4.'!CJ69</f>
        <v>0</v>
      </c>
      <c r="CK69" s="321">
        <f>'Címrend kötelező 4.'!CK69+'Címrend önként 4.'!CK69+'Címrend állig. 4.'!CK69</f>
        <v>0</v>
      </c>
      <c r="CL69" s="321">
        <f>'Címrend kötelező 4.'!CL69+'Címrend önként 4.'!CL69+'Címrend állig. 4.'!CL69</f>
        <v>0</v>
      </c>
      <c r="CM69" s="321">
        <f>'Címrend kötelező 4.'!CM69+'Címrend önként 4.'!CM69+'Címrend állig. 4.'!CM69</f>
        <v>0</v>
      </c>
      <c r="CN69" s="321">
        <f>'Címrend kötelező 4.'!CN69+'Címrend önként 4.'!CN69+'Címrend állig. 4.'!CN69</f>
        <v>0</v>
      </c>
      <c r="CO69" s="321">
        <f>'Címrend kötelező 4.'!CO69+'Címrend önként 4.'!CO69+'Címrend állig. 4.'!CO69</f>
        <v>0</v>
      </c>
      <c r="CP69" s="321">
        <f>'Címrend kötelező 4.'!CP69+'Címrend önként 4.'!CP69+'Címrend állig. 4.'!CP69</f>
        <v>0</v>
      </c>
      <c r="CQ69" s="321">
        <f>'Címrend kötelező 4.'!CQ69+'Címrend önként 4.'!CQ69+'Címrend állig. 4.'!CQ69</f>
        <v>0</v>
      </c>
      <c r="CR69" s="321">
        <f>'Címrend kötelező 4.'!CR69+'Címrend önként 4.'!CR69+'Címrend állig. 4.'!CR69</f>
        <v>0</v>
      </c>
      <c r="CS69" s="321">
        <f>'Címrend kötelező 4.'!CS69+'Címrend önként 4.'!CS69+'Címrend állig. 4.'!CS69</f>
        <v>0</v>
      </c>
      <c r="CT69" s="321">
        <f>'Címrend kötelező 4.'!CT69+'Címrend önként 4.'!CT69+'Címrend állig. 4.'!CT69</f>
        <v>0</v>
      </c>
      <c r="CU69" s="321">
        <f>'Címrend kötelező 4.'!CU69+'Címrend önként 4.'!CU69+'Címrend állig. 4.'!CU69</f>
        <v>0</v>
      </c>
      <c r="CV69" s="321">
        <f>'Címrend kötelező 4.'!CV69+'Címrend önként 4.'!CV69+'Címrend állig. 4.'!CV69</f>
        <v>0</v>
      </c>
      <c r="CW69" s="321">
        <f>'Címrend kötelező 4.'!CW69+'Címrend önként 4.'!CW69+'Címrend állig. 4.'!CW69</f>
        <v>0</v>
      </c>
      <c r="CX69" s="321">
        <f>'Címrend kötelező 4.'!CX69+'Címrend önként 4.'!CX69+'Címrend állig. 4.'!CX69</f>
        <v>0</v>
      </c>
      <c r="CY69" s="321">
        <f>'Címrend kötelező 4.'!CY69+'Címrend önként 4.'!CY69+'Címrend állig. 4.'!CY69</f>
        <v>0</v>
      </c>
      <c r="CZ69" s="321">
        <f>'Címrend kötelező 4.'!CZ69+'Címrend önként 4.'!CZ69+'Címrend állig. 4.'!CZ69</f>
        <v>0</v>
      </c>
      <c r="DA69" s="321">
        <f>'Címrend kötelező 4.'!DA69+'Címrend önként 4.'!DA69+'Címrend állig. 4.'!DA69</f>
        <v>0</v>
      </c>
      <c r="DB69" s="321">
        <f>'Címrend kötelező 4.'!DB69+'Címrend önként 4.'!DB69+'Címrend állig. 4.'!DB69</f>
        <v>0</v>
      </c>
      <c r="DC69" s="321">
        <f>'Címrend kötelező 4.'!DC69+'Címrend önként 4.'!DC69+'Címrend állig. 4.'!DC69</f>
        <v>0</v>
      </c>
      <c r="DD69" s="321">
        <f>'Címrend kötelező 4.'!DD69+'Címrend önként 4.'!DD69+'Címrend állig. 4.'!DD69</f>
        <v>0</v>
      </c>
      <c r="DE69" s="321">
        <f>'Címrend kötelező 4.'!DE69+'Címrend önként 4.'!DE69+'Címrend állig. 4.'!DE69</f>
        <v>0</v>
      </c>
      <c r="DF69" s="321">
        <f>'Címrend kötelező 4.'!DF69+'Címrend önként 4.'!DF69+'Címrend állig. 4.'!DF69</f>
        <v>0</v>
      </c>
      <c r="DG69" s="321">
        <f>'Címrend kötelező 4.'!DG69+'Címrend önként 4.'!DG69+'Címrend állig. 4.'!DG69</f>
        <v>0</v>
      </c>
      <c r="DH69" s="321">
        <f>'Címrend kötelező 4.'!DH69+'Címrend önként 4.'!DH69+'Címrend állig. 4.'!DH69</f>
        <v>0</v>
      </c>
      <c r="DI69" s="321">
        <f>'Címrend kötelező 4.'!DI69+'Címrend önként 4.'!DI69+'Címrend állig. 4.'!DI69</f>
        <v>0</v>
      </c>
      <c r="DJ69" s="321">
        <f>'Címrend kötelező 4.'!DJ69+'Címrend önként 4.'!DJ69+'Címrend állig. 4.'!DJ69</f>
        <v>0</v>
      </c>
      <c r="DK69" s="321">
        <f>'Címrend kötelező 4.'!DK69+'Címrend önként 4.'!DK69+'Címrend állig. 4.'!DK69</f>
        <v>0</v>
      </c>
      <c r="DL69" s="321">
        <f>'Címrend kötelező 4.'!DL69+'Címrend önként 4.'!DL69+'Címrend állig. 4.'!DL69</f>
        <v>0</v>
      </c>
      <c r="DM69" s="321">
        <f>'Címrend kötelező 4.'!DM69+'Címrend önként 4.'!DM69+'Címrend állig. 4.'!DM69</f>
        <v>0</v>
      </c>
      <c r="DN69" s="321">
        <f>'Címrend kötelező 4.'!DN69+'Címrend önként 4.'!DN69+'Címrend állig. 4.'!DN69</f>
        <v>0</v>
      </c>
      <c r="DO69" s="321">
        <f>'Címrend kötelező 4.'!DO69+'Címrend önként 4.'!DO69+'Címrend állig. 4.'!DO69</f>
        <v>0</v>
      </c>
      <c r="DP69" s="321">
        <f>'Címrend kötelező 4.'!DP69+'Címrend önként 4.'!DP69+'Címrend állig. 4.'!DP69</f>
        <v>0</v>
      </c>
      <c r="DQ69" s="321">
        <f>'Címrend kötelező 4.'!DQ69+'Címrend önként 4.'!DQ69+'Címrend állig. 4.'!DQ69</f>
        <v>0</v>
      </c>
      <c r="DR69" s="344">
        <f t="shared" si="281"/>
        <v>1994144</v>
      </c>
      <c r="DS69" s="344">
        <f t="shared" si="281"/>
        <v>2491165</v>
      </c>
      <c r="DT69" s="344">
        <f t="shared" si="281"/>
        <v>2491165</v>
      </c>
      <c r="DU69" s="321">
        <f>'Címrend kötelező 4.'!DU69+'Címrend önként 4.'!DU69+'Címrend állig. 4.'!DU69</f>
        <v>0</v>
      </c>
      <c r="DV69" s="321">
        <f>'Címrend kötelező 4.'!DV69+'Címrend önként 4.'!DV69+'Címrend állig. 4.'!DV69</f>
        <v>0</v>
      </c>
      <c r="DW69" s="321">
        <f>'Címrend kötelező 4.'!DW69+'Címrend önként 4.'!DW69+'Címrend állig. 4.'!DW69</f>
        <v>0</v>
      </c>
      <c r="DX69" s="321">
        <f>'Címrend kötelező 4.'!DX69+'Címrend önként 4.'!DX69+'Címrend állig. 4.'!DX69</f>
        <v>0</v>
      </c>
      <c r="DY69" s="321">
        <f>'Címrend kötelező 4.'!DY69+'Címrend önként 4.'!DY69+'Címrend állig. 4.'!DY69</f>
        <v>0</v>
      </c>
      <c r="DZ69" s="321">
        <f>'Címrend kötelező 4.'!DZ69+'Címrend önként 4.'!DZ69+'Címrend állig. 4.'!DZ69</f>
        <v>0</v>
      </c>
      <c r="EA69" s="321">
        <f>'Címrend kötelező 4.'!EA69+'Címrend önként 4.'!EA69+'Címrend állig. 4.'!EA69</f>
        <v>0</v>
      </c>
      <c r="EB69" s="321">
        <f>'Címrend kötelező 4.'!EB69+'Címrend önként 4.'!EB69+'Címrend állig. 4.'!EB69</f>
        <v>0</v>
      </c>
      <c r="EC69" s="321">
        <f>'Címrend kötelező 4.'!EC69+'Címrend önként 4.'!EC69+'Címrend állig. 4.'!EC69</f>
        <v>0</v>
      </c>
      <c r="ED69" s="321">
        <f>'Címrend kötelező 4.'!ED69+'Címrend önként 4.'!ED69+'Címrend állig. 4.'!ED69</f>
        <v>0</v>
      </c>
      <c r="EE69" s="321">
        <f>'Címrend kötelező 4.'!EE69+'Címrend önként 4.'!EE69+'Címrend állig. 4.'!EE69</f>
        <v>116</v>
      </c>
      <c r="EF69" s="321">
        <f>'Címrend kötelező 4.'!EF69+'Címrend önként 4.'!EF69+'Címrend állig. 4.'!EF69</f>
        <v>116</v>
      </c>
      <c r="EG69" s="321">
        <f>'Címrend kötelező 4.'!EG69+'Címrend önként 4.'!EG69+'Címrend állig. 4.'!EG69</f>
        <v>0</v>
      </c>
      <c r="EH69" s="321">
        <f>'Címrend kötelező 4.'!EH69+'Címrend önként 4.'!EH69+'Címrend állig. 4.'!EH69</f>
        <v>0</v>
      </c>
      <c r="EI69" s="321">
        <f>'Címrend kötelező 4.'!EI69+'Címrend önként 4.'!EI69+'Címrend állig. 4.'!EI69</f>
        <v>0</v>
      </c>
      <c r="EJ69" s="321">
        <f>'Címrend kötelező 4.'!EJ69+'Címrend önként 4.'!EJ69+'Címrend állig. 4.'!EJ69</f>
        <v>0</v>
      </c>
      <c r="EK69" s="321">
        <f>'Címrend kötelező 4.'!EK69+'Címrend önként 4.'!EK69+'Címrend állig. 4.'!EK69</f>
        <v>0</v>
      </c>
      <c r="EL69" s="321">
        <f>'Címrend kötelező 4.'!EL69+'Címrend önként 4.'!EL69+'Címrend állig. 4.'!EL69</f>
        <v>0</v>
      </c>
      <c r="EM69" s="321">
        <f>'Címrend kötelező 4.'!EM69+'Címrend önként 4.'!EM69+'Címrend állig. 4.'!EM69</f>
        <v>0</v>
      </c>
      <c r="EN69" s="321">
        <f>'Címrend kötelező 4.'!EN69+'Címrend önként 4.'!EN69+'Címrend állig. 4.'!EN69</f>
        <v>0</v>
      </c>
      <c r="EO69" s="321">
        <f>'Címrend kötelező 4.'!EO69+'Címrend önként 4.'!EO69+'Címrend állig. 4.'!EO69</f>
        <v>0</v>
      </c>
      <c r="EP69" s="321">
        <f>'Címrend kötelező 4.'!EP69+'Címrend önként 4.'!EP69+'Címrend állig. 4.'!EP69</f>
        <v>0</v>
      </c>
      <c r="EQ69" s="321">
        <f>'Címrend kötelező 4.'!EQ69+'Címrend önként 4.'!EQ69+'Címrend állig. 4.'!EQ69</f>
        <v>0</v>
      </c>
      <c r="ER69" s="321">
        <f>'Címrend kötelező 4.'!ER69+'Címrend önként 4.'!ER69+'Címrend állig. 4.'!ER69</f>
        <v>0</v>
      </c>
      <c r="ES69" s="321">
        <f>'Címrend kötelező 4.'!ES69+'Címrend önként 4.'!ES69+'Címrend állig. 4.'!ES69</f>
        <v>0</v>
      </c>
      <c r="ET69" s="321">
        <f>'Címrend kötelező 4.'!ET69+'Címrend önként 4.'!ET69+'Címrend állig. 4.'!ET69</f>
        <v>0</v>
      </c>
      <c r="EU69" s="321">
        <f>'Címrend kötelező 4.'!EU69+'Címrend önként 4.'!EU69+'Címrend állig. 4.'!EU69</f>
        <v>0</v>
      </c>
      <c r="EV69" s="344">
        <f>DU69+DX69+EA69+ED69+EG69+EJ69+EM69+EP69+ES69</f>
        <v>0</v>
      </c>
      <c r="EW69" s="344">
        <f t="shared" si="424"/>
        <v>116</v>
      </c>
      <c r="EX69" s="344">
        <f t="shared" si="424"/>
        <v>116</v>
      </c>
      <c r="EY69" s="321">
        <f>'Címrend kötelező 4.'!EY69+'Címrend önként 4.'!EY69+'Címrend állig. 4.'!EY69</f>
        <v>0</v>
      </c>
      <c r="EZ69" s="321">
        <f>'Címrend kötelező 4.'!EZ69+'Címrend önként 4.'!EZ69+'Címrend állig. 4.'!EZ69</f>
        <v>-2304</v>
      </c>
      <c r="FA69" s="321">
        <f>'Címrend kötelező 4.'!FA69+'Címrend önként 4.'!FA69+'Címrend állig. 4.'!FA69</f>
        <v>-2304</v>
      </c>
      <c r="FB69" s="321">
        <f>'Címrend kötelező 4.'!FB69+'Címrend önként 4.'!FB69+'Címrend állig. 4.'!FB69</f>
        <v>0</v>
      </c>
      <c r="FC69" s="321">
        <f>'Címrend kötelező 4.'!FC69+'Címrend önként 4.'!FC69+'Címrend állig. 4.'!FC69</f>
        <v>-3406</v>
      </c>
      <c r="FD69" s="321">
        <f>'Címrend kötelező 4.'!FD69+'Címrend önként 4.'!FD69+'Címrend állig. 4.'!FD69</f>
        <v>-3406</v>
      </c>
      <c r="FE69" s="321">
        <f>'Címrend kötelező 4.'!FE69+'Címrend önként 4.'!FE69+'Címrend állig. 4.'!FE69</f>
        <v>0</v>
      </c>
      <c r="FF69" s="321">
        <f>'Címrend kötelező 4.'!FF69+'Címrend önként 4.'!FF69+'Címrend állig. 4.'!FF69</f>
        <v>-2647</v>
      </c>
      <c r="FG69" s="321">
        <f>'Címrend kötelező 4.'!FG69+'Címrend önként 4.'!FG69+'Címrend állig. 4.'!FG69</f>
        <v>-2647</v>
      </c>
      <c r="FH69" s="321">
        <f>'Címrend kötelező 4.'!FH69+'Címrend önként 4.'!FH69+'Címrend állig. 4.'!FH69</f>
        <v>0</v>
      </c>
      <c r="FI69" s="321">
        <f>'Címrend kötelező 4.'!FI69+'Címrend önként 4.'!FI69+'Címrend állig. 4.'!FI69</f>
        <v>3300</v>
      </c>
      <c r="FJ69" s="321">
        <f>'Címrend kötelező 4.'!FJ69+'Címrend önként 4.'!FJ69+'Címrend állig. 4.'!FJ69</f>
        <v>3300</v>
      </c>
      <c r="FK69" s="321">
        <f>'Címrend kötelező 4.'!FK69+'Címrend önként 4.'!FK69+'Címrend állig. 4.'!FK69</f>
        <v>0</v>
      </c>
      <c r="FL69" s="321">
        <f>'Címrend kötelező 4.'!FL69+'Címrend önként 4.'!FL69+'Címrend állig. 4.'!FL69</f>
        <v>-3779</v>
      </c>
      <c r="FM69" s="321">
        <f>'Címrend kötelező 4.'!FM69+'Címrend önként 4.'!FM69+'Címrend állig. 4.'!FM69</f>
        <v>-3779</v>
      </c>
      <c r="FN69" s="321">
        <f>'Címrend kötelező 4.'!FN69+'Címrend önként 4.'!FN69+'Címrend állig. 4.'!FN69</f>
        <v>0</v>
      </c>
      <c r="FO69" s="321">
        <f>'Címrend kötelező 4.'!FO69+'Címrend önként 4.'!FO69+'Címrend állig. 4.'!FO69</f>
        <v>-53</v>
      </c>
      <c r="FP69" s="321">
        <f>'Címrend kötelező 4.'!FP69+'Címrend önként 4.'!FP69+'Címrend állig. 4.'!FP69</f>
        <v>-53</v>
      </c>
      <c r="FQ69" s="321">
        <f>'Címrend kötelező 4.'!FQ69+'Címrend önként 4.'!FQ69+'Címrend állig. 4.'!FQ69</f>
        <v>0</v>
      </c>
      <c r="FR69" s="321">
        <f>'Címrend kötelező 4.'!FR69+'Címrend önként 4.'!FR69+'Címrend állig. 4.'!FR69</f>
        <v>0</v>
      </c>
      <c r="FS69" s="321">
        <f>'Címrend kötelező 4.'!FS69+'Címrend önként 4.'!FS69+'Címrend állig. 4.'!FS69</f>
        <v>0</v>
      </c>
      <c r="FT69" s="321">
        <f>'Címrend kötelező 4.'!FT69+'Címrend önként 4.'!FT69+'Címrend állig. 4.'!FT69</f>
        <v>0</v>
      </c>
      <c r="FU69" s="321">
        <f>'Címrend kötelező 4.'!FU69+'Címrend önként 4.'!FU69+'Címrend állig. 4.'!FU69</f>
        <v>430</v>
      </c>
      <c r="FV69" s="321">
        <f>'Címrend kötelező 4.'!FV69+'Címrend önként 4.'!FV69+'Címrend állig. 4.'!FV69</f>
        <v>430</v>
      </c>
      <c r="FW69" s="321">
        <f>'Címrend kötelező 4.'!FW69+'Címrend önként 4.'!FW69+'Címrend állig. 4.'!FW69</f>
        <v>0</v>
      </c>
      <c r="FX69" s="321">
        <f>'Címrend kötelező 4.'!FX69+'Címrend önként 4.'!FX69+'Címrend állig. 4.'!FX69</f>
        <v>2100</v>
      </c>
      <c r="FY69" s="321">
        <f>'Címrend kötelező 4.'!FY69+'Címrend önként 4.'!FY69+'Címrend állig. 4.'!FY69</f>
        <v>2100</v>
      </c>
      <c r="FZ69" s="321">
        <f>'Címrend kötelező 4.'!FZ69+'Címrend önként 4.'!FZ69+'Címrend állig. 4.'!FZ69</f>
        <v>0</v>
      </c>
      <c r="GA69" s="321">
        <f>'Címrend kötelező 4.'!GA69+'Címrend önként 4.'!GA69+'Címrend állig. 4.'!GA69</f>
        <v>478</v>
      </c>
      <c r="GB69" s="321">
        <f>'Címrend kötelező 4.'!GB69+'Címrend önként 4.'!GB69+'Címrend állig. 4.'!GB69</f>
        <v>478</v>
      </c>
      <c r="GC69" s="321">
        <f>'Címrend kötelező 4.'!GC69+'Címrend önként 4.'!GC69+'Címrend állig. 4.'!GC69</f>
        <v>0</v>
      </c>
      <c r="GD69" s="321">
        <f>'Címrend kötelező 4.'!GD69+'Címrend önként 4.'!GD69+'Címrend állig. 4.'!GD69</f>
        <v>2077</v>
      </c>
      <c r="GE69" s="321">
        <f>'Címrend kötelező 4.'!GE69+'Címrend önként 4.'!GE69+'Címrend állig. 4.'!GE69</f>
        <v>2077</v>
      </c>
      <c r="GF69" s="321">
        <f>'Címrend kötelező 4.'!GF69+'Címrend önként 4.'!GF69+'Címrend állig. 4.'!GF69</f>
        <v>0</v>
      </c>
      <c r="GG69" s="321">
        <f>'Címrend kötelező 4.'!GG69+'Címrend önként 4.'!GG69+'Címrend állig. 4.'!GG69</f>
        <v>188</v>
      </c>
      <c r="GH69" s="321">
        <f>'Címrend kötelező 4.'!GH69+'Címrend önként 4.'!GH69+'Címrend állig. 4.'!GH69</f>
        <v>188</v>
      </c>
      <c r="GI69" s="321">
        <f>'Címrend kötelező 4.'!GI69+'Címrend önként 4.'!GI69+'Címrend állig. 4.'!GI69</f>
        <v>0</v>
      </c>
      <c r="GJ69" s="321">
        <f>'Címrend kötelező 4.'!GJ69+'Címrend önként 4.'!GJ69+'Címrend állig. 4.'!GJ69</f>
        <v>25925</v>
      </c>
      <c r="GK69" s="321">
        <f>'Címrend kötelező 4.'!GK69+'Címrend önként 4.'!GK69+'Címrend állig. 4.'!GK69</f>
        <v>25925</v>
      </c>
      <c r="GL69" s="322">
        <f>EY69+FB69+FE69+FH69+FK69+FN69+FQ69+FT69+FW69+FZ69+GC69+GF69+GI69</f>
        <v>0</v>
      </c>
      <c r="GM69" s="322">
        <f t="shared" si="425"/>
        <v>22309</v>
      </c>
      <c r="GN69" s="322">
        <f t="shared" si="425"/>
        <v>22309</v>
      </c>
      <c r="GO69" s="321">
        <f>'Címrend kötelező 4.'!GO69+'Címrend önként 4.'!GO69+'Címrend állig. 4.'!GO69</f>
        <v>0</v>
      </c>
      <c r="GP69" s="321">
        <f>'Címrend kötelező 4.'!GP69+'Címrend önként 4.'!GP69+'Címrend állig. 4.'!GP69</f>
        <v>65343</v>
      </c>
      <c r="GQ69" s="321">
        <f>'Címrend kötelező 4.'!GQ69+'Címrend önként 4.'!GQ69+'Címrend állig. 4.'!GQ69</f>
        <v>65343</v>
      </c>
      <c r="GR69" s="321">
        <f>'Címrend kötelező 4.'!GR69+'Címrend önként 4.'!GR69+'Címrend állig. 4.'!GR69</f>
        <v>0</v>
      </c>
      <c r="GS69" s="321">
        <f>'Címrend kötelező 4.'!GS69+'Címrend önként 4.'!GS69+'Címrend állig. 4.'!GS69</f>
        <v>101957</v>
      </c>
      <c r="GT69" s="321">
        <f>'Címrend kötelező 4.'!GT69+'Címrend önként 4.'!GT69+'Címrend állig. 4.'!GT69</f>
        <v>101957</v>
      </c>
      <c r="GU69" s="321">
        <f>'Címrend kötelező 4.'!GU69+'Címrend önként 4.'!GU69+'Címrend állig. 4.'!GU69</f>
        <v>0</v>
      </c>
      <c r="GV69" s="321">
        <f>'Címrend kötelező 4.'!GV69+'Címrend önként 4.'!GV69+'Címrend állig. 4.'!GV69</f>
        <v>31300</v>
      </c>
      <c r="GW69" s="321">
        <f>'Címrend kötelező 4.'!GW69+'Címrend önként 4.'!GW69+'Címrend állig. 4.'!GW69</f>
        <v>31300</v>
      </c>
      <c r="GX69" s="322">
        <f>GL69+GO69+GR69+GU69</f>
        <v>0</v>
      </c>
      <c r="GY69" s="322">
        <f t="shared" si="426"/>
        <v>220909</v>
      </c>
      <c r="GZ69" s="322">
        <f t="shared" si="426"/>
        <v>220909</v>
      </c>
      <c r="HA69" s="322">
        <f>DR69+EV69+GX69</f>
        <v>1994144</v>
      </c>
      <c r="HB69" s="322">
        <f t="shared" si="427"/>
        <v>2712190</v>
      </c>
      <c r="HC69" s="323">
        <f t="shared" si="427"/>
        <v>2712190</v>
      </c>
      <c r="HD69" s="299"/>
    </row>
    <row r="70" spans="1:212" x14ac:dyDescent="0.2">
      <c r="B70" s="324"/>
      <c r="C70" s="324"/>
      <c r="D70" s="324"/>
    </row>
    <row r="71" spans="1:212" x14ac:dyDescent="0.2">
      <c r="B71" s="324">
        <f t="shared" ref="B71:BM71" si="428">SUM(B6)</f>
        <v>180290</v>
      </c>
      <c r="C71" s="324">
        <f t="shared" si="428"/>
        <v>224013</v>
      </c>
      <c r="D71" s="324">
        <f t="shared" si="428"/>
        <v>192135</v>
      </c>
      <c r="E71" s="324">
        <f t="shared" si="428"/>
        <v>1000</v>
      </c>
      <c r="F71" s="324">
        <f t="shared" si="428"/>
        <v>6470</v>
      </c>
      <c r="G71" s="324">
        <f t="shared" si="428"/>
        <v>6465</v>
      </c>
      <c r="H71" s="324">
        <f t="shared" si="428"/>
        <v>3353</v>
      </c>
      <c r="I71" s="324">
        <f t="shared" si="428"/>
        <v>3633</v>
      </c>
      <c r="J71" s="324">
        <f t="shared" si="428"/>
        <v>2384</v>
      </c>
      <c r="K71" s="324">
        <f t="shared" si="428"/>
        <v>6918</v>
      </c>
      <c r="L71" s="324">
        <f t="shared" si="428"/>
        <v>7244</v>
      </c>
      <c r="M71" s="324">
        <f t="shared" si="428"/>
        <v>6460</v>
      </c>
      <c r="N71" s="324">
        <f t="shared" si="428"/>
        <v>123969</v>
      </c>
      <c r="O71" s="324">
        <f t="shared" si="428"/>
        <v>284646</v>
      </c>
      <c r="P71" s="324">
        <f t="shared" si="428"/>
        <v>275904</v>
      </c>
      <c r="Q71" s="324">
        <f t="shared" si="428"/>
        <v>742225</v>
      </c>
      <c r="R71" s="324">
        <f t="shared" si="428"/>
        <v>237162</v>
      </c>
      <c r="S71" s="324">
        <f t="shared" si="428"/>
        <v>0</v>
      </c>
      <c r="T71" s="324">
        <f t="shared" si="428"/>
        <v>918137</v>
      </c>
      <c r="U71" s="324">
        <f t="shared" si="428"/>
        <v>1216804</v>
      </c>
      <c r="V71" s="324">
        <f t="shared" si="428"/>
        <v>0</v>
      </c>
      <c r="W71" s="324">
        <f t="shared" si="428"/>
        <v>6868</v>
      </c>
      <c r="X71" s="324">
        <f t="shared" si="428"/>
        <v>6012630</v>
      </c>
      <c r="Y71" s="324">
        <f t="shared" si="428"/>
        <v>6008557</v>
      </c>
      <c r="Z71" s="324">
        <f t="shared" si="428"/>
        <v>6430577</v>
      </c>
      <c r="AA71" s="324">
        <f t="shared" si="428"/>
        <v>7122476</v>
      </c>
      <c r="AB71" s="324">
        <f t="shared" si="428"/>
        <v>6615814</v>
      </c>
      <c r="AC71" s="324">
        <f t="shared" si="428"/>
        <v>0</v>
      </c>
      <c r="AD71" s="324">
        <f t="shared" si="428"/>
        <v>822913</v>
      </c>
      <c r="AE71" s="324">
        <f t="shared" si="428"/>
        <v>861230</v>
      </c>
      <c r="AF71" s="324">
        <f t="shared" si="428"/>
        <v>4500</v>
      </c>
      <c r="AG71" s="324">
        <f t="shared" si="428"/>
        <v>4517</v>
      </c>
      <c r="AH71" s="324">
        <f t="shared" si="428"/>
        <v>3381</v>
      </c>
      <c r="AI71" s="324">
        <f t="shared" si="428"/>
        <v>13600</v>
      </c>
      <c r="AJ71" s="324">
        <f t="shared" si="428"/>
        <v>33801</v>
      </c>
      <c r="AK71" s="324">
        <f t="shared" si="428"/>
        <v>25215</v>
      </c>
      <c r="AL71" s="324">
        <f t="shared" si="428"/>
        <v>155447</v>
      </c>
      <c r="AM71" s="324">
        <f t="shared" si="428"/>
        <v>175340</v>
      </c>
      <c r="AN71" s="324">
        <f t="shared" si="428"/>
        <v>122103</v>
      </c>
      <c r="AO71" s="324">
        <f t="shared" si="428"/>
        <v>790408</v>
      </c>
      <c r="AP71" s="324">
        <f t="shared" si="428"/>
        <v>852198</v>
      </c>
      <c r="AQ71" s="324">
        <f t="shared" si="428"/>
        <v>752900</v>
      </c>
      <c r="AR71" s="324">
        <f t="shared" si="428"/>
        <v>5000</v>
      </c>
      <c r="AS71" s="324">
        <f t="shared" si="428"/>
        <v>10000</v>
      </c>
      <c r="AT71" s="324">
        <f t="shared" si="428"/>
        <v>0</v>
      </c>
      <c r="AU71" s="324">
        <f t="shared" si="428"/>
        <v>140407</v>
      </c>
      <c r="AV71" s="324">
        <f t="shared" si="428"/>
        <v>212386</v>
      </c>
      <c r="AW71" s="324">
        <f t="shared" si="428"/>
        <v>162748</v>
      </c>
      <c r="AX71" s="324">
        <f t="shared" si="428"/>
        <v>55350</v>
      </c>
      <c r="AY71" s="324">
        <f t="shared" si="428"/>
        <v>56815</v>
      </c>
      <c r="AZ71" s="324">
        <f t="shared" si="428"/>
        <v>68291</v>
      </c>
      <c r="BA71" s="324">
        <f t="shared" si="428"/>
        <v>0</v>
      </c>
      <c r="BB71" s="324">
        <f t="shared" si="428"/>
        <v>31071</v>
      </c>
      <c r="BC71" s="324">
        <f t="shared" si="428"/>
        <v>18201</v>
      </c>
      <c r="BD71" s="324">
        <f t="shared" si="428"/>
        <v>1000</v>
      </c>
      <c r="BE71" s="324">
        <f t="shared" si="428"/>
        <v>1028</v>
      </c>
      <c r="BF71" s="324">
        <f t="shared" si="428"/>
        <v>239</v>
      </c>
      <c r="BG71" s="324">
        <f t="shared" si="428"/>
        <v>136669</v>
      </c>
      <c r="BH71" s="324">
        <f t="shared" si="428"/>
        <v>162210</v>
      </c>
      <c r="BI71" s="324">
        <f t="shared" si="428"/>
        <v>149813</v>
      </c>
      <c r="BJ71" s="324">
        <f t="shared" si="428"/>
        <v>0</v>
      </c>
      <c r="BK71" s="324">
        <f t="shared" si="428"/>
        <v>0</v>
      </c>
      <c r="BL71" s="324">
        <f t="shared" si="428"/>
        <v>0</v>
      </c>
      <c r="BM71" s="324">
        <f t="shared" si="428"/>
        <v>26913</v>
      </c>
      <c r="BN71" s="324">
        <f t="shared" ref="BN71:DY71" si="429">SUM(BN6)</f>
        <v>42104</v>
      </c>
      <c r="BO71" s="324">
        <f t="shared" si="429"/>
        <v>7935</v>
      </c>
      <c r="BP71" s="324">
        <f t="shared" si="429"/>
        <v>1035667</v>
      </c>
      <c r="BQ71" s="324">
        <f t="shared" si="429"/>
        <v>4496209</v>
      </c>
      <c r="BR71" s="324">
        <f t="shared" si="429"/>
        <v>908270</v>
      </c>
      <c r="BS71" s="324">
        <f t="shared" si="429"/>
        <v>169062</v>
      </c>
      <c r="BT71" s="324">
        <f t="shared" si="429"/>
        <v>179808</v>
      </c>
      <c r="BU71" s="324">
        <f t="shared" si="429"/>
        <v>172110</v>
      </c>
      <c r="BV71" s="324">
        <f t="shared" si="429"/>
        <v>0</v>
      </c>
      <c r="BW71" s="324">
        <f t="shared" si="429"/>
        <v>0</v>
      </c>
      <c r="BX71" s="324">
        <f t="shared" si="429"/>
        <v>0</v>
      </c>
      <c r="BY71" s="324">
        <f t="shared" si="429"/>
        <v>853340</v>
      </c>
      <c r="BZ71" s="324">
        <f t="shared" si="429"/>
        <v>1068901</v>
      </c>
      <c r="CA71" s="324">
        <f t="shared" si="429"/>
        <v>1068404</v>
      </c>
      <c r="CB71" s="324">
        <f t="shared" si="429"/>
        <v>0</v>
      </c>
      <c r="CC71" s="324">
        <f t="shared" si="429"/>
        <v>0</v>
      </c>
      <c r="CD71" s="324">
        <f t="shared" si="429"/>
        <v>0</v>
      </c>
      <c r="CE71" s="324">
        <f t="shared" si="429"/>
        <v>3716120</v>
      </c>
      <c r="CF71" s="324">
        <f t="shared" si="429"/>
        <v>5783545</v>
      </c>
      <c r="CG71" s="324">
        <f t="shared" si="429"/>
        <v>3405428</v>
      </c>
      <c r="CH71" s="324">
        <f t="shared" si="429"/>
        <v>548293</v>
      </c>
      <c r="CI71" s="324">
        <f t="shared" si="429"/>
        <v>702445</v>
      </c>
      <c r="CJ71" s="324">
        <f t="shared" si="429"/>
        <v>139171</v>
      </c>
      <c r="CK71" s="324">
        <f t="shared" si="429"/>
        <v>268694</v>
      </c>
      <c r="CL71" s="324">
        <f t="shared" si="429"/>
        <v>1391853</v>
      </c>
      <c r="CM71" s="324">
        <f t="shared" si="429"/>
        <v>16759</v>
      </c>
      <c r="CN71" s="324">
        <f t="shared" si="429"/>
        <v>696689</v>
      </c>
      <c r="CO71" s="324">
        <f t="shared" si="429"/>
        <v>722772</v>
      </c>
      <c r="CP71" s="324">
        <f t="shared" si="429"/>
        <v>32920</v>
      </c>
      <c r="CQ71" s="324">
        <f t="shared" si="429"/>
        <v>0</v>
      </c>
      <c r="CR71" s="324">
        <f t="shared" si="429"/>
        <v>0</v>
      </c>
      <c r="CS71" s="324">
        <f t="shared" si="429"/>
        <v>0</v>
      </c>
      <c r="CT71" s="324">
        <f t="shared" si="429"/>
        <v>1000</v>
      </c>
      <c r="CU71" s="324">
        <f t="shared" si="429"/>
        <v>1000</v>
      </c>
      <c r="CV71" s="324">
        <f t="shared" si="429"/>
        <v>0</v>
      </c>
      <c r="CW71" s="324">
        <f t="shared" si="429"/>
        <v>5684</v>
      </c>
      <c r="CX71" s="324">
        <f t="shared" si="429"/>
        <v>44622</v>
      </c>
      <c r="CY71" s="324">
        <f t="shared" si="429"/>
        <v>19962</v>
      </c>
      <c r="CZ71" s="324">
        <f t="shared" si="429"/>
        <v>67580</v>
      </c>
      <c r="DA71" s="324">
        <f t="shared" si="429"/>
        <v>331449</v>
      </c>
      <c r="DB71" s="324">
        <f t="shared" si="429"/>
        <v>87248</v>
      </c>
      <c r="DC71" s="324">
        <f t="shared" si="429"/>
        <v>1000000</v>
      </c>
      <c r="DD71" s="324">
        <f t="shared" si="429"/>
        <v>2459012</v>
      </c>
      <c r="DE71" s="324">
        <f t="shared" si="429"/>
        <v>952037</v>
      </c>
      <c r="DF71" s="324">
        <f t="shared" si="429"/>
        <v>374700</v>
      </c>
      <c r="DG71" s="324">
        <f t="shared" si="429"/>
        <v>304703</v>
      </c>
      <c r="DH71" s="324">
        <f t="shared" si="429"/>
        <v>348350</v>
      </c>
      <c r="DI71" s="324">
        <f t="shared" si="429"/>
        <v>91719</v>
      </c>
      <c r="DJ71" s="324">
        <f t="shared" si="429"/>
        <v>125506</v>
      </c>
      <c r="DK71" s="324">
        <f t="shared" si="429"/>
        <v>72681</v>
      </c>
      <c r="DL71" s="324">
        <f t="shared" si="429"/>
        <v>98857</v>
      </c>
      <c r="DM71" s="324">
        <f t="shared" si="429"/>
        <v>224474</v>
      </c>
      <c r="DN71" s="324">
        <f t="shared" si="429"/>
        <v>128412</v>
      </c>
      <c r="DO71" s="324">
        <f t="shared" si="429"/>
        <v>866708</v>
      </c>
      <c r="DP71" s="324">
        <f t="shared" si="429"/>
        <v>994708</v>
      </c>
      <c r="DQ71" s="324">
        <f t="shared" si="429"/>
        <v>988208</v>
      </c>
      <c r="DR71" s="325">
        <f t="shared" si="429"/>
        <v>19536744</v>
      </c>
      <c r="DS71" s="325">
        <f t="shared" si="429"/>
        <v>36350468</v>
      </c>
      <c r="DT71" s="325">
        <f t="shared" si="429"/>
        <v>23619735</v>
      </c>
      <c r="DU71" s="324">
        <f t="shared" si="429"/>
        <v>14114</v>
      </c>
      <c r="DV71" s="324">
        <f t="shared" si="429"/>
        <v>26663</v>
      </c>
      <c r="DW71" s="324">
        <f t="shared" si="429"/>
        <v>14378</v>
      </c>
      <c r="DX71" s="324">
        <f t="shared" si="429"/>
        <v>5816</v>
      </c>
      <c r="DY71" s="324">
        <f t="shared" si="429"/>
        <v>7388</v>
      </c>
      <c r="DZ71" s="324">
        <f t="shared" ref="DZ71:GK71" si="430">SUM(DZ6)</f>
        <v>2819</v>
      </c>
      <c r="EA71" s="324">
        <f t="shared" si="430"/>
        <v>5232</v>
      </c>
      <c r="EB71" s="324">
        <f t="shared" si="430"/>
        <v>6506</v>
      </c>
      <c r="EC71" s="324">
        <f t="shared" si="430"/>
        <v>5505</v>
      </c>
      <c r="ED71" s="324">
        <f t="shared" si="430"/>
        <v>358729</v>
      </c>
      <c r="EE71" s="324">
        <f t="shared" si="430"/>
        <v>485808</v>
      </c>
      <c r="EF71" s="324">
        <f t="shared" si="430"/>
        <v>341293</v>
      </c>
      <c r="EG71" s="324">
        <f t="shared" si="430"/>
        <v>70415</v>
      </c>
      <c r="EH71" s="324">
        <f t="shared" si="430"/>
        <v>150638</v>
      </c>
      <c r="EI71" s="324">
        <f t="shared" si="430"/>
        <v>84810</v>
      </c>
      <c r="EJ71" s="324">
        <f t="shared" si="430"/>
        <v>56559</v>
      </c>
      <c r="EK71" s="324">
        <f t="shared" si="430"/>
        <v>187309</v>
      </c>
      <c r="EL71" s="324">
        <f t="shared" si="430"/>
        <v>171762</v>
      </c>
      <c r="EM71" s="324">
        <f t="shared" si="430"/>
        <v>20866</v>
      </c>
      <c r="EN71" s="324">
        <f t="shared" si="430"/>
        <v>27066</v>
      </c>
      <c r="EO71" s="324">
        <f t="shared" si="430"/>
        <v>16917</v>
      </c>
      <c r="EP71" s="324">
        <f t="shared" si="430"/>
        <v>1304188</v>
      </c>
      <c r="EQ71" s="324">
        <f t="shared" si="430"/>
        <v>1561385</v>
      </c>
      <c r="ER71" s="324">
        <f t="shared" si="430"/>
        <v>1461620</v>
      </c>
      <c r="ES71" s="324">
        <f t="shared" si="430"/>
        <v>463974</v>
      </c>
      <c r="ET71" s="324">
        <f t="shared" si="430"/>
        <v>585376</v>
      </c>
      <c r="EU71" s="324">
        <f t="shared" si="430"/>
        <v>510741</v>
      </c>
      <c r="EV71" s="325">
        <f t="shared" si="430"/>
        <v>2299893</v>
      </c>
      <c r="EW71" s="325">
        <f t="shared" si="430"/>
        <v>3038139</v>
      </c>
      <c r="EX71" s="325">
        <f t="shared" si="430"/>
        <v>2609845</v>
      </c>
      <c r="EY71" s="324">
        <f t="shared" si="430"/>
        <v>68153</v>
      </c>
      <c r="EZ71" s="324">
        <f t="shared" si="430"/>
        <v>87425</v>
      </c>
      <c r="FA71" s="324">
        <f t="shared" si="430"/>
        <v>86900</v>
      </c>
      <c r="FB71" s="324">
        <f t="shared" si="430"/>
        <v>132010</v>
      </c>
      <c r="FC71" s="324">
        <f t="shared" si="430"/>
        <v>185763</v>
      </c>
      <c r="FD71" s="324">
        <f t="shared" si="430"/>
        <v>172152</v>
      </c>
      <c r="FE71" s="324">
        <f t="shared" si="430"/>
        <v>62186</v>
      </c>
      <c r="FF71" s="324">
        <f t="shared" si="430"/>
        <v>92970</v>
      </c>
      <c r="FG71" s="324">
        <f t="shared" si="430"/>
        <v>90605</v>
      </c>
      <c r="FH71" s="324">
        <f t="shared" si="430"/>
        <v>190926</v>
      </c>
      <c r="FI71" s="324">
        <f t="shared" si="430"/>
        <v>661950</v>
      </c>
      <c r="FJ71" s="324">
        <f t="shared" si="430"/>
        <v>185157</v>
      </c>
      <c r="FK71" s="324">
        <f t="shared" si="430"/>
        <v>128880</v>
      </c>
      <c r="FL71" s="324">
        <f t="shared" si="430"/>
        <v>140598</v>
      </c>
      <c r="FM71" s="324">
        <f t="shared" si="430"/>
        <v>136345</v>
      </c>
      <c r="FN71" s="324">
        <f t="shared" si="430"/>
        <v>244806</v>
      </c>
      <c r="FO71" s="324">
        <f t="shared" si="430"/>
        <v>251153</v>
      </c>
      <c r="FP71" s="324">
        <f t="shared" si="430"/>
        <v>216808</v>
      </c>
      <c r="FQ71" s="324">
        <f t="shared" si="430"/>
        <v>128037</v>
      </c>
      <c r="FR71" s="324">
        <f t="shared" si="430"/>
        <v>143290</v>
      </c>
      <c r="FS71" s="324">
        <f t="shared" si="430"/>
        <v>141421</v>
      </c>
      <c r="FT71" s="324">
        <f t="shared" si="430"/>
        <v>152258</v>
      </c>
      <c r="FU71" s="324">
        <f t="shared" si="430"/>
        <v>194872</v>
      </c>
      <c r="FV71" s="324">
        <f t="shared" si="430"/>
        <v>175509</v>
      </c>
      <c r="FW71" s="324">
        <f t="shared" si="430"/>
        <v>92509</v>
      </c>
      <c r="FX71" s="324">
        <f t="shared" si="430"/>
        <v>128306</v>
      </c>
      <c r="FY71" s="324">
        <f t="shared" si="430"/>
        <v>119386</v>
      </c>
      <c r="FZ71" s="324">
        <f t="shared" si="430"/>
        <v>16058</v>
      </c>
      <c r="GA71" s="324">
        <f t="shared" si="430"/>
        <v>19052</v>
      </c>
      <c r="GB71" s="324">
        <f t="shared" si="430"/>
        <v>18411</v>
      </c>
      <c r="GC71" s="324">
        <f t="shared" si="430"/>
        <v>48694</v>
      </c>
      <c r="GD71" s="324">
        <f t="shared" si="430"/>
        <v>59829</v>
      </c>
      <c r="GE71" s="324">
        <f t="shared" si="430"/>
        <v>55192</v>
      </c>
      <c r="GF71" s="324">
        <f t="shared" si="430"/>
        <v>790664</v>
      </c>
      <c r="GG71" s="324">
        <f t="shared" si="430"/>
        <v>876494</v>
      </c>
      <c r="GH71" s="324">
        <f t="shared" si="430"/>
        <v>815790</v>
      </c>
      <c r="GI71" s="324">
        <f t="shared" si="430"/>
        <v>67875</v>
      </c>
      <c r="GJ71" s="324">
        <f t="shared" si="430"/>
        <v>86743</v>
      </c>
      <c r="GK71" s="324">
        <f t="shared" si="430"/>
        <v>78953</v>
      </c>
      <c r="GL71" s="324">
        <f t="shared" ref="GL71:HC71" si="431">SUM(GL6)</f>
        <v>2123056</v>
      </c>
      <c r="GM71" s="324">
        <f t="shared" si="431"/>
        <v>2928445</v>
      </c>
      <c r="GN71" s="324">
        <f t="shared" si="431"/>
        <v>2292629</v>
      </c>
      <c r="GO71" s="324">
        <f t="shared" si="431"/>
        <v>912798</v>
      </c>
      <c r="GP71" s="324">
        <f t="shared" si="431"/>
        <v>1253136</v>
      </c>
      <c r="GQ71" s="324">
        <f t="shared" si="431"/>
        <v>1103260</v>
      </c>
      <c r="GR71" s="324">
        <f t="shared" si="431"/>
        <v>1524865</v>
      </c>
      <c r="GS71" s="324">
        <f t="shared" si="431"/>
        <v>1878271</v>
      </c>
      <c r="GT71" s="324">
        <f t="shared" si="431"/>
        <v>1749274</v>
      </c>
      <c r="GU71" s="324">
        <f t="shared" si="431"/>
        <v>1354848</v>
      </c>
      <c r="GV71" s="324">
        <f t="shared" si="431"/>
        <v>1609792</v>
      </c>
      <c r="GW71" s="324">
        <f t="shared" si="431"/>
        <v>1520942</v>
      </c>
      <c r="GX71" s="324">
        <f t="shared" si="431"/>
        <v>5915567</v>
      </c>
      <c r="GY71" s="324">
        <f t="shared" si="431"/>
        <v>7669644</v>
      </c>
      <c r="GZ71" s="324">
        <f t="shared" si="431"/>
        <v>6666105</v>
      </c>
      <c r="HA71" s="324">
        <f t="shared" si="431"/>
        <v>27752204</v>
      </c>
      <c r="HB71" s="324">
        <f t="shared" si="431"/>
        <v>47058251</v>
      </c>
      <c r="HC71" s="324">
        <f t="shared" si="431"/>
        <v>32895685</v>
      </c>
    </row>
    <row r="72" spans="1:212" x14ac:dyDescent="0.2">
      <c r="B72" s="324">
        <f t="shared" ref="B72:BM72" si="432">SUM(B27)</f>
        <v>0</v>
      </c>
      <c r="C72" s="324">
        <f t="shared" si="432"/>
        <v>0</v>
      </c>
      <c r="D72" s="324">
        <f t="shared" si="432"/>
        <v>148</v>
      </c>
      <c r="E72" s="324">
        <f t="shared" si="432"/>
        <v>0</v>
      </c>
      <c r="F72" s="324">
        <f t="shared" si="432"/>
        <v>0</v>
      </c>
      <c r="G72" s="324">
        <f t="shared" si="432"/>
        <v>0</v>
      </c>
      <c r="H72" s="324">
        <f t="shared" si="432"/>
        <v>0</v>
      </c>
      <c r="I72" s="324">
        <f t="shared" si="432"/>
        <v>0</v>
      </c>
      <c r="J72" s="324">
        <f t="shared" si="432"/>
        <v>0</v>
      </c>
      <c r="K72" s="324">
        <f t="shared" si="432"/>
        <v>500</v>
      </c>
      <c r="L72" s="324">
        <f t="shared" si="432"/>
        <v>500</v>
      </c>
      <c r="M72" s="324">
        <f t="shared" si="432"/>
        <v>1224</v>
      </c>
      <c r="N72" s="324">
        <f t="shared" si="432"/>
        <v>0</v>
      </c>
      <c r="O72" s="324">
        <f t="shared" si="432"/>
        <v>0</v>
      </c>
      <c r="P72" s="324">
        <f t="shared" si="432"/>
        <v>2232</v>
      </c>
      <c r="Q72" s="324">
        <f t="shared" si="432"/>
        <v>0</v>
      </c>
      <c r="R72" s="324">
        <f t="shared" si="432"/>
        <v>0</v>
      </c>
      <c r="S72" s="324">
        <f t="shared" si="432"/>
        <v>0</v>
      </c>
      <c r="T72" s="324">
        <f t="shared" si="432"/>
        <v>0</v>
      </c>
      <c r="U72" s="324">
        <f t="shared" si="432"/>
        <v>0</v>
      </c>
      <c r="V72" s="324">
        <f t="shared" si="432"/>
        <v>0</v>
      </c>
      <c r="W72" s="324">
        <f t="shared" si="432"/>
        <v>7558077</v>
      </c>
      <c r="X72" s="324">
        <f t="shared" si="432"/>
        <v>16058077</v>
      </c>
      <c r="Y72" s="324">
        <f t="shared" si="432"/>
        <v>10522857</v>
      </c>
      <c r="Z72" s="324">
        <f t="shared" si="432"/>
        <v>1723442</v>
      </c>
      <c r="AA72" s="324">
        <f t="shared" si="432"/>
        <v>4464534</v>
      </c>
      <c r="AB72" s="324">
        <f t="shared" si="432"/>
        <v>4518913</v>
      </c>
      <c r="AC72" s="324">
        <f t="shared" si="432"/>
        <v>2929976</v>
      </c>
      <c r="AD72" s="324">
        <f t="shared" si="432"/>
        <v>6448318</v>
      </c>
      <c r="AE72" s="324">
        <f t="shared" si="432"/>
        <v>6448589</v>
      </c>
      <c r="AF72" s="324">
        <f t="shared" si="432"/>
        <v>0</v>
      </c>
      <c r="AG72" s="324">
        <f t="shared" si="432"/>
        <v>0</v>
      </c>
      <c r="AH72" s="324">
        <f t="shared" si="432"/>
        <v>0</v>
      </c>
      <c r="AI72" s="324">
        <f t="shared" si="432"/>
        <v>5603</v>
      </c>
      <c r="AJ72" s="324">
        <f t="shared" si="432"/>
        <v>6503</v>
      </c>
      <c r="AK72" s="324">
        <f t="shared" si="432"/>
        <v>6901</v>
      </c>
      <c r="AL72" s="324">
        <f t="shared" si="432"/>
        <v>0</v>
      </c>
      <c r="AM72" s="324">
        <f t="shared" si="432"/>
        <v>16247</v>
      </c>
      <c r="AN72" s="324">
        <f t="shared" si="432"/>
        <v>25984</v>
      </c>
      <c r="AO72" s="324">
        <f t="shared" si="432"/>
        <v>1251010</v>
      </c>
      <c r="AP72" s="324">
        <f t="shared" si="432"/>
        <v>1251010</v>
      </c>
      <c r="AQ72" s="324">
        <f t="shared" si="432"/>
        <v>1281931</v>
      </c>
      <c r="AR72" s="324">
        <f t="shared" si="432"/>
        <v>0</v>
      </c>
      <c r="AS72" s="324">
        <f t="shared" si="432"/>
        <v>0</v>
      </c>
      <c r="AT72" s="324">
        <f t="shared" si="432"/>
        <v>0</v>
      </c>
      <c r="AU72" s="324">
        <f t="shared" si="432"/>
        <v>1200</v>
      </c>
      <c r="AV72" s="324">
        <f t="shared" si="432"/>
        <v>1200</v>
      </c>
      <c r="AW72" s="324">
        <f t="shared" si="432"/>
        <v>631</v>
      </c>
      <c r="AX72" s="324">
        <f t="shared" si="432"/>
        <v>250000</v>
      </c>
      <c r="AY72" s="324">
        <f t="shared" si="432"/>
        <v>250000</v>
      </c>
      <c r="AZ72" s="324">
        <f t="shared" si="432"/>
        <v>328060</v>
      </c>
      <c r="BA72" s="324">
        <f t="shared" si="432"/>
        <v>0</v>
      </c>
      <c r="BB72" s="324">
        <f t="shared" si="432"/>
        <v>0</v>
      </c>
      <c r="BC72" s="324">
        <f t="shared" si="432"/>
        <v>0</v>
      </c>
      <c r="BD72" s="324">
        <f t="shared" si="432"/>
        <v>0</v>
      </c>
      <c r="BE72" s="324">
        <f t="shared" si="432"/>
        <v>0</v>
      </c>
      <c r="BF72" s="324">
        <f t="shared" si="432"/>
        <v>0</v>
      </c>
      <c r="BG72" s="324">
        <f t="shared" si="432"/>
        <v>68219</v>
      </c>
      <c r="BH72" s="324">
        <f t="shared" si="432"/>
        <v>68219</v>
      </c>
      <c r="BI72" s="324">
        <f t="shared" si="432"/>
        <v>94471</v>
      </c>
      <c r="BJ72" s="324">
        <f t="shared" si="432"/>
        <v>0</v>
      </c>
      <c r="BK72" s="324">
        <f t="shared" si="432"/>
        <v>0</v>
      </c>
      <c r="BL72" s="324">
        <f t="shared" si="432"/>
        <v>0</v>
      </c>
      <c r="BM72" s="324">
        <f t="shared" si="432"/>
        <v>0</v>
      </c>
      <c r="BN72" s="324">
        <f t="shared" ref="BN72:DY72" si="433">SUM(BN27)</f>
        <v>182326</v>
      </c>
      <c r="BO72" s="324">
        <f t="shared" si="433"/>
        <v>182326</v>
      </c>
      <c r="BP72" s="324">
        <f t="shared" si="433"/>
        <v>155846</v>
      </c>
      <c r="BQ72" s="324">
        <f t="shared" si="433"/>
        <v>176236</v>
      </c>
      <c r="BR72" s="324">
        <f t="shared" si="433"/>
        <v>68223</v>
      </c>
      <c r="BS72" s="324">
        <f t="shared" si="433"/>
        <v>0</v>
      </c>
      <c r="BT72" s="324">
        <f t="shared" si="433"/>
        <v>10913</v>
      </c>
      <c r="BU72" s="324">
        <f t="shared" si="433"/>
        <v>10914</v>
      </c>
      <c r="BV72" s="324">
        <f t="shared" si="433"/>
        <v>0</v>
      </c>
      <c r="BW72" s="324">
        <f t="shared" si="433"/>
        <v>0</v>
      </c>
      <c r="BX72" s="324">
        <f t="shared" si="433"/>
        <v>0</v>
      </c>
      <c r="BY72" s="324">
        <f t="shared" si="433"/>
        <v>10000</v>
      </c>
      <c r="BZ72" s="324">
        <f t="shared" si="433"/>
        <v>11246</v>
      </c>
      <c r="CA72" s="324">
        <f t="shared" si="433"/>
        <v>11614</v>
      </c>
      <c r="CB72" s="324">
        <f t="shared" si="433"/>
        <v>0</v>
      </c>
      <c r="CC72" s="324">
        <f t="shared" si="433"/>
        <v>0</v>
      </c>
      <c r="CD72" s="324">
        <f t="shared" si="433"/>
        <v>0</v>
      </c>
      <c r="CE72" s="324">
        <f t="shared" si="433"/>
        <v>4659170</v>
      </c>
      <c r="CF72" s="324">
        <f t="shared" si="433"/>
        <v>5276234</v>
      </c>
      <c r="CG72" s="324">
        <f t="shared" si="433"/>
        <v>4613953</v>
      </c>
      <c r="CH72" s="324">
        <f t="shared" si="433"/>
        <v>0</v>
      </c>
      <c r="CI72" s="324">
        <f t="shared" si="433"/>
        <v>0</v>
      </c>
      <c r="CJ72" s="324">
        <f t="shared" si="433"/>
        <v>0</v>
      </c>
      <c r="CK72" s="324">
        <f t="shared" si="433"/>
        <v>168194</v>
      </c>
      <c r="CL72" s="324">
        <f t="shared" si="433"/>
        <v>1407130</v>
      </c>
      <c r="CM72" s="324">
        <f t="shared" si="433"/>
        <v>1407130</v>
      </c>
      <c r="CN72" s="324">
        <f t="shared" si="433"/>
        <v>390000</v>
      </c>
      <c r="CO72" s="324">
        <f t="shared" si="433"/>
        <v>441998</v>
      </c>
      <c r="CP72" s="324">
        <f t="shared" si="433"/>
        <v>51998</v>
      </c>
      <c r="CQ72" s="324">
        <f t="shared" si="433"/>
        <v>0</v>
      </c>
      <c r="CR72" s="324">
        <f t="shared" si="433"/>
        <v>0</v>
      </c>
      <c r="CS72" s="324">
        <f t="shared" si="433"/>
        <v>0</v>
      </c>
      <c r="CT72" s="324">
        <f t="shared" si="433"/>
        <v>0</v>
      </c>
      <c r="CU72" s="324">
        <f t="shared" si="433"/>
        <v>0</v>
      </c>
      <c r="CV72" s="324">
        <f t="shared" si="433"/>
        <v>0</v>
      </c>
      <c r="CW72" s="324">
        <f t="shared" si="433"/>
        <v>0</v>
      </c>
      <c r="CX72" s="324">
        <f t="shared" si="433"/>
        <v>1000</v>
      </c>
      <c r="CY72" s="324">
        <f t="shared" si="433"/>
        <v>1000</v>
      </c>
      <c r="CZ72" s="324">
        <f t="shared" si="433"/>
        <v>0</v>
      </c>
      <c r="DA72" s="324">
        <f t="shared" si="433"/>
        <v>0</v>
      </c>
      <c r="DB72" s="324">
        <f t="shared" si="433"/>
        <v>3074</v>
      </c>
      <c r="DC72" s="324">
        <f t="shared" si="433"/>
        <v>140000</v>
      </c>
      <c r="DD72" s="324">
        <f t="shared" si="433"/>
        <v>140000</v>
      </c>
      <c r="DE72" s="324">
        <f t="shared" si="433"/>
        <v>217233</v>
      </c>
      <c r="DF72" s="324">
        <f t="shared" si="433"/>
        <v>120507</v>
      </c>
      <c r="DG72" s="324">
        <f t="shared" si="433"/>
        <v>0</v>
      </c>
      <c r="DH72" s="324">
        <f t="shared" si="433"/>
        <v>17562</v>
      </c>
      <c r="DI72" s="324">
        <f t="shared" si="433"/>
        <v>30000</v>
      </c>
      <c r="DJ72" s="324">
        <f t="shared" si="433"/>
        <v>30000</v>
      </c>
      <c r="DK72" s="324">
        <f t="shared" si="433"/>
        <v>42178</v>
      </c>
      <c r="DL72" s="324">
        <f t="shared" si="433"/>
        <v>0</v>
      </c>
      <c r="DM72" s="324">
        <f t="shared" si="433"/>
        <v>0</v>
      </c>
      <c r="DN72" s="324">
        <f t="shared" si="433"/>
        <v>0</v>
      </c>
      <c r="DO72" s="324">
        <f t="shared" si="433"/>
        <v>75000</v>
      </c>
      <c r="DP72" s="324">
        <f t="shared" si="433"/>
        <v>108777</v>
      </c>
      <c r="DQ72" s="324">
        <f t="shared" si="433"/>
        <v>108777</v>
      </c>
      <c r="DR72" s="325">
        <f t="shared" si="433"/>
        <v>19536744</v>
      </c>
      <c r="DS72" s="325">
        <f t="shared" si="433"/>
        <v>36350468</v>
      </c>
      <c r="DT72" s="325">
        <f t="shared" si="433"/>
        <v>29967923</v>
      </c>
      <c r="DU72" s="324">
        <f t="shared" si="433"/>
        <v>14114</v>
      </c>
      <c r="DV72" s="324">
        <f t="shared" si="433"/>
        <v>26663</v>
      </c>
      <c r="DW72" s="324">
        <f t="shared" si="433"/>
        <v>14378</v>
      </c>
      <c r="DX72" s="324">
        <f t="shared" si="433"/>
        <v>5816</v>
      </c>
      <c r="DY72" s="324">
        <f t="shared" si="433"/>
        <v>7388</v>
      </c>
      <c r="DZ72" s="324">
        <f t="shared" ref="DZ72:GK72" si="434">SUM(DZ27)</f>
        <v>3901</v>
      </c>
      <c r="EA72" s="324">
        <f t="shared" si="434"/>
        <v>5232</v>
      </c>
      <c r="EB72" s="324">
        <f t="shared" si="434"/>
        <v>6506</v>
      </c>
      <c r="EC72" s="324">
        <f t="shared" si="434"/>
        <v>5505</v>
      </c>
      <c r="ED72" s="324">
        <f t="shared" si="434"/>
        <v>358729</v>
      </c>
      <c r="EE72" s="324">
        <f t="shared" si="434"/>
        <v>485808</v>
      </c>
      <c r="EF72" s="324">
        <f t="shared" si="434"/>
        <v>341297</v>
      </c>
      <c r="EG72" s="324">
        <f t="shared" si="434"/>
        <v>70415</v>
      </c>
      <c r="EH72" s="324">
        <f t="shared" si="434"/>
        <v>150638</v>
      </c>
      <c r="EI72" s="324">
        <f t="shared" si="434"/>
        <v>84810</v>
      </c>
      <c r="EJ72" s="324">
        <f t="shared" si="434"/>
        <v>56559</v>
      </c>
      <c r="EK72" s="324">
        <f t="shared" si="434"/>
        <v>187309</v>
      </c>
      <c r="EL72" s="324">
        <f t="shared" si="434"/>
        <v>177676</v>
      </c>
      <c r="EM72" s="324">
        <f t="shared" si="434"/>
        <v>20866</v>
      </c>
      <c r="EN72" s="324">
        <f t="shared" si="434"/>
        <v>27066</v>
      </c>
      <c r="EO72" s="324">
        <f t="shared" si="434"/>
        <v>16917</v>
      </c>
      <c r="EP72" s="324">
        <f t="shared" si="434"/>
        <v>1304188</v>
      </c>
      <c r="EQ72" s="324">
        <f t="shared" si="434"/>
        <v>1561385</v>
      </c>
      <c r="ER72" s="324">
        <f t="shared" si="434"/>
        <v>1475501</v>
      </c>
      <c r="ES72" s="324">
        <f t="shared" si="434"/>
        <v>463974</v>
      </c>
      <c r="ET72" s="324">
        <f t="shared" si="434"/>
        <v>585376</v>
      </c>
      <c r="EU72" s="324">
        <f t="shared" si="434"/>
        <v>517272</v>
      </c>
      <c r="EV72" s="325">
        <f t="shared" si="434"/>
        <v>2299893</v>
      </c>
      <c r="EW72" s="325">
        <f t="shared" si="434"/>
        <v>3038139</v>
      </c>
      <c r="EX72" s="325">
        <f t="shared" si="434"/>
        <v>2637257</v>
      </c>
      <c r="EY72" s="324">
        <f t="shared" si="434"/>
        <v>68153</v>
      </c>
      <c r="EZ72" s="324">
        <f t="shared" si="434"/>
        <v>87425</v>
      </c>
      <c r="FA72" s="324">
        <f t="shared" si="434"/>
        <v>86910</v>
      </c>
      <c r="FB72" s="324">
        <f t="shared" si="434"/>
        <v>132010</v>
      </c>
      <c r="FC72" s="324">
        <f t="shared" si="434"/>
        <v>185763</v>
      </c>
      <c r="FD72" s="324">
        <f t="shared" si="434"/>
        <v>174605</v>
      </c>
      <c r="FE72" s="324">
        <f t="shared" si="434"/>
        <v>62186</v>
      </c>
      <c r="FF72" s="324">
        <f t="shared" si="434"/>
        <v>92970</v>
      </c>
      <c r="FG72" s="324">
        <f t="shared" si="434"/>
        <v>92970</v>
      </c>
      <c r="FH72" s="324">
        <f t="shared" si="434"/>
        <v>190926</v>
      </c>
      <c r="FI72" s="324">
        <f t="shared" si="434"/>
        <v>661950</v>
      </c>
      <c r="FJ72" s="324">
        <f t="shared" si="434"/>
        <v>661787</v>
      </c>
      <c r="FK72" s="324">
        <f t="shared" si="434"/>
        <v>128880</v>
      </c>
      <c r="FL72" s="324">
        <f t="shared" si="434"/>
        <v>140598</v>
      </c>
      <c r="FM72" s="324">
        <f t="shared" si="434"/>
        <v>140597</v>
      </c>
      <c r="FN72" s="324">
        <f t="shared" si="434"/>
        <v>244806</v>
      </c>
      <c r="FO72" s="324">
        <f t="shared" si="434"/>
        <v>251153</v>
      </c>
      <c r="FP72" s="324">
        <f t="shared" si="434"/>
        <v>230779</v>
      </c>
      <c r="FQ72" s="324">
        <f t="shared" si="434"/>
        <v>128037</v>
      </c>
      <c r="FR72" s="324">
        <f t="shared" si="434"/>
        <v>143290</v>
      </c>
      <c r="FS72" s="324">
        <f t="shared" si="434"/>
        <v>151054</v>
      </c>
      <c r="FT72" s="324">
        <f t="shared" si="434"/>
        <v>152258</v>
      </c>
      <c r="FU72" s="324">
        <f t="shared" si="434"/>
        <v>194872</v>
      </c>
      <c r="FV72" s="324">
        <f t="shared" si="434"/>
        <v>193016</v>
      </c>
      <c r="FW72" s="324">
        <f t="shared" si="434"/>
        <v>92509</v>
      </c>
      <c r="FX72" s="324">
        <f t="shared" si="434"/>
        <v>128306</v>
      </c>
      <c r="FY72" s="324">
        <f t="shared" si="434"/>
        <v>125838</v>
      </c>
      <c r="FZ72" s="324">
        <f t="shared" si="434"/>
        <v>16058</v>
      </c>
      <c r="GA72" s="324">
        <f t="shared" si="434"/>
        <v>19052</v>
      </c>
      <c r="GB72" s="324">
        <f t="shared" si="434"/>
        <v>19052</v>
      </c>
      <c r="GC72" s="324">
        <f t="shared" si="434"/>
        <v>48694</v>
      </c>
      <c r="GD72" s="324">
        <f t="shared" si="434"/>
        <v>59829</v>
      </c>
      <c r="GE72" s="324">
        <f t="shared" si="434"/>
        <v>59829</v>
      </c>
      <c r="GF72" s="324">
        <f t="shared" si="434"/>
        <v>790664</v>
      </c>
      <c r="GG72" s="324">
        <f t="shared" si="434"/>
        <v>876494</v>
      </c>
      <c r="GH72" s="324">
        <f t="shared" si="434"/>
        <v>864141</v>
      </c>
      <c r="GI72" s="324">
        <f t="shared" si="434"/>
        <v>67875</v>
      </c>
      <c r="GJ72" s="324">
        <f t="shared" si="434"/>
        <v>86743</v>
      </c>
      <c r="GK72" s="324">
        <f t="shared" si="434"/>
        <v>86743</v>
      </c>
      <c r="GL72" s="324">
        <f t="shared" ref="GL72:HC72" si="435">SUM(GL27)</f>
        <v>2123056</v>
      </c>
      <c r="GM72" s="324">
        <f t="shared" si="435"/>
        <v>2928445</v>
      </c>
      <c r="GN72" s="324">
        <f t="shared" si="435"/>
        <v>2887321</v>
      </c>
      <c r="GO72" s="324">
        <f t="shared" si="435"/>
        <v>912798</v>
      </c>
      <c r="GP72" s="324">
        <f t="shared" si="435"/>
        <v>1253136</v>
      </c>
      <c r="GQ72" s="324">
        <f t="shared" si="435"/>
        <v>1222022</v>
      </c>
      <c r="GR72" s="324">
        <f t="shared" si="435"/>
        <v>1524865</v>
      </c>
      <c r="GS72" s="324">
        <f t="shared" si="435"/>
        <v>1878271</v>
      </c>
      <c r="GT72" s="324">
        <f t="shared" si="435"/>
        <v>1876314</v>
      </c>
      <c r="GU72" s="324">
        <f t="shared" si="435"/>
        <v>1354848</v>
      </c>
      <c r="GV72" s="324">
        <f t="shared" si="435"/>
        <v>1609792</v>
      </c>
      <c r="GW72" s="324">
        <f t="shared" si="435"/>
        <v>1608664</v>
      </c>
      <c r="GX72" s="324">
        <f t="shared" si="435"/>
        <v>5915567</v>
      </c>
      <c r="GY72" s="324">
        <f t="shared" si="435"/>
        <v>7669644</v>
      </c>
      <c r="GZ72" s="324">
        <f t="shared" si="435"/>
        <v>7594321</v>
      </c>
      <c r="HA72" s="324">
        <f t="shared" si="435"/>
        <v>27752204</v>
      </c>
      <c r="HB72" s="324">
        <f t="shared" si="435"/>
        <v>47058251</v>
      </c>
      <c r="HC72" s="324">
        <f t="shared" si="435"/>
        <v>40199501</v>
      </c>
    </row>
    <row r="73" spans="1:212" x14ac:dyDescent="0.2">
      <c r="B73" s="324">
        <f t="shared" ref="B73:BM73" si="436">SUM(B71-B72)</f>
        <v>180290</v>
      </c>
      <c r="C73" s="324">
        <f t="shared" si="436"/>
        <v>224013</v>
      </c>
      <c r="D73" s="324">
        <f t="shared" si="436"/>
        <v>191987</v>
      </c>
      <c r="E73" s="324">
        <f t="shared" si="436"/>
        <v>1000</v>
      </c>
      <c r="F73" s="324">
        <f t="shared" si="436"/>
        <v>6470</v>
      </c>
      <c r="G73" s="324">
        <f t="shared" si="436"/>
        <v>6465</v>
      </c>
      <c r="H73" s="324">
        <f t="shared" si="436"/>
        <v>3353</v>
      </c>
      <c r="I73" s="324">
        <f t="shared" si="436"/>
        <v>3633</v>
      </c>
      <c r="J73" s="324">
        <f t="shared" si="436"/>
        <v>2384</v>
      </c>
      <c r="K73" s="324">
        <f t="shared" si="436"/>
        <v>6418</v>
      </c>
      <c r="L73" s="324">
        <f t="shared" si="436"/>
        <v>6744</v>
      </c>
      <c r="M73" s="324">
        <f t="shared" si="436"/>
        <v>5236</v>
      </c>
      <c r="N73" s="324">
        <f t="shared" si="436"/>
        <v>123969</v>
      </c>
      <c r="O73" s="324">
        <f t="shared" si="436"/>
        <v>284646</v>
      </c>
      <c r="P73" s="324">
        <f t="shared" si="436"/>
        <v>273672</v>
      </c>
      <c r="Q73" s="324">
        <f t="shared" si="436"/>
        <v>742225</v>
      </c>
      <c r="R73" s="324">
        <f t="shared" si="436"/>
        <v>237162</v>
      </c>
      <c r="S73" s="324">
        <f t="shared" si="436"/>
        <v>0</v>
      </c>
      <c r="T73" s="324">
        <f t="shared" si="436"/>
        <v>918137</v>
      </c>
      <c r="U73" s="324">
        <f t="shared" si="436"/>
        <v>1216804</v>
      </c>
      <c r="V73" s="324">
        <f t="shared" si="436"/>
        <v>0</v>
      </c>
      <c r="W73" s="324">
        <f t="shared" si="436"/>
        <v>-7551209</v>
      </c>
      <c r="X73" s="324">
        <f t="shared" si="436"/>
        <v>-10045447</v>
      </c>
      <c r="Y73" s="324">
        <f t="shared" si="436"/>
        <v>-4514300</v>
      </c>
      <c r="Z73" s="324">
        <f t="shared" si="436"/>
        <v>4707135</v>
      </c>
      <c r="AA73" s="324">
        <f t="shared" si="436"/>
        <v>2657942</v>
      </c>
      <c r="AB73" s="324">
        <f t="shared" si="436"/>
        <v>2096901</v>
      </c>
      <c r="AC73" s="324">
        <f t="shared" si="436"/>
        <v>-2929976</v>
      </c>
      <c r="AD73" s="324">
        <f t="shared" si="436"/>
        <v>-5625405</v>
      </c>
      <c r="AE73" s="324">
        <f t="shared" si="436"/>
        <v>-5587359</v>
      </c>
      <c r="AF73" s="324">
        <f t="shared" si="436"/>
        <v>4500</v>
      </c>
      <c r="AG73" s="324">
        <f t="shared" si="436"/>
        <v>4517</v>
      </c>
      <c r="AH73" s="324">
        <f t="shared" si="436"/>
        <v>3381</v>
      </c>
      <c r="AI73" s="324">
        <f t="shared" si="436"/>
        <v>7997</v>
      </c>
      <c r="AJ73" s="324">
        <f t="shared" si="436"/>
        <v>27298</v>
      </c>
      <c r="AK73" s="324">
        <f t="shared" si="436"/>
        <v>18314</v>
      </c>
      <c r="AL73" s="324">
        <f t="shared" si="436"/>
        <v>155447</v>
      </c>
      <c r="AM73" s="324">
        <f t="shared" si="436"/>
        <v>159093</v>
      </c>
      <c r="AN73" s="324">
        <f t="shared" si="436"/>
        <v>96119</v>
      </c>
      <c r="AO73" s="324">
        <f t="shared" si="436"/>
        <v>-460602</v>
      </c>
      <c r="AP73" s="324">
        <f t="shared" si="436"/>
        <v>-398812</v>
      </c>
      <c r="AQ73" s="324">
        <f t="shared" si="436"/>
        <v>-529031</v>
      </c>
      <c r="AR73" s="324">
        <f t="shared" si="436"/>
        <v>5000</v>
      </c>
      <c r="AS73" s="324">
        <f t="shared" si="436"/>
        <v>10000</v>
      </c>
      <c r="AT73" s="324">
        <f t="shared" si="436"/>
        <v>0</v>
      </c>
      <c r="AU73" s="324">
        <f t="shared" si="436"/>
        <v>139207</v>
      </c>
      <c r="AV73" s="324">
        <f t="shared" si="436"/>
        <v>211186</v>
      </c>
      <c r="AW73" s="324">
        <f t="shared" si="436"/>
        <v>162117</v>
      </c>
      <c r="AX73" s="324">
        <f t="shared" si="436"/>
        <v>-194650</v>
      </c>
      <c r="AY73" s="324">
        <f t="shared" si="436"/>
        <v>-193185</v>
      </c>
      <c r="AZ73" s="324">
        <f t="shared" si="436"/>
        <v>-259769</v>
      </c>
      <c r="BA73" s="324">
        <f t="shared" si="436"/>
        <v>0</v>
      </c>
      <c r="BB73" s="324">
        <f t="shared" si="436"/>
        <v>31071</v>
      </c>
      <c r="BC73" s="324">
        <f t="shared" si="436"/>
        <v>18201</v>
      </c>
      <c r="BD73" s="324">
        <f t="shared" si="436"/>
        <v>1000</v>
      </c>
      <c r="BE73" s="324">
        <f t="shared" si="436"/>
        <v>1028</v>
      </c>
      <c r="BF73" s="324">
        <f t="shared" si="436"/>
        <v>239</v>
      </c>
      <c r="BG73" s="324">
        <f t="shared" si="436"/>
        <v>68450</v>
      </c>
      <c r="BH73" s="324">
        <f t="shared" si="436"/>
        <v>93991</v>
      </c>
      <c r="BI73" s="324">
        <f t="shared" si="436"/>
        <v>55342</v>
      </c>
      <c r="BJ73" s="324">
        <f t="shared" si="436"/>
        <v>0</v>
      </c>
      <c r="BK73" s="324">
        <f t="shared" si="436"/>
        <v>0</v>
      </c>
      <c r="BL73" s="324">
        <f t="shared" si="436"/>
        <v>0</v>
      </c>
      <c r="BM73" s="324">
        <f t="shared" si="436"/>
        <v>26913</v>
      </c>
      <c r="BN73" s="324">
        <f t="shared" ref="BN73:DY73" si="437">SUM(BN71-BN72)</f>
        <v>-140222</v>
      </c>
      <c r="BO73" s="324">
        <f t="shared" si="437"/>
        <v>-174391</v>
      </c>
      <c r="BP73" s="324">
        <f t="shared" si="437"/>
        <v>879821</v>
      </c>
      <c r="BQ73" s="324">
        <f t="shared" si="437"/>
        <v>4319973</v>
      </c>
      <c r="BR73" s="324">
        <f t="shared" si="437"/>
        <v>840047</v>
      </c>
      <c r="BS73" s="324">
        <f t="shared" si="437"/>
        <v>169062</v>
      </c>
      <c r="BT73" s="324">
        <f t="shared" si="437"/>
        <v>168895</v>
      </c>
      <c r="BU73" s="324">
        <f t="shared" si="437"/>
        <v>161196</v>
      </c>
      <c r="BV73" s="324">
        <f t="shared" si="437"/>
        <v>0</v>
      </c>
      <c r="BW73" s="324">
        <f t="shared" si="437"/>
        <v>0</v>
      </c>
      <c r="BX73" s="324">
        <f t="shared" si="437"/>
        <v>0</v>
      </c>
      <c r="BY73" s="324">
        <f t="shared" si="437"/>
        <v>843340</v>
      </c>
      <c r="BZ73" s="324">
        <f t="shared" si="437"/>
        <v>1057655</v>
      </c>
      <c r="CA73" s="324">
        <f t="shared" si="437"/>
        <v>1056790</v>
      </c>
      <c r="CB73" s="324">
        <f t="shared" si="437"/>
        <v>0</v>
      </c>
      <c r="CC73" s="324">
        <f t="shared" si="437"/>
        <v>0</v>
      </c>
      <c r="CD73" s="324">
        <f t="shared" si="437"/>
        <v>0</v>
      </c>
      <c r="CE73" s="324">
        <f t="shared" si="437"/>
        <v>-943050</v>
      </c>
      <c r="CF73" s="324">
        <f t="shared" si="437"/>
        <v>507311</v>
      </c>
      <c r="CG73" s="324">
        <f t="shared" si="437"/>
        <v>-1208525</v>
      </c>
      <c r="CH73" s="324">
        <f t="shared" si="437"/>
        <v>548293</v>
      </c>
      <c r="CI73" s="324">
        <f t="shared" si="437"/>
        <v>702445</v>
      </c>
      <c r="CJ73" s="324">
        <f t="shared" si="437"/>
        <v>139171</v>
      </c>
      <c r="CK73" s="324">
        <f t="shared" si="437"/>
        <v>100500</v>
      </c>
      <c r="CL73" s="324">
        <f t="shared" si="437"/>
        <v>-15277</v>
      </c>
      <c r="CM73" s="324">
        <f t="shared" si="437"/>
        <v>-1390371</v>
      </c>
      <c r="CN73" s="324">
        <f t="shared" si="437"/>
        <v>306689</v>
      </c>
      <c r="CO73" s="324">
        <f t="shared" si="437"/>
        <v>280774</v>
      </c>
      <c r="CP73" s="324">
        <f t="shared" si="437"/>
        <v>-19078</v>
      </c>
      <c r="CQ73" s="324">
        <f t="shared" si="437"/>
        <v>0</v>
      </c>
      <c r="CR73" s="324">
        <f t="shared" si="437"/>
        <v>0</v>
      </c>
      <c r="CS73" s="324">
        <f t="shared" si="437"/>
        <v>0</v>
      </c>
      <c r="CT73" s="324">
        <f t="shared" si="437"/>
        <v>1000</v>
      </c>
      <c r="CU73" s="324">
        <f t="shared" si="437"/>
        <v>1000</v>
      </c>
      <c r="CV73" s="324">
        <f t="shared" si="437"/>
        <v>0</v>
      </c>
      <c r="CW73" s="324">
        <f t="shared" si="437"/>
        <v>5684</v>
      </c>
      <c r="CX73" s="324">
        <f t="shared" si="437"/>
        <v>43622</v>
      </c>
      <c r="CY73" s="324">
        <f t="shared" si="437"/>
        <v>18962</v>
      </c>
      <c r="CZ73" s="324">
        <f t="shared" si="437"/>
        <v>67580</v>
      </c>
      <c r="DA73" s="324">
        <f t="shared" si="437"/>
        <v>331449</v>
      </c>
      <c r="DB73" s="324">
        <f t="shared" si="437"/>
        <v>84174</v>
      </c>
      <c r="DC73" s="324">
        <f t="shared" si="437"/>
        <v>860000</v>
      </c>
      <c r="DD73" s="324">
        <f t="shared" si="437"/>
        <v>2319012</v>
      </c>
      <c r="DE73" s="324">
        <f t="shared" si="437"/>
        <v>734804</v>
      </c>
      <c r="DF73" s="324">
        <f t="shared" si="437"/>
        <v>254193</v>
      </c>
      <c r="DG73" s="324">
        <f t="shared" si="437"/>
        <v>304703</v>
      </c>
      <c r="DH73" s="324">
        <f t="shared" si="437"/>
        <v>330788</v>
      </c>
      <c r="DI73" s="324">
        <f t="shared" si="437"/>
        <v>61719</v>
      </c>
      <c r="DJ73" s="324">
        <f t="shared" si="437"/>
        <v>95506</v>
      </c>
      <c r="DK73" s="324">
        <f t="shared" si="437"/>
        <v>30503</v>
      </c>
      <c r="DL73" s="324">
        <f t="shared" si="437"/>
        <v>98857</v>
      </c>
      <c r="DM73" s="324">
        <f t="shared" si="437"/>
        <v>224474</v>
      </c>
      <c r="DN73" s="324">
        <f t="shared" si="437"/>
        <v>128412</v>
      </c>
      <c r="DO73" s="324">
        <f t="shared" si="437"/>
        <v>791708</v>
      </c>
      <c r="DP73" s="324">
        <f t="shared" si="437"/>
        <v>885931</v>
      </c>
      <c r="DQ73" s="324">
        <f t="shared" si="437"/>
        <v>879431</v>
      </c>
      <c r="DR73" s="325">
        <f t="shared" si="437"/>
        <v>0</v>
      </c>
      <c r="DS73" s="325">
        <f t="shared" si="437"/>
        <v>0</v>
      </c>
      <c r="DT73" s="325">
        <f t="shared" si="437"/>
        <v>-6348188</v>
      </c>
      <c r="DU73" s="324">
        <f t="shared" si="437"/>
        <v>0</v>
      </c>
      <c r="DV73" s="324">
        <f t="shared" si="437"/>
        <v>0</v>
      </c>
      <c r="DW73" s="324">
        <f t="shared" si="437"/>
        <v>0</v>
      </c>
      <c r="DX73" s="324">
        <f t="shared" si="437"/>
        <v>0</v>
      </c>
      <c r="DY73" s="324">
        <f t="shared" si="437"/>
        <v>0</v>
      </c>
      <c r="DZ73" s="324">
        <f t="shared" ref="DZ73:GK73" si="438">SUM(DZ71-DZ72)</f>
        <v>-1082</v>
      </c>
      <c r="EA73" s="324">
        <f t="shared" si="438"/>
        <v>0</v>
      </c>
      <c r="EB73" s="324">
        <f t="shared" si="438"/>
        <v>0</v>
      </c>
      <c r="EC73" s="324">
        <f t="shared" si="438"/>
        <v>0</v>
      </c>
      <c r="ED73" s="324">
        <f t="shared" si="438"/>
        <v>0</v>
      </c>
      <c r="EE73" s="324">
        <f t="shared" si="438"/>
        <v>0</v>
      </c>
      <c r="EF73" s="324">
        <f t="shared" si="438"/>
        <v>-4</v>
      </c>
      <c r="EG73" s="324">
        <f t="shared" si="438"/>
        <v>0</v>
      </c>
      <c r="EH73" s="324">
        <f t="shared" si="438"/>
        <v>0</v>
      </c>
      <c r="EI73" s="324">
        <f t="shared" si="438"/>
        <v>0</v>
      </c>
      <c r="EJ73" s="324">
        <f t="shared" si="438"/>
        <v>0</v>
      </c>
      <c r="EK73" s="324">
        <f t="shared" si="438"/>
        <v>0</v>
      </c>
      <c r="EL73" s="324">
        <f t="shared" si="438"/>
        <v>-5914</v>
      </c>
      <c r="EM73" s="324">
        <f t="shared" si="438"/>
        <v>0</v>
      </c>
      <c r="EN73" s="324">
        <f t="shared" si="438"/>
        <v>0</v>
      </c>
      <c r="EO73" s="324">
        <f t="shared" si="438"/>
        <v>0</v>
      </c>
      <c r="EP73" s="324">
        <f t="shared" si="438"/>
        <v>0</v>
      </c>
      <c r="EQ73" s="324">
        <f t="shared" si="438"/>
        <v>0</v>
      </c>
      <c r="ER73" s="324">
        <f t="shared" si="438"/>
        <v>-13881</v>
      </c>
      <c r="ES73" s="324">
        <f t="shared" si="438"/>
        <v>0</v>
      </c>
      <c r="ET73" s="324">
        <f t="shared" si="438"/>
        <v>0</v>
      </c>
      <c r="EU73" s="324">
        <f t="shared" si="438"/>
        <v>-6531</v>
      </c>
      <c r="EV73" s="325">
        <f t="shared" si="438"/>
        <v>0</v>
      </c>
      <c r="EW73" s="325">
        <f t="shared" si="438"/>
        <v>0</v>
      </c>
      <c r="EX73" s="325">
        <f t="shared" si="438"/>
        <v>-27412</v>
      </c>
      <c r="EY73" s="324">
        <f t="shared" si="438"/>
        <v>0</v>
      </c>
      <c r="EZ73" s="324">
        <f t="shared" si="438"/>
        <v>0</v>
      </c>
      <c r="FA73" s="324">
        <f t="shared" si="438"/>
        <v>-10</v>
      </c>
      <c r="FB73" s="324">
        <f t="shared" si="438"/>
        <v>0</v>
      </c>
      <c r="FC73" s="324">
        <f t="shared" si="438"/>
        <v>0</v>
      </c>
      <c r="FD73" s="324">
        <f t="shared" si="438"/>
        <v>-2453</v>
      </c>
      <c r="FE73" s="324">
        <f t="shared" si="438"/>
        <v>0</v>
      </c>
      <c r="FF73" s="324">
        <f t="shared" si="438"/>
        <v>0</v>
      </c>
      <c r="FG73" s="324">
        <f t="shared" si="438"/>
        <v>-2365</v>
      </c>
      <c r="FH73" s="324">
        <f t="shared" si="438"/>
        <v>0</v>
      </c>
      <c r="FI73" s="324">
        <f t="shared" si="438"/>
        <v>0</v>
      </c>
      <c r="FJ73" s="324">
        <f t="shared" si="438"/>
        <v>-476630</v>
      </c>
      <c r="FK73" s="324">
        <f t="shared" si="438"/>
        <v>0</v>
      </c>
      <c r="FL73" s="324">
        <f t="shared" si="438"/>
        <v>0</v>
      </c>
      <c r="FM73" s="324">
        <f t="shared" si="438"/>
        <v>-4252</v>
      </c>
      <c r="FN73" s="324">
        <f t="shared" si="438"/>
        <v>0</v>
      </c>
      <c r="FO73" s="324">
        <f t="shared" si="438"/>
        <v>0</v>
      </c>
      <c r="FP73" s="324">
        <f t="shared" si="438"/>
        <v>-13971</v>
      </c>
      <c r="FQ73" s="324">
        <f t="shared" si="438"/>
        <v>0</v>
      </c>
      <c r="FR73" s="324">
        <f t="shared" si="438"/>
        <v>0</v>
      </c>
      <c r="FS73" s="324">
        <f t="shared" si="438"/>
        <v>-9633</v>
      </c>
      <c r="FT73" s="324">
        <f t="shared" si="438"/>
        <v>0</v>
      </c>
      <c r="FU73" s="324">
        <f t="shared" si="438"/>
        <v>0</v>
      </c>
      <c r="FV73" s="324">
        <f t="shared" si="438"/>
        <v>-17507</v>
      </c>
      <c r="FW73" s="324">
        <f t="shared" si="438"/>
        <v>0</v>
      </c>
      <c r="FX73" s="324">
        <f t="shared" si="438"/>
        <v>0</v>
      </c>
      <c r="FY73" s="324">
        <f t="shared" si="438"/>
        <v>-6452</v>
      </c>
      <c r="FZ73" s="324">
        <f t="shared" si="438"/>
        <v>0</v>
      </c>
      <c r="GA73" s="324">
        <f t="shared" si="438"/>
        <v>0</v>
      </c>
      <c r="GB73" s="324">
        <f t="shared" si="438"/>
        <v>-641</v>
      </c>
      <c r="GC73" s="324">
        <f t="shared" si="438"/>
        <v>0</v>
      </c>
      <c r="GD73" s="324">
        <f t="shared" si="438"/>
        <v>0</v>
      </c>
      <c r="GE73" s="324">
        <f t="shared" si="438"/>
        <v>-4637</v>
      </c>
      <c r="GF73" s="324">
        <f t="shared" si="438"/>
        <v>0</v>
      </c>
      <c r="GG73" s="324">
        <f t="shared" si="438"/>
        <v>0</v>
      </c>
      <c r="GH73" s="324">
        <f t="shared" si="438"/>
        <v>-48351</v>
      </c>
      <c r="GI73" s="324">
        <f t="shared" si="438"/>
        <v>0</v>
      </c>
      <c r="GJ73" s="324">
        <f t="shared" si="438"/>
        <v>0</v>
      </c>
      <c r="GK73" s="324">
        <f t="shared" si="438"/>
        <v>-7790</v>
      </c>
      <c r="GL73" s="324">
        <f t="shared" ref="GL73:HC73" si="439">SUM(GL71-GL72)</f>
        <v>0</v>
      </c>
      <c r="GM73" s="324">
        <f t="shared" si="439"/>
        <v>0</v>
      </c>
      <c r="GN73" s="324">
        <f t="shared" si="439"/>
        <v>-594692</v>
      </c>
      <c r="GO73" s="324">
        <f t="shared" si="439"/>
        <v>0</v>
      </c>
      <c r="GP73" s="324">
        <f t="shared" si="439"/>
        <v>0</v>
      </c>
      <c r="GQ73" s="324">
        <f t="shared" si="439"/>
        <v>-118762</v>
      </c>
      <c r="GR73" s="324">
        <f t="shared" si="439"/>
        <v>0</v>
      </c>
      <c r="GS73" s="324">
        <f t="shared" si="439"/>
        <v>0</v>
      </c>
      <c r="GT73" s="324">
        <f t="shared" si="439"/>
        <v>-127040</v>
      </c>
      <c r="GU73" s="324">
        <f t="shared" si="439"/>
        <v>0</v>
      </c>
      <c r="GV73" s="324">
        <f t="shared" si="439"/>
        <v>0</v>
      </c>
      <c r="GW73" s="324">
        <f t="shared" si="439"/>
        <v>-87722</v>
      </c>
      <c r="GX73" s="324">
        <f t="shared" si="439"/>
        <v>0</v>
      </c>
      <c r="GY73" s="324">
        <f t="shared" si="439"/>
        <v>0</v>
      </c>
      <c r="GZ73" s="324">
        <f t="shared" si="439"/>
        <v>-928216</v>
      </c>
      <c r="HA73" s="324">
        <f t="shared" si="439"/>
        <v>0</v>
      </c>
      <c r="HB73" s="324">
        <f t="shared" si="439"/>
        <v>0</v>
      </c>
      <c r="HC73" s="324">
        <f t="shared" si="439"/>
        <v>-7303816</v>
      </c>
    </row>
    <row r="74" spans="1:212" x14ac:dyDescent="0.2">
      <c r="B74" s="324"/>
      <c r="C74" s="324"/>
      <c r="D74" s="324"/>
    </row>
    <row r="75" spans="1:212" x14ac:dyDescent="0.2">
      <c r="B75" s="324"/>
      <c r="C75" s="324"/>
      <c r="D75" s="324"/>
      <c r="HA75" s="24"/>
    </row>
    <row r="76" spans="1:212" x14ac:dyDescent="0.2">
      <c r="B76" s="324"/>
      <c r="C76" s="324"/>
      <c r="D76" s="324"/>
      <c r="HA76" s="24"/>
    </row>
    <row r="77" spans="1:212" x14ac:dyDescent="0.2">
      <c r="B77" s="324"/>
      <c r="C77" s="324"/>
      <c r="D77" s="324"/>
    </row>
    <row r="78" spans="1:212" x14ac:dyDescent="0.2">
      <c r="B78" s="324"/>
      <c r="C78" s="324"/>
      <c r="D78" s="324"/>
      <c r="HB78" s="24">
        <f>HB72-1612518-7051895</f>
        <v>38393838</v>
      </c>
      <c r="HC78" s="24">
        <f>HC71-1612518+'Konszolidálás 4ü 2.'!I9</f>
        <v>24681815</v>
      </c>
    </row>
    <row r="79" spans="1:212" x14ac:dyDescent="0.2">
      <c r="B79" s="324"/>
      <c r="C79" s="324"/>
      <c r="D79" s="324"/>
      <c r="HC79" s="24">
        <f>HC72-1612518+'Konszolidálás 4ü 2.'!I9</f>
        <v>31985631</v>
      </c>
    </row>
    <row r="80" spans="1:212" x14ac:dyDescent="0.2">
      <c r="B80" s="324"/>
      <c r="C80" s="324"/>
      <c r="D80" s="324"/>
    </row>
    <row r="81" spans="1:154" s="328" customFormat="1" x14ac:dyDescent="0.2">
      <c r="A81" s="49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7"/>
      <c r="DS81" s="327"/>
      <c r="DT81" s="327"/>
      <c r="EV81" s="1472"/>
      <c r="EW81" s="1472"/>
      <c r="EX81" s="1472"/>
    </row>
    <row r="82" spans="1:154" x14ac:dyDescent="0.2">
      <c r="B82" s="324"/>
      <c r="C82" s="324"/>
      <c r="D82" s="324"/>
    </row>
    <row r="83" spans="1:154" x14ac:dyDescent="0.2">
      <c r="B83" s="324"/>
      <c r="C83" s="324"/>
      <c r="D83" s="324"/>
    </row>
    <row r="84" spans="1:154" x14ac:dyDescent="0.2">
      <c r="B84" s="324"/>
      <c r="C84" s="324"/>
      <c r="D84" s="324"/>
    </row>
    <row r="85" spans="1:154" x14ac:dyDescent="0.2">
      <c r="B85" s="324"/>
      <c r="C85" s="324"/>
      <c r="D85" s="324"/>
    </row>
    <row r="86" spans="1:154" s="328" customFormat="1" x14ac:dyDescent="0.2">
      <c r="A86" s="49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7"/>
      <c r="DS86" s="327"/>
      <c r="DT86" s="327"/>
      <c r="EV86" s="1472"/>
      <c r="EW86" s="1472"/>
      <c r="EX86" s="1472"/>
    </row>
    <row r="87" spans="1:154" s="328" customFormat="1" x14ac:dyDescent="0.2">
      <c r="A87" s="49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7"/>
      <c r="DS87" s="327"/>
      <c r="DT87" s="327"/>
      <c r="EV87" s="1472"/>
      <c r="EW87" s="1472"/>
      <c r="EX87" s="1472"/>
    </row>
    <row r="88" spans="1:154" x14ac:dyDescent="0.2">
      <c r="B88" s="324"/>
      <c r="C88" s="324"/>
      <c r="D88" s="324"/>
    </row>
    <row r="89" spans="1:154" x14ac:dyDescent="0.2">
      <c r="B89" s="324"/>
      <c r="C89" s="324"/>
      <c r="D89" s="324"/>
    </row>
    <row r="90" spans="1:154" x14ac:dyDescent="0.2">
      <c r="B90" s="324"/>
      <c r="C90" s="324"/>
      <c r="D90" s="324"/>
    </row>
    <row r="91" spans="1:154" x14ac:dyDescent="0.2">
      <c r="B91" s="324"/>
      <c r="C91" s="324"/>
      <c r="D91" s="324"/>
    </row>
    <row r="92" spans="1:154" x14ac:dyDescent="0.2">
      <c r="B92" s="324"/>
      <c r="C92" s="324"/>
      <c r="D92" s="324"/>
    </row>
    <row r="93" spans="1:154" x14ac:dyDescent="0.2">
      <c r="B93" s="324"/>
      <c r="C93" s="324"/>
      <c r="D93" s="324"/>
    </row>
    <row r="94" spans="1:154" x14ac:dyDescent="0.2">
      <c r="B94" s="324"/>
      <c r="C94" s="324"/>
      <c r="D94" s="324"/>
    </row>
    <row r="95" spans="1:154" x14ac:dyDescent="0.2">
      <c r="B95" s="324"/>
      <c r="C95" s="324"/>
      <c r="D95" s="324"/>
    </row>
    <row r="96" spans="1:154" x14ac:dyDescent="0.2">
      <c r="B96" s="324"/>
      <c r="C96" s="324"/>
      <c r="D96" s="324"/>
    </row>
    <row r="97" spans="1:154" s="328" customFormat="1" x14ac:dyDescent="0.2">
      <c r="A97" s="49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7"/>
      <c r="DS97" s="327"/>
      <c r="DT97" s="327"/>
      <c r="EV97" s="1472"/>
      <c r="EW97" s="1472"/>
      <c r="EX97" s="1472"/>
    </row>
    <row r="98" spans="1:154" x14ac:dyDescent="0.2">
      <c r="B98" s="324"/>
      <c r="C98" s="324"/>
      <c r="D98" s="324"/>
    </row>
    <row r="99" spans="1:154" x14ac:dyDescent="0.2">
      <c r="B99" s="324"/>
      <c r="C99" s="324"/>
      <c r="D99" s="324"/>
    </row>
    <row r="100" spans="1:154" s="324" customFormat="1" x14ac:dyDescent="0.2">
      <c r="A100" s="46"/>
      <c r="DR100" s="325"/>
      <c r="DS100" s="325"/>
      <c r="DT100" s="325"/>
      <c r="EV100" s="325"/>
      <c r="EW100" s="325"/>
      <c r="EX100" s="325"/>
    </row>
    <row r="101" spans="1:154" s="324" customFormat="1" x14ac:dyDescent="0.2">
      <c r="A101" s="46"/>
      <c r="DR101" s="325"/>
      <c r="DS101" s="325"/>
      <c r="DT101" s="325"/>
      <c r="EV101" s="325"/>
      <c r="EW101" s="325"/>
      <c r="EX101" s="325"/>
    </row>
    <row r="102" spans="1:154" s="324" customFormat="1" x14ac:dyDescent="0.2">
      <c r="A102" s="46"/>
      <c r="DR102" s="325"/>
      <c r="DS102" s="325"/>
      <c r="DT102" s="325"/>
      <c r="EV102" s="325"/>
      <c r="EW102" s="325"/>
      <c r="EX102" s="325"/>
    </row>
    <row r="103" spans="1:154" s="324" customFormat="1" x14ac:dyDescent="0.2">
      <c r="A103" s="46"/>
      <c r="DR103" s="325"/>
      <c r="DS103" s="325"/>
      <c r="DT103" s="325"/>
      <c r="EV103" s="325"/>
      <c r="EW103" s="325"/>
      <c r="EX103" s="325"/>
    </row>
    <row r="104" spans="1:154" s="324" customFormat="1" x14ac:dyDescent="0.2">
      <c r="A104" s="46"/>
      <c r="DR104" s="325"/>
      <c r="DS104" s="325"/>
      <c r="DT104" s="325"/>
      <c r="EV104" s="325"/>
      <c r="EW104" s="325"/>
      <c r="EX104" s="325"/>
    </row>
    <row r="105" spans="1:154" s="324" customFormat="1" x14ac:dyDescent="0.2">
      <c r="A105" s="46"/>
      <c r="DR105" s="325"/>
      <c r="DS105" s="325"/>
      <c r="DT105" s="325"/>
      <c r="EV105" s="325"/>
      <c r="EW105" s="325"/>
      <c r="EX105" s="325"/>
    </row>
    <row r="106" spans="1:154" s="324" customFormat="1" x14ac:dyDescent="0.2">
      <c r="A106" s="46"/>
      <c r="DR106" s="325"/>
      <c r="DS106" s="325"/>
      <c r="DT106" s="325"/>
      <c r="EV106" s="325"/>
      <c r="EW106" s="325"/>
      <c r="EX106" s="325"/>
    </row>
    <row r="107" spans="1:154" s="324" customFormat="1" x14ac:dyDescent="0.2">
      <c r="A107" s="46"/>
      <c r="DR107" s="325"/>
      <c r="DS107" s="325"/>
      <c r="DT107" s="325"/>
      <c r="EV107" s="325"/>
      <c r="EW107" s="325"/>
      <c r="EX107" s="325"/>
    </row>
    <row r="108" spans="1:154" s="324" customFormat="1" x14ac:dyDescent="0.2">
      <c r="A108" s="46"/>
      <c r="DR108" s="325"/>
      <c r="DS108" s="325"/>
      <c r="DT108" s="325"/>
      <c r="EV108" s="325"/>
      <c r="EW108" s="325"/>
      <c r="EX108" s="325"/>
    </row>
    <row r="109" spans="1:154" s="324" customFormat="1" x14ac:dyDescent="0.2">
      <c r="A109" s="46"/>
      <c r="DR109" s="325"/>
      <c r="DS109" s="325"/>
      <c r="DT109" s="325"/>
      <c r="EV109" s="325"/>
      <c r="EW109" s="325"/>
      <c r="EX109" s="325"/>
    </row>
    <row r="110" spans="1:154" s="324" customFormat="1" x14ac:dyDescent="0.2">
      <c r="A110" s="46"/>
      <c r="DR110" s="325"/>
      <c r="DS110" s="325"/>
      <c r="DT110" s="325"/>
      <c r="EV110" s="325"/>
      <c r="EW110" s="325"/>
      <c r="EX110" s="325"/>
    </row>
    <row r="111" spans="1:154" s="324" customFormat="1" x14ac:dyDescent="0.2">
      <c r="A111" s="46"/>
      <c r="DR111" s="325"/>
      <c r="DS111" s="325"/>
      <c r="DT111" s="325"/>
      <c r="EV111" s="325"/>
      <c r="EW111" s="325"/>
      <c r="EX111" s="325"/>
    </row>
    <row r="112" spans="1:154" s="324" customFormat="1" x14ac:dyDescent="0.2">
      <c r="A112" s="46"/>
      <c r="DR112" s="325"/>
      <c r="DS112" s="325"/>
      <c r="DT112" s="325"/>
      <c r="EV112" s="325"/>
      <c r="EW112" s="325"/>
      <c r="EX112" s="325"/>
    </row>
    <row r="113" spans="1:154" s="324" customFormat="1" x14ac:dyDescent="0.2">
      <c r="A113" s="46"/>
      <c r="DR113" s="325"/>
      <c r="DS113" s="325"/>
      <c r="DT113" s="325"/>
      <c r="EV113" s="325"/>
      <c r="EW113" s="325"/>
      <c r="EX113" s="325"/>
    </row>
    <row r="114" spans="1:154" s="324" customFormat="1" x14ac:dyDescent="0.2">
      <c r="A114" s="46"/>
      <c r="DR114" s="325"/>
      <c r="DS114" s="325"/>
      <c r="DT114" s="325"/>
      <c r="EV114" s="325"/>
      <c r="EW114" s="325"/>
      <c r="EX114" s="325"/>
    </row>
    <row r="115" spans="1:154" s="324" customFormat="1" x14ac:dyDescent="0.2">
      <c r="A115" s="46"/>
      <c r="DR115" s="325"/>
      <c r="DS115" s="325"/>
      <c r="DT115" s="325"/>
      <c r="EV115" s="325"/>
      <c r="EW115" s="325"/>
      <c r="EX115" s="325"/>
    </row>
    <row r="116" spans="1:154" s="324" customFormat="1" x14ac:dyDescent="0.2">
      <c r="A116" s="46"/>
      <c r="DR116" s="325"/>
      <c r="DS116" s="325"/>
      <c r="DT116" s="325"/>
      <c r="EV116" s="325"/>
      <c r="EW116" s="325"/>
      <c r="EX116" s="325"/>
    </row>
    <row r="117" spans="1:154" s="324" customFormat="1" x14ac:dyDescent="0.2">
      <c r="A117" s="46"/>
      <c r="DR117" s="325"/>
      <c r="DS117" s="325"/>
      <c r="DT117" s="325"/>
      <c r="EV117" s="325"/>
      <c r="EW117" s="325"/>
      <c r="EX117" s="325"/>
    </row>
    <row r="118" spans="1:154" s="324" customFormat="1" x14ac:dyDescent="0.2">
      <c r="A118" s="46"/>
      <c r="DR118" s="325"/>
      <c r="DS118" s="325"/>
      <c r="DT118" s="325"/>
      <c r="EV118" s="325"/>
      <c r="EW118" s="325"/>
      <c r="EX118" s="325"/>
    </row>
    <row r="119" spans="1:154" s="324" customFormat="1" x14ac:dyDescent="0.2">
      <c r="A119" s="46"/>
      <c r="DR119" s="325"/>
      <c r="DS119" s="325"/>
      <c r="DT119" s="325"/>
      <c r="EV119" s="325"/>
      <c r="EW119" s="325"/>
      <c r="EX119" s="325"/>
    </row>
    <row r="120" spans="1:154" s="324" customFormat="1" x14ac:dyDescent="0.2">
      <c r="A120" s="46"/>
      <c r="DR120" s="325"/>
      <c r="DS120" s="325"/>
      <c r="DT120" s="325"/>
      <c r="EV120" s="325"/>
      <c r="EW120" s="325"/>
      <c r="EX120" s="325"/>
    </row>
    <row r="121" spans="1:154" s="324" customFormat="1" x14ac:dyDescent="0.2">
      <c r="A121" s="46"/>
      <c r="DR121" s="325"/>
      <c r="DS121" s="325"/>
      <c r="DT121" s="325"/>
      <c r="EV121" s="325"/>
      <c r="EW121" s="325"/>
      <c r="EX121" s="325"/>
    </row>
    <row r="122" spans="1:154" s="324" customFormat="1" x14ac:dyDescent="0.2">
      <c r="A122" s="46"/>
      <c r="DR122" s="325"/>
      <c r="DS122" s="325"/>
      <c r="DT122" s="325"/>
      <c r="EV122" s="325"/>
      <c r="EW122" s="325"/>
      <c r="EX122" s="325"/>
    </row>
    <row r="123" spans="1:154" s="324" customFormat="1" x14ac:dyDescent="0.2">
      <c r="A123" s="46"/>
      <c r="DR123" s="325"/>
      <c r="DS123" s="325"/>
      <c r="DT123" s="325"/>
      <c r="EV123" s="325"/>
      <c r="EW123" s="325"/>
      <c r="EX123" s="325"/>
    </row>
    <row r="124" spans="1:154" s="324" customFormat="1" x14ac:dyDescent="0.2">
      <c r="A124" s="46"/>
      <c r="DR124" s="325"/>
      <c r="DS124" s="325"/>
      <c r="DT124" s="325"/>
      <c r="EV124" s="325"/>
      <c r="EW124" s="325"/>
      <c r="EX124" s="325"/>
    </row>
    <row r="125" spans="1:154" s="324" customFormat="1" x14ac:dyDescent="0.2">
      <c r="A125" s="46"/>
      <c r="DR125" s="325"/>
      <c r="DS125" s="325"/>
      <c r="DT125" s="325"/>
      <c r="EV125" s="325"/>
      <c r="EW125" s="325"/>
      <c r="EX125" s="325"/>
    </row>
    <row r="126" spans="1:154" s="324" customFormat="1" x14ac:dyDescent="0.2">
      <c r="A126" s="46"/>
      <c r="DR126" s="325"/>
      <c r="DS126" s="325"/>
      <c r="DT126" s="325"/>
      <c r="EV126" s="325"/>
      <c r="EW126" s="325"/>
      <c r="EX126" s="325"/>
    </row>
    <row r="127" spans="1:154" s="324" customFormat="1" x14ac:dyDescent="0.2">
      <c r="A127" s="46"/>
      <c r="DR127" s="325"/>
      <c r="DS127" s="325"/>
      <c r="DT127" s="325"/>
      <c r="EV127" s="325"/>
      <c r="EW127" s="325"/>
      <c r="EX127" s="325"/>
    </row>
    <row r="128" spans="1:154" s="324" customFormat="1" x14ac:dyDescent="0.2">
      <c r="A128" s="46"/>
      <c r="DR128" s="325"/>
      <c r="DS128" s="325"/>
      <c r="DT128" s="325"/>
      <c r="EV128" s="325"/>
      <c r="EW128" s="325"/>
      <c r="EX128" s="325"/>
    </row>
    <row r="129" spans="1:154" s="324" customFormat="1" x14ac:dyDescent="0.2">
      <c r="A129" s="46"/>
      <c r="DR129" s="325"/>
      <c r="DS129" s="325"/>
      <c r="DT129" s="325"/>
      <c r="EV129" s="325"/>
      <c r="EW129" s="325"/>
      <c r="EX129" s="325"/>
    </row>
    <row r="130" spans="1:154" s="324" customFormat="1" x14ac:dyDescent="0.2">
      <c r="A130" s="46"/>
      <c r="DR130" s="325"/>
      <c r="DS130" s="325"/>
      <c r="DT130" s="325"/>
      <c r="EV130" s="325"/>
      <c r="EW130" s="325"/>
      <c r="EX130" s="325"/>
    </row>
    <row r="131" spans="1:154" s="324" customFormat="1" x14ac:dyDescent="0.2">
      <c r="A131" s="46"/>
      <c r="DR131" s="325"/>
      <c r="DS131" s="325"/>
      <c r="DT131" s="325"/>
      <c r="EV131" s="325"/>
      <c r="EW131" s="325"/>
      <c r="EX131" s="325"/>
    </row>
    <row r="132" spans="1:154" s="324" customFormat="1" x14ac:dyDescent="0.2">
      <c r="A132" s="46"/>
      <c r="DR132" s="325"/>
      <c r="DS132" s="325"/>
      <c r="DT132" s="325"/>
      <c r="EV132" s="325"/>
      <c r="EW132" s="325"/>
      <c r="EX132" s="325"/>
    </row>
    <row r="133" spans="1:154" s="324" customFormat="1" x14ac:dyDescent="0.2">
      <c r="A133" s="46"/>
      <c r="DR133" s="325"/>
      <c r="DS133" s="325"/>
      <c r="DT133" s="325"/>
      <c r="EV133" s="325"/>
      <c r="EW133" s="325"/>
      <c r="EX133" s="325"/>
    </row>
    <row r="134" spans="1:154" s="324" customFormat="1" x14ac:dyDescent="0.2">
      <c r="A134" s="46"/>
      <c r="DR134" s="325"/>
      <c r="DS134" s="325"/>
      <c r="DT134" s="325"/>
      <c r="EV134" s="325"/>
      <c r="EW134" s="325"/>
      <c r="EX134" s="325"/>
    </row>
    <row r="135" spans="1:154" s="324" customFormat="1" x14ac:dyDescent="0.2">
      <c r="A135" s="46"/>
      <c r="DR135" s="325"/>
      <c r="DS135" s="325"/>
      <c r="DT135" s="325"/>
      <c r="EV135" s="325"/>
      <c r="EW135" s="325"/>
      <c r="EX135" s="325"/>
    </row>
    <row r="136" spans="1:154" s="324" customFormat="1" x14ac:dyDescent="0.2">
      <c r="A136" s="46"/>
      <c r="DR136" s="325"/>
      <c r="DS136" s="325"/>
      <c r="DT136" s="325"/>
      <c r="EV136" s="325"/>
      <c r="EW136" s="325"/>
      <c r="EX136" s="325"/>
    </row>
    <row r="137" spans="1:154" s="324" customFormat="1" x14ac:dyDescent="0.2">
      <c r="A137" s="46"/>
      <c r="DR137" s="325"/>
      <c r="DS137" s="325"/>
      <c r="DT137" s="325"/>
      <c r="EV137" s="325"/>
      <c r="EW137" s="325"/>
      <c r="EX137" s="325"/>
    </row>
    <row r="138" spans="1:154" s="324" customFormat="1" x14ac:dyDescent="0.2">
      <c r="A138" s="46"/>
      <c r="DR138" s="325"/>
      <c r="DS138" s="325"/>
      <c r="DT138" s="325"/>
      <c r="EV138" s="325"/>
      <c r="EW138" s="325"/>
      <c r="EX138" s="325"/>
    </row>
    <row r="139" spans="1:154" s="324" customFormat="1" x14ac:dyDescent="0.2">
      <c r="A139" s="46"/>
      <c r="DR139" s="325"/>
      <c r="DS139" s="325"/>
      <c r="DT139" s="325"/>
      <c r="EV139" s="325"/>
      <c r="EW139" s="325"/>
      <c r="EX139" s="325"/>
    </row>
    <row r="140" spans="1:154" s="324" customFormat="1" x14ac:dyDescent="0.2">
      <c r="A140" s="46"/>
      <c r="DR140" s="325"/>
      <c r="DS140" s="325"/>
      <c r="DT140" s="325"/>
      <c r="EV140" s="325"/>
      <c r="EW140" s="325"/>
      <c r="EX140" s="325"/>
    </row>
    <row r="141" spans="1:154" s="324" customFormat="1" x14ac:dyDescent="0.2">
      <c r="A141" s="46"/>
      <c r="DR141" s="325"/>
      <c r="DS141" s="325"/>
      <c r="DT141" s="325"/>
      <c r="EV141" s="325"/>
      <c r="EW141" s="325"/>
      <c r="EX141" s="325"/>
    </row>
    <row r="142" spans="1:154" s="324" customFormat="1" x14ac:dyDescent="0.2">
      <c r="A142" s="46"/>
      <c r="DR142" s="325"/>
      <c r="DS142" s="325"/>
      <c r="DT142" s="325"/>
      <c r="EV142" s="325"/>
      <c r="EW142" s="325"/>
      <c r="EX142" s="325"/>
    </row>
    <row r="143" spans="1:154" s="324" customFormat="1" x14ac:dyDescent="0.2">
      <c r="A143" s="46"/>
      <c r="DR143" s="325"/>
      <c r="DS143" s="325"/>
      <c r="DT143" s="325"/>
      <c r="EV143" s="325"/>
      <c r="EW143" s="325"/>
      <c r="EX143" s="325"/>
    </row>
    <row r="144" spans="1:154" s="324" customFormat="1" x14ac:dyDescent="0.2">
      <c r="A144" s="46"/>
      <c r="DR144" s="325"/>
      <c r="DS144" s="325"/>
      <c r="DT144" s="325"/>
      <c r="EV144" s="325"/>
      <c r="EW144" s="325"/>
      <c r="EX144" s="325"/>
    </row>
    <row r="145" spans="1:154" s="324" customFormat="1" x14ac:dyDescent="0.2">
      <c r="A145" s="46"/>
      <c r="DR145" s="325"/>
      <c r="DS145" s="325"/>
      <c r="DT145" s="325"/>
      <c r="EV145" s="325"/>
      <c r="EW145" s="325"/>
      <c r="EX145" s="325"/>
    </row>
    <row r="146" spans="1:154" s="324" customFormat="1" x14ac:dyDescent="0.2">
      <c r="A146" s="46"/>
      <c r="DR146" s="325"/>
      <c r="DS146" s="325"/>
      <c r="DT146" s="325"/>
      <c r="EV146" s="325"/>
      <c r="EW146" s="325"/>
      <c r="EX146" s="325"/>
    </row>
    <row r="147" spans="1:154" s="324" customFormat="1" x14ac:dyDescent="0.2">
      <c r="A147" s="46"/>
      <c r="DR147" s="325"/>
      <c r="DS147" s="325"/>
      <c r="DT147" s="325"/>
      <c r="EV147" s="325"/>
      <c r="EW147" s="325"/>
      <c r="EX147" s="325"/>
    </row>
    <row r="148" spans="1:154" s="324" customFormat="1" x14ac:dyDescent="0.2">
      <c r="A148" s="46"/>
      <c r="DR148" s="325"/>
      <c r="DS148" s="325"/>
      <c r="DT148" s="325"/>
      <c r="EV148" s="325"/>
      <c r="EW148" s="325"/>
      <c r="EX148" s="325"/>
    </row>
    <row r="149" spans="1:154" s="324" customFormat="1" x14ac:dyDescent="0.2">
      <c r="A149" s="46"/>
      <c r="DR149" s="325"/>
      <c r="DS149" s="325"/>
      <c r="DT149" s="325"/>
      <c r="EV149" s="325"/>
      <c r="EW149" s="325"/>
      <c r="EX149" s="325"/>
    </row>
    <row r="150" spans="1:154" s="324" customFormat="1" x14ac:dyDescent="0.2">
      <c r="A150" s="46"/>
      <c r="DR150" s="325"/>
      <c r="DS150" s="325"/>
      <c r="DT150" s="325"/>
      <c r="EV150" s="325"/>
      <c r="EW150" s="325"/>
      <c r="EX150" s="325"/>
    </row>
    <row r="151" spans="1:154" s="324" customFormat="1" x14ac:dyDescent="0.2">
      <c r="A151" s="46"/>
      <c r="DR151" s="325"/>
      <c r="DS151" s="325"/>
      <c r="DT151" s="325"/>
      <c r="EV151" s="325"/>
      <c r="EW151" s="325"/>
      <c r="EX151" s="325"/>
    </row>
    <row r="152" spans="1:154" s="324" customFormat="1" x14ac:dyDescent="0.2">
      <c r="A152" s="46"/>
      <c r="DR152" s="325"/>
      <c r="DS152" s="325"/>
      <c r="DT152" s="325"/>
      <c r="EV152" s="325"/>
      <c r="EW152" s="325"/>
      <c r="EX152" s="325"/>
    </row>
    <row r="153" spans="1:154" s="324" customFormat="1" x14ac:dyDescent="0.2">
      <c r="A153" s="46"/>
      <c r="DR153" s="325"/>
      <c r="DS153" s="325"/>
      <c r="DT153" s="325"/>
      <c r="EV153" s="325"/>
      <c r="EW153" s="325"/>
      <c r="EX153" s="325"/>
    </row>
    <row r="154" spans="1:154" s="324" customFormat="1" x14ac:dyDescent="0.2">
      <c r="A154" s="46"/>
      <c r="DR154" s="325"/>
      <c r="DS154" s="325"/>
      <c r="DT154" s="325"/>
      <c r="EV154" s="325"/>
      <c r="EW154" s="325"/>
      <c r="EX154" s="325"/>
    </row>
    <row r="155" spans="1:154" s="324" customFormat="1" x14ac:dyDescent="0.2">
      <c r="A155" s="46"/>
      <c r="DR155" s="325"/>
      <c r="DS155" s="325"/>
      <c r="DT155" s="325"/>
      <c r="EV155" s="325"/>
      <c r="EW155" s="325"/>
      <c r="EX155" s="325"/>
    </row>
    <row r="156" spans="1:154" s="324" customFormat="1" x14ac:dyDescent="0.2">
      <c r="A156" s="46"/>
      <c r="DR156" s="325"/>
      <c r="DS156" s="325"/>
      <c r="DT156" s="325"/>
      <c r="EV156" s="325"/>
      <c r="EW156" s="325"/>
      <c r="EX156" s="325"/>
    </row>
    <row r="157" spans="1:154" s="324" customFormat="1" x14ac:dyDescent="0.2">
      <c r="A157" s="46"/>
      <c r="DR157" s="325"/>
      <c r="DS157" s="325"/>
      <c r="DT157" s="325"/>
      <c r="EV157" s="325"/>
      <c r="EW157" s="325"/>
      <c r="EX157" s="325"/>
    </row>
    <row r="158" spans="1:154" s="324" customFormat="1" x14ac:dyDescent="0.2">
      <c r="A158" s="46"/>
      <c r="DR158" s="325"/>
      <c r="DS158" s="325"/>
      <c r="DT158" s="325"/>
      <c r="EV158" s="325"/>
      <c r="EW158" s="325"/>
      <c r="EX158" s="325"/>
    </row>
    <row r="159" spans="1:154" s="324" customFormat="1" x14ac:dyDescent="0.2">
      <c r="A159" s="46"/>
      <c r="DR159" s="325"/>
      <c r="DS159" s="325"/>
      <c r="DT159" s="325"/>
      <c r="EV159" s="325"/>
      <c r="EW159" s="325"/>
      <c r="EX159" s="325"/>
    </row>
    <row r="160" spans="1:154" s="324" customFormat="1" x14ac:dyDescent="0.2">
      <c r="A160" s="46"/>
      <c r="DR160" s="325"/>
      <c r="DS160" s="325"/>
      <c r="DT160" s="325"/>
      <c r="EV160" s="325"/>
      <c r="EW160" s="325"/>
      <c r="EX160" s="325"/>
    </row>
    <row r="161" spans="1:154" s="324" customFormat="1" x14ac:dyDescent="0.2">
      <c r="A161" s="46"/>
      <c r="DR161" s="325"/>
      <c r="DS161" s="325"/>
      <c r="DT161" s="325"/>
      <c r="EV161" s="325"/>
      <c r="EW161" s="325"/>
      <c r="EX161" s="325"/>
    </row>
    <row r="162" spans="1:154" s="324" customFormat="1" x14ac:dyDescent="0.2">
      <c r="A162" s="46"/>
      <c r="DR162" s="325"/>
      <c r="DS162" s="325"/>
      <c r="DT162" s="325"/>
      <c r="EV162" s="325"/>
      <c r="EW162" s="325"/>
      <c r="EX162" s="325"/>
    </row>
    <row r="163" spans="1:154" s="324" customFormat="1" x14ac:dyDescent="0.2">
      <c r="A163" s="46"/>
      <c r="DR163" s="325"/>
      <c r="DS163" s="325"/>
      <c r="DT163" s="325"/>
      <c r="EV163" s="325"/>
      <c r="EW163" s="325"/>
      <c r="EX163" s="325"/>
    </row>
    <row r="164" spans="1:154" s="324" customFormat="1" x14ac:dyDescent="0.2">
      <c r="A164" s="46"/>
      <c r="DR164" s="325"/>
      <c r="DS164" s="325"/>
      <c r="DT164" s="325"/>
      <c r="EV164" s="325"/>
      <c r="EW164" s="325"/>
      <c r="EX164" s="325"/>
    </row>
    <row r="165" spans="1:154" s="324" customFormat="1" x14ac:dyDescent="0.2">
      <c r="A165" s="46"/>
      <c r="DR165" s="325"/>
      <c r="DS165" s="325"/>
      <c r="DT165" s="325"/>
      <c r="EV165" s="325"/>
      <c r="EW165" s="325"/>
      <c r="EX165" s="325"/>
    </row>
    <row r="166" spans="1:154" s="324" customFormat="1" x14ac:dyDescent="0.2">
      <c r="A166" s="46"/>
      <c r="DR166" s="325"/>
      <c r="DS166" s="325"/>
      <c r="DT166" s="325"/>
      <c r="EV166" s="325"/>
      <c r="EW166" s="325"/>
      <c r="EX166" s="325"/>
    </row>
    <row r="167" spans="1:154" s="324" customFormat="1" x14ac:dyDescent="0.2">
      <c r="A167" s="46"/>
      <c r="DR167" s="325"/>
      <c r="DS167" s="325"/>
      <c r="DT167" s="325"/>
      <c r="EV167" s="325"/>
      <c r="EW167" s="325"/>
      <c r="EX167" s="325"/>
    </row>
    <row r="168" spans="1:154" s="324" customFormat="1" x14ac:dyDescent="0.2">
      <c r="A168" s="46"/>
      <c r="DR168" s="325"/>
      <c r="DS168" s="325"/>
      <c r="DT168" s="325"/>
      <c r="EV168" s="325"/>
      <c r="EW168" s="325"/>
      <c r="EX168" s="325"/>
    </row>
    <row r="169" spans="1:154" s="324" customFormat="1" x14ac:dyDescent="0.2">
      <c r="A169" s="46"/>
      <c r="DR169" s="325"/>
      <c r="DS169" s="325"/>
      <c r="DT169" s="325"/>
      <c r="EV169" s="325"/>
      <c r="EW169" s="325"/>
      <c r="EX169" s="325"/>
    </row>
    <row r="170" spans="1:154" s="324" customFormat="1" x14ac:dyDescent="0.2">
      <c r="A170" s="46"/>
      <c r="DR170" s="325"/>
      <c r="DS170" s="325"/>
      <c r="DT170" s="325"/>
      <c r="EV170" s="325"/>
      <c r="EW170" s="325"/>
      <c r="EX170" s="325"/>
    </row>
    <row r="171" spans="1:154" s="324" customFormat="1" x14ac:dyDescent="0.2">
      <c r="A171" s="46"/>
      <c r="DR171" s="325"/>
      <c r="DS171" s="325"/>
      <c r="DT171" s="325"/>
      <c r="EV171" s="325"/>
      <c r="EW171" s="325"/>
      <c r="EX171" s="325"/>
    </row>
    <row r="172" spans="1:154" s="324" customFormat="1" x14ac:dyDescent="0.2">
      <c r="A172" s="46"/>
      <c r="DR172" s="325"/>
      <c r="DS172" s="325"/>
      <c r="DT172" s="325"/>
      <c r="EV172" s="325"/>
      <c r="EW172" s="325"/>
      <c r="EX172" s="325"/>
    </row>
    <row r="173" spans="1:154" s="324" customFormat="1" x14ac:dyDescent="0.2">
      <c r="A173" s="46"/>
      <c r="DR173" s="325"/>
      <c r="DS173" s="325"/>
      <c r="DT173" s="325"/>
      <c r="EV173" s="325"/>
      <c r="EW173" s="325"/>
      <c r="EX173" s="325"/>
    </row>
    <row r="174" spans="1:154" s="324" customFormat="1" x14ac:dyDescent="0.2">
      <c r="A174" s="46"/>
      <c r="DR174" s="325"/>
      <c r="DS174" s="325"/>
      <c r="DT174" s="325"/>
      <c r="EV174" s="325"/>
      <c r="EW174" s="325"/>
      <c r="EX174" s="325"/>
    </row>
    <row r="175" spans="1:154" s="324" customFormat="1" x14ac:dyDescent="0.2">
      <c r="A175" s="46"/>
      <c r="DR175" s="325"/>
      <c r="DS175" s="325"/>
      <c r="DT175" s="325"/>
      <c r="EV175" s="325"/>
      <c r="EW175" s="325"/>
      <c r="EX175" s="325"/>
    </row>
    <row r="176" spans="1:154" s="324" customFormat="1" x14ac:dyDescent="0.2">
      <c r="A176" s="46"/>
      <c r="DR176" s="325"/>
      <c r="DS176" s="325"/>
      <c r="DT176" s="325"/>
      <c r="EV176" s="325"/>
      <c r="EW176" s="325"/>
      <c r="EX176" s="325"/>
    </row>
    <row r="177" spans="1:154" s="324" customFormat="1" x14ac:dyDescent="0.2">
      <c r="A177" s="46"/>
      <c r="DR177" s="325"/>
      <c r="DS177" s="325"/>
      <c r="DT177" s="325"/>
      <c r="EV177" s="325"/>
      <c r="EW177" s="325"/>
      <c r="EX177" s="325"/>
    </row>
    <row r="178" spans="1:154" s="324" customFormat="1" x14ac:dyDescent="0.2">
      <c r="A178" s="46"/>
      <c r="DR178" s="325"/>
      <c r="DS178" s="325"/>
      <c r="DT178" s="325"/>
      <c r="EV178" s="325"/>
      <c r="EW178" s="325"/>
      <c r="EX178" s="325"/>
    </row>
    <row r="179" spans="1:154" s="324" customFormat="1" x14ac:dyDescent="0.2">
      <c r="A179" s="46"/>
      <c r="DR179" s="325"/>
      <c r="DS179" s="325"/>
      <c r="DT179" s="325"/>
      <c r="EV179" s="325"/>
      <c r="EW179" s="325"/>
      <c r="EX179" s="325"/>
    </row>
    <row r="180" spans="1:154" s="324" customFormat="1" x14ac:dyDescent="0.2">
      <c r="A180" s="46"/>
      <c r="DR180" s="325"/>
      <c r="DS180" s="325"/>
      <c r="DT180" s="325"/>
      <c r="EV180" s="325"/>
      <c r="EW180" s="325"/>
      <c r="EX180" s="325"/>
    </row>
    <row r="181" spans="1:154" s="324" customFormat="1" x14ac:dyDescent="0.2">
      <c r="A181" s="46"/>
      <c r="DR181" s="325"/>
      <c r="DS181" s="325"/>
      <c r="DT181" s="325"/>
      <c r="EV181" s="325"/>
      <c r="EW181" s="325"/>
      <c r="EX181" s="325"/>
    </row>
    <row r="182" spans="1:154" s="324" customFormat="1" x14ac:dyDescent="0.2">
      <c r="A182" s="46"/>
      <c r="DR182" s="325"/>
      <c r="DS182" s="325"/>
      <c r="DT182" s="325"/>
      <c r="EV182" s="325"/>
      <c r="EW182" s="325"/>
      <c r="EX182" s="325"/>
    </row>
    <row r="183" spans="1:154" s="324" customFormat="1" x14ac:dyDescent="0.2">
      <c r="A183" s="46"/>
      <c r="DR183" s="325"/>
      <c r="DS183" s="325"/>
      <c r="DT183" s="325"/>
      <c r="EV183" s="325"/>
      <c r="EW183" s="325"/>
      <c r="EX183" s="325"/>
    </row>
    <row r="184" spans="1:154" s="324" customFormat="1" x14ac:dyDescent="0.2">
      <c r="A184" s="46"/>
      <c r="DR184" s="325"/>
      <c r="DS184" s="325"/>
      <c r="DT184" s="325"/>
      <c r="EV184" s="325"/>
      <c r="EW184" s="325"/>
      <c r="EX184" s="325"/>
    </row>
    <row r="185" spans="1:154" s="324" customFormat="1" x14ac:dyDescent="0.2">
      <c r="A185" s="46"/>
      <c r="DR185" s="325"/>
      <c r="DS185" s="325"/>
      <c r="DT185" s="325"/>
      <c r="EV185" s="325"/>
      <c r="EW185" s="325"/>
      <c r="EX185" s="325"/>
    </row>
    <row r="186" spans="1:154" s="324" customFormat="1" x14ac:dyDescent="0.2">
      <c r="A186" s="46"/>
      <c r="DR186" s="325"/>
      <c r="DS186" s="325"/>
      <c r="DT186" s="325"/>
      <c r="EV186" s="325"/>
      <c r="EW186" s="325"/>
      <c r="EX186" s="325"/>
    </row>
    <row r="187" spans="1:154" s="324" customFormat="1" x14ac:dyDescent="0.2">
      <c r="A187" s="46"/>
      <c r="DR187" s="325"/>
      <c r="DS187" s="325"/>
      <c r="DT187" s="325"/>
      <c r="EV187" s="325"/>
      <c r="EW187" s="325"/>
      <c r="EX187" s="325"/>
    </row>
    <row r="188" spans="1:154" s="324" customFormat="1" x14ac:dyDescent="0.2">
      <c r="A188" s="46"/>
      <c r="DR188" s="325"/>
      <c r="DS188" s="325"/>
      <c r="DT188" s="325"/>
      <c r="EV188" s="325"/>
      <c r="EW188" s="325"/>
      <c r="EX188" s="325"/>
    </row>
    <row r="189" spans="1:154" s="324" customFormat="1" x14ac:dyDescent="0.2">
      <c r="A189" s="46"/>
      <c r="DR189" s="325"/>
      <c r="DS189" s="325"/>
      <c r="DT189" s="325"/>
      <c r="EV189" s="325"/>
      <c r="EW189" s="325"/>
      <c r="EX189" s="325"/>
    </row>
    <row r="190" spans="1:154" s="324" customFormat="1" x14ac:dyDescent="0.2">
      <c r="A190" s="46"/>
      <c r="DR190" s="325"/>
      <c r="DS190" s="325"/>
      <c r="DT190" s="325"/>
      <c r="EV190" s="325"/>
      <c r="EW190" s="325"/>
      <c r="EX190" s="325"/>
    </row>
    <row r="191" spans="1:154" s="324" customFormat="1" x14ac:dyDescent="0.2">
      <c r="A191" s="46"/>
      <c r="DR191" s="325"/>
      <c r="DS191" s="325"/>
      <c r="DT191" s="325"/>
      <c r="EV191" s="325"/>
      <c r="EW191" s="325"/>
      <c r="EX191" s="325"/>
    </row>
    <row r="192" spans="1:154" s="324" customFormat="1" x14ac:dyDescent="0.2">
      <c r="A192" s="46"/>
      <c r="DR192" s="325"/>
      <c r="DS192" s="325"/>
      <c r="DT192" s="325"/>
      <c r="EV192" s="325"/>
      <c r="EW192" s="325"/>
      <c r="EX192" s="325"/>
    </row>
    <row r="193" spans="1:154" s="324" customFormat="1" x14ac:dyDescent="0.2">
      <c r="A193" s="46"/>
      <c r="DR193" s="325"/>
      <c r="DS193" s="325"/>
      <c r="DT193" s="325"/>
      <c r="EV193" s="325"/>
      <c r="EW193" s="325"/>
      <c r="EX193" s="325"/>
    </row>
    <row r="194" spans="1:154" s="324" customFormat="1" x14ac:dyDescent="0.2">
      <c r="A194" s="46"/>
      <c r="DR194" s="325"/>
      <c r="DS194" s="325"/>
      <c r="DT194" s="325"/>
      <c r="EV194" s="325"/>
      <c r="EW194" s="325"/>
      <c r="EX194" s="325"/>
    </row>
    <row r="195" spans="1:154" s="324" customFormat="1" x14ac:dyDescent="0.2">
      <c r="A195" s="46"/>
      <c r="DR195" s="325"/>
      <c r="DS195" s="325"/>
      <c r="DT195" s="325"/>
      <c r="EV195" s="325"/>
      <c r="EW195" s="325"/>
      <c r="EX195" s="325"/>
    </row>
    <row r="196" spans="1:154" s="324" customFormat="1" x14ac:dyDescent="0.2">
      <c r="A196" s="46"/>
      <c r="DR196" s="325"/>
      <c r="DS196" s="325"/>
      <c r="DT196" s="325"/>
      <c r="EV196" s="325"/>
      <c r="EW196" s="325"/>
      <c r="EX196" s="325"/>
    </row>
    <row r="197" spans="1:154" s="324" customFormat="1" x14ac:dyDescent="0.2">
      <c r="A197" s="46"/>
      <c r="DR197" s="325"/>
      <c r="DS197" s="325"/>
      <c r="DT197" s="325"/>
      <c r="EV197" s="325"/>
      <c r="EW197" s="325"/>
      <c r="EX197" s="325"/>
    </row>
    <row r="198" spans="1:154" s="324" customFormat="1" x14ac:dyDescent="0.2">
      <c r="A198" s="46"/>
      <c r="DR198" s="325"/>
      <c r="DS198" s="325"/>
      <c r="DT198" s="325"/>
      <c r="EV198" s="325"/>
      <c r="EW198" s="325"/>
      <c r="EX198" s="325"/>
    </row>
    <row r="199" spans="1:154" s="324" customFormat="1" x14ac:dyDescent="0.2">
      <c r="A199" s="46"/>
      <c r="DR199" s="325"/>
      <c r="DS199" s="325"/>
      <c r="DT199" s="325"/>
      <c r="EV199" s="325"/>
      <c r="EW199" s="325"/>
      <c r="EX199" s="325"/>
    </row>
    <row r="200" spans="1:154" s="324" customFormat="1" x14ac:dyDescent="0.2">
      <c r="A200" s="46"/>
      <c r="DR200" s="325"/>
      <c r="DS200" s="325"/>
      <c r="DT200" s="325"/>
      <c r="EV200" s="325"/>
      <c r="EW200" s="325"/>
      <c r="EX200" s="325"/>
    </row>
    <row r="201" spans="1:154" s="324" customFormat="1" x14ac:dyDescent="0.2">
      <c r="A201" s="46"/>
      <c r="DR201" s="325"/>
      <c r="DS201" s="325"/>
      <c r="DT201" s="325"/>
      <c r="EV201" s="325"/>
      <c r="EW201" s="325"/>
      <c r="EX201" s="325"/>
    </row>
    <row r="202" spans="1:154" s="324" customFormat="1" x14ac:dyDescent="0.2">
      <c r="A202" s="46"/>
      <c r="DR202" s="325"/>
      <c r="DS202" s="325"/>
      <c r="DT202" s="325"/>
      <c r="EV202" s="325"/>
      <c r="EW202" s="325"/>
      <c r="EX202" s="325"/>
    </row>
    <row r="203" spans="1:154" s="324" customFormat="1" x14ac:dyDescent="0.2">
      <c r="A203" s="46"/>
      <c r="DR203" s="325"/>
      <c r="DS203" s="325"/>
      <c r="DT203" s="325"/>
      <c r="EV203" s="325"/>
      <c r="EW203" s="325"/>
      <c r="EX203" s="325"/>
    </row>
    <row r="204" spans="1:154" s="324" customFormat="1" x14ac:dyDescent="0.2">
      <c r="A204" s="46"/>
      <c r="DR204" s="325"/>
      <c r="DS204" s="325"/>
      <c r="DT204" s="325"/>
      <c r="EV204" s="325"/>
      <c r="EW204" s="325"/>
      <c r="EX204" s="325"/>
    </row>
    <row r="205" spans="1:154" s="324" customFormat="1" x14ac:dyDescent="0.2">
      <c r="A205" s="46"/>
      <c r="DR205" s="325"/>
      <c r="DS205" s="325"/>
      <c r="DT205" s="325"/>
      <c r="EV205" s="325"/>
      <c r="EW205" s="325"/>
      <c r="EX205" s="325"/>
    </row>
    <row r="206" spans="1:154" s="324" customFormat="1" x14ac:dyDescent="0.2">
      <c r="A206" s="46"/>
      <c r="DR206" s="325"/>
      <c r="DS206" s="325"/>
      <c r="DT206" s="325"/>
      <c r="EV206" s="325"/>
      <c r="EW206" s="325"/>
      <c r="EX206" s="325"/>
    </row>
    <row r="207" spans="1:154" s="324" customFormat="1" x14ac:dyDescent="0.2">
      <c r="A207" s="46"/>
      <c r="DR207" s="325"/>
      <c r="DS207" s="325"/>
      <c r="DT207" s="325"/>
      <c r="EV207" s="325"/>
      <c r="EW207" s="325"/>
      <c r="EX207" s="325"/>
    </row>
    <row r="208" spans="1:154" s="324" customFormat="1" x14ac:dyDescent="0.2">
      <c r="A208" s="46"/>
      <c r="DR208" s="325"/>
      <c r="DS208" s="325"/>
      <c r="DT208" s="325"/>
      <c r="EV208" s="325"/>
      <c r="EW208" s="325"/>
      <c r="EX208" s="325"/>
    </row>
    <row r="209" spans="1:154" s="324" customFormat="1" x14ac:dyDescent="0.2">
      <c r="A209" s="46"/>
      <c r="DR209" s="325"/>
      <c r="DS209" s="325"/>
      <c r="DT209" s="325"/>
      <c r="EV209" s="325"/>
      <c r="EW209" s="325"/>
      <c r="EX209" s="325"/>
    </row>
    <row r="210" spans="1:154" s="324" customFormat="1" x14ac:dyDescent="0.2">
      <c r="A210" s="46"/>
      <c r="DR210" s="325"/>
      <c r="DS210" s="325"/>
      <c r="DT210" s="325"/>
      <c r="EV210" s="325"/>
      <c r="EW210" s="325"/>
      <c r="EX210" s="325"/>
    </row>
    <row r="211" spans="1:154" s="324" customFormat="1" x14ac:dyDescent="0.2">
      <c r="A211" s="46"/>
      <c r="DR211" s="325"/>
      <c r="DS211" s="325"/>
      <c r="DT211" s="325"/>
      <c r="EV211" s="325"/>
      <c r="EW211" s="325"/>
      <c r="EX211" s="325"/>
    </row>
    <row r="212" spans="1:154" s="324" customFormat="1" x14ac:dyDescent="0.2">
      <c r="A212" s="46"/>
      <c r="DR212" s="325"/>
      <c r="DS212" s="325"/>
      <c r="DT212" s="325"/>
      <c r="EV212" s="325"/>
      <c r="EW212" s="325"/>
      <c r="EX212" s="325"/>
    </row>
    <row r="213" spans="1:154" s="324" customFormat="1" x14ac:dyDescent="0.2">
      <c r="A213" s="46"/>
      <c r="DR213" s="325"/>
      <c r="DS213" s="325"/>
      <c r="DT213" s="325"/>
      <c r="EV213" s="325"/>
      <c r="EW213" s="325"/>
      <c r="EX213" s="325"/>
    </row>
    <row r="214" spans="1:154" s="324" customFormat="1" x14ac:dyDescent="0.2">
      <c r="A214" s="46"/>
      <c r="DR214" s="325"/>
      <c r="DS214" s="325"/>
      <c r="DT214" s="325"/>
      <c r="EV214" s="325"/>
      <c r="EW214" s="325"/>
      <c r="EX214" s="325"/>
    </row>
    <row r="215" spans="1:154" s="324" customFormat="1" x14ac:dyDescent="0.2">
      <c r="A215" s="46"/>
      <c r="DR215" s="325"/>
      <c r="DS215" s="325"/>
      <c r="DT215" s="325"/>
      <c r="EV215" s="325"/>
      <c r="EW215" s="325"/>
      <c r="EX215" s="325"/>
    </row>
    <row r="216" spans="1:154" s="324" customFormat="1" x14ac:dyDescent="0.2">
      <c r="A216" s="46"/>
      <c r="DR216" s="325"/>
      <c r="DS216" s="325"/>
      <c r="DT216" s="325"/>
      <c r="EV216" s="325"/>
      <c r="EW216" s="325"/>
      <c r="EX216" s="325"/>
    </row>
    <row r="217" spans="1:154" s="324" customFormat="1" x14ac:dyDescent="0.2">
      <c r="A217" s="46"/>
      <c r="DR217" s="325"/>
      <c r="DS217" s="325"/>
      <c r="DT217" s="325"/>
      <c r="EV217" s="325"/>
      <c r="EW217" s="325"/>
      <c r="EX217" s="325"/>
    </row>
    <row r="218" spans="1:154" s="324" customFormat="1" x14ac:dyDescent="0.2">
      <c r="A218" s="46"/>
      <c r="DR218" s="325"/>
      <c r="DS218" s="325"/>
      <c r="DT218" s="325"/>
      <c r="EV218" s="325"/>
      <c r="EW218" s="325"/>
      <c r="EX218" s="325"/>
    </row>
    <row r="219" spans="1:154" s="324" customFormat="1" x14ac:dyDescent="0.2">
      <c r="A219" s="46"/>
      <c r="DR219" s="325"/>
      <c r="DS219" s="325"/>
      <c r="DT219" s="325"/>
      <c r="EV219" s="325"/>
      <c r="EW219" s="325"/>
      <c r="EX219" s="325"/>
    </row>
    <row r="220" spans="1:154" s="324" customFormat="1" x14ac:dyDescent="0.2">
      <c r="A220" s="46"/>
      <c r="DR220" s="325"/>
      <c r="DS220" s="325"/>
      <c r="DT220" s="325"/>
      <c r="EV220" s="325"/>
      <c r="EW220" s="325"/>
      <c r="EX220" s="325"/>
    </row>
    <row r="221" spans="1:154" s="324" customFormat="1" x14ac:dyDescent="0.2">
      <c r="A221" s="46"/>
      <c r="DR221" s="325"/>
      <c r="DS221" s="325"/>
      <c r="DT221" s="325"/>
      <c r="EV221" s="325"/>
      <c r="EW221" s="325"/>
      <c r="EX221" s="325"/>
    </row>
    <row r="222" spans="1:154" s="324" customFormat="1" x14ac:dyDescent="0.2">
      <c r="A222" s="46"/>
      <c r="DR222" s="325"/>
      <c r="DS222" s="325"/>
      <c r="DT222" s="325"/>
      <c r="EV222" s="325"/>
      <c r="EW222" s="325"/>
      <c r="EX222" s="325"/>
    </row>
    <row r="223" spans="1:154" s="324" customFormat="1" x14ac:dyDescent="0.2">
      <c r="A223" s="46"/>
      <c r="DR223" s="325"/>
      <c r="DS223" s="325"/>
      <c r="DT223" s="325"/>
      <c r="EV223" s="325"/>
      <c r="EW223" s="325"/>
      <c r="EX223" s="325"/>
    </row>
    <row r="224" spans="1:154" s="324" customFormat="1" x14ac:dyDescent="0.2">
      <c r="A224" s="46"/>
      <c r="DR224" s="325"/>
      <c r="DS224" s="325"/>
      <c r="DT224" s="325"/>
      <c r="EV224" s="325"/>
      <c r="EW224" s="325"/>
      <c r="EX224" s="325"/>
    </row>
    <row r="225" spans="1:154" s="324" customFormat="1" x14ac:dyDescent="0.2">
      <c r="A225" s="46"/>
      <c r="DR225" s="325"/>
      <c r="DS225" s="325"/>
      <c r="DT225" s="325"/>
      <c r="EV225" s="325"/>
      <c r="EW225" s="325"/>
      <c r="EX225" s="325"/>
    </row>
    <row r="226" spans="1:154" s="324" customFormat="1" x14ac:dyDescent="0.2">
      <c r="A226" s="46"/>
      <c r="DR226" s="325"/>
      <c r="DS226" s="325"/>
      <c r="DT226" s="325"/>
      <c r="EV226" s="325"/>
      <c r="EW226" s="325"/>
      <c r="EX226" s="325"/>
    </row>
    <row r="227" spans="1:154" s="324" customFormat="1" x14ac:dyDescent="0.2">
      <c r="A227" s="46"/>
      <c r="DR227" s="325"/>
      <c r="DS227" s="325"/>
      <c r="DT227" s="325"/>
      <c r="EV227" s="325"/>
      <c r="EW227" s="325"/>
      <c r="EX227" s="325"/>
    </row>
    <row r="228" spans="1:154" s="324" customFormat="1" x14ac:dyDescent="0.2">
      <c r="A228" s="46"/>
      <c r="DR228" s="325"/>
      <c r="DS228" s="325"/>
      <c r="DT228" s="325"/>
      <c r="EV228" s="325"/>
      <c r="EW228" s="325"/>
      <c r="EX228" s="325"/>
    </row>
    <row r="229" spans="1:154" s="324" customFormat="1" x14ac:dyDescent="0.2">
      <c r="A229" s="46"/>
      <c r="DR229" s="325"/>
      <c r="DS229" s="325"/>
      <c r="DT229" s="325"/>
      <c r="EV229" s="325"/>
      <c r="EW229" s="325"/>
      <c r="EX229" s="325"/>
    </row>
    <row r="230" spans="1:154" s="324" customFormat="1" x14ac:dyDescent="0.2">
      <c r="A230" s="46"/>
      <c r="DR230" s="325"/>
      <c r="DS230" s="325"/>
      <c r="DT230" s="325"/>
      <c r="EV230" s="325"/>
      <c r="EW230" s="325"/>
      <c r="EX230" s="325"/>
    </row>
    <row r="231" spans="1:154" s="324" customFormat="1" x14ac:dyDescent="0.2">
      <c r="A231" s="46"/>
      <c r="DR231" s="325"/>
      <c r="DS231" s="325"/>
      <c r="DT231" s="325"/>
      <c r="EV231" s="325"/>
      <c r="EW231" s="325"/>
      <c r="EX231" s="325"/>
    </row>
    <row r="232" spans="1:154" s="324" customFormat="1" x14ac:dyDescent="0.2">
      <c r="A232" s="46"/>
      <c r="DR232" s="325"/>
      <c r="DS232" s="325"/>
      <c r="DT232" s="325"/>
      <c r="EV232" s="325"/>
      <c r="EW232" s="325"/>
      <c r="EX232" s="325"/>
    </row>
    <row r="233" spans="1:154" s="324" customFormat="1" x14ac:dyDescent="0.2">
      <c r="A233" s="46"/>
      <c r="DR233" s="325"/>
      <c r="DS233" s="325"/>
      <c r="DT233" s="325"/>
      <c r="EV233" s="325"/>
      <c r="EW233" s="325"/>
      <c r="EX233" s="325"/>
    </row>
    <row r="234" spans="1:154" s="324" customFormat="1" x14ac:dyDescent="0.2">
      <c r="A234" s="46"/>
      <c r="DR234" s="325"/>
      <c r="DS234" s="325"/>
      <c r="DT234" s="325"/>
      <c r="EV234" s="325"/>
      <c r="EW234" s="325"/>
      <c r="EX234" s="325"/>
    </row>
    <row r="235" spans="1:154" s="324" customFormat="1" x14ac:dyDescent="0.2">
      <c r="A235" s="46"/>
      <c r="DR235" s="325"/>
      <c r="DS235" s="325"/>
      <c r="DT235" s="325"/>
      <c r="EV235" s="325"/>
      <c r="EW235" s="325"/>
      <c r="EX235" s="325"/>
    </row>
    <row r="236" spans="1:154" s="324" customFormat="1" x14ac:dyDescent="0.2">
      <c r="A236" s="46"/>
      <c r="DR236" s="325"/>
      <c r="DS236" s="325"/>
      <c r="DT236" s="325"/>
      <c r="EV236" s="325"/>
      <c r="EW236" s="325"/>
      <c r="EX236" s="325"/>
    </row>
    <row r="237" spans="1:154" s="324" customFormat="1" x14ac:dyDescent="0.2">
      <c r="A237" s="46"/>
      <c r="DR237" s="325"/>
      <c r="DS237" s="325"/>
      <c r="DT237" s="325"/>
      <c r="EV237" s="325"/>
      <c r="EW237" s="325"/>
      <c r="EX237" s="325"/>
    </row>
    <row r="238" spans="1:154" s="324" customFormat="1" x14ac:dyDescent="0.2">
      <c r="A238" s="46"/>
      <c r="DR238" s="325"/>
      <c r="DS238" s="325"/>
      <c r="DT238" s="325"/>
      <c r="EV238" s="325"/>
      <c r="EW238" s="325"/>
      <c r="EX238" s="325"/>
    </row>
    <row r="239" spans="1:154" s="324" customFormat="1" x14ac:dyDescent="0.2">
      <c r="A239" s="46"/>
      <c r="DR239" s="325"/>
      <c r="DS239" s="325"/>
      <c r="DT239" s="325"/>
      <c r="EV239" s="325"/>
      <c r="EW239" s="325"/>
      <c r="EX239" s="325"/>
    </row>
    <row r="240" spans="1:154" s="324" customFormat="1" x14ac:dyDescent="0.2">
      <c r="A240" s="46"/>
      <c r="DR240" s="325"/>
      <c r="DS240" s="325"/>
      <c r="DT240" s="325"/>
      <c r="EV240" s="325"/>
      <c r="EW240" s="325"/>
      <c r="EX240" s="325"/>
    </row>
    <row r="241" spans="1:154" s="324" customFormat="1" x14ac:dyDescent="0.2">
      <c r="A241" s="46"/>
      <c r="DR241" s="325"/>
      <c r="DS241" s="325"/>
      <c r="DT241" s="325"/>
      <c r="EV241" s="325"/>
      <c r="EW241" s="325"/>
      <c r="EX241" s="325"/>
    </row>
    <row r="242" spans="1:154" s="324" customFormat="1" x14ac:dyDescent="0.2">
      <c r="A242" s="46"/>
      <c r="DR242" s="325"/>
      <c r="DS242" s="325"/>
      <c r="DT242" s="325"/>
      <c r="EV242" s="325"/>
      <c r="EW242" s="325"/>
      <c r="EX242" s="325"/>
    </row>
    <row r="243" spans="1:154" s="324" customFormat="1" x14ac:dyDescent="0.2">
      <c r="A243" s="46"/>
      <c r="DR243" s="325"/>
      <c r="DS243" s="325"/>
      <c r="DT243" s="325"/>
      <c r="EV243" s="325"/>
      <c r="EW243" s="325"/>
      <c r="EX243" s="325"/>
    </row>
    <row r="244" spans="1:154" s="324" customFormat="1" x14ac:dyDescent="0.2">
      <c r="A244" s="46"/>
      <c r="DR244" s="325"/>
      <c r="DS244" s="325"/>
      <c r="DT244" s="325"/>
      <c r="EV244" s="325"/>
      <c r="EW244" s="325"/>
      <c r="EX244" s="325"/>
    </row>
    <row r="245" spans="1:154" s="324" customFormat="1" x14ac:dyDescent="0.2">
      <c r="A245" s="46"/>
      <c r="DR245" s="325"/>
      <c r="DS245" s="325"/>
      <c r="DT245" s="325"/>
      <c r="EV245" s="325"/>
      <c r="EW245" s="325"/>
      <c r="EX245" s="325"/>
    </row>
    <row r="246" spans="1:154" s="324" customFormat="1" x14ac:dyDescent="0.2">
      <c r="A246" s="46"/>
      <c r="DR246" s="325"/>
      <c r="DS246" s="325"/>
      <c r="DT246" s="325"/>
      <c r="EV246" s="325"/>
      <c r="EW246" s="325"/>
      <c r="EX246" s="325"/>
    </row>
    <row r="247" spans="1:154" s="324" customFormat="1" x14ac:dyDescent="0.2">
      <c r="A247" s="46"/>
      <c r="DR247" s="325"/>
      <c r="DS247" s="325"/>
      <c r="DT247" s="325"/>
      <c r="EV247" s="325"/>
      <c r="EW247" s="325"/>
      <c r="EX247" s="325"/>
    </row>
    <row r="248" spans="1:154" s="324" customFormat="1" x14ac:dyDescent="0.2">
      <c r="A248" s="46"/>
      <c r="DR248" s="325"/>
      <c r="DS248" s="325"/>
      <c r="DT248" s="325"/>
      <c r="EV248" s="325"/>
      <c r="EW248" s="325"/>
      <c r="EX248" s="325"/>
    </row>
    <row r="249" spans="1:154" s="324" customFormat="1" x14ac:dyDescent="0.2">
      <c r="A249" s="46"/>
      <c r="DR249" s="325"/>
      <c r="DS249" s="325"/>
      <c r="DT249" s="325"/>
      <c r="EV249" s="325"/>
      <c r="EW249" s="325"/>
      <c r="EX249" s="325"/>
    </row>
    <row r="250" spans="1:154" s="324" customFormat="1" x14ac:dyDescent="0.2">
      <c r="A250" s="46"/>
      <c r="DR250" s="325"/>
      <c r="DS250" s="325"/>
      <c r="DT250" s="325"/>
      <c r="EV250" s="325"/>
      <c r="EW250" s="325"/>
      <c r="EX250" s="325"/>
    </row>
    <row r="251" spans="1:154" s="324" customFormat="1" x14ac:dyDescent="0.2">
      <c r="A251" s="46"/>
      <c r="DR251" s="325"/>
      <c r="DS251" s="325"/>
      <c r="DT251" s="325"/>
      <c r="EV251" s="325"/>
      <c r="EW251" s="325"/>
      <c r="EX251" s="325"/>
    </row>
    <row r="252" spans="1:154" s="324" customFormat="1" x14ac:dyDescent="0.2">
      <c r="A252" s="46"/>
      <c r="DR252" s="325"/>
      <c r="DS252" s="325"/>
      <c r="DT252" s="325"/>
      <c r="EV252" s="325"/>
      <c r="EW252" s="325"/>
      <c r="EX252" s="325"/>
    </row>
    <row r="253" spans="1:154" s="324" customFormat="1" x14ac:dyDescent="0.2">
      <c r="A253" s="46"/>
      <c r="DR253" s="325"/>
      <c r="DS253" s="325"/>
      <c r="DT253" s="325"/>
      <c r="EV253" s="325"/>
      <c r="EW253" s="325"/>
      <c r="EX253" s="325"/>
    </row>
    <row r="254" spans="1:154" s="324" customFormat="1" x14ac:dyDescent="0.2">
      <c r="A254" s="46"/>
      <c r="DR254" s="325"/>
      <c r="DS254" s="325"/>
      <c r="DT254" s="325"/>
      <c r="EV254" s="325"/>
      <c r="EW254" s="325"/>
      <c r="EX254" s="325"/>
    </row>
    <row r="255" spans="1:154" s="324" customFormat="1" x14ac:dyDescent="0.2">
      <c r="A255" s="46"/>
      <c r="DR255" s="325"/>
      <c r="DS255" s="325"/>
      <c r="DT255" s="325"/>
      <c r="EV255" s="325"/>
      <c r="EW255" s="325"/>
      <c r="EX255" s="325"/>
    </row>
    <row r="256" spans="1:154" s="324" customFormat="1" x14ac:dyDescent="0.2">
      <c r="A256" s="46"/>
      <c r="DR256" s="325"/>
      <c r="DS256" s="325"/>
      <c r="DT256" s="325"/>
      <c r="EV256" s="325"/>
      <c r="EW256" s="325"/>
      <c r="EX256" s="325"/>
    </row>
    <row r="257" spans="1:154" s="324" customFormat="1" x14ac:dyDescent="0.2">
      <c r="A257" s="46"/>
      <c r="DR257" s="325"/>
      <c r="DS257" s="325"/>
      <c r="DT257" s="325"/>
      <c r="EV257" s="325"/>
      <c r="EW257" s="325"/>
      <c r="EX257" s="325"/>
    </row>
    <row r="258" spans="1:154" s="324" customFormat="1" x14ac:dyDescent="0.2">
      <c r="A258" s="46"/>
      <c r="DR258" s="325"/>
      <c r="DS258" s="325"/>
      <c r="DT258" s="325"/>
      <c r="EV258" s="325"/>
      <c r="EW258" s="325"/>
      <c r="EX258" s="325"/>
    </row>
    <row r="259" spans="1:154" s="324" customFormat="1" x14ac:dyDescent="0.2">
      <c r="A259" s="46"/>
      <c r="DR259" s="325"/>
      <c r="DS259" s="325"/>
      <c r="DT259" s="325"/>
      <c r="EV259" s="325"/>
      <c r="EW259" s="325"/>
      <c r="EX259" s="325"/>
    </row>
    <row r="260" spans="1:154" s="324" customFormat="1" x14ac:dyDescent="0.2">
      <c r="A260" s="46"/>
      <c r="DR260" s="325"/>
      <c r="DS260" s="325"/>
      <c r="DT260" s="325"/>
      <c r="EV260" s="325"/>
      <c r="EW260" s="325"/>
      <c r="EX260" s="325"/>
    </row>
    <row r="261" spans="1:154" s="324" customFormat="1" x14ac:dyDescent="0.2">
      <c r="A261" s="46"/>
      <c r="DR261" s="325"/>
      <c r="DS261" s="325"/>
      <c r="DT261" s="325"/>
      <c r="EV261" s="325"/>
      <c r="EW261" s="325"/>
      <c r="EX261" s="325"/>
    </row>
    <row r="262" spans="1:154" s="324" customFormat="1" x14ac:dyDescent="0.2">
      <c r="A262" s="46"/>
      <c r="DR262" s="325"/>
      <c r="DS262" s="325"/>
      <c r="DT262" s="325"/>
      <c r="EV262" s="325"/>
      <c r="EW262" s="325"/>
      <c r="EX262" s="325"/>
    </row>
    <row r="263" spans="1:154" s="324" customFormat="1" x14ac:dyDescent="0.2">
      <c r="A263" s="46"/>
      <c r="DR263" s="325"/>
      <c r="DS263" s="325"/>
      <c r="DT263" s="325"/>
      <c r="EV263" s="325"/>
      <c r="EW263" s="325"/>
      <c r="EX263" s="325"/>
    </row>
    <row r="264" spans="1:154" s="324" customFormat="1" x14ac:dyDescent="0.2">
      <c r="A264" s="46"/>
      <c r="DR264" s="325"/>
      <c r="DS264" s="325"/>
      <c r="DT264" s="325"/>
      <c r="EV264" s="325"/>
      <c r="EW264" s="325"/>
      <c r="EX264" s="325"/>
    </row>
    <row r="265" spans="1:154" s="324" customFormat="1" x14ac:dyDescent="0.2">
      <c r="A265" s="46"/>
      <c r="DR265" s="325"/>
      <c r="DS265" s="325"/>
      <c r="DT265" s="325"/>
      <c r="EV265" s="325"/>
      <c r="EW265" s="325"/>
      <c r="EX265" s="325"/>
    </row>
    <row r="266" spans="1:154" s="324" customFormat="1" x14ac:dyDescent="0.2">
      <c r="A266" s="46"/>
      <c r="DR266" s="325"/>
      <c r="DS266" s="325"/>
      <c r="DT266" s="325"/>
      <c r="EV266" s="325"/>
      <c r="EW266" s="325"/>
      <c r="EX266" s="325"/>
    </row>
    <row r="267" spans="1:154" s="324" customFormat="1" x14ac:dyDescent="0.2">
      <c r="A267" s="46"/>
      <c r="DR267" s="325"/>
      <c r="DS267" s="325"/>
      <c r="DT267" s="325"/>
      <c r="EV267" s="325"/>
      <c r="EW267" s="325"/>
      <c r="EX267" s="325"/>
    </row>
    <row r="268" spans="1:154" s="324" customFormat="1" x14ac:dyDescent="0.2">
      <c r="A268" s="46"/>
      <c r="DR268" s="325"/>
      <c r="DS268" s="325"/>
      <c r="DT268" s="325"/>
      <c r="EV268" s="325"/>
      <c r="EW268" s="325"/>
      <c r="EX268" s="325"/>
    </row>
    <row r="269" spans="1:154" s="324" customFormat="1" x14ac:dyDescent="0.2">
      <c r="A269" s="46"/>
      <c r="DR269" s="325"/>
      <c r="DS269" s="325"/>
      <c r="DT269" s="325"/>
      <c r="EV269" s="325"/>
      <c r="EW269" s="325"/>
      <c r="EX269" s="325"/>
    </row>
    <row r="270" spans="1:154" s="324" customFormat="1" x14ac:dyDescent="0.2">
      <c r="A270" s="46"/>
      <c r="DR270" s="325"/>
      <c r="DS270" s="325"/>
      <c r="DT270" s="325"/>
      <c r="EV270" s="325"/>
      <c r="EW270" s="325"/>
      <c r="EX270" s="325"/>
    </row>
    <row r="271" spans="1:154" s="324" customFormat="1" x14ac:dyDescent="0.2">
      <c r="A271" s="46"/>
      <c r="DR271" s="325"/>
      <c r="DS271" s="325"/>
      <c r="DT271" s="325"/>
      <c r="EV271" s="325"/>
      <c r="EW271" s="325"/>
      <c r="EX271" s="325"/>
    </row>
    <row r="272" spans="1:154" s="324" customFormat="1" x14ac:dyDescent="0.2">
      <c r="A272" s="46"/>
      <c r="DR272" s="325"/>
      <c r="DS272" s="325"/>
      <c r="DT272" s="325"/>
      <c r="EV272" s="325"/>
      <c r="EW272" s="325"/>
      <c r="EX272" s="325"/>
    </row>
    <row r="273" spans="1:154" s="324" customFormat="1" x14ac:dyDescent="0.2">
      <c r="A273" s="46"/>
      <c r="DR273" s="325"/>
      <c r="DS273" s="325"/>
      <c r="DT273" s="325"/>
      <c r="EV273" s="325"/>
      <c r="EW273" s="325"/>
      <c r="EX273" s="325"/>
    </row>
    <row r="274" spans="1:154" s="324" customFormat="1" x14ac:dyDescent="0.2">
      <c r="A274" s="46"/>
      <c r="DR274" s="325"/>
      <c r="DS274" s="325"/>
      <c r="DT274" s="325"/>
      <c r="EV274" s="325"/>
      <c r="EW274" s="325"/>
      <c r="EX274" s="325"/>
    </row>
    <row r="275" spans="1:154" s="324" customFormat="1" x14ac:dyDescent="0.2">
      <c r="A275" s="46"/>
      <c r="DR275" s="325"/>
      <c r="DS275" s="325"/>
      <c r="DT275" s="325"/>
      <c r="EV275" s="325"/>
      <c r="EW275" s="325"/>
      <c r="EX275" s="325"/>
    </row>
    <row r="276" spans="1:154" s="324" customFormat="1" x14ac:dyDescent="0.2">
      <c r="A276" s="46"/>
      <c r="DR276" s="325"/>
      <c r="DS276" s="325"/>
      <c r="DT276" s="325"/>
      <c r="EV276" s="325"/>
      <c r="EW276" s="325"/>
      <c r="EX276" s="325"/>
    </row>
    <row r="277" spans="1:154" s="324" customFormat="1" x14ac:dyDescent="0.2">
      <c r="A277" s="46"/>
      <c r="DR277" s="325"/>
      <c r="DS277" s="325"/>
      <c r="DT277" s="325"/>
      <c r="EV277" s="325"/>
      <c r="EW277" s="325"/>
      <c r="EX277" s="325"/>
    </row>
    <row r="278" spans="1:154" s="324" customFormat="1" x14ac:dyDescent="0.2">
      <c r="A278" s="46"/>
      <c r="DR278" s="325"/>
      <c r="DS278" s="325"/>
      <c r="DT278" s="325"/>
      <c r="EV278" s="325"/>
      <c r="EW278" s="325"/>
      <c r="EX278" s="325"/>
    </row>
    <row r="279" spans="1:154" s="324" customFormat="1" x14ac:dyDescent="0.2">
      <c r="A279" s="46"/>
      <c r="DR279" s="325"/>
      <c r="DS279" s="325"/>
      <c r="DT279" s="325"/>
      <c r="EV279" s="325"/>
      <c r="EW279" s="325"/>
      <c r="EX279" s="325"/>
    </row>
    <row r="280" spans="1:154" s="324" customFormat="1" x14ac:dyDescent="0.2">
      <c r="A280" s="46"/>
      <c r="DR280" s="325"/>
      <c r="DS280" s="325"/>
      <c r="DT280" s="325"/>
      <c r="EV280" s="325"/>
      <c r="EW280" s="325"/>
      <c r="EX280" s="325"/>
    </row>
    <row r="281" spans="1:154" s="324" customFormat="1" x14ac:dyDescent="0.2">
      <c r="A281" s="46"/>
      <c r="DR281" s="325"/>
      <c r="DS281" s="325"/>
      <c r="DT281" s="325"/>
      <c r="EV281" s="325"/>
      <c r="EW281" s="325"/>
      <c r="EX281" s="325"/>
    </row>
    <row r="282" spans="1:154" s="324" customFormat="1" x14ac:dyDescent="0.2">
      <c r="A282" s="46"/>
      <c r="DR282" s="325"/>
      <c r="DS282" s="325"/>
      <c r="DT282" s="325"/>
      <c r="EV282" s="325"/>
      <c r="EW282" s="325"/>
      <c r="EX282" s="325"/>
    </row>
    <row r="283" spans="1:154" s="324" customFormat="1" x14ac:dyDescent="0.2">
      <c r="A283" s="46"/>
      <c r="DR283" s="325"/>
      <c r="DS283" s="325"/>
      <c r="DT283" s="325"/>
      <c r="EV283" s="325"/>
      <c r="EW283" s="325"/>
      <c r="EX283" s="325"/>
    </row>
    <row r="284" spans="1:154" s="324" customFormat="1" x14ac:dyDescent="0.2">
      <c r="A284" s="46"/>
      <c r="DR284" s="325"/>
      <c r="DS284" s="325"/>
      <c r="DT284" s="325"/>
      <c r="EV284" s="325"/>
      <c r="EW284" s="325"/>
      <c r="EX284" s="325"/>
    </row>
    <row r="285" spans="1:154" s="324" customFormat="1" x14ac:dyDescent="0.2">
      <c r="A285" s="46"/>
      <c r="DR285" s="325"/>
      <c r="DS285" s="325"/>
      <c r="DT285" s="325"/>
      <c r="EV285" s="325"/>
      <c r="EW285" s="325"/>
      <c r="EX285" s="325"/>
    </row>
    <row r="286" spans="1:154" s="324" customFormat="1" x14ac:dyDescent="0.2">
      <c r="A286" s="46"/>
      <c r="DR286" s="325"/>
      <c r="DS286" s="325"/>
      <c r="DT286" s="325"/>
      <c r="EV286" s="325"/>
      <c r="EW286" s="325"/>
      <c r="EX286" s="325"/>
    </row>
    <row r="287" spans="1:154" s="324" customFormat="1" x14ac:dyDescent="0.2">
      <c r="A287" s="46"/>
      <c r="DR287" s="325"/>
      <c r="DS287" s="325"/>
      <c r="DT287" s="325"/>
      <c r="EV287" s="325"/>
      <c r="EW287" s="325"/>
      <c r="EX287" s="325"/>
    </row>
    <row r="288" spans="1:154" s="324" customFormat="1" x14ac:dyDescent="0.2">
      <c r="A288" s="46"/>
      <c r="DR288" s="325"/>
      <c r="DS288" s="325"/>
      <c r="DT288" s="325"/>
      <c r="EV288" s="325"/>
      <c r="EW288" s="325"/>
      <c r="EX288" s="325"/>
    </row>
    <row r="289" spans="1:154" s="324" customFormat="1" x14ac:dyDescent="0.2">
      <c r="A289" s="46"/>
      <c r="DR289" s="325"/>
      <c r="DS289" s="325"/>
      <c r="DT289" s="325"/>
      <c r="EV289" s="325"/>
      <c r="EW289" s="325"/>
      <c r="EX289" s="325"/>
    </row>
    <row r="290" spans="1:154" s="324" customFormat="1" x14ac:dyDescent="0.2">
      <c r="A290" s="46"/>
      <c r="DR290" s="325"/>
      <c r="DS290" s="325"/>
      <c r="DT290" s="325"/>
      <c r="EV290" s="325"/>
      <c r="EW290" s="325"/>
      <c r="EX290" s="325"/>
    </row>
    <row r="291" spans="1:154" s="324" customFormat="1" x14ac:dyDescent="0.2">
      <c r="A291" s="46"/>
      <c r="DR291" s="325"/>
      <c r="DS291" s="325"/>
      <c r="DT291" s="325"/>
      <c r="EV291" s="325"/>
      <c r="EW291" s="325"/>
      <c r="EX291" s="325"/>
    </row>
    <row r="292" spans="1:154" s="324" customFormat="1" x14ac:dyDescent="0.2">
      <c r="A292" s="46"/>
      <c r="DR292" s="325"/>
      <c r="DS292" s="325"/>
      <c r="DT292" s="325"/>
      <c r="EV292" s="325"/>
      <c r="EW292" s="325"/>
      <c r="EX292" s="325"/>
    </row>
    <row r="293" spans="1:154" s="324" customFormat="1" x14ac:dyDescent="0.2">
      <c r="A293" s="46"/>
      <c r="DR293" s="325"/>
      <c r="DS293" s="325"/>
      <c r="DT293" s="325"/>
      <c r="EV293" s="325"/>
      <c r="EW293" s="325"/>
      <c r="EX293" s="325"/>
    </row>
    <row r="294" spans="1:154" s="324" customFormat="1" x14ac:dyDescent="0.2">
      <c r="A294" s="46"/>
      <c r="DR294" s="325"/>
      <c r="DS294" s="325"/>
      <c r="DT294" s="325"/>
      <c r="EV294" s="325"/>
      <c r="EW294" s="325"/>
      <c r="EX294" s="325"/>
    </row>
    <row r="295" spans="1:154" s="324" customFormat="1" x14ac:dyDescent="0.2">
      <c r="A295" s="46"/>
      <c r="DR295" s="325"/>
      <c r="DS295" s="325"/>
      <c r="DT295" s="325"/>
      <c r="EV295" s="325"/>
      <c r="EW295" s="325"/>
      <c r="EX295" s="325"/>
    </row>
    <row r="296" spans="1:154" s="324" customFormat="1" x14ac:dyDescent="0.2">
      <c r="A296" s="46"/>
      <c r="DR296" s="325"/>
      <c r="DS296" s="325"/>
      <c r="DT296" s="325"/>
      <c r="EV296" s="325"/>
      <c r="EW296" s="325"/>
      <c r="EX296" s="325"/>
    </row>
    <row r="297" spans="1:154" s="324" customFormat="1" x14ac:dyDescent="0.2">
      <c r="A297" s="46"/>
      <c r="DR297" s="325"/>
      <c r="DS297" s="325"/>
      <c r="DT297" s="325"/>
      <c r="EV297" s="325"/>
      <c r="EW297" s="325"/>
      <c r="EX297" s="325"/>
    </row>
    <row r="298" spans="1:154" s="324" customFormat="1" x14ac:dyDescent="0.2">
      <c r="A298" s="46"/>
      <c r="DR298" s="325"/>
      <c r="DS298" s="325"/>
      <c r="DT298" s="325"/>
      <c r="EV298" s="325"/>
      <c r="EW298" s="325"/>
      <c r="EX298" s="325"/>
    </row>
    <row r="299" spans="1:154" s="324" customFormat="1" x14ac:dyDescent="0.2">
      <c r="A299" s="46"/>
      <c r="DR299" s="325"/>
      <c r="DS299" s="325"/>
      <c r="DT299" s="325"/>
      <c r="EV299" s="325"/>
      <c r="EW299" s="325"/>
      <c r="EX299" s="325"/>
    </row>
    <row r="300" spans="1:154" s="324" customFormat="1" x14ac:dyDescent="0.2">
      <c r="A300" s="46"/>
      <c r="DR300" s="325"/>
      <c r="DS300" s="325"/>
      <c r="DT300" s="325"/>
      <c r="EV300" s="325"/>
      <c r="EW300" s="325"/>
      <c r="EX300" s="325"/>
    </row>
    <row r="301" spans="1:154" s="324" customFormat="1" x14ac:dyDescent="0.2">
      <c r="A301" s="46"/>
      <c r="DR301" s="325"/>
      <c r="DS301" s="325"/>
      <c r="DT301" s="325"/>
      <c r="EV301" s="325"/>
      <c r="EW301" s="325"/>
      <c r="EX301" s="325"/>
    </row>
    <row r="302" spans="1:154" s="324" customFormat="1" x14ac:dyDescent="0.2">
      <c r="A302" s="46"/>
      <c r="DR302" s="325"/>
      <c r="DS302" s="325"/>
      <c r="DT302" s="325"/>
      <c r="EV302" s="325"/>
      <c r="EW302" s="325"/>
      <c r="EX302" s="325"/>
    </row>
    <row r="303" spans="1:154" s="324" customFormat="1" x14ac:dyDescent="0.2">
      <c r="A303" s="46"/>
      <c r="DR303" s="325"/>
      <c r="DS303" s="325"/>
      <c r="DT303" s="325"/>
      <c r="EV303" s="325"/>
      <c r="EW303" s="325"/>
      <c r="EX303" s="325"/>
    </row>
    <row r="304" spans="1:154" s="324" customFormat="1" x14ac:dyDescent="0.2">
      <c r="A304" s="46"/>
      <c r="DR304" s="325"/>
      <c r="DS304" s="325"/>
      <c r="DT304" s="325"/>
      <c r="EV304" s="325"/>
      <c r="EW304" s="325"/>
      <c r="EX304" s="325"/>
    </row>
    <row r="305" spans="1:154" s="324" customFormat="1" x14ac:dyDescent="0.2">
      <c r="A305" s="46"/>
      <c r="DR305" s="325"/>
      <c r="DS305" s="325"/>
      <c r="DT305" s="325"/>
      <c r="EV305" s="325"/>
      <c r="EW305" s="325"/>
      <c r="EX305" s="325"/>
    </row>
    <row r="306" spans="1:154" s="324" customFormat="1" x14ac:dyDescent="0.2">
      <c r="A306" s="46"/>
      <c r="DR306" s="325"/>
      <c r="DS306" s="325"/>
      <c r="DT306" s="325"/>
      <c r="EV306" s="325"/>
      <c r="EW306" s="325"/>
      <c r="EX306" s="325"/>
    </row>
    <row r="307" spans="1:154" s="324" customFormat="1" x14ac:dyDescent="0.2">
      <c r="A307" s="46"/>
      <c r="DR307" s="325"/>
      <c r="DS307" s="325"/>
      <c r="DT307" s="325"/>
      <c r="EV307" s="325"/>
      <c r="EW307" s="325"/>
      <c r="EX307" s="325"/>
    </row>
    <row r="308" spans="1:154" s="324" customFormat="1" x14ac:dyDescent="0.2">
      <c r="A308" s="46"/>
      <c r="DR308" s="325"/>
      <c r="DS308" s="325"/>
      <c r="DT308" s="325"/>
      <c r="EV308" s="325"/>
      <c r="EW308" s="325"/>
      <c r="EX308" s="325"/>
    </row>
    <row r="309" spans="1:154" s="324" customFormat="1" x14ac:dyDescent="0.2">
      <c r="A309" s="46"/>
      <c r="DR309" s="325"/>
      <c r="DS309" s="325"/>
      <c r="DT309" s="325"/>
      <c r="EV309" s="325"/>
      <c r="EW309" s="325"/>
      <c r="EX309" s="325"/>
    </row>
    <row r="310" spans="1:154" s="324" customFormat="1" x14ac:dyDescent="0.2">
      <c r="A310" s="46"/>
      <c r="DR310" s="325"/>
      <c r="DS310" s="325"/>
      <c r="DT310" s="325"/>
      <c r="EV310" s="325"/>
      <c r="EW310" s="325"/>
      <c r="EX310" s="325"/>
    </row>
    <row r="311" spans="1:154" s="324" customFormat="1" x14ac:dyDescent="0.2">
      <c r="A311" s="46"/>
      <c r="DR311" s="325"/>
      <c r="DS311" s="325"/>
      <c r="DT311" s="325"/>
      <c r="EV311" s="325"/>
      <c r="EW311" s="325"/>
      <c r="EX311" s="325"/>
    </row>
    <row r="312" spans="1:154" s="324" customFormat="1" x14ac:dyDescent="0.2">
      <c r="A312" s="46"/>
      <c r="DR312" s="325"/>
      <c r="DS312" s="325"/>
      <c r="DT312" s="325"/>
      <c r="EV312" s="325"/>
      <c r="EW312" s="325"/>
      <c r="EX312" s="325"/>
    </row>
    <row r="313" spans="1:154" s="324" customFormat="1" x14ac:dyDescent="0.2">
      <c r="A313" s="46"/>
      <c r="DR313" s="325"/>
      <c r="DS313" s="325"/>
      <c r="DT313" s="325"/>
      <c r="EV313" s="325"/>
      <c r="EW313" s="325"/>
      <c r="EX313" s="325"/>
    </row>
    <row r="314" spans="1:154" s="324" customFormat="1" x14ac:dyDescent="0.2">
      <c r="A314" s="46"/>
      <c r="DR314" s="325"/>
      <c r="DS314" s="325"/>
      <c r="DT314" s="325"/>
      <c r="EV314" s="325"/>
      <c r="EW314" s="325"/>
      <c r="EX314" s="325"/>
    </row>
    <row r="315" spans="1:154" s="324" customFormat="1" x14ac:dyDescent="0.2">
      <c r="A315" s="46"/>
      <c r="DR315" s="325"/>
      <c r="DS315" s="325"/>
      <c r="DT315" s="325"/>
      <c r="EV315" s="325"/>
      <c r="EW315" s="325"/>
      <c r="EX315" s="325"/>
    </row>
    <row r="316" spans="1:154" s="324" customFormat="1" x14ac:dyDescent="0.2">
      <c r="A316" s="46"/>
      <c r="DR316" s="325"/>
      <c r="DS316" s="325"/>
      <c r="DT316" s="325"/>
      <c r="EV316" s="325"/>
      <c r="EW316" s="325"/>
      <c r="EX316" s="325"/>
    </row>
    <row r="317" spans="1:154" s="324" customFormat="1" x14ac:dyDescent="0.2">
      <c r="A317" s="46"/>
      <c r="DR317" s="325"/>
      <c r="DS317" s="325"/>
      <c r="DT317" s="325"/>
      <c r="EV317" s="325"/>
      <c r="EW317" s="325"/>
      <c r="EX317" s="325"/>
    </row>
    <row r="318" spans="1:154" s="324" customFormat="1" x14ac:dyDescent="0.2">
      <c r="A318" s="46"/>
      <c r="DR318" s="325"/>
      <c r="DS318" s="325"/>
      <c r="DT318" s="325"/>
      <c r="EV318" s="325"/>
      <c r="EW318" s="325"/>
      <c r="EX318" s="325"/>
    </row>
    <row r="319" spans="1:154" s="324" customFormat="1" x14ac:dyDescent="0.2">
      <c r="A319" s="46"/>
      <c r="DR319" s="325"/>
      <c r="DS319" s="325"/>
      <c r="DT319" s="325"/>
      <c r="EV319" s="325"/>
      <c r="EW319" s="325"/>
      <c r="EX319" s="325"/>
    </row>
    <row r="320" spans="1:154" s="324" customFormat="1" x14ac:dyDescent="0.2">
      <c r="A320" s="46"/>
      <c r="DR320" s="325"/>
      <c r="DS320" s="325"/>
      <c r="DT320" s="325"/>
      <c r="EV320" s="325"/>
      <c r="EW320" s="325"/>
      <c r="EX320" s="325"/>
    </row>
    <row r="321" spans="1:154" s="324" customFormat="1" x14ac:dyDescent="0.2">
      <c r="A321" s="46"/>
      <c r="DR321" s="325"/>
      <c r="DS321" s="325"/>
      <c r="DT321" s="325"/>
      <c r="EV321" s="325"/>
      <c r="EW321" s="325"/>
      <c r="EX321" s="325"/>
    </row>
    <row r="322" spans="1:154" s="324" customFormat="1" x14ac:dyDescent="0.2">
      <c r="A322" s="46"/>
      <c r="DR322" s="325"/>
      <c r="DS322" s="325"/>
      <c r="DT322" s="325"/>
      <c r="EV322" s="325"/>
      <c r="EW322" s="325"/>
      <c r="EX322" s="325"/>
    </row>
    <row r="323" spans="1:154" s="324" customFormat="1" x14ac:dyDescent="0.2">
      <c r="A323" s="46"/>
      <c r="DR323" s="325"/>
      <c r="DS323" s="325"/>
      <c r="DT323" s="325"/>
      <c r="EV323" s="325"/>
      <c r="EW323" s="325"/>
      <c r="EX323" s="325"/>
    </row>
    <row r="324" spans="1:154" s="324" customFormat="1" x14ac:dyDescent="0.2">
      <c r="A324" s="46"/>
      <c r="DR324" s="325"/>
      <c r="DS324" s="325"/>
      <c r="DT324" s="325"/>
      <c r="EV324" s="325"/>
      <c r="EW324" s="325"/>
      <c r="EX324" s="325"/>
    </row>
    <row r="325" spans="1:154" s="324" customFormat="1" x14ac:dyDescent="0.2">
      <c r="A325" s="46"/>
      <c r="DR325" s="325"/>
      <c r="DS325" s="325"/>
      <c r="DT325" s="325"/>
      <c r="EV325" s="325"/>
      <c r="EW325" s="325"/>
      <c r="EX325" s="325"/>
    </row>
    <row r="326" spans="1:154" s="324" customFormat="1" x14ac:dyDescent="0.2">
      <c r="A326" s="46"/>
      <c r="DR326" s="325"/>
      <c r="DS326" s="325"/>
      <c r="DT326" s="325"/>
      <c r="EV326" s="325"/>
      <c r="EW326" s="325"/>
      <c r="EX326" s="325"/>
    </row>
    <row r="327" spans="1:154" s="324" customFormat="1" x14ac:dyDescent="0.2">
      <c r="A327" s="46"/>
      <c r="DR327" s="325"/>
      <c r="DS327" s="325"/>
      <c r="DT327" s="325"/>
      <c r="EV327" s="325"/>
      <c r="EW327" s="325"/>
      <c r="EX327" s="325"/>
    </row>
    <row r="328" spans="1:154" s="324" customFormat="1" x14ac:dyDescent="0.2">
      <c r="A328" s="46"/>
      <c r="DR328" s="325"/>
      <c r="DS328" s="325"/>
      <c r="DT328" s="325"/>
      <c r="EV328" s="325"/>
      <c r="EW328" s="325"/>
      <c r="EX328" s="325"/>
    </row>
    <row r="329" spans="1:154" s="324" customFormat="1" x14ac:dyDescent="0.2">
      <c r="A329" s="46"/>
      <c r="DR329" s="325"/>
      <c r="DS329" s="325"/>
      <c r="DT329" s="325"/>
      <c r="EV329" s="325"/>
      <c r="EW329" s="325"/>
      <c r="EX329" s="325"/>
    </row>
    <row r="330" spans="1:154" s="324" customFormat="1" x14ac:dyDescent="0.2">
      <c r="A330" s="46"/>
      <c r="DR330" s="325"/>
      <c r="DS330" s="325"/>
      <c r="DT330" s="325"/>
      <c r="EV330" s="325"/>
      <c r="EW330" s="325"/>
      <c r="EX330" s="325"/>
    </row>
    <row r="331" spans="1:154" s="324" customFormat="1" x14ac:dyDescent="0.2">
      <c r="A331" s="46"/>
      <c r="DR331" s="325"/>
      <c r="DS331" s="325"/>
      <c r="DT331" s="325"/>
      <c r="EV331" s="325"/>
      <c r="EW331" s="325"/>
      <c r="EX331" s="325"/>
    </row>
    <row r="332" spans="1:154" s="324" customFormat="1" x14ac:dyDescent="0.2">
      <c r="A332" s="46"/>
      <c r="DR332" s="325"/>
      <c r="DS332" s="325"/>
      <c r="DT332" s="325"/>
      <c r="EV332" s="325"/>
      <c r="EW332" s="325"/>
      <c r="EX332" s="325"/>
    </row>
    <row r="333" spans="1:154" s="324" customFormat="1" x14ac:dyDescent="0.2">
      <c r="A333" s="46"/>
      <c r="DR333" s="325"/>
      <c r="DS333" s="325"/>
      <c r="DT333" s="325"/>
      <c r="EV333" s="325"/>
      <c r="EW333" s="325"/>
      <c r="EX333" s="325"/>
    </row>
    <row r="334" spans="1:154" s="324" customFormat="1" x14ac:dyDescent="0.2">
      <c r="A334" s="46"/>
      <c r="DR334" s="325"/>
      <c r="DS334" s="325"/>
      <c r="DT334" s="325"/>
      <c r="EV334" s="325"/>
      <c r="EW334" s="325"/>
      <c r="EX334" s="325"/>
    </row>
    <row r="335" spans="1:154" s="324" customFormat="1" x14ac:dyDescent="0.2">
      <c r="A335" s="46"/>
      <c r="DR335" s="325"/>
      <c r="DS335" s="325"/>
      <c r="DT335" s="325"/>
      <c r="EV335" s="325"/>
      <c r="EW335" s="325"/>
      <c r="EX335" s="325"/>
    </row>
    <row r="336" spans="1:154" s="324" customFormat="1" x14ac:dyDescent="0.2">
      <c r="A336" s="46"/>
      <c r="DR336" s="325"/>
      <c r="DS336" s="325"/>
      <c r="DT336" s="325"/>
      <c r="EV336" s="325"/>
      <c r="EW336" s="325"/>
      <c r="EX336" s="325"/>
    </row>
    <row r="337" spans="1:154" s="324" customFormat="1" x14ac:dyDescent="0.2">
      <c r="A337" s="46"/>
      <c r="DR337" s="325"/>
      <c r="DS337" s="325"/>
      <c r="DT337" s="325"/>
      <c r="EV337" s="325"/>
      <c r="EW337" s="325"/>
      <c r="EX337" s="325"/>
    </row>
    <row r="338" spans="1:154" s="324" customFormat="1" x14ac:dyDescent="0.2">
      <c r="A338" s="46"/>
      <c r="DR338" s="325"/>
      <c r="DS338" s="325"/>
      <c r="DT338" s="325"/>
      <c r="EV338" s="325"/>
      <c r="EW338" s="325"/>
      <c r="EX338" s="325"/>
    </row>
    <row r="339" spans="1:154" s="324" customFormat="1" x14ac:dyDescent="0.2">
      <c r="A339" s="46"/>
      <c r="DR339" s="325"/>
      <c r="DS339" s="325"/>
      <c r="DT339" s="325"/>
      <c r="EV339" s="325"/>
      <c r="EW339" s="325"/>
      <c r="EX339" s="325"/>
    </row>
    <row r="340" spans="1:154" s="324" customFormat="1" x14ac:dyDescent="0.2">
      <c r="A340" s="46"/>
      <c r="DR340" s="325"/>
      <c r="DS340" s="325"/>
      <c r="DT340" s="325"/>
      <c r="EV340" s="325"/>
      <c r="EW340" s="325"/>
      <c r="EX340" s="325"/>
    </row>
    <row r="341" spans="1:154" s="324" customFormat="1" x14ac:dyDescent="0.2">
      <c r="A341" s="46"/>
      <c r="DR341" s="325"/>
      <c r="DS341" s="325"/>
      <c r="DT341" s="325"/>
      <c r="EV341" s="325"/>
      <c r="EW341" s="325"/>
      <c r="EX341" s="325"/>
    </row>
    <row r="342" spans="1:154" s="324" customFormat="1" x14ac:dyDescent="0.2">
      <c r="A342" s="46"/>
      <c r="DR342" s="325"/>
      <c r="DS342" s="325"/>
      <c r="DT342" s="325"/>
      <c r="EV342" s="325"/>
      <c r="EW342" s="325"/>
      <c r="EX342" s="325"/>
    </row>
    <row r="343" spans="1:154" s="324" customFormat="1" x14ac:dyDescent="0.2">
      <c r="A343" s="46"/>
      <c r="DR343" s="325"/>
      <c r="DS343" s="325"/>
      <c r="DT343" s="325"/>
      <c r="EV343" s="325"/>
      <c r="EW343" s="325"/>
      <c r="EX343" s="325"/>
    </row>
    <row r="344" spans="1:154" s="324" customFormat="1" x14ac:dyDescent="0.2">
      <c r="A344" s="46"/>
      <c r="DR344" s="325"/>
      <c r="DS344" s="325"/>
      <c r="DT344" s="325"/>
      <c r="EV344" s="325"/>
      <c r="EW344" s="325"/>
      <c r="EX344" s="325"/>
    </row>
    <row r="345" spans="1:154" s="324" customFormat="1" x14ac:dyDescent="0.2">
      <c r="A345" s="46"/>
      <c r="DR345" s="325"/>
      <c r="DS345" s="325"/>
      <c r="DT345" s="325"/>
      <c r="EV345" s="325"/>
      <c r="EW345" s="325"/>
      <c r="EX345" s="325"/>
    </row>
    <row r="346" spans="1:154" s="324" customFormat="1" x14ac:dyDescent="0.2">
      <c r="A346" s="46"/>
      <c r="DR346" s="325"/>
      <c r="DS346" s="325"/>
      <c r="DT346" s="325"/>
      <c r="EV346" s="325"/>
      <c r="EW346" s="325"/>
      <c r="EX346" s="325"/>
    </row>
    <row r="347" spans="1:154" s="324" customFormat="1" x14ac:dyDescent="0.2">
      <c r="A347" s="46"/>
      <c r="DR347" s="325"/>
      <c r="DS347" s="325"/>
      <c r="DT347" s="325"/>
      <c r="EV347" s="325"/>
      <c r="EW347" s="325"/>
      <c r="EX347" s="325"/>
    </row>
    <row r="348" spans="1:154" s="324" customFormat="1" x14ac:dyDescent="0.2">
      <c r="A348" s="46"/>
      <c r="DR348" s="325"/>
      <c r="DS348" s="325"/>
      <c r="DT348" s="325"/>
      <c r="EV348" s="325"/>
      <c r="EW348" s="325"/>
      <c r="EX348" s="325"/>
    </row>
    <row r="349" spans="1:154" s="324" customFormat="1" x14ac:dyDescent="0.2">
      <c r="A349" s="46"/>
      <c r="DR349" s="325"/>
      <c r="DS349" s="325"/>
      <c r="DT349" s="325"/>
      <c r="EV349" s="325"/>
      <c r="EW349" s="325"/>
      <c r="EX349" s="325"/>
    </row>
    <row r="350" spans="1:154" s="324" customFormat="1" x14ac:dyDescent="0.2">
      <c r="A350" s="46"/>
      <c r="DR350" s="325"/>
      <c r="DS350" s="325"/>
      <c r="DT350" s="325"/>
      <c r="EV350" s="325"/>
      <c r="EW350" s="325"/>
      <c r="EX350" s="325"/>
    </row>
    <row r="351" spans="1:154" s="324" customFormat="1" x14ac:dyDescent="0.2">
      <c r="A351" s="46"/>
      <c r="DR351" s="325"/>
      <c r="DS351" s="325"/>
      <c r="DT351" s="325"/>
      <c r="EV351" s="325"/>
      <c r="EW351" s="325"/>
      <c r="EX351" s="325"/>
    </row>
    <row r="352" spans="1:154" s="324" customFormat="1" x14ac:dyDescent="0.2">
      <c r="A352" s="46"/>
      <c r="DR352" s="325"/>
      <c r="DS352" s="325"/>
      <c r="DT352" s="325"/>
      <c r="EV352" s="325"/>
      <c r="EW352" s="325"/>
      <c r="EX352" s="325"/>
    </row>
    <row r="353" spans="1:154" s="324" customFormat="1" x14ac:dyDescent="0.2">
      <c r="A353" s="46"/>
      <c r="DR353" s="325"/>
      <c r="DS353" s="325"/>
      <c r="DT353" s="325"/>
      <c r="EV353" s="325"/>
      <c r="EW353" s="325"/>
      <c r="EX353" s="325"/>
    </row>
    <row r="354" spans="1:154" s="324" customFormat="1" x14ac:dyDescent="0.2">
      <c r="A354" s="46"/>
      <c r="DR354" s="325"/>
      <c r="DS354" s="325"/>
      <c r="DT354" s="325"/>
      <c r="EV354" s="325"/>
      <c r="EW354" s="325"/>
      <c r="EX354" s="325"/>
    </row>
    <row r="355" spans="1:154" s="324" customFormat="1" x14ac:dyDescent="0.2">
      <c r="A355" s="46"/>
      <c r="DR355" s="325"/>
      <c r="DS355" s="325"/>
      <c r="DT355" s="325"/>
      <c r="EV355" s="325"/>
      <c r="EW355" s="325"/>
      <c r="EX355" s="325"/>
    </row>
    <row r="356" spans="1:154" s="324" customFormat="1" x14ac:dyDescent="0.2">
      <c r="A356" s="46"/>
      <c r="DR356" s="325"/>
      <c r="DS356" s="325"/>
      <c r="DT356" s="325"/>
      <c r="EV356" s="325"/>
      <c r="EW356" s="325"/>
      <c r="EX356" s="325"/>
    </row>
    <row r="357" spans="1:154" s="324" customFormat="1" x14ac:dyDescent="0.2">
      <c r="A357" s="46"/>
      <c r="DR357" s="325"/>
      <c r="DS357" s="325"/>
      <c r="DT357" s="325"/>
      <c r="EV357" s="325"/>
      <c r="EW357" s="325"/>
      <c r="EX357" s="325"/>
    </row>
    <row r="358" spans="1:154" s="324" customFormat="1" x14ac:dyDescent="0.2">
      <c r="A358" s="46"/>
      <c r="DR358" s="325"/>
      <c r="DS358" s="325"/>
      <c r="DT358" s="325"/>
      <c r="EV358" s="325"/>
      <c r="EW358" s="325"/>
      <c r="EX358" s="325"/>
    </row>
    <row r="359" spans="1:154" s="324" customFormat="1" x14ac:dyDescent="0.2">
      <c r="A359" s="46"/>
      <c r="DR359" s="325"/>
      <c r="DS359" s="325"/>
      <c r="DT359" s="325"/>
      <c r="EV359" s="325"/>
      <c r="EW359" s="325"/>
      <c r="EX359" s="325"/>
    </row>
    <row r="360" spans="1:154" s="324" customFormat="1" x14ac:dyDescent="0.2">
      <c r="A360" s="46"/>
      <c r="DR360" s="325"/>
      <c r="DS360" s="325"/>
      <c r="DT360" s="325"/>
      <c r="EV360" s="325"/>
      <c r="EW360" s="325"/>
      <c r="EX360" s="325"/>
    </row>
    <row r="361" spans="1:154" s="324" customFormat="1" x14ac:dyDescent="0.2">
      <c r="A361" s="46"/>
      <c r="DR361" s="325"/>
      <c r="DS361" s="325"/>
      <c r="DT361" s="325"/>
      <c r="EV361" s="325"/>
      <c r="EW361" s="325"/>
      <c r="EX361" s="325"/>
    </row>
    <row r="362" spans="1:154" s="324" customFormat="1" x14ac:dyDescent="0.2">
      <c r="A362" s="46"/>
      <c r="DR362" s="325"/>
      <c r="DS362" s="325"/>
      <c r="DT362" s="325"/>
      <c r="EV362" s="325"/>
      <c r="EW362" s="325"/>
      <c r="EX362" s="325"/>
    </row>
    <row r="363" spans="1:154" s="324" customFormat="1" x14ac:dyDescent="0.2">
      <c r="A363" s="46"/>
      <c r="DR363" s="325"/>
      <c r="DS363" s="325"/>
      <c r="DT363" s="325"/>
      <c r="EV363" s="325"/>
      <c r="EW363" s="325"/>
      <c r="EX363" s="325"/>
    </row>
    <row r="364" spans="1:154" s="324" customFormat="1" x14ac:dyDescent="0.2">
      <c r="A364" s="46"/>
      <c r="DR364" s="325"/>
      <c r="DS364" s="325"/>
      <c r="DT364" s="325"/>
      <c r="EV364" s="325"/>
      <c r="EW364" s="325"/>
      <c r="EX364" s="325"/>
    </row>
    <row r="365" spans="1:154" s="324" customFormat="1" x14ac:dyDescent="0.2">
      <c r="A365" s="46"/>
      <c r="DR365" s="325"/>
      <c r="DS365" s="325"/>
      <c r="DT365" s="325"/>
      <c r="EV365" s="325"/>
      <c r="EW365" s="325"/>
      <c r="EX365" s="325"/>
    </row>
    <row r="366" spans="1:154" s="324" customFormat="1" x14ac:dyDescent="0.2">
      <c r="A366" s="46"/>
      <c r="DR366" s="325"/>
      <c r="DS366" s="325"/>
      <c r="DT366" s="325"/>
      <c r="EV366" s="325"/>
      <c r="EW366" s="325"/>
      <c r="EX366" s="325"/>
    </row>
    <row r="367" spans="1:154" s="324" customFormat="1" x14ac:dyDescent="0.2">
      <c r="A367" s="46"/>
      <c r="DR367" s="325"/>
      <c r="DS367" s="325"/>
      <c r="DT367" s="325"/>
      <c r="EV367" s="325"/>
      <c r="EW367" s="325"/>
      <c r="EX367" s="325"/>
    </row>
    <row r="368" spans="1:154" s="324" customFormat="1" x14ac:dyDescent="0.2">
      <c r="A368" s="46"/>
      <c r="DR368" s="325"/>
      <c r="DS368" s="325"/>
      <c r="DT368" s="325"/>
      <c r="EV368" s="325"/>
      <c r="EW368" s="325"/>
      <c r="EX368" s="325"/>
    </row>
    <row r="369" spans="1:154" s="324" customFormat="1" x14ac:dyDescent="0.2">
      <c r="A369" s="46"/>
      <c r="DR369" s="325"/>
      <c r="DS369" s="325"/>
      <c r="DT369" s="325"/>
      <c r="EV369" s="325"/>
      <c r="EW369" s="325"/>
      <c r="EX369" s="325"/>
    </row>
    <row r="370" spans="1:154" s="324" customFormat="1" x14ac:dyDescent="0.2">
      <c r="A370" s="46"/>
      <c r="DR370" s="325"/>
      <c r="DS370" s="325"/>
      <c r="DT370" s="325"/>
      <c r="EV370" s="325"/>
      <c r="EW370" s="325"/>
      <c r="EX370" s="325"/>
    </row>
    <row r="371" spans="1:154" s="324" customFormat="1" x14ac:dyDescent="0.2">
      <c r="A371" s="46"/>
      <c r="DR371" s="325"/>
      <c r="DS371" s="325"/>
      <c r="DT371" s="325"/>
      <c r="EV371" s="325"/>
      <c r="EW371" s="325"/>
      <c r="EX371" s="325"/>
    </row>
    <row r="372" spans="1:154" s="324" customFormat="1" x14ac:dyDescent="0.2">
      <c r="A372" s="46"/>
      <c r="DR372" s="325"/>
      <c r="DS372" s="325"/>
      <c r="DT372" s="325"/>
      <c r="EV372" s="325"/>
      <c r="EW372" s="325"/>
      <c r="EX372" s="325"/>
    </row>
    <row r="373" spans="1:154" s="324" customFormat="1" x14ac:dyDescent="0.2">
      <c r="A373" s="46"/>
      <c r="DR373" s="325"/>
      <c r="DS373" s="325"/>
      <c r="DT373" s="325"/>
      <c r="EV373" s="325"/>
      <c r="EW373" s="325"/>
      <c r="EX373" s="325"/>
    </row>
    <row r="374" spans="1:154" s="324" customFormat="1" x14ac:dyDescent="0.2">
      <c r="A374" s="46"/>
      <c r="DR374" s="325"/>
      <c r="DS374" s="325"/>
      <c r="DT374" s="325"/>
      <c r="EV374" s="325"/>
      <c r="EW374" s="325"/>
      <c r="EX374" s="325"/>
    </row>
    <row r="375" spans="1:154" s="324" customFormat="1" x14ac:dyDescent="0.2">
      <c r="A375" s="46"/>
      <c r="DR375" s="325"/>
      <c r="DS375" s="325"/>
      <c r="DT375" s="325"/>
      <c r="EV375" s="325"/>
      <c r="EW375" s="325"/>
      <c r="EX375" s="325"/>
    </row>
    <row r="376" spans="1:154" s="324" customFormat="1" x14ac:dyDescent="0.2">
      <c r="A376" s="46"/>
      <c r="DR376" s="325"/>
      <c r="DS376" s="325"/>
      <c r="DT376" s="325"/>
      <c r="EV376" s="325"/>
      <c r="EW376" s="325"/>
      <c r="EX376" s="325"/>
    </row>
    <row r="377" spans="1:154" s="324" customFormat="1" x14ac:dyDescent="0.2">
      <c r="A377" s="46"/>
      <c r="DR377" s="325"/>
      <c r="DS377" s="325"/>
      <c r="DT377" s="325"/>
      <c r="EV377" s="325"/>
      <c r="EW377" s="325"/>
      <c r="EX377" s="325"/>
    </row>
    <row r="378" spans="1:154" s="324" customFormat="1" x14ac:dyDescent="0.2">
      <c r="A378" s="46"/>
      <c r="DR378" s="325"/>
      <c r="DS378" s="325"/>
      <c r="DT378" s="325"/>
      <c r="EV378" s="325"/>
      <c r="EW378" s="325"/>
      <c r="EX378" s="325"/>
    </row>
    <row r="379" spans="1:154" s="324" customFormat="1" x14ac:dyDescent="0.2">
      <c r="A379" s="46"/>
      <c r="DR379" s="325"/>
      <c r="DS379" s="325"/>
      <c r="DT379" s="325"/>
      <c r="EV379" s="325"/>
      <c r="EW379" s="325"/>
      <c r="EX379" s="325"/>
    </row>
    <row r="380" spans="1:154" s="324" customFormat="1" x14ac:dyDescent="0.2">
      <c r="A380" s="46"/>
      <c r="DR380" s="325"/>
      <c r="DS380" s="325"/>
      <c r="DT380" s="325"/>
      <c r="EV380" s="325"/>
      <c r="EW380" s="325"/>
      <c r="EX380" s="325"/>
    </row>
    <row r="381" spans="1:154" s="324" customFormat="1" x14ac:dyDescent="0.2">
      <c r="A381" s="46"/>
      <c r="DR381" s="325"/>
      <c r="DS381" s="325"/>
      <c r="DT381" s="325"/>
      <c r="EV381" s="325"/>
      <c r="EW381" s="325"/>
      <c r="EX381" s="325"/>
    </row>
    <row r="382" spans="1:154" s="324" customFormat="1" x14ac:dyDescent="0.2">
      <c r="A382" s="46"/>
      <c r="DR382" s="325"/>
      <c r="DS382" s="325"/>
      <c r="DT382" s="325"/>
      <c r="EV382" s="325"/>
      <c r="EW382" s="325"/>
      <c r="EX382" s="325"/>
    </row>
    <row r="383" spans="1:154" s="324" customFormat="1" x14ac:dyDescent="0.2">
      <c r="A383" s="46"/>
      <c r="DR383" s="325"/>
      <c r="DS383" s="325"/>
      <c r="DT383" s="325"/>
      <c r="EV383" s="325"/>
      <c r="EW383" s="325"/>
      <c r="EX383" s="325"/>
    </row>
    <row r="384" spans="1:154" s="324" customFormat="1" x14ac:dyDescent="0.2">
      <c r="A384" s="46"/>
      <c r="DR384" s="325"/>
      <c r="DS384" s="325"/>
      <c r="DT384" s="325"/>
      <c r="EV384" s="325"/>
      <c r="EW384" s="325"/>
      <c r="EX384" s="325"/>
    </row>
    <row r="385" spans="1:154" s="324" customFormat="1" x14ac:dyDescent="0.2">
      <c r="A385" s="46"/>
      <c r="DR385" s="325"/>
      <c r="DS385" s="325"/>
      <c r="DT385" s="325"/>
      <c r="EV385" s="325"/>
      <c r="EW385" s="325"/>
      <c r="EX385" s="325"/>
    </row>
    <row r="386" spans="1:154" s="324" customFormat="1" x14ac:dyDescent="0.2">
      <c r="A386" s="46"/>
      <c r="DR386" s="325"/>
      <c r="DS386" s="325"/>
      <c r="DT386" s="325"/>
      <c r="EV386" s="325"/>
      <c r="EW386" s="325"/>
      <c r="EX386" s="325"/>
    </row>
    <row r="387" spans="1:154" s="324" customFormat="1" x14ac:dyDescent="0.2">
      <c r="A387" s="46"/>
      <c r="DR387" s="325"/>
      <c r="DS387" s="325"/>
      <c r="DT387" s="325"/>
      <c r="EV387" s="325"/>
      <c r="EW387" s="325"/>
      <c r="EX387" s="325"/>
    </row>
    <row r="388" spans="1:154" s="324" customFormat="1" x14ac:dyDescent="0.2">
      <c r="A388" s="46"/>
      <c r="DR388" s="325"/>
      <c r="DS388" s="325"/>
      <c r="DT388" s="325"/>
      <c r="EV388" s="325"/>
      <c r="EW388" s="325"/>
      <c r="EX388" s="325"/>
    </row>
    <row r="389" spans="1:154" s="324" customFormat="1" x14ac:dyDescent="0.2">
      <c r="A389" s="46"/>
      <c r="DR389" s="325"/>
      <c r="DS389" s="325"/>
      <c r="DT389" s="325"/>
      <c r="EV389" s="325"/>
      <c r="EW389" s="325"/>
      <c r="EX389" s="325"/>
    </row>
    <row r="390" spans="1:154" s="324" customFormat="1" x14ac:dyDescent="0.2">
      <c r="A390" s="46"/>
      <c r="DR390" s="325"/>
      <c r="DS390" s="325"/>
      <c r="DT390" s="325"/>
      <c r="EV390" s="325"/>
      <c r="EW390" s="325"/>
      <c r="EX390" s="325"/>
    </row>
    <row r="391" spans="1:154" s="324" customFormat="1" x14ac:dyDescent="0.2">
      <c r="A391" s="46"/>
      <c r="DR391" s="325"/>
      <c r="DS391" s="325"/>
      <c r="DT391" s="325"/>
      <c r="EV391" s="325"/>
      <c r="EW391" s="325"/>
      <c r="EX391" s="325"/>
    </row>
    <row r="392" spans="1:154" s="324" customFormat="1" x14ac:dyDescent="0.2">
      <c r="A392" s="46"/>
      <c r="DR392" s="325"/>
      <c r="DS392" s="325"/>
      <c r="DT392" s="325"/>
      <c r="EV392" s="325"/>
      <c r="EW392" s="325"/>
      <c r="EX392" s="325"/>
    </row>
    <row r="393" spans="1:154" s="324" customFormat="1" x14ac:dyDescent="0.2">
      <c r="A393" s="46"/>
      <c r="DR393" s="325"/>
      <c r="DS393" s="325"/>
      <c r="DT393" s="325"/>
      <c r="EV393" s="325"/>
      <c r="EW393" s="325"/>
      <c r="EX393" s="325"/>
    </row>
    <row r="394" spans="1:154" s="324" customFormat="1" x14ac:dyDescent="0.2">
      <c r="A394" s="46"/>
      <c r="DR394" s="325"/>
      <c r="DS394" s="325"/>
      <c r="DT394" s="325"/>
      <c r="EV394" s="325"/>
      <c r="EW394" s="325"/>
      <c r="EX394" s="325"/>
    </row>
    <row r="395" spans="1:154" s="324" customFormat="1" x14ac:dyDescent="0.2">
      <c r="A395" s="46"/>
      <c r="DR395" s="325"/>
      <c r="DS395" s="325"/>
      <c r="DT395" s="325"/>
      <c r="EV395" s="325"/>
      <c r="EW395" s="325"/>
      <c r="EX395" s="325"/>
    </row>
    <row r="396" spans="1:154" s="324" customFormat="1" x14ac:dyDescent="0.2">
      <c r="A396" s="46"/>
      <c r="DR396" s="325"/>
      <c r="DS396" s="325"/>
      <c r="DT396" s="325"/>
      <c r="EV396" s="325"/>
      <c r="EW396" s="325"/>
      <c r="EX396" s="325"/>
    </row>
    <row r="397" spans="1:154" s="324" customFormat="1" x14ac:dyDescent="0.2">
      <c r="A397" s="46"/>
      <c r="DR397" s="325"/>
      <c r="DS397" s="325"/>
      <c r="DT397" s="325"/>
      <c r="EV397" s="325"/>
      <c r="EW397" s="325"/>
      <c r="EX397" s="325"/>
    </row>
    <row r="398" spans="1:154" s="324" customFormat="1" x14ac:dyDescent="0.2">
      <c r="A398" s="46"/>
      <c r="DR398" s="325"/>
      <c r="DS398" s="325"/>
      <c r="DT398" s="325"/>
      <c r="EV398" s="325"/>
      <c r="EW398" s="325"/>
      <c r="EX398" s="325"/>
    </row>
    <row r="399" spans="1:154" s="324" customFormat="1" x14ac:dyDescent="0.2">
      <c r="A399" s="46"/>
      <c r="DR399" s="325"/>
      <c r="DS399" s="325"/>
      <c r="DT399" s="325"/>
      <c r="EV399" s="325"/>
      <c r="EW399" s="325"/>
      <c r="EX399" s="325"/>
    </row>
    <row r="400" spans="1:154" s="324" customFormat="1" x14ac:dyDescent="0.2">
      <c r="A400" s="46"/>
      <c r="DR400" s="325"/>
      <c r="DS400" s="325"/>
      <c r="DT400" s="325"/>
      <c r="EV400" s="325"/>
      <c r="EW400" s="325"/>
      <c r="EX400" s="325"/>
    </row>
    <row r="401" spans="1:154" s="324" customFormat="1" x14ac:dyDescent="0.2">
      <c r="A401" s="46"/>
      <c r="DR401" s="325"/>
      <c r="DS401" s="325"/>
      <c r="DT401" s="325"/>
      <c r="EV401" s="325"/>
      <c r="EW401" s="325"/>
      <c r="EX401" s="325"/>
    </row>
    <row r="402" spans="1:154" s="324" customFormat="1" x14ac:dyDescent="0.2">
      <c r="A402" s="46"/>
      <c r="DR402" s="325"/>
      <c r="DS402" s="325"/>
      <c r="DT402" s="325"/>
      <c r="EV402" s="325"/>
      <c r="EW402" s="325"/>
      <c r="EX402" s="325"/>
    </row>
    <row r="403" spans="1:154" s="324" customFormat="1" x14ac:dyDescent="0.2">
      <c r="A403" s="46"/>
      <c r="DR403" s="325"/>
      <c r="DS403" s="325"/>
      <c r="DT403" s="325"/>
      <c r="EV403" s="325"/>
      <c r="EW403" s="325"/>
      <c r="EX403" s="325"/>
    </row>
    <row r="404" spans="1:154" s="324" customFormat="1" x14ac:dyDescent="0.2">
      <c r="A404" s="46"/>
      <c r="DR404" s="325"/>
      <c r="DS404" s="325"/>
      <c r="DT404" s="325"/>
      <c r="EV404" s="325"/>
      <c r="EW404" s="325"/>
      <c r="EX404" s="325"/>
    </row>
    <row r="405" spans="1:154" s="324" customFormat="1" x14ac:dyDescent="0.2">
      <c r="A405" s="46"/>
      <c r="DR405" s="325"/>
      <c r="DS405" s="325"/>
      <c r="DT405" s="325"/>
      <c r="EV405" s="325"/>
      <c r="EW405" s="325"/>
      <c r="EX405" s="325"/>
    </row>
    <row r="406" spans="1:154" s="324" customFormat="1" x14ac:dyDescent="0.2">
      <c r="A406" s="46"/>
      <c r="DR406" s="325"/>
      <c r="DS406" s="325"/>
      <c r="DT406" s="325"/>
      <c r="EV406" s="325"/>
      <c r="EW406" s="325"/>
      <c r="EX406" s="325"/>
    </row>
    <row r="407" spans="1:154" s="324" customFormat="1" x14ac:dyDescent="0.2">
      <c r="A407" s="46"/>
      <c r="DR407" s="325"/>
      <c r="DS407" s="325"/>
      <c r="DT407" s="325"/>
      <c r="EV407" s="325"/>
      <c r="EW407" s="325"/>
      <c r="EX407" s="325"/>
    </row>
    <row r="408" spans="1:154" s="324" customFormat="1" x14ac:dyDescent="0.2">
      <c r="A408" s="46"/>
      <c r="DR408" s="325"/>
      <c r="DS408" s="325"/>
      <c r="DT408" s="325"/>
      <c r="EV408" s="325"/>
      <c r="EW408" s="325"/>
      <c r="EX408" s="325"/>
    </row>
    <row r="409" spans="1:154" s="324" customFormat="1" x14ac:dyDescent="0.2">
      <c r="A409" s="46"/>
      <c r="DR409" s="325"/>
      <c r="DS409" s="325"/>
      <c r="DT409" s="325"/>
      <c r="EV409" s="325"/>
      <c r="EW409" s="325"/>
      <c r="EX409" s="325"/>
    </row>
    <row r="410" spans="1:154" s="324" customFormat="1" x14ac:dyDescent="0.2">
      <c r="A410" s="46"/>
      <c r="DR410" s="325"/>
      <c r="DS410" s="325"/>
      <c r="DT410" s="325"/>
      <c r="EV410" s="325"/>
      <c r="EW410" s="325"/>
      <c r="EX410" s="325"/>
    </row>
    <row r="411" spans="1:154" s="324" customFormat="1" x14ac:dyDescent="0.2">
      <c r="A411" s="46"/>
      <c r="DR411" s="325"/>
      <c r="DS411" s="325"/>
      <c r="DT411" s="325"/>
      <c r="EV411" s="325"/>
      <c r="EW411" s="325"/>
      <c r="EX411" s="325"/>
    </row>
    <row r="412" spans="1:154" s="324" customFormat="1" x14ac:dyDescent="0.2">
      <c r="A412" s="46"/>
      <c r="DR412" s="325"/>
      <c r="DS412" s="325"/>
      <c r="DT412" s="325"/>
      <c r="EV412" s="325"/>
      <c r="EW412" s="325"/>
      <c r="EX412" s="325"/>
    </row>
    <row r="413" spans="1:154" s="324" customFormat="1" x14ac:dyDescent="0.2">
      <c r="A413" s="46"/>
      <c r="DR413" s="325"/>
      <c r="DS413" s="325"/>
      <c r="DT413" s="325"/>
      <c r="EV413" s="325"/>
      <c r="EW413" s="325"/>
      <c r="EX413" s="325"/>
    </row>
    <row r="414" spans="1:154" s="324" customFormat="1" x14ac:dyDescent="0.2">
      <c r="A414" s="46"/>
      <c r="DR414" s="325"/>
      <c r="DS414" s="325"/>
      <c r="DT414" s="325"/>
      <c r="EV414" s="325"/>
      <c r="EW414" s="325"/>
      <c r="EX414" s="325"/>
    </row>
    <row r="415" spans="1:154" s="324" customFormat="1" x14ac:dyDescent="0.2">
      <c r="A415" s="46"/>
      <c r="DR415" s="325"/>
      <c r="DS415" s="325"/>
      <c r="DT415" s="325"/>
      <c r="EV415" s="325"/>
      <c r="EW415" s="325"/>
      <c r="EX415" s="325"/>
    </row>
    <row r="416" spans="1:154" s="324" customFormat="1" x14ac:dyDescent="0.2">
      <c r="A416" s="46"/>
      <c r="DR416" s="325"/>
      <c r="DS416" s="325"/>
      <c r="DT416" s="325"/>
      <c r="EV416" s="325"/>
      <c r="EW416" s="325"/>
      <c r="EX416" s="325"/>
    </row>
    <row r="417" spans="1:154" s="324" customFormat="1" x14ac:dyDescent="0.2">
      <c r="A417" s="46"/>
      <c r="DR417" s="325"/>
      <c r="DS417" s="325"/>
      <c r="DT417" s="325"/>
      <c r="EV417" s="325"/>
      <c r="EW417" s="325"/>
      <c r="EX417" s="325"/>
    </row>
    <row r="418" spans="1:154" s="324" customFormat="1" x14ac:dyDescent="0.2">
      <c r="A418" s="46"/>
      <c r="DR418" s="325"/>
      <c r="DS418" s="325"/>
      <c r="DT418" s="325"/>
      <c r="EV418" s="325"/>
      <c r="EW418" s="325"/>
      <c r="EX418" s="325"/>
    </row>
    <row r="419" spans="1:154" s="324" customFormat="1" x14ac:dyDescent="0.2">
      <c r="A419" s="46"/>
      <c r="DR419" s="325"/>
      <c r="DS419" s="325"/>
      <c r="DT419" s="325"/>
      <c r="EV419" s="325"/>
      <c r="EW419" s="325"/>
      <c r="EX419" s="325"/>
    </row>
    <row r="420" spans="1:154" s="324" customFormat="1" x14ac:dyDescent="0.2">
      <c r="A420" s="46"/>
      <c r="DR420" s="325"/>
      <c r="DS420" s="325"/>
      <c r="DT420" s="325"/>
      <c r="EV420" s="325"/>
      <c r="EW420" s="325"/>
      <c r="EX420" s="325"/>
    </row>
    <row r="421" spans="1:154" s="324" customFormat="1" x14ac:dyDescent="0.2">
      <c r="A421" s="46"/>
      <c r="DR421" s="325"/>
      <c r="DS421" s="325"/>
      <c r="DT421" s="325"/>
      <c r="EV421" s="325"/>
      <c r="EW421" s="325"/>
      <c r="EX421" s="325"/>
    </row>
    <row r="422" spans="1:154" s="324" customFormat="1" x14ac:dyDescent="0.2">
      <c r="A422" s="46"/>
      <c r="DR422" s="325"/>
      <c r="DS422" s="325"/>
      <c r="DT422" s="325"/>
      <c r="EV422" s="325"/>
      <c r="EW422" s="325"/>
      <c r="EX422" s="325"/>
    </row>
    <row r="423" spans="1:154" s="324" customFormat="1" x14ac:dyDescent="0.2">
      <c r="A423" s="46"/>
      <c r="DR423" s="325"/>
      <c r="DS423" s="325"/>
      <c r="DT423" s="325"/>
      <c r="EV423" s="325"/>
      <c r="EW423" s="325"/>
      <c r="EX423" s="325"/>
    </row>
    <row r="424" spans="1:154" s="324" customFormat="1" x14ac:dyDescent="0.2">
      <c r="A424" s="46"/>
      <c r="DR424" s="325"/>
      <c r="DS424" s="325"/>
      <c r="DT424" s="325"/>
      <c r="EV424" s="325"/>
      <c r="EW424" s="325"/>
      <c r="EX424" s="325"/>
    </row>
    <row r="425" spans="1:154" s="324" customFormat="1" x14ac:dyDescent="0.2">
      <c r="A425" s="46"/>
      <c r="DR425" s="325"/>
      <c r="DS425" s="325"/>
      <c r="DT425" s="325"/>
      <c r="EV425" s="325"/>
      <c r="EW425" s="325"/>
      <c r="EX425" s="325"/>
    </row>
    <row r="426" spans="1:154" s="324" customFormat="1" x14ac:dyDescent="0.2">
      <c r="A426" s="46"/>
      <c r="DR426" s="325"/>
      <c r="DS426" s="325"/>
      <c r="DT426" s="325"/>
      <c r="EV426" s="325"/>
      <c r="EW426" s="325"/>
      <c r="EX426" s="325"/>
    </row>
    <row r="427" spans="1:154" s="324" customFormat="1" x14ac:dyDescent="0.2">
      <c r="A427" s="46"/>
      <c r="DR427" s="325"/>
      <c r="DS427" s="325"/>
      <c r="DT427" s="325"/>
      <c r="EV427" s="325"/>
      <c r="EW427" s="325"/>
      <c r="EX427" s="325"/>
    </row>
    <row r="428" spans="1:154" s="324" customFormat="1" x14ac:dyDescent="0.2">
      <c r="A428" s="46"/>
      <c r="DR428" s="325"/>
      <c r="DS428" s="325"/>
      <c r="DT428" s="325"/>
      <c r="EV428" s="325"/>
      <c r="EW428" s="325"/>
      <c r="EX428" s="325"/>
    </row>
    <row r="429" spans="1:154" s="324" customFormat="1" x14ac:dyDescent="0.2">
      <c r="A429" s="46"/>
      <c r="DR429" s="325"/>
      <c r="DS429" s="325"/>
      <c r="DT429" s="325"/>
      <c r="EV429" s="325"/>
      <c r="EW429" s="325"/>
      <c r="EX429" s="325"/>
    </row>
    <row r="430" spans="1:154" s="324" customFormat="1" x14ac:dyDescent="0.2">
      <c r="A430" s="46"/>
      <c r="DR430" s="325"/>
      <c r="DS430" s="325"/>
      <c r="DT430" s="325"/>
      <c r="EV430" s="325"/>
      <c r="EW430" s="325"/>
      <c r="EX430" s="325"/>
    </row>
    <row r="431" spans="1:154" s="324" customFormat="1" x14ac:dyDescent="0.2">
      <c r="A431" s="46"/>
      <c r="DR431" s="325"/>
      <c r="DS431" s="325"/>
      <c r="DT431" s="325"/>
      <c r="EV431" s="325"/>
      <c r="EW431" s="325"/>
      <c r="EX431" s="325"/>
    </row>
    <row r="432" spans="1:154" s="324" customFormat="1" x14ac:dyDescent="0.2">
      <c r="A432" s="46"/>
      <c r="DR432" s="325"/>
      <c r="DS432" s="325"/>
      <c r="DT432" s="325"/>
      <c r="EV432" s="325"/>
      <c r="EW432" s="325"/>
      <c r="EX432" s="325"/>
    </row>
    <row r="433" spans="1:154" s="324" customFormat="1" x14ac:dyDescent="0.2">
      <c r="A433" s="46"/>
      <c r="DR433" s="325"/>
      <c r="DS433" s="325"/>
      <c r="DT433" s="325"/>
      <c r="EV433" s="325"/>
      <c r="EW433" s="325"/>
      <c r="EX433" s="325"/>
    </row>
    <row r="434" spans="1:154" s="324" customFormat="1" x14ac:dyDescent="0.2">
      <c r="A434" s="46"/>
      <c r="DR434" s="325"/>
      <c r="DS434" s="325"/>
      <c r="DT434" s="325"/>
      <c r="EV434" s="325"/>
      <c r="EW434" s="325"/>
      <c r="EX434" s="325"/>
    </row>
    <row r="435" spans="1:154" s="324" customFormat="1" x14ac:dyDescent="0.2">
      <c r="A435" s="46"/>
      <c r="DR435" s="325"/>
      <c r="DS435" s="325"/>
      <c r="DT435" s="325"/>
      <c r="EV435" s="325"/>
      <c r="EW435" s="325"/>
      <c r="EX435" s="325"/>
    </row>
    <row r="436" spans="1:154" s="324" customFormat="1" x14ac:dyDescent="0.2">
      <c r="A436" s="46"/>
      <c r="DR436" s="325"/>
      <c r="DS436" s="325"/>
      <c r="DT436" s="325"/>
      <c r="EV436" s="325"/>
      <c r="EW436" s="325"/>
      <c r="EX436" s="325"/>
    </row>
    <row r="437" spans="1:154" s="324" customFormat="1" x14ac:dyDescent="0.2">
      <c r="A437" s="46"/>
      <c r="DR437" s="325"/>
      <c r="DS437" s="325"/>
      <c r="DT437" s="325"/>
      <c r="EV437" s="325"/>
      <c r="EW437" s="325"/>
      <c r="EX437" s="325"/>
    </row>
    <row r="438" spans="1:154" s="324" customFormat="1" x14ac:dyDescent="0.2">
      <c r="A438" s="46"/>
      <c r="DR438" s="325"/>
      <c r="DS438" s="325"/>
      <c r="DT438" s="325"/>
      <c r="EV438" s="325"/>
      <c r="EW438" s="325"/>
      <c r="EX438" s="325"/>
    </row>
    <row r="439" spans="1:154" s="324" customFormat="1" x14ac:dyDescent="0.2">
      <c r="A439" s="46"/>
      <c r="DR439" s="325"/>
      <c r="DS439" s="325"/>
      <c r="DT439" s="325"/>
      <c r="EV439" s="325"/>
      <c r="EW439" s="325"/>
      <c r="EX439" s="325"/>
    </row>
    <row r="440" spans="1:154" s="324" customFormat="1" x14ac:dyDescent="0.2">
      <c r="A440" s="46"/>
      <c r="DR440" s="325"/>
      <c r="DS440" s="325"/>
      <c r="DT440" s="325"/>
      <c r="EV440" s="325"/>
      <c r="EW440" s="325"/>
      <c r="EX440" s="325"/>
    </row>
    <row r="441" spans="1:154" s="324" customFormat="1" x14ac:dyDescent="0.2">
      <c r="A441" s="46"/>
      <c r="DR441" s="325"/>
      <c r="DS441" s="325"/>
      <c r="DT441" s="325"/>
      <c r="EV441" s="325"/>
      <c r="EW441" s="325"/>
      <c r="EX441" s="325"/>
    </row>
    <row r="442" spans="1:154" s="324" customFormat="1" x14ac:dyDescent="0.2">
      <c r="A442" s="46"/>
      <c r="DR442" s="325"/>
      <c r="DS442" s="325"/>
      <c r="DT442" s="325"/>
      <c r="EV442" s="325"/>
      <c r="EW442" s="325"/>
      <c r="EX442" s="325"/>
    </row>
    <row r="443" spans="1:154" s="324" customFormat="1" x14ac:dyDescent="0.2">
      <c r="A443" s="46"/>
      <c r="DR443" s="325"/>
      <c r="DS443" s="325"/>
      <c r="DT443" s="325"/>
      <c r="EV443" s="325"/>
      <c r="EW443" s="325"/>
      <c r="EX443" s="325"/>
    </row>
    <row r="444" spans="1:154" s="324" customFormat="1" x14ac:dyDescent="0.2">
      <c r="A444" s="46"/>
      <c r="DR444" s="325"/>
      <c r="DS444" s="325"/>
      <c r="DT444" s="325"/>
      <c r="EV444" s="325"/>
      <c r="EW444" s="325"/>
      <c r="EX444" s="325"/>
    </row>
    <row r="445" spans="1:154" s="324" customFormat="1" x14ac:dyDescent="0.2">
      <c r="A445" s="46"/>
      <c r="DR445" s="325"/>
      <c r="DS445" s="325"/>
      <c r="DT445" s="325"/>
      <c r="EV445" s="325"/>
      <c r="EW445" s="325"/>
      <c r="EX445" s="325"/>
    </row>
    <row r="446" spans="1:154" s="324" customFormat="1" x14ac:dyDescent="0.2">
      <c r="A446" s="46"/>
      <c r="DR446" s="325"/>
      <c r="DS446" s="325"/>
      <c r="DT446" s="325"/>
      <c r="EV446" s="325"/>
      <c r="EW446" s="325"/>
      <c r="EX446" s="325"/>
    </row>
    <row r="447" spans="1:154" s="324" customFormat="1" x14ac:dyDescent="0.2">
      <c r="A447" s="46"/>
      <c r="DR447" s="325"/>
      <c r="DS447" s="325"/>
      <c r="DT447" s="325"/>
      <c r="EV447" s="325"/>
      <c r="EW447" s="325"/>
      <c r="EX447" s="325"/>
    </row>
    <row r="448" spans="1:154" s="324" customFormat="1" x14ac:dyDescent="0.2">
      <c r="A448" s="46"/>
      <c r="DR448" s="325"/>
      <c r="DS448" s="325"/>
      <c r="DT448" s="325"/>
      <c r="EV448" s="325"/>
      <c r="EW448" s="325"/>
      <c r="EX448" s="325"/>
    </row>
    <row r="449" spans="1:154" s="324" customFormat="1" x14ac:dyDescent="0.2">
      <c r="A449" s="46"/>
      <c r="DR449" s="325"/>
      <c r="DS449" s="325"/>
      <c r="DT449" s="325"/>
      <c r="EV449" s="325"/>
      <c r="EW449" s="325"/>
      <c r="EX449" s="325"/>
    </row>
    <row r="450" spans="1:154" s="324" customFormat="1" x14ac:dyDescent="0.2">
      <c r="A450" s="46"/>
      <c r="DR450" s="325"/>
      <c r="DS450" s="325"/>
      <c r="DT450" s="325"/>
      <c r="EV450" s="325"/>
      <c r="EW450" s="325"/>
      <c r="EX450" s="325"/>
    </row>
    <row r="451" spans="1:154" s="324" customFormat="1" x14ac:dyDescent="0.2">
      <c r="A451" s="46"/>
      <c r="DR451" s="325"/>
      <c r="DS451" s="325"/>
      <c r="DT451" s="325"/>
      <c r="EV451" s="325"/>
      <c r="EW451" s="325"/>
      <c r="EX451" s="325"/>
    </row>
    <row r="452" spans="1:154" s="324" customFormat="1" x14ac:dyDescent="0.2">
      <c r="A452" s="46"/>
      <c r="DR452" s="325"/>
      <c r="DS452" s="325"/>
      <c r="DT452" s="325"/>
      <c r="EV452" s="325"/>
      <c r="EW452" s="325"/>
      <c r="EX452" s="325"/>
    </row>
    <row r="453" spans="1:154" s="324" customFormat="1" x14ac:dyDescent="0.2">
      <c r="A453" s="46"/>
      <c r="DR453" s="325"/>
      <c r="DS453" s="325"/>
      <c r="DT453" s="325"/>
      <c r="EV453" s="325"/>
      <c r="EW453" s="325"/>
      <c r="EX453" s="325"/>
    </row>
    <row r="454" spans="1:154" s="324" customFormat="1" x14ac:dyDescent="0.2">
      <c r="A454" s="46"/>
      <c r="DR454" s="325"/>
      <c r="DS454" s="325"/>
      <c r="DT454" s="325"/>
      <c r="EV454" s="325"/>
      <c r="EW454" s="325"/>
      <c r="EX454" s="325"/>
    </row>
    <row r="455" spans="1:154" s="324" customFormat="1" x14ac:dyDescent="0.2">
      <c r="A455" s="46"/>
      <c r="DR455" s="325"/>
      <c r="DS455" s="325"/>
      <c r="DT455" s="325"/>
      <c r="EV455" s="325"/>
      <c r="EW455" s="325"/>
      <c r="EX455" s="325"/>
    </row>
    <row r="456" spans="1:154" s="324" customFormat="1" x14ac:dyDescent="0.2">
      <c r="A456" s="46"/>
      <c r="DR456" s="325"/>
      <c r="DS456" s="325"/>
      <c r="DT456" s="325"/>
      <c r="EV456" s="325"/>
      <c r="EW456" s="325"/>
      <c r="EX456" s="325"/>
    </row>
    <row r="457" spans="1:154" s="324" customFormat="1" x14ac:dyDescent="0.2">
      <c r="A457" s="46"/>
      <c r="DR457" s="325"/>
      <c r="DS457" s="325"/>
      <c r="DT457" s="325"/>
      <c r="EV457" s="325"/>
      <c r="EW457" s="325"/>
      <c r="EX457" s="325"/>
    </row>
    <row r="458" spans="1:154" s="324" customFormat="1" x14ac:dyDescent="0.2">
      <c r="A458" s="46"/>
      <c r="DR458" s="325"/>
      <c r="DS458" s="325"/>
      <c r="DT458" s="325"/>
      <c r="EV458" s="325"/>
      <c r="EW458" s="325"/>
      <c r="EX458" s="325"/>
    </row>
    <row r="459" spans="1:154" s="324" customFormat="1" x14ac:dyDescent="0.2">
      <c r="A459" s="46"/>
      <c r="DR459" s="325"/>
      <c r="DS459" s="325"/>
      <c r="DT459" s="325"/>
      <c r="EV459" s="325"/>
      <c r="EW459" s="325"/>
      <c r="EX459" s="325"/>
    </row>
    <row r="460" spans="1:154" s="324" customFormat="1" x14ac:dyDescent="0.2">
      <c r="A460" s="46"/>
      <c r="DR460" s="325"/>
      <c r="DS460" s="325"/>
      <c r="DT460" s="325"/>
      <c r="EV460" s="325"/>
      <c r="EW460" s="325"/>
      <c r="EX460" s="325"/>
    </row>
    <row r="461" spans="1:154" s="324" customFormat="1" x14ac:dyDescent="0.2">
      <c r="A461" s="46"/>
      <c r="DR461" s="325"/>
      <c r="DS461" s="325"/>
      <c r="DT461" s="325"/>
      <c r="EV461" s="325"/>
      <c r="EW461" s="325"/>
      <c r="EX461" s="325"/>
    </row>
    <row r="462" spans="1:154" s="324" customFormat="1" x14ac:dyDescent="0.2">
      <c r="A462" s="46"/>
      <c r="DR462" s="325"/>
      <c r="DS462" s="325"/>
      <c r="DT462" s="325"/>
      <c r="EV462" s="325"/>
      <c r="EW462" s="325"/>
      <c r="EX462" s="325"/>
    </row>
    <row r="463" spans="1:154" s="324" customFormat="1" x14ac:dyDescent="0.2">
      <c r="A463" s="46"/>
      <c r="DR463" s="325"/>
      <c r="DS463" s="325"/>
      <c r="DT463" s="325"/>
      <c r="EV463" s="325"/>
      <c r="EW463" s="325"/>
      <c r="EX463" s="325"/>
    </row>
    <row r="464" spans="1:154" s="324" customFormat="1" x14ac:dyDescent="0.2">
      <c r="A464" s="46"/>
      <c r="DR464" s="325"/>
      <c r="DS464" s="325"/>
      <c r="DT464" s="325"/>
      <c r="EV464" s="325"/>
      <c r="EW464" s="325"/>
      <c r="EX464" s="325"/>
    </row>
    <row r="465" spans="1:154" s="324" customFormat="1" x14ac:dyDescent="0.2">
      <c r="A465" s="46"/>
      <c r="DR465" s="325"/>
      <c r="DS465" s="325"/>
      <c r="DT465" s="325"/>
      <c r="EV465" s="325"/>
      <c r="EW465" s="325"/>
      <c r="EX465" s="325"/>
    </row>
    <row r="466" spans="1:154" s="324" customFormat="1" x14ac:dyDescent="0.2">
      <c r="A466" s="46"/>
      <c r="DR466" s="325"/>
      <c r="DS466" s="325"/>
      <c r="DT466" s="325"/>
      <c r="EV466" s="325"/>
      <c r="EW466" s="325"/>
      <c r="EX466" s="325"/>
    </row>
    <row r="467" spans="1:154" s="324" customFormat="1" x14ac:dyDescent="0.2">
      <c r="A467" s="46"/>
      <c r="DR467" s="325"/>
      <c r="DS467" s="325"/>
      <c r="DT467" s="325"/>
      <c r="EV467" s="325"/>
      <c r="EW467" s="325"/>
      <c r="EX467" s="325"/>
    </row>
    <row r="468" spans="1:154" s="324" customFormat="1" x14ac:dyDescent="0.2">
      <c r="A468" s="46"/>
      <c r="DR468" s="325"/>
      <c r="DS468" s="325"/>
      <c r="DT468" s="325"/>
      <c r="EV468" s="325"/>
      <c r="EW468" s="325"/>
      <c r="EX468" s="325"/>
    </row>
    <row r="469" spans="1:154" s="324" customFormat="1" x14ac:dyDescent="0.2">
      <c r="A469" s="46"/>
      <c r="DR469" s="325"/>
      <c r="DS469" s="325"/>
      <c r="DT469" s="325"/>
      <c r="EV469" s="325"/>
      <c r="EW469" s="325"/>
      <c r="EX469" s="325"/>
    </row>
    <row r="470" spans="1:154" s="324" customFormat="1" x14ac:dyDescent="0.2">
      <c r="A470" s="46"/>
      <c r="DR470" s="325"/>
      <c r="DS470" s="325"/>
      <c r="DT470" s="325"/>
      <c r="EV470" s="325"/>
      <c r="EW470" s="325"/>
      <c r="EX470" s="325"/>
    </row>
    <row r="471" spans="1:154" s="324" customFormat="1" x14ac:dyDescent="0.2">
      <c r="A471" s="46"/>
      <c r="DR471" s="325"/>
      <c r="DS471" s="325"/>
      <c r="DT471" s="325"/>
      <c r="EV471" s="325"/>
      <c r="EW471" s="325"/>
      <c r="EX471" s="325"/>
    </row>
    <row r="472" spans="1:154" s="324" customFormat="1" x14ac:dyDescent="0.2">
      <c r="A472" s="46"/>
      <c r="DR472" s="325"/>
      <c r="DS472" s="325"/>
      <c r="DT472" s="325"/>
      <c r="EV472" s="325"/>
      <c r="EW472" s="325"/>
      <c r="EX472" s="325"/>
    </row>
    <row r="473" spans="1:154" s="324" customFormat="1" x14ac:dyDescent="0.2">
      <c r="A473" s="46"/>
      <c r="DR473" s="325"/>
      <c r="DS473" s="325"/>
      <c r="DT473" s="325"/>
      <c r="EV473" s="325"/>
      <c r="EW473" s="325"/>
      <c r="EX473" s="325"/>
    </row>
    <row r="474" spans="1:154" s="324" customFormat="1" x14ac:dyDescent="0.2">
      <c r="A474" s="46"/>
      <c r="DR474" s="325"/>
      <c r="DS474" s="325"/>
      <c r="DT474" s="325"/>
      <c r="EV474" s="325"/>
      <c r="EW474" s="325"/>
      <c r="EX474" s="325"/>
    </row>
    <row r="475" spans="1:154" s="324" customFormat="1" x14ac:dyDescent="0.2">
      <c r="A475" s="46"/>
      <c r="DR475" s="325"/>
      <c r="DS475" s="325"/>
      <c r="DT475" s="325"/>
      <c r="EV475" s="325"/>
      <c r="EW475" s="325"/>
      <c r="EX475" s="325"/>
    </row>
    <row r="476" spans="1:154" s="324" customFormat="1" x14ac:dyDescent="0.2">
      <c r="A476" s="46"/>
      <c r="DR476" s="325"/>
      <c r="DS476" s="325"/>
      <c r="DT476" s="325"/>
      <c r="EV476" s="325"/>
      <c r="EW476" s="325"/>
      <c r="EX476" s="325"/>
    </row>
    <row r="477" spans="1:154" s="324" customFormat="1" x14ac:dyDescent="0.2">
      <c r="A477" s="46"/>
      <c r="DR477" s="325"/>
      <c r="DS477" s="325"/>
      <c r="DT477" s="325"/>
      <c r="EV477" s="325"/>
      <c r="EW477" s="325"/>
      <c r="EX477" s="325"/>
    </row>
    <row r="478" spans="1:154" s="324" customFormat="1" x14ac:dyDescent="0.2">
      <c r="A478" s="46"/>
      <c r="DR478" s="325"/>
      <c r="DS478" s="325"/>
      <c r="DT478" s="325"/>
      <c r="EV478" s="325"/>
      <c r="EW478" s="325"/>
      <c r="EX478" s="325"/>
    </row>
    <row r="479" spans="1:154" s="324" customFormat="1" x14ac:dyDescent="0.2">
      <c r="A479" s="46"/>
      <c r="DR479" s="325"/>
      <c r="DS479" s="325"/>
      <c r="DT479" s="325"/>
      <c r="EV479" s="325"/>
      <c r="EW479" s="325"/>
      <c r="EX479" s="325"/>
    </row>
    <row r="480" spans="1:154" s="324" customFormat="1" x14ac:dyDescent="0.2">
      <c r="A480" s="46"/>
      <c r="DR480" s="325"/>
      <c r="DS480" s="325"/>
      <c r="DT480" s="325"/>
      <c r="EV480" s="325"/>
      <c r="EW480" s="325"/>
      <c r="EX480" s="325"/>
    </row>
    <row r="481" spans="1:154" s="324" customFormat="1" x14ac:dyDescent="0.2">
      <c r="A481" s="46"/>
      <c r="DR481" s="325"/>
      <c r="DS481" s="325"/>
      <c r="DT481" s="325"/>
      <c r="EV481" s="325"/>
      <c r="EW481" s="325"/>
      <c r="EX481" s="325"/>
    </row>
    <row r="482" spans="1:154" s="324" customFormat="1" x14ac:dyDescent="0.2">
      <c r="A482" s="46"/>
      <c r="DR482" s="325"/>
      <c r="DS482" s="325"/>
      <c r="DT482" s="325"/>
      <c r="EV482" s="325"/>
      <c r="EW482" s="325"/>
      <c r="EX482" s="325"/>
    </row>
    <row r="483" spans="1:154" s="324" customFormat="1" x14ac:dyDescent="0.2">
      <c r="A483" s="46"/>
      <c r="DR483" s="325"/>
      <c r="DS483" s="325"/>
      <c r="DT483" s="325"/>
      <c r="EV483" s="325"/>
      <c r="EW483" s="325"/>
      <c r="EX483" s="325"/>
    </row>
    <row r="484" spans="1:154" s="324" customFormat="1" x14ac:dyDescent="0.2">
      <c r="A484" s="46"/>
      <c r="DR484" s="325"/>
      <c r="DS484" s="325"/>
      <c r="DT484" s="325"/>
      <c r="EV484" s="325"/>
      <c r="EW484" s="325"/>
      <c r="EX484" s="325"/>
    </row>
    <row r="485" spans="1:154" s="324" customFormat="1" x14ac:dyDescent="0.2">
      <c r="A485" s="46"/>
      <c r="DR485" s="325"/>
      <c r="DS485" s="325"/>
      <c r="DT485" s="325"/>
      <c r="EV485" s="325"/>
      <c r="EW485" s="325"/>
      <c r="EX485" s="325"/>
    </row>
    <row r="486" spans="1:154" s="324" customFormat="1" x14ac:dyDescent="0.2">
      <c r="A486" s="46"/>
      <c r="DR486" s="325"/>
      <c r="DS486" s="325"/>
      <c r="DT486" s="325"/>
      <c r="EV486" s="325"/>
      <c r="EW486" s="325"/>
      <c r="EX486" s="325"/>
    </row>
    <row r="487" spans="1:154" s="324" customFormat="1" x14ac:dyDescent="0.2">
      <c r="A487" s="46"/>
      <c r="DR487" s="325"/>
      <c r="DS487" s="325"/>
      <c r="DT487" s="325"/>
      <c r="EV487" s="325"/>
      <c r="EW487" s="325"/>
      <c r="EX487" s="325"/>
    </row>
    <row r="488" spans="1:154" s="324" customFormat="1" x14ac:dyDescent="0.2">
      <c r="A488" s="46"/>
      <c r="DR488" s="325"/>
      <c r="DS488" s="325"/>
      <c r="DT488" s="325"/>
      <c r="EV488" s="325"/>
      <c r="EW488" s="325"/>
      <c r="EX488" s="325"/>
    </row>
    <row r="489" spans="1:154" s="324" customFormat="1" x14ac:dyDescent="0.2">
      <c r="A489" s="46"/>
      <c r="DR489" s="325"/>
      <c r="DS489" s="325"/>
      <c r="DT489" s="325"/>
      <c r="EV489" s="325"/>
      <c r="EW489" s="325"/>
      <c r="EX489" s="325"/>
    </row>
    <row r="490" spans="1:154" s="324" customFormat="1" x14ac:dyDescent="0.2">
      <c r="A490" s="46"/>
      <c r="DR490" s="325"/>
      <c r="DS490" s="325"/>
      <c r="DT490" s="325"/>
      <c r="EV490" s="325"/>
      <c r="EW490" s="325"/>
      <c r="EX490" s="325"/>
    </row>
    <row r="491" spans="1:154" s="324" customFormat="1" x14ac:dyDescent="0.2">
      <c r="A491" s="46"/>
      <c r="DR491" s="325"/>
      <c r="DS491" s="325"/>
      <c r="DT491" s="325"/>
      <c r="EV491" s="325"/>
      <c r="EW491" s="325"/>
      <c r="EX491" s="325"/>
    </row>
    <row r="492" spans="1:154" s="324" customFormat="1" x14ac:dyDescent="0.2">
      <c r="A492" s="46"/>
      <c r="DR492" s="325"/>
      <c r="DS492" s="325"/>
      <c r="DT492" s="325"/>
      <c r="EV492" s="325"/>
      <c r="EW492" s="325"/>
      <c r="EX492" s="325"/>
    </row>
    <row r="493" spans="1:154" s="324" customFormat="1" x14ac:dyDescent="0.2">
      <c r="A493" s="46"/>
      <c r="DR493" s="325"/>
      <c r="DS493" s="325"/>
      <c r="DT493" s="325"/>
      <c r="EV493" s="325"/>
      <c r="EW493" s="325"/>
      <c r="EX493" s="325"/>
    </row>
    <row r="494" spans="1:154" s="324" customFormat="1" x14ac:dyDescent="0.2">
      <c r="A494" s="46"/>
      <c r="DR494" s="325"/>
      <c r="DS494" s="325"/>
      <c r="DT494" s="325"/>
      <c r="EV494" s="325"/>
      <c r="EW494" s="325"/>
      <c r="EX494" s="325"/>
    </row>
    <row r="495" spans="1:154" s="324" customFormat="1" x14ac:dyDescent="0.2">
      <c r="A495" s="46"/>
      <c r="DR495" s="325"/>
      <c r="DS495" s="325"/>
      <c r="DT495" s="325"/>
      <c r="EV495" s="325"/>
      <c r="EW495" s="325"/>
      <c r="EX495" s="325"/>
    </row>
    <row r="496" spans="1:154" s="324" customFormat="1" x14ac:dyDescent="0.2">
      <c r="A496" s="46"/>
      <c r="DR496" s="325"/>
      <c r="DS496" s="325"/>
      <c r="DT496" s="325"/>
      <c r="EV496" s="325"/>
      <c r="EW496" s="325"/>
      <c r="EX496" s="325"/>
    </row>
    <row r="497" spans="1:154" s="324" customFormat="1" x14ac:dyDescent="0.2">
      <c r="A497" s="46"/>
      <c r="DR497" s="325"/>
      <c r="DS497" s="325"/>
      <c r="DT497" s="325"/>
      <c r="EV497" s="325"/>
      <c r="EW497" s="325"/>
      <c r="EX497" s="325"/>
    </row>
    <row r="498" spans="1:154" s="324" customFormat="1" x14ac:dyDescent="0.2">
      <c r="A498" s="46"/>
      <c r="DR498" s="325"/>
      <c r="DS498" s="325"/>
      <c r="DT498" s="325"/>
      <c r="EV498" s="325"/>
      <c r="EW498" s="325"/>
      <c r="EX498" s="325"/>
    </row>
    <row r="499" spans="1:154" s="324" customFormat="1" x14ac:dyDescent="0.2">
      <c r="A499" s="46"/>
      <c r="DR499" s="325"/>
      <c r="DS499" s="325"/>
      <c r="DT499" s="325"/>
      <c r="EV499" s="325"/>
      <c r="EW499" s="325"/>
      <c r="EX499" s="325"/>
    </row>
    <row r="500" spans="1:154" s="324" customFormat="1" x14ac:dyDescent="0.2">
      <c r="A500" s="46"/>
      <c r="DR500" s="325"/>
      <c r="DS500" s="325"/>
      <c r="DT500" s="325"/>
      <c r="EV500" s="325"/>
      <c r="EW500" s="325"/>
      <c r="EX500" s="325"/>
    </row>
    <row r="501" spans="1:154" s="324" customFormat="1" x14ac:dyDescent="0.2">
      <c r="A501" s="46"/>
      <c r="DR501" s="325"/>
      <c r="DS501" s="325"/>
      <c r="DT501" s="325"/>
      <c r="EV501" s="325"/>
      <c r="EW501" s="325"/>
      <c r="EX501" s="325"/>
    </row>
    <row r="502" spans="1:154" s="324" customFormat="1" x14ac:dyDescent="0.2">
      <c r="A502" s="46"/>
      <c r="DR502" s="325"/>
      <c r="DS502" s="325"/>
      <c r="DT502" s="325"/>
      <c r="EV502" s="325"/>
      <c r="EW502" s="325"/>
      <c r="EX502" s="325"/>
    </row>
    <row r="503" spans="1:154" s="324" customFormat="1" x14ac:dyDescent="0.2">
      <c r="A503" s="46"/>
      <c r="DR503" s="325"/>
      <c r="DS503" s="325"/>
      <c r="DT503" s="325"/>
      <c r="EV503" s="325"/>
      <c r="EW503" s="325"/>
      <c r="EX503" s="325"/>
    </row>
    <row r="504" spans="1:154" s="324" customFormat="1" x14ac:dyDescent="0.2">
      <c r="A504" s="46"/>
      <c r="DR504" s="325"/>
      <c r="DS504" s="325"/>
      <c r="DT504" s="325"/>
      <c r="EV504" s="325"/>
      <c r="EW504" s="325"/>
      <c r="EX504" s="325"/>
    </row>
    <row r="505" spans="1:154" s="324" customFormat="1" x14ac:dyDescent="0.2">
      <c r="A505" s="46"/>
      <c r="DR505" s="325"/>
      <c r="DS505" s="325"/>
      <c r="DT505" s="325"/>
      <c r="EV505" s="325"/>
      <c r="EW505" s="325"/>
      <c r="EX505" s="325"/>
    </row>
    <row r="506" spans="1:154" s="324" customFormat="1" x14ac:dyDescent="0.2">
      <c r="A506" s="46"/>
      <c r="DR506" s="325"/>
      <c r="DS506" s="325"/>
      <c r="DT506" s="325"/>
      <c r="EV506" s="325"/>
      <c r="EW506" s="325"/>
      <c r="EX506" s="325"/>
    </row>
    <row r="507" spans="1:154" s="324" customFormat="1" x14ac:dyDescent="0.2">
      <c r="A507" s="46"/>
      <c r="DR507" s="325"/>
      <c r="DS507" s="325"/>
      <c r="DT507" s="325"/>
      <c r="EV507" s="325"/>
      <c r="EW507" s="325"/>
      <c r="EX507" s="325"/>
    </row>
    <row r="508" spans="1:154" s="324" customFormat="1" x14ac:dyDescent="0.2">
      <c r="A508" s="46"/>
      <c r="DR508" s="325"/>
      <c r="DS508" s="325"/>
      <c r="DT508" s="325"/>
      <c r="EV508" s="325"/>
      <c r="EW508" s="325"/>
      <c r="EX508" s="325"/>
    </row>
    <row r="509" spans="1:154" s="324" customFormat="1" x14ac:dyDescent="0.2">
      <c r="A509" s="46"/>
      <c r="DR509" s="325"/>
      <c r="DS509" s="325"/>
      <c r="DT509" s="325"/>
      <c r="EV509" s="325"/>
      <c r="EW509" s="325"/>
      <c r="EX509" s="325"/>
    </row>
    <row r="510" spans="1:154" s="324" customFormat="1" x14ac:dyDescent="0.2">
      <c r="A510" s="46"/>
      <c r="DR510" s="325"/>
      <c r="DS510" s="325"/>
      <c r="DT510" s="325"/>
      <c r="EV510" s="325"/>
      <c r="EW510" s="325"/>
      <c r="EX510" s="325"/>
    </row>
    <row r="511" spans="1:154" s="324" customFormat="1" x14ac:dyDescent="0.2">
      <c r="A511" s="46"/>
      <c r="DR511" s="325"/>
      <c r="DS511" s="325"/>
      <c r="DT511" s="325"/>
      <c r="EV511" s="325"/>
      <c r="EW511" s="325"/>
      <c r="EX511" s="325"/>
    </row>
    <row r="512" spans="1:154" s="324" customFormat="1" x14ac:dyDescent="0.2">
      <c r="A512" s="46"/>
      <c r="DR512" s="325"/>
      <c r="DS512" s="325"/>
      <c r="DT512" s="325"/>
      <c r="EV512" s="325"/>
      <c r="EW512" s="325"/>
      <c r="EX512" s="325"/>
    </row>
    <row r="513" spans="1:154" s="324" customFormat="1" x14ac:dyDescent="0.2">
      <c r="A513" s="46"/>
      <c r="DR513" s="325"/>
      <c r="DS513" s="325"/>
      <c r="DT513" s="325"/>
      <c r="EV513" s="325"/>
      <c r="EW513" s="325"/>
      <c r="EX513" s="325"/>
    </row>
    <row r="514" spans="1:154" s="324" customFormat="1" x14ac:dyDescent="0.2">
      <c r="A514" s="46"/>
      <c r="DR514" s="325"/>
      <c r="DS514" s="325"/>
      <c r="DT514" s="325"/>
      <c r="EV514" s="325"/>
      <c r="EW514" s="325"/>
      <c r="EX514" s="325"/>
    </row>
    <row r="515" spans="1:154" s="324" customFormat="1" x14ac:dyDescent="0.2">
      <c r="A515" s="46"/>
      <c r="DR515" s="325"/>
      <c r="DS515" s="325"/>
      <c r="DT515" s="325"/>
      <c r="EV515" s="325"/>
      <c r="EW515" s="325"/>
      <c r="EX515" s="325"/>
    </row>
    <row r="516" spans="1:154" s="324" customFormat="1" x14ac:dyDescent="0.2">
      <c r="A516" s="46"/>
      <c r="DR516" s="325"/>
      <c r="DS516" s="325"/>
      <c r="DT516" s="325"/>
      <c r="EV516" s="325"/>
      <c r="EW516" s="325"/>
      <c r="EX516" s="325"/>
    </row>
    <row r="517" spans="1:154" s="324" customFormat="1" x14ac:dyDescent="0.2">
      <c r="A517" s="46"/>
      <c r="DR517" s="325"/>
      <c r="DS517" s="325"/>
      <c r="DT517" s="325"/>
      <c r="EV517" s="325"/>
      <c r="EW517" s="325"/>
      <c r="EX517" s="325"/>
    </row>
    <row r="518" spans="1:154" s="324" customFormat="1" x14ac:dyDescent="0.2">
      <c r="A518" s="46"/>
      <c r="DR518" s="325"/>
      <c r="DS518" s="325"/>
      <c r="DT518" s="325"/>
      <c r="EV518" s="325"/>
      <c r="EW518" s="325"/>
      <c r="EX518" s="325"/>
    </row>
    <row r="519" spans="1:154" s="324" customFormat="1" x14ac:dyDescent="0.2">
      <c r="A519" s="46"/>
      <c r="DR519" s="325"/>
      <c r="DS519" s="325"/>
      <c r="DT519" s="325"/>
      <c r="EV519" s="325"/>
      <c r="EW519" s="325"/>
      <c r="EX519" s="325"/>
    </row>
    <row r="520" spans="1:154" s="324" customFormat="1" x14ac:dyDescent="0.2">
      <c r="A520" s="46"/>
      <c r="DR520" s="325"/>
      <c r="DS520" s="325"/>
      <c r="DT520" s="325"/>
      <c r="EV520" s="325"/>
      <c r="EW520" s="325"/>
      <c r="EX520" s="325"/>
    </row>
    <row r="521" spans="1:154" s="324" customFormat="1" x14ac:dyDescent="0.2">
      <c r="A521" s="46"/>
      <c r="DR521" s="325"/>
      <c r="DS521" s="325"/>
      <c r="DT521" s="325"/>
      <c r="EV521" s="325"/>
      <c r="EW521" s="325"/>
      <c r="EX521" s="325"/>
    </row>
    <row r="522" spans="1:154" s="324" customFormat="1" x14ac:dyDescent="0.2">
      <c r="A522" s="46"/>
      <c r="DR522" s="325"/>
      <c r="DS522" s="325"/>
      <c r="DT522" s="325"/>
      <c r="EV522" s="325"/>
      <c r="EW522" s="325"/>
      <c r="EX522" s="325"/>
    </row>
    <row r="523" spans="1:154" s="324" customFormat="1" x14ac:dyDescent="0.2">
      <c r="A523" s="46"/>
      <c r="DR523" s="325"/>
      <c r="DS523" s="325"/>
      <c r="DT523" s="325"/>
      <c r="EV523" s="325"/>
      <c r="EW523" s="325"/>
      <c r="EX523" s="325"/>
    </row>
    <row r="524" spans="1:154" s="324" customFormat="1" x14ac:dyDescent="0.2">
      <c r="A524" s="46"/>
      <c r="DR524" s="325"/>
      <c r="DS524" s="325"/>
      <c r="DT524" s="325"/>
      <c r="EV524" s="325"/>
      <c r="EW524" s="325"/>
      <c r="EX524" s="325"/>
    </row>
    <row r="525" spans="1:154" s="324" customFormat="1" x14ac:dyDescent="0.2">
      <c r="A525" s="46"/>
      <c r="DR525" s="325"/>
      <c r="DS525" s="325"/>
      <c r="DT525" s="325"/>
      <c r="EV525" s="325"/>
      <c r="EW525" s="325"/>
      <c r="EX525" s="325"/>
    </row>
    <row r="526" spans="1:154" s="324" customFormat="1" x14ac:dyDescent="0.2">
      <c r="A526" s="46"/>
      <c r="DR526" s="325"/>
      <c r="DS526" s="325"/>
      <c r="DT526" s="325"/>
      <c r="EV526" s="325"/>
      <c r="EW526" s="325"/>
      <c r="EX526" s="325"/>
    </row>
    <row r="527" spans="1:154" s="324" customFormat="1" x14ac:dyDescent="0.2">
      <c r="A527" s="46"/>
      <c r="DR527" s="325"/>
      <c r="DS527" s="325"/>
      <c r="DT527" s="325"/>
      <c r="EV527" s="325"/>
      <c r="EW527" s="325"/>
      <c r="EX527" s="325"/>
    </row>
    <row r="528" spans="1:154" s="324" customFormat="1" x14ac:dyDescent="0.2">
      <c r="A528" s="46"/>
      <c r="DR528" s="325"/>
      <c r="DS528" s="325"/>
      <c r="DT528" s="325"/>
      <c r="EV528" s="325"/>
      <c r="EW528" s="325"/>
      <c r="EX528" s="325"/>
    </row>
    <row r="529" spans="1:154" s="324" customFormat="1" x14ac:dyDescent="0.2">
      <c r="A529" s="46"/>
      <c r="DR529" s="325"/>
      <c r="DS529" s="325"/>
      <c r="DT529" s="325"/>
      <c r="EV529" s="325"/>
      <c r="EW529" s="325"/>
      <c r="EX529" s="325"/>
    </row>
    <row r="530" spans="1:154" s="324" customFormat="1" x14ac:dyDescent="0.2">
      <c r="A530" s="46"/>
      <c r="DR530" s="325"/>
      <c r="DS530" s="325"/>
      <c r="DT530" s="325"/>
      <c r="EV530" s="325"/>
      <c r="EW530" s="325"/>
      <c r="EX530" s="325"/>
    </row>
    <row r="531" spans="1:154" s="324" customFormat="1" x14ac:dyDescent="0.2">
      <c r="A531" s="46"/>
      <c r="DR531" s="325"/>
      <c r="DS531" s="325"/>
      <c r="DT531" s="325"/>
      <c r="EV531" s="325"/>
      <c r="EW531" s="325"/>
      <c r="EX531" s="325"/>
    </row>
    <row r="532" spans="1:154" s="324" customFormat="1" x14ac:dyDescent="0.2">
      <c r="A532" s="46"/>
      <c r="DR532" s="325"/>
      <c r="DS532" s="325"/>
      <c r="DT532" s="325"/>
      <c r="EV532" s="325"/>
      <c r="EW532" s="325"/>
      <c r="EX532" s="325"/>
    </row>
    <row r="533" spans="1:154" s="324" customFormat="1" x14ac:dyDescent="0.2">
      <c r="A533" s="46"/>
      <c r="DR533" s="325"/>
      <c r="DS533" s="325"/>
      <c r="DT533" s="325"/>
      <c r="EV533" s="325"/>
      <c r="EW533" s="325"/>
      <c r="EX533" s="325"/>
    </row>
    <row r="534" spans="1:154" s="324" customFormat="1" x14ac:dyDescent="0.2">
      <c r="A534" s="46"/>
      <c r="DR534" s="325"/>
      <c r="DS534" s="325"/>
      <c r="DT534" s="325"/>
      <c r="EV534" s="325"/>
      <c r="EW534" s="325"/>
      <c r="EX534" s="325"/>
    </row>
    <row r="535" spans="1:154" s="324" customFormat="1" x14ac:dyDescent="0.2">
      <c r="A535" s="46"/>
      <c r="DR535" s="325"/>
      <c r="DS535" s="325"/>
      <c r="DT535" s="325"/>
      <c r="EV535" s="325"/>
      <c r="EW535" s="325"/>
      <c r="EX535" s="325"/>
    </row>
    <row r="536" spans="1:154" s="324" customFormat="1" x14ac:dyDescent="0.2">
      <c r="A536" s="46"/>
      <c r="DR536" s="325"/>
      <c r="DS536" s="325"/>
      <c r="DT536" s="325"/>
      <c r="EV536" s="325"/>
      <c r="EW536" s="325"/>
      <c r="EX536" s="325"/>
    </row>
    <row r="537" spans="1:154" s="324" customFormat="1" x14ac:dyDescent="0.2">
      <c r="A537" s="46"/>
      <c r="DR537" s="325"/>
      <c r="DS537" s="325"/>
      <c r="DT537" s="325"/>
      <c r="EV537" s="325"/>
      <c r="EW537" s="325"/>
      <c r="EX537" s="325"/>
    </row>
    <row r="538" spans="1:154" s="324" customFormat="1" x14ac:dyDescent="0.2">
      <c r="A538" s="46"/>
      <c r="DR538" s="325"/>
      <c r="DS538" s="325"/>
      <c r="DT538" s="325"/>
      <c r="EV538" s="325"/>
      <c r="EW538" s="325"/>
      <c r="EX538" s="325"/>
    </row>
    <row r="539" spans="1:154" s="324" customFormat="1" x14ac:dyDescent="0.2">
      <c r="A539" s="46"/>
      <c r="DR539" s="325"/>
      <c r="DS539" s="325"/>
      <c r="DT539" s="325"/>
      <c r="EV539" s="325"/>
      <c r="EW539" s="325"/>
      <c r="EX539" s="325"/>
    </row>
    <row r="540" spans="1:154" s="324" customFormat="1" x14ac:dyDescent="0.2">
      <c r="A540" s="46"/>
      <c r="DR540" s="325"/>
      <c r="DS540" s="325"/>
      <c r="DT540" s="325"/>
      <c r="EV540" s="325"/>
      <c r="EW540" s="325"/>
      <c r="EX540" s="325"/>
    </row>
    <row r="541" spans="1:154" s="324" customFormat="1" x14ac:dyDescent="0.2">
      <c r="A541" s="46"/>
      <c r="DR541" s="325"/>
      <c r="DS541" s="325"/>
      <c r="DT541" s="325"/>
      <c r="EV541" s="325"/>
      <c r="EW541" s="325"/>
      <c r="EX541" s="325"/>
    </row>
    <row r="542" spans="1:154" s="324" customFormat="1" x14ac:dyDescent="0.2">
      <c r="A542" s="46"/>
      <c r="DR542" s="325"/>
      <c r="DS542" s="325"/>
      <c r="DT542" s="325"/>
      <c r="EV542" s="325"/>
      <c r="EW542" s="325"/>
      <c r="EX542" s="325"/>
    </row>
    <row r="543" spans="1:154" s="324" customFormat="1" x14ac:dyDescent="0.2">
      <c r="A543" s="46"/>
      <c r="DR543" s="325"/>
      <c r="DS543" s="325"/>
      <c r="DT543" s="325"/>
      <c r="EV543" s="325"/>
      <c r="EW543" s="325"/>
      <c r="EX543" s="325"/>
    </row>
    <row r="544" spans="1:154" s="324" customFormat="1" x14ac:dyDescent="0.2">
      <c r="A544" s="46"/>
      <c r="DR544" s="325"/>
      <c r="DS544" s="325"/>
      <c r="DT544" s="325"/>
      <c r="EV544" s="325"/>
      <c r="EW544" s="325"/>
      <c r="EX544" s="325"/>
    </row>
    <row r="545" spans="1:154" s="324" customFormat="1" x14ac:dyDescent="0.2">
      <c r="A545" s="46"/>
      <c r="DR545" s="325"/>
      <c r="DS545" s="325"/>
      <c r="DT545" s="325"/>
      <c r="EV545" s="325"/>
      <c r="EW545" s="325"/>
      <c r="EX545" s="325"/>
    </row>
    <row r="546" spans="1:154" s="324" customFormat="1" x14ac:dyDescent="0.2">
      <c r="A546" s="46"/>
      <c r="DR546" s="325"/>
      <c r="DS546" s="325"/>
      <c r="DT546" s="325"/>
      <c r="EV546" s="325"/>
      <c r="EW546" s="325"/>
      <c r="EX546" s="325"/>
    </row>
    <row r="547" spans="1:154" s="324" customFormat="1" x14ac:dyDescent="0.2">
      <c r="A547" s="46"/>
      <c r="DR547" s="325"/>
      <c r="DS547" s="325"/>
      <c r="DT547" s="325"/>
      <c r="EV547" s="325"/>
      <c r="EW547" s="325"/>
      <c r="EX547" s="325"/>
    </row>
    <row r="548" spans="1:154" s="324" customFormat="1" x14ac:dyDescent="0.2">
      <c r="A548" s="46"/>
      <c r="DR548" s="325"/>
      <c r="DS548" s="325"/>
      <c r="DT548" s="325"/>
      <c r="EV548" s="325"/>
      <c r="EW548" s="325"/>
      <c r="EX548" s="325"/>
    </row>
    <row r="549" spans="1:154" s="324" customFormat="1" x14ac:dyDescent="0.2">
      <c r="A549" s="46"/>
      <c r="DR549" s="325"/>
      <c r="DS549" s="325"/>
      <c r="DT549" s="325"/>
      <c r="EV549" s="325"/>
      <c r="EW549" s="325"/>
      <c r="EX549" s="325"/>
    </row>
    <row r="550" spans="1:154" s="324" customFormat="1" x14ac:dyDescent="0.2">
      <c r="A550" s="46"/>
      <c r="DR550" s="325"/>
      <c r="DS550" s="325"/>
      <c r="DT550" s="325"/>
      <c r="EV550" s="325"/>
      <c r="EW550" s="325"/>
      <c r="EX550" s="325"/>
    </row>
    <row r="551" spans="1:154" s="324" customFormat="1" x14ac:dyDescent="0.2">
      <c r="A551" s="46"/>
      <c r="DR551" s="325"/>
      <c r="DS551" s="325"/>
      <c r="DT551" s="325"/>
      <c r="EV551" s="325"/>
      <c r="EW551" s="325"/>
      <c r="EX551" s="325"/>
    </row>
    <row r="552" spans="1:154" s="324" customFormat="1" x14ac:dyDescent="0.2">
      <c r="A552" s="46"/>
      <c r="DR552" s="325"/>
      <c r="DS552" s="325"/>
      <c r="DT552" s="325"/>
      <c r="EV552" s="325"/>
      <c r="EW552" s="325"/>
      <c r="EX552" s="325"/>
    </row>
    <row r="553" spans="1:154" s="324" customFormat="1" x14ac:dyDescent="0.2">
      <c r="A553" s="46"/>
      <c r="DR553" s="325"/>
      <c r="DS553" s="325"/>
      <c r="DT553" s="325"/>
      <c r="EV553" s="325"/>
      <c r="EW553" s="325"/>
      <c r="EX553" s="325"/>
    </row>
    <row r="554" spans="1:154" s="324" customFormat="1" x14ac:dyDescent="0.2">
      <c r="A554" s="46"/>
      <c r="DR554" s="325"/>
      <c r="DS554" s="325"/>
      <c r="DT554" s="325"/>
      <c r="EV554" s="325"/>
      <c r="EW554" s="325"/>
      <c r="EX554" s="325"/>
    </row>
    <row r="555" spans="1:154" s="324" customFormat="1" x14ac:dyDescent="0.2">
      <c r="A555" s="46"/>
      <c r="DR555" s="325"/>
      <c r="DS555" s="325"/>
      <c r="DT555" s="325"/>
      <c r="EV555" s="325"/>
      <c r="EW555" s="325"/>
      <c r="EX555" s="325"/>
    </row>
    <row r="556" spans="1:154" s="324" customFormat="1" x14ac:dyDescent="0.2">
      <c r="A556" s="46"/>
      <c r="DR556" s="325"/>
      <c r="DS556" s="325"/>
      <c r="DT556" s="325"/>
      <c r="EV556" s="325"/>
      <c r="EW556" s="325"/>
      <c r="EX556" s="325"/>
    </row>
    <row r="557" spans="1:154" s="324" customFormat="1" x14ac:dyDescent="0.2">
      <c r="A557" s="46"/>
      <c r="DR557" s="325"/>
      <c r="DS557" s="325"/>
      <c r="DT557" s="325"/>
      <c r="EV557" s="325"/>
      <c r="EW557" s="325"/>
      <c r="EX557" s="325"/>
    </row>
    <row r="558" spans="1:154" s="324" customFormat="1" x14ac:dyDescent="0.2">
      <c r="A558" s="46"/>
      <c r="DR558" s="325"/>
      <c r="DS558" s="325"/>
      <c r="DT558" s="325"/>
      <c r="EV558" s="325"/>
      <c r="EW558" s="325"/>
      <c r="EX558" s="325"/>
    </row>
    <row r="559" spans="1:154" s="324" customFormat="1" x14ac:dyDescent="0.2">
      <c r="A559" s="46"/>
      <c r="DR559" s="325"/>
      <c r="DS559" s="325"/>
      <c r="DT559" s="325"/>
      <c r="EV559" s="325"/>
      <c r="EW559" s="325"/>
      <c r="EX559" s="325"/>
    </row>
    <row r="560" spans="1:154" s="324" customFormat="1" x14ac:dyDescent="0.2">
      <c r="A560" s="46"/>
      <c r="DR560" s="325"/>
      <c r="DS560" s="325"/>
      <c r="DT560" s="325"/>
      <c r="EV560" s="325"/>
      <c r="EW560" s="325"/>
      <c r="EX560" s="325"/>
    </row>
    <row r="561" spans="1:154" s="324" customFormat="1" x14ac:dyDescent="0.2">
      <c r="A561" s="46"/>
      <c r="DR561" s="325"/>
      <c r="DS561" s="325"/>
      <c r="DT561" s="325"/>
      <c r="EV561" s="325"/>
      <c r="EW561" s="325"/>
      <c r="EX561" s="325"/>
    </row>
    <row r="562" spans="1:154" s="324" customFormat="1" x14ac:dyDescent="0.2">
      <c r="A562" s="46"/>
      <c r="DR562" s="325"/>
      <c r="DS562" s="325"/>
      <c r="DT562" s="325"/>
      <c r="EV562" s="325"/>
      <c r="EW562" s="325"/>
      <c r="EX562" s="325"/>
    </row>
    <row r="563" spans="1:154" s="324" customFormat="1" x14ac:dyDescent="0.2">
      <c r="A563" s="46"/>
      <c r="DR563" s="325"/>
      <c r="DS563" s="325"/>
      <c r="DT563" s="325"/>
      <c r="EV563" s="325"/>
      <c r="EW563" s="325"/>
      <c r="EX563" s="325"/>
    </row>
    <row r="564" spans="1:154" s="324" customFormat="1" x14ac:dyDescent="0.2">
      <c r="A564" s="46"/>
      <c r="DR564" s="325"/>
      <c r="DS564" s="325"/>
      <c r="DT564" s="325"/>
      <c r="EV564" s="325"/>
      <c r="EW564" s="325"/>
      <c r="EX564" s="325"/>
    </row>
    <row r="565" spans="1:154" s="324" customFormat="1" x14ac:dyDescent="0.2">
      <c r="A565" s="46"/>
      <c r="DR565" s="325"/>
      <c r="DS565" s="325"/>
      <c r="DT565" s="325"/>
      <c r="EV565" s="325"/>
      <c r="EW565" s="325"/>
      <c r="EX565" s="325"/>
    </row>
    <row r="566" spans="1:154" s="324" customFormat="1" x14ac:dyDescent="0.2">
      <c r="A566" s="46"/>
      <c r="DR566" s="325"/>
      <c r="DS566" s="325"/>
      <c r="DT566" s="325"/>
      <c r="EV566" s="325"/>
      <c r="EW566" s="325"/>
      <c r="EX566" s="325"/>
    </row>
    <row r="567" spans="1:154" s="324" customFormat="1" x14ac:dyDescent="0.2">
      <c r="A567" s="46"/>
      <c r="DR567" s="325"/>
      <c r="DS567" s="325"/>
      <c r="DT567" s="325"/>
      <c r="EV567" s="325"/>
      <c r="EW567" s="325"/>
      <c r="EX567" s="325"/>
    </row>
    <row r="568" spans="1:154" s="324" customFormat="1" x14ac:dyDescent="0.2">
      <c r="A568" s="46"/>
      <c r="DR568" s="325"/>
      <c r="DS568" s="325"/>
      <c r="DT568" s="325"/>
      <c r="EV568" s="325"/>
      <c r="EW568" s="325"/>
      <c r="EX568" s="325"/>
    </row>
    <row r="569" spans="1:154" s="324" customFormat="1" x14ac:dyDescent="0.2">
      <c r="A569" s="46"/>
      <c r="DR569" s="325"/>
      <c r="DS569" s="325"/>
      <c r="DT569" s="325"/>
      <c r="EV569" s="325"/>
      <c r="EW569" s="325"/>
      <c r="EX569" s="325"/>
    </row>
    <row r="570" spans="1:154" s="324" customFormat="1" x14ac:dyDescent="0.2">
      <c r="A570" s="46"/>
      <c r="DR570" s="325"/>
      <c r="DS570" s="325"/>
      <c r="DT570" s="325"/>
      <c r="EV570" s="325"/>
      <c r="EW570" s="325"/>
      <c r="EX570" s="325"/>
    </row>
    <row r="571" spans="1:154" s="324" customFormat="1" x14ac:dyDescent="0.2">
      <c r="A571" s="46"/>
      <c r="DR571" s="325"/>
      <c r="DS571" s="325"/>
      <c r="DT571" s="325"/>
      <c r="EV571" s="325"/>
      <c r="EW571" s="325"/>
      <c r="EX571" s="325"/>
    </row>
    <row r="572" spans="1:154" s="324" customFormat="1" x14ac:dyDescent="0.2">
      <c r="A572" s="46"/>
      <c r="DR572" s="325"/>
      <c r="DS572" s="325"/>
      <c r="DT572" s="325"/>
      <c r="EV572" s="325"/>
      <c r="EW572" s="325"/>
      <c r="EX572" s="325"/>
    </row>
    <row r="573" spans="1:154" s="324" customFormat="1" x14ac:dyDescent="0.2">
      <c r="A573" s="46"/>
      <c r="DR573" s="325"/>
      <c r="DS573" s="325"/>
      <c r="DT573" s="325"/>
      <c r="EV573" s="325"/>
      <c r="EW573" s="325"/>
      <c r="EX573" s="325"/>
    </row>
    <row r="574" spans="1:154" s="324" customFormat="1" x14ac:dyDescent="0.2">
      <c r="A574" s="46"/>
      <c r="DR574" s="325"/>
      <c r="DS574" s="325"/>
      <c r="DT574" s="325"/>
      <c r="EV574" s="325"/>
      <c r="EW574" s="325"/>
      <c r="EX574" s="325"/>
    </row>
    <row r="575" spans="1:154" s="324" customFormat="1" x14ac:dyDescent="0.2">
      <c r="A575" s="46"/>
      <c r="DR575" s="325"/>
      <c r="DS575" s="325"/>
      <c r="DT575" s="325"/>
      <c r="EV575" s="325"/>
      <c r="EW575" s="325"/>
      <c r="EX575" s="325"/>
    </row>
    <row r="576" spans="1:154" s="324" customFormat="1" x14ac:dyDescent="0.2">
      <c r="A576" s="46"/>
      <c r="DR576" s="325"/>
      <c r="DS576" s="325"/>
      <c r="DT576" s="325"/>
      <c r="EV576" s="325"/>
      <c r="EW576" s="325"/>
      <c r="EX576" s="325"/>
    </row>
    <row r="577" spans="1:154" s="324" customFormat="1" x14ac:dyDescent="0.2">
      <c r="A577" s="46"/>
      <c r="DR577" s="325"/>
      <c r="DS577" s="325"/>
      <c r="DT577" s="325"/>
      <c r="EV577" s="325"/>
      <c r="EW577" s="325"/>
      <c r="EX577" s="325"/>
    </row>
    <row r="578" spans="1:154" s="324" customFormat="1" x14ac:dyDescent="0.2">
      <c r="A578" s="46"/>
      <c r="DR578" s="325"/>
      <c r="DS578" s="325"/>
      <c r="DT578" s="325"/>
      <c r="EV578" s="325"/>
      <c r="EW578" s="325"/>
      <c r="EX578" s="325"/>
    </row>
    <row r="579" spans="1:154" s="324" customFormat="1" x14ac:dyDescent="0.2">
      <c r="A579" s="46"/>
      <c r="DR579" s="325"/>
      <c r="DS579" s="325"/>
      <c r="DT579" s="325"/>
      <c r="EV579" s="325"/>
      <c r="EW579" s="325"/>
      <c r="EX579" s="325"/>
    </row>
    <row r="580" spans="1:154" s="324" customFormat="1" x14ac:dyDescent="0.2">
      <c r="A580" s="46"/>
      <c r="DR580" s="325"/>
      <c r="DS580" s="325"/>
      <c r="DT580" s="325"/>
      <c r="EV580" s="325"/>
      <c r="EW580" s="325"/>
      <c r="EX580" s="325"/>
    </row>
    <row r="581" spans="1:154" s="324" customFormat="1" x14ac:dyDescent="0.2">
      <c r="A581" s="46"/>
      <c r="DR581" s="325"/>
      <c r="DS581" s="325"/>
      <c r="DT581" s="325"/>
      <c r="EV581" s="325"/>
      <c r="EW581" s="325"/>
      <c r="EX581" s="325"/>
    </row>
    <row r="582" spans="1:154" s="324" customFormat="1" x14ac:dyDescent="0.2">
      <c r="A582" s="46"/>
      <c r="DR582" s="325"/>
      <c r="DS582" s="325"/>
      <c r="DT582" s="325"/>
      <c r="EV582" s="325"/>
      <c r="EW582" s="325"/>
      <c r="EX582" s="325"/>
    </row>
    <row r="583" spans="1:154" s="324" customFormat="1" x14ac:dyDescent="0.2">
      <c r="A583" s="46"/>
      <c r="DR583" s="325"/>
      <c r="DS583" s="325"/>
      <c r="DT583" s="325"/>
      <c r="EV583" s="325"/>
      <c r="EW583" s="325"/>
      <c r="EX583" s="325"/>
    </row>
    <row r="584" spans="1:154" s="324" customFormat="1" x14ac:dyDescent="0.2">
      <c r="A584" s="46"/>
      <c r="DR584" s="325"/>
      <c r="DS584" s="325"/>
      <c r="DT584" s="325"/>
      <c r="EV584" s="325"/>
      <c r="EW584" s="325"/>
      <c r="EX584" s="325"/>
    </row>
    <row r="585" spans="1:154" s="324" customFormat="1" x14ac:dyDescent="0.2">
      <c r="A585" s="46"/>
      <c r="DR585" s="325"/>
      <c r="DS585" s="325"/>
      <c r="DT585" s="325"/>
      <c r="EV585" s="325"/>
      <c r="EW585" s="325"/>
      <c r="EX585" s="325"/>
    </row>
    <row r="586" spans="1:154" s="324" customFormat="1" x14ac:dyDescent="0.2">
      <c r="A586" s="46"/>
      <c r="DR586" s="325"/>
      <c r="DS586" s="325"/>
      <c r="DT586" s="325"/>
      <c r="EV586" s="325"/>
      <c r="EW586" s="325"/>
      <c r="EX586" s="325"/>
    </row>
    <row r="587" spans="1:154" s="324" customFormat="1" x14ac:dyDescent="0.2">
      <c r="A587" s="46"/>
      <c r="DR587" s="325"/>
      <c r="DS587" s="325"/>
      <c r="DT587" s="325"/>
      <c r="EV587" s="325"/>
      <c r="EW587" s="325"/>
      <c r="EX587" s="325"/>
    </row>
    <row r="588" spans="1:154" s="324" customFormat="1" x14ac:dyDescent="0.2">
      <c r="A588" s="46"/>
      <c r="DR588" s="325"/>
      <c r="DS588" s="325"/>
      <c r="DT588" s="325"/>
      <c r="EV588" s="325"/>
      <c r="EW588" s="325"/>
      <c r="EX588" s="325"/>
    </row>
    <row r="589" spans="1:154" s="324" customFormat="1" x14ac:dyDescent="0.2">
      <c r="A589" s="46"/>
      <c r="DR589" s="325"/>
      <c r="DS589" s="325"/>
      <c r="DT589" s="325"/>
      <c r="EV589" s="325"/>
      <c r="EW589" s="325"/>
      <c r="EX589" s="325"/>
    </row>
    <row r="590" spans="1:154" s="324" customFormat="1" x14ac:dyDescent="0.2">
      <c r="A590" s="46"/>
      <c r="DR590" s="325"/>
      <c r="DS590" s="325"/>
      <c r="DT590" s="325"/>
      <c r="EV590" s="325"/>
      <c r="EW590" s="325"/>
      <c r="EX590" s="325"/>
    </row>
    <row r="591" spans="1:154" s="324" customFormat="1" x14ac:dyDescent="0.2">
      <c r="A591" s="46"/>
      <c r="DR591" s="325"/>
      <c r="DS591" s="325"/>
      <c r="DT591" s="325"/>
      <c r="EV591" s="325"/>
      <c r="EW591" s="325"/>
      <c r="EX591" s="325"/>
    </row>
    <row r="592" spans="1:154" s="324" customFormat="1" x14ac:dyDescent="0.2">
      <c r="A592" s="46"/>
      <c r="DR592" s="325"/>
      <c r="DS592" s="325"/>
      <c r="DT592" s="325"/>
      <c r="EV592" s="325"/>
      <c r="EW592" s="325"/>
      <c r="EX592" s="325"/>
    </row>
    <row r="593" spans="1:154" s="324" customFormat="1" x14ac:dyDescent="0.2">
      <c r="A593" s="46"/>
      <c r="DR593" s="325"/>
      <c r="DS593" s="325"/>
      <c r="DT593" s="325"/>
      <c r="EV593" s="325"/>
      <c r="EW593" s="325"/>
      <c r="EX593" s="325"/>
    </row>
    <row r="594" spans="1:154" s="324" customFormat="1" x14ac:dyDescent="0.2">
      <c r="A594" s="46"/>
      <c r="DR594" s="325"/>
      <c r="DS594" s="325"/>
      <c r="DT594" s="325"/>
      <c r="EV594" s="325"/>
      <c r="EW594" s="325"/>
      <c r="EX594" s="325"/>
    </row>
    <row r="595" spans="1:154" s="324" customFormat="1" x14ac:dyDescent="0.2">
      <c r="A595" s="46"/>
      <c r="DR595" s="325"/>
      <c r="DS595" s="325"/>
      <c r="DT595" s="325"/>
      <c r="EV595" s="325"/>
      <c r="EW595" s="325"/>
      <c r="EX595" s="325"/>
    </row>
    <row r="596" spans="1:154" s="324" customFormat="1" x14ac:dyDescent="0.2">
      <c r="A596" s="46"/>
      <c r="DR596" s="325"/>
      <c r="DS596" s="325"/>
      <c r="DT596" s="325"/>
      <c r="EV596" s="325"/>
      <c r="EW596" s="325"/>
      <c r="EX596" s="325"/>
    </row>
    <row r="597" spans="1:154" s="324" customFormat="1" x14ac:dyDescent="0.2">
      <c r="A597" s="46"/>
      <c r="DR597" s="325"/>
      <c r="DS597" s="325"/>
      <c r="DT597" s="325"/>
      <c r="EV597" s="325"/>
      <c r="EW597" s="325"/>
      <c r="EX597" s="325"/>
    </row>
    <row r="598" spans="1:154" s="324" customFormat="1" x14ac:dyDescent="0.2">
      <c r="A598" s="46"/>
      <c r="DR598" s="325"/>
      <c r="DS598" s="325"/>
      <c r="DT598" s="325"/>
      <c r="EV598" s="325"/>
      <c r="EW598" s="325"/>
      <c r="EX598" s="325"/>
    </row>
    <row r="599" spans="1:154" s="324" customFormat="1" x14ac:dyDescent="0.2">
      <c r="A599" s="46"/>
      <c r="DR599" s="325"/>
      <c r="DS599" s="325"/>
      <c r="DT599" s="325"/>
      <c r="EV599" s="325"/>
      <c r="EW599" s="325"/>
      <c r="EX599" s="325"/>
    </row>
    <row r="600" spans="1:154" s="324" customFormat="1" x14ac:dyDescent="0.2">
      <c r="A600" s="46"/>
      <c r="DR600" s="325"/>
      <c r="DS600" s="325"/>
      <c r="DT600" s="325"/>
      <c r="EV600" s="325"/>
      <c r="EW600" s="325"/>
      <c r="EX600" s="325"/>
    </row>
    <row r="601" spans="1:154" s="324" customFormat="1" x14ac:dyDescent="0.2">
      <c r="A601" s="46"/>
      <c r="DR601" s="325"/>
      <c r="DS601" s="325"/>
      <c r="DT601" s="325"/>
      <c r="EV601" s="325"/>
      <c r="EW601" s="325"/>
      <c r="EX601" s="325"/>
    </row>
    <row r="602" spans="1:154" s="324" customFormat="1" x14ac:dyDescent="0.2">
      <c r="A602" s="46"/>
      <c r="DR602" s="325"/>
      <c r="DS602" s="325"/>
      <c r="DT602" s="325"/>
      <c r="EV602" s="325"/>
      <c r="EW602" s="325"/>
      <c r="EX602" s="325"/>
    </row>
    <row r="603" spans="1:154" s="324" customFormat="1" x14ac:dyDescent="0.2">
      <c r="A603" s="46"/>
      <c r="DR603" s="325"/>
      <c r="DS603" s="325"/>
      <c r="DT603" s="325"/>
      <c r="EV603" s="325"/>
      <c r="EW603" s="325"/>
      <c r="EX603" s="325"/>
    </row>
    <row r="604" spans="1:154" s="324" customFormat="1" x14ac:dyDescent="0.2">
      <c r="A604" s="46"/>
      <c r="DR604" s="325"/>
      <c r="DS604" s="325"/>
      <c r="DT604" s="325"/>
      <c r="EV604" s="325"/>
      <c r="EW604" s="325"/>
      <c r="EX604" s="325"/>
    </row>
    <row r="605" spans="1:154" s="324" customFormat="1" x14ac:dyDescent="0.2">
      <c r="A605" s="46"/>
      <c r="DR605" s="325"/>
      <c r="DS605" s="325"/>
      <c r="DT605" s="325"/>
      <c r="EV605" s="325"/>
      <c r="EW605" s="325"/>
      <c r="EX605" s="325"/>
    </row>
    <row r="606" spans="1:154" s="324" customFormat="1" x14ac:dyDescent="0.2">
      <c r="A606" s="46"/>
      <c r="DR606" s="325"/>
      <c r="DS606" s="325"/>
      <c r="DT606" s="325"/>
      <c r="EV606" s="325"/>
      <c r="EW606" s="325"/>
      <c r="EX606" s="325"/>
    </row>
    <row r="607" spans="1:154" s="324" customFormat="1" x14ac:dyDescent="0.2">
      <c r="A607" s="46"/>
      <c r="DR607" s="325"/>
      <c r="DS607" s="325"/>
      <c r="DT607" s="325"/>
      <c r="EV607" s="325"/>
      <c r="EW607" s="325"/>
      <c r="EX607" s="325"/>
    </row>
    <row r="608" spans="1:154" s="324" customFormat="1" x14ac:dyDescent="0.2">
      <c r="A608" s="46"/>
      <c r="DR608" s="325"/>
      <c r="DS608" s="325"/>
      <c r="DT608" s="325"/>
      <c r="EV608" s="325"/>
      <c r="EW608" s="325"/>
      <c r="EX608" s="325"/>
    </row>
    <row r="609" spans="1:154" s="324" customFormat="1" x14ac:dyDescent="0.2">
      <c r="A609" s="46"/>
      <c r="DR609" s="325"/>
      <c r="DS609" s="325"/>
      <c r="DT609" s="325"/>
      <c r="EV609" s="325"/>
      <c r="EW609" s="325"/>
      <c r="EX609" s="325"/>
    </row>
    <row r="610" spans="1:154" s="324" customFormat="1" x14ac:dyDescent="0.2">
      <c r="A610" s="46"/>
      <c r="DR610" s="325"/>
      <c r="DS610" s="325"/>
      <c r="DT610" s="325"/>
      <c r="EV610" s="325"/>
      <c r="EW610" s="325"/>
      <c r="EX610" s="325"/>
    </row>
    <row r="611" spans="1:154" s="324" customFormat="1" x14ac:dyDescent="0.2">
      <c r="A611" s="46"/>
      <c r="DR611" s="325"/>
      <c r="DS611" s="325"/>
      <c r="DT611" s="325"/>
      <c r="EV611" s="325"/>
      <c r="EW611" s="325"/>
      <c r="EX611" s="325"/>
    </row>
    <row r="612" spans="1:154" s="324" customFormat="1" x14ac:dyDescent="0.2">
      <c r="A612" s="46"/>
      <c r="DR612" s="325"/>
      <c r="DS612" s="325"/>
      <c r="DT612" s="325"/>
      <c r="EV612" s="325"/>
      <c r="EW612" s="325"/>
      <c r="EX612" s="325"/>
    </row>
    <row r="613" spans="1:154" s="324" customFormat="1" x14ac:dyDescent="0.2">
      <c r="A613" s="46"/>
      <c r="DR613" s="325"/>
      <c r="DS613" s="325"/>
      <c r="DT613" s="325"/>
      <c r="EV613" s="325"/>
      <c r="EW613" s="325"/>
      <c r="EX613" s="325"/>
    </row>
    <row r="614" spans="1:154" s="324" customFormat="1" x14ac:dyDescent="0.2">
      <c r="A614" s="46"/>
      <c r="DR614" s="325"/>
      <c r="DS614" s="325"/>
      <c r="DT614" s="325"/>
      <c r="EV614" s="325"/>
      <c r="EW614" s="325"/>
      <c r="EX614" s="325"/>
    </row>
    <row r="615" spans="1:154" s="324" customFormat="1" x14ac:dyDescent="0.2">
      <c r="A615" s="46"/>
      <c r="DR615" s="325"/>
      <c r="DS615" s="325"/>
      <c r="DT615" s="325"/>
      <c r="EV615" s="325"/>
      <c r="EW615" s="325"/>
      <c r="EX615" s="325"/>
    </row>
    <row r="616" spans="1:154" s="324" customFormat="1" x14ac:dyDescent="0.2">
      <c r="A616" s="46"/>
      <c r="DR616" s="325"/>
      <c r="DS616" s="325"/>
      <c r="DT616" s="325"/>
      <c r="EV616" s="325"/>
      <c r="EW616" s="325"/>
      <c r="EX616" s="325"/>
    </row>
    <row r="617" spans="1:154" s="324" customFormat="1" x14ac:dyDescent="0.2">
      <c r="A617" s="46"/>
      <c r="DR617" s="325"/>
      <c r="DS617" s="325"/>
      <c r="DT617" s="325"/>
      <c r="EV617" s="325"/>
      <c r="EW617" s="325"/>
      <c r="EX617" s="325"/>
    </row>
    <row r="618" spans="1:154" s="324" customFormat="1" x14ac:dyDescent="0.2">
      <c r="A618" s="46"/>
      <c r="DR618" s="325"/>
      <c r="DS618" s="325"/>
      <c r="DT618" s="325"/>
      <c r="EV618" s="325"/>
      <c r="EW618" s="325"/>
      <c r="EX618" s="325"/>
    </row>
    <row r="619" spans="1:154" s="324" customFormat="1" x14ac:dyDescent="0.2">
      <c r="A619" s="46"/>
      <c r="DR619" s="325"/>
      <c r="DS619" s="325"/>
      <c r="DT619" s="325"/>
      <c r="EV619" s="325"/>
      <c r="EW619" s="325"/>
      <c r="EX619" s="325"/>
    </row>
    <row r="620" spans="1:154" s="324" customFormat="1" x14ac:dyDescent="0.2">
      <c r="A620" s="46"/>
      <c r="DR620" s="325"/>
      <c r="DS620" s="325"/>
      <c r="DT620" s="325"/>
      <c r="EV620" s="325"/>
      <c r="EW620" s="325"/>
      <c r="EX620" s="325"/>
    </row>
    <row r="621" spans="1:154" s="324" customFormat="1" x14ac:dyDescent="0.2">
      <c r="A621" s="46"/>
      <c r="DR621" s="325"/>
      <c r="DS621" s="325"/>
      <c r="DT621" s="325"/>
      <c r="EV621" s="325"/>
      <c r="EW621" s="325"/>
      <c r="EX621" s="325"/>
    </row>
    <row r="622" spans="1:154" s="324" customFormat="1" x14ac:dyDescent="0.2">
      <c r="A622" s="46"/>
      <c r="DR622" s="325"/>
      <c r="DS622" s="325"/>
      <c r="DT622" s="325"/>
      <c r="EV622" s="325"/>
      <c r="EW622" s="325"/>
      <c r="EX622" s="325"/>
    </row>
    <row r="623" spans="1:154" s="324" customFormat="1" x14ac:dyDescent="0.2">
      <c r="A623" s="46"/>
      <c r="DR623" s="325"/>
      <c r="DS623" s="325"/>
      <c r="DT623" s="325"/>
      <c r="EV623" s="325"/>
      <c r="EW623" s="325"/>
      <c r="EX623" s="325"/>
    </row>
    <row r="624" spans="1:154" s="324" customFormat="1" x14ac:dyDescent="0.2">
      <c r="A624" s="46"/>
      <c r="DR624" s="325"/>
      <c r="DS624" s="325"/>
      <c r="DT624" s="325"/>
      <c r="EV624" s="325"/>
      <c r="EW624" s="325"/>
      <c r="EX624" s="325"/>
    </row>
    <row r="625" spans="1:154" s="324" customFormat="1" x14ac:dyDescent="0.2">
      <c r="A625" s="46"/>
      <c r="DR625" s="325"/>
      <c r="DS625" s="325"/>
      <c r="DT625" s="325"/>
      <c r="EV625" s="325"/>
      <c r="EW625" s="325"/>
      <c r="EX625" s="325"/>
    </row>
    <row r="626" spans="1:154" s="324" customFormat="1" x14ac:dyDescent="0.2">
      <c r="A626" s="46"/>
      <c r="DR626" s="325"/>
      <c r="DS626" s="325"/>
      <c r="DT626" s="325"/>
      <c r="EV626" s="325"/>
      <c r="EW626" s="325"/>
      <c r="EX626" s="325"/>
    </row>
    <row r="627" spans="1:154" s="324" customFormat="1" x14ac:dyDescent="0.2">
      <c r="A627" s="46"/>
      <c r="DR627" s="325"/>
      <c r="DS627" s="325"/>
      <c r="DT627" s="325"/>
      <c r="EV627" s="325"/>
      <c r="EW627" s="325"/>
      <c r="EX627" s="325"/>
    </row>
    <row r="628" spans="1:154" s="324" customFormat="1" x14ac:dyDescent="0.2">
      <c r="A628" s="46"/>
      <c r="DR628" s="325"/>
      <c r="DS628" s="325"/>
      <c r="DT628" s="325"/>
      <c r="EV628" s="325"/>
      <c r="EW628" s="325"/>
      <c r="EX628" s="325"/>
    </row>
    <row r="629" spans="1:154" s="324" customFormat="1" x14ac:dyDescent="0.2">
      <c r="A629" s="46"/>
      <c r="DR629" s="325"/>
      <c r="DS629" s="325"/>
      <c r="DT629" s="325"/>
      <c r="EV629" s="325"/>
      <c r="EW629" s="325"/>
      <c r="EX629" s="325"/>
    </row>
    <row r="630" spans="1:154" s="324" customFormat="1" x14ac:dyDescent="0.2">
      <c r="A630" s="46"/>
      <c r="DR630" s="325"/>
      <c r="DS630" s="325"/>
      <c r="DT630" s="325"/>
      <c r="EV630" s="325"/>
      <c r="EW630" s="325"/>
      <c r="EX630" s="325"/>
    </row>
    <row r="631" spans="1:154" s="324" customFormat="1" x14ac:dyDescent="0.2">
      <c r="A631" s="46"/>
      <c r="DR631" s="325"/>
      <c r="DS631" s="325"/>
      <c r="DT631" s="325"/>
      <c r="EV631" s="325"/>
      <c r="EW631" s="325"/>
      <c r="EX631" s="325"/>
    </row>
    <row r="632" spans="1:154" s="324" customFormat="1" x14ac:dyDescent="0.2">
      <c r="A632" s="46"/>
      <c r="DR632" s="325"/>
      <c r="DS632" s="325"/>
      <c r="DT632" s="325"/>
      <c r="EV632" s="325"/>
      <c r="EW632" s="325"/>
      <c r="EX632" s="325"/>
    </row>
    <row r="633" spans="1:154" s="324" customFormat="1" x14ac:dyDescent="0.2">
      <c r="A633" s="46"/>
      <c r="DR633" s="325"/>
      <c r="DS633" s="325"/>
      <c r="DT633" s="325"/>
      <c r="EV633" s="325"/>
      <c r="EW633" s="325"/>
      <c r="EX633" s="325"/>
    </row>
    <row r="634" spans="1:154" s="324" customFormat="1" x14ac:dyDescent="0.2">
      <c r="A634" s="46"/>
      <c r="DR634" s="325"/>
      <c r="DS634" s="325"/>
      <c r="DT634" s="325"/>
      <c r="EV634" s="325"/>
      <c r="EW634" s="325"/>
      <c r="EX634" s="325"/>
    </row>
    <row r="635" spans="1:154" s="324" customFormat="1" x14ac:dyDescent="0.2">
      <c r="A635" s="46"/>
      <c r="DR635" s="325"/>
      <c r="DS635" s="325"/>
      <c r="DT635" s="325"/>
      <c r="EV635" s="325"/>
      <c r="EW635" s="325"/>
      <c r="EX635" s="325"/>
    </row>
    <row r="636" spans="1:154" s="324" customFormat="1" x14ac:dyDescent="0.2">
      <c r="A636" s="46"/>
      <c r="DR636" s="325"/>
      <c r="DS636" s="325"/>
      <c r="DT636" s="325"/>
      <c r="EV636" s="325"/>
      <c r="EW636" s="325"/>
      <c r="EX636" s="325"/>
    </row>
    <row r="637" spans="1:154" s="324" customFormat="1" x14ac:dyDescent="0.2">
      <c r="A637" s="46"/>
      <c r="DR637" s="325"/>
      <c r="DS637" s="325"/>
      <c r="DT637" s="325"/>
      <c r="EV637" s="325"/>
      <c r="EW637" s="325"/>
      <c r="EX637" s="325"/>
    </row>
    <row r="638" spans="1:154" s="324" customFormat="1" x14ac:dyDescent="0.2">
      <c r="A638" s="46"/>
      <c r="DR638" s="325"/>
      <c r="DS638" s="325"/>
      <c r="DT638" s="325"/>
      <c r="EV638" s="325"/>
      <c r="EW638" s="325"/>
      <c r="EX638" s="325"/>
    </row>
    <row r="639" spans="1:154" s="324" customFormat="1" x14ac:dyDescent="0.2">
      <c r="A639" s="46"/>
      <c r="DR639" s="325"/>
      <c r="DS639" s="325"/>
      <c r="DT639" s="325"/>
      <c r="EV639" s="325"/>
      <c r="EW639" s="325"/>
      <c r="EX639" s="325"/>
    </row>
    <row r="640" spans="1:154" s="324" customFormat="1" x14ac:dyDescent="0.2">
      <c r="A640" s="46"/>
      <c r="DR640" s="325"/>
      <c r="DS640" s="325"/>
      <c r="DT640" s="325"/>
      <c r="EV640" s="325"/>
      <c r="EW640" s="325"/>
      <c r="EX640" s="325"/>
    </row>
    <row r="641" spans="1:154" s="324" customFormat="1" x14ac:dyDescent="0.2">
      <c r="A641" s="46"/>
      <c r="DR641" s="325"/>
      <c r="DS641" s="325"/>
      <c r="DT641" s="325"/>
      <c r="EV641" s="325"/>
      <c r="EW641" s="325"/>
      <c r="EX641" s="325"/>
    </row>
    <row r="642" spans="1:154" s="324" customFormat="1" x14ac:dyDescent="0.2">
      <c r="A642" s="46"/>
      <c r="DR642" s="325"/>
      <c r="DS642" s="325"/>
      <c r="DT642" s="325"/>
      <c r="EV642" s="325"/>
      <c r="EW642" s="325"/>
      <c r="EX642" s="325"/>
    </row>
    <row r="643" spans="1:154" s="324" customFormat="1" x14ac:dyDescent="0.2">
      <c r="A643" s="46"/>
      <c r="DR643" s="325"/>
      <c r="DS643" s="325"/>
      <c r="DT643" s="325"/>
      <c r="EV643" s="325"/>
      <c r="EW643" s="325"/>
      <c r="EX643" s="325"/>
    </row>
    <row r="644" spans="1:154" s="324" customFormat="1" x14ac:dyDescent="0.2">
      <c r="A644" s="46"/>
      <c r="DR644" s="325"/>
      <c r="DS644" s="325"/>
      <c r="DT644" s="325"/>
      <c r="EV644" s="325"/>
      <c r="EW644" s="325"/>
      <c r="EX644" s="325"/>
    </row>
    <row r="645" spans="1:154" s="324" customFormat="1" x14ac:dyDescent="0.2">
      <c r="A645" s="46"/>
      <c r="DR645" s="325"/>
      <c r="DS645" s="325"/>
      <c r="DT645" s="325"/>
      <c r="EV645" s="325"/>
      <c r="EW645" s="325"/>
      <c r="EX645" s="325"/>
    </row>
    <row r="646" spans="1:154" s="324" customFormat="1" x14ac:dyDescent="0.2">
      <c r="A646" s="46"/>
      <c r="DR646" s="325"/>
      <c r="DS646" s="325"/>
      <c r="DT646" s="325"/>
      <c r="EV646" s="325"/>
      <c r="EW646" s="325"/>
      <c r="EX646" s="325"/>
    </row>
    <row r="647" spans="1:154" s="324" customFormat="1" x14ac:dyDescent="0.2">
      <c r="A647" s="46"/>
      <c r="DR647" s="325"/>
      <c r="DS647" s="325"/>
      <c r="DT647" s="325"/>
      <c r="EV647" s="325"/>
      <c r="EW647" s="325"/>
      <c r="EX647" s="325"/>
    </row>
    <row r="648" spans="1:154" s="324" customFormat="1" x14ac:dyDescent="0.2">
      <c r="A648" s="46"/>
      <c r="DR648" s="325"/>
      <c r="DS648" s="325"/>
      <c r="DT648" s="325"/>
      <c r="EV648" s="325"/>
      <c r="EW648" s="325"/>
      <c r="EX648" s="325"/>
    </row>
    <row r="649" spans="1:154" s="324" customFormat="1" x14ac:dyDescent="0.2">
      <c r="A649" s="46"/>
      <c r="DR649" s="325"/>
      <c r="DS649" s="325"/>
      <c r="DT649" s="325"/>
      <c r="EV649" s="325"/>
      <c r="EW649" s="325"/>
      <c r="EX649" s="325"/>
    </row>
    <row r="650" spans="1:154" s="324" customFormat="1" x14ac:dyDescent="0.2">
      <c r="A650" s="46"/>
      <c r="DR650" s="325"/>
      <c r="DS650" s="325"/>
      <c r="DT650" s="325"/>
      <c r="EV650" s="325"/>
      <c r="EW650" s="325"/>
      <c r="EX650" s="325"/>
    </row>
    <row r="651" spans="1:154" s="324" customFormat="1" x14ac:dyDescent="0.2">
      <c r="A651" s="46"/>
      <c r="DR651" s="325"/>
      <c r="DS651" s="325"/>
      <c r="DT651" s="325"/>
      <c r="EV651" s="325"/>
      <c r="EW651" s="325"/>
      <c r="EX651" s="325"/>
    </row>
    <row r="652" spans="1:154" s="324" customFormat="1" x14ac:dyDescent="0.2">
      <c r="A652" s="46"/>
      <c r="DR652" s="325"/>
      <c r="DS652" s="325"/>
      <c r="DT652" s="325"/>
      <c r="EV652" s="325"/>
      <c r="EW652" s="325"/>
      <c r="EX652" s="325"/>
    </row>
    <row r="653" spans="1:154" s="324" customFormat="1" x14ac:dyDescent="0.2">
      <c r="A653" s="46"/>
      <c r="DR653" s="325"/>
      <c r="DS653" s="325"/>
      <c r="DT653" s="325"/>
      <c r="EV653" s="325"/>
      <c r="EW653" s="325"/>
      <c r="EX653" s="325"/>
    </row>
    <row r="654" spans="1:154" s="324" customFormat="1" x14ac:dyDescent="0.2">
      <c r="A654" s="46"/>
      <c r="DR654" s="325"/>
      <c r="DS654" s="325"/>
      <c r="DT654" s="325"/>
      <c r="EV654" s="325"/>
      <c r="EW654" s="325"/>
      <c r="EX654" s="325"/>
    </row>
    <row r="655" spans="1:154" s="324" customFormat="1" x14ac:dyDescent="0.2">
      <c r="A655" s="46"/>
      <c r="DR655" s="325"/>
      <c r="DS655" s="325"/>
      <c r="DT655" s="325"/>
      <c r="EV655" s="325"/>
      <c r="EW655" s="325"/>
      <c r="EX655" s="325"/>
    </row>
    <row r="656" spans="1:154" s="324" customFormat="1" x14ac:dyDescent="0.2">
      <c r="A656" s="46"/>
      <c r="DR656" s="325"/>
      <c r="DS656" s="325"/>
      <c r="DT656" s="325"/>
      <c r="EV656" s="325"/>
      <c r="EW656" s="325"/>
      <c r="EX656" s="325"/>
    </row>
    <row r="657" spans="1:154" s="324" customFormat="1" x14ac:dyDescent="0.2">
      <c r="A657" s="46"/>
      <c r="DR657" s="325"/>
      <c r="DS657" s="325"/>
      <c r="DT657" s="325"/>
      <c r="EV657" s="325"/>
      <c r="EW657" s="325"/>
      <c r="EX657" s="325"/>
    </row>
    <row r="658" spans="1:154" s="324" customFormat="1" x14ac:dyDescent="0.2">
      <c r="A658" s="46"/>
      <c r="DR658" s="325"/>
      <c r="DS658" s="325"/>
      <c r="DT658" s="325"/>
      <c r="EV658" s="325"/>
      <c r="EW658" s="325"/>
      <c r="EX658" s="325"/>
    </row>
    <row r="659" spans="1:154" s="324" customFormat="1" x14ac:dyDescent="0.2">
      <c r="A659" s="46"/>
      <c r="DR659" s="325"/>
      <c r="DS659" s="325"/>
      <c r="DT659" s="325"/>
      <c r="EV659" s="325"/>
      <c r="EW659" s="325"/>
      <c r="EX659" s="325"/>
    </row>
    <row r="660" spans="1:154" s="324" customFormat="1" x14ac:dyDescent="0.2">
      <c r="A660" s="46"/>
      <c r="DR660" s="325"/>
      <c r="DS660" s="325"/>
      <c r="DT660" s="325"/>
      <c r="EV660" s="325"/>
      <c r="EW660" s="325"/>
      <c r="EX660" s="325"/>
    </row>
    <row r="661" spans="1:154" s="324" customFormat="1" x14ac:dyDescent="0.2">
      <c r="A661" s="46"/>
      <c r="DR661" s="325"/>
      <c r="DS661" s="325"/>
      <c r="DT661" s="325"/>
      <c r="EV661" s="325"/>
      <c r="EW661" s="325"/>
      <c r="EX661" s="325"/>
    </row>
    <row r="662" spans="1:154" s="324" customFormat="1" x14ac:dyDescent="0.2">
      <c r="A662" s="46"/>
      <c r="DR662" s="325"/>
      <c r="DS662" s="325"/>
      <c r="DT662" s="325"/>
      <c r="EV662" s="325"/>
      <c r="EW662" s="325"/>
      <c r="EX662" s="325"/>
    </row>
    <row r="663" spans="1:154" s="324" customFormat="1" x14ac:dyDescent="0.2">
      <c r="A663" s="46"/>
      <c r="DR663" s="325"/>
      <c r="DS663" s="325"/>
      <c r="DT663" s="325"/>
      <c r="EV663" s="325"/>
      <c r="EW663" s="325"/>
      <c r="EX663" s="325"/>
    </row>
    <row r="664" spans="1:154" s="324" customFormat="1" x14ac:dyDescent="0.2">
      <c r="A664" s="46"/>
      <c r="DR664" s="325"/>
      <c r="DS664" s="325"/>
      <c r="DT664" s="325"/>
      <c r="EV664" s="325"/>
      <c r="EW664" s="325"/>
      <c r="EX664" s="325"/>
    </row>
    <row r="665" spans="1:154" s="324" customFormat="1" x14ac:dyDescent="0.2">
      <c r="A665" s="46"/>
      <c r="DR665" s="325"/>
      <c r="DS665" s="325"/>
      <c r="DT665" s="325"/>
      <c r="EV665" s="325"/>
      <c r="EW665" s="325"/>
      <c r="EX665" s="325"/>
    </row>
    <row r="666" spans="1:154" s="324" customFormat="1" x14ac:dyDescent="0.2">
      <c r="A666" s="46"/>
      <c r="DR666" s="325"/>
      <c r="DS666" s="325"/>
      <c r="DT666" s="325"/>
      <c r="EV666" s="325"/>
      <c r="EW666" s="325"/>
      <c r="EX666" s="325"/>
    </row>
    <row r="667" spans="1:154" s="324" customFormat="1" x14ac:dyDescent="0.2">
      <c r="A667" s="46"/>
      <c r="DR667" s="325"/>
      <c r="DS667" s="325"/>
      <c r="DT667" s="325"/>
      <c r="EV667" s="325"/>
      <c r="EW667" s="325"/>
      <c r="EX667" s="325"/>
    </row>
    <row r="668" spans="1:154" s="324" customFormat="1" x14ac:dyDescent="0.2">
      <c r="A668" s="46"/>
      <c r="DR668" s="325"/>
      <c r="DS668" s="325"/>
      <c r="DT668" s="325"/>
      <c r="EV668" s="325"/>
      <c r="EW668" s="325"/>
      <c r="EX668" s="325"/>
    </row>
    <row r="669" spans="1:154" s="324" customFormat="1" x14ac:dyDescent="0.2">
      <c r="A669" s="46"/>
      <c r="DR669" s="325"/>
      <c r="DS669" s="325"/>
      <c r="DT669" s="325"/>
      <c r="EV669" s="325"/>
      <c r="EW669" s="325"/>
      <c r="EX669" s="325"/>
    </row>
    <row r="670" spans="1:154" s="324" customFormat="1" x14ac:dyDescent="0.2">
      <c r="A670" s="46"/>
      <c r="DR670" s="325"/>
      <c r="DS670" s="325"/>
      <c r="DT670" s="325"/>
      <c r="EV670" s="325"/>
      <c r="EW670" s="325"/>
      <c r="EX670" s="325"/>
    </row>
    <row r="671" spans="1:154" s="324" customFormat="1" x14ac:dyDescent="0.2">
      <c r="A671" s="46"/>
      <c r="DR671" s="325"/>
      <c r="DS671" s="325"/>
      <c r="DT671" s="325"/>
      <c r="EV671" s="325"/>
      <c r="EW671" s="325"/>
      <c r="EX671" s="325"/>
    </row>
    <row r="672" spans="1:154" s="324" customFormat="1" x14ac:dyDescent="0.2">
      <c r="A672" s="46"/>
      <c r="DR672" s="325"/>
      <c r="DS672" s="325"/>
      <c r="DT672" s="325"/>
      <c r="EV672" s="325"/>
      <c r="EW672" s="325"/>
      <c r="EX672" s="325"/>
    </row>
    <row r="673" spans="1:154" s="324" customFormat="1" x14ac:dyDescent="0.2">
      <c r="A673" s="46"/>
      <c r="DR673" s="325"/>
      <c r="DS673" s="325"/>
      <c r="DT673" s="325"/>
      <c r="EV673" s="325"/>
      <c r="EW673" s="325"/>
      <c r="EX673" s="325"/>
    </row>
    <row r="674" spans="1:154" s="324" customFormat="1" x14ac:dyDescent="0.2">
      <c r="A674" s="46"/>
      <c r="DR674" s="325"/>
      <c r="DS674" s="325"/>
      <c r="DT674" s="325"/>
      <c r="EV674" s="325"/>
      <c r="EW674" s="325"/>
      <c r="EX674" s="325"/>
    </row>
    <row r="675" spans="1:154" s="324" customFormat="1" x14ac:dyDescent="0.2">
      <c r="A675" s="46"/>
      <c r="DR675" s="325"/>
      <c r="DS675" s="325"/>
      <c r="DT675" s="325"/>
      <c r="EV675" s="325"/>
      <c r="EW675" s="325"/>
      <c r="EX675" s="325"/>
    </row>
    <row r="676" spans="1:154" s="324" customFormat="1" x14ac:dyDescent="0.2">
      <c r="A676" s="46"/>
      <c r="DR676" s="325"/>
      <c r="DS676" s="325"/>
      <c r="DT676" s="325"/>
      <c r="EV676" s="325"/>
      <c r="EW676" s="325"/>
      <c r="EX676" s="325"/>
    </row>
    <row r="677" spans="1:154" s="324" customFormat="1" x14ac:dyDescent="0.2">
      <c r="A677" s="46"/>
      <c r="DR677" s="325"/>
      <c r="DS677" s="325"/>
      <c r="DT677" s="325"/>
      <c r="EV677" s="325"/>
      <c r="EW677" s="325"/>
      <c r="EX677" s="325"/>
    </row>
    <row r="678" spans="1:154" s="324" customFormat="1" x14ac:dyDescent="0.2">
      <c r="A678" s="46"/>
      <c r="DR678" s="325"/>
      <c r="DS678" s="325"/>
      <c r="DT678" s="325"/>
      <c r="EV678" s="325"/>
      <c r="EW678" s="325"/>
      <c r="EX678" s="325"/>
    </row>
    <row r="679" spans="1:154" s="324" customFormat="1" x14ac:dyDescent="0.2">
      <c r="A679" s="46"/>
      <c r="DR679" s="325"/>
      <c r="DS679" s="325"/>
      <c r="DT679" s="325"/>
      <c r="EV679" s="325"/>
      <c r="EW679" s="325"/>
      <c r="EX679" s="325"/>
    </row>
    <row r="680" spans="1:154" s="324" customFormat="1" x14ac:dyDescent="0.2">
      <c r="A680" s="46"/>
      <c r="DR680" s="325"/>
      <c r="DS680" s="325"/>
      <c r="DT680" s="325"/>
      <c r="EV680" s="325"/>
      <c r="EW680" s="325"/>
      <c r="EX680" s="325"/>
    </row>
    <row r="681" spans="1:154" s="324" customFormat="1" x14ac:dyDescent="0.2">
      <c r="A681" s="46"/>
      <c r="DR681" s="325"/>
      <c r="DS681" s="325"/>
      <c r="DT681" s="325"/>
      <c r="EV681" s="325"/>
      <c r="EW681" s="325"/>
      <c r="EX681" s="325"/>
    </row>
    <row r="682" spans="1:154" s="324" customFormat="1" x14ac:dyDescent="0.2">
      <c r="A682" s="46"/>
      <c r="DR682" s="325"/>
      <c r="DS682" s="325"/>
      <c r="DT682" s="325"/>
      <c r="EV682" s="325"/>
      <c r="EW682" s="325"/>
      <c r="EX682" s="325"/>
    </row>
    <row r="683" spans="1:154" s="324" customFormat="1" x14ac:dyDescent="0.2">
      <c r="A683" s="46"/>
      <c r="DR683" s="325"/>
      <c r="DS683" s="325"/>
      <c r="DT683" s="325"/>
      <c r="EV683" s="325"/>
      <c r="EW683" s="325"/>
      <c r="EX683" s="325"/>
    </row>
    <row r="684" spans="1:154" s="324" customFormat="1" x14ac:dyDescent="0.2">
      <c r="A684" s="46"/>
      <c r="DR684" s="325"/>
      <c r="DS684" s="325"/>
      <c r="DT684" s="325"/>
      <c r="EV684" s="325"/>
      <c r="EW684" s="325"/>
      <c r="EX684" s="325"/>
    </row>
    <row r="685" spans="1:154" s="324" customFormat="1" x14ac:dyDescent="0.2">
      <c r="A685" s="46"/>
      <c r="DR685" s="325"/>
      <c r="DS685" s="325"/>
      <c r="DT685" s="325"/>
      <c r="EV685" s="325"/>
      <c r="EW685" s="325"/>
      <c r="EX685" s="325"/>
    </row>
    <row r="686" spans="1:154" s="324" customFormat="1" x14ac:dyDescent="0.2">
      <c r="A686" s="46"/>
      <c r="DR686" s="325"/>
      <c r="DS686" s="325"/>
      <c r="DT686" s="325"/>
      <c r="EV686" s="325"/>
      <c r="EW686" s="325"/>
      <c r="EX686" s="325"/>
    </row>
    <row r="687" spans="1:154" s="324" customFormat="1" x14ac:dyDescent="0.2">
      <c r="A687" s="46"/>
      <c r="DR687" s="325"/>
      <c r="DS687" s="325"/>
      <c r="DT687" s="325"/>
      <c r="EV687" s="325"/>
      <c r="EW687" s="325"/>
      <c r="EX687" s="325"/>
    </row>
    <row r="688" spans="1:154" s="324" customFormat="1" x14ac:dyDescent="0.2">
      <c r="A688" s="46"/>
      <c r="DR688" s="325"/>
      <c r="DS688" s="325"/>
      <c r="DT688" s="325"/>
      <c r="EV688" s="325"/>
      <c r="EW688" s="325"/>
      <c r="EX688" s="325"/>
    </row>
    <row r="689" spans="1:154" s="324" customFormat="1" x14ac:dyDescent="0.2">
      <c r="A689" s="46"/>
      <c r="DR689" s="325"/>
      <c r="DS689" s="325"/>
      <c r="DT689" s="325"/>
      <c r="EV689" s="325"/>
      <c r="EW689" s="325"/>
      <c r="EX689" s="325"/>
    </row>
    <row r="690" spans="1:154" s="324" customFormat="1" x14ac:dyDescent="0.2">
      <c r="A690" s="46"/>
      <c r="DR690" s="325"/>
      <c r="DS690" s="325"/>
      <c r="DT690" s="325"/>
      <c r="EV690" s="325"/>
      <c r="EW690" s="325"/>
      <c r="EX690" s="325"/>
    </row>
    <row r="691" spans="1:154" s="324" customFormat="1" x14ac:dyDescent="0.2">
      <c r="A691" s="46"/>
      <c r="DR691" s="325"/>
      <c r="DS691" s="325"/>
      <c r="DT691" s="325"/>
      <c r="EV691" s="325"/>
      <c r="EW691" s="325"/>
      <c r="EX691" s="325"/>
    </row>
    <row r="692" spans="1:154" s="324" customFormat="1" x14ac:dyDescent="0.2">
      <c r="A692" s="46"/>
      <c r="DR692" s="325"/>
      <c r="DS692" s="325"/>
      <c r="DT692" s="325"/>
      <c r="EV692" s="325"/>
      <c r="EW692" s="325"/>
      <c r="EX692" s="325"/>
    </row>
    <row r="693" spans="1:154" s="324" customFormat="1" x14ac:dyDescent="0.2">
      <c r="A693" s="46"/>
      <c r="DR693" s="325"/>
      <c r="DS693" s="325"/>
      <c r="DT693" s="325"/>
      <c r="EV693" s="325"/>
      <c r="EW693" s="325"/>
      <c r="EX693" s="325"/>
    </row>
    <row r="694" spans="1:154" s="324" customFormat="1" x14ac:dyDescent="0.2">
      <c r="A694" s="46"/>
      <c r="DR694" s="325"/>
      <c r="DS694" s="325"/>
      <c r="DT694" s="325"/>
      <c r="EV694" s="325"/>
      <c r="EW694" s="325"/>
      <c r="EX694" s="325"/>
    </row>
    <row r="695" spans="1:154" s="324" customFormat="1" x14ac:dyDescent="0.2">
      <c r="A695" s="46"/>
      <c r="DR695" s="325"/>
      <c r="DS695" s="325"/>
      <c r="DT695" s="325"/>
      <c r="EV695" s="325"/>
      <c r="EW695" s="325"/>
      <c r="EX695" s="325"/>
    </row>
    <row r="696" spans="1:154" s="324" customFormat="1" x14ac:dyDescent="0.2">
      <c r="A696" s="46"/>
      <c r="DR696" s="325"/>
      <c r="DS696" s="325"/>
      <c r="DT696" s="325"/>
      <c r="EV696" s="325"/>
      <c r="EW696" s="325"/>
      <c r="EX696" s="325"/>
    </row>
    <row r="697" spans="1:154" s="324" customFormat="1" x14ac:dyDescent="0.2">
      <c r="A697" s="46"/>
      <c r="DR697" s="325"/>
      <c r="DS697" s="325"/>
      <c r="DT697" s="325"/>
      <c r="EV697" s="325"/>
      <c r="EW697" s="325"/>
      <c r="EX697" s="325"/>
    </row>
    <row r="698" spans="1:154" s="324" customFormat="1" x14ac:dyDescent="0.2">
      <c r="A698" s="46"/>
      <c r="DR698" s="325"/>
      <c r="DS698" s="325"/>
      <c r="DT698" s="325"/>
      <c r="EV698" s="325"/>
      <c r="EW698" s="325"/>
      <c r="EX698" s="325"/>
    </row>
    <row r="699" spans="1:154" s="324" customFormat="1" x14ac:dyDescent="0.2">
      <c r="A699" s="46"/>
      <c r="DR699" s="325"/>
      <c r="DS699" s="325"/>
      <c r="DT699" s="325"/>
      <c r="EV699" s="325"/>
      <c r="EW699" s="325"/>
      <c r="EX699" s="325"/>
    </row>
    <row r="700" spans="1:154" s="324" customFormat="1" x14ac:dyDescent="0.2">
      <c r="A700" s="46"/>
      <c r="DR700" s="325"/>
      <c r="DS700" s="325"/>
      <c r="DT700" s="325"/>
      <c r="EV700" s="325"/>
      <c r="EW700" s="325"/>
      <c r="EX700" s="325"/>
    </row>
    <row r="701" spans="1:154" s="324" customFormat="1" x14ac:dyDescent="0.2">
      <c r="A701" s="46"/>
      <c r="DR701" s="325"/>
      <c r="DS701" s="325"/>
      <c r="DT701" s="325"/>
      <c r="EV701" s="325"/>
      <c r="EW701" s="325"/>
      <c r="EX701" s="325"/>
    </row>
    <row r="702" spans="1:154" s="324" customFormat="1" x14ac:dyDescent="0.2">
      <c r="A702" s="46"/>
      <c r="DR702" s="325"/>
      <c r="DS702" s="325"/>
      <c r="DT702" s="325"/>
      <c r="EV702" s="325"/>
      <c r="EW702" s="325"/>
      <c r="EX702" s="325"/>
    </row>
    <row r="703" spans="1:154" s="324" customFormat="1" x14ac:dyDescent="0.2">
      <c r="A703" s="46"/>
      <c r="DR703" s="325"/>
      <c r="DS703" s="325"/>
      <c r="DT703" s="325"/>
      <c r="EV703" s="325"/>
      <c r="EW703" s="325"/>
      <c r="EX703" s="325"/>
    </row>
    <row r="704" spans="1:154" s="324" customFormat="1" x14ac:dyDescent="0.2">
      <c r="A704" s="46"/>
      <c r="DR704" s="325"/>
      <c r="DS704" s="325"/>
      <c r="DT704" s="325"/>
      <c r="EV704" s="325"/>
      <c r="EW704" s="325"/>
      <c r="EX704" s="325"/>
    </row>
    <row r="705" spans="1:154" s="324" customFormat="1" x14ac:dyDescent="0.2">
      <c r="A705" s="46"/>
      <c r="DR705" s="325"/>
      <c r="DS705" s="325"/>
      <c r="DT705" s="325"/>
      <c r="EV705" s="325"/>
      <c r="EW705" s="325"/>
      <c r="EX705" s="325"/>
    </row>
    <row r="706" spans="1:154" s="324" customFormat="1" x14ac:dyDescent="0.2">
      <c r="A706" s="46"/>
      <c r="DR706" s="325"/>
      <c r="DS706" s="325"/>
      <c r="DT706" s="325"/>
      <c r="EV706" s="325"/>
      <c r="EW706" s="325"/>
      <c r="EX706" s="325"/>
    </row>
    <row r="707" spans="1:154" s="324" customFormat="1" x14ac:dyDescent="0.2">
      <c r="A707" s="46"/>
      <c r="DR707" s="325"/>
      <c r="DS707" s="325"/>
      <c r="DT707" s="325"/>
      <c r="EV707" s="325"/>
      <c r="EW707" s="325"/>
      <c r="EX707" s="325"/>
    </row>
    <row r="708" spans="1:154" s="324" customFormat="1" x14ac:dyDescent="0.2">
      <c r="A708" s="46"/>
      <c r="DR708" s="325"/>
      <c r="DS708" s="325"/>
      <c r="DT708" s="325"/>
      <c r="EV708" s="325"/>
      <c r="EW708" s="325"/>
      <c r="EX708" s="325"/>
    </row>
    <row r="709" spans="1:154" s="324" customFormat="1" x14ac:dyDescent="0.2">
      <c r="A709" s="46"/>
      <c r="DR709" s="325"/>
      <c r="DS709" s="325"/>
      <c r="DT709" s="325"/>
      <c r="EV709" s="325"/>
      <c r="EW709" s="325"/>
      <c r="EX709" s="325"/>
    </row>
    <row r="710" spans="1:154" s="324" customFormat="1" x14ac:dyDescent="0.2">
      <c r="A710" s="46"/>
      <c r="DR710" s="325"/>
      <c r="DS710" s="325"/>
      <c r="DT710" s="325"/>
      <c r="EV710" s="325"/>
      <c r="EW710" s="325"/>
      <c r="EX710" s="325"/>
    </row>
    <row r="711" spans="1:154" s="324" customFormat="1" x14ac:dyDescent="0.2">
      <c r="A711" s="46"/>
      <c r="DR711" s="325"/>
      <c r="DS711" s="325"/>
      <c r="DT711" s="325"/>
      <c r="EV711" s="325"/>
      <c r="EW711" s="325"/>
      <c r="EX711" s="325"/>
    </row>
    <row r="712" spans="1:154" s="324" customFormat="1" x14ac:dyDescent="0.2">
      <c r="A712" s="46"/>
      <c r="DR712" s="325"/>
      <c r="DS712" s="325"/>
      <c r="DT712" s="325"/>
      <c r="EV712" s="325"/>
      <c r="EW712" s="325"/>
      <c r="EX712" s="325"/>
    </row>
    <row r="713" spans="1:154" s="324" customFormat="1" x14ac:dyDescent="0.2">
      <c r="A713" s="46"/>
      <c r="DR713" s="325"/>
      <c r="DS713" s="325"/>
      <c r="DT713" s="325"/>
      <c r="EV713" s="325"/>
      <c r="EW713" s="325"/>
      <c r="EX713" s="325"/>
    </row>
    <row r="714" spans="1:154" s="324" customFormat="1" x14ac:dyDescent="0.2">
      <c r="A714" s="46"/>
      <c r="DR714" s="325"/>
      <c r="DS714" s="325"/>
      <c r="DT714" s="325"/>
      <c r="EV714" s="325"/>
      <c r="EW714" s="325"/>
      <c r="EX714" s="325"/>
    </row>
    <row r="715" spans="1:154" s="324" customFormat="1" x14ac:dyDescent="0.2">
      <c r="A715" s="46"/>
      <c r="DR715" s="325"/>
      <c r="DS715" s="325"/>
      <c r="DT715" s="325"/>
      <c r="EV715" s="325"/>
      <c r="EW715" s="325"/>
      <c r="EX715" s="325"/>
    </row>
    <row r="716" spans="1:154" s="324" customFormat="1" x14ac:dyDescent="0.2">
      <c r="A716" s="46"/>
      <c r="DR716" s="325"/>
      <c r="DS716" s="325"/>
      <c r="DT716" s="325"/>
      <c r="EV716" s="325"/>
      <c r="EW716" s="325"/>
      <c r="EX716" s="325"/>
    </row>
    <row r="717" spans="1:154" s="324" customFormat="1" x14ac:dyDescent="0.2">
      <c r="A717" s="46"/>
      <c r="DR717" s="325"/>
      <c r="DS717" s="325"/>
      <c r="DT717" s="325"/>
      <c r="EV717" s="325"/>
      <c r="EW717" s="325"/>
      <c r="EX717" s="325"/>
    </row>
    <row r="718" spans="1:154" s="324" customFormat="1" x14ac:dyDescent="0.2">
      <c r="A718" s="46"/>
      <c r="DR718" s="325"/>
      <c r="DS718" s="325"/>
      <c r="DT718" s="325"/>
      <c r="EV718" s="325"/>
      <c r="EW718" s="325"/>
      <c r="EX718" s="325"/>
    </row>
    <row r="719" spans="1:154" s="324" customFormat="1" x14ac:dyDescent="0.2">
      <c r="A719" s="46"/>
      <c r="DR719" s="325"/>
      <c r="DS719" s="325"/>
      <c r="DT719" s="325"/>
      <c r="EV719" s="325"/>
      <c r="EW719" s="325"/>
      <c r="EX719" s="325"/>
    </row>
    <row r="720" spans="1:154" s="324" customFormat="1" x14ac:dyDescent="0.2">
      <c r="A720" s="46"/>
      <c r="DR720" s="325"/>
      <c r="DS720" s="325"/>
      <c r="DT720" s="325"/>
      <c r="EV720" s="325"/>
      <c r="EW720" s="325"/>
      <c r="EX720" s="325"/>
    </row>
    <row r="721" spans="1:154" s="324" customFormat="1" x14ac:dyDescent="0.2">
      <c r="A721" s="46"/>
      <c r="DR721" s="325"/>
      <c r="DS721" s="325"/>
      <c r="DT721" s="325"/>
      <c r="EV721" s="325"/>
      <c r="EW721" s="325"/>
      <c r="EX721" s="325"/>
    </row>
    <row r="722" spans="1:154" s="324" customFormat="1" x14ac:dyDescent="0.2">
      <c r="A722" s="46"/>
      <c r="DR722" s="325"/>
      <c r="DS722" s="325"/>
      <c r="DT722" s="325"/>
      <c r="EV722" s="325"/>
      <c r="EW722" s="325"/>
      <c r="EX722" s="325"/>
    </row>
    <row r="723" spans="1:154" s="324" customFormat="1" x14ac:dyDescent="0.2">
      <c r="A723" s="46"/>
      <c r="DR723" s="325"/>
      <c r="DS723" s="325"/>
      <c r="DT723" s="325"/>
      <c r="EV723" s="325"/>
      <c r="EW723" s="325"/>
      <c r="EX723" s="325"/>
    </row>
    <row r="724" spans="1:154" s="324" customFormat="1" x14ac:dyDescent="0.2">
      <c r="A724" s="46"/>
      <c r="DR724" s="325"/>
      <c r="DS724" s="325"/>
      <c r="DT724" s="325"/>
      <c r="EV724" s="325"/>
      <c r="EW724" s="325"/>
      <c r="EX724" s="325"/>
    </row>
    <row r="725" spans="1:154" s="324" customFormat="1" x14ac:dyDescent="0.2">
      <c r="A725" s="46"/>
      <c r="DR725" s="325"/>
      <c r="DS725" s="325"/>
      <c r="DT725" s="325"/>
      <c r="EV725" s="325"/>
      <c r="EW725" s="325"/>
      <c r="EX725" s="325"/>
    </row>
    <row r="726" spans="1:154" s="324" customFormat="1" x14ac:dyDescent="0.2">
      <c r="A726" s="46"/>
      <c r="DR726" s="325"/>
      <c r="DS726" s="325"/>
      <c r="DT726" s="325"/>
      <c r="EV726" s="325"/>
      <c r="EW726" s="325"/>
      <c r="EX726" s="325"/>
    </row>
    <row r="727" spans="1:154" s="324" customFormat="1" x14ac:dyDescent="0.2">
      <c r="A727" s="46"/>
      <c r="DR727" s="325"/>
      <c r="DS727" s="325"/>
      <c r="DT727" s="325"/>
      <c r="EV727" s="325"/>
      <c r="EW727" s="325"/>
      <c r="EX727" s="325"/>
    </row>
    <row r="728" spans="1:154" s="324" customFormat="1" x14ac:dyDescent="0.2">
      <c r="A728" s="46"/>
      <c r="DR728" s="325"/>
      <c r="DS728" s="325"/>
      <c r="DT728" s="325"/>
      <c r="EV728" s="325"/>
      <c r="EW728" s="325"/>
      <c r="EX728" s="325"/>
    </row>
    <row r="729" spans="1:154" s="324" customFormat="1" x14ac:dyDescent="0.2">
      <c r="A729" s="46"/>
      <c r="DR729" s="325"/>
      <c r="DS729" s="325"/>
      <c r="DT729" s="325"/>
      <c r="EV729" s="325"/>
      <c r="EW729" s="325"/>
      <c r="EX729" s="325"/>
    </row>
    <row r="730" spans="1:154" s="324" customFormat="1" x14ac:dyDescent="0.2">
      <c r="A730" s="46"/>
      <c r="DR730" s="325"/>
      <c r="DS730" s="325"/>
      <c r="DT730" s="325"/>
      <c r="EV730" s="325"/>
      <c r="EW730" s="325"/>
      <c r="EX730" s="325"/>
    </row>
    <row r="731" spans="1:154" s="324" customFormat="1" x14ac:dyDescent="0.2">
      <c r="A731" s="46"/>
      <c r="DR731" s="325"/>
      <c r="DS731" s="325"/>
      <c r="DT731" s="325"/>
      <c r="EV731" s="325"/>
      <c r="EW731" s="325"/>
      <c r="EX731" s="325"/>
    </row>
    <row r="732" spans="1:154" s="324" customFormat="1" x14ac:dyDescent="0.2">
      <c r="A732" s="46"/>
      <c r="DR732" s="325"/>
      <c r="DS732" s="325"/>
      <c r="DT732" s="325"/>
      <c r="EV732" s="325"/>
      <c r="EW732" s="325"/>
      <c r="EX732" s="325"/>
    </row>
    <row r="733" spans="1:154" s="324" customFormat="1" x14ac:dyDescent="0.2">
      <c r="A733" s="46"/>
      <c r="DR733" s="325"/>
      <c r="DS733" s="325"/>
      <c r="DT733" s="325"/>
      <c r="EV733" s="325"/>
      <c r="EW733" s="325"/>
      <c r="EX733" s="325"/>
    </row>
    <row r="734" spans="1:154" s="324" customFormat="1" x14ac:dyDescent="0.2">
      <c r="A734" s="46"/>
      <c r="DR734" s="325"/>
      <c r="DS734" s="325"/>
      <c r="DT734" s="325"/>
      <c r="EV734" s="325"/>
      <c r="EW734" s="325"/>
      <c r="EX734" s="325"/>
    </row>
    <row r="735" spans="1:154" s="324" customFormat="1" x14ac:dyDescent="0.2">
      <c r="A735" s="46"/>
      <c r="DR735" s="325"/>
      <c r="DS735" s="325"/>
      <c r="DT735" s="325"/>
      <c r="EV735" s="325"/>
      <c r="EW735" s="325"/>
      <c r="EX735" s="325"/>
    </row>
    <row r="736" spans="1:154" s="324" customFormat="1" x14ac:dyDescent="0.2">
      <c r="A736" s="46"/>
      <c r="DR736" s="325"/>
      <c r="DS736" s="325"/>
      <c r="DT736" s="325"/>
      <c r="EV736" s="325"/>
      <c r="EW736" s="325"/>
      <c r="EX736" s="325"/>
    </row>
    <row r="737" spans="1:154" s="324" customFormat="1" x14ac:dyDescent="0.2">
      <c r="A737" s="46"/>
      <c r="DR737" s="325"/>
      <c r="DS737" s="325"/>
      <c r="DT737" s="325"/>
      <c r="EV737" s="325"/>
      <c r="EW737" s="325"/>
      <c r="EX737" s="325"/>
    </row>
    <row r="738" spans="1:154" s="324" customFormat="1" x14ac:dyDescent="0.2">
      <c r="A738" s="46"/>
      <c r="DR738" s="325"/>
      <c r="DS738" s="325"/>
      <c r="DT738" s="325"/>
      <c r="EV738" s="325"/>
      <c r="EW738" s="325"/>
      <c r="EX738" s="325"/>
    </row>
    <row r="739" spans="1:154" s="324" customFormat="1" x14ac:dyDescent="0.2">
      <c r="A739" s="46"/>
      <c r="DR739" s="325"/>
      <c r="DS739" s="325"/>
      <c r="DT739" s="325"/>
      <c r="EV739" s="325"/>
      <c r="EW739" s="325"/>
      <c r="EX739" s="325"/>
    </row>
    <row r="740" spans="1:154" s="324" customFormat="1" x14ac:dyDescent="0.2">
      <c r="A740" s="46"/>
      <c r="DR740" s="325"/>
      <c r="DS740" s="325"/>
      <c r="DT740" s="325"/>
      <c r="EV740" s="325"/>
      <c r="EW740" s="325"/>
      <c r="EX740" s="325"/>
    </row>
    <row r="741" spans="1:154" s="324" customFormat="1" x14ac:dyDescent="0.2">
      <c r="A741" s="46"/>
      <c r="DR741" s="325"/>
      <c r="DS741" s="325"/>
      <c r="DT741" s="325"/>
      <c r="EV741" s="325"/>
      <c r="EW741" s="325"/>
      <c r="EX741" s="325"/>
    </row>
    <row r="742" spans="1:154" s="324" customFormat="1" x14ac:dyDescent="0.2">
      <c r="A742" s="46"/>
      <c r="DR742" s="325"/>
      <c r="DS742" s="325"/>
      <c r="DT742" s="325"/>
      <c r="EV742" s="325"/>
      <c r="EW742" s="325"/>
      <c r="EX742" s="325"/>
    </row>
    <row r="743" spans="1:154" s="324" customFormat="1" x14ac:dyDescent="0.2">
      <c r="A743" s="46"/>
      <c r="DR743" s="325"/>
      <c r="DS743" s="325"/>
      <c r="DT743" s="325"/>
      <c r="EV743" s="325"/>
      <c r="EW743" s="325"/>
      <c r="EX743" s="325"/>
    </row>
    <row r="744" spans="1:154" s="324" customFormat="1" x14ac:dyDescent="0.2">
      <c r="A744" s="46"/>
      <c r="DR744" s="325"/>
      <c r="DS744" s="325"/>
      <c r="DT744" s="325"/>
      <c r="EV744" s="325"/>
      <c r="EW744" s="325"/>
      <c r="EX744" s="325"/>
    </row>
    <row r="745" spans="1:154" s="324" customFormat="1" x14ac:dyDescent="0.2">
      <c r="A745" s="46"/>
      <c r="DR745" s="325"/>
      <c r="DS745" s="325"/>
      <c r="DT745" s="325"/>
      <c r="EV745" s="325"/>
      <c r="EW745" s="325"/>
      <c r="EX745" s="325"/>
    </row>
    <row r="746" spans="1:154" s="324" customFormat="1" x14ac:dyDescent="0.2">
      <c r="A746" s="46"/>
      <c r="DR746" s="325"/>
      <c r="DS746" s="325"/>
      <c r="DT746" s="325"/>
      <c r="EV746" s="325"/>
      <c r="EW746" s="325"/>
      <c r="EX746" s="325"/>
    </row>
    <row r="747" spans="1:154" s="324" customFormat="1" x14ac:dyDescent="0.2">
      <c r="A747" s="46"/>
      <c r="DR747" s="325"/>
      <c r="DS747" s="325"/>
      <c r="DT747" s="325"/>
      <c r="EV747" s="325"/>
      <c r="EW747" s="325"/>
      <c r="EX747" s="325"/>
    </row>
    <row r="748" spans="1:154" s="324" customFormat="1" x14ac:dyDescent="0.2">
      <c r="A748" s="46"/>
      <c r="DR748" s="325"/>
      <c r="DS748" s="325"/>
      <c r="DT748" s="325"/>
      <c r="EV748" s="325"/>
      <c r="EW748" s="325"/>
      <c r="EX748" s="325"/>
    </row>
    <row r="749" spans="1:154" s="324" customFormat="1" x14ac:dyDescent="0.2">
      <c r="A749" s="46"/>
      <c r="DR749" s="325"/>
      <c r="DS749" s="325"/>
      <c r="DT749" s="325"/>
      <c r="EV749" s="325"/>
      <c r="EW749" s="325"/>
      <c r="EX749" s="325"/>
    </row>
    <row r="750" spans="1:154" s="324" customFormat="1" x14ac:dyDescent="0.2">
      <c r="A750" s="46"/>
      <c r="DR750" s="325"/>
      <c r="DS750" s="325"/>
      <c r="DT750" s="325"/>
      <c r="EV750" s="325"/>
      <c r="EW750" s="325"/>
      <c r="EX750" s="325"/>
    </row>
    <row r="751" spans="1:154" s="324" customFormat="1" x14ac:dyDescent="0.2">
      <c r="A751" s="46"/>
      <c r="DR751" s="325"/>
      <c r="DS751" s="325"/>
      <c r="DT751" s="325"/>
      <c r="EV751" s="325"/>
      <c r="EW751" s="325"/>
      <c r="EX751" s="325"/>
    </row>
    <row r="752" spans="1:154" s="324" customFormat="1" x14ac:dyDescent="0.2">
      <c r="A752" s="46"/>
      <c r="DR752" s="325"/>
      <c r="DS752" s="325"/>
      <c r="DT752" s="325"/>
      <c r="EV752" s="325"/>
      <c r="EW752" s="325"/>
      <c r="EX752" s="325"/>
    </row>
    <row r="753" spans="1:154" s="324" customFormat="1" x14ac:dyDescent="0.2">
      <c r="A753" s="46"/>
      <c r="DR753" s="325"/>
      <c r="DS753" s="325"/>
      <c r="DT753" s="325"/>
      <c r="EV753" s="325"/>
      <c r="EW753" s="325"/>
      <c r="EX753" s="325"/>
    </row>
    <row r="754" spans="1:154" s="324" customFormat="1" x14ac:dyDescent="0.2">
      <c r="A754" s="46"/>
      <c r="DR754" s="325"/>
      <c r="DS754" s="325"/>
      <c r="DT754" s="325"/>
      <c r="EV754" s="325"/>
      <c r="EW754" s="325"/>
      <c r="EX754" s="325"/>
    </row>
    <row r="755" spans="1:154" s="324" customFormat="1" x14ac:dyDescent="0.2">
      <c r="A755" s="46"/>
      <c r="DR755" s="325"/>
      <c r="DS755" s="325"/>
      <c r="DT755" s="325"/>
      <c r="EV755" s="325"/>
      <c r="EW755" s="325"/>
      <c r="EX755" s="325"/>
    </row>
    <row r="756" spans="1:154" s="324" customFormat="1" x14ac:dyDescent="0.2">
      <c r="A756" s="46"/>
      <c r="DR756" s="325"/>
      <c r="DS756" s="325"/>
      <c r="DT756" s="325"/>
      <c r="EV756" s="325"/>
      <c r="EW756" s="325"/>
      <c r="EX756" s="325"/>
    </row>
    <row r="757" spans="1:154" s="324" customFormat="1" x14ac:dyDescent="0.2">
      <c r="A757" s="46"/>
      <c r="DR757" s="325"/>
      <c r="DS757" s="325"/>
      <c r="DT757" s="325"/>
      <c r="EV757" s="325"/>
      <c r="EW757" s="325"/>
      <c r="EX757" s="325"/>
    </row>
    <row r="758" spans="1:154" s="324" customFormat="1" x14ac:dyDescent="0.2">
      <c r="A758" s="46"/>
      <c r="DR758" s="325"/>
      <c r="DS758" s="325"/>
      <c r="DT758" s="325"/>
      <c r="EV758" s="325"/>
      <c r="EW758" s="325"/>
      <c r="EX758" s="325"/>
    </row>
    <row r="759" spans="1:154" s="324" customFormat="1" x14ac:dyDescent="0.2">
      <c r="A759" s="46"/>
      <c r="DR759" s="325"/>
      <c r="DS759" s="325"/>
      <c r="DT759" s="325"/>
      <c r="EV759" s="325"/>
      <c r="EW759" s="325"/>
      <c r="EX759" s="325"/>
    </row>
    <row r="760" spans="1:154" s="324" customFormat="1" x14ac:dyDescent="0.2">
      <c r="A760" s="46"/>
      <c r="DR760" s="325"/>
      <c r="DS760" s="325"/>
      <c r="DT760" s="325"/>
      <c r="EV760" s="325"/>
      <c r="EW760" s="325"/>
      <c r="EX760" s="325"/>
    </row>
    <row r="761" spans="1:154" s="324" customFormat="1" x14ac:dyDescent="0.2">
      <c r="A761" s="46"/>
      <c r="DR761" s="325"/>
      <c r="DS761" s="325"/>
      <c r="DT761" s="325"/>
      <c r="EV761" s="325"/>
      <c r="EW761" s="325"/>
      <c r="EX761" s="325"/>
    </row>
    <row r="762" spans="1:154" s="324" customFormat="1" x14ac:dyDescent="0.2">
      <c r="A762" s="46"/>
      <c r="DR762" s="325"/>
      <c r="DS762" s="325"/>
      <c r="DT762" s="325"/>
      <c r="EV762" s="325"/>
      <c r="EW762" s="325"/>
      <c r="EX762" s="325"/>
    </row>
    <row r="763" spans="1:154" s="324" customFormat="1" x14ac:dyDescent="0.2">
      <c r="A763" s="46"/>
      <c r="DR763" s="325"/>
      <c r="DS763" s="325"/>
      <c r="DT763" s="325"/>
      <c r="EV763" s="325"/>
      <c r="EW763" s="325"/>
      <c r="EX763" s="325"/>
    </row>
    <row r="764" spans="1:154" s="324" customFormat="1" x14ac:dyDescent="0.2">
      <c r="A764" s="46"/>
      <c r="DR764" s="325"/>
      <c r="DS764" s="325"/>
      <c r="DT764" s="325"/>
      <c r="EV764" s="325"/>
      <c r="EW764" s="325"/>
      <c r="EX764" s="325"/>
    </row>
    <row r="765" spans="1:154" s="324" customFormat="1" x14ac:dyDescent="0.2">
      <c r="A765" s="46"/>
      <c r="DR765" s="325"/>
      <c r="DS765" s="325"/>
      <c r="DT765" s="325"/>
      <c r="EV765" s="325"/>
      <c r="EW765" s="325"/>
      <c r="EX765" s="325"/>
    </row>
    <row r="766" spans="1:154" s="324" customFormat="1" x14ac:dyDescent="0.2">
      <c r="A766" s="46"/>
      <c r="DR766" s="325"/>
      <c r="DS766" s="325"/>
      <c r="DT766" s="325"/>
      <c r="EV766" s="325"/>
      <c r="EW766" s="325"/>
      <c r="EX766" s="325"/>
    </row>
    <row r="767" spans="1:154" s="324" customFormat="1" x14ac:dyDescent="0.2">
      <c r="A767" s="46"/>
      <c r="DR767" s="325"/>
      <c r="DS767" s="325"/>
      <c r="DT767" s="325"/>
      <c r="EV767" s="325"/>
      <c r="EW767" s="325"/>
      <c r="EX767" s="325"/>
    </row>
    <row r="768" spans="1:154" s="324" customFormat="1" x14ac:dyDescent="0.2">
      <c r="A768" s="46"/>
      <c r="DR768" s="325"/>
      <c r="DS768" s="325"/>
      <c r="DT768" s="325"/>
      <c r="EV768" s="325"/>
      <c r="EW768" s="325"/>
      <c r="EX768" s="325"/>
    </row>
    <row r="769" spans="1:154" s="324" customFormat="1" x14ac:dyDescent="0.2">
      <c r="A769" s="46"/>
      <c r="DR769" s="325"/>
      <c r="DS769" s="325"/>
      <c r="DT769" s="325"/>
      <c r="EV769" s="325"/>
      <c r="EW769" s="325"/>
      <c r="EX769" s="325"/>
    </row>
    <row r="770" spans="1:154" s="324" customFormat="1" x14ac:dyDescent="0.2">
      <c r="A770" s="46"/>
      <c r="DR770" s="325"/>
      <c r="DS770" s="325"/>
      <c r="DT770" s="325"/>
      <c r="EV770" s="325"/>
      <c r="EW770" s="325"/>
      <c r="EX770" s="325"/>
    </row>
    <row r="771" spans="1:154" s="324" customFormat="1" x14ac:dyDescent="0.2">
      <c r="A771" s="46"/>
      <c r="DR771" s="325"/>
      <c r="DS771" s="325"/>
      <c r="DT771" s="325"/>
      <c r="EV771" s="325"/>
      <c r="EW771" s="325"/>
      <c r="EX771" s="325"/>
    </row>
    <row r="772" spans="1:154" s="324" customFormat="1" x14ac:dyDescent="0.2">
      <c r="A772" s="46"/>
      <c r="DR772" s="325"/>
      <c r="DS772" s="325"/>
      <c r="DT772" s="325"/>
      <c r="EV772" s="325"/>
      <c r="EW772" s="325"/>
      <c r="EX772" s="325"/>
    </row>
    <row r="773" spans="1:154" s="324" customFormat="1" x14ac:dyDescent="0.2">
      <c r="A773" s="46"/>
      <c r="DR773" s="325"/>
      <c r="DS773" s="325"/>
      <c r="DT773" s="325"/>
      <c r="EV773" s="325"/>
      <c r="EW773" s="325"/>
      <c r="EX773" s="325"/>
    </row>
    <row r="774" spans="1:154" s="324" customFormat="1" x14ac:dyDescent="0.2">
      <c r="A774" s="46"/>
      <c r="DR774" s="325"/>
      <c r="DS774" s="325"/>
      <c r="DT774" s="325"/>
      <c r="EV774" s="325"/>
      <c r="EW774" s="325"/>
      <c r="EX774" s="325"/>
    </row>
    <row r="775" spans="1:154" s="324" customFormat="1" x14ac:dyDescent="0.2">
      <c r="A775" s="46"/>
      <c r="DR775" s="325"/>
      <c r="DS775" s="325"/>
      <c r="DT775" s="325"/>
      <c r="EV775" s="325"/>
      <c r="EW775" s="325"/>
      <c r="EX775" s="325"/>
    </row>
    <row r="776" spans="1:154" s="324" customFormat="1" x14ac:dyDescent="0.2">
      <c r="A776" s="46"/>
      <c r="DR776" s="325"/>
      <c r="DS776" s="325"/>
      <c r="DT776" s="325"/>
      <c r="EV776" s="325"/>
      <c r="EW776" s="325"/>
      <c r="EX776" s="325"/>
    </row>
    <row r="777" spans="1:154" s="324" customFormat="1" x14ac:dyDescent="0.2">
      <c r="A777" s="46"/>
      <c r="DR777" s="325"/>
      <c r="DS777" s="325"/>
      <c r="DT777" s="325"/>
      <c r="EV777" s="325"/>
      <c r="EW777" s="325"/>
      <c r="EX777" s="325"/>
    </row>
    <row r="778" spans="1:154" s="324" customFormat="1" x14ac:dyDescent="0.2">
      <c r="A778" s="46"/>
      <c r="DR778" s="325"/>
      <c r="DS778" s="325"/>
      <c r="DT778" s="325"/>
      <c r="EV778" s="325"/>
      <c r="EW778" s="325"/>
      <c r="EX778" s="325"/>
    </row>
    <row r="779" spans="1:154" s="324" customFormat="1" x14ac:dyDescent="0.2">
      <c r="A779" s="46"/>
      <c r="DR779" s="325"/>
      <c r="DS779" s="325"/>
      <c r="DT779" s="325"/>
      <c r="EV779" s="325"/>
      <c r="EW779" s="325"/>
      <c r="EX779" s="325"/>
    </row>
    <row r="780" spans="1:154" s="324" customFormat="1" x14ac:dyDescent="0.2">
      <c r="A780" s="46"/>
      <c r="DR780" s="325"/>
      <c r="DS780" s="325"/>
      <c r="DT780" s="325"/>
      <c r="EV780" s="325"/>
      <c r="EW780" s="325"/>
      <c r="EX780" s="325"/>
    </row>
    <row r="781" spans="1:154" s="324" customFormat="1" x14ac:dyDescent="0.2">
      <c r="A781" s="46"/>
      <c r="DR781" s="325"/>
      <c r="DS781" s="325"/>
      <c r="DT781" s="325"/>
      <c r="EV781" s="325"/>
      <c r="EW781" s="325"/>
      <c r="EX781" s="325"/>
    </row>
    <row r="782" spans="1:154" s="324" customFormat="1" x14ac:dyDescent="0.2">
      <c r="A782" s="46"/>
      <c r="DR782" s="325"/>
      <c r="DS782" s="325"/>
      <c r="DT782" s="325"/>
      <c r="EV782" s="325"/>
      <c r="EW782" s="325"/>
      <c r="EX782" s="325"/>
    </row>
    <row r="783" spans="1:154" s="324" customFormat="1" x14ac:dyDescent="0.2">
      <c r="A783" s="46"/>
      <c r="DR783" s="325"/>
      <c r="DS783" s="325"/>
      <c r="DT783" s="325"/>
      <c r="EV783" s="325"/>
      <c r="EW783" s="325"/>
      <c r="EX783" s="325"/>
    </row>
    <row r="784" spans="1:154" s="324" customFormat="1" x14ac:dyDescent="0.2">
      <c r="A784" s="46"/>
      <c r="DR784" s="325"/>
      <c r="DS784" s="325"/>
      <c r="DT784" s="325"/>
      <c r="EV784" s="325"/>
      <c r="EW784" s="325"/>
      <c r="EX784" s="325"/>
    </row>
    <row r="785" spans="1:154" s="324" customFormat="1" x14ac:dyDescent="0.2">
      <c r="A785" s="46"/>
      <c r="DR785" s="325"/>
      <c r="DS785" s="325"/>
      <c r="DT785" s="325"/>
      <c r="EV785" s="325"/>
      <c r="EW785" s="325"/>
      <c r="EX785" s="325"/>
    </row>
    <row r="786" spans="1:154" s="324" customFormat="1" x14ac:dyDescent="0.2">
      <c r="A786" s="46"/>
      <c r="DR786" s="325"/>
      <c r="DS786" s="325"/>
      <c r="DT786" s="325"/>
      <c r="EV786" s="325"/>
      <c r="EW786" s="325"/>
      <c r="EX786" s="325"/>
    </row>
    <row r="787" spans="1:154" s="324" customFormat="1" x14ac:dyDescent="0.2">
      <c r="A787" s="46"/>
      <c r="DR787" s="325"/>
      <c r="DS787" s="325"/>
      <c r="DT787" s="325"/>
      <c r="EV787" s="325"/>
      <c r="EW787" s="325"/>
      <c r="EX787" s="325"/>
    </row>
    <row r="788" spans="1:154" s="324" customFormat="1" x14ac:dyDescent="0.2">
      <c r="A788" s="46"/>
      <c r="DR788" s="325"/>
      <c r="DS788" s="325"/>
      <c r="DT788" s="325"/>
      <c r="EV788" s="325"/>
      <c r="EW788" s="325"/>
      <c r="EX788" s="325"/>
    </row>
    <row r="789" spans="1:154" s="324" customFormat="1" x14ac:dyDescent="0.2">
      <c r="A789" s="46"/>
      <c r="DR789" s="325"/>
      <c r="DS789" s="325"/>
      <c r="DT789" s="325"/>
      <c r="EV789" s="325"/>
      <c r="EW789" s="325"/>
      <c r="EX789" s="325"/>
    </row>
    <row r="790" spans="1:154" s="324" customFormat="1" x14ac:dyDescent="0.2">
      <c r="A790" s="46"/>
      <c r="DR790" s="325"/>
      <c r="DS790" s="325"/>
      <c r="DT790" s="325"/>
      <c r="EV790" s="325"/>
      <c r="EW790" s="325"/>
      <c r="EX790" s="325"/>
    </row>
    <row r="791" spans="1:154" s="324" customFormat="1" x14ac:dyDescent="0.2">
      <c r="A791" s="46"/>
      <c r="DR791" s="325"/>
      <c r="DS791" s="325"/>
      <c r="DT791" s="325"/>
      <c r="EV791" s="325"/>
      <c r="EW791" s="325"/>
      <c r="EX791" s="325"/>
    </row>
    <row r="792" spans="1:154" s="324" customFormat="1" x14ac:dyDescent="0.2">
      <c r="A792" s="46"/>
      <c r="DR792" s="325"/>
      <c r="DS792" s="325"/>
      <c r="DT792" s="325"/>
      <c r="EV792" s="325"/>
      <c r="EW792" s="325"/>
      <c r="EX792" s="325"/>
    </row>
    <row r="793" spans="1:154" s="324" customFormat="1" x14ac:dyDescent="0.2">
      <c r="A793" s="46"/>
      <c r="DR793" s="325"/>
      <c r="DS793" s="325"/>
      <c r="DT793" s="325"/>
      <c r="EV793" s="325"/>
      <c r="EW793" s="325"/>
      <c r="EX793" s="325"/>
    </row>
    <row r="794" spans="1:154" s="324" customFormat="1" x14ac:dyDescent="0.2">
      <c r="A794" s="46"/>
      <c r="DR794" s="325"/>
      <c r="DS794" s="325"/>
      <c r="DT794" s="325"/>
      <c r="EV794" s="325"/>
      <c r="EW794" s="325"/>
      <c r="EX794" s="325"/>
    </row>
    <row r="795" spans="1:154" s="324" customFormat="1" x14ac:dyDescent="0.2">
      <c r="A795" s="46"/>
      <c r="DR795" s="325"/>
      <c r="DS795" s="325"/>
      <c r="DT795" s="325"/>
      <c r="EV795" s="325"/>
      <c r="EW795" s="325"/>
      <c r="EX795" s="325"/>
    </row>
    <row r="796" spans="1:154" s="324" customFormat="1" x14ac:dyDescent="0.2">
      <c r="A796" s="46"/>
      <c r="DR796" s="325"/>
      <c r="DS796" s="325"/>
      <c r="DT796" s="325"/>
      <c r="EV796" s="325"/>
      <c r="EW796" s="325"/>
      <c r="EX796" s="325"/>
    </row>
    <row r="797" spans="1:154" s="324" customFormat="1" x14ac:dyDescent="0.2">
      <c r="A797" s="46"/>
      <c r="DR797" s="325"/>
      <c r="DS797" s="325"/>
      <c r="DT797" s="325"/>
      <c r="EV797" s="325"/>
      <c r="EW797" s="325"/>
      <c r="EX797" s="325"/>
    </row>
    <row r="798" spans="1:154" s="324" customFormat="1" x14ac:dyDescent="0.2">
      <c r="A798" s="46"/>
      <c r="DR798" s="325"/>
      <c r="DS798" s="325"/>
      <c r="DT798" s="325"/>
      <c r="EV798" s="325"/>
      <c r="EW798" s="325"/>
      <c r="EX798" s="325"/>
    </row>
    <row r="799" spans="1:154" s="324" customFormat="1" x14ac:dyDescent="0.2">
      <c r="A799" s="46"/>
      <c r="DR799" s="325"/>
      <c r="DS799" s="325"/>
      <c r="DT799" s="325"/>
      <c r="EV799" s="325"/>
      <c r="EW799" s="325"/>
      <c r="EX799" s="325"/>
    </row>
    <row r="800" spans="1:154" s="324" customFormat="1" x14ac:dyDescent="0.2">
      <c r="A800" s="46"/>
      <c r="DR800" s="325"/>
      <c r="DS800" s="325"/>
      <c r="DT800" s="325"/>
      <c r="EV800" s="325"/>
      <c r="EW800" s="325"/>
      <c r="EX800" s="325"/>
    </row>
    <row r="801" spans="1:154" s="324" customFormat="1" x14ac:dyDescent="0.2">
      <c r="A801" s="46"/>
      <c r="DR801" s="325"/>
      <c r="DS801" s="325"/>
      <c r="DT801" s="325"/>
      <c r="EV801" s="325"/>
      <c r="EW801" s="325"/>
      <c r="EX801" s="325"/>
    </row>
    <row r="802" spans="1:154" s="324" customFormat="1" x14ac:dyDescent="0.2">
      <c r="A802" s="46"/>
      <c r="DR802" s="325"/>
      <c r="DS802" s="325"/>
      <c r="DT802" s="325"/>
      <c r="EV802" s="325"/>
      <c r="EW802" s="325"/>
      <c r="EX802" s="325"/>
    </row>
    <row r="803" spans="1:154" s="324" customFormat="1" x14ac:dyDescent="0.2">
      <c r="A803" s="46"/>
      <c r="DR803" s="325"/>
      <c r="DS803" s="325"/>
      <c r="DT803" s="325"/>
      <c r="EV803" s="325"/>
      <c r="EW803" s="325"/>
      <c r="EX803" s="325"/>
    </row>
    <row r="804" spans="1:154" s="324" customFormat="1" x14ac:dyDescent="0.2">
      <c r="A804" s="46"/>
      <c r="DR804" s="325"/>
      <c r="DS804" s="325"/>
      <c r="DT804" s="325"/>
      <c r="EV804" s="325"/>
      <c r="EW804" s="325"/>
      <c r="EX804" s="325"/>
    </row>
    <row r="805" spans="1:154" s="324" customFormat="1" x14ac:dyDescent="0.2">
      <c r="A805" s="46"/>
      <c r="DR805" s="325"/>
      <c r="DS805" s="325"/>
      <c r="DT805" s="325"/>
      <c r="EV805" s="325"/>
      <c r="EW805" s="325"/>
      <c r="EX805" s="325"/>
    </row>
    <row r="806" spans="1:154" s="324" customFormat="1" x14ac:dyDescent="0.2">
      <c r="A806" s="46"/>
      <c r="DR806" s="325"/>
      <c r="DS806" s="325"/>
      <c r="DT806" s="325"/>
      <c r="EV806" s="325"/>
      <c r="EW806" s="325"/>
      <c r="EX806" s="325"/>
    </row>
    <row r="807" spans="1:154" s="324" customFormat="1" x14ac:dyDescent="0.2">
      <c r="A807" s="46"/>
      <c r="DR807" s="325"/>
      <c r="DS807" s="325"/>
      <c r="DT807" s="325"/>
      <c r="EV807" s="325"/>
      <c r="EW807" s="325"/>
      <c r="EX807" s="325"/>
    </row>
    <row r="808" spans="1:154" s="324" customFormat="1" x14ac:dyDescent="0.2">
      <c r="A808" s="46"/>
      <c r="DR808" s="325"/>
      <c r="DS808" s="325"/>
      <c r="DT808" s="325"/>
      <c r="EV808" s="325"/>
      <c r="EW808" s="325"/>
      <c r="EX808" s="325"/>
    </row>
    <row r="809" spans="1:154" s="324" customFormat="1" x14ac:dyDescent="0.2">
      <c r="A809" s="46"/>
      <c r="DR809" s="325"/>
      <c r="DS809" s="325"/>
      <c r="DT809" s="325"/>
      <c r="EV809" s="325"/>
      <c r="EW809" s="325"/>
      <c r="EX809" s="325"/>
    </row>
    <row r="810" spans="1:154" s="324" customFormat="1" x14ac:dyDescent="0.2">
      <c r="A810" s="46"/>
      <c r="DR810" s="325"/>
      <c r="DS810" s="325"/>
      <c r="DT810" s="325"/>
      <c r="EV810" s="325"/>
      <c r="EW810" s="325"/>
      <c r="EX810" s="325"/>
    </row>
    <row r="811" spans="1:154" s="324" customFormat="1" x14ac:dyDescent="0.2">
      <c r="A811" s="46"/>
      <c r="DR811" s="325"/>
      <c r="DS811" s="325"/>
      <c r="DT811" s="325"/>
      <c r="EV811" s="325"/>
      <c r="EW811" s="325"/>
      <c r="EX811" s="325"/>
    </row>
    <row r="812" spans="1:154" s="324" customFormat="1" x14ac:dyDescent="0.2">
      <c r="A812" s="46"/>
      <c r="DR812" s="325"/>
      <c r="DS812" s="325"/>
      <c r="DT812" s="325"/>
      <c r="EV812" s="325"/>
      <c r="EW812" s="325"/>
      <c r="EX812" s="325"/>
    </row>
    <row r="813" spans="1:154" s="324" customFormat="1" x14ac:dyDescent="0.2">
      <c r="A813" s="46"/>
      <c r="DR813" s="325"/>
      <c r="DS813" s="325"/>
      <c r="DT813" s="325"/>
      <c r="EV813" s="325"/>
      <c r="EW813" s="325"/>
      <c r="EX813" s="325"/>
    </row>
    <row r="814" spans="1:154" s="324" customFormat="1" x14ac:dyDescent="0.2">
      <c r="A814" s="46"/>
      <c r="DR814" s="325"/>
      <c r="DS814" s="325"/>
      <c r="DT814" s="325"/>
      <c r="EV814" s="325"/>
      <c r="EW814" s="325"/>
      <c r="EX814" s="325"/>
    </row>
    <row r="815" spans="1:154" s="324" customFormat="1" x14ac:dyDescent="0.2">
      <c r="A815" s="46"/>
      <c r="DR815" s="325"/>
      <c r="DS815" s="325"/>
      <c r="DT815" s="325"/>
      <c r="EV815" s="325"/>
      <c r="EW815" s="325"/>
      <c r="EX815" s="325"/>
    </row>
    <row r="816" spans="1:154" s="324" customFormat="1" x14ac:dyDescent="0.2">
      <c r="A816" s="46"/>
      <c r="DR816" s="325"/>
      <c r="DS816" s="325"/>
      <c r="DT816" s="325"/>
      <c r="EV816" s="325"/>
      <c r="EW816" s="325"/>
      <c r="EX816" s="325"/>
    </row>
    <row r="817" spans="1:154" s="324" customFormat="1" x14ac:dyDescent="0.2">
      <c r="A817" s="46"/>
      <c r="DR817" s="325"/>
      <c r="DS817" s="325"/>
      <c r="DT817" s="325"/>
      <c r="EV817" s="325"/>
      <c r="EW817" s="325"/>
      <c r="EX817" s="325"/>
    </row>
    <row r="818" spans="1:154" s="324" customFormat="1" x14ac:dyDescent="0.2">
      <c r="A818" s="46"/>
      <c r="DR818" s="325"/>
      <c r="DS818" s="325"/>
      <c r="DT818" s="325"/>
      <c r="EV818" s="325"/>
      <c r="EW818" s="325"/>
      <c r="EX818" s="325"/>
    </row>
    <row r="819" spans="1:154" s="324" customFormat="1" x14ac:dyDescent="0.2">
      <c r="A819" s="46"/>
      <c r="DR819" s="325"/>
      <c r="DS819" s="325"/>
      <c r="DT819" s="325"/>
      <c r="EV819" s="325"/>
      <c r="EW819" s="325"/>
      <c r="EX819" s="325"/>
    </row>
    <row r="820" spans="1:154" s="324" customFormat="1" x14ac:dyDescent="0.2">
      <c r="A820" s="46"/>
      <c r="DR820" s="325"/>
      <c r="DS820" s="325"/>
      <c r="DT820" s="325"/>
      <c r="EV820" s="325"/>
      <c r="EW820" s="325"/>
      <c r="EX820" s="325"/>
    </row>
    <row r="821" spans="1:154" s="324" customFormat="1" x14ac:dyDescent="0.2">
      <c r="A821" s="46"/>
      <c r="DR821" s="325"/>
      <c r="DS821" s="325"/>
      <c r="DT821" s="325"/>
      <c r="EV821" s="325"/>
      <c r="EW821" s="325"/>
      <c r="EX821" s="325"/>
    </row>
    <row r="822" spans="1:154" s="324" customFormat="1" x14ac:dyDescent="0.2">
      <c r="A822" s="46"/>
      <c r="DR822" s="325"/>
      <c r="DS822" s="325"/>
      <c r="DT822" s="325"/>
      <c r="EV822" s="325"/>
      <c r="EW822" s="325"/>
      <c r="EX822" s="325"/>
    </row>
    <row r="823" spans="1:154" s="324" customFormat="1" x14ac:dyDescent="0.2">
      <c r="A823" s="46"/>
      <c r="DR823" s="325"/>
      <c r="DS823" s="325"/>
      <c r="DT823" s="325"/>
      <c r="EV823" s="325"/>
      <c r="EW823" s="325"/>
      <c r="EX823" s="325"/>
    </row>
    <row r="824" spans="1:154" s="324" customFormat="1" x14ac:dyDescent="0.2">
      <c r="A824" s="46"/>
      <c r="DR824" s="325"/>
      <c r="DS824" s="325"/>
      <c r="DT824" s="325"/>
      <c r="EV824" s="325"/>
      <c r="EW824" s="325"/>
      <c r="EX824" s="325"/>
    </row>
    <row r="825" spans="1:154" s="324" customFormat="1" x14ac:dyDescent="0.2">
      <c r="A825" s="46"/>
      <c r="DR825" s="325"/>
      <c r="DS825" s="325"/>
      <c r="DT825" s="325"/>
      <c r="EV825" s="325"/>
      <c r="EW825" s="325"/>
      <c r="EX825" s="325"/>
    </row>
    <row r="826" spans="1:154" s="324" customFormat="1" x14ac:dyDescent="0.2">
      <c r="A826" s="46"/>
      <c r="DR826" s="325"/>
      <c r="DS826" s="325"/>
      <c r="DT826" s="325"/>
      <c r="EV826" s="325"/>
      <c r="EW826" s="325"/>
      <c r="EX826" s="325"/>
    </row>
    <row r="827" spans="1:154" s="324" customFormat="1" x14ac:dyDescent="0.2">
      <c r="A827" s="46"/>
      <c r="DR827" s="325"/>
      <c r="DS827" s="325"/>
      <c r="DT827" s="325"/>
      <c r="EV827" s="325"/>
      <c r="EW827" s="325"/>
      <c r="EX827" s="325"/>
    </row>
    <row r="828" spans="1:154" s="324" customFormat="1" x14ac:dyDescent="0.2">
      <c r="A828" s="46"/>
      <c r="DR828" s="325"/>
      <c r="DS828" s="325"/>
      <c r="DT828" s="325"/>
      <c r="EV828" s="325"/>
      <c r="EW828" s="325"/>
      <c r="EX828" s="325"/>
    </row>
    <row r="829" spans="1:154" s="324" customFormat="1" x14ac:dyDescent="0.2">
      <c r="A829" s="46"/>
      <c r="DR829" s="325"/>
      <c r="DS829" s="325"/>
      <c r="DT829" s="325"/>
      <c r="EV829" s="325"/>
      <c r="EW829" s="325"/>
      <c r="EX829" s="325"/>
    </row>
    <row r="830" spans="1:154" s="324" customFormat="1" x14ac:dyDescent="0.2">
      <c r="A830" s="46"/>
      <c r="DR830" s="325"/>
      <c r="DS830" s="325"/>
      <c r="DT830" s="325"/>
      <c r="EV830" s="325"/>
      <c r="EW830" s="325"/>
      <c r="EX830" s="325"/>
    </row>
    <row r="831" spans="1:154" s="324" customFormat="1" x14ac:dyDescent="0.2">
      <c r="A831" s="46"/>
      <c r="DR831" s="325"/>
      <c r="DS831" s="325"/>
      <c r="DT831" s="325"/>
      <c r="EV831" s="325"/>
      <c r="EW831" s="325"/>
      <c r="EX831" s="325"/>
    </row>
    <row r="832" spans="1:154" s="324" customFormat="1" x14ac:dyDescent="0.2">
      <c r="A832" s="46"/>
      <c r="DR832" s="325"/>
      <c r="DS832" s="325"/>
      <c r="DT832" s="325"/>
      <c r="EV832" s="325"/>
      <c r="EW832" s="325"/>
      <c r="EX832" s="325"/>
    </row>
    <row r="833" spans="1:154" s="324" customFormat="1" x14ac:dyDescent="0.2">
      <c r="A833" s="46"/>
      <c r="DR833" s="325"/>
      <c r="DS833" s="325"/>
      <c r="DT833" s="325"/>
      <c r="EV833" s="325"/>
      <c r="EW833" s="325"/>
      <c r="EX833" s="325"/>
    </row>
    <row r="834" spans="1:154" s="324" customFormat="1" x14ac:dyDescent="0.2">
      <c r="A834" s="46"/>
      <c r="DR834" s="325"/>
      <c r="DS834" s="325"/>
      <c r="DT834" s="325"/>
      <c r="EV834" s="325"/>
      <c r="EW834" s="325"/>
      <c r="EX834" s="325"/>
    </row>
    <row r="835" spans="1:154" s="324" customFormat="1" x14ac:dyDescent="0.2">
      <c r="A835" s="46"/>
      <c r="DR835" s="325"/>
      <c r="DS835" s="325"/>
      <c r="DT835" s="325"/>
      <c r="EV835" s="325"/>
      <c r="EW835" s="325"/>
      <c r="EX835" s="325"/>
    </row>
    <row r="836" spans="1:154" s="324" customFormat="1" x14ac:dyDescent="0.2">
      <c r="A836" s="46"/>
      <c r="DR836" s="325"/>
      <c r="DS836" s="325"/>
      <c r="DT836" s="325"/>
      <c r="EV836" s="325"/>
      <c r="EW836" s="325"/>
      <c r="EX836" s="325"/>
    </row>
    <row r="837" spans="1:154" s="324" customFormat="1" x14ac:dyDescent="0.2">
      <c r="A837" s="46"/>
      <c r="DR837" s="325"/>
      <c r="DS837" s="325"/>
      <c r="DT837" s="325"/>
      <c r="EV837" s="325"/>
      <c r="EW837" s="325"/>
      <c r="EX837" s="325"/>
    </row>
    <row r="838" spans="1:154" s="324" customFormat="1" x14ac:dyDescent="0.2">
      <c r="A838" s="46"/>
      <c r="DR838" s="325"/>
      <c r="DS838" s="325"/>
      <c r="DT838" s="325"/>
      <c r="EV838" s="325"/>
      <c r="EW838" s="325"/>
      <c r="EX838" s="325"/>
    </row>
    <row r="839" spans="1:154" s="324" customFormat="1" x14ac:dyDescent="0.2">
      <c r="A839" s="46"/>
      <c r="DR839" s="325"/>
      <c r="DS839" s="325"/>
      <c r="DT839" s="325"/>
      <c r="EV839" s="325"/>
      <c r="EW839" s="325"/>
      <c r="EX839" s="325"/>
    </row>
    <row r="840" spans="1:154" s="324" customFormat="1" x14ac:dyDescent="0.2">
      <c r="A840" s="46"/>
      <c r="DR840" s="325"/>
      <c r="DS840" s="325"/>
      <c r="DT840" s="325"/>
      <c r="EV840" s="325"/>
      <c r="EW840" s="325"/>
      <c r="EX840" s="325"/>
    </row>
    <row r="841" spans="1:154" s="324" customFormat="1" x14ac:dyDescent="0.2">
      <c r="A841" s="46"/>
      <c r="DR841" s="325"/>
      <c r="DS841" s="325"/>
      <c r="DT841" s="325"/>
      <c r="EV841" s="325"/>
      <c r="EW841" s="325"/>
      <c r="EX841" s="325"/>
    </row>
    <row r="842" spans="1:154" s="324" customFormat="1" x14ac:dyDescent="0.2">
      <c r="A842" s="46"/>
      <c r="DR842" s="325"/>
      <c r="DS842" s="325"/>
      <c r="DT842" s="325"/>
      <c r="EV842" s="325"/>
      <c r="EW842" s="325"/>
      <c r="EX842" s="325"/>
    </row>
    <row r="843" spans="1:154" s="324" customFormat="1" x14ac:dyDescent="0.2">
      <c r="A843" s="46"/>
      <c r="DR843" s="325"/>
      <c r="DS843" s="325"/>
      <c r="DT843" s="325"/>
      <c r="EV843" s="325"/>
      <c r="EW843" s="325"/>
      <c r="EX843" s="325"/>
    </row>
    <row r="844" spans="1:154" s="324" customFormat="1" x14ac:dyDescent="0.2">
      <c r="A844" s="46"/>
      <c r="DR844" s="325"/>
      <c r="DS844" s="325"/>
      <c r="DT844" s="325"/>
      <c r="EV844" s="325"/>
      <c r="EW844" s="325"/>
      <c r="EX844" s="325"/>
    </row>
    <row r="845" spans="1:154" s="324" customFormat="1" x14ac:dyDescent="0.2">
      <c r="A845" s="46"/>
      <c r="DR845" s="325"/>
      <c r="DS845" s="325"/>
      <c r="DT845" s="325"/>
      <c r="EV845" s="325"/>
      <c r="EW845" s="325"/>
      <c r="EX845" s="325"/>
    </row>
    <row r="846" spans="1:154" s="324" customFormat="1" x14ac:dyDescent="0.2">
      <c r="A846" s="46"/>
      <c r="DR846" s="325"/>
      <c r="DS846" s="325"/>
      <c r="DT846" s="325"/>
      <c r="EV846" s="325"/>
      <c r="EW846" s="325"/>
      <c r="EX846" s="325"/>
    </row>
    <row r="847" spans="1:154" s="324" customFormat="1" x14ac:dyDescent="0.2">
      <c r="A847" s="46"/>
      <c r="DR847" s="325"/>
      <c r="DS847" s="325"/>
      <c r="DT847" s="325"/>
      <c r="EV847" s="325"/>
      <c r="EW847" s="325"/>
      <c r="EX847" s="325"/>
    </row>
    <row r="848" spans="1:154" s="324" customFormat="1" x14ac:dyDescent="0.2">
      <c r="A848" s="46"/>
      <c r="DR848" s="325"/>
      <c r="DS848" s="325"/>
      <c r="DT848" s="325"/>
      <c r="EV848" s="325"/>
      <c r="EW848" s="325"/>
      <c r="EX848" s="325"/>
    </row>
    <row r="849" spans="1:154" s="324" customFormat="1" x14ac:dyDescent="0.2">
      <c r="A849" s="46"/>
      <c r="DR849" s="325"/>
      <c r="DS849" s="325"/>
      <c r="DT849" s="325"/>
      <c r="EV849" s="325"/>
      <c r="EW849" s="325"/>
      <c r="EX849" s="325"/>
    </row>
    <row r="850" spans="1:154" s="324" customFormat="1" x14ac:dyDescent="0.2">
      <c r="A850" s="46"/>
      <c r="DR850" s="325"/>
      <c r="DS850" s="325"/>
      <c r="DT850" s="325"/>
      <c r="EV850" s="325"/>
      <c r="EW850" s="325"/>
      <c r="EX850" s="325"/>
    </row>
    <row r="851" spans="1:154" s="324" customFormat="1" x14ac:dyDescent="0.2">
      <c r="A851" s="46"/>
      <c r="DR851" s="325"/>
      <c r="DS851" s="325"/>
      <c r="DT851" s="325"/>
      <c r="EV851" s="325"/>
      <c r="EW851" s="325"/>
      <c r="EX851" s="325"/>
    </row>
    <row r="852" spans="1:154" s="324" customFormat="1" x14ac:dyDescent="0.2">
      <c r="A852" s="46"/>
      <c r="DR852" s="325"/>
      <c r="DS852" s="325"/>
      <c r="DT852" s="325"/>
      <c r="EV852" s="325"/>
      <c r="EW852" s="325"/>
      <c r="EX852" s="325"/>
    </row>
    <row r="853" spans="1:154" s="324" customFormat="1" x14ac:dyDescent="0.2">
      <c r="A853" s="46"/>
      <c r="DR853" s="325"/>
      <c r="DS853" s="325"/>
      <c r="DT853" s="325"/>
      <c r="EV853" s="325"/>
      <c r="EW853" s="325"/>
      <c r="EX853" s="325"/>
    </row>
    <row r="854" spans="1:154" s="324" customFormat="1" x14ac:dyDescent="0.2">
      <c r="A854" s="46"/>
      <c r="DR854" s="325"/>
      <c r="DS854" s="325"/>
      <c r="DT854" s="325"/>
      <c r="EV854" s="325"/>
      <c r="EW854" s="325"/>
      <c r="EX854" s="325"/>
    </row>
    <row r="855" spans="1:154" s="324" customFormat="1" x14ac:dyDescent="0.2">
      <c r="A855" s="46"/>
      <c r="DR855" s="325"/>
      <c r="DS855" s="325"/>
      <c r="DT855" s="325"/>
      <c r="EV855" s="325"/>
      <c r="EW855" s="325"/>
      <c r="EX855" s="325"/>
    </row>
    <row r="856" spans="1:154" s="324" customFormat="1" x14ac:dyDescent="0.2">
      <c r="A856" s="46"/>
      <c r="DR856" s="325"/>
      <c r="DS856" s="325"/>
      <c r="DT856" s="325"/>
      <c r="EV856" s="325"/>
      <c r="EW856" s="325"/>
      <c r="EX856" s="325"/>
    </row>
    <row r="857" spans="1:154" s="324" customFormat="1" x14ac:dyDescent="0.2">
      <c r="A857" s="46"/>
      <c r="DR857" s="325"/>
      <c r="DS857" s="325"/>
      <c r="DT857" s="325"/>
      <c r="EV857" s="325"/>
      <c r="EW857" s="325"/>
      <c r="EX857" s="325"/>
    </row>
    <row r="858" spans="1:154" s="324" customFormat="1" x14ac:dyDescent="0.2">
      <c r="A858" s="46"/>
      <c r="DR858" s="325"/>
      <c r="DS858" s="325"/>
      <c r="DT858" s="325"/>
      <c r="EV858" s="325"/>
      <c r="EW858" s="325"/>
      <c r="EX858" s="325"/>
    </row>
    <row r="859" spans="1:154" s="324" customFormat="1" x14ac:dyDescent="0.2">
      <c r="A859" s="46"/>
      <c r="DR859" s="325"/>
      <c r="DS859" s="325"/>
      <c r="DT859" s="325"/>
      <c r="EV859" s="325"/>
      <c r="EW859" s="325"/>
      <c r="EX859" s="325"/>
    </row>
    <row r="860" spans="1:154" s="324" customFormat="1" x14ac:dyDescent="0.2">
      <c r="A860" s="46"/>
      <c r="DR860" s="325"/>
      <c r="DS860" s="325"/>
      <c r="DT860" s="325"/>
      <c r="EV860" s="325"/>
      <c r="EW860" s="325"/>
      <c r="EX860" s="325"/>
    </row>
    <row r="861" spans="1:154" s="324" customFormat="1" x14ac:dyDescent="0.2">
      <c r="A861" s="46"/>
      <c r="DR861" s="325"/>
      <c r="DS861" s="325"/>
      <c r="DT861" s="325"/>
      <c r="EV861" s="325"/>
      <c r="EW861" s="325"/>
      <c r="EX861" s="325"/>
    </row>
    <row r="862" spans="1:154" s="324" customFormat="1" x14ac:dyDescent="0.2">
      <c r="A862" s="46"/>
      <c r="DR862" s="325"/>
      <c r="DS862" s="325"/>
      <c r="DT862" s="325"/>
      <c r="EV862" s="325"/>
      <c r="EW862" s="325"/>
      <c r="EX862" s="325"/>
    </row>
    <row r="863" spans="1:154" s="324" customFormat="1" x14ac:dyDescent="0.2">
      <c r="A863" s="46"/>
      <c r="DR863" s="325"/>
      <c r="DS863" s="325"/>
      <c r="DT863" s="325"/>
      <c r="EV863" s="325"/>
      <c r="EW863" s="325"/>
      <c r="EX863" s="325"/>
    </row>
    <row r="864" spans="1:154" s="324" customFormat="1" x14ac:dyDescent="0.2">
      <c r="A864" s="46"/>
      <c r="DR864" s="325"/>
      <c r="DS864" s="325"/>
      <c r="DT864" s="325"/>
      <c r="EV864" s="325"/>
      <c r="EW864" s="325"/>
      <c r="EX864" s="325"/>
    </row>
    <row r="865" spans="1:154" s="324" customFormat="1" x14ac:dyDescent="0.2">
      <c r="A865" s="46"/>
      <c r="DR865" s="325"/>
      <c r="DS865" s="325"/>
      <c r="DT865" s="325"/>
      <c r="EV865" s="325"/>
      <c r="EW865" s="325"/>
      <c r="EX865" s="325"/>
    </row>
    <row r="866" spans="1:154" s="324" customFormat="1" x14ac:dyDescent="0.2">
      <c r="A866" s="46"/>
      <c r="DR866" s="325"/>
      <c r="DS866" s="325"/>
      <c r="DT866" s="325"/>
      <c r="EV866" s="325"/>
      <c r="EW866" s="325"/>
      <c r="EX866" s="325"/>
    </row>
    <row r="867" spans="1:154" s="324" customFormat="1" x14ac:dyDescent="0.2">
      <c r="A867" s="46"/>
      <c r="DR867" s="325"/>
      <c r="DS867" s="325"/>
      <c r="DT867" s="325"/>
      <c r="EV867" s="325"/>
      <c r="EW867" s="325"/>
      <c r="EX867" s="325"/>
    </row>
    <row r="868" spans="1:154" s="324" customFormat="1" x14ac:dyDescent="0.2">
      <c r="A868" s="46"/>
      <c r="DR868" s="325"/>
      <c r="DS868" s="325"/>
      <c r="DT868" s="325"/>
      <c r="EV868" s="325"/>
      <c r="EW868" s="325"/>
      <c r="EX868" s="325"/>
    </row>
    <row r="869" spans="1:154" s="324" customFormat="1" x14ac:dyDescent="0.2">
      <c r="A869" s="46"/>
      <c r="DR869" s="325"/>
      <c r="DS869" s="325"/>
      <c r="DT869" s="325"/>
      <c r="EV869" s="325"/>
      <c r="EW869" s="325"/>
      <c r="EX869" s="325"/>
    </row>
    <row r="870" spans="1:154" s="324" customFormat="1" x14ac:dyDescent="0.2">
      <c r="A870" s="46"/>
      <c r="DR870" s="325"/>
      <c r="DS870" s="325"/>
      <c r="DT870" s="325"/>
      <c r="EV870" s="325"/>
      <c r="EW870" s="325"/>
      <c r="EX870" s="325"/>
    </row>
    <row r="871" spans="1:154" s="324" customFormat="1" x14ac:dyDescent="0.2">
      <c r="A871" s="46"/>
      <c r="DR871" s="325"/>
      <c r="DS871" s="325"/>
      <c r="DT871" s="325"/>
      <c r="EV871" s="325"/>
      <c r="EW871" s="325"/>
      <c r="EX871" s="325"/>
    </row>
    <row r="872" spans="1:154" s="324" customFormat="1" x14ac:dyDescent="0.2">
      <c r="A872" s="46"/>
      <c r="DR872" s="325"/>
      <c r="DS872" s="325"/>
      <c r="DT872" s="325"/>
      <c r="EV872" s="325"/>
      <c r="EW872" s="325"/>
      <c r="EX872" s="325"/>
    </row>
    <row r="873" spans="1:154" s="324" customFormat="1" x14ac:dyDescent="0.2">
      <c r="A873" s="46"/>
      <c r="DR873" s="325"/>
      <c r="DS873" s="325"/>
      <c r="DT873" s="325"/>
      <c r="EV873" s="325"/>
      <c r="EW873" s="325"/>
      <c r="EX873" s="325"/>
    </row>
    <row r="874" spans="1:154" s="324" customFormat="1" x14ac:dyDescent="0.2">
      <c r="A874" s="46"/>
      <c r="DR874" s="325"/>
      <c r="DS874" s="325"/>
      <c r="DT874" s="325"/>
      <c r="EV874" s="325"/>
      <c r="EW874" s="325"/>
      <c r="EX874" s="325"/>
    </row>
    <row r="875" spans="1:154" s="324" customFormat="1" x14ac:dyDescent="0.2">
      <c r="A875" s="46"/>
      <c r="DR875" s="325"/>
      <c r="DS875" s="325"/>
      <c r="DT875" s="325"/>
      <c r="EV875" s="325"/>
      <c r="EW875" s="325"/>
      <c r="EX875" s="325"/>
    </row>
    <row r="876" spans="1:154" s="324" customFormat="1" x14ac:dyDescent="0.2">
      <c r="A876" s="46"/>
      <c r="DR876" s="325"/>
      <c r="DS876" s="325"/>
      <c r="DT876" s="325"/>
      <c r="EV876" s="325"/>
      <c r="EW876" s="325"/>
      <c r="EX876" s="325"/>
    </row>
    <row r="877" spans="1:154" s="324" customFormat="1" x14ac:dyDescent="0.2">
      <c r="A877" s="46"/>
      <c r="DR877" s="325"/>
      <c r="DS877" s="325"/>
      <c r="DT877" s="325"/>
      <c r="EV877" s="325"/>
      <c r="EW877" s="325"/>
      <c r="EX877" s="325"/>
    </row>
    <row r="878" spans="1:154" s="324" customFormat="1" x14ac:dyDescent="0.2">
      <c r="A878" s="46"/>
      <c r="DR878" s="325"/>
      <c r="DS878" s="325"/>
      <c r="DT878" s="325"/>
      <c r="EV878" s="325"/>
      <c r="EW878" s="325"/>
      <c r="EX878" s="325"/>
    </row>
    <row r="879" spans="1:154" s="324" customFormat="1" x14ac:dyDescent="0.2">
      <c r="A879" s="46"/>
      <c r="DR879" s="325"/>
      <c r="DS879" s="325"/>
      <c r="DT879" s="325"/>
      <c r="EV879" s="325"/>
      <c r="EW879" s="325"/>
      <c r="EX879" s="325"/>
    </row>
    <row r="880" spans="1:154" s="324" customFormat="1" x14ac:dyDescent="0.2">
      <c r="A880" s="46"/>
      <c r="DR880" s="325"/>
      <c r="DS880" s="325"/>
      <c r="DT880" s="325"/>
      <c r="EV880" s="325"/>
      <c r="EW880" s="325"/>
      <c r="EX880" s="325"/>
    </row>
    <row r="881" spans="1:154" s="324" customFormat="1" x14ac:dyDescent="0.2">
      <c r="A881" s="46"/>
      <c r="DR881" s="325"/>
      <c r="DS881" s="325"/>
      <c r="DT881" s="325"/>
      <c r="EV881" s="325"/>
      <c r="EW881" s="325"/>
      <c r="EX881" s="325"/>
    </row>
    <row r="882" spans="1:154" s="324" customFormat="1" x14ac:dyDescent="0.2">
      <c r="A882" s="46"/>
      <c r="DR882" s="325"/>
      <c r="DS882" s="325"/>
      <c r="DT882" s="325"/>
      <c r="EV882" s="325"/>
      <c r="EW882" s="325"/>
      <c r="EX882" s="325"/>
    </row>
    <row r="883" spans="1:154" s="324" customFormat="1" x14ac:dyDescent="0.2">
      <c r="A883" s="46"/>
      <c r="DR883" s="325"/>
      <c r="DS883" s="325"/>
      <c r="DT883" s="325"/>
      <c r="EV883" s="325"/>
      <c r="EW883" s="325"/>
      <c r="EX883" s="325"/>
    </row>
    <row r="884" spans="1:154" s="324" customFormat="1" x14ac:dyDescent="0.2">
      <c r="A884" s="46"/>
      <c r="DR884" s="325"/>
      <c r="DS884" s="325"/>
      <c r="DT884" s="325"/>
      <c r="EV884" s="325"/>
      <c r="EW884" s="325"/>
      <c r="EX884" s="325"/>
    </row>
    <row r="885" spans="1:154" s="324" customFormat="1" x14ac:dyDescent="0.2">
      <c r="A885" s="46"/>
      <c r="DR885" s="325"/>
      <c r="DS885" s="325"/>
      <c r="DT885" s="325"/>
      <c r="EV885" s="325"/>
      <c r="EW885" s="325"/>
      <c r="EX885" s="325"/>
    </row>
    <row r="886" spans="1:154" s="324" customFormat="1" x14ac:dyDescent="0.2">
      <c r="A886" s="46"/>
      <c r="DR886" s="325"/>
      <c r="DS886" s="325"/>
      <c r="DT886" s="325"/>
      <c r="EV886" s="325"/>
      <c r="EW886" s="325"/>
      <c r="EX886" s="325"/>
    </row>
    <row r="887" spans="1:154" s="324" customFormat="1" x14ac:dyDescent="0.2">
      <c r="A887" s="46"/>
      <c r="DR887" s="325"/>
      <c r="DS887" s="325"/>
      <c r="DT887" s="325"/>
      <c r="EV887" s="325"/>
      <c r="EW887" s="325"/>
      <c r="EX887" s="325"/>
    </row>
    <row r="888" spans="1:154" s="324" customFormat="1" x14ac:dyDescent="0.2">
      <c r="A888" s="46"/>
      <c r="DR888" s="325"/>
      <c r="DS888" s="325"/>
      <c r="DT888" s="325"/>
      <c r="EV888" s="325"/>
      <c r="EW888" s="325"/>
      <c r="EX888" s="325"/>
    </row>
    <row r="889" spans="1:154" s="324" customFormat="1" x14ac:dyDescent="0.2">
      <c r="A889" s="46"/>
      <c r="DR889" s="325"/>
      <c r="DS889" s="325"/>
      <c r="DT889" s="325"/>
      <c r="EV889" s="325"/>
      <c r="EW889" s="325"/>
      <c r="EX889" s="325"/>
    </row>
    <row r="890" spans="1:154" s="324" customFormat="1" x14ac:dyDescent="0.2">
      <c r="A890" s="46"/>
      <c r="DR890" s="325"/>
      <c r="DS890" s="325"/>
      <c r="DT890" s="325"/>
      <c r="EV890" s="325"/>
      <c r="EW890" s="325"/>
      <c r="EX890" s="325"/>
    </row>
    <row r="891" spans="1:154" s="324" customFormat="1" x14ac:dyDescent="0.2">
      <c r="A891" s="46"/>
      <c r="DR891" s="325"/>
      <c r="DS891" s="325"/>
      <c r="DT891" s="325"/>
      <c r="EV891" s="325"/>
      <c r="EW891" s="325"/>
      <c r="EX891" s="325"/>
    </row>
    <row r="892" spans="1:154" s="324" customFormat="1" x14ac:dyDescent="0.2">
      <c r="A892" s="46"/>
      <c r="DR892" s="325"/>
      <c r="DS892" s="325"/>
      <c r="DT892" s="325"/>
      <c r="EV892" s="325"/>
      <c r="EW892" s="325"/>
      <c r="EX892" s="325"/>
    </row>
    <row r="893" spans="1:154" s="324" customFormat="1" x14ac:dyDescent="0.2">
      <c r="A893" s="46"/>
      <c r="DR893" s="325"/>
      <c r="DS893" s="325"/>
      <c r="DT893" s="325"/>
      <c r="EV893" s="325"/>
      <c r="EW893" s="325"/>
      <c r="EX893" s="325"/>
    </row>
    <row r="894" spans="1:154" s="324" customFormat="1" x14ac:dyDescent="0.2">
      <c r="A894" s="46"/>
      <c r="DR894" s="325"/>
      <c r="DS894" s="325"/>
      <c r="DT894" s="325"/>
      <c r="EV894" s="325"/>
      <c r="EW894" s="325"/>
      <c r="EX894" s="325"/>
    </row>
    <row r="895" spans="1:154" s="324" customFormat="1" x14ac:dyDescent="0.2">
      <c r="A895" s="46"/>
      <c r="DR895" s="325"/>
      <c r="DS895" s="325"/>
      <c r="DT895" s="325"/>
      <c r="EV895" s="325"/>
      <c r="EW895" s="325"/>
      <c r="EX895" s="325"/>
    </row>
    <row r="896" spans="1:154" s="324" customFormat="1" x14ac:dyDescent="0.2">
      <c r="A896" s="46"/>
      <c r="DR896" s="325"/>
      <c r="DS896" s="325"/>
      <c r="DT896" s="325"/>
      <c r="EV896" s="325"/>
      <c r="EW896" s="325"/>
      <c r="EX896" s="325"/>
    </row>
    <row r="897" spans="1:154" s="324" customFormat="1" x14ac:dyDescent="0.2">
      <c r="A897" s="46"/>
      <c r="DR897" s="325"/>
      <c r="DS897" s="325"/>
      <c r="DT897" s="325"/>
      <c r="EV897" s="325"/>
      <c r="EW897" s="325"/>
      <c r="EX897" s="325"/>
    </row>
    <row r="898" spans="1:154" s="324" customFormat="1" x14ac:dyDescent="0.2">
      <c r="A898" s="46"/>
      <c r="DR898" s="325"/>
      <c r="DS898" s="325"/>
      <c r="DT898" s="325"/>
      <c r="EV898" s="325"/>
      <c r="EW898" s="325"/>
      <c r="EX898" s="325"/>
    </row>
    <row r="899" spans="1:154" s="324" customFormat="1" x14ac:dyDescent="0.2">
      <c r="A899" s="46"/>
      <c r="DR899" s="325"/>
      <c r="DS899" s="325"/>
      <c r="DT899" s="325"/>
      <c r="EV899" s="325"/>
      <c r="EW899" s="325"/>
      <c r="EX899" s="325"/>
    </row>
    <row r="900" spans="1:154" s="324" customFormat="1" x14ac:dyDescent="0.2">
      <c r="A900" s="46"/>
      <c r="DR900" s="325"/>
      <c r="DS900" s="325"/>
      <c r="DT900" s="325"/>
      <c r="EV900" s="325"/>
      <c r="EW900" s="325"/>
      <c r="EX900" s="325"/>
    </row>
    <row r="901" spans="1:154" s="324" customFormat="1" x14ac:dyDescent="0.2">
      <c r="A901" s="46"/>
      <c r="DR901" s="325"/>
      <c r="DS901" s="325"/>
      <c r="DT901" s="325"/>
      <c r="EV901" s="325"/>
      <c r="EW901" s="325"/>
      <c r="EX901" s="325"/>
    </row>
    <row r="902" spans="1:154" s="324" customFormat="1" x14ac:dyDescent="0.2">
      <c r="A902" s="46"/>
      <c r="DR902" s="325"/>
      <c r="DS902" s="325"/>
      <c r="DT902" s="325"/>
      <c r="EV902" s="325"/>
      <c r="EW902" s="325"/>
      <c r="EX902" s="325"/>
    </row>
    <row r="903" spans="1:154" s="324" customFormat="1" x14ac:dyDescent="0.2">
      <c r="A903" s="46"/>
      <c r="DR903" s="325"/>
      <c r="DS903" s="325"/>
      <c r="DT903" s="325"/>
      <c r="EV903" s="325"/>
      <c r="EW903" s="325"/>
      <c r="EX903" s="325"/>
    </row>
    <row r="904" spans="1:154" s="324" customFormat="1" x14ac:dyDescent="0.2">
      <c r="A904" s="46"/>
      <c r="DR904" s="325"/>
      <c r="DS904" s="325"/>
      <c r="DT904" s="325"/>
      <c r="EV904" s="325"/>
      <c r="EW904" s="325"/>
      <c r="EX904" s="325"/>
    </row>
    <row r="905" spans="1:154" s="324" customFormat="1" x14ac:dyDescent="0.2">
      <c r="A905" s="46"/>
      <c r="DR905" s="325"/>
      <c r="DS905" s="325"/>
      <c r="DT905" s="325"/>
      <c r="EV905" s="325"/>
      <c r="EW905" s="325"/>
      <c r="EX905" s="325"/>
    </row>
    <row r="906" spans="1:154" s="324" customFormat="1" x14ac:dyDescent="0.2">
      <c r="A906" s="46"/>
      <c r="DR906" s="325"/>
      <c r="DS906" s="325"/>
      <c r="DT906" s="325"/>
      <c r="EV906" s="325"/>
      <c r="EW906" s="325"/>
      <c r="EX906" s="325"/>
    </row>
    <row r="907" spans="1:154" s="324" customFormat="1" x14ac:dyDescent="0.2">
      <c r="A907" s="46"/>
      <c r="DR907" s="325"/>
      <c r="DS907" s="325"/>
      <c r="DT907" s="325"/>
      <c r="EV907" s="325"/>
      <c r="EW907" s="325"/>
      <c r="EX907" s="325"/>
    </row>
    <row r="908" spans="1:154" s="324" customFormat="1" x14ac:dyDescent="0.2">
      <c r="A908" s="46"/>
      <c r="DR908" s="325"/>
      <c r="DS908" s="325"/>
      <c r="DT908" s="325"/>
      <c r="EV908" s="325"/>
      <c r="EW908" s="325"/>
      <c r="EX908" s="325"/>
    </row>
    <row r="909" spans="1:154" s="324" customFormat="1" x14ac:dyDescent="0.2">
      <c r="A909" s="46"/>
      <c r="DR909" s="325"/>
      <c r="DS909" s="325"/>
      <c r="DT909" s="325"/>
      <c r="EV909" s="325"/>
      <c r="EW909" s="325"/>
      <c r="EX909" s="325"/>
    </row>
    <row r="910" spans="1:154" s="324" customFormat="1" x14ac:dyDescent="0.2">
      <c r="A910" s="46"/>
      <c r="DR910" s="325"/>
      <c r="DS910" s="325"/>
      <c r="DT910" s="325"/>
      <c r="EV910" s="325"/>
      <c r="EW910" s="325"/>
      <c r="EX910" s="325"/>
    </row>
    <row r="911" spans="1:154" s="324" customFormat="1" x14ac:dyDescent="0.2">
      <c r="A911" s="46"/>
      <c r="DR911" s="325"/>
      <c r="DS911" s="325"/>
      <c r="DT911" s="325"/>
      <c r="EV911" s="325"/>
      <c r="EW911" s="325"/>
      <c r="EX911" s="325"/>
    </row>
    <row r="912" spans="1:154" s="324" customFormat="1" x14ac:dyDescent="0.2">
      <c r="A912" s="46"/>
      <c r="DR912" s="325"/>
      <c r="DS912" s="325"/>
      <c r="DT912" s="325"/>
      <c r="EV912" s="325"/>
      <c r="EW912" s="325"/>
      <c r="EX912" s="325"/>
    </row>
    <row r="913" spans="1:154" s="324" customFormat="1" x14ac:dyDescent="0.2">
      <c r="A913" s="46"/>
      <c r="DR913" s="325"/>
      <c r="DS913" s="325"/>
      <c r="DT913" s="325"/>
      <c r="EV913" s="325"/>
      <c r="EW913" s="325"/>
      <c r="EX913" s="325"/>
    </row>
    <row r="914" spans="1:154" s="324" customFormat="1" x14ac:dyDescent="0.2">
      <c r="A914" s="46"/>
      <c r="DR914" s="325"/>
      <c r="DS914" s="325"/>
      <c r="DT914" s="325"/>
      <c r="EV914" s="325"/>
      <c r="EW914" s="325"/>
      <c r="EX914" s="325"/>
    </row>
    <row r="915" spans="1:154" s="324" customFormat="1" x14ac:dyDescent="0.2">
      <c r="A915" s="46"/>
      <c r="DR915" s="325"/>
      <c r="DS915" s="325"/>
      <c r="DT915" s="325"/>
      <c r="EV915" s="325"/>
      <c r="EW915" s="325"/>
      <c r="EX915" s="325"/>
    </row>
    <row r="916" spans="1:154" s="324" customFormat="1" x14ac:dyDescent="0.2">
      <c r="A916" s="46"/>
      <c r="DR916" s="325"/>
      <c r="DS916" s="325"/>
      <c r="DT916" s="325"/>
      <c r="EV916" s="325"/>
      <c r="EW916" s="325"/>
      <c r="EX916" s="325"/>
    </row>
    <row r="917" spans="1:154" s="324" customFormat="1" x14ac:dyDescent="0.2">
      <c r="A917" s="46"/>
      <c r="DR917" s="325"/>
      <c r="DS917" s="325"/>
      <c r="DT917" s="325"/>
      <c r="EV917" s="325"/>
      <c r="EW917" s="325"/>
      <c r="EX917" s="325"/>
    </row>
    <row r="918" spans="1:154" s="324" customFormat="1" x14ac:dyDescent="0.2">
      <c r="A918" s="46"/>
      <c r="DR918" s="325"/>
      <c r="DS918" s="325"/>
      <c r="DT918" s="325"/>
      <c r="EV918" s="325"/>
      <c r="EW918" s="325"/>
      <c r="EX918" s="325"/>
    </row>
    <row r="919" spans="1:154" s="324" customFormat="1" x14ac:dyDescent="0.2">
      <c r="A919" s="46"/>
      <c r="DR919" s="325"/>
      <c r="DS919" s="325"/>
      <c r="DT919" s="325"/>
      <c r="EV919" s="325"/>
      <c r="EW919" s="325"/>
      <c r="EX919" s="325"/>
    </row>
    <row r="920" spans="1:154" s="324" customFormat="1" x14ac:dyDescent="0.2">
      <c r="A920" s="46"/>
      <c r="DR920" s="325"/>
      <c r="DS920" s="325"/>
      <c r="DT920" s="325"/>
      <c r="EV920" s="325"/>
      <c r="EW920" s="325"/>
      <c r="EX920" s="325"/>
    </row>
    <row r="921" spans="1:154" s="324" customFormat="1" x14ac:dyDescent="0.2">
      <c r="A921" s="46"/>
      <c r="DR921" s="325"/>
      <c r="DS921" s="325"/>
      <c r="DT921" s="325"/>
      <c r="EV921" s="325"/>
      <c r="EW921" s="325"/>
      <c r="EX921" s="325"/>
    </row>
    <row r="922" spans="1:154" s="324" customFormat="1" x14ac:dyDescent="0.2">
      <c r="A922" s="46"/>
      <c r="DR922" s="325"/>
      <c r="DS922" s="325"/>
      <c r="DT922" s="325"/>
      <c r="EV922" s="325"/>
      <c r="EW922" s="325"/>
      <c r="EX922" s="325"/>
    </row>
    <row r="923" spans="1:154" s="324" customFormat="1" x14ac:dyDescent="0.2">
      <c r="A923" s="46"/>
      <c r="DR923" s="325"/>
      <c r="DS923" s="325"/>
      <c r="DT923" s="325"/>
      <c r="EV923" s="325"/>
      <c r="EW923" s="325"/>
      <c r="EX923" s="325"/>
    </row>
    <row r="924" spans="1:154" s="324" customFormat="1" x14ac:dyDescent="0.2">
      <c r="A924" s="46"/>
      <c r="DR924" s="325"/>
      <c r="DS924" s="325"/>
      <c r="DT924" s="325"/>
      <c r="EV924" s="325"/>
      <c r="EW924" s="325"/>
      <c r="EX924" s="325"/>
    </row>
    <row r="925" spans="1:154" s="324" customFormat="1" x14ac:dyDescent="0.2">
      <c r="A925" s="46"/>
      <c r="DR925" s="325"/>
      <c r="DS925" s="325"/>
      <c r="DT925" s="325"/>
      <c r="EV925" s="325"/>
      <c r="EW925" s="325"/>
      <c r="EX925" s="325"/>
    </row>
    <row r="926" spans="1:154" s="324" customFormat="1" x14ac:dyDescent="0.2">
      <c r="A926" s="46"/>
      <c r="DR926" s="325"/>
      <c r="DS926" s="325"/>
      <c r="DT926" s="325"/>
      <c r="EV926" s="325"/>
      <c r="EW926" s="325"/>
      <c r="EX926" s="325"/>
    </row>
    <row r="927" spans="1:154" s="324" customFormat="1" x14ac:dyDescent="0.2">
      <c r="A927" s="46"/>
      <c r="DR927" s="325"/>
      <c r="DS927" s="325"/>
      <c r="DT927" s="325"/>
      <c r="EV927" s="325"/>
      <c r="EW927" s="325"/>
      <c r="EX927" s="325"/>
    </row>
    <row r="928" spans="1:154" s="324" customFormat="1" x14ac:dyDescent="0.2">
      <c r="A928" s="46"/>
      <c r="DR928" s="325"/>
      <c r="DS928" s="325"/>
      <c r="DT928" s="325"/>
      <c r="EV928" s="325"/>
      <c r="EW928" s="325"/>
      <c r="EX928" s="325"/>
    </row>
    <row r="929" spans="1:154" s="324" customFormat="1" x14ac:dyDescent="0.2">
      <c r="A929" s="46"/>
      <c r="DR929" s="325"/>
      <c r="DS929" s="325"/>
      <c r="DT929" s="325"/>
      <c r="EV929" s="325"/>
      <c r="EW929" s="325"/>
      <c r="EX929" s="325"/>
    </row>
    <row r="930" spans="1:154" s="324" customFormat="1" x14ac:dyDescent="0.2">
      <c r="A930" s="46"/>
      <c r="DR930" s="325"/>
      <c r="DS930" s="325"/>
      <c r="DT930" s="325"/>
      <c r="EV930" s="325"/>
      <c r="EW930" s="325"/>
      <c r="EX930" s="325"/>
    </row>
    <row r="931" spans="1:154" s="324" customFormat="1" x14ac:dyDescent="0.2">
      <c r="A931" s="46"/>
      <c r="DR931" s="325"/>
      <c r="DS931" s="325"/>
      <c r="DT931" s="325"/>
      <c r="EV931" s="325"/>
      <c r="EW931" s="325"/>
      <c r="EX931" s="325"/>
    </row>
    <row r="932" spans="1:154" s="324" customFormat="1" x14ac:dyDescent="0.2">
      <c r="A932" s="46"/>
      <c r="DR932" s="325"/>
      <c r="DS932" s="325"/>
      <c r="DT932" s="325"/>
      <c r="EV932" s="325"/>
      <c r="EW932" s="325"/>
      <c r="EX932" s="325"/>
    </row>
    <row r="933" spans="1:154" s="324" customFormat="1" x14ac:dyDescent="0.2">
      <c r="A933" s="46"/>
      <c r="DR933" s="325"/>
      <c r="DS933" s="325"/>
      <c r="DT933" s="325"/>
      <c r="EV933" s="325"/>
      <c r="EW933" s="325"/>
      <c r="EX933" s="325"/>
    </row>
    <row r="934" spans="1:154" s="324" customFormat="1" x14ac:dyDescent="0.2">
      <c r="A934" s="46"/>
      <c r="DR934" s="325"/>
      <c r="DS934" s="325"/>
      <c r="DT934" s="325"/>
      <c r="EV934" s="325"/>
      <c r="EW934" s="325"/>
      <c r="EX934" s="325"/>
    </row>
    <row r="935" spans="1:154" s="324" customFormat="1" x14ac:dyDescent="0.2">
      <c r="A935" s="46"/>
      <c r="DR935" s="325"/>
      <c r="DS935" s="325"/>
      <c r="DT935" s="325"/>
      <c r="EV935" s="325"/>
      <c r="EW935" s="325"/>
      <c r="EX935" s="325"/>
    </row>
    <row r="936" spans="1:154" s="324" customFormat="1" x14ac:dyDescent="0.2">
      <c r="A936" s="46"/>
      <c r="DR936" s="325"/>
      <c r="DS936" s="325"/>
      <c r="DT936" s="325"/>
      <c r="EV936" s="325"/>
      <c r="EW936" s="325"/>
      <c r="EX936" s="325"/>
    </row>
    <row r="937" spans="1:154" s="324" customFormat="1" x14ac:dyDescent="0.2">
      <c r="A937" s="46"/>
      <c r="DR937" s="325"/>
      <c r="DS937" s="325"/>
      <c r="DT937" s="325"/>
      <c r="EV937" s="325"/>
      <c r="EW937" s="325"/>
      <c r="EX937" s="325"/>
    </row>
    <row r="938" spans="1:154" s="324" customFormat="1" x14ac:dyDescent="0.2">
      <c r="A938" s="46"/>
      <c r="DR938" s="325"/>
      <c r="DS938" s="325"/>
      <c r="DT938" s="325"/>
      <c r="EV938" s="325"/>
      <c r="EW938" s="325"/>
      <c r="EX938" s="325"/>
    </row>
    <row r="939" spans="1:154" s="324" customFormat="1" x14ac:dyDescent="0.2">
      <c r="A939" s="46"/>
      <c r="DR939" s="325"/>
      <c r="DS939" s="325"/>
      <c r="DT939" s="325"/>
      <c r="EV939" s="325"/>
      <c r="EW939" s="325"/>
      <c r="EX939" s="325"/>
    </row>
    <row r="940" spans="1:154" s="324" customFormat="1" x14ac:dyDescent="0.2">
      <c r="A940" s="46"/>
      <c r="DR940" s="325"/>
      <c r="DS940" s="325"/>
      <c r="DT940" s="325"/>
      <c r="EV940" s="325"/>
      <c r="EW940" s="325"/>
      <c r="EX940" s="325"/>
    </row>
    <row r="941" spans="1:154" s="324" customFormat="1" x14ac:dyDescent="0.2">
      <c r="A941" s="46"/>
      <c r="DR941" s="325"/>
      <c r="DS941" s="325"/>
      <c r="DT941" s="325"/>
      <c r="EV941" s="325"/>
      <c r="EW941" s="325"/>
      <c r="EX941" s="325"/>
    </row>
    <row r="942" spans="1:154" s="324" customFormat="1" x14ac:dyDescent="0.2">
      <c r="A942" s="46"/>
      <c r="DR942" s="325"/>
      <c r="DS942" s="325"/>
      <c r="DT942" s="325"/>
      <c r="EV942" s="325"/>
      <c r="EW942" s="325"/>
      <c r="EX942" s="325"/>
    </row>
    <row r="943" spans="1:154" s="324" customFormat="1" x14ac:dyDescent="0.2">
      <c r="A943" s="46"/>
      <c r="DR943" s="325"/>
      <c r="DS943" s="325"/>
      <c r="DT943" s="325"/>
      <c r="EV943" s="325"/>
      <c r="EW943" s="325"/>
      <c r="EX943" s="325"/>
    </row>
    <row r="944" spans="1:154" s="324" customFormat="1" x14ac:dyDescent="0.2">
      <c r="A944" s="46"/>
      <c r="DR944" s="325"/>
      <c r="DS944" s="325"/>
      <c r="DT944" s="325"/>
      <c r="EV944" s="325"/>
      <c r="EW944" s="325"/>
      <c r="EX944" s="325"/>
    </row>
    <row r="945" spans="1:154" s="324" customFormat="1" x14ac:dyDescent="0.2">
      <c r="A945" s="46"/>
      <c r="DR945" s="325"/>
      <c r="DS945" s="325"/>
      <c r="DT945" s="325"/>
      <c r="EV945" s="325"/>
      <c r="EW945" s="325"/>
      <c r="EX945" s="325"/>
    </row>
    <row r="946" spans="1:154" s="324" customFormat="1" x14ac:dyDescent="0.2">
      <c r="A946" s="46"/>
      <c r="DR946" s="325"/>
      <c r="DS946" s="325"/>
      <c r="DT946" s="325"/>
      <c r="EV946" s="325"/>
      <c r="EW946" s="325"/>
      <c r="EX946" s="325"/>
    </row>
    <row r="947" spans="1:154" s="324" customFormat="1" x14ac:dyDescent="0.2">
      <c r="A947" s="46"/>
      <c r="DR947" s="325"/>
      <c r="DS947" s="325"/>
      <c r="DT947" s="325"/>
      <c r="EV947" s="325"/>
      <c r="EW947" s="325"/>
      <c r="EX947" s="325"/>
    </row>
    <row r="948" spans="1:154" s="324" customFormat="1" x14ac:dyDescent="0.2">
      <c r="A948" s="46"/>
      <c r="DR948" s="325"/>
      <c r="DS948" s="325"/>
      <c r="DT948" s="325"/>
      <c r="EV948" s="325"/>
      <c r="EW948" s="325"/>
      <c r="EX948" s="325"/>
    </row>
    <row r="949" spans="1:154" s="324" customFormat="1" x14ac:dyDescent="0.2">
      <c r="A949" s="46"/>
      <c r="DR949" s="325"/>
      <c r="DS949" s="325"/>
      <c r="DT949" s="325"/>
      <c r="EV949" s="325"/>
      <c r="EW949" s="325"/>
      <c r="EX949" s="325"/>
    </row>
    <row r="950" spans="1:154" s="324" customFormat="1" x14ac:dyDescent="0.2">
      <c r="A950" s="46"/>
      <c r="DR950" s="325"/>
      <c r="DS950" s="325"/>
      <c r="DT950" s="325"/>
      <c r="EV950" s="325"/>
      <c r="EW950" s="325"/>
      <c r="EX950" s="325"/>
    </row>
    <row r="951" spans="1:154" s="324" customFormat="1" x14ac:dyDescent="0.2">
      <c r="A951" s="46"/>
      <c r="DR951" s="325"/>
      <c r="DS951" s="325"/>
      <c r="DT951" s="325"/>
      <c r="EV951" s="325"/>
      <c r="EW951" s="325"/>
      <c r="EX951" s="325"/>
    </row>
    <row r="952" spans="1:154" s="324" customFormat="1" x14ac:dyDescent="0.2">
      <c r="A952" s="46"/>
      <c r="DR952" s="325"/>
      <c r="DS952" s="325"/>
      <c r="DT952" s="325"/>
      <c r="EV952" s="325"/>
      <c r="EW952" s="325"/>
      <c r="EX952" s="325"/>
    </row>
    <row r="953" spans="1:154" s="324" customFormat="1" x14ac:dyDescent="0.2">
      <c r="A953" s="46"/>
      <c r="DR953" s="325"/>
      <c r="DS953" s="325"/>
      <c r="DT953" s="325"/>
      <c r="EV953" s="325"/>
      <c r="EW953" s="325"/>
      <c r="EX953" s="325"/>
    </row>
    <row r="954" spans="1:154" s="324" customFormat="1" x14ac:dyDescent="0.2">
      <c r="A954" s="46"/>
      <c r="DR954" s="325"/>
      <c r="DS954" s="325"/>
      <c r="DT954" s="325"/>
      <c r="EV954" s="325"/>
      <c r="EW954" s="325"/>
      <c r="EX954" s="325"/>
    </row>
    <row r="955" spans="1:154" s="324" customFormat="1" x14ac:dyDescent="0.2">
      <c r="A955" s="46"/>
      <c r="DR955" s="325"/>
      <c r="DS955" s="325"/>
      <c r="DT955" s="325"/>
      <c r="EV955" s="325"/>
      <c r="EW955" s="325"/>
      <c r="EX955" s="325"/>
    </row>
    <row r="956" spans="1:154" s="324" customFormat="1" x14ac:dyDescent="0.2">
      <c r="A956" s="46"/>
      <c r="DR956" s="325"/>
      <c r="DS956" s="325"/>
      <c r="DT956" s="325"/>
      <c r="EV956" s="325"/>
      <c r="EW956" s="325"/>
      <c r="EX956" s="325"/>
    </row>
    <row r="957" spans="1:154" s="324" customFormat="1" x14ac:dyDescent="0.2">
      <c r="A957" s="46"/>
      <c r="DR957" s="325"/>
      <c r="DS957" s="325"/>
      <c r="DT957" s="325"/>
      <c r="EV957" s="325"/>
      <c r="EW957" s="325"/>
      <c r="EX957" s="325"/>
    </row>
    <row r="958" spans="1:154" s="324" customFormat="1" x14ac:dyDescent="0.2">
      <c r="A958" s="46"/>
      <c r="DR958" s="325"/>
      <c r="DS958" s="325"/>
      <c r="DT958" s="325"/>
      <c r="EV958" s="325"/>
      <c r="EW958" s="325"/>
      <c r="EX958" s="325"/>
    </row>
    <row r="959" spans="1:154" s="324" customFormat="1" x14ac:dyDescent="0.2">
      <c r="A959" s="46"/>
      <c r="DR959" s="325"/>
      <c r="DS959" s="325"/>
      <c r="DT959" s="325"/>
      <c r="EV959" s="325"/>
      <c r="EW959" s="325"/>
      <c r="EX959" s="325"/>
    </row>
    <row r="960" spans="1:154" s="324" customFormat="1" x14ac:dyDescent="0.2">
      <c r="A960" s="46"/>
      <c r="DR960" s="325"/>
      <c r="DS960" s="325"/>
      <c r="DT960" s="325"/>
      <c r="EV960" s="325"/>
      <c r="EW960" s="325"/>
      <c r="EX960" s="325"/>
    </row>
    <row r="961" spans="1:154" s="324" customFormat="1" x14ac:dyDescent="0.2">
      <c r="A961" s="46"/>
      <c r="DR961" s="325"/>
      <c r="DS961" s="325"/>
      <c r="DT961" s="325"/>
      <c r="EV961" s="325"/>
      <c r="EW961" s="325"/>
      <c r="EX961" s="325"/>
    </row>
    <row r="962" spans="1:154" s="324" customFormat="1" x14ac:dyDescent="0.2">
      <c r="A962" s="46"/>
      <c r="DR962" s="325"/>
      <c r="DS962" s="325"/>
      <c r="DT962" s="325"/>
      <c r="EV962" s="325"/>
      <c r="EW962" s="325"/>
      <c r="EX962" s="325"/>
    </row>
    <row r="963" spans="1:154" s="324" customFormat="1" x14ac:dyDescent="0.2">
      <c r="A963" s="46"/>
      <c r="DR963" s="325"/>
      <c r="DS963" s="325"/>
      <c r="DT963" s="325"/>
      <c r="EV963" s="325"/>
      <c r="EW963" s="325"/>
      <c r="EX963" s="325"/>
    </row>
    <row r="964" spans="1:154" s="324" customFormat="1" x14ac:dyDescent="0.2">
      <c r="A964" s="46"/>
      <c r="DR964" s="325"/>
      <c r="DS964" s="325"/>
      <c r="DT964" s="325"/>
      <c r="EV964" s="325"/>
      <c r="EW964" s="325"/>
      <c r="EX964" s="325"/>
    </row>
    <row r="965" spans="1:154" s="324" customFormat="1" x14ac:dyDescent="0.2">
      <c r="A965" s="46"/>
      <c r="DR965" s="325"/>
      <c r="DS965" s="325"/>
      <c r="DT965" s="325"/>
      <c r="EV965" s="325"/>
      <c r="EW965" s="325"/>
      <c r="EX965" s="325"/>
    </row>
    <row r="966" spans="1:154" s="324" customFormat="1" x14ac:dyDescent="0.2">
      <c r="A966" s="46"/>
      <c r="DR966" s="325"/>
      <c r="DS966" s="325"/>
      <c r="DT966" s="325"/>
      <c r="EV966" s="325"/>
      <c r="EW966" s="325"/>
      <c r="EX966" s="325"/>
    </row>
    <row r="967" spans="1:154" s="324" customFormat="1" x14ac:dyDescent="0.2">
      <c r="A967" s="46"/>
      <c r="DR967" s="325"/>
      <c r="DS967" s="325"/>
      <c r="DT967" s="325"/>
      <c r="EV967" s="325"/>
      <c r="EW967" s="325"/>
      <c r="EX967" s="325"/>
    </row>
    <row r="968" spans="1:154" s="324" customFormat="1" x14ac:dyDescent="0.2">
      <c r="A968" s="46"/>
      <c r="DR968" s="325"/>
      <c r="DS968" s="325"/>
      <c r="DT968" s="325"/>
      <c r="EV968" s="325"/>
      <c r="EW968" s="325"/>
      <c r="EX968" s="325"/>
    </row>
    <row r="969" spans="1:154" s="324" customFormat="1" x14ac:dyDescent="0.2">
      <c r="A969" s="46"/>
      <c r="DR969" s="325"/>
      <c r="DS969" s="325"/>
      <c r="DT969" s="325"/>
      <c r="EV969" s="325"/>
      <c r="EW969" s="325"/>
      <c r="EX969" s="325"/>
    </row>
    <row r="970" spans="1:154" s="324" customFormat="1" x14ac:dyDescent="0.2">
      <c r="A970" s="46"/>
      <c r="DR970" s="325"/>
      <c r="DS970" s="325"/>
      <c r="DT970" s="325"/>
      <c r="EV970" s="325"/>
      <c r="EW970" s="325"/>
      <c r="EX970" s="325"/>
    </row>
    <row r="971" spans="1:154" s="324" customFormat="1" x14ac:dyDescent="0.2">
      <c r="A971" s="46"/>
      <c r="DR971" s="325"/>
      <c r="DS971" s="325"/>
      <c r="DT971" s="325"/>
      <c r="EV971" s="325"/>
      <c r="EW971" s="325"/>
      <c r="EX971" s="325"/>
    </row>
    <row r="972" spans="1:154" s="324" customFormat="1" x14ac:dyDescent="0.2">
      <c r="A972" s="46"/>
      <c r="DR972" s="325"/>
      <c r="DS972" s="325"/>
      <c r="DT972" s="325"/>
      <c r="EV972" s="325"/>
      <c r="EW972" s="325"/>
      <c r="EX972" s="325"/>
    </row>
    <row r="973" spans="1:154" s="324" customFormat="1" x14ac:dyDescent="0.2">
      <c r="A973" s="46"/>
      <c r="DR973" s="325"/>
      <c r="DS973" s="325"/>
      <c r="DT973" s="325"/>
      <c r="EV973" s="325"/>
      <c r="EW973" s="325"/>
      <c r="EX973" s="325"/>
    </row>
    <row r="974" spans="1:154" s="324" customFormat="1" x14ac:dyDescent="0.2">
      <c r="A974" s="46"/>
      <c r="DR974" s="325"/>
      <c r="DS974" s="325"/>
      <c r="DT974" s="325"/>
      <c r="EV974" s="325"/>
      <c r="EW974" s="325"/>
      <c r="EX974" s="325"/>
    </row>
    <row r="975" spans="1:154" s="324" customFormat="1" x14ac:dyDescent="0.2">
      <c r="A975" s="46"/>
      <c r="DR975" s="325"/>
      <c r="DS975" s="325"/>
      <c r="DT975" s="325"/>
      <c r="EV975" s="325"/>
      <c r="EW975" s="325"/>
      <c r="EX975" s="325"/>
    </row>
    <row r="976" spans="1:154" s="324" customFormat="1" x14ac:dyDescent="0.2">
      <c r="A976" s="46"/>
      <c r="DR976" s="325"/>
      <c r="DS976" s="325"/>
      <c r="DT976" s="325"/>
      <c r="EV976" s="325"/>
      <c r="EW976" s="325"/>
      <c r="EX976" s="325"/>
    </row>
    <row r="977" spans="1:154" s="324" customFormat="1" x14ac:dyDescent="0.2">
      <c r="A977" s="46"/>
      <c r="DR977" s="325"/>
      <c r="DS977" s="325"/>
      <c r="DT977" s="325"/>
      <c r="EV977" s="325"/>
      <c r="EW977" s="325"/>
      <c r="EX977" s="325"/>
    </row>
    <row r="978" spans="1:154" s="324" customFormat="1" x14ac:dyDescent="0.2">
      <c r="A978" s="46"/>
      <c r="DR978" s="325"/>
      <c r="DS978" s="325"/>
      <c r="DT978" s="325"/>
      <c r="EV978" s="325"/>
      <c r="EW978" s="325"/>
      <c r="EX978" s="325"/>
    </row>
    <row r="979" spans="1:154" s="324" customFormat="1" x14ac:dyDescent="0.2">
      <c r="A979" s="46"/>
      <c r="DR979" s="325"/>
      <c r="DS979" s="325"/>
      <c r="DT979" s="325"/>
      <c r="EV979" s="325"/>
      <c r="EW979" s="325"/>
      <c r="EX979" s="325"/>
    </row>
    <row r="980" spans="1:154" s="324" customFormat="1" x14ac:dyDescent="0.2">
      <c r="A980" s="46"/>
      <c r="DR980" s="325"/>
      <c r="DS980" s="325"/>
      <c r="DT980" s="325"/>
      <c r="EV980" s="325"/>
      <c r="EW980" s="325"/>
      <c r="EX980" s="325"/>
    </row>
    <row r="981" spans="1:154" s="324" customFormat="1" x14ac:dyDescent="0.2">
      <c r="A981" s="46"/>
      <c r="DR981" s="325"/>
      <c r="DS981" s="325"/>
      <c r="DT981" s="325"/>
      <c r="EV981" s="325"/>
      <c r="EW981" s="325"/>
      <c r="EX981" s="325"/>
    </row>
    <row r="982" spans="1:154" s="324" customFormat="1" x14ac:dyDescent="0.2">
      <c r="A982" s="46"/>
      <c r="DR982" s="325"/>
      <c r="DS982" s="325"/>
      <c r="DT982" s="325"/>
      <c r="EV982" s="325"/>
      <c r="EW982" s="325"/>
      <c r="EX982" s="325"/>
    </row>
    <row r="983" spans="1:154" s="324" customFormat="1" x14ac:dyDescent="0.2">
      <c r="A983" s="46"/>
      <c r="DR983" s="325"/>
      <c r="DS983" s="325"/>
      <c r="DT983" s="325"/>
      <c r="EV983" s="325"/>
      <c r="EW983" s="325"/>
      <c r="EX983" s="325"/>
    </row>
    <row r="984" spans="1:154" s="324" customFormat="1" x14ac:dyDescent="0.2">
      <c r="A984" s="46"/>
      <c r="DR984" s="325"/>
      <c r="DS984" s="325"/>
      <c r="DT984" s="325"/>
      <c r="EV984" s="325"/>
      <c r="EW984" s="325"/>
      <c r="EX984" s="325"/>
    </row>
    <row r="985" spans="1:154" s="324" customFormat="1" x14ac:dyDescent="0.2">
      <c r="A985" s="46"/>
      <c r="DR985" s="325"/>
      <c r="DS985" s="325"/>
      <c r="DT985" s="325"/>
      <c r="EV985" s="325"/>
      <c r="EW985" s="325"/>
      <c r="EX985" s="325"/>
    </row>
    <row r="986" spans="1:154" s="324" customFormat="1" x14ac:dyDescent="0.2">
      <c r="A986" s="46"/>
      <c r="DR986" s="325"/>
      <c r="DS986" s="325"/>
      <c r="DT986" s="325"/>
      <c r="EV986" s="325"/>
      <c r="EW986" s="325"/>
      <c r="EX986" s="325"/>
    </row>
    <row r="987" spans="1:154" s="324" customFormat="1" x14ac:dyDescent="0.2">
      <c r="A987" s="46"/>
      <c r="DR987" s="325"/>
      <c r="DS987" s="325"/>
      <c r="DT987" s="325"/>
      <c r="EV987" s="325"/>
      <c r="EW987" s="325"/>
      <c r="EX987" s="325"/>
    </row>
    <row r="988" spans="1:154" s="324" customFormat="1" x14ac:dyDescent="0.2">
      <c r="A988" s="46"/>
      <c r="DR988" s="325"/>
      <c r="DS988" s="325"/>
      <c r="DT988" s="325"/>
      <c r="EV988" s="325"/>
      <c r="EW988" s="325"/>
      <c r="EX988" s="325"/>
    </row>
    <row r="989" spans="1:154" s="324" customFormat="1" x14ac:dyDescent="0.2">
      <c r="A989" s="46"/>
      <c r="DR989" s="325"/>
      <c r="DS989" s="325"/>
      <c r="DT989" s="325"/>
      <c r="EV989" s="325"/>
      <c r="EW989" s="325"/>
      <c r="EX989" s="325"/>
    </row>
    <row r="990" spans="1:154" s="324" customFormat="1" x14ac:dyDescent="0.2">
      <c r="A990" s="46"/>
      <c r="DR990" s="325"/>
      <c r="DS990" s="325"/>
      <c r="DT990" s="325"/>
      <c r="EV990" s="325"/>
      <c r="EW990" s="325"/>
      <c r="EX990" s="325"/>
    </row>
    <row r="991" spans="1:154" s="324" customFormat="1" x14ac:dyDescent="0.2">
      <c r="A991" s="46"/>
      <c r="DR991" s="325"/>
      <c r="DS991" s="325"/>
      <c r="DT991" s="325"/>
      <c r="EV991" s="325"/>
      <c r="EW991" s="325"/>
      <c r="EX991" s="325"/>
    </row>
    <row r="992" spans="1:154" s="324" customFormat="1" x14ac:dyDescent="0.2">
      <c r="A992" s="46"/>
      <c r="DR992" s="325"/>
      <c r="DS992" s="325"/>
      <c r="DT992" s="325"/>
      <c r="EV992" s="325"/>
      <c r="EW992" s="325"/>
      <c r="EX992" s="325"/>
    </row>
    <row r="993" spans="1:154" s="324" customFormat="1" x14ac:dyDescent="0.2">
      <c r="A993" s="46"/>
      <c r="DR993" s="325"/>
      <c r="DS993" s="325"/>
      <c r="DT993" s="325"/>
      <c r="EV993" s="325"/>
      <c r="EW993" s="325"/>
      <c r="EX993" s="325"/>
    </row>
    <row r="994" spans="1:154" s="324" customFormat="1" x14ac:dyDescent="0.2">
      <c r="A994" s="46"/>
      <c r="DR994" s="325"/>
      <c r="DS994" s="325"/>
      <c r="DT994" s="325"/>
      <c r="EV994" s="325"/>
      <c r="EW994" s="325"/>
      <c r="EX994" s="325"/>
    </row>
    <row r="995" spans="1:154" s="324" customFormat="1" x14ac:dyDescent="0.2">
      <c r="A995" s="46"/>
      <c r="DR995" s="325"/>
      <c r="DS995" s="325"/>
      <c r="DT995" s="325"/>
      <c r="EV995" s="325"/>
      <c r="EW995" s="325"/>
      <c r="EX995" s="325"/>
    </row>
    <row r="996" spans="1:154" s="324" customFormat="1" x14ac:dyDescent="0.2">
      <c r="A996" s="46"/>
      <c r="DR996" s="325"/>
      <c r="DS996" s="325"/>
      <c r="DT996" s="325"/>
      <c r="EV996" s="325"/>
      <c r="EW996" s="325"/>
      <c r="EX996" s="325"/>
    </row>
    <row r="997" spans="1:154" s="324" customFormat="1" x14ac:dyDescent="0.2">
      <c r="A997" s="46"/>
      <c r="DR997" s="325"/>
      <c r="DS997" s="325"/>
      <c r="DT997" s="325"/>
      <c r="EV997" s="325"/>
      <c r="EW997" s="325"/>
      <c r="EX997" s="325"/>
    </row>
    <row r="998" spans="1:154" s="324" customFormat="1" x14ac:dyDescent="0.2">
      <c r="A998" s="46"/>
      <c r="DR998" s="325"/>
      <c r="DS998" s="325"/>
      <c r="DT998" s="325"/>
      <c r="EV998" s="325"/>
      <c r="EW998" s="325"/>
      <c r="EX998" s="325"/>
    </row>
    <row r="999" spans="1:154" s="324" customFormat="1" x14ac:dyDescent="0.2">
      <c r="A999" s="46"/>
      <c r="DR999" s="325"/>
      <c r="DS999" s="325"/>
      <c r="DT999" s="325"/>
      <c r="EV999" s="325"/>
      <c r="EW999" s="325"/>
      <c r="EX999" s="325"/>
    </row>
    <row r="1000" spans="1:154" s="324" customFormat="1" x14ac:dyDescent="0.2">
      <c r="A1000" s="46"/>
      <c r="DR1000" s="325"/>
      <c r="DS1000" s="325"/>
      <c r="DT1000" s="325"/>
      <c r="EV1000" s="325"/>
      <c r="EW1000" s="325"/>
      <c r="EX1000" s="325"/>
    </row>
    <row r="1001" spans="1:154" s="324" customFormat="1" x14ac:dyDescent="0.2">
      <c r="A1001" s="46"/>
      <c r="DR1001" s="325"/>
      <c r="DS1001" s="325"/>
      <c r="DT1001" s="325"/>
      <c r="EV1001" s="325"/>
      <c r="EW1001" s="325"/>
      <c r="EX1001" s="325"/>
    </row>
    <row r="1002" spans="1:154" s="324" customFormat="1" x14ac:dyDescent="0.2">
      <c r="A1002" s="46"/>
      <c r="DR1002" s="325"/>
      <c r="DS1002" s="325"/>
      <c r="DT1002" s="325"/>
      <c r="EV1002" s="325"/>
      <c r="EW1002" s="325"/>
      <c r="EX1002" s="325"/>
    </row>
    <row r="1003" spans="1:154" s="324" customFormat="1" x14ac:dyDescent="0.2">
      <c r="A1003" s="46"/>
      <c r="DR1003" s="325"/>
      <c r="DS1003" s="325"/>
      <c r="DT1003" s="325"/>
      <c r="EV1003" s="325"/>
      <c r="EW1003" s="325"/>
      <c r="EX1003" s="325"/>
    </row>
    <row r="1004" spans="1:154" s="324" customFormat="1" x14ac:dyDescent="0.2">
      <c r="A1004" s="46"/>
      <c r="DR1004" s="325"/>
      <c r="DS1004" s="325"/>
      <c r="DT1004" s="325"/>
      <c r="EV1004" s="325"/>
      <c r="EW1004" s="325"/>
      <c r="EX1004" s="325"/>
    </row>
    <row r="1005" spans="1:154" s="324" customFormat="1" x14ac:dyDescent="0.2">
      <c r="A1005" s="46"/>
      <c r="DR1005" s="325"/>
      <c r="DS1005" s="325"/>
      <c r="DT1005" s="325"/>
      <c r="EV1005" s="325"/>
      <c r="EW1005" s="325"/>
      <c r="EX1005" s="325"/>
    </row>
    <row r="1006" spans="1:154" s="324" customFormat="1" x14ac:dyDescent="0.2">
      <c r="A1006" s="46"/>
      <c r="DR1006" s="325"/>
      <c r="DS1006" s="325"/>
      <c r="DT1006" s="325"/>
      <c r="EV1006" s="325"/>
      <c r="EW1006" s="325"/>
      <c r="EX1006" s="325"/>
    </row>
    <row r="1007" spans="1:154" s="324" customFormat="1" x14ac:dyDescent="0.2">
      <c r="A1007" s="46"/>
      <c r="DR1007" s="325"/>
      <c r="DS1007" s="325"/>
      <c r="DT1007" s="325"/>
      <c r="EV1007" s="325"/>
      <c r="EW1007" s="325"/>
      <c r="EX1007" s="325"/>
    </row>
    <row r="1008" spans="1:154" s="324" customFormat="1" x14ac:dyDescent="0.2">
      <c r="A1008" s="46"/>
      <c r="DR1008" s="325"/>
      <c r="DS1008" s="325"/>
      <c r="DT1008" s="325"/>
      <c r="EV1008" s="325"/>
      <c r="EW1008" s="325"/>
      <c r="EX1008" s="325"/>
    </row>
    <row r="1009" spans="1:154" s="324" customFormat="1" x14ac:dyDescent="0.2">
      <c r="A1009" s="46"/>
      <c r="DR1009" s="325"/>
      <c r="DS1009" s="325"/>
      <c r="DT1009" s="325"/>
      <c r="EV1009" s="325"/>
      <c r="EW1009" s="325"/>
      <c r="EX1009" s="325"/>
    </row>
    <row r="1010" spans="1:154" s="324" customFormat="1" x14ac:dyDescent="0.2">
      <c r="A1010" s="46"/>
      <c r="DR1010" s="325"/>
      <c r="DS1010" s="325"/>
      <c r="DT1010" s="325"/>
      <c r="EV1010" s="325"/>
      <c r="EW1010" s="325"/>
      <c r="EX1010" s="325"/>
    </row>
    <row r="1011" spans="1:154" s="324" customFormat="1" x14ac:dyDescent="0.2">
      <c r="A1011" s="46"/>
      <c r="DR1011" s="325"/>
      <c r="DS1011" s="325"/>
      <c r="DT1011" s="325"/>
      <c r="EV1011" s="325"/>
      <c r="EW1011" s="325"/>
      <c r="EX1011" s="325"/>
    </row>
    <row r="1012" spans="1:154" s="324" customFormat="1" x14ac:dyDescent="0.2">
      <c r="A1012" s="46"/>
      <c r="DR1012" s="325"/>
      <c r="DS1012" s="325"/>
      <c r="DT1012" s="325"/>
      <c r="EV1012" s="325"/>
      <c r="EW1012" s="325"/>
      <c r="EX1012" s="325"/>
    </row>
    <row r="1013" spans="1:154" s="324" customFormat="1" x14ac:dyDescent="0.2">
      <c r="A1013" s="46"/>
      <c r="DR1013" s="325"/>
      <c r="DS1013" s="325"/>
      <c r="DT1013" s="325"/>
      <c r="EV1013" s="325"/>
      <c r="EW1013" s="325"/>
      <c r="EX1013" s="325"/>
    </row>
    <row r="1014" spans="1:154" s="324" customFormat="1" x14ac:dyDescent="0.2">
      <c r="A1014" s="46"/>
      <c r="DR1014" s="325"/>
      <c r="DS1014" s="325"/>
      <c r="DT1014" s="325"/>
      <c r="EV1014" s="325"/>
      <c r="EW1014" s="325"/>
      <c r="EX1014" s="325"/>
    </row>
    <row r="1015" spans="1:154" s="324" customFormat="1" x14ac:dyDescent="0.2">
      <c r="A1015" s="46"/>
      <c r="DR1015" s="325"/>
      <c r="DS1015" s="325"/>
      <c r="DT1015" s="325"/>
      <c r="EV1015" s="325"/>
      <c r="EW1015" s="325"/>
      <c r="EX1015" s="325"/>
    </row>
    <row r="1016" spans="1:154" s="324" customFormat="1" x14ac:dyDescent="0.2">
      <c r="A1016" s="46"/>
      <c r="DR1016" s="325"/>
      <c r="DS1016" s="325"/>
      <c r="DT1016" s="325"/>
      <c r="EV1016" s="325"/>
      <c r="EW1016" s="325"/>
      <c r="EX1016" s="325"/>
    </row>
    <row r="1017" spans="1:154" s="324" customFormat="1" x14ac:dyDescent="0.2">
      <c r="A1017" s="46"/>
      <c r="DR1017" s="325"/>
      <c r="DS1017" s="325"/>
      <c r="DT1017" s="325"/>
      <c r="EV1017" s="325"/>
      <c r="EW1017" s="325"/>
      <c r="EX1017" s="325"/>
    </row>
    <row r="1018" spans="1:154" s="324" customFormat="1" x14ac:dyDescent="0.2">
      <c r="A1018" s="46"/>
      <c r="DR1018" s="325"/>
      <c r="DS1018" s="325"/>
      <c r="DT1018" s="325"/>
      <c r="EV1018" s="325"/>
      <c r="EW1018" s="325"/>
      <c r="EX1018" s="325"/>
    </row>
    <row r="1019" spans="1:154" s="324" customFormat="1" x14ac:dyDescent="0.2">
      <c r="A1019" s="46"/>
      <c r="DR1019" s="325"/>
      <c r="DS1019" s="325"/>
      <c r="DT1019" s="325"/>
      <c r="EV1019" s="325"/>
      <c r="EW1019" s="325"/>
      <c r="EX1019" s="325"/>
    </row>
    <row r="1020" spans="1:154" s="324" customFormat="1" x14ac:dyDescent="0.2">
      <c r="A1020" s="46"/>
      <c r="DR1020" s="325"/>
      <c r="DS1020" s="325"/>
      <c r="DT1020" s="325"/>
      <c r="EV1020" s="325"/>
      <c r="EW1020" s="325"/>
      <c r="EX1020" s="325"/>
    </row>
    <row r="1021" spans="1:154" s="324" customFormat="1" x14ac:dyDescent="0.2">
      <c r="A1021" s="46"/>
      <c r="DR1021" s="325"/>
      <c r="DS1021" s="325"/>
      <c r="DT1021" s="325"/>
      <c r="EV1021" s="325"/>
      <c r="EW1021" s="325"/>
      <c r="EX1021" s="325"/>
    </row>
    <row r="1022" spans="1:154" s="324" customFormat="1" x14ac:dyDescent="0.2">
      <c r="A1022" s="46"/>
      <c r="DR1022" s="325"/>
      <c r="DS1022" s="325"/>
      <c r="DT1022" s="325"/>
      <c r="EV1022" s="325"/>
      <c r="EW1022" s="325"/>
      <c r="EX1022" s="325"/>
    </row>
    <row r="1023" spans="1:154" s="324" customFormat="1" x14ac:dyDescent="0.2">
      <c r="A1023" s="46"/>
      <c r="DR1023" s="325"/>
      <c r="DS1023" s="325"/>
      <c r="DT1023" s="325"/>
      <c r="EV1023" s="325"/>
      <c r="EW1023" s="325"/>
      <c r="EX1023" s="325"/>
    </row>
    <row r="1024" spans="1:154" s="324" customFormat="1" x14ac:dyDescent="0.2">
      <c r="A1024" s="46"/>
      <c r="DR1024" s="325"/>
      <c r="DS1024" s="325"/>
      <c r="DT1024" s="325"/>
      <c r="EV1024" s="325"/>
      <c r="EW1024" s="325"/>
      <c r="EX1024" s="325"/>
    </row>
    <row r="1025" spans="1:154" s="324" customFormat="1" x14ac:dyDescent="0.2">
      <c r="A1025" s="46"/>
      <c r="DR1025" s="325"/>
      <c r="DS1025" s="325"/>
      <c r="DT1025" s="325"/>
      <c r="EV1025" s="325"/>
      <c r="EW1025" s="325"/>
      <c r="EX1025" s="325"/>
    </row>
    <row r="1026" spans="1:154" s="324" customFormat="1" x14ac:dyDescent="0.2">
      <c r="A1026" s="46"/>
      <c r="DR1026" s="325"/>
      <c r="DS1026" s="325"/>
      <c r="DT1026" s="325"/>
      <c r="EV1026" s="325"/>
      <c r="EW1026" s="325"/>
      <c r="EX1026" s="325"/>
    </row>
    <row r="1027" spans="1:154" s="324" customFormat="1" x14ac:dyDescent="0.2">
      <c r="A1027" s="46"/>
      <c r="DR1027" s="325"/>
      <c r="DS1027" s="325"/>
      <c r="DT1027" s="325"/>
      <c r="EV1027" s="325"/>
      <c r="EW1027" s="325"/>
      <c r="EX1027" s="325"/>
    </row>
    <row r="1028" spans="1:154" s="324" customFormat="1" x14ac:dyDescent="0.2">
      <c r="A1028" s="46"/>
      <c r="DR1028" s="325"/>
      <c r="DS1028" s="325"/>
      <c r="DT1028" s="325"/>
      <c r="EV1028" s="325"/>
      <c r="EW1028" s="325"/>
      <c r="EX1028" s="325"/>
    </row>
    <row r="1029" spans="1:154" s="324" customFormat="1" x14ac:dyDescent="0.2">
      <c r="A1029" s="46"/>
      <c r="DR1029" s="325"/>
      <c r="DS1029" s="325"/>
      <c r="DT1029" s="325"/>
      <c r="EV1029" s="325"/>
      <c r="EW1029" s="325"/>
      <c r="EX1029" s="325"/>
    </row>
    <row r="1030" spans="1:154" s="324" customFormat="1" x14ac:dyDescent="0.2">
      <c r="A1030" s="46"/>
      <c r="DR1030" s="325"/>
      <c r="DS1030" s="325"/>
      <c r="DT1030" s="325"/>
      <c r="EV1030" s="325"/>
      <c r="EW1030" s="325"/>
      <c r="EX1030" s="325"/>
    </row>
    <row r="1031" spans="1:154" s="324" customFormat="1" x14ac:dyDescent="0.2">
      <c r="A1031" s="46"/>
      <c r="DR1031" s="325"/>
      <c r="DS1031" s="325"/>
      <c r="DT1031" s="325"/>
      <c r="EV1031" s="325"/>
      <c r="EW1031" s="325"/>
      <c r="EX1031" s="325"/>
    </row>
    <row r="1032" spans="1:154" s="324" customFormat="1" x14ac:dyDescent="0.2">
      <c r="A1032" s="46"/>
      <c r="DR1032" s="325"/>
      <c r="DS1032" s="325"/>
      <c r="DT1032" s="325"/>
      <c r="EV1032" s="325"/>
      <c r="EW1032" s="325"/>
      <c r="EX1032" s="325"/>
    </row>
    <row r="1033" spans="1:154" s="324" customFormat="1" x14ac:dyDescent="0.2">
      <c r="A1033" s="46"/>
      <c r="DR1033" s="325"/>
      <c r="DS1033" s="325"/>
      <c r="DT1033" s="325"/>
      <c r="EV1033" s="325"/>
      <c r="EW1033" s="325"/>
      <c r="EX1033" s="325"/>
    </row>
    <row r="1034" spans="1:154" s="324" customFormat="1" x14ac:dyDescent="0.2">
      <c r="A1034" s="46"/>
      <c r="DR1034" s="325"/>
      <c r="DS1034" s="325"/>
      <c r="DT1034" s="325"/>
      <c r="EV1034" s="325"/>
      <c r="EW1034" s="325"/>
      <c r="EX1034" s="325"/>
    </row>
    <row r="1035" spans="1:154" s="324" customFormat="1" x14ac:dyDescent="0.2">
      <c r="A1035" s="46"/>
      <c r="DR1035" s="325"/>
      <c r="DS1035" s="325"/>
      <c r="DT1035" s="325"/>
      <c r="EV1035" s="325"/>
      <c r="EW1035" s="325"/>
      <c r="EX1035" s="325"/>
    </row>
    <row r="1036" spans="1:154" s="324" customFormat="1" x14ac:dyDescent="0.2">
      <c r="A1036" s="46"/>
      <c r="DR1036" s="325"/>
      <c r="DS1036" s="325"/>
      <c r="DT1036" s="325"/>
      <c r="EV1036" s="325"/>
      <c r="EW1036" s="325"/>
      <c r="EX1036" s="325"/>
    </row>
    <row r="1037" spans="1:154" s="324" customFormat="1" x14ac:dyDescent="0.2">
      <c r="A1037" s="46"/>
      <c r="DR1037" s="325"/>
      <c r="DS1037" s="325"/>
      <c r="DT1037" s="325"/>
      <c r="EV1037" s="325"/>
      <c r="EW1037" s="325"/>
      <c r="EX1037" s="325"/>
    </row>
    <row r="1038" spans="1:154" s="324" customFormat="1" x14ac:dyDescent="0.2">
      <c r="A1038" s="46"/>
      <c r="DR1038" s="325"/>
      <c r="DS1038" s="325"/>
      <c r="DT1038" s="325"/>
      <c r="EV1038" s="325"/>
      <c r="EW1038" s="325"/>
      <c r="EX1038" s="325"/>
    </row>
    <row r="1039" spans="1:154" s="324" customFormat="1" x14ac:dyDescent="0.2">
      <c r="A1039" s="46"/>
      <c r="DR1039" s="325"/>
      <c r="DS1039" s="325"/>
      <c r="DT1039" s="325"/>
      <c r="EV1039" s="325"/>
      <c r="EW1039" s="325"/>
      <c r="EX1039" s="325"/>
    </row>
    <row r="1040" spans="1:154" s="324" customFormat="1" x14ac:dyDescent="0.2">
      <c r="A1040" s="46"/>
      <c r="DR1040" s="325"/>
      <c r="DS1040" s="325"/>
      <c r="DT1040" s="325"/>
      <c r="EV1040" s="325"/>
      <c r="EW1040" s="325"/>
      <c r="EX1040" s="325"/>
    </row>
    <row r="1041" spans="1:154" s="324" customFormat="1" x14ac:dyDescent="0.2">
      <c r="A1041" s="46"/>
      <c r="DR1041" s="325"/>
      <c r="DS1041" s="325"/>
      <c r="DT1041" s="325"/>
      <c r="EV1041" s="325"/>
      <c r="EW1041" s="325"/>
      <c r="EX1041" s="325"/>
    </row>
    <row r="1042" spans="1:154" s="324" customFormat="1" x14ac:dyDescent="0.2">
      <c r="A1042" s="46"/>
      <c r="DR1042" s="325"/>
      <c r="DS1042" s="325"/>
      <c r="DT1042" s="325"/>
      <c r="EV1042" s="325"/>
      <c r="EW1042" s="325"/>
      <c r="EX1042" s="325"/>
    </row>
    <row r="1043" spans="1:154" s="324" customFormat="1" x14ac:dyDescent="0.2">
      <c r="A1043" s="46"/>
      <c r="DR1043" s="325"/>
      <c r="DS1043" s="325"/>
      <c r="DT1043" s="325"/>
      <c r="EV1043" s="325"/>
      <c r="EW1043" s="325"/>
      <c r="EX1043" s="325"/>
    </row>
    <row r="1044" spans="1:154" s="324" customFormat="1" x14ac:dyDescent="0.2">
      <c r="A1044" s="46"/>
      <c r="DR1044" s="325"/>
      <c r="DS1044" s="325"/>
      <c r="DT1044" s="325"/>
      <c r="EV1044" s="325"/>
      <c r="EW1044" s="325"/>
      <c r="EX1044" s="325"/>
    </row>
    <row r="1045" spans="1:154" s="324" customFormat="1" x14ac:dyDescent="0.2">
      <c r="A1045" s="46"/>
      <c r="DR1045" s="325"/>
      <c r="DS1045" s="325"/>
      <c r="DT1045" s="325"/>
      <c r="EV1045" s="325"/>
      <c r="EW1045" s="325"/>
      <c r="EX1045" s="325"/>
    </row>
    <row r="1046" spans="1:154" s="324" customFormat="1" x14ac:dyDescent="0.2">
      <c r="A1046" s="46"/>
      <c r="DR1046" s="325"/>
      <c r="DS1046" s="325"/>
      <c r="DT1046" s="325"/>
      <c r="EV1046" s="325"/>
      <c r="EW1046" s="325"/>
      <c r="EX1046" s="325"/>
    </row>
    <row r="1047" spans="1:154" s="324" customFormat="1" x14ac:dyDescent="0.2">
      <c r="A1047" s="46"/>
      <c r="DR1047" s="325"/>
      <c r="DS1047" s="325"/>
      <c r="DT1047" s="325"/>
      <c r="EV1047" s="325"/>
      <c r="EW1047" s="325"/>
      <c r="EX1047" s="325"/>
    </row>
    <row r="1048" spans="1:154" s="324" customFormat="1" x14ac:dyDescent="0.2">
      <c r="A1048" s="46"/>
      <c r="DR1048" s="325"/>
      <c r="DS1048" s="325"/>
      <c r="DT1048" s="325"/>
      <c r="EV1048" s="325"/>
      <c r="EW1048" s="325"/>
      <c r="EX1048" s="325"/>
    </row>
    <row r="1049" spans="1:154" s="324" customFormat="1" x14ac:dyDescent="0.2">
      <c r="A1049" s="46"/>
      <c r="DR1049" s="325"/>
      <c r="DS1049" s="325"/>
      <c r="DT1049" s="325"/>
      <c r="EV1049" s="325"/>
      <c r="EW1049" s="325"/>
      <c r="EX1049" s="325"/>
    </row>
    <row r="1050" spans="1:154" s="324" customFormat="1" x14ac:dyDescent="0.2">
      <c r="A1050" s="46"/>
      <c r="DR1050" s="325"/>
      <c r="DS1050" s="325"/>
      <c r="DT1050" s="325"/>
      <c r="EV1050" s="325"/>
      <c r="EW1050" s="325"/>
      <c r="EX1050" s="325"/>
    </row>
    <row r="1051" spans="1:154" s="324" customFormat="1" x14ac:dyDescent="0.2">
      <c r="A1051" s="46"/>
      <c r="DR1051" s="325"/>
      <c r="DS1051" s="325"/>
      <c r="DT1051" s="325"/>
      <c r="EV1051" s="325"/>
      <c r="EW1051" s="325"/>
      <c r="EX1051" s="325"/>
    </row>
    <row r="1052" spans="1:154" s="324" customFormat="1" x14ac:dyDescent="0.2">
      <c r="A1052" s="46"/>
      <c r="DR1052" s="325"/>
      <c r="DS1052" s="325"/>
      <c r="DT1052" s="325"/>
      <c r="EV1052" s="325"/>
      <c r="EW1052" s="325"/>
      <c r="EX1052" s="325"/>
    </row>
    <row r="1053" spans="1:154" s="324" customFormat="1" x14ac:dyDescent="0.2">
      <c r="A1053" s="46"/>
      <c r="DR1053" s="325"/>
      <c r="DS1053" s="325"/>
      <c r="DT1053" s="325"/>
      <c r="EV1053" s="325"/>
      <c r="EW1053" s="325"/>
      <c r="EX1053" s="325"/>
    </row>
    <row r="1054" spans="1:154" s="324" customFormat="1" x14ac:dyDescent="0.2">
      <c r="A1054" s="46"/>
      <c r="DR1054" s="325"/>
      <c r="DS1054" s="325"/>
      <c r="DT1054" s="325"/>
      <c r="EV1054" s="325"/>
      <c r="EW1054" s="325"/>
      <c r="EX1054" s="325"/>
    </row>
    <row r="1055" spans="1:154" s="324" customFormat="1" x14ac:dyDescent="0.2">
      <c r="A1055" s="46"/>
      <c r="DR1055" s="325"/>
      <c r="DS1055" s="325"/>
      <c r="DT1055" s="325"/>
      <c r="EV1055" s="325"/>
      <c r="EW1055" s="325"/>
      <c r="EX1055" s="325"/>
    </row>
    <row r="1056" spans="1:154" s="324" customFormat="1" x14ac:dyDescent="0.2">
      <c r="A1056" s="46"/>
      <c r="DR1056" s="325"/>
      <c r="DS1056" s="325"/>
      <c r="DT1056" s="325"/>
      <c r="EV1056" s="325"/>
      <c r="EW1056" s="325"/>
      <c r="EX1056" s="325"/>
    </row>
    <row r="1057" spans="1:154" s="324" customFormat="1" x14ac:dyDescent="0.2">
      <c r="A1057" s="46"/>
      <c r="DR1057" s="325"/>
      <c r="DS1057" s="325"/>
      <c r="DT1057" s="325"/>
      <c r="EV1057" s="325"/>
      <c r="EW1057" s="325"/>
      <c r="EX1057" s="325"/>
    </row>
    <row r="1058" spans="1:154" s="324" customFormat="1" x14ac:dyDescent="0.2">
      <c r="A1058" s="46"/>
      <c r="DR1058" s="325"/>
      <c r="DS1058" s="325"/>
      <c r="DT1058" s="325"/>
      <c r="EV1058" s="325"/>
      <c r="EW1058" s="325"/>
      <c r="EX1058" s="325"/>
    </row>
    <row r="1059" spans="1:154" s="324" customFormat="1" x14ac:dyDescent="0.2">
      <c r="A1059" s="46"/>
      <c r="DR1059" s="325"/>
      <c r="DS1059" s="325"/>
      <c r="DT1059" s="325"/>
      <c r="EV1059" s="325"/>
      <c r="EW1059" s="325"/>
      <c r="EX1059" s="325"/>
    </row>
    <row r="1060" spans="1:154" s="324" customFormat="1" x14ac:dyDescent="0.2">
      <c r="A1060" s="46"/>
      <c r="DR1060" s="325"/>
      <c r="DS1060" s="325"/>
      <c r="DT1060" s="325"/>
      <c r="EV1060" s="325"/>
      <c r="EW1060" s="325"/>
      <c r="EX1060" s="325"/>
    </row>
    <row r="1061" spans="1:154" s="324" customFormat="1" x14ac:dyDescent="0.2">
      <c r="A1061" s="46"/>
      <c r="DR1061" s="325"/>
      <c r="DS1061" s="325"/>
      <c r="DT1061" s="325"/>
      <c r="EV1061" s="325"/>
      <c r="EW1061" s="325"/>
      <c r="EX1061" s="325"/>
    </row>
    <row r="1062" spans="1:154" s="324" customFormat="1" x14ac:dyDescent="0.2">
      <c r="A1062" s="46"/>
      <c r="DR1062" s="325"/>
      <c r="DS1062" s="325"/>
      <c r="DT1062" s="325"/>
      <c r="EV1062" s="325"/>
      <c r="EW1062" s="325"/>
      <c r="EX1062" s="325"/>
    </row>
    <row r="1063" spans="1:154" s="324" customFormat="1" x14ac:dyDescent="0.2">
      <c r="A1063" s="46"/>
      <c r="DR1063" s="325"/>
      <c r="DS1063" s="325"/>
      <c r="DT1063" s="325"/>
      <c r="EV1063" s="325"/>
      <c r="EW1063" s="325"/>
      <c r="EX1063" s="325"/>
    </row>
    <row r="1064" spans="1:154" s="324" customFormat="1" x14ac:dyDescent="0.2">
      <c r="A1064" s="46"/>
      <c r="DR1064" s="325"/>
      <c r="DS1064" s="325"/>
      <c r="DT1064" s="325"/>
      <c r="EV1064" s="325"/>
      <c r="EW1064" s="325"/>
      <c r="EX1064" s="325"/>
    </row>
    <row r="1065" spans="1:154" s="324" customFormat="1" x14ac:dyDescent="0.2">
      <c r="A1065" s="46"/>
      <c r="DR1065" s="325"/>
      <c r="DS1065" s="325"/>
      <c r="DT1065" s="325"/>
      <c r="EV1065" s="325"/>
      <c r="EW1065" s="325"/>
      <c r="EX1065" s="325"/>
    </row>
    <row r="1066" spans="1:154" s="324" customFormat="1" x14ac:dyDescent="0.2">
      <c r="A1066" s="46"/>
      <c r="DR1066" s="325"/>
      <c r="DS1066" s="325"/>
      <c r="DT1066" s="325"/>
      <c r="EV1066" s="325"/>
      <c r="EW1066" s="325"/>
      <c r="EX1066" s="325"/>
    </row>
    <row r="1067" spans="1:154" s="324" customFormat="1" x14ac:dyDescent="0.2">
      <c r="A1067" s="46"/>
      <c r="DR1067" s="325"/>
      <c r="DS1067" s="325"/>
      <c r="DT1067" s="325"/>
      <c r="EV1067" s="325"/>
      <c r="EW1067" s="325"/>
      <c r="EX1067" s="325"/>
    </row>
    <row r="1068" spans="1:154" s="324" customFormat="1" x14ac:dyDescent="0.2">
      <c r="A1068" s="46"/>
      <c r="DR1068" s="325"/>
      <c r="DS1068" s="325"/>
      <c r="DT1068" s="325"/>
      <c r="EV1068" s="325"/>
      <c r="EW1068" s="325"/>
      <c r="EX1068" s="325"/>
    </row>
    <row r="1069" spans="1:154" s="324" customFormat="1" x14ac:dyDescent="0.2">
      <c r="A1069" s="46"/>
      <c r="DR1069" s="325"/>
      <c r="DS1069" s="325"/>
      <c r="DT1069" s="325"/>
      <c r="EV1069" s="325"/>
      <c r="EW1069" s="325"/>
      <c r="EX1069" s="325"/>
    </row>
    <row r="1070" spans="1:154" s="324" customFormat="1" x14ac:dyDescent="0.2">
      <c r="A1070" s="46"/>
      <c r="DR1070" s="325"/>
      <c r="DS1070" s="325"/>
      <c r="DT1070" s="325"/>
      <c r="EV1070" s="325"/>
      <c r="EW1070" s="325"/>
      <c r="EX1070" s="325"/>
    </row>
    <row r="1071" spans="1:154" s="324" customFormat="1" x14ac:dyDescent="0.2">
      <c r="A1071" s="46"/>
      <c r="DR1071" s="325"/>
      <c r="DS1071" s="325"/>
      <c r="DT1071" s="325"/>
      <c r="EV1071" s="325"/>
      <c r="EW1071" s="325"/>
      <c r="EX1071" s="325"/>
    </row>
    <row r="1072" spans="1:154" s="324" customFormat="1" x14ac:dyDescent="0.2">
      <c r="A1072" s="46"/>
      <c r="DR1072" s="325"/>
      <c r="DS1072" s="325"/>
      <c r="DT1072" s="325"/>
      <c r="EV1072" s="325"/>
      <c r="EW1072" s="325"/>
      <c r="EX1072" s="325"/>
    </row>
    <row r="1073" spans="1:154" s="324" customFormat="1" x14ac:dyDescent="0.2">
      <c r="A1073" s="46"/>
      <c r="DR1073" s="325"/>
      <c r="DS1073" s="325"/>
      <c r="DT1073" s="325"/>
      <c r="EV1073" s="325"/>
      <c r="EW1073" s="325"/>
      <c r="EX1073" s="325"/>
    </row>
    <row r="1074" spans="1:154" s="324" customFormat="1" x14ac:dyDescent="0.2">
      <c r="A1074" s="46"/>
      <c r="DR1074" s="325"/>
      <c r="DS1074" s="325"/>
      <c r="DT1074" s="325"/>
      <c r="EV1074" s="325"/>
      <c r="EW1074" s="325"/>
      <c r="EX1074" s="325"/>
    </row>
    <row r="1075" spans="1:154" s="324" customFormat="1" x14ac:dyDescent="0.2">
      <c r="A1075" s="46"/>
      <c r="DR1075" s="325"/>
      <c r="DS1075" s="325"/>
      <c r="DT1075" s="325"/>
      <c r="EV1075" s="325"/>
      <c r="EW1075" s="325"/>
      <c r="EX1075" s="325"/>
    </row>
    <row r="1076" spans="1:154" s="324" customFormat="1" x14ac:dyDescent="0.2">
      <c r="A1076" s="46"/>
      <c r="DR1076" s="325"/>
      <c r="DS1076" s="325"/>
      <c r="DT1076" s="325"/>
      <c r="EV1076" s="325"/>
      <c r="EW1076" s="325"/>
      <c r="EX1076" s="325"/>
    </row>
    <row r="1077" spans="1:154" s="324" customFormat="1" x14ac:dyDescent="0.2">
      <c r="A1077" s="46"/>
      <c r="DR1077" s="325"/>
      <c r="DS1077" s="325"/>
      <c r="DT1077" s="325"/>
      <c r="EV1077" s="325"/>
      <c r="EW1077" s="325"/>
      <c r="EX1077" s="325"/>
    </row>
    <row r="1078" spans="1:154" s="324" customFormat="1" x14ac:dyDescent="0.2">
      <c r="A1078" s="46"/>
      <c r="DR1078" s="325"/>
      <c r="DS1078" s="325"/>
      <c r="DT1078" s="325"/>
      <c r="EV1078" s="325"/>
      <c r="EW1078" s="325"/>
      <c r="EX1078" s="325"/>
    </row>
    <row r="1079" spans="1:154" s="324" customFormat="1" x14ac:dyDescent="0.2">
      <c r="A1079" s="46"/>
      <c r="DR1079" s="325"/>
      <c r="DS1079" s="325"/>
      <c r="DT1079" s="325"/>
      <c r="EV1079" s="325"/>
      <c r="EW1079" s="325"/>
      <c r="EX1079" s="325"/>
    </row>
    <row r="1080" spans="1:154" s="324" customFormat="1" x14ac:dyDescent="0.2">
      <c r="A1080" s="46"/>
      <c r="DR1080" s="325"/>
      <c r="DS1080" s="325"/>
      <c r="DT1080" s="325"/>
      <c r="EV1080" s="325"/>
      <c r="EW1080" s="325"/>
      <c r="EX1080" s="325"/>
    </row>
    <row r="1081" spans="1:154" s="324" customFormat="1" x14ac:dyDescent="0.2">
      <c r="A1081" s="46"/>
      <c r="DR1081" s="325"/>
      <c r="DS1081" s="325"/>
      <c r="DT1081" s="325"/>
      <c r="EV1081" s="325"/>
      <c r="EW1081" s="325"/>
      <c r="EX1081" s="325"/>
    </row>
    <row r="1082" spans="1:154" s="324" customFormat="1" x14ac:dyDescent="0.2">
      <c r="A1082" s="46"/>
      <c r="DR1082" s="325"/>
      <c r="DS1082" s="325"/>
      <c r="DT1082" s="325"/>
      <c r="EV1082" s="325"/>
      <c r="EW1082" s="325"/>
      <c r="EX1082" s="325"/>
    </row>
    <row r="1083" spans="1:154" s="324" customFormat="1" x14ac:dyDescent="0.2">
      <c r="A1083" s="46"/>
      <c r="DR1083" s="325"/>
      <c r="DS1083" s="325"/>
      <c r="DT1083" s="325"/>
      <c r="EV1083" s="325"/>
      <c r="EW1083" s="325"/>
      <c r="EX1083" s="325"/>
    </row>
    <row r="1084" spans="1:154" s="324" customFormat="1" x14ac:dyDescent="0.2">
      <c r="A1084" s="46"/>
      <c r="DR1084" s="325"/>
      <c r="DS1084" s="325"/>
      <c r="DT1084" s="325"/>
      <c r="EV1084" s="325"/>
      <c r="EW1084" s="325"/>
      <c r="EX1084" s="325"/>
    </row>
    <row r="1085" spans="1:154" s="324" customFormat="1" x14ac:dyDescent="0.2">
      <c r="A1085" s="46"/>
      <c r="DR1085" s="325"/>
      <c r="DS1085" s="325"/>
      <c r="DT1085" s="325"/>
      <c r="EV1085" s="325"/>
      <c r="EW1085" s="325"/>
      <c r="EX1085" s="325"/>
    </row>
    <row r="1086" spans="1:154" s="324" customFormat="1" x14ac:dyDescent="0.2">
      <c r="A1086" s="46"/>
      <c r="DR1086" s="325"/>
      <c r="DS1086" s="325"/>
      <c r="DT1086" s="325"/>
      <c r="EV1086" s="325"/>
      <c r="EW1086" s="325"/>
      <c r="EX1086" s="325"/>
    </row>
    <row r="1087" spans="1:154" s="324" customFormat="1" x14ac:dyDescent="0.2">
      <c r="A1087" s="46"/>
      <c r="DR1087" s="325"/>
      <c r="DS1087" s="325"/>
      <c r="DT1087" s="325"/>
      <c r="EV1087" s="325"/>
      <c r="EW1087" s="325"/>
      <c r="EX1087" s="325"/>
    </row>
    <row r="1088" spans="1:154" s="324" customFormat="1" x14ac:dyDescent="0.2">
      <c r="A1088" s="46"/>
      <c r="DR1088" s="325"/>
      <c r="DS1088" s="325"/>
      <c r="DT1088" s="325"/>
      <c r="EV1088" s="325"/>
      <c r="EW1088" s="325"/>
      <c r="EX1088" s="325"/>
    </row>
    <row r="1089" spans="1:154" s="324" customFormat="1" x14ac:dyDescent="0.2">
      <c r="A1089" s="46"/>
      <c r="DR1089" s="325"/>
      <c r="DS1089" s="325"/>
      <c r="DT1089" s="325"/>
      <c r="EV1089" s="325"/>
      <c r="EW1089" s="325"/>
      <c r="EX1089" s="325"/>
    </row>
    <row r="1090" spans="1:154" s="324" customFormat="1" x14ac:dyDescent="0.2">
      <c r="A1090" s="46"/>
      <c r="DR1090" s="325"/>
      <c r="DS1090" s="325"/>
      <c r="DT1090" s="325"/>
      <c r="EV1090" s="325"/>
      <c r="EW1090" s="325"/>
      <c r="EX1090" s="325"/>
    </row>
    <row r="1091" spans="1:154" s="324" customFormat="1" x14ac:dyDescent="0.2">
      <c r="A1091" s="46"/>
      <c r="DR1091" s="325"/>
      <c r="DS1091" s="325"/>
      <c r="DT1091" s="325"/>
      <c r="EV1091" s="325"/>
      <c r="EW1091" s="325"/>
      <c r="EX1091" s="325"/>
    </row>
    <row r="1092" spans="1:154" s="324" customFormat="1" x14ac:dyDescent="0.2">
      <c r="A1092" s="46"/>
      <c r="DR1092" s="325"/>
      <c r="DS1092" s="325"/>
      <c r="DT1092" s="325"/>
      <c r="EV1092" s="325"/>
      <c r="EW1092" s="325"/>
      <c r="EX1092" s="325"/>
    </row>
    <row r="1093" spans="1:154" s="324" customFormat="1" x14ac:dyDescent="0.2">
      <c r="A1093" s="46"/>
      <c r="DR1093" s="325"/>
      <c r="DS1093" s="325"/>
      <c r="DT1093" s="325"/>
      <c r="EV1093" s="325"/>
      <c r="EW1093" s="325"/>
      <c r="EX1093" s="325"/>
    </row>
    <row r="1094" spans="1:154" s="324" customFormat="1" x14ac:dyDescent="0.2">
      <c r="A1094" s="46"/>
      <c r="DR1094" s="325"/>
      <c r="DS1094" s="325"/>
      <c r="DT1094" s="325"/>
      <c r="EV1094" s="325"/>
      <c r="EW1094" s="325"/>
      <c r="EX1094" s="325"/>
    </row>
    <row r="1095" spans="1:154" s="324" customFormat="1" x14ac:dyDescent="0.2">
      <c r="A1095" s="46"/>
      <c r="DR1095" s="325"/>
      <c r="DS1095" s="325"/>
      <c r="DT1095" s="325"/>
      <c r="EV1095" s="325"/>
      <c r="EW1095" s="325"/>
      <c r="EX1095" s="325"/>
    </row>
    <row r="1096" spans="1:154" s="324" customFormat="1" x14ac:dyDescent="0.2">
      <c r="A1096" s="46"/>
      <c r="DR1096" s="325"/>
      <c r="DS1096" s="325"/>
      <c r="DT1096" s="325"/>
      <c r="EV1096" s="325"/>
      <c r="EW1096" s="325"/>
      <c r="EX1096" s="325"/>
    </row>
    <row r="1097" spans="1:154" s="324" customFormat="1" x14ac:dyDescent="0.2">
      <c r="A1097" s="46"/>
      <c r="DR1097" s="325"/>
      <c r="DS1097" s="325"/>
      <c r="DT1097" s="325"/>
      <c r="EV1097" s="325"/>
      <c r="EW1097" s="325"/>
      <c r="EX1097" s="325"/>
    </row>
    <row r="1098" spans="1:154" s="324" customFormat="1" x14ac:dyDescent="0.2">
      <c r="A1098" s="46"/>
      <c r="DR1098" s="325"/>
      <c r="DS1098" s="325"/>
      <c r="DT1098" s="325"/>
      <c r="EV1098" s="325"/>
      <c r="EW1098" s="325"/>
      <c r="EX1098" s="325"/>
    </row>
    <row r="1099" spans="1:154" s="324" customFormat="1" x14ac:dyDescent="0.2">
      <c r="A1099" s="46"/>
      <c r="DR1099" s="325"/>
      <c r="DS1099" s="325"/>
      <c r="DT1099" s="325"/>
      <c r="EV1099" s="325"/>
      <c r="EW1099" s="325"/>
      <c r="EX1099" s="325"/>
    </row>
    <row r="1100" spans="1:154" s="324" customFormat="1" x14ac:dyDescent="0.2">
      <c r="A1100" s="46"/>
      <c r="DR1100" s="325"/>
      <c r="DS1100" s="325"/>
      <c r="DT1100" s="325"/>
      <c r="EV1100" s="325"/>
      <c r="EW1100" s="325"/>
      <c r="EX1100" s="325"/>
    </row>
    <row r="1101" spans="1:154" s="324" customFormat="1" x14ac:dyDescent="0.2">
      <c r="A1101" s="46"/>
      <c r="DR1101" s="325"/>
      <c r="DS1101" s="325"/>
      <c r="DT1101" s="325"/>
      <c r="EV1101" s="325"/>
      <c r="EW1101" s="325"/>
      <c r="EX1101" s="325"/>
    </row>
    <row r="1102" spans="1:154" s="324" customFormat="1" x14ac:dyDescent="0.2">
      <c r="A1102" s="46"/>
      <c r="DR1102" s="325"/>
      <c r="DS1102" s="325"/>
      <c r="DT1102" s="325"/>
      <c r="EV1102" s="325"/>
      <c r="EW1102" s="325"/>
      <c r="EX1102" s="325"/>
    </row>
    <row r="1103" spans="1:154" s="324" customFormat="1" x14ac:dyDescent="0.2">
      <c r="A1103" s="46"/>
      <c r="DR1103" s="325"/>
      <c r="DS1103" s="325"/>
      <c r="DT1103" s="325"/>
      <c r="EV1103" s="325"/>
      <c r="EW1103" s="325"/>
      <c r="EX1103" s="325"/>
    </row>
    <row r="1104" spans="1:154" s="324" customFormat="1" x14ac:dyDescent="0.2">
      <c r="A1104" s="46"/>
      <c r="DR1104" s="325"/>
      <c r="DS1104" s="325"/>
      <c r="DT1104" s="325"/>
      <c r="EV1104" s="325"/>
      <c r="EW1104" s="325"/>
      <c r="EX1104" s="325"/>
    </row>
    <row r="1105" spans="1:154" s="324" customFormat="1" x14ac:dyDescent="0.2">
      <c r="A1105" s="46"/>
      <c r="DR1105" s="325"/>
      <c r="DS1105" s="325"/>
      <c r="DT1105" s="325"/>
      <c r="EV1105" s="325"/>
      <c r="EW1105" s="325"/>
      <c r="EX1105" s="325"/>
    </row>
    <row r="1106" spans="1:154" s="324" customFormat="1" x14ac:dyDescent="0.2">
      <c r="A1106" s="46"/>
      <c r="DR1106" s="325"/>
      <c r="DS1106" s="325"/>
      <c r="DT1106" s="325"/>
      <c r="EV1106" s="325"/>
      <c r="EW1106" s="325"/>
      <c r="EX1106" s="325"/>
    </row>
    <row r="1107" spans="1:154" s="324" customFormat="1" x14ac:dyDescent="0.2">
      <c r="A1107" s="46"/>
      <c r="DR1107" s="325"/>
      <c r="DS1107" s="325"/>
      <c r="DT1107" s="325"/>
      <c r="EV1107" s="325"/>
      <c r="EW1107" s="325"/>
      <c r="EX1107" s="325"/>
    </row>
    <row r="1108" spans="1:154" s="324" customFormat="1" x14ac:dyDescent="0.2">
      <c r="A1108" s="46"/>
      <c r="DR1108" s="325"/>
      <c r="DS1108" s="325"/>
      <c r="DT1108" s="325"/>
      <c r="EV1108" s="325"/>
      <c r="EW1108" s="325"/>
      <c r="EX1108" s="325"/>
    </row>
    <row r="1109" spans="1:154" s="324" customFormat="1" x14ac:dyDescent="0.2">
      <c r="A1109" s="46"/>
      <c r="DR1109" s="325"/>
      <c r="DS1109" s="325"/>
      <c r="DT1109" s="325"/>
      <c r="EV1109" s="325"/>
      <c r="EW1109" s="325"/>
      <c r="EX1109" s="325"/>
    </row>
    <row r="1110" spans="1:154" s="324" customFormat="1" x14ac:dyDescent="0.2">
      <c r="A1110" s="46"/>
      <c r="DR1110" s="325"/>
      <c r="DS1110" s="325"/>
      <c r="DT1110" s="325"/>
      <c r="EV1110" s="325"/>
      <c r="EW1110" s="325"/>
      <c r="EX1110" s="325"/>
    </row>
    <row r="1111" spans="1:154" s="324" customFormat="1" x14ac:dyDescent="0.2">
      <c r="A1111" s="46"/>
      <c r="DR1111" s="325"/>
      <c r="DS1111" s="325"/>
      <c r="DT1111" s="325"/>
      <c r="EV1111" s="325"/>
      <c r="EW1111" s="325"/>
      <c r="EX1111" s="325"/>
    </row>
    <row r="1112" spans="1:154" s="324" customFormat="1" x14ac:dyDescent="0.2">
      <c r="A1112" s="46"/>
      <c r="DR1112" s="325"/>
      <c r="DS1112" s="325"/>
      <c r="DT1112" s="325"/>
      <c r="EV1112" s="325"/>
      <c r="EW1112" s="325"/>
      <c r="EX1112" s="325"/>
    </row>
    <row r="1113" spans="1:154" s="324" customFormat="1" x14ac:dyDescent="0.2">
      <c r="A1113" s="46"/>
      <c r="DR1113" s="325"/>
      <c r="DS1113" s="325"/>
      <c r="DT1113" s="325"/>
      <c r="EV1113" s="325"/>
      <c r="EW1113" s="325"/>
      <c r="EX1113" s="325"/>
    </row>
    <row r="1114" spans="1:154" s="324" customFormat="1" x14ac:dyDescent="0.2">
      <c r="A1114" s="46"/>
      <c r="DR1114" s="325"/>
      <c r="DS1114" s="325"/>
      <c r="DT1114" s="325"/>
      <c r="EV1114" s="325"/>
      <c r="EW1114" s="325"/>
      <c r="EX1114" s="325"/>
    </row>
    <row r="1115" spans="1:154" s="324" customFormat="1" x14ac:dyDescent="0.2">
      <c r="A1115" s="46"/>
      <c r="DR1115" s="325"/>
      <c r="DS1115" s="325"/>
      <c r="DT1115" s="325"/>
      <c r="EV1115" s="325"/>
      <c r="EW1115" s="325"/>
      <c r="EX1115" s="325"/>
    </row>
    <row r="1116" spans="1:154" s="324" customFormat="1" x14ac:dyDescent="0.2">
      <c r="A1116" s="46"/>
      <c r="DR1116" s="325"/>
      <c r="DS1116" s="325"/>
      <c r="DT1116" s="325"/>
      <c r="EV1116" s="325"/>
      <c r="EW1116" s="325"/>
      <c r="EX1116" s="325"/>
    </row>
    <row r="1117" spans="1:154" s="324" customFormat="1" x14ac:dyDescent="0.2">
      <c r="A1117" s="46"/>
      <c r="DR1117" s="325"/>
      <c r="DS1117" s="325"/>
      <c r="DT1117" s="325"/>
      <c r="EV1117" s="325"/>
      <c r="EW1117" s="325"/>
      <c r="EX1117" s="325"/>
    </row>
    <row r="1118" spans="1:154" s="324" customFormat="1" x14ac:dyDescent="0.2">
      <c r="A1118" s="46"/>
      <c r="DR1118" s="325"/>
      <c r="DS1118" s="325"/>
      <c r="DT1118" s="325"/>
      <c r="EV1118" s="325"/>
      <c r="EW1118" s="325"/>
      <c r="EX1118" s="325"/>
    </row>
    <row r="1119" spans="1:154" s="324" customFormat="1" x14ac:dyDescent="0.2">
      <c r="A1119" s="46"/>
      <c r="DR1119" s="325"/>
      <c r="DS1119" s="325"/>
      <c r="DT1119" s="325"/>
      <c r="EV1119" s="325"/>
      <c r="EW1119" s="325"/>
      <c r="EX1119" s="325"/>
    </row>
    <row r="1120" spans="1:154" s="324" customFormat="1" x14ac:dyDescent="0.2">
      <c r="A1120" s="46"/>
      <c r="DR1120" s="325"/>
      <c r="DS1120" s="325"/>
      <c r="DT1120" s="325"/>
      <c r="EV1120" s="325"/>
      <c r="EW1120" s="325"/>
      <c r="EX1120" s="325"/>
    </row>
    <row r="1121" spans="1:154" s="324" customFormat="1" x14ac:dyDescent="0.2">
      <c r="A1121" s="46"/>
      <c r="DR1121" s="325"/>
      <c r="DS1121" s="325"/>
      <c r="DT1121" s="325"/>
      <c r="EV1121" s="325"/>
      <c r="EW1121" s="325"/>
      <c r="EX1121" s="325"/>
    </row>
    <row r="1122" spans="1:154" s="324" customFormat="1" x14ac:dyDescent="0.2">
      <c r="A1122" s="46"/>
      <c r="DR1122" s="325"/>
      <c r="DS1122" s="325"/>
      <c r="DT1122" s="325"/>
      <c r="EV1122" s="325"/>
      <c r="EW1122" s="325"/>
      <c r="EX1122" s="325"/>
    </row>
    <row r="1123" spans="1:154" s="324" customFormat="1" x14ac:dyDescent="0.2">
      <c r="A1123" s="46"/>
      <c r="DR1123" s="325"/>
      <c r="DS1123" s="325"/>
      <c r="DT1123" s="325"/>
      <c r="EV1123" s="325"/>
      <c r="EW1123" s="325"/>
      <c r="EX1123" s="325"/>
    </row>
    <row r="1124" spans="1:154" s="324" customFormat="1" x14ac:dyDescent="0.2">
      <c r="A1124" s="46"/>
      <c r="DR1124" s="325"/>
      <c r="DS1124" s="325"/>
      <c r="DT1124" s="325"/>
      <c r="EV1124" s="325"/>
      <c r="EW1124" s="325"/>
      <c r="EX1124" s="325"/>
    </row>
    <row r="1125" spans="1:154" s="324" customFormat="1" x14ac:dyDescent="0.2">
      <c r="A1125" s="46"/>
      <c r="DR1125" s="325"/>
      <c r="DS1125" s="325"/>
      <c r="DT1125" s="325"/>
      <c r="EV1125" s="325"/>
      <c r="EW1125" s="325"/>
      <c r="EX1125" s="325"/>
    </row>
    <row r="1126" spans="1:154" s="324" customFormat="1" x14ac:dyDescent="0.2">
      <c r="A1126" s="46"/>
      <c r="DR1126" s="325"/>
      <c r="DS1126" s="325"/>
      <c r="DT1126" s="325"/>
      <c r="EV1126" s="325"/>
      <c r="EW1126" s="325"/>
      <c r="EX1126" s="325"/>
    </row>
    <row r="1127" spans="1:154" s="324" customFormat="1" x14ac:dyDescent="0.2">
      <c r="A1127" s="46"/>
      <c r="DR1127" s="325"/>
      <c r="DS1127" s="325"/>
      <c r="DT1127" s="325"/>
      <c r="EV1127" s="325"/>
      <c r="EW1127" s="325"/>
      <c r="EX1127" s="325"/>
    </row>
    <row r="1128" spans="1:154" s="324" customFormat="1" x14ac:dyDescent="0.2">
      <c r="A1128" s="46"/>
      <c r="DR1128" s="325"/>
      <c r="DS1128" s="325"/>
      <c r="DT1128" s="325"/>
      <c r="EV1128" s="325"/>
      <c r="EW1128" s="325"/>
      <c r="EX1128" s="325"/>
    </row>
    <row r="1129" spans="1:154" s="324" customFormat="1" x14ac:dyDescent="0.2">
      <c r="A1129" s="46"/>
      <c r="DR1129" s="325"/>
      <c r="DS1129" s="325"/>
      <c r="DT1129" s="325"/>
      <c r="EV1129" s="325"/>
      <c r="EW1129" s="325"/>
      <c r="EX1129" s="325"/>
    </row>
    <row r="1130" spans="1:154" s="324" customFormat="1" x14ac:dyDescent="0.2">
      <c r="A1130" s="46"/>
      <c r="DR1130" s="325"/>
      <c r="DS1130" s="325"/>
      <c r="DT1130" s="325"/>
      <c r="EV1130" s="325"/>
      <c r="EW1130" s="325"/>
      <c r="EX1130" s="325"/>
    </row>
    <row r="1131" spans="1:154" s="324" customFormat="1" x14ac:dyDescent="0.2">
      <c r="A1131" s="46"/>
      <c r="DR1131" s="325"/>
      <c r="DS1131" s="325"/>
      <c r="DT1131" s="325"/>
      <c r="EV1131" s="325"/>
      <c r="EW1131" s="325"/>
      <c r="EX1131" s="325"/>
    </row>
    <row r="1132" spans="1:154" s="324" customFormat="1" x14ac:dyDescent="0.2">
      <c r="A1132" s="46"/>
      <c r="DR1132" s="325"/>
      <c r="DS1132" s="325"/>
      <c r="DT1132" s="325"/>
      <c r="EV1132" s="325"/>
      <c r="EW1132" s="325"/>
      <c r="EX1132" s="325"/>
    </row>
    <row r="1133" spans="1:154" s="324" customFormat="1" x14ac:dyDescent="0.2">
      <c r="A1133" s="46"/>
      <c r="DR1133" s="325"/>
      <c r="DS1133" s="325"/>
      <c r="DT1133" s="325"/>
      <c r="EV1133" s="325"/>
      <c r="EW1133" s="325"/>
      <c r="EX1133" s="325"/>
    </row>
    <row r="1134" spans="1:154" s="324" customFormat="1" x14ac:dyDescent="0.2">
      <c r="A1134" s="46"/>
      <c r="DR1134" s="325"/>
      <c r="DS1134" s="325"/>
      <c r="DT1134" s="325"/>
      <c r="EV1134" s="325"/>
      <c r="EW1134" s="325"/>
      <c r="EX1134" s="325"/>
    </row>
    <row r="1135" spans="1:154" s="324" customFormat="1" x14ac:dyDescent="0.2">
      <c r="A1135" s="46"/>
      <c r="DR1135" s="325"/>
      <c r="DS1135" s="325"/>
      <c r="DT1135" s="325"/>
      <c r="EV1135" s="325"/>
      <c r="EW1135" s="325"/>
      <c r="EX1135" s="325"/>
    </row>
    <row r="1136" spans="1:154" s="324" customFormat="1" x14ac:dyDescent="0.2">
      <c r="A1136" s="46"/>
      <c r="DR1136" s="325"/>
      <c r="DS1136" s="325"/>
      <c r="DT1136" s="325"/>
      <c r="EV1136" s="325"/>
      <c r="EW1136" s="325"/>
      <c r="EX1136" s="325"/>
    </row>
    <row r="1137" spans="1:154" s="324" customFormat="1" x14ac:dyDescent="0.2">
      <c r="A1137" s="46"/>
      <c r="DR1137" s="325"/>
      <c r="DS1137" s="325"/>
      <c r="DT1137" s="325"/>
      <c r="EV1137" s="325"/>
      <c r="EW1137" s="325"/>
      <c r="EX1137" s="325"/>
    </row>
    <row r="1138" spans="1:154" s="324" customFormat="1" x14ac:dyDescent="0.2">
      <c r="A1138" s="46"/>
      <c r="DR1138" s="325"/>
      <c r="DS1138" s="325"/>
      <c r="DT1138" s="325"/>
      <c r="EV1138" s="325"/>
      <c r="EW1138" s="325"/>
      <c r="EX1138" s="325"/>
    </row>
    <row r="1139" spans="1:154" s="324" customFormat="1" x14ac:dyDescent="0.2">
      <c r="A1139" s="46"/>
      <c r="DR1139" s="325"/>
      <c r="DS1139" s="325"/>
      <c r="DT1139" s="325"/>
      <c r="EV1139" s="325"/>
      <c r="EW1139" s="325"/>
      <c r="EX1139" s="325"/>
    </row>
    <row r="1140" spans="1:154" s="324" customFormat="1" x14ac:dyDescent="0.2">
      <c r="A1140" s="46"/>
      <c r="DR1140" s="325"/>
      <c r="DS1140" s="325"/>
      <c r="DT1140" s="325"/>
      <c r="EV1140" s="325"/>
      <c r="EW1140" s="325"/>
      <c r="EX1140" s="325"/>
    </row>
    <row r="1141" spans="1:154" s="324" customFormat="1" x14ac:dyDescent="0.2">
      <c r="A1141" s="46"/>
      <c r="DR1141" s="325"/>
      <c r="DS1141" s="325"/>
      <c r="DT1141" s="325"/>
      <c r="EV1141" s="325"/>
      <c r="EW1141" s="325"/>
      <c r="EX1141" s="325"/>
    </row>
    <row r="1142" spans="1:154" s="324" customFormat="1" x14ac:dyDescent="0.2">
      <c r="A1142" s="46"/>
      <c r="DR1142" s="325"/>
      <c r="DS1142" s="325"/>
      <c r="DT1142" s="325"/>
      <c r="EV1142" s="325"/>
      <c r="EW1142" s="325"/>
      <c r="EX1142" s="325"/>
    </row>
    <row r="1143" spans="1:154" s="324" customFormat="1" x14ac:dyDescent="0.2">
      <c r="A1143" s="46"/>
      <c r="DR1143" s="325"/>
      <c r="DS1143" s="325"/>
      <c r="DT1143" s="325"/>
      <c r="EV1143" s="325"/>
      <c r="EW1143" s="325"/>
      <c r="EX1143" s="325"/>
    </row>
    <row r="1144" spans="1:154" s="324" customFormat="1" x14ac:dyDescent="0.2">
      <c r="A1144" s="46"/>
      <c r="DR1144" s="325"/>
      <c r="DS1144" s="325"/>
      <c r="DT1144" s="325"/>
      <c r="EV1144" s="325"/>
      <c r="EW1144" s="325"/>
      <c r="EX1144" s="325"/>
    </row>
    <row r="1145" spans="1:154" s="324" customFormat="1" x14ac:dyDescent="0.2">
      <c r="A1145" s="46"/>
      <c r="DR1145" s="325"/>
      <c r="DS1145" s="325"/>
      <c r="DT1145" s="325"/>
      <c r="EV1145" s="325"/>
      <c r="EW1145" s="325"/>
      <c r="EX1145" s="325"/>
    </row>
    <row r="1146" spans="1:154" s="324" customFormat="1" x14ac:dyDescent="0.2">
      <c r="A1146" s="46"/>
      <c r="DR1146" s="325"/>
      <c r="DS1146" s="325"/>
      <c r="DT1146" s="325"/>
      <c r="EV1146" s="325"/>
      <c r="EW1146" s="325"/>
      <c r="EX1146" s="325"/>
    </row>
    <row r="1147" spans="1:154" s="324" customFormat="1" x14ac:dyDescent="0.2">
      <c r="A1147" s="46"/>
      <c r="DR1147" s="325"/>
      <c r="DS1147" s="325"/>
      <c r="DT1147" s="325"/>
      <c r="EV1147" s="325"/>
      <c r="EW1147" s="325"/>
      <c r="EX1147" s="325"/>
    </row>
    <row r="1148" spans="1:154" s="324" customFormat="1" x14ac:dyDescent="0.2">
      <c r="A1148" s="46"/>
      <c r="DR1148" s="325"/>
      <c r="DS1148" s="325"/>
      <c r="DT1148" s="325"/>
      <c r="EV1148" s="325"/>
      <c r="EW1148" s="325"/>
      <c r="EX1148" s="325"/>
    </row>
    <row r="1149" spans="1:154" s="324" customFormat="1" x14ac:dyDescent="0.2">
      <c r="A1149" s="46"/>
      <c r="DR1149" s="325"/>
      <c r="DS1149" s="325"/>
      <c r="DT1149" s="325"/>
      <c r="EV1149" s="325"/>
      <c r="EW1149" s="325"/>
      <c r="EX1149" s="325"/>
    </row>
    <row r="1150" spans="1:154" s="324" customFormat="1" x14ac:dyDescent="0.2">
      <c r="A1150" s="46"/>
      <c r="DR1150" s="325"/>
      <c r="DS1150" s="325"/>
      <c r="DT1150" s="325"/>
      <c r="EV1150" s="325"/>
      <c r="EW1150" s="325"/>
      <c r="EX1150" s="325"/>
    </row>
    <row r="1151" spans="1:154" s="324" customFormat="1" x14ac:dyDescent="0.2">
      <c r="A1151" s="46"/>
      <c r="DR1151" s="325"/>
      <c r="DS1151" s="325"/>
      <c r="DT1151" s="325"/>
      <c r="EV1151" s="325"/>
      <c r="EW1151" s="325"/>
      <c r="EX1151" s="325"/>
    </row>
    <row r="1152" spans="1:154" s="324" customFormat="1" x14ac:dyDescent="0.2">
      <c r="A1152" s="46"/>
      <c r="DR1152" s="325"/>
      <c r="DS1152" s="325"/>
      <c r="DT1152" s="325"/>
      <c r="EV1152" s="325"/>
      <c r="EW1152" s="325"/>
      <c r="EX1152" s="325"/>
    </row>
    <row r="1153" spans="1:154" s="324" customFormat="1" x14ac:dyDescent="0.2">
      <c r="A1153" s="46"/>
      <c r="DR1153" s="325"/>
      <c r="DS1153" s="325"/>
      <c r="DT1153" s="325"/>
      <c r="EV1153" s="325"/>
      <c r="EW1153" s="325"/>
      <c r="EX1153" s="325"/>
    </row>
    <row r="1154" spans="1:154" s="324" customFormat="1" x14ac:dyDescent="0.2">
      <c r="A1154" s="46"/>
      <c r="DR1154" s="325"/>
      <c r="DS1154" s="325"/>
      <c r="DT1154" s="325"/>
      <c r="EV1154" s="325"/>
      <c r="EW1154" s="325"/>
      <c r="EX1154" s="325"/>
    </row>
    <row r="1155" spans="1:154" s="324" customFormat="1" x14ac:dyDescent="0.2">
      <c r="A1155" s="46"/>
      <c r="DR1155" s="325"/>
      <c r="DS1155" s="325"/>
      <c r="DT1155" s="325"/>
      <c r="EV1155" s="325"/>
      <c r="EW1155" s="325"/>
      <c r="EX1155" s="325"/>
    </row>
    <row r="1156" spans="1:154" s="324" customFormat="1" x14ac:dyDescent="0.2">
      <c r="A1156" s="46"/>
      <c r="DR1156" s="325"/>
      <c r="DS1156" s="325"/>
      <c r="DT1156" s="325"/>
      <c r="EV1156" s="325"/>
      <c r="EW1156" s="325"/>
      <c r="EX1156" s="325"/>
    </row>
    <row r="1157" spans="1:154" s="324" customFormat="1" x14ac:dyDescent="0.2">
      <c r="A1157" s="46"/>
      <c r="DR1157" s="325"/>
      <c r="DS1157" s="325"/>
      <c r="DT1157" s="325"/>
      <c r="EV1157" s="325"/>
      <c r="EW1157" s="325"/>
      <c r="EX1157" s="325"/>
    </row>
    <row r="1158" spans="1:154" s="324" customFormat="1" x14ac:dyDescent="0.2">
      <c r="A1158" s="46"/>
      <c r="DR1158" s="325"/>
      <c r="DS1158" s="325"/>
      <c r="DT1158" s="325"/>
      <c r="EV1158" s="325"/>
      <c r="EW1158" s="325"/>
      <c r="EX1158" s="325"/>
    </row>
    <row r="1159" spans="1:154" s="324" customFormat="1" x14ac:dyDescent="0.2">
      <c r="A1159" s="46"/>
      <c r="DR1159" s="325"/>
      <c r="DS1159" s="325"/>
      <c r="DT1159" s="325"/>
      <c r="EV1159" s="325"/>
      <c r="EW1159" s="325"/>
      <c r="EX1159" s="325"/>
    </row>
    <row r="1160" spans="1:154" s="324" customFormat="1" x14ac:dyDescent="0.2">
      <c r="A1160" s="46"/>
      <c r="DR1160" s="325"/>
      <c r="DS1160" s="325"/>
      <c r="DT1160" s="325"/>
      <c r="EV1160" s="325"/>
      <c r="EW1160" s="325"/>
      <c r="EX1160" s="325"/>
    </row>
    <row r="1161" spans="1:154" s="324" customFormat="1" x14ac:dyDescent="0.2">
      <c r="A1161" s="46"/>
      <c r="DR1161" s="325"/>
      <c r="DS1161" s="325"/>
      <c r="DT1161" s="325"/>
      <c r="EV1161" s="325"/>
      <c r="EW1161" s="325"/>
      <c r="EX1161" s="325"/>
    </row>
    <row r="1162" spans="1:154" s="324" customFormat="1" x14ac:dyDescent="0.2">
      <c r="A1162" s="46"/>
      <c r="DR1162" s="325"/>
      <c r="DS1162" s="325"/>
      <c r="DT1162" s="325"/>
      <c r="EV1162" s="325"/>
      <c r="EW1162" s="325"/>
      <c r="EX1162" s="325"/>
    </row>
    <row r="1163" spans="1:154" s="324" customFormat="1" x14ac:dyDescent="0.2">
      <c r="A1163" s="46"/>
      <c r="DR1163" s="325"/>
      <c r="DS1163" s="325"/>
      <c r="DT1163" s="325"/>
      <c r="EV1163" s="325"/>
      <c r="EW1163" s="325"/>
      <c r="EX1163" s="325"/>
    </row>
    <row r="1164" spans="1:154" s="324" customFormat="1" x14ac:dyDescent="0.2">
      <c r="A1164" s="46"/>
      <c r="DR1164" s="325"/>
      <c r="DS1164" s="325"/>
      <c r="DT1164" s="325"/>
      <c r="EV1164" s="325"/>
      <c r="EW1164" s="325"/>
      <c r="EX1164" s="325"/>
    </row>
    <row r="1165" spans="1:154" s="324" customFormat="1" x14ac:dyDescent="0.2">
      <c r="A1165" s="46"/>
      <c r="DR1165" s="325"/>
      <c r="DS1165" s="325"/>
      <c r="DT1165" s="325"/>
      <c r="EV1165" s="325"/>
      <c r="EW1165" s="325"/>
      <c r="EX1165" s="325"/>
    </row>
    <row r="1166" spans="1:154" s="324" customFormat="1" x14ac:dyDescent="0.2">
      <c r="A1166" s="46"/>
      <c r="DR1166" s="325"/>
      <c r="DS1166" s="325"/>
      <c r="DT1166" s="325"/>
      <c r="EV1166" s="325"/>
      <c r="EW1166" s="325"/>
      <c r="EX1166" s="325"/>
    </row>
    <row r="1167" spans="1:154" s="324" customFormat="1" x14ac:dyDescent="0.2">
      <c r="A1167" s="46"/>
      <c r="DR1167" s="325"/>
      <c r="DS1167" s="325"/>
      <c r="DT1167" s="325"/>
      <c r="EV1167" s="325"/>
      <c r="EW1167" s="325"/>
      <c r="EX1167" s="325"/>
    </row>
    <row r="1168" spans="1:154" s="324" customFormat="1" x14ac:dyDescent="0.2">
      <c r="A1168" s="46"/>
      <c r="DR1168" s="325"/>
      <c r="DS1168" s="325"/>
      <c r="DT1168" s="325"/>
      <c r="EV1168" s="325"/>
      <c r="EW1168" s="325"/>
      <c r="EX1168" s="325"/>
    </row>
    <row r="1169" spans="1:154" s="324" customFormat="1" x14ac:dyDescent="0.2">
      <c r="A1169" s="46"/>
      <c r="DR1169" s="325"/>
      <c r="DS1169" s="325"/>
      <c r="DT1169" s="325"/>
      <c r="EV1169" s="325"/>
      <c r="EW1169" s="325"/>
      <c r="EX1169" s="325"/>
    </row>
    <row r="1170" spans="1:154" s="324" customFormat="1" x14ac:dyDescent="0.2">
      <c r="A1170" s="46"/>
      <c r="DR1170" s="325"/>
      <c r="DS1170" s="325"/>
      <c r="DT1170" s="325"/>
      <c r="EV1170" s="325"/>
      <c r="EW1170" s="325"/>
      <c r="EX1170" s="325"/>
    </row>
    <row r="1171" spans="1:154" s="324" customFormat="1" x14ac:dyDescent="0.2">
      <c r="A1171" s="46"/>
      <c r="DR1171" s="325"/>
      <c r="DS1171" s="325"/>
      <c r="DT1171" s="325"/>
      <c r="EV1171" s="325"/>
      <c r="EW1171" s="325"/>
      <c r="EX1171" s="325"/>
    </row>
    <row r="1172" spans="1:154" s="324" customFormat="1" x14ac:dyDescent="0.2">
      <c r="A1172" s="46"/>
      <c r="DR1172" s="325"/>
      <c r="DS1172" s="325"/>
      <c r="DT1172" s="325"/>
      <c r="EV1172" s="325"/>
      <c r="EW1172" s="325"/>
      <c r="EX1172" s="325"/>
    </row>
    <row r="1173" spans="1:154" s="324" customFormat="1" x14ac:dyDescent="0.2">
      <c r="A1173" s="46"/>
      <c r="DR1173" s="325"/>
      <c r="DS1173" s="325"/>
      <c r="DT1173" s="325"/>
      <c r="EV1173" s="325"/>
      <c r="EW1173" s="325"/>
      <c r="EX1173" s="325"/>
    </row>
    <row r="1174" spans="1:154" s="324" customFormat="1" x14ac:dyDescent="0.2">
      <c r="A1174" s="46"/>
      <c r="DR1174" s="325"/>
      <c r="DS1174" s="325"/>
      <c r="DT1174" s="325"/>
      <c r="EV1174" s="325"/>
      <c r="EW1174" s="325"/>
      <c r="EX1174" s="325"/>
    </row>
    <row r="1175" spans="1:154" s="324" customFormat="1" x14ac:dyDescent="0.2">
      <c r="A1175" s="46"/>
      <c r="DR1175" s="325"/>
      <c r="DS1175" s="325"/>
      <c r="DT1175" s="325"/>
      <c r="EV1175" s="325"/>
      <c r="EW1175" s="325"/>
      <c r="EX1175" s="325"/>
    </row>
    <row r="1176" spans="1:154" s="324" customFormat="1" x14ac:dyDescent="0.2">
      <c r="A1176" s="46"/>
      <c r="DR1176" s="325"/>
      <c r="DS1176" s="325"/>
      <c r="DT1176" s="325"/>
      <c r="EV1176" s="325"/>
      <c r="EW1176" s="325"/>
      <c r="EX1176" s="325"/>
    </row>
    <row r="1177" spans="1:154" s="324" customFormat="1" x14ac:dyDescent="0.2">
      <c r="A1177" s="46"/>
      <c r="DR1177" s="325"/>
      <c r="DS1177" s="325"/>
      <c r="DT1177" s="325"/>
      <c r="EV1177" s="325"/>
      <c r="EW1177" s="325"/>
      <c r="EX1177" s="325"/>
    </row>
    <row r="1178" spans="1:154" s="324" customFormat="1" x14ac:dyDescent="0.2">
      <c r="A1178" s="46"/>
      <c r="DR1178" s="325"/>
      <c r="DS1178" s="325"/>
      <c r="DT1178" s="325"/>
      <c r="EV1178" s="325"/>
      <c r="EW1178" s="325"/>
      <c r="EX1178" s="325"/>
    </row>
    <row r="1179" spans="1:154" s="324" customFormat="1" x14ac:dyDescent="0.2">
      <c r="A1179" s="46"/>
      <c r="DR1179" s="325"/>
      <c r="DS1179" s="325"/>
      <c r="DT1179" s="325"/>
      <c r="EV1179" s="325"/>
      <c r="EW1179" s="325"/>
      <c r="EX1179" s="325"/>
    </row>
    <row r="1180" spans="1:154" s="324" customFormat="1" x14ac:dyDescent="0.2">
      <c r="A1180" s="46"/>
      <c r="DR1180" s="325"/>
      <c r="DS1180" s="325"/>
      <c r="DT1180" s="325"/>
      <c r="EV1180" s="325"/>
      <c r="EW1180" s="325"/>
      <c r="EX1180" s="325"/>
    </row>
    <row r="1181" spans="1:154" s="324" customFormat="1" x14ac:dyDescent="0.2">
      <c r="A1181" s="46"/>
      <c r="DR1181" s="325"/>
      <c r="DS1181" s="325"/>
      <c r="DT1181" s="325"/>
      <c r="EV1181" s="325"/>
      <c r="EW1181" s="325"/>
      <c r="EX1181" s="325"/>
    </row>
    <row r="1182" spans="1:154" s="324" customFormat="1" x14ac:dyDescent="0.2">
      <c r="A1182" s="46"/>
      <c r="DR1182" s="325"/>
      <c r="DS1182" s="325"/>
      <c r="DT1182" s="325"/>
      <c r="EV1182" s="325"/>
      <c r="EW1182" s="325"/>
      <c r="EX1182" s="325"/>
    </row>
    <row r="1183" spans="1:154" s="324" customFormat="1" x14ac:dyDescent="0.2">
      <c r="A1183" s="46"/>
      <c r="DR1183" s="325"/>
      <c r="DS1183" s="325"/>
      <c r="DT1183" s="325"/>
      <c r="EV1183" s="325"/>
      <c r="EW1183" s="325"/>
      <c r="EX1183" s="325"/>
    </row>
    <row r="1184" spans="1:154" s="324" customFormat="1" x14ac:dyDescent="0.2">
      <c r="A1184" s="46"/>
      <c r="DR1184" s="325"/>
      <c r="DS1184" s="325"/>
      <c r="DT1184" s="325"/>
      <c r="EV1184" s="325"/>
      <c r="EW1184" s="325"/>
      <c r="EX1184" s="325"/>
    </row>
    <row r="1185" spans="1:154" s="324" customFormat="1" x14ac:dyDescent="0.2">
      <c r="A1185" s="46"/>
      <c r="DR1185" s="325"/>
      <c r="DS1185" s="325"/>
      <c r="DT1185" s="325"/>
      <c r="EV1185" s="325"/>
      <c r="EW1185" s="325"/>
      <c r="EX1185" s="325"/>
    </row>
    <row r="1186" spans="1:154" s="324" customFormat="1" x14ac:dyDescent="0.2">
      <c r="A1186" s="46"/>
      <c r="DR1186" s="325"/>
      <c r="DS1186" s="325"/>
      <c r="DT1186" s="325"/>
      <c r="EV1186" s="325"/>
      <c r="EW1186" s="325"/>
      <c r="EX1186" s="325"/>
    </row>
    <row r="1187" spans="1:154" s="324" customFormat="1" x14ac:dyDescent="0.2">
      <c r="A1187" s="46"/>
      <c r="DR1187" s="325"/>
      <c r="DS1187" s="325"/>
      <c r="DT1187" s="325"/>
      <c r="EV1187" s="325"/>
      <c r="EW1187" s="325"/>
      <c r="EX1187" s="325"/>
    </row>
    <row r="1188" spans="1:154" s="324" customFormat="1" x14ac:dyDescent="0.2">
      <c r="A1188" s="46"/>
      <c r="DR1188" s="325"/>
      <c r="DS1188" s="325"/>
      <c r="DT1188" s="325"/>
      <c r="EV1188" s="325"/>
      <c r="EW1188" s="325"/>
      <c r="EX1188" s="325"/>
    </row>
    <row r="1189" spans="1:154" s="324" customFormat="1" x14ac:dyDescent="0.2">
      <c r="A1189" s="46"/>
      <c r="DR1189" s="325"/>
      <c r="DS1189" s="325"/>
      <c r="DT1189" s="325"/>
      <c r="EV1189" s="325"/>
      <c r="EW1189" s="325"/>
      <c r="EX1189" s="325"/>
    </row>
    <row r="1190" spans="1:154" s="324" customFormat="1" x14ac:dyDescent="0.2">
      <c r="A1190" s="46"/>
      <c r="DR1190" s="325"/>
      <c r="DS1190" s="325"/>
      <c r="DT1190" s="325"/>
      <c r="EV1190" s="325"/>
      <c r="EW1190" s="325"/>
      <c r="EX1190" s="325"/>
    </row>
    <row r="1191" spans="1:154" s="324" customFormat="1" x14ac:dyDescent="0.2">
      <c r="A1191" s="46"/>
      <c r="DR1191" s="325"/>
      <c r="DS1191" s="325"/>
      <c r="DT1191" s="325"/>
      <c r="EV1191" s="325"/>
      <c r="EW1191" s="325"/>
      <c r="EX1191" s="325"/>
    </row>
    <row r="1192" spans="1:154" s="324" customFormat="1" x14ac:dyDescent="0.2">
      <c r="A1192" s="46"/>
      <c r="DR1192" s="325"/>
      <c r="DS1192" s="325"/>
      <c r="DT1192" s="325"/>
      <c r="EV1192" s="325"/>
      <c r="EW1192" s="325"/>
      <c r="EX1192" s="325"/>
    </row>
    <row r="1193" spans="1:154" s="324" customFormat="1" x14ac:dyDescent="0.2">
      <c r="A1193" s="46"/>
      <c r="DR1193" s="325"/>
      <c r="DS1193" s="325"/>
      <c r="DT1193" s="325"/>
      <c r="EV1193" s="325"/>
      <c r="EW1193" s="325"/>
      <c r="EX1193" s="325"/>
    </row>
    <row r="1194" spans="1:154" s="324" customFormat="1" x14ac:dyDescent="0.2">
      <c r="A1194" s="46"/>
      <c r="DR1194" s="325"/>
      <c r="DS1194" s="325"/>
      <c r="DT1194" s="325"/>
      <c r="EV1194" s="325"/>
      <c r="EW1194" s="325"/>
      <c r="EX1194" s="325"/>
    </row>
    <row r="1195" spans="1:154" s="324" customFormat="1" x14ac:dyDescent="0.2">
      <c r="A1195" s="46"/>
      <c r="DR1195" s="325"/>
      <c r="DS1195" s="325"/>
      <c r="DT1195" s="325"/>
      <c r="EV1195" s="325"/>
      <c r="EW1195" s="325"/>
      <c r="EX1195" s="325"/>
    </row>
    <row r="1196" spans="1:154" s="324" customFormat="1" x14ac:dyDescent="0.2">
      <c r="A1196" s="46"/>
      <c r="DR1196" s="325"/>
      <c r="DS1196" s="325"/>
      <c r="DT1196" s="325"/>
      <c r="EV1196" s="325"/>
      <c r="EW1196" s="325"/>
      <c r="EX1196" s="325"/>
    </row>
    <row r="1197" spans="1:154" s="324" customFormat="1" x14ac:dyDescent="0.2">
      <c r="A1197" s="46"/>
      <c r="DR1197" s="325"/>
      <c r="DS1197" s="325"/>
      <c r="DT1197" s="325"/>
      <c r="EV1197" s="325"/>
      <c r="EW1197" s="325"/>
      <c r="EX1197" s="325"/>
    </row>
    <row r="1198" spans="1:154" s="324" customFormat="1" x14ac:dyDescent="0.2">
      <c r="A1198" s="46"/>
      <c r="DR1198" s="325"/>
      <c r="DS1198" s="325"/>
      <c r="DT1198" s="325"/>
      <c r="EV1198" s="325"/>
      <c r="EW1198" s="325"/>
      <c r="EX1198" s="325"/>
    </row>
    <row r="1199" spans="1:154" s="324" customFormat="1" x14ac:dyDescent="0.2">
      <c r="A1199" s="46"/>
      <c r="DR1199" s="325"/>
      <c r="DS1199" s="325"/>
      <c r="DT1199" s="325"/>
      <c r="EV1199" s="325"/>
      <c r="EW1199" s="325"/>
      <c r="EX1199" s="325"/>
    </row>
    <row r="1200" spans="1:154" s="324" customFormat="1" x14ac:dyDescent="0.2">
      <c r="A1200" s="46"/>
      <c r="DR1200" s="325"/>
      <c r="DS1200" s="325"/>
      <c r="DT1200" s="325"/>
      <c r="EV1200" s="325"/>
      <c r="EW1200" s="325"/>
      <c r="EX1200" s="325"/>
    </row>
    <row r="1201" spans="1:154" s="324" customFormat="1" x14ac:dyDescent="0.2">
      <c r="A1201" s="46"/>
      <c r="DR1201" s="325"/>
      <c r="DS1201" s="325"/>
      <c r="DT1201" s="325"/>
      <c r="EV1201" s="325"/>
      <c r="EW1201" s="325"/>
      <c r="EX1201" s="325"/>
    </row>
    <row r="1202" spans="1:154" s="324" customFormat="1" x14ac:dyDescent="0.2">
      <c r="A1202" s="46"/>
      <c r="DR1202" s="325"/>
      <c r="DS1202" s="325"/>
      <c r="DT1202" s="325"/>
      <c r="EV1202" s="325"/>
      <c r="EW1202" s="325"/>
      <c r="EX1202" s="325"/>
    </row>
    <row r="1203" spans="1:154" s="324" customFormat="1" x14ac:dyDescent="0.2">
      <c r="A1203" s="46"/>
      <c r="DR1203" s="325"/>
      <c r="DS1203" s="325"/>
      <c r="DT1203" s="325"/>
      <c r="EV1203" s="325"/>
      <c r="EW1203" s="325"/>
      <c r="EX1203" s="325"/>
    </row>
    <row r="1204" spans="1:154" s="324" customFormat="1" x14ac:dyDescent="0.2">
      <c r="A1204" s="46"/>
      <c r="DR1204" s="325"/>
      <c r="DS1204" s="325"/>
      <c r="DT1204" s="325"/>
      <c r="EV1204" s="325"/>
      <c r="EW1204" s="325"/>
      <c r="EX1204" s="325"/>
    </row>
    <row r="1205" spans="1:154" s="324" customFormat="1" x14ac:dyDescent="0.2">
      <c r="A1205" s="46"/>
      <c r="DR1205" s="325"/>
      <c r="DS1205" s="325"/>
      <c r="DT1205" s="325"/>
      <c r="EV1205" s="325"/>
      <c r="EW1205" s="325"/>
      <c r="EX1205" s="325"/>
    </row>
    <row r="1206" spans="1:154" s="324" customFormat="1" x14ac:dyDescent="0.2">
      <c r="A1206" s="46"/>
      <c r="DR1206" s="325"/>
      <c r="DS1206" s="325"/>
      <c r="DT1206" s="325"/>
      <c r="EV1206" s="325"/>
      <c r="EW1206" s="325"/>
      <c r="EX1206" s="325"/>
    </row>
    <row r="1207" spans="1:154" s="324" customFormat="1" x14ac:dyDescent="0.2">
      <c r="A1207" s="46"/>
      <c r="DR1207" s="325"/>
      <c r="DS1207" s="325"/>
      <c r="DT1207" s="325"/>
      <c r="EV1207" s="325"/>
      <c r="EW1207" s="325"/>
      <c r="EX1207" s="325"/>
    </row>
    <row r="1208" spans="1:154" s="324" customFormat="1" x14ac:dyDescent="0.2">
      <c r="A1208" s="46"/>
      <c r="DR1208" s="325"/>
      <c r="DS1208" s="325"/>
      <c r="DT1208" s="325"/>
      <c r="EV1208" s="325"/>
      <c r="EW1208" s="325"/>
      <c r="EX1208" s="325"/>
    </row>
    <row r="1209" spans="1:154" s="324" customFormat="1" x14ac:dyDescent="0.2">
      <c r="A1209" s="46"/>
      <c r="DR1209" s="325"/>
      <c r="DS1209" s="325"/>
      <c r="DT1209" s="325"/>
      <c r="EV1209" s="325"/>
      <c r="EW1209" s="325"/>
      <c r="EX1209" s="325"/>
    </row>
    <row r="1210" spans="1:154" s="324" customFormat="1" x14ac:dyDescent="0.2">
      <c r="A1210" s="46"/>
      <c r="DR1210" s="325"/>
      <c r="DS1210" s="325"/>
      <c r="DT1210" s="325"/>
      <c r="EV1210" s="325"/>
      <c r="EW1210" s="325"/>
      <c r="EX1210" s="325"/>
    </row>
    <row r="1211" spans="1:154" s="324" customFormat="1" x14ac:dyDescent="0.2">
      <c r="A1211" s="46"/>
      <c r="DR1211" s="325"/>
      <c r="DS1211" s="325"/>
      <c r="DT1211" s="325"/>
      <c r="EV1211" s="325"/>
      <c r="EW1211" s="325"/>
      <c r="EX1211" s="325"/>
    </row>
    <row r="1212" spans="1:154" s="324" customFormat="1" x14ac:dyDescent="0.2">
      <c r="A1212" s="46"/>
      <c r="DR1212" s="325"/>
      <c r="DS1212" s="325"/>
      <c r="DT1212" s="325"/>
      <c r="EV1212" s="325"/>
      <c r="EW1212" s="325"/>
      <c r="EX1212" s="325"/>
    </row>
    <row r="1213" spans="1:154" s="324" customFormat="1" x14ac:dyDescent="0.2">
      <c r="A1213" s="46"/>
      <c r="DR1213" s="325"/>
      <c r="DS1213" s="325"/>
      <c r="DT1213" s="325"/>
      <c r="EV1213" s="325"/>
      <c r="EW1213" s="325"/>
      <c r="EX1213" s="325"/>
    </row>
    <row r="1214" spans="1:154" s="324" customFormat="1" x14ac:dyDescent="0.2">
      <c r="A1214" s="46"/>
      <c r="DR1214" s="325"/>
      <c r="DS1214" s="325"/>
      <c r="DT1214" s="325"/>
      <c r="EV1214" s="325"/>
      <c r="EW1214" s="325"/>
      <c r="EX1214" s="325"/>
    </row>
    <row r="1215" spans="1:154" s="324" customFormat="1" x14ac:dyDescent="0.2">
      <c r="A1215" s="46"/>
      <c r="DR1215" s="325"/>
      <c r="DS1215" s="325"/>
      <c r="DT1215" s="325"/>
      <c r="EV1215" s="325"/>
      <c r="EW1215" s="325"/>
      <c r="EX1215" s="325"/>
    </row>
    <row r="1216" spans="1:154" s="324" customFormat="1" x14ac:dyDescent="0.2">
      <c r="A1216" s="46"/>
      <c r="DR1216" s="325"/>
      <c r="DS1216" s="325"/>
      <c r="DT1216" s="325"/>
      <c r="EV1216" s="325"/>
      <c r="EW1216" s="325"/>
      <c r="EX1216" s="325"/>
    </row>
    <row r="1217" spans="1:154" s="324" customFormat="1" x14ac:dyDescent="0.2">
      <c r="A1217" s="46"/>
      <c r="DR1217" s="325"/>
      <c r="DS1217" s="325"/>
      <c r="DT1217" s="325"/>
      <c r="EV1217" s="325"/>
      <c r="EW1217" s="325"/>
      <c r="EX1217" s="325"/>
    </row>
    <row r="1218" spans="1:154" s="324" customFormat="1" x14ac:dyDescent="0.2">
      <c r="A1218" s="46"/>
      <c r="DR1218" s="325"/>
      <c r="DS1218" s="325"/>
      <c r="DT1218" s="325"/>
      <c r="EV1218" s="325"/>
      <c r="EW1218" s="325"/>
      <c r="EX1218" s="325"/>
    </row>
    <row r="1219" spans="1:154" s="324" customFormat="1" x14ac:dyDescent="0.2">
      <c r="A1219" s="46"/>
      <c r="DR1219" s="325"/>
      <c r="DS1219" s="325"/>
      <c r="DT1219" s="325"/>
      <c r="EV1219" s="325"/>
      <c r="EW1219" s="325"/>
      <c r="EX1219" s="325"/>
    </row>
    <row r="1220" spans="1:154" s="324" customFormat="1" x14ac:dyDescent="0.2">
      <c r="A1220" s="46"/>
      <c r="DR1220" s="325"/>
      <c r="DS1220" s="325"/>
      <c r="DT1220" s="325"/>
      <c r="EV1220" s="325"/>
      <c r="EW1220" s="325"/>
      <c r="EX1220" s="325"/>
    </row>
    <row r="1221" spans="1:154" s="324" customFormat="1" x14ac:dyDescent="0.2">
      <c r="A1221" s="46"/>
      <c r="DR1221" s="325"/>
      <c r="DS1221" s="325"/>
      <c r="DT1221" s="325"/>
      <c r="EV1221" s="325"/>
      <c r="EW1221" s="325"/>
      <c r="EX1221" s="325"/>
    </row>
    <row r="1222" spans="1:154" s="324" customFormat="1" x14ac:dyDescent="0.2">
      <c r="A1222" s="46"/>
      <c r="DR1222" s="325"/>
      <c r="DS1222" s="325"/>
      <c r="DT1222" s="325"/>
      <c r="EV1222" s="325"/>
      <c r="EW1222" s="325"/>
      <c r="EX1222" s="325"/>
    </row>
    <row r="1223" spans="1:154" s="324" customFormat="1" x14ac:dyDescent="0.2">
      <c r="A1223" s="46"/>
      <c r="DR1223" s="325"/>
      <c r="DS1223" s="325"/>
      <c r="DT1223" s="325"/>
      <c r="EV1223" s="325"/>
      <c r="EW1223" s="325"/>
      <c r="EX1223" s="325"/>
    </row>
    <row r="1224" spans="1:154" s="324" customFormat="1" x14ac:dyDescent="0.2">
      <c r="A1224" s="46"/>
      <c r="DR1224" s="325"/>
      <c r="DS1224" s="325"/>
      <c r="DT1224" s="325"/>
      <c r="EV1224" s="325"/>
      <c r="EW1224" s="325"/>
      <c r="EX1224" s="325"/>
    </row>
    <row r="1225" spans="1:154" s="324" customFormat="1" x14ac:dyDescent="0.2">
      <c r="A1225" s="46"/>
      <c r="DR1225" s="325"/>
      <c r="DS1225" s="325"/>
      <c r="DT1225" s="325"/>
      <c r="EV1225" s="325"/>
      <c r="EW1225" s="325"/>
      <c r="EX1225" s="325"/>
    </row>
    <row r="1226" spans="1:154" s="324" customFormat="1" x14ac:dyDescent="0.2">
      <c r="A1226" s="46"/>
      <c r="DR1226" s="325"/>
      <c r="DS1226" s="325"/>
      <c r="DT1226" s="325"/>
      <c r="EV1226" s="325"/>
      <c r="EW1226" s="325"/>
      <c r="EX1226" s="325"/>
    </row>
    <row r="1227" spans="1:154" s="324" customFormat="1" x14ac:dyDescent="0.2">
      <c r="A1227" s="46"/>
      <c r="DR1227" s="325"/>
      <c r="DS1227" s="325"/>
      <c r="DT1227" s="325"/>
      <c r="EV1227" s="325"/>
      <c r="EW1227" s="325"/>
      <c r="EX1227" s="325"/>
    </row>
    <row r="1228" spans="1:154" s="324" customFormat="1" x14ac:dyDescent="0.2">
      <c r="A1228" s="46"/>
      <c r="DR1228" s="325"/>
      <c r="DS1228" s="325"/>
      <c r="DT1228" s="325"/>
      <c r="EV1228" s="325"/>
      <c r="EW1228" s="325"/>
      <c r="EX1228" s="325"/>
    </row>
    <row r="1229" spans="1:154" s="324" customFormat="1" x14ac:dyDescent="0.2">
      <c r="A1229" s="46"/>
      <c r="DR1229" s="325"/>
      <c r="DS1229" s="325"/>
      <c r="DT1229" s="325"/>
      <c r="EV1229" s="325"/>
      <c r="EW1229" s="325"/>
      <c r="EX1229" s="325"/>
    </row>
    <row r="1230" spans="1:154" s="324" customFormat="1" x14ac:dyDescent="0.2">
      <c r="A1230" s="46"/>
      <c r="DR1230" s="325"/>
      <c r="DS1230" s="325"/>
      <c r="DT1230" s="325"/>
      <c r="EV1230" s="325"/>
      <c r="EW1230" s="325"/>
      <c r="EX1230" s="325"/>
    </row>
    <row r="1231" spans="1:154" s="324" customFormat="1" x14ac:dyDescent="0.2">
      <c r="A1231" s="46"/>
      <c r="DR1231" s="325"/>
      <c r="DS1231" s="325"/>
      <c r="DT1231" s="325"/>
      <c r="EV1231" s="325"/>
      <c r="EW1231" s="325"/>
      <c r="EX1231" s="325"/>
    </row>
    <row r="1232" spans="1:154" s="324" customFormat="1" x14ac:dyDescent="0.2">
      <c r="A1232" s="46"/>
      <c r="DR1232" s="325"/>
      <c r="DS1232" s="325"/>
      <c r="DT1232" s="325"/>
      <c r="EV1232" s="325"/>
      <c r="EW1232" s="325"/>
      <c r="EX1232" s="325"/>
    </row>
    <row r="1233" spans="1:154" s="324" customFormat="1" x14ac:dyDescent="0.2">
      <c r="A1233" s="46"/>
      <c r="DR1233" s="325"/>
      <c r="DS1233" s="325"/>
      <c r="DT1233" s="325"/>
      <c r="EV1233" s="325"/>
      <c r="EW1233" s="325"/>
      <c r="EX1233" s="325"/>
    </row>
    <row r="1234" spans="1:154" s="324" customFormat="1" x14ac:dyDescent="0.2">
      <c r="A1234" s="46"/>
      <c r="DR1234" s="325"/>
      <c r="DS1234" s="325"/>
      <c r="DT1234" s="325"/>
      <c r="EV1234" s="325"/>
      <c r="EW1234" s="325"/>
      <c r="EX1234" s="325"/>
    </row>
    <row r="1235" spans="1:154" s="324" customFormat="1" x14ac:dyDescent="0.2">
      <c r="A1235" s="46"/>
      <c r="DR1235" s="325"/>
      <c r="DS1235" s="325"/>
      <c r="DT1235" s="325"/>
      <c r="EV1235" s="325"/>
      <c r="EW1235" s="325"/>
      <c r="EX1235" s="325"/>
    </row>
    <row r="1236" spans="1:154" s="324" customFormat="1" x14ac:dyDescent="0.2">
      <c r="A1236" s="46"/>
      <c r="DR1236" s="325"/>
      <c r="DS1236" s="325"/>
      <c r="DT1236" s="325"/>
      <c r="EV1236" s="325"/>
      <c r="EW1236" s="325"/>
      <c r="EX1236" s="325"/>
    </row>
    <row r="1237" spans="1:154" s="324" customFormat="1" x14ac:dyDescent="0.2">
      <c r="A1237" s="46"/>
      <c r="DR1237" s="325"/>
      <c r="DS1237" s="325"/>
      <c r="DT1237" s="325"/>
      <c r="EV1237" s="325"/>
      <c r="EW1237" s="325"/>
      <c r="EX1237" s="325"/>
    </row>
    <row r="1238" spans="1:154" s="324" customFormat="1" x14ac:dyDescent="0.2">
      <c r="A1238" s="46"/>
      <c r="DR1238" s="325"/>
      <c r="DS1238" s="325"/>
      <c r="DT1238" s="325"/>
      <c r="EV1238" s="325"/>
      <c r="EW1238" s="325"/>
      <c r="EX1238" s="325"/>
    </row>
    <row r="1239" spans="1:154" s="324" customFormat="1" x14ac:dyDescent="0.2">
      <c r="A1239" s="46"/>
      <c r="DR1239" s="325"/>
      <c r="DS1239" s="325"/>
      <c r="DT1239" s="325"/>
      <c r="EV1239" s="325"/>
      <c r="EW1239" s="325"/>
      <c r="EX1239" s="325"/>
    </row>
    <row r="1240" spans="1:154" s="324" customFormat="1" x14ac:dyDescent="0.2">
      <c r="A1240" s="46"/>
      <c r="DR1240" s="325"/>
      <c r="DS1240" s="325"/>
      <c r="DT1240" s="325"/>
      <c r="EV1240" s="325"/>
      <c r="EW1240" s="325"/>
      <c r="EX1240" s="325"/>
    </row>
    <row r="1241" spans="1:154" s="324" customFormat="1" x14ac:dyDescent="0.2">
      <c r="A1241" s="46"/>
      <c r="DR1241" s="325"/>
      <c r="DS1241" s="325"/>
      <c r="DT1241" s="325"/>
      <c r="EV1241" s="325"/>
      <c r="EW1241" s="325"/>
      <c r="EX1241" s="325"/>
    </row>
    <row r="1242" spans="1:154" s="324" customFormat="1" x14ac:dyDescent="0.2">
      <c r="A1242" s="46"/>
      <c r="DR1242" s="325"/>
      <c r="DS1242" s="325"/>
      <c r="DT1242" s="325"/>
      <c r="EV1242" s="325"/>
      <c r="EW1242" s="325"/>
      <c r="EX1242" s="325"/>
    </row>
    <row r="1243" spans="1:154" s="324" customFormat="1" x14ac:dyDescent="0.2">
      <c r="A1243" s="46"/>
      <c r="DR1243" s="325"/>
      <c r="DS1243" s="325"/>
      <c r="DT1243" s="325"/>
      <c r="EV1243" s="325"/>
      <c r="EW1243" s="325"/>
      <c r="EX1243" s="325"/>
    </row>
    <row r="1244" spans="1:154" s="324" customFormat="1" x14ac:dyDescent="0.2">
      <c r="A1244" s="46"/>
      <c r="DR1244" s="325"/>
      <c r="DS1244" s="325"/>
      <c r="DT1244" s="325"/>
      <c r="EV1244" s="325"/>
      <c r="EW1244" s="325"/>
      <c r="EX1244" s="325"/>
    </row>
    <row r="1245" spans="1:154" s="324" customFormat="1" x14ac:dyDescent="0.2">
      <c r="A1245" s="46"/>
      <c r="DR1245" s="325"/>
      <c r="DS1245" s="325"/>
      <c r="DT1245" s="325"/>
      <c r="EV1245" s="325"/>
      <c r="EW1245" s="325"/>
      <c r="EX1245" s="325"/>
    </row>
    <row r="1246" spans="1:154" s="324" customFormat="1" x14ac:dyDescent="0.2">
      <c r="A1246" s="46"/>
      <c r="DR1246" s="325"/>
      <c r="DS1246" s="325"/>
      <c r="DT1246" s="325"/>
      <c r="EV1246" s="325"/>
      <c r="EW1246" s="325"/>
      <c r="EX1246" s="325"/>
    </row>
    <row r="1247" spans="1:154" s="324" customFormat="1" x14ac:dyDescent="0.2">
      <c r="A1247" s="46"/>
      <c r="DR1247" s="325"/>
      <c r="DS1247" s="325"/>
      <c r="DT1247" s="325"/>
      <c r="EV1247" s="325"/>
      <c r="EW1247" s="325"/>
      <c r="EX1247" s="325"/>
    </row>
    <row r="1248" spans="1:154" s="324" customFormat="1" x14ac:dyDescent="0.2">
      <c r="A1248" s="46"/>
      <c r="DR1248" s="325"/>
      <c r="DS1248" s="325"/>
      <c r="DT1248" s="325"/>
      <c r="EV1248" s="325"/>
      <c r="EW1248" s="325"/>
      <c r="EX1248" s="325"/>
    </row>
    <row r="1249" spans="1:154" s="324" customFormat="1" x14ac:dyDescent="0.2">
      <c r="A1249" s="46"/>
      <c r="DR1249" s="325"/>
      <c r="DS1249" s="325"/>
      <c r="DT1249" s="325"/>
      <c r="EV1249" s="325"/>
      <c r="EW1249" s="325"/>
      <c r="EX1249" s="325"/>
    </row>
    <row r="1250" spans="1:154" s="324" customFormat="1" x14ac:dyDescent="0.2">
      <c r="A1250" s="46"/>
      <c r="DR1250" s="325"/>
      <c r="DS1250" s="325"/>
      <c r="DT1250" s="325"/>
      <c r="EV1250" s="325"/>
      <c r="EW1250" s="325"/>
      <c r="EX1250" s="325"/>
    </row>
    <row r="1251" spans="1:154" s="324" customFormat="1" x14ac:dyDescent="0.2">
      <c r="A1251" s="46"/>
      <c r="DR1251" s="325"/>
      <c r="DS1251" s="325"/>
      <c r="DT1251" s="325"/>
      <c r="EV1251" s="325"/>
      <c r="EW1251" s="325"/>
      <c r="EX1251" s="325"/>
    </row>
    <row r="1252" spans="1:154" s="324" customFormat="1" x14ac:dyDescent="0.2">
      <c r="A1252" s="46"/>
      <c r="DR1252" s="325"/>
      <c r="DS1252" s="325"/>
      <c r="DT1252" s="325"/>
      <c r="EV1252" s="325"/>
      <c r="EW1252" s="325"/>
      <c r="EX1252" s="325"/>
    </row>
    <row r="1253" spans="1:154" s="324" customFormat="1" x14ac:dyDescent="0.2">
      <c r="A1253" s="46"/>
      <c r="DR1253" s="325"/>
      <c r="DS1253" s="325"/>
      <c r="DT1253" s="325"/>
      <c r="EV1253" s="325"/>
      <c r="EW1253" s="325"/>
      <c r="EX1253" s="325"/>
    </row>
    <row r="1254" spans="1:154" s="324" customFormat="1" x14ac:dyDescent="0.2">
      <c r="A1254" s="46"/>
      <c r="DR1254" s="325"/>
      <c r="DS1254" s="325"/>
      <c r="DT1254" s="325"/>
      <c r="EV1254" s="325"/>
      <c r="EW1254" s="325"/>
      <c r="EX1254" s="325"/>
    </row>
    <row r="1255" spans="1:154" s="324" customFormat="1" x14ac:dyDescent="0.2">
      <c r="A1255" s="46"/>
      <c r="DR1255" s="325"/>
      <c r="DS1255" s="325"/>
      <c r="DT1255" s="325"/>
      <c r="EV1255" s="325"/>
      <c r="EW1255" s="325"/>
      <c r="EX1255" s="325"/>
    </row>
    <row r="1256" spans="1:154" s="324" customFormat="1" x14ac:dyDescent="0.2">
      <c r="A1256" s="46"/>
      <c r="DR1256" s="325"/>
      <c r="DS1256" s="325"/>
      <c r="DT1256" s="325"/>
      <c r="EV1256" s="325"/>
      <c r="EW1256" s="325"/>
      <c r="EX1256" s="325"/>
    </row>
    <row r="1257" spans="1:154" s="324" customFormat="1" x14ac:dyDescent="0.2">
      <c r="A1257" s="46"/>
      <c r="DR1257" s="325"/>
      <c r="DS1257" s="325"/>
      <c r="DT1257" s="325"/>
      <c r="EV1257" s="325"/>
      <c r="EW1257" s="325"/>
      <c r="EX1257" s="325"/>
    </row>
    <row r="1258" spans="1:154" s="324" customFormat="1" x14ac:dyDescent="0.2">
      <c r="A1258" s="46"/>
      <c r="DR1258" s="325"/>
      <c r="DS1258" s="325"/>
      <c r="DT1258" s="325"/>
      <c r="EV1258" s="325"/>
      <c r="EW1258" s="325"/>
      <c r="EX1258" s="325"/>
    </row>
    <row r="1259" spans="1:154" s="324" customFormat="1" x14ac:dyDescent="0.2">
      <c r="A1259" s="46"/>
      <c r="DR1259" s="325"/>
      <c r="DS1259" s="325"/>
      <c r="DT1259" s="325"/>
      <c r="EV1259" s="325"/>
      <c r="EW1259" s="325"/>
      <c r="EX1259" s="325"/>
    </row>
    <row r="1260" spans="1:154" s="324" customFormat="1" x14ac:dyDescent="0.2">
      <c r="A1260" s="46"/>
      <c r="DR1260" s="325"/>
      <c r="DS1260" s="325"/>
      <c r="DT1260" s="325"/>
      <c r="EV1260" s="325"/>
      <c r="EW1260" s="325"/>
      <c r="EX1260" s="325"/>
    </row>
    <row r="1261" spans="1:154" s="324" customFormat="1" x14ac:dyDescent="0.2">
      <c r="A1261" s="46"/>
      <c r="DR1261" s="325"/>
      <c r="DS1261" s="325"/>
      <c r="DT1261" s="325"/>
      <c r="EV1261" s="325"/>
      <c r="EW1261" s="325"/>
      <c r="EX1261" s="325"/>
    </row>
    <row r="1262" spans="1:154" s="324" customFormat="1" x14ac:dyDescent="0.2">
      <c r="A1262" s="46"/>
      <c r="DR1262" s="325"/>
      <c r="DS1262" s="325"/>
      <c r="DT1262" s="325"/>
      <c r="EV1262" s="325"/>
      <c r="EW1262" s="325"/>
      <c r="EX1262" s="325"/>
    </row>
    <row r="1263" spans="1:154" s="324" customFormat="1" x14ac:dyDescent="0.2">
      <c r="A1263" s="46"/>
      <c r="DR1263" s="325"/>
      <c r="DS1263" s="325"/>
      <c r="DT1263" s="325"/>
      <c r="EV1263" s="325"/>
      <c r="EW1263" s="325"/>
      <c r="EX1263" s="325"/>
    </row>
    <row r="1264" spans="1:154" s="324" customFormat="1" x14ac:dyDescent="0.2">
      <c r="A1264" s="46"/>
      <c r="DR1264" s="325"/>
      <c r="DS1264" s="325"/>
      <c r="DT1264" s="325"/>
      <c r="EV1264" s="325"/>
      <c r="EW1264" s="325"/>
      <c r="EX1264" s="325"/>
    </row>
    <row r="1265" spans="1:154" s="324" customFormat="1" x14ac:dyDescent="0.2">
      <c r="A1265" s="46"/>
      <c r="DR1265" s="325"/>
      <c r="DS1265" s="325"/>
      <c r="DT1265" s="325"/>
      <c r="EV1265" s="325"/>
      <c r="EW1265" s="325"/>
      <c r="EX1265" s="325"/>
    </row>
    <row r="1266" spans="1:154" s="324" customFormat="1" x14ac:dyDescent="0.2">
      <c r="A1266" s="46"/>
      <c r="DR1266" s="325"/>
      <c r="DS1266" s="325"/>
      <c r="DT1266" s="325"/>
      <c r="EV1266" s="325"/>
      <c r="EW1266" s="325"/>
      <c r="EX1266" s="325"/>
    </row>
    <row r="1267" spans="1:154" s="324" customFormat="1" x14ac:dyDescent="0.2">
      <c r="A1267" s="46"/>
      <c r="DR1267" s="325"/>
      <c r="DS1267" s="325"/>
      <c r="DT1267" s="325"/>
      <c r="EV1267" s="325"/>
      <c r="EW1267" s="325"/>
      <c r="EX1267" s="325"/>
    </row>
    <row r="1268" spans="1:154" s="324" customFormat="1" x14ac:dyDescent="0.2">
      <c r="A1268" s="46"/>
      <c r="DR1268" s="325"/>
      <c r="DS1268" s="325"/>
      <c r="DT1268" s="325"/>
      <c r="EV1268" s="325"/>
      <c r="EW1268" s="325"/>
      <c r="EX1268" s="325"/>
    </row>
    <row r="1269" spans="1:154" s="324" customFormat="1" x14ac:dyDescent="0.2">
      <c r="A1269" s="46"/>
      <c r="DR1269" s="325"/>
      <c r="DS1269" s="325"/>
      <c r="DT1269" s="325"/>
      <c r="EV1269" s="325"/>
      <c r="EW1269" s="325"/>
      <c r="EX1269" s="325"/>
    </row>
    <row r="1270" spans="1:154" s="324" customFormat="1" x14ac:dyDescent="0.2">
      <c r="A1270" s="46"/>
      <c r="DR1270" s="325"/>
      <c r="DS1270" s="325"/>
      <c r="DT1270" s="325"/>
      <c r="EV1270" s="325"/>
      <c r="EW1270" s="325"/>
      <c r="EX1270" s="325"/>
    </row>
    <row r="1271" spans="1:154" s="324" customFormat="1" x14ac:dyDescent="0.2">
      <c r="A1271" s="46"/>
      <c r="DR1271" s="325"/>
      <c r="DS1271" s="325"/>
      <c r="DT1271" s="325"/>
      <c r="EV1271" s="325"/>
      <c r="EW1271" s="325"/>
      <c r="EX1271" s="325"/>
    </row>
    <row r="1272" spans="1:154" s="324" customFormat="1" x14ac:dyDescent="0.2">
      <c r="A1272" s="46"/>
      <c r="DR1272" s="325"/>
      <c r="DS1272" s="325"/>
      <c r="DT1272" s="325"/>
      <c r="EV1272" s="325"/>
      <c r="EW1272" s="325"/>
      <c r="EX1272" s="325"/>
    </row>
    <row r="1273" spans="1:154" s="324" customFormat="1" x14ac:dyDescent="0.2">
      <c r="A1273" s="46"/>
      <c r="DR1273" s="325"/>
      <c r="DS1273" s="325"/>
      <c r="DT1273" s="325"/>
      <c r="EV1273" s="325"/>
      <c r="EW1273" s="325"/>
      <c r="EX1273" s="325"/>
    </row>
    <row r="1274" spans="1:154" s="324" customFormat="1" x14ac:dyDescent="0.2">
      <c r="A1274" s="46"/>
      <c r="DR1274" s="325"/>
      <c r="DS1274" s="325"/>
      <c r="DT1274" s="325"/>
      <c r="EV1274" s="325"/>
      <c r="EW1274" s="325"/>
      <c r="EX1274" s="325"/>
    </row>
    <row r="1275" spans="1:154" s="324" customFormat="1" x14ac:dyDescent="0.2">
      <c r="A1275" s="46"/>
      <c r="DR1275" s="325"/>
      <c r="DS1275" s="325"/>
      <c r="DT1275" s="325"/>
      <c r="EV1275" s="325"/>
      <c r="EW1275" s="325"/>
      <c r="EX1275" s="325"/>
    </row>
    <row r="1276" spans="1:154" s="324" customFormat="1" x14ac:dyDescent="0.2">
      <c r="A1276" s="46"/>
      <c r="DR1276" s="325"/>
      <c r="DS1276" s="325"/>
      <c r="DT1276" s="325"/>
      <c r="EV1276" s="325"/>
      <c r="EW1276" s="325"/>
      <c r="EX1276" s="325"/>
    </row>
    <row r="1277" spans="1:154" s="324" customFormat="1" x14ac:dyDescent="0.2">
      <c r="A1277" s="46"/>
      <c r="DR1277" s="325"/>
      <c r="DS1277" s="325"/>
      <c r="DT1277" s="325"/>
      <c r="EV1277" s="325"/>
      <c r="EW1277" s="325"/>
      <c r="EX1277" s="325"/>
    </row>
    <row r="1278" spans="1:154" s="324" customFormat="1" x14ac:dyDescent="0.2">
      <c r="A1278" s="46"/>
      <c r="DR1278" s="325"/>
      <c r="DS1278" s="325"/>
      <c r="DT1278" s="325"/>
      <c r="EV1278" s="325"/>
      <c r="EW1278" s="325"/>
      <c r="EX1278" s="325"/>
    </row>
    <row r="1279" spans="1:154" s="324" customFormat="1" x14ac:dyDescent="0.2">
      <c r="A1279" s="46"/>
      <c r="DR1279" s="325"/>
      <c r="DS1279" s="325"/>
      <c r="DT1279" s="325"/>
      <c r="EV1279" s="325"/>
      <c r="EW1279" s="325"/>
      <c r="EX1279" s="325"/>
    </row>
    <row r="1280" spans="1:154" s="324" customFormat="1" x14ac:dyDescent="0.2">
      <c r="A1280" s="46"/>
      <c r="DR1280" s="325"/>
      <c r="DS1280" s="325"/>
      <c r="DT1280" s="325"/>
      <c r="EV1280" s="325"/>
      <c r="EW1280" s="325"/>
      <c r="EX1280" s="325"/>
    </row>
    <row r="1281" spans="1:154" s="324" customFormat="1" x14ac:dyDescent="0.2">
      <c r="A1281" s="46"/>
      <c r="DR1281" s="325"/>
      <c r="DS1281" s="325"/>
      <c r="DT1281" s="325"/>
      <c r="EV1281" s="325"/>
      <c r="EW1281" s="325"/>
      <c r="EX1281" s="325"/>
    </row>
    <row r="1282" spans="1:154" s="324" customFormat="1" x14ac:dyDescent="0.2">
      <c r="A1282" s="46"/>
      <c r="DR1282" s="325"/>
      <c r="DS1282" s="325"/>
      <c r="DT1282" s="325"/>
      <c r="EV1282" s="325"/>
      <c r="EW1282" s="325"/>
      <c r="EX1282" s="325"/>
    </row>
    <row r="1283" spans="1:154" s="324" customFormat="1" x14ac:dyDescent="0.2">
      <c r="A1283" s="46"/>
      <c r="DR1283" s="325"/>
      <c r="DS1283" s="325"/>
      <c r="DT1283" s="325"/>
      <c r="EV1283" s="325"/>
      <c r="EW1283" s="325"/>
      <c r="EX1283" s="325"/>
    </row>
    <row r="1284" spans="1:154" s="324" customFormat="1" x14ac:dyDescent="0.2">
      <c r="A1284" s="46"/>
      <c r="DR1284" s="325"/>
      <c r="DS1284" s="325"/>
      <c r="DT1284" s="325"/>
      <c r="EV1284" s="325"/>
      <c r="EW1284" s="325"/>
      <c r="EX1284" s="325"/>
    </row>
    <row r="1285" spans="1:154" s="324" customFormat="1" x14ac:dyDescent="0.2">
      <c r="A1285" s="46"/>
      <c r="DR1285" s="325"/>
      <c r="DS1285" s="325"/>
      <c r="DT1285" s="325"/>
      <c r="EV1285" s="325"/>
      <c r="EW1285" s="325"/>
      <c r="EX1285" s="325"/>
    </row>
    <row r="1286" spans="1:154" s="324" customFormat="1" x14ac:dyDescent="0.2">
      <c r="A1286" s="46"/>
      <c r="DR1286" s="325"/>
      <c r="DS1286" s="325"/>
      <c r="DT1286" s="325"/>
      <c r="EV1286" s="325"/>
      <c r="EW1286" s="325"/>
      <c r="EX1286" s="325"/>
    </row>
    <row r="1287" spans="1:154" s="324" customFormat="1" x14ac:dyDescent="0.2">
      <c r="A1287" s="46"/>
      <c r="DR1287" s="325"/>
      <c r="DS1287" s="325"/>
      <c r="DT1287" s="325"/>
      <c r="EV1287" s="325"/>
      <c r="EW1287" s="325"/>
      <c r="EX1287" s="325"/>
    </row>
    <row r="1288" spans="1:154" s="324" customFormat="1" x14ac:dyDescent="0.2">
      <c r="A1288" s="46"/>
      <c r="DR1288" s="325"/>
      <c r="DS1288" s="325"/>
      <c r="DT1288" s="325"/>
      <c r="EV1288" s="325"/>
      <c r="EW1288" s="325"/>
      <c r="EX1288" s="325"/>
    </row>
    <row r="1289" spans="1:154" s="324" customFormat="1" x14ac:dyDescent="0.2">
      <c r="A1289" s="46"/>
      <c r="DR1289" s="325"/>
      <c r="DS1289" s="325"/>
      <c r="DT1289" s="325"/>
      <c r="EV1289" s="325"/>
      <c r="EW1289" s="325"/>
      <c r="EX1289" s="325"/>
    </row>
    <row r="1290" spans="1:154" s="324" customFormat="1" x14ac:dyDescent="0.2">
      <c r="A1290" s="46"/>
      <c r="DR1290" s="325"/>
      <c r="DS1290" s="325"/>
      <c r="DT1290" s="325"/>
      <c r="EV1290" s="325"/>
      <c r="EW1290" s="325"/>
      <c r="EX1290" s="325"/>
    </row>
    <row r="1291" spans="1:154" s="324" customFormat="1" x14ac:dyDescent="0.2">
      <c r="A1291" s="46"/>
      <c r="DR1291" s="325"/>
      <c r="DS1291" s="325"/>
      <c r="DT1291" s="325"/>
      <c r="EV1291" s="325"/>
      <c r="EW1291" s="325"/>
      <c r="EX1291" s="325"/>
    </row>
    <row r="1292" spans="1:154" s="324" customFormat="1" x14ac:dyDescent="0.2">
      <c r="A1292" s="46"/>
      <c r="DR1292" s="325"/>
      <c r="DS1292" s="325"/>
      <c r="DT1292" s="325"/>
      <c r="EV1292" s="325"/>
      <c r="EW1292" s="325"/>
      <c r="EX1292" s="325"/>
    </row>
    <row r="1293" spans="1:154" s="324" customFormat="1" x14ac:dyDescent="0.2">
      <c r="A1293" s="46"/>
      <c r="DR1293" s="325"/>
      <c r="DS1293" s="325"/>
      <c r="DT1293" s="325"/>
      <c r="EV1293" s="325"/>
      <c r="EW1293" s="325"/>
      <c r="EX1293" s="325"/>
    </row>
    <row r="1294" spans="1:154" s="324" customFormat="1" x14ac:dyDescent="0.2">
      <c r="A1294" s="46"/>
      <c r="DR1294" s="325"/>
      <c r="DS1294" s="325"/>
      <c r="DT1294" s="325"/>
      <c r="EV1294" s="325"/>
      <c r="EW1294" s="325"/>
      <c r="EX1294" s="325"/>
    </row>
    <row r="1295" spans="1:154" s="324" customFormat="1" x14ac:dyDescent="0.2">
      <c r="A1295" s="46"/>
      <c r="DR1295" s="325"/>
      <c r="DS1295" s="325"/>
      <c r="DT1295" s="325"/>
      <c r="EV1295" s="325"/>
      <c r="EW1295" s="325"/>
      <c r="EX1295" s="325"/>
    </row>
    <row r="1296" spans="1:154" s="324" customFormat="1" x14ac:dyDescent="0.2">
      <c r="A1296" s="46"/>
      <c r="DR1296" s="325"/>
      <c r="DS1296" s="325"/>
      <c r="DT1296" s="325"/>
      <c r="EV1296" s="325"/>
      <c r="EW1296" s="325"/>
      <c r="EX1296" s="325"/>
    </row>
    <row r="1297" spans="1:154" s="324" customFormat="1" x14ac:dyDescent="0.2">
      <c r="A1297" s="46"/>
      <c r="DR1297" s="325"/>
      <c r="DS1297" s="325"/>
      <c r="DT1297" s="325"/>
      <c r="EV1297" s="325"/>
      <c r="EW1297" s="325"/>
      <c r="EX1297" s="325"/>
    </row>
    <row r="1298" spans="1:154" s="324" customFormat="1" x14ac:dyDescent="0.2">
      <c r="A1298" s="46"/>
      <c r="DR1298" s="325"/>
      <c r="DS1298" s="325"/>
      <c r="DT1298" s="325"/>
      <c r="EV1298" s="325"/>
      <c r="EW1298" s="325"/>
      <c r="EX1298" s="325"/>
    </row>
    <row r="1299" spans="1:154" s="324" customFormat="1" x14ac:dyDescent="0.2">
      <c r="A1299" s="46"/>
      <c r="DR1299" s="325"/>
      <c r="DS1299" s="325"/>
      <c r="DT1299" s="325"/>
      <c r="EV1299" s="325"/>
      <c r="EW1299" s="325"/>
      <c r="EX1299" s="325"/>
    </row>
    <row r="1300" spans="1:154" s="324" customFormat="1" x14ac:dyDescent="0.2">
      <c r="A1300" s="46"/>
      <c r="DR1300" s="325"/>
      <c r="DS1300" s="325"/>
      <c r="DT1300" s="325"/>
      <c r="EV1300" s="325"/>
      <c r="EW1300" s="325"/>
      <c r="EX1300" s="325"/>
    </row>
    <row r="1301" spans="1:154" s="324" customFormat="1" x14ac:dyDescent="0.2">
      <c r="A1301" s="46"/>
      <c r="DR1301" s="325"/>
      <c r="DS1301" s="325"/>
      <c r="DT1301" s="325"/>
      <c r="EV1301" s="325"/>
      <c r="EW1301" s="325"/>
      <c r="EX1301" s="325"/>
    </row>
    <row r="1302" spans="1:154" s="324" customFormat="1" x14ac:dyDescent="0.2">
      <c r="A1302" s="46"/>
      <c r="DR1302" s="325"/>
      <c r="DS1302" s="325"/>
      <c r="DT1302" s="325"/>
      <c r="EV1302" s="325"/>
      <c r="EW1302" s="325"/>
      <c r="EX1302" s="325"/>
    </row>
    <row r="1303" spans="1:154" s="324" customFormat="1" x14ac:dyDescent="0.2">
      <c r="A1303" s="46"/>
      <c r="DR1303" s="325"/>
      <c r="DS1303" s="325"/>
      <c r="DT1303" s="325"/>
      <c r="EV1303" s="325"/>
      <c r="EW1303" s="325"/>
      <c r="EX1303" s="325"/>
    </row>
    <row r="1304" spans="1:154" s="324" customFormat="1" x14ac:dyDescent="0.2">
      <c r="A1304" s="46"/>
      <c r="DR1304" s="325"/>
      <c r="DS1304" s="325"/>
      <c r="DT1304" s="325"/>
      <c r="EV1304" s="325"/>
      <c r="EW1304" s="325"/>
      <c r="EX1304" s="325"/>
    </row>
    <row r="1305" spans="1:154" s="324" customFormat="1" x14ac:dyDescent="0.2">
      <c r="A1305" s="46"/>
      <c r="DR1305" s="325"/>
      <c r="DS1305" s="325"/>
      <c r="DT1305" s="325"/>
      <c r="EV1305" s="325"/>
      <c r="EW1305" s="325"/>
      <c r="EX1305" s="325"/>
    </row>
    <row r="1306" spans="1:154" s="324" customFormat="1" x14ac:dyDescent="0.2">
      <c r="A1306" s="46"/>
      <c r="DR1306" s="325"/>
      <c r="DS1306" s="325"/>
      <c r="DT1306" s="325"/>
      <c r="EV1306" s="325"/>
      <c r="EW1306" s="325"/>
      <c r="EX1306" s="325"/>
    </row>
    <row r="1307" spans="1:154" s="324" customFormat="1" x14ac:dyDescent="0.2">
      <c r="A1307" s="46"/>
      <c r="DR1307" s="325"/>
      <c r="DS1307" s="325"/>
      <c r="DT1307" s="325"/>
      <c r="EV1307" s="325"/>
      <c r="EW1307" s="325"/>
      <c r="EX1307" s="325"/>
    </row>
    <row r="1308" spans="1:154" s="324" customFormat="1" x14ac:dyDescent="0.2">
      <c r="A1308" s="46"/>
      <c r="DR1308" s="325"/>
      <c r="DS1308" s="325"/>
      <c r="DT1308" s="325"/>
      <c r="EV1308" s="325"/>
      <c r="EW1308" s="325"/>
      <c r="EX1308" s="325"/>
    </row>
    <row r="1309" spans="1:154" s="324" customFormat="1" x14ac:dyDescent="0.2">
      <c r="A1309" s="46"/>
      <c r="DR1309" s="325"/>
      <c r="DS1309" s="325"/>
      <c r="DT1309" s="325"/>
      <c r="EV1309" s="325"/>
      <c r="EW1309" s="325"/>
      <c r="EX1309" s="325"/>
    </row>
    <row r="1310" spans="1:154" s="324" customFormat="1" x14ac:dyDescent="0.2">
      <c r="A1310" s="46"/>
      <c r="DR1310" s="325"/>
      <c r="DS1310" s="325"/>
      <c r="DT1310" s="325"/>
      <c r="EV1310" s="325"/>
      <c r="EW1310" s="325"/>
      <c r="EX1310" s="325"/>
    </row>
    <row r="1311" spans="1:154" s="324" customFormat="1" x14ac:dyDescent="0.2">
      <c r="A1311" s="46"/>
      <c r="DR1311" s="325"/>
      <c r="DS1311" s="325"/>
      <c r="DT1311" s="325"/>
      <c r="EV1311" s="325"/>
      <c r="EW1311" s="325"/>
      <c r="EX1311" s="325"/>
    </row>
    <row r="1312" spans="1:154" s="324" customFormat="1" x14ac:dyDescent="0.2">
      <c r="A1312" s="46"/>
      <c r="DR1312" s="325"/>
      <c r="DS1312" s="325"/>
      <c r="DT1312" s="325"/>
      <c r="EV1312" s="325"/>
      <c r="EW1312" s="325"/>
      <c r="EX1312" s="325"/>
    </row>
    <row r="1313" spans="1:154" s="324" customFormat="1" x14ac:dyDescent="0.2">
      <c r="A1313" s="46"/>
      <c r="DR1313" s="325"/>
      <c r="DS1313" s="325"/>
      <c r="DT1313" s="325"/>
      <c r="EV1313" s="325"/>
      <c r="EW1313" s="325"/>
      <c r="EX1313" s="325"/>
    </row>
    <row r="1314" spans="1:154" s="324" customFormat="1" x14ac:dyDescent="0.2">
      <c r="A1314" s="46"/>
      <c r="DR1314" s="325"/>
      <c r="DS1314" s="325"/>
      <c r="DT1314" s="325"/>
      <c r="EV1314" s="325"/>
      <c r="EW1314" s="325"/>
      <c r="EX1314" s="325"/>
    </row>
    <row r="1315" spans="1:154" s="324" customFormat="1" x14ac:dyDescent="0.2">
      <c r="A1315" s="46"/>
      <c r="DR1315" s="325"/>
      <c r="DS1315" s="325"/>
      <c r="DT1315" s="325"/>
      <c r="EV1315" s="325"/>
      <c r="EW1315" s="325"/>
      <c r="EX1315" s="325"/>
    </row>
    <row r="1316" spans="1:154" s="324" customFormat="1" x14ac:dyDescent="0.2">
      <c r="A1316" s="46"/>
      <c r="DR1316" s="325"/>
      <c r="DS1316" s="325"/>
      <c r="DT1316" s="325"/>
      <c r="EV1316" s="325"/>
      <c r="EW1316" s="325"/>
      <c r="EX1316" s="325"/>
    </row>
    <row r="1317" spans="1:154" s="324" customFormat="1" x14ac:dyDescent="0.2">
      <c r="A1317" s="46"/>
      <c r="DR1317" s="325"/>
      <c r="DS1317" s="325"/>
      <c r="DT1317" s="325"/>
      <c r="EV1317" s="325"/>
      <c r="EW1317" s="325"/>
      <c r="EX1317" s="325"/>
    </row>
    <row r="1318" spans="1:154" s="324" customFormat="1" x14ac:dyDescent="0.2">
      <c r="A1318" s="46"/>
      <c r="DR1318" s="325"/>
      <c r="DS1318" s="325"/>
      <c r="DT1318" s="325"/>
      <c r="EV1318" s="325"/>
      <c r="EW1318" s="325"/>
      <c r="EX1318" s="325"/>
    </row>
    <row r="1319" spans="1:154" s="324" customFormat="1" x14ac:dyDescent="0.2">
      <c r="A1319" s="46"/>
      <c r="DR1319" s="325"/>
      <c r="DS1319" s="325"/>
      <c r="DT1319" s="325"/>
      <c r="EV1319" s="325"/>
      <c r="EW1319" s="325"/>
      <c r="EX1319" s="325"/>
    </row>
    <row r="1320" spans="1:154" s="324" customFormat="1" x14ac:dyDescent="0.2">
      <c r="A1320" s="46"/>
      <c r="DR1320" s="325"/>
      <c r="DS1320" s="325"/>
      <c r="DT1320" s="325"/>
      <c r="EV1320" s="325"/>
      <c r="EW1320" s="325"/>
      <c r="EX1320" s="325"/>
    </row>
    <row r="1321" spans="1:154" s="324" customFormat="1" x14ac:dyDescent="0.2">
      <c r="A1321" s="46"/>
      <c r="DR1321" s="325"/>
      <c r="DS1321" s="325"/>
      <c r="DT1321" s="325"/>
      <c r="EV1321" s="325"/>
      <c r="EW1321" s="325"/>
      <c r="EX1321" s="325"/>
    </row>
    <row r="1322" spans="1:154" s="324" customFormat="1" x14ac:dyDescent="0.2">
      <c r="A1322" s="46"/>
      <c r="DR1322" s="325"/>
      <c r="DS1322" s="325"/>
      <c r="DT1322" s="325"/>
      <c r="EV1322" s="325"/>
      <c r="EW1322" s="325"/>
      <c r="EX1322" s="325"/>
    </row>
    <row r="1323" spans="1:154" s="324" customFormat="1" x14ac:dyDescent="0.2">
      <c r="A1323" s="46"/>
      <c r="DR1323" s="325"/>
      <c r="DS1323" s="325"/>
      <c r="DT1323" s="325"/>
      <c r="EV1323" s="325"/>
      <c r="EW1323" s="325"/>
      <c r="EX1323" s="325"/>
    </row>
    <row r="1324" spans="1:154" s="324" customFormat="1" x14ac:dyDescent="0.2">
      <c r="A1324" s="46"/>
      <c r="DR1324" s="325"/>
      <c r="DS1324" s="325"/>
      <c r="DT1324" s="325"/>
      <c r="EV1324" s="325"/>
      <c r="EW1324" s="325"/>
      <c r="EX1324" s="325"/>
    </row>
    <row r="1325" spans="1:154" s="324" customFormat="1" x14ac:dyDescent="0.2">
      <c r="A1325" s="46"/>
      <c r="DR1325" s="325"/>
      <c r="DS1325" s="325"/>
      <c r="DT1325" s="325"/>
      <c r="EV1325" s="325"/>
      <c r="EW1325" s="325"/>
      <c r="EX1325" s="325"/>
    </row>
    <row r="1326" spans="1:154" s="324" customFormat="1" x14ac:dyDescent="0.2">
      <c r="A1326" s="46"/>
      <c r="DR1326" s="325"/>
      <c r="DS1326" s="325"/>
      <c r="DT1326" s="325"/>
      <c r="EV1326" s="325"/>
      <c r="EW1326" s="325"/>
      <c r="EX1326" s="325"/>
    </row>
    <row r="1327" spans="1:154" s="324" customFormat="1" x14ac:dyDescent="0.2">
      <c r="A1327" s="46"/>
      <c r="DR1327" s="325"/>
      <c r="DS1327" s="325"/>
      <c r="DT1327" s="325"/>
      <c r="EV1327" s="325"/>
      <c r="EW1327" s="325"/>
      <c r="EX1327" s="325"/>
    </row>
    <row r="1328" spans="1:154" s="324" customFormat="1" x14ac:dyDescent="0.2">
      <c r="A1328" s="46"/>
      <c r="DR1328" s="325"/>
      <c r="DS1328" s="325"/>
      <c r="DT1328" s="325"/>
      <c r="EV1328" s="325"/>
      <c r="EW1328" s="325"/>
      <c r="EX1328" s="325"/>
    </row>
    <row r="1329" spans="1:154" s="324" customFormat="1" x14ac:dyDescent="0.2">
      <c r="A1329" s="46"/>
      <c r="DR1329" s="325"/>
      <c r="DS1329" s="325"/>
      <c r="DT1329" s="325"/>
      <c r="EV1329" s="325"/>
      <c r="EW1329" s="325"/>
      <c r="EX1329" s="325"/>
    </row>
    <row r="1330" spans="1:154" s="324" customFormat="1" x14ac:dyDescent="0.2">
      <c r="A1330" s="46"/>
      <c r="DR1330" s="325"/>
      <c r="DS1330" s="325"/>
      <c r="DT1330" s="325"/>
      <c r="EV1330" s="325"/>
      <c r="EW1330" s="325"/>
      <c r="EX1330" s="325"/>
    </row>
    <row r="1331" spans="1:154" s="324" customFormat="1" x14ac:dyDescent="0.2">
      <c r="A1331" s="46"/>
      <c r="DR1331" s="325"/>
      <c r="DS1331" s="325"/>
      <c r="DT1331" s="325"/>
      <c r="EV1331" s="325"/>
      <c r="EW1331" s="325"/>
      <c r="EX1331" s="325"/>
    </row>
    <row r="1332" spans="1:154" s="324" customFormat="1" x14ac:dyDescent="0.2">
      <c r="A1332" s="46"/>
      <c r="DR1332" s="325"/>
      <c r="DS1332" s="325"/>
      <c r="DT1332" s="325"/>
      <c r="EV1332" s="325"/>
      <c r="EW1332" s="325"/>
      <c r="EX1332" s="325"/>
    </row>
    <row r="1333" spans="1:154" s="324" customFormat="1" x14ac:dyDescent="0.2">
      <c r="A1333" s="46"/>
      <c r="DR1333" s="325"/>
      <c r="DS1333" s="325"/>
      <c r="DT1333" s="325"/>
      <c r="EV1333" s="325"/>
      <c r="EW1333" s="325"/>
      <c r="EX1333" s="325"/>
    </row>
    <row r="1334" spans="1:154" s="324" customFormat="1" x14ac:dyDescent="0.2">
      <c r="A1334" s="46"/>
      <c r="DR1334" s="325"/>
      <c r="DS1334" s="325"/>
      <c r="DT1334" s="325"/>
      <c r="EV1334" s="325"/>
      <c r="EW1334" s="325"/>
      <c r="EX1334" s="325"/>
    </row>
    <row r="1335" spans="1:154" s="324" customFormat="1" x14ac:dyDescent="0.2">
      <c r="A1335" s="46"/>
      <c r="DR1335" s="325"/>
      <c r="DS1335" s="325"/>
      <c r="DT1335" s="325"/>
      <c r="EV1335" s="325"/>
      <c r="EW1335" s="325"/>
      <c r="EX1335" s="325"/>
    </row>
    <row r="1336" spans="1:154" s="324" customFormat="1" x14ac:dyDescent="0.2">
      <c r="A1336" s="46"/>
      <c r="DR1336" s="325"/>
      <c r="DS1336" s="325"/>
      <c r="DT1336" s="325"/>
      <c r="EV1336" s="325"/>
      <c r="EW1336" s="325"/>
      <c r="EX1336" s="325"/>
    </row>
    <row r="1337" spans="1:154" s="324" customFormat="1" x14ac:dyDescent="0.2">
      <c r="A1337" s="46"/>
      <c r="DR1337" s="325"/>
      <c r="DS1337" s="325"/>
      <c r="DT1337" s="325"/>
      <c r="EV1337" s="325"/>
      <c r="EW1337" s="325"/>
      <c r="EX1337" s="325"/>
    </row>
    <row r="1338" spans="1:154" s="324" customFormat="1" x14ac:dyDescent="0.2">
      <c r="A1338" s="46"/>
      <c r="DR1338" s="325"/>
      <c r="DS1338" s="325"/>
      <c r="DT1338" s="325"/>
      <c r="EV1338" s="325"/>
      <c r="EW1338" s="325"/>
      <c r="EX1338" s="325"/>
    </row>
    <row r="1339" spans="1:154" s="324" customFormat="1" x14ac:dyDescent="0.2">
      <c r="A1339" s="46"/>
      <c r="DR1339" s="325"/>
      <c r="DS1339" s="325"/>
      <c r="DT1339" s="325"/>
      <c r="EV1339" s="325"/>
      <c r="EW1339" s="325"/>
      <c r="EX1339" s="325"/>
    </row>
    <row r="1340" spans="1:154" s="324" customFormat="1" x14ac:dyDescent="0.2">
      <c r="A1340" s="46"/>
      <c r="DR1340" s="325"/>
      <c r="DS1340" s="325"/>
      <c r="DT1340" s="325"/>
      <c r="EV1340" s="325"/>
      <c r="EW1340" s="325"/>
      <c r="EX1340" s="325"/>
    </row>
    <row r="1341" spans="1:154" s="324" customFormat="1" x14ac:dyDescent="0.2">
      <c r="A1341" s="46"/>
      <c r="DR1341" s="325"/>
      <c r="DS1341" s="325"/>
      <c r="DT1341" s="325"/>
      <c r="EV1341" s="325"/>
      <c r="EW1341" s="325"/>
      <c r="EX1341" s="325"/>
    </row>
    <row r="1342" spans="1:154" s="324" customFormat="1" x14ac:dyDescent="0.2">
      <c r="A1342" s="46"/>
      <c r="DR1342" s="325"/>
      <c r="DS1342" s="325"/>
      <c r="DT1342" s="325"/>
      <c r="EV1342" s="325"/>
      <c r="EW1342" s="325"/>
      <c r="EX1342" s="325"/>
    </row>
    <row r="1343" spans="1:154" s="324" customFormat="1" x14ac:dyDescent="0.2">
      <c r="A1343" s="46"/>
      <c r="DR1343" s="325"/>
      <c r="DS1343" s="325"/>
      <c r="DT1343" s="325"/>
      <c r="EV1343" s="325"/>
      <c r="EW1343" s="325"/>
      <c r="EX1343" s="325"/>
    </row>
    <row r="1344" spans="1:154" s="324" customFormat="1" x14ac:dyDescent="0.2">
      <c r="A1344" s="46"/>
      <c r="DR1344" s="325"/>
      <c r="DS1344" s="325"/>
      <c r="DT1344" s="325"/>
      <c r="EV1344" s="325"/>
      <c r="EW1344" s="325"/>
      <c r="EX1344" s="325"/>
    </row>
    <row r="1345" spans="1:154" s="324" customFormat="1" x14ac:dyDescent="0.2">
      <c r="A1345" s="46"/>
      <c r="DR1345" s="325"/>
      <c r="DS1345" s="325"/>
      <c r="DT1345" s="325"/>
      <c r="EV1345" s="325"/>
      <c r="EW1345" s="325"/>
      <c r="EX1345" s="325"/>
    </row>
    <row r="1346" spans="1:154" s="324" customFormat="1" x14ac:dyDescent="0.2">
      <c r="A1346" s="46"/>
      <c r="DR1346" s="325"/>
      <c r="DS1346" s="325"/>
      <c r="DT1346" s="325"/>
      <c r="EV1346" s="325"/>
      <c r="EW1346" s="325"/>
      <c r="EX1346" s="325"/>
    </row>
    <row r="1347" spans="1:154" s="324" customFormat="1" x14ac:dyDescent="0.2">
      <c r="A1347" s="46"/>
      <c r="DR1347" s="325"/>
      <c r="DS1347" s="325"/>
      <c r="DT1347" s="325"/>
      <c r="EV1347" s="325"/>
      <c r="EW1347" s="325"/>
      <c r="EX1347" s="325"/>
    </row>
    <row r="1348" spans="1:154" s="324" customFormat="1" x14ac:dyDescent="0.2">
      <c r="A1348" s="46"/>
      <c r="DR1348" s="325"/>
      <c r="DS1348" s="325"/>
      <c r="DT1348" s="325"/>
      <c r="EV1348" s="325"/>
      <c r="EW1348" s="325"/>
      <c r="EX1348" s="325"/>
    </row>
    <row r="1349" spans="1:154" s="324" customFormat="1" x14ac:dyDescent="0.2">
      <c r="A1349" s="46"/>
      <c r="DR1349" s="325"/>
      <c r="DS1349" s="325"/>
      <c r="DT1349" s="325"/>
      <c r="EV1349" s="325"/>
      <c r="EW1349" s="325"/>
      <c r="EX1349" s="325"/>
    </row>
    <row r="1350" spans="1:154" s="324" customFormat="1" x14ac:dyDescent="0.2">
      <c r="A1350" s="46"/>
      <c r="DR1350" s="325"/>
      <c r="DS1350" s="325"/>
      <c r="DT1350" s="325"/>
      <c r="EV1350" s="325"/>
      <c r="EW1350" s="325"/>
      <c r="EX1350" s="325"/>
    </row>
    <row r="1351" spans="1:154" s="324" customFormat="1" x14ac:dyDescent="0.2">
      <c r="A1351" s="46"/>
      <c r="DR1351" s="325"/>
      <c r="DS1351" s="325"/>
      <c r="DT1351" s="325"/>
      <c r="EV1351" s="325"/>
      <c r="EW1351" s="325"/>
      <c r="EX1351" s="325"/>
    </row>
    <row r="1352" spans="1:154" s="324" customFormat="1" x14ac:dyDescent="0.2">
      <c r="A1352" s="46"/>
      <c r="DR1352" s="325"/>
      <c r="DS1352" s="325"/>
      <c r="DT1352" s="325"/>
      <c r="EV1352" s="325"/>
      <c r="EW1352" s="325"/>
      <c r="EX1352" s="325"/>
    </row>
    <row r="1353" spans="1:154" s="324" customFormat="1" x14ac:dyDescent="0.2">
      <c r="A1353" s="46"/>
      <c r="DR1353" s="325"/>
      <c r="DS1353" s="325"/>
      <c r="DT1353" s="325"/>
      <c r="EV1353" s="325"/>
      <c r="EW1353" s="325"/>
      <c r="EX1353" s="325"/>
    </row>
    <row r="1354" spans="1:154" s="324" customFormat="1" x14ac:dyDescent="0.2">
      <c r="A1354" s="46"/>
      <c r="DR1354" s="325"/>
      <c r="DS1354" s="325"/>
      <c r="DT1354" s="325"/>
      <c r="EV1354" s="325"/>
      <c r="EW1354" s="325"/>
      <c r="EX1354" s="325"/>
    </row>
    <row r="1355" spans="1:154" s="324" customFormat="1" x14ac:dyDescent="0.2">
      <c r="A1355" s="46"/>
      <c r="DR1355" s="325"/>
      <c r="DS1355" s="325"/>
      <c r="DT1355" s="325"/>
      <c r="EV1355" s="325"/>
      <c r="EW1355" s="325"/>
      <c r="EX1355" s="325"/>
    </row>
    <row r="1356" spans="1:154" s="324" customFormat="1" x14ac:dyDescent="0.2">
      <c r="A1356" s="46"/>
      <c r="DR1356" s="325"/>
      <c r="DS1356" s="325"/>
      <c r="DT1356" s="325"/>
      <c r="EV1356" s="325"/>
      <c r="EW1356" s="325"/>
      <c r="EX1356" s="325"/>
    </row>
    <row r="1357" spans="1:154" s="324" customFormat="1" x14ac:dyDescent="0.2">
      <c r="A1357" s="46"/>
      <c r="DR1357" s="325"/>
      <c r="DS1357" s="325"/>
      <c r="DT1357" s="325"/>
      <c r="EV1357" s="325"/>
      <c r="EW1357" s="325"/>
      <c r="EX1357" s="325"/>
    </row>
    <row r="1358" spans="1:154" s="324" customFormat="1" x14ac:dyDescent="0.2">
      <c r="A1358" s="46"/>
      <c r="DR1358" s="325"/>
      <c r="DS1358" s="325"/>
      <c r="DT1358" s="325"/>
      <c r="EV1358" s="325"/>
      <c r="EW1358" s="325"/>
      <c r="EX1358" s="325"/>
    </row>
    <row r="1359" spans="1:154" s="324" customFormat="1" x14ac:dyDescent="0.2">
      <c r="A1359" s="46"/>
      <c r="DR1359" s="325"/>
      <c r="DS1359" s="325"/>
      <c r="DT1359" s="325"/>
      <c r="EV1359" s="325"/>
      <c r="EW1359" s="325"/>
      <c r="EX1359" s="325"/>
    </row>
    <row r="1360" spans="1:154" s="324" customFormat="1" x14ac:dyDescent="0.2">
      <c r="A1360" s="46"/>
      <c r="DR1360" s="325"/>
      <c r="DS1360" s="325"/>
      <c r="DT1360" s="325"/>
      <c r="EV1360" s="325"/>
      <c r="EW1360" s="325"/>
      <c r="EX1360" s="325"/>
    </row>
    <row r="1361" spans="1:154" s="324" customFormat="1" x14ac:dyDescent="0.2">
      <c r="A1361" s="46"/>
      <c r="DR1361" s="325"/>
      <c r="DS1361" s="325"/>
      <c r="DT1361" s="325"/>
      <c r="EV1361" s="325"/>
      <c r="EW1361" s="325"/>
      <c r="EX1361" s="325"/>
    </row>
    <row r="1362" spans="1:154" s="324" customFormat="1" x14ac:dyDescent="0.2">
      <c r="A1362" s="46"/>
      <c r="DR1362" s="325"/>
      <c r="DS1362" s="325"/>
      <c r="DT1362" s="325"/>
      <c r="EV1362" s="325"/>
      <c r="EW1362" s="325"/>
      <c r="EX1362" s="325"/>
    </row>
    <row r="1363" spans="1:154" s="324" customFormat="1" x14ac:dyDescent="0.2">
      <c r="A1363" s="46"/>
      <c r="DR1363" s="325"/>
      <c r="DS1363" s="325"/>
      <c r="DT1363" s="325"/>
      <c r="EV1363" s="325"/>
      <c r="EW1363" s="325"/>
      <c r="EX1363" s="325"/>
    </row>
    <row r="1364" spans="1:154" s="324" customFormat="1" x14ac:dyDescent="0.2">
      <c r="A1364" s="46"/>
      <c r="DR1364" s="325"/>
      <c r="DS1364" s="325"/>
      <c r="DT1364" s="325"/>
      <c r="EV1364" s="325"/>
      <c r="EW1364" s="325"/>
      <c r="EX1364" s="325"/>
    </row>
    <row r="1365" spans="1:154" s="324" customFormat="1" x14ac:dyDescent="0.2">
      <c r="A1365" s="46"/>
      <c r="DR1365" s="325"/>
      <c r="DS1365" s="325"/>
      <c r="DT1365" s="325"/>
      <c r="EV1365" s="325"/>
      <c r="EW1365" s="325"/>
      <c r="EX1365" s="325"/>
    </row>
    <row r="1366" spans="1:154" s="324" customFormat="1" x14ac:dyDescent="0.2">
      <c r="A1366" s="46"/>
      <c r="DR1366" s="325"/>
      <c r="DS1366" s="325"/>
      <c r="DT1366" s="325"/>
      <c r="EV1366" s="325"/>
      <c r="EW1366" s="325"/>
      <c r="EX1366" s="325"/>
    </row>
    <row r="1367" spans="1:154" s="324" customFormat="1" x14ac:dyDescent="0.2">
      <c r="A1367" s="46"/>
      <c r="DR1367" s="325"/>
      <c r="DS1367" s="325"/>
      <c r="DT1367" s="325"/>
      <c r="EV1367" s="325"/>
      <c r="EW1367" s="325"/>
      <c r="EX1367" s="325"/>
    </row>
    <row r="1368" spans="1:154" s="324" customFormat="1" x14ac:dyDescent="0.2">
      <c r="A1368" s="46"/>
      <c r="DR1368" s="325"/>
      <c r="DS1368" s="325"/>
      <c r="DT1368" s="325"/>
      <c r="EV1368" s="325"/>
      <c r="EW1368" s="325"/>
      <c r="EX1368" s="325"/>
    </row>
    <row r="1369" spans="1:154" s="324" customFormat="1" x14ac:dyDescent="0.2">
      <c r="A1369" s="46"/>
      <c r="DR1369" s="325"/>
      <c r="DS1369" s="325"/>
      <c r="DT1369" s="325"/>
      <c r="EV1369" s="325"/>
      <c r="EW1369" s="325"/>
      <c r="EX1369" s="325"/>
    </row>
    <row r="1370" spans="1:154" s="324" customFormat="1" x14ac:dyDescent="0.2">
      <c r="A1370" s="46"/>
      <c r="DR1370" s="325"/>
      <c r="DS1370" s="325"/>
      <c r="DT1370" s="325"/>
      <c r="EV1370" s="325"/>
      <c r="EW1370" s="325"/>
      <c r="EX1370" s="325"/>
    </row>
    <row r="1371" spans="1:154" s="324" customFormat="1" x14ac:dyDescent="0.2">
      <c r="A1371" s="46"/>
      <c r="DR1371" s="325"/>
      <c r="DS1371" s="325"/>
      <c r="DT1371" s="325"/>
      <c r="EV1371" s="325"/>
      <c r="EW1371" s="325"/>
      <c r="EX1371" s="325"/>
    </row>
    <row r="1372" spans="1:154" s="324" customFormat="1" x14ac:dyDescent="0.2">
      <c r="A1372" s="46"/>
      <c r="DR1372" s="325"/>
      <c r="DS1372" s="325"/>
      <c r="DT1372" s="325"/>
      <c r="EV1372" s="325"/>
      <c r="EW1372" s="325"/>
      <c r="EX1372" s="325"/>
    </row>
    <row r="1373" spans="1:154" s="324" customFormat="1" x14ac:dyDescent="0.2">
      <c r="A1373" s="46"/>
      <c r="DR1373" s="325"/>
      <c r="DS1373" s="325"/>
      <c r="DT1373" s="325"/>
      <c r="EV1373" s="325"/>
      <c r="EW1373" s="325"/>
      <c r="EX1373" s="325"/>
    </row>
    <row r="1374" spans="1:154" s="324" customFormat="1" x14ac:dyDescent="0.2">
      <c r="A1374" s="46"/>
      <c r="DR1374" s="325"/>
      <c r="DS1374" s="325"/>
      <c r="DT1374" s="325"/>
      <c r="EV1374" s="325"/>
      <c r="EW1374" s="325"/>
      <c r="EX1374" s="325"/>
    </row>
    <row r="1375" spans="1:154" s="324" customFormat="1" x14ac:dyDescent="0.2">
      <c r="A1375" s="46"/>
      <c r="DR1375" s="325"/>
      <c r="DS1375" s="325"/>
      <c r="DT1375" s="325"/>
      <c r="EV1375" s="325"/>
      <c r="EW1375" s="325"/>
      <c r="EX1375" s="325"/>
    </row>
    <row r="1376" spans="1:154" s="324" customFormat="1" x14ac:dyDescent="0.2">
      <c r="A1376" s="46"/>
      <c r="DR1376" s="325"/>
      <c r="DS1376" s="325"/>
      <c r="DT1376" s="325"/>
      <c r="EV1376" s="325"/>
      <c r="EW1376" s="325"/>
      <c r="EX1376" s="325"/>
    </row>
    <row r="1377" spans="1:154" s="324" customFormat="1" x14ac:dyDescent="0.2">
      <c r="A1377" s="46"/>
      <c r="DR1377" s="325"/>
      <c r="DS1377" s="325"/>
      <c r="DT1377" s="325"/>
      <c r="EV1377" s="325"/>
      <c r="EW1377" s="325"/>
      <c r="EX1377" s="325"/>
    </row>
    <row r="1378" spans="1:154" s="324" customFormat="1" x14ac:dyDescent="0.2">
      <c r="A1378" s="46"/>
      <c r="DR1378" s="325"/>
      <c r="DS1378" s="325"/>
      <c r="DT1378" s="325"/>
      <c r="EV1378" s="325"/>
      <c r="EW1378" s="325"/>
      <c r="EX1378" s="325"/>
    </row>
    <row r="1379" spans="1:154" s="324" customFormat="1" x14ac:dyDescent="0.2">
      <c r="A1379" s="46"/>
      <c r="DR1379" s="325"/>
      <c r="DS1379" s="325"/>
      <c r="DT1379" s="325"/>
      <c r="EV1379" s="325"/>
      <c r="EW1379" s="325"/>
      <c r="EX1379" s="325"/>
    </row>
    <row r="1380" spans="1:154" s="324" customFormat="1" x14ac:dyDescent="0.2">
      <c r="A1380" s="46"/>
      <c r="DR1380" s="325"/>
      <c r="DS1380" s="325"/>
      <c r="DT1380" s="325"/>
      <c r="EV1380" s="325"/>
      <c r="EW1380" s="325"/>
      <c r="EX1380" s="325"/>
    </row>
    <row r="1381" spans="1:154" s="324" customFormat="1" x14ac:dyDescent="0.2">
      <c r="A1381" s="46"/>
      <c r="DR1381" s="325"/>
      <c r="DS1381" s="325"/>
      <c r="DT1381" s="325"/>
      <c r="EV1381" s="325"/>
      <c r="EW1381" s="325"/>
      <c r="EX1381" s="325"/>
    </row>
    <row r="1382" spans="1:154" s="324" customFormat="1" x14ac:dyDescent="0.2">
      <c r="A1382" s="46"/>
      <c r="DR1382" s="325"/>
      <c r="DS1382" s="325"/>
      <c r="DT1382" s="325"/>
      <c r="EV1382" s="325"/>
      <c r="EW1382" s="325"/>
      <c r="EX1382" s="325"/>
    </row>
    <row r="1383" spans="1:154" s="324" customFormat="1" x14ac:dyDescent="0.2">
      <c r="A1383" s="46"/>
      <c r="DR1383" s="325"/>
      <c r="DS1383" s="325"/>
      <c r="DT1383" s="325"/>
      <c r="EV1383" s="325"/>
      <c r="EW1383" s="325"/>
      <c r="EX1383" s="325"/>
    </row>
    <row r="1384" spans="1:154" s="324" customFormat="1" x14ac:dyDescent="0.2">
      <c r="A1384" s="46"/>
      <c r="DR1384" s="325"/>
      <c r="DS1384" s="325"/>
      <c r="DT1384" s="325"/>
      <c r="EV1384" s="325"/>
      <c r="EW1384" s="325"/>
      <c r="EX1384" s="325"/>
    </row>
    <row r="1385" spans="1:154" s="324" customFormat="1" x14ac:dyDescent="0.2">
      <c r="A1385" s="46"/>
      <c r="DR1385" s="325"/>
      <c r="DS1385" s="325"/>
      <c r="DT1385" s="325"/>
      <c r="EV1385" s="325"/>
      <c r="EW1385" s="325"/>
      <c r="EX1385" s="325"/>
    </row>
    <row r="1386" spans="1:154" s="324" customFormat="1" x14ac:dyDescent="0.2">
      <c r="A1386" s="46"/>
      <c r="DR1386" s="325"/>
      <c r="DS1386" s="325"/>
      <c r="DT1386" s="325"/>
      <c r="EV1386" s="325"/>
      <c r="EW1386" s="325"/>
      <c r="EX1386" s="325"/>
    </row>
    <row r="1387" spans="1:154" s="324" customFormat="1" x14ac:dyDescent="0.2">
      <c r="A1387" s="46"/>
      <c r="DR1387" s="325"/>
      <c r="DS1387" s="325"/>
      <c r="DT1387" s="325"/>
      <c r="EV1387" s="325"/>
      <c r="EW1387" s="325"/>
      <c r="EX1387" s="325"/>
    </row>
    <row r="1388" spans="1:154" s="324" customFormat="1" x14ac:dyDescent="0.2">
      <c r="A1388" s="46"/>
      <c r="DR1388" s="325"/>
      <c r="DS1388" s="325"/>
      <c r="DT1388" s="325"/>
      <c r="EV1388" s="325"/>
      <c r="EW1388" s="325"/>
      <c r="EX1388" s="325"/>
    </row>
    <row r="1389" spans="1:154" s="324" customFormat="1" x14ac:dyDescent="0.2">
      <c r="A1389" s="46"/>
      <c r="DR1389" s="325"/>
      <c r="DS1389" s="325"/>
      <c r="DT1389" s="325"/>
      <c r="EV1389" s="325"/>
      <c r="EW1389" s="325"/>
      <c r="EX1389" s="325"/>
    </row>
    <row r="1390" spans="1:154" s="324" customFormat="1" x14ac:dyDescent="0.2">
      <c r="A1390" s="46"/>
      <c r="DR1390" s="325"/>
      <c r="DS1390" s="325"/>
      <c r="DT1390" s="325"/>
      <c r="EV1390" s="325"/>
      <c r="EW1390" s="325"/>
      <c r="EX1390" s="325"/>
    </row>
    <row r="1391" spans="1:154" s="324" customFormat="1" x14ac:dyDescent="0.2">
      <c r="A1391" s="46"/>
      <c r="DR1391" s="325"/>
      <c r="DS1391" s="325"/>
      <c r="DT1391" s="325"/>
      <c r="EV1391" s="325"/>
      <c r="EW1391" s="325"/>
      <c r="EX1391" s="325"/>
    </row>
    <row r="1392" spans="1:154" s="324" customFormat="1" x14ac:dyDescent="0.2">
      <c r="A1392" s="46"/>
      <c r="DR1392" s="325"/>
      <c r="DS1392" s="325"/>
      <c r="DT1392" s="325"/>
      <c r="EV1392" s="325"/>
      <c r="EW1392" s="325"/>
      <c r="EX1392" s="325"/>
    </row>
    <row r="1393" spans="1:154" s="324" customFormat="1" x14ac:dyDescent="0.2">
      <c r="A1393" s="46"/>
      <c r="DR1393" s="325"/>
      <c r="DS1393" s="325"/>
      <c r="DT1393" s="325"/>
      <c r="EV1393" s="325"/>
      <c r="EW1393" s="325"/>
      <c r="EX1393" s="325"/>
    </row>
    <row r="1394" spans="1:154" s="324" customFormat="1" x14ac:dyDescent="0.2">
      <c r="A1394" s="46"/>
      <c r="DR1394" s="325"/>
      <c r="DS1394" s="325"/>
      <c r="DT1394" s="325"/>
      <c r="EV1394" s="325"/>
      <c r="EW1394" s="325"/>
      <c r="EX1394" s="325"/>
    </row>
    <row r="1395" spans="1:154" s="324" customFormat="1" x14ac:dyDescent="0.2">
      <c r="A1395" s="46"/>
      <c r="DR1395" s="325"/>
      <c r="DS1395" s="325"/>
      <c r="DT1395" s="325"/>
      <c r="EV1395" s="325"/>
      <c r="EW1395" s="325"/>
      <c r="EX1395" s="325"/>
    </row>
    <row r="1396" spans="1:154" s="324" customFormat="1" x14ac:dyDescent="0.2">
      <c r="A1396" s="46"/>
      <c r="DR1396" s="325"/>
      <c r="DS1396" s="325"/>
      <c r="DT1396" s="325"/>
      <c r="EV1396" s="325"/>
      <c r="EW1396" s="325"/>
      <c r="EX1396" s="325"/>
    </row>
    <row r="1397" spans="1:154" s="324" customFormat="1" x14ac:dyDescent="0.2">
      <c r="A1397" s="46"/>
      <c r="DR1397" s="325"/>
      <c r="DS1397" s="325"/>
      <c r="DT1397" s="325"/>
      <c r="EV1397" s="325"/>
      <c r="EW1397" s="325"/>
      <c r="EX1397" s="325"/>
    </row>
    <row r="1398" spans="1:154" s="324" customFormat="1" x14ac:dyDescent="0.2">
      <c r="A1398" s="46"/>
      <c r="DR1398" s="325"/>
      <c r="DS1398" s="325"/>
      <c r="DT1398" s="325"/>
      <c r="EV1398" s="325"/>
      <c r="EW1398" s="325"/>
      <c r="EX1398" s="325"/>
    </row>
    <row r="1399" spans="1:154" s="324" customFormat="1" x14ac:dyDescent="0.2">
      <c r="A1399" s="46"/>
      <c r="DR1399" s="325"/>
      <c r="DS1399" s="325"/>
      <c r="DT1399" s="325"/>
      <c r="EV1399" s="325"/>
      <c r="EW1399" s="325"/>
      <c r="EX1399" s="325"/>
    </row>
    <row r="1400" spans="1:154" s="324" customFormat="1" x14ac:dyDescent="0.2">
      <c r="A1400" s="46"/>
      <c r="DR1400" s="325"/>
      <c r="DS1400" s="325"/>
      <c r="DT1400" s="325"/>
      <c r="EV1400" s="325"/>
      <c r="EW1400" s="325"/>
      <c r="EX1400" s="325"/>
    </row>
    <row r="1401" spans="1:154" s="324" customFormat="1" x14ac:dyDescent="0.2">
      <c r="A1401" s="46"/>
      <c r="DR1401" s="325"/>
      <c r="DS1401" s="325"/>
      <c r="DT1401" s="325"/>
      <c r="EV1401" s="325"/>
      <c r="EW1401" s="325"/>
      <c r="EX1401" s="325"/>
    </row>
    <row r="1402" spans="1:154" s="324" customFormat="1" x14ac:dyDescent="0.2">
      <c r="A1402" s="46"/>
      <c r="DR1402" s="325"/>
      <c r="DS1402" s="325"/>
      <c r="DT1402" s="325"/>
      <c r="EV1402" s="325"/>
      <c r="EW1402" s="325"/>
      <c r="EX1402" s="325"/>
    </row>
    <row r="1403" spans="1:154" s="324" customFormat="1" x14ac:dyDescent="0.2">
      <c r="A1403" s="46"/>
      <c r="DR1403" s="325"/>
      <c r="DS1403" s="325"/>
      <c r="DT1403" s="325"/>
      <c r="EV1403" s="325"/>
      <c r="EW1403" s="325"/>
      <c r="EX1403" s="325"/>
    </row>
    <row r="1404" spans="1:154" s="324" customFormat="1" x14ac:dyDescent="0.2">
      <c r="A1404" s="46"/>
      <c r="DR1404" s="325"/>
      <c r="DS1404" s="325"/>
      <c r="DT1404" s="325"/>
      <c r="EV1404" s="325"/>
      <c r="EW1404" s="325"/>
      <c r="EX1404" s="325"/>
    </row>
    <row r="1405" spans="1:154" s="324" customFormat="1" x14ac:dyDescent="0.2">
      <c r="A1405" s="46"/>
      <c r="DR1405" s="325"/>
      <c r="DS1405" s="325"/>
      <c r="DT1405" s="325"/>
      <c r="EV1405" s="325"/>
      <c r="EW1405" s="325"/>
      <c r="EX1405" s="325"/>
    </row>
    <row r="1406" spans="1:154" s="324" customFormat="1" x14ac:dyDescent="0.2">
      <c r="A1406" s="46"/>
      <c r="DR1406" s="325"/>
      <c r="DS1406" s="325"/>
      <c r="DT1406" s="325"/>
      <c r="EV1406" s="325"/>
      <c r="EW1406" s="325"/>
      <c r="EX1406" s="325"/>
    </row>
    <row r="1407" spans="1:154" s="324" customFormat="1" x14ac:dyDescent="0.2">
      <c r="A1407" s="46"/>
      <c r="DR1407" s="325"/>
      <c r="DS1407" s="325"/>
      <c r="DT1407" s="325"/>
      <c r="EV1407" s="325"/>
      <c r="EW1407" s="325"/>
      <c r="EX1407" s="325"/>
    </row>
    <row r="1408" spans="1:154" s="324" customFormat="1" x14ac:dyDescent="0.2">
      <c r="A1408" s="46"/>
      <c r="DR1408" s="325"/>
      <c r="DS1408" s="325"/>
      <c r="DT1408" s="325"/>
      <c r="EV1408" s="325"/>
      <c r="EW1408" s="325"/>
      <c r="EX1408" s="325"/>
    </row>
    <row r="1409" spans="1:154" s="324" customFormat="1" x14ac:dyDescent="0.2">
      <c r="A1409" s="46"/>
      <c r="DR1409" s="325"/>
      <c r="DS1409" s="325"/>
      <c r="DT1409" s="325"/>
      <c r="EV1409" s="325"/>
      <c r="EW1409" s="325"/>
      <c r="EX1409" s="325"/>
    </row>
    <row r="1410" spans="1:154" s="324" customFormat="1" x14ac:dyDescent="0.2">
      <c r="A1410" s="46"/>
      <c r="DR1410" s="325"/>
      <c r="DS1410" s="325"/>
      <c r="DT1410" s="325"/>
      <c r="EV1410" s="325"/>
      <c r="EW1410" s="325"/>
      <c r="EX1410" s="325"/>
    </row>
    <row r="1411" spans="1:154" s="324" customFormat="1" x14ac:dyDescent="0.2">
      <c r="A1411" s="46"/>
      <c r="DR1411" s="325"/>
      <c r="DS1411" s="325"/>
      <c r="DT1411" s="325"/>
      <c r="EV1411" s="325"/>
      <c r="EW1411" s="325"/>
      <c r="EX1411" s="325"/>
    </row>
    <row r="1412" spans="1:154" s="324" customFormat="1" x14ac:dyDescent="0.2">
      <c r="A1412" s="46"/>
      <c r="DR1412" s="325"/>
      <c r="DS1412" s="325"/>
      <c r="DT1412" s="325"/>
      <c r="EV1412" s="325"/>
      <c r="EW1412" s="325"/>
      <c r="EX1412" s="325"/>
    </row>
    <row r="1413" spans="1:154" s="324" customFormat="1" x14ac:dyDescent="0.2">
      <c r="A1413" s="46"/>
      <c r="DR1413" s="325"/>
      <c r="DS1413" s="325"/>
      <c r="DT1413" s="325"/>
      <c r="EV1413" s="325"/>
      <c r="EW1413" s="325"/>
      <c r="EX1413" s="325"/>
    </row>
    <row r="1414" spans="1:154" s="324" customFormat="1" x14ac:dyDescent="0.2">
      <c r="A1414" s="46"/>
      <c r="DR1414" s="325"/>
      <c r="DS1414" s="325"/>
      <c r="DT1414" s="325"/>
      <c r="EV1414" s="325"/>
      <c r="EW1414" s="325"/>
      <c r="EX1414" s="325"/>
    </row>
    <row r="1415" spans="1:154" s="324" customFormat="1" x14ac:dyDescent="0.2">
      <c r="A1415" s="46"/>
      <c r="DR1415" s="325"/>
      <c r="DS1415" s="325"/>
      <c r="DT1415" s="325"/>
      <c r="EV1415" s="325"/>
      <c r="EW1415" s="325"/>
      <c r="EX1415" s="325"/>
    </row>
    <row r="1416" spans="1:154" s="324" customFormat="1" x14ac:dyDescent="0.2">
      <c r="A1416" s="46"/>
      <c r="DR1416" s="325"/>
      <c r="DS1416" s="325"/>
      <c r="DT1416" s="325"/>
      <c r="EV1416" s="325"/>
      <c r="EW1416" s="325"/>
      <c r="EX1416" s="325"/>
    </row>
    <row r="1417" spans="1:154" s="324" customFormat="1" x14ac:dyDescent="0.2">
      <c r="A1417" s="46"/>
      <c r="DR1417" s="325"/>
      <c r="DS1417" s="325"/>
      <c r="DT1417" s="325"/>
      <c r="EV1417" s="325"/>
      <c r="EW1417" s="325"/>
      <c r="EX1417" s="325"/>
    </row>
    <row r="1418" spans="1:154" s="324" customFormat="1" x14ac:dyDescent="0.2">
      <c r="A1418" s="46"/>
      <c r="DR1418" s="325"/>
      <c r="DS1418" s="325"/>
      <c r="DT1418" s="325"/>
      <c r="EV1418" s="325"/>
      <c r="EW1418" s="325"/>
      <c r="EX1418" s="325"/>
    </row>
    <row r="1419" spans="1:154" s="324" customFormat="1" x14ac:dyDescent="0.2">
      <c r="A1419" s="46"/>
      <c r="DR1419" s="325"/>
      <c r="DS1419" s="325"/>
      <c r="DT1419" s="325"/>
      <c r="EV1419" s="325"/>
      <c r="EW1419" s="325"/>
      <c r="EX1419" s="325"/>
    </row>
    <row r="1420" spans="1:154" s="324" customFormat="1" x14ac:dyDescent="0.2">
      <c r="A1420" s="46"/>
      <c r="DR1420" s="325"/>
      <c r="DS1420" s="325"/>
      <c r="DT1420" s="325"/>
      <c r="EV1420" s="325"/>
      <c r="EW1420" s="325"/>
      <c r="EX1420" s="325"/>
    </row>
    <row r="1421" spans="1:154" s="324" customFormat="1" x14ac:dyDescent="0.2">
      <c r="A1421" s="46"/>
      <c r="DR1421" s="325"/>
      <c r="DS1421" s="325"/>
      <c r="DT1421" s="325"/>
      <c r="EV1421" s="325"/>
      <c r="EW1421" s="325"/>
      <c r="EX1421" s="325"/>
    </row>
    <row r="1422" spans="1:154" s="324" customFormat="1" x14ac:dyDescent="0.2">
      <c r="A1422" s="46"/>
      <c r="DR1422" s="325"/>
      <c r="DS1422" s="325"/>
      <c r="DT1422" s="325"/>
      <c r="EV1422" s="325"/>
      <c r="EW1422" s="325"/>
      <c r="EX1422" s="325"/>
    </row>
    <row r="1423" spans="1:154" s="324" customFormat="1" x14ac:dyDescent="0.2">
      <c r="A1423" s="46"/>
      <c r="DR1423" s="325"/>
      <c r="DS1423" s="325"/>
      <c r="DT1423" s="325"/>
      <c r="EV1423" s="325"/>
      <c r="EW1423" s="325"/>
      <c r="EX1423" s="325"/>
    </row>
    <row r="1424" spans="1:154" s="324" customFormat="1" x14ac:dyDescent="0.2">
      <c r="A1424" s="46"/>
      <c r="DR1424" s="325"/>
      <c r="DS1424" s="325"/>
      <c r="DT1424" s="325"/>
      <c r="EV1424" s="325"/>
      <c r="EW1424" s="325"/>
      <c r="EX1424" s="325"/>
    </row>
    <row r="1425" spans="1:154" s="324" customFormat="1" x14ac:dyDescent="0.2">
      <c r="A1425" s="46"/>
      <c r="DR1425" s="325"/>
      <c r="DS1425" s="325"/>
      <c r="DT1425" s="325"/>
      <c r="EV1425" s="325"/>
      <c r="EW1425" s="325"/>
      <c r="EX1425" s="325"/>
    </row>
    <row r="1426" spans="1:154" s="324" customFormat="1" x14ac:dyDescent="0.2">
      <c r="A1426" s="46"/>
      <c r="DR1426" s="325"/>
      <c r="DS1426" s="325"/>
      <c r="DT1426" s="325"/>
      <c r="EV1426" s="325"/>
      <c r="EW1426" s="325"/>
      <c r="EX1426" s="325"/>
    </row>
    <row r="1427" spans="1:154" s="324" customFormat="1" x14ac:dyDescent="0.2">
      <c r="A1427" s="46"/>
      <c r="DR1427" s="325"/>
      <c r="DS1427" s="325"/>
      <c r="DT1427" s="325"/>
      <c r="EV1427" s="325"/>
      <c r="EW1427" s="325"/>
      <c r="EX1427" s="325"/>
    </row>
    <row r="1428" spans="1:154" s="324" customFormat="1" x14ac:dyDescent="0.2">
      <c r="A1428" s="46"/>
      <c r="DR1428" s="325"/>
      <c r="DS1428" s="325"/>
      <c r="DT1428" s="325"/>
      <c r="EV1428" s="325"/>
      <c r="EW1428" s="325"/>
      <c r="EX1428" s="325"/>
    </row>
    <row r="1429" spans="1:154" s="324" customFormat="1" x14ac:dyDescent="0.2">
      <c r="A1429" s="46"/>
      <c r="DR1429" s="325"/>
      <c r="DS1429" s="325"/>
      <c r="DT1429" s="325"/>
      <c r="EV1429" s="325"/>
      <c r="EW1429" s="325"/>
      <c r="EX1429" s="325"/>
    </row>
    <row r="1430" spans="1:154" s="324" customFormat="1" x14ac:dyDescent="0.2">
      <c r="A1430" s="46"/>
      <c r="DR1430" s="325"/>
      <c r="DS1430" s="325"/>
      <c r="DT1430" s="325"/>
      <c r="EV1430" s="325"/>
      <c r="EW1430" s="325"/>
      <c r="EX1430" s="325"/>
    </row>
    <row r="1431" spans="1:154" s="324" customFormat="1" x14ac:dyDescent="0.2">
      <c r="A1431" s="46"/>
      <c r="DR1431" s="325"/>
      <c r="DS1431" s="325"/>
      <c r="DT1431" s="325"/>
      <c r="EV1431" s="325"/>
      <c r="EW1431" s="325"/>
      <c r="EX1431" s="325"/>
    </row>
    <row r="1432" spans="1:154" s="324" customFormat="1" x14ac:dyDescent="0.2">
      <c r="A1432" s="46"/>
      <c r="DR1432" s="325"/>
      <c r="DS1432" s="325"/>
      <c r="DT1432" s="325"/>
      <c r="EV1432" s="325"/>
      <c r="EW1432" s="325"/>
      <c r="EX1432" s="325"/>
    </row>
    <row r="1433" spans="1:154" s="324" customFormat="1" x14ac:dyDescent="0.2">
      <c r="A1433" s="46"/>
      <c r="DR1433" s="325"/>
      <c r="DS1433" s="325"/>
      <c r="DT1433" s="325"/>
      <c r="EV1433" s="325"/>
      <c r="EW1433" s="325"/>
      <c r="EX1433" s="325"/>
    </row>
    <row r="1434" spans="1:154" s="324" customFormat="1" x14ac:dyDescent="0.2">
      <c r="A1434" s="46"/>
      <c r="DR1434" s="325"/>
      <c r="DS1434" s="325"/>
      <c r="DT1434" s="325"/>
      <c r="EV1434" s="325"/>
      <c r="EW1434" s="325"/>
      <c r="EX1434" s="325"/>
    </row>
    <row r="1435" spans="1:154" s="324" customFormat="1" x14ac:dyDescent="0.2">
      <c r="A1435" s="46"/>
      <c r="DR1435" s="325"/>
      <c r="DS1435" s="325"/>
      <c r="DT1435" s="325"/>
      <c r="EV1435" s="325"/>
      <c r="EW1435" s="325"/>
      <c r="EX1435" s="325"/>
    </row>
    <row r="1436" spans="1:154" s="324" customFormat="1" x14ac:dyDescent="0.2">
      <c r="A1436" s="46"/>
      <c r="DR1436" s="325"/>
      <c r="DS1436" s="325"/>
      <c r="DT1436" s="325"/>
      <c r="EV1436" s="325"/>
      <c r="EW1436" s="325"/>
      <c r="EX1436" s="325"/>
    </row>
    <row r="1437" spans="1:154" s="324" customFormat="1" x14ac:dyDescent="0.2">
      <c r="A1437" s="46"/>
      <c r="DR1437" s="325"/>
      <c r="DS1437" s="325"/>
      <c r="DT1437" s="325"/>
      <c r="EV1437" s="325"/>
      <c r="EW1437" s="325"/>
      <c r="EX1437" s="325"/>
    </row>
    <row r="1438" spans="1:154" s="324" customFormat="1" x14ac:dyDescent="0.2">
      <c r="A1438" s="46"/>
      <c r="DR1438" s="325"/>
      <c r="DS1438" s="325"/>
      <c r="DT1438" s="325"/>
      <c r="EV1438" s="325"/>
      <c r="EW1438" s="325"/>
      <c r="EX1438" s="325"/>
    </row>
    <row r="1439" spans="1:154" s="324" customFormat="1" x14ac:dyDescent="0.2">
      <c r="A1439" s="46"/>
      <c r="DR1439" s="325"/>
      <c r="DS1439" s="325"/>
      <c r="DT1439" s="325"/>
      <c r="EV1439" s="325"/>
      <c r="EW1439" s="325"/>
      <c r="EX1439" s="325"/>
    </row>
    <row r="1440" spans="1:154" s="324" customFormat="1" x14ac:dyDescent="0.2">
      <c r="A1440" s="46"/>
      <c r="DR1440" s="325"/>
      <c r="DS1440" s="325"/>
      <c r="DT1440" s="325"/>
      <c r="EV1440" s="325"/>
      <c r="EW1440" s="325"/>
      <c r="EX1440" s="325"/>
    </row>
    <row r="1441" spans="1:154" s="324" customFormat="1" x14ac:dyDescent="0.2">
      <c r="A1441" s="46"/>
      <c r="DR1441" s="325"/>
      <c r="DS1441" s="325"/>
      <c r="DT1441" s="325"/>
      <c r="EV1441" s="325"/>
      <c r="EW1441" s="325"/>
      <c r="EX1441" s="325"/>
    </row>
    <row r="1442" spans="1:154" s="324" customFormat="1" x14ac:dyDescent="0.2">
      <c r="A1442" s="46"/>
      <c r="DR1442" s="325"/>
      <c r="DS1442" s="325"/>
      <c r="DT1442" s="325"/>
      <c r="EV1442" s="325"/>
      <c r="EW1442" s="325"/>
      <c r="EX1442" s="325"/>
    </row>
    <row r="1443" spans="1:154" s="324" customFormat="1" x14ac:dyDescent="0.2">
      <c r="A1443" s="46"/>
      <c r="DR1443" s="325"/>
      <c r="DS1443" s="325"/>
      <c r="DT1443" s="325"/>
      <c r="EV1443" s="325"/>
      <c r="EW1443" s="325"/>
      <c r="EX1443" s="325"/>
    </row>
    <row r="1444" spans="1:154" s="324" customFormat="1" x14ac:dyDescent="0.2">
      <c r="A1444" s="46"/>
      <c r="DR1444" s="325"/>
      <c r="DS1444" s="325"/>
      <c r="DT1444" s="325"/>
      <c r="EV1444" s="325"/>
      <c r="EW1444" s="325"/>
      <c r="EX1444" s="325"/>
    </row>
    <row r="1445" spans="1:154" s="324" customFormat="1" x14ac:dyDescent="0.2">
      <c r="A1445" s="46"/>
      <c r="DR1445" s="325"/>
      <c r="DS1445" s="325"/>
      <c r="DT1445" s="325"/>
      <c r="EV1445" s="325"/>
      <c r="EW1445" s="325"/>
      <c r="EX1445" s="325"/>
    </row>
    <row r="1446" spans="1:154" s="324" customFormat="1" x14ac:dyDescent="0.2">
      <c r="A1446" s="46"/>
      <c r="DR1446" s="325"/>
      <c r="DS1446" s="325"/>
      <c r="DT1446" s="325"/>
      <c r="EV1446" s="325"/>
      <c r="EW1446" s="325"/>
      <c r="EX1446" s="325"/>
    </row>
    <row r="1447" spans="1:154" s="324" customFormat="1" x14ac:dyDescent="0.2">
      <c r="A1447" s="46"/>
      <c r="DR1447" s="325"/>
      <c r="DS1447" s="325"/>
      <c r="DT1447" s="325"/>
      <c r="EV1447" s="325"/>
      <c r="EW1447" s="325"/>
      <c r="EX1447" s="325"/>
    </row>
    <row r="1448" spans="1:154" s="324" customFormat="1" x14ac:dyDescent="0.2">
      <c r="A1448" s="46"/>
      <c r="DR1448" s="325"/>
      <c r="DS1448" s="325"/>
      <c r="DT1448" s="325"/>
      <c r="EV1448" s="325"/>
      <c r="EW1448" s="325"/>
      <c r="EX1448" s="325"/>
    </row>
    <row r="1449" spans="1:154" s="324" customFormat="1" x14ac:dyDescent="0.2">
      <c r="A1449" s="46"/>
      <c r="DR1449" s="325"/>
      <c r="DS1449" s="325"/>
      <c r="DT1449" s="325"/>
      <c r="EV1449" s="325"/>
      <c r="EW1449" s="325"/>
      <c r="EX1449" s="325"/>
    </row>
    <row r="1450" spans="1:154" s="324" customFormat="1" x14ac:dyDescent="0.2">
      <c r="A1450" s="46"/>
      <c r="DR1450" s="325"/>
      <c r="DS1450" s="325"/>
      <c r="DT1450" s="325"/>
      <c r="EV1450" s="325"/>
      <c r="EW1450" s="325"/>
      <c r="EX1450" s="325"/>
    </row>
    <row r="1451" spans="1:154" s="324" customFormat="1" x14ac:dyDescent="0.2">
      <c r="A1451" s="46"/>
      <c r="DR1451" s="325"/>
      <c r="DS1451" s="325"/>
      <c r="DT1451" s="325"/>
      <c r="EV1451" s="325"/>
      <c r="EW1451" s="325"/>
      <c r="EX1451" s="325"/>
    </row>
    <row r="1452" spans="1:154" s="324" customFormat="1" x14ac:dyDescent="0.2">
      <c r="A1452" s="46"/>
      <c r="DR1452" s="325"/>
      <c r="DS1452" s="325"/>
      <c r="DT1452" s="325"/>
      <c r="EV1452" s="325"/>
      <c r="EW1452" s="325"/>
      <c r="EX1452" s="325"/>
    </row>
    <row r="1453" spans="1:154" s="324" customFormat="1" x14ac:dyDescent="0.2">
      <c r="A1453" s="46"/>
      <c r="DR1453" s="325"/>
      <c r="DS1453" s="325"/>
      <c r="DT1453" s="325"/>
      <c r="EV1453" s="325"/>
      <c r="EW1453" s="325"/>
      <c r="EX1453" s="325"/>
    </row>
    <row r="1454" spans="1:154" s="324" customFormat="1" x14ac:dyDescent="0.2">
      <c r="A1454" s="46"/>
      <c r="DR1454" s="325"/>
      <c r="DS1454" s="325"/>
      <c r="DT1454" s="325"/>
      <c r="EV1454" s="325"/>
      <c r="EW1454" s="325"/>
      <c r="EX1454" s="325"/>
    </row>
    <row r="1455" spans="1:154" s="324" customFormat="1" x14ac:dyDescent="0.2">
      <c r="A1455" s="46"/>
      <c r="DR1455" s="325"/>
      <c r="DS1455" s="325"/>
      <c r="DT1455" s="325"/>
      <c r="EV1455" s="325"/>
      <c r="EW1455" s="325"/>
      <c r="EX1455" s="325"/>
    </row>
    <row r="1456" spans="1:154" s="324" customFormat="1" x14ac:dyDescent="0.2">
      <c r="A1456" s="46"/>
      <c r="DR1456" s="325"/>
      <c r="DS1456" s="325"/>
      <c r="DT1456" s="325"/>
      <c r="EV1456" s="325"/>
      <c r="EW1456" s="325"/>
      <c r="EX1456" s="325"/>
    </row>
    <row r="1457" spans="1:154" s="324" customFormat="1" x14ac:dyDescent="0.2">
      <c r="A1457" s="46"/>
      <c r="DR1457" s="325"/>
      <c r="DS1457" s="325"/>
      <c r="DT1457" s="325"/>
      <c r="EV1457" s="325"/>
      <c r="EW1457" s="325"/>
      <c r="EX1457" s="325"/>
    </row>
    <row r="1458" spans="1:154" s="324" customFormat="1" x14ac:dyDescent="0.2">
      <c r="A1458" s="46"/>
      <c r="DR1458" s="325"/>
      <c r="DS1458" s="325"/>
      <c r="DT1458" s="325"/>
      <c r="EV1458" s="325"/>
      <c r="EW1458" s="325"/>
      <c r="EX1458" s="325"/>
    </row>
    <row r="1459" spans="1:154" s="324" customFormat="1" x14ac:dyDescent="0.2">
      <c r="A1459" s="46"/>
      <c r="DR1459" s="325"/>
      <c r="DS1459" s="325"/>
      <c r="DT1459" s="325"/>
      <c r="EV1459" s="325"/>
      <c r="EW1459" s="325"/>
      <c r="EX1459" s="325"/>
    </row>
    <row r="1460" spans="1:154" s="324" customFormat="1" x14ac:dyDescent="0.2">
      <c r="A1460" s="46"/>
      <c r="DR1460" s="325"/>
      <c r="DS1460" s="325"/>
      <c r="DT1460" s="325"/>
      <c r="EV1460" s="325"/>
      <c r="EW1460" s="325"/>
      <c r="EX1460" s="325"/>
    </row>
    <row r="1461" spans="1:154" s="324" customFormat="1" x14ac:dyDescent="0.2">
      <c r="A1461" s="46"/>
      <c r="DR1461" s="325"/>
      <c r="DS1461" s="325"/>
      <c r="DT1461" s="325"/>
      <c r="EV1461" s="325"/>
      <c r="EW1461" s="325"/>
      <c r="EX1461" s="325"/>
    </row>
    <row r="1462" spans="1:154" s="324" customFormat="1" x14ac:dyDescent="0.2">
      <c r="A1462" s="46"/>
      <c r="DR1462" s="325"/>
      <c r="DS1462" s="325"/>
      <c r="DT1462" s="325"/>
      <c r="EV1462" s="325"/>
      <c r="EW1462" s="325"/>
      <c r="EX1462" s="325"/>
    </row>
    <row r="1463" spans="1:154" s="324" customFormat="1" x14ac:dyDescent="0.2">
      <c r="A1463" s="46"/>
      <c r="DR1463" s="325"/>
      <c r="DS1463" s="325"/>
      <c r="DT1463" s="325"/>
      <c r="EV1463" s="325"/>
      <c r="EW1463" s="325"/>
      <c r="EX1463" s="325"/>
    </row>
    <row r="1464" spans="1:154" s="324" customFormat="1" x14ac:dyDescent="0.2">
      <c r="A1464" s="46"/>
      <c r="DR1464" s="325"/>
      <c r="DS1464" s="325"/>
      <c r="DT1464" s="325"/>
      <c r="EV1464" s="325"/>
      <c r="EW1464" s="325"/>
      <c r="EX1464" s="325"/>
    </row>
    <row r="1465" spans="1:154" s="324" customFormat="1" x14ac:dyDescent="0.2">
      <c r="A1465" s="46"/>
      <c r="DR1465" s="325"/>
      <c r="DS1465" s="325"/>
      <c r="DT1465" s="325"/>
      <c r="EV1465" s="325"/>
      <c r="EW1465" s="325"/>
      <c r="EX1465" s="325"/>
    </row>
    <row r="1466" spans="1:154" s="324" customFormat="1" x14ac:dyDescent="0.2">
      <c r="A1466" s="46"/>
      <c r="DR1466" s="325"/>
      <c r="DS1466" s="325"/>
      <c r="DT1466" s="325"/>
      <c r="EV1466" s="325"/>
      <c r="EW1466" s="325"/>
      <c r="EX1466" s="325"/>
    </row>
    <row r="1467" spans="1:154" s="324" customFormat="1" x14ac:dyDescent="0.2">
      <c r="A1467" s="46"/>
      <c r="DR1467" s="325"/>
      <c r="DS1467" s="325"/>
      <c r="DT1467" s="325"/>
      <c r="EV1467" s="325"/>
      <c r="EW1467" s="325"/>
      <c r="EX1467" s="325"/>
    </row>
    <row r="1468" spans="1:154" s="324" customFormat="1" x14ac:dyDescent="0.2">
      <c r="A1468" s="46"/>
      <c r="DR1468" s="325"/>
      <c r="DS1468" s="325"/>
      <c r="DT1468" s="325"/>
      <c r="EV1468" s="325"/>
      <c r="EW1468" s="325"/>
      <c r="EX1468" s="325"/>
    </row>
    <row r="1469" spans="1:154" s="324" customFormat="1" x14ac:dyDescent="0.2">
      <c r="A1469" s="46"/>
      <c r="DR1469" s="325"/>
      <c r="DS1469" s="325"/>
      <c r="DT1469" s="325"/>
      <c r="EV1469" s="325"/>
      <c r="EW1469" s="325"/>
      <c r="EX1469" s="325"/>
    </row>
    <row r="1470" spans="1:154" s="324" customFormat="1" x14ac:dyDescent="0.2">
      <c r="A1470" s="46"/>
      <c r="DR1470" s="325"/>
      <c r="DS1470" s="325"/>
      <c r="DT1470" s="325"/>
      <c r="EV1470" s="325"/>
      <c r="EW1470" s="325"/>
      <c r="EX1470" s="325"/>
    </row>
    <row r="1471" spans="1:154" s="324" customFormat="1" x14ac:dyDescent="0.2">
      <c r="A1471" s="46"/>
      <c r="DR1471" s="325"/>
      <c r="DS1471" s="325"/>
      <c r="DT1471" s="325"/>
      <c r="EV1471" s="325"/>
      <c r="EW1471" s="325"/>
      <c r="EX1471" s="325"/>
    </row>
    <row r="1472" spans="1:154" s="324" customFormat="1" x14ac:dyDescent="0.2">
      <c r="A1472" s="46"/>
      <c r="DR1472" s="325"/>
      <c r="DS1472" s="325"/>
      <c r="DT1472" s="325"/>
      <c r="EV1472" s="325"/>
      <c r="EW1472" s="325"/>
      <c r="EX1472" s="325"/>
    </row>
    <row r="1473" spans="1:154" s="324" customFormat="1" x14ac:dyDescent="0.2">
      <c r="A1473" s="46"/>
      <c r="DR1473" s="325"/>
      <c r="DS1473" s="325"/>
      <c r="DT1473" s="325"/>
      <c r="EV1473" s="325"/>
      <c r="EW1473" s="325"/>
      <c r="EX1473" s="325"/>
    </row>
    <row r="1474" spans="1:154" s="324" customFormat="1" x14ac:dyDescent="0.2">
      <c r="A1474" s="46"/>
      <c r="DR1474" s="325"/>
      <c r="DS1474" s="325"/>
      <c r="DT1474" s="325"/>
      <c r="EV1474" s="325"/>
      <c r="EW1474" s="325"/>
      <c r="EX1474" s="325"/>
    </row>
    <row r="1475" spans="1:154" s="324" customFormat="1" x14ac:dyDescent="0.2">
      <c r="A1475" s="46"/>
      <c r="DR1475" s="325"/>
      <c r="DS1475" s="325"/>
      <c r="DT1475" s="325"/>
      <c r="EV1475" s="325"/>
      <c r="EW1475" s="325"/>
      <c r="EX1475" s="325"/>
    </row>
    <row r="1476" spans="1:154" s="324" customFormat="1" x14ac:dyDescent="0.2">
      <c r="A1476" s="46"/>
      <c r="DR1476" s="325"/>
      <c r="DS1476" s="325"/>
      <c r="DT1476" s="325"/>
      <c r="EV1476" s="325"/>
      <c r="EW1476" s="325"/>
      <c r="EX1476" s="325"/>
    </row>
    <row r="1477" spans="1:154" s="324" customFormat="1" x14ac:dyDescent="0.2">
      <c r="A1477" s="46"/>
      <c r="DR1477" s="325"/>
      <c r="DS1477" s="325"/>
      <c r="DT1477" s="325"/>
      <c r="EV1477" s="325"/>
      <c r="EW1477" s="325"/>
      <c r="EX1477" s="325"/>
    </row>
    <row r="1478" spans="1:154" s="324" customFormat="1" x14ac:dyDescent="0.2">
      <c r="A1478" s="46"/>
      <c r="DR1478" s="325"/>
      <c r="DS1478" s="325"/>
      <c r="DT1478" s="325"/>
      <c r="EV1478" s="325"/>
      <c r="EW1478" s="325"/>
      <c r="EX1478" s="325"/>
    </row>
    <row r="1479" spans="1:154" s="324" customFormat="1" x14ac:dyDescent="0.2">
      <c r="A1479" s="46"/>
      <c r="DR1479" s="325"/>
      <c r="DS1479" s="325"/>
      <c r="DT1479" s="325"/>
      <c r="EV1479" s="325"/>
      <c r="EW1479" s="325"/>
      <c r="EX1479" s="325"/>
    </row>
    <row r="1480" spans="1:154" s="324" customFormat="1" x14ac:dyDescent="0.2">
      <c r="A1480" s="46"/>
      <c r="DR1480" s="325"/>
      <c r="DS1480" s="325"/>
      <c r="DT1480" s="325"/>
      <c r="EV1480" s="325"/>
      <c r="EW1480" s="325"/>
      <c r="EX1480" s="325"/>
    </row>
    <row r="1481" spans="1:154" s="324" customFormat="1" x14ac:dyDescent="0.2">
      <c r="A1481" s="46"/>
      <c r="DR1481" s="325"/>
      <c r="DS1481" s="325"/>
      <c r="DT1481" s="325"/>
      <c r="EV1481" s="325"/>
      <c r="EW1481" s="325"/>
      <c r="EX1481" s="325"/>
    </row>
    <row r="1482" spans="1:154" s="324" customFormat="1" x14ac:dyDescent="0.2">
      <c r="A1482" s="46"/>
      <c r="DR1482" s="325"/>
      <c r="DS1482" s="325"/>
      <c r="DT1482" s="325"/>
      <c r="EV1482" s="325"/>
      <c r="EW1482" s="325"/>
      <c r="EX1482" s="325"/>
    </row>
    <row r="1483" spans="1:154" s="324" customFormat="1" x14ac:dyDescent="0.2">
      <c r="A1483" s="46"/>
      <c r="DR1483" s="325"/>
      <c r="DS1483" s="325"/>
      <c r="DT1483" s="325"/>
      <c r="EV1483" s="325"/>
      <c r="EW1483" s="325"/>
      <c r="EX1483" s="325"/>
    </row>
    <row r="1484" spans="1:154" s="324" customFormat="1" x14ac:dyDescent="0.2">
      <c r="A1484" s="46"/>
      <c r="DR1484" s="325"/>
      <c r="DS1484" s="325"/>
      <c r="DT1484" s="325"/>
      <c r="EV1484" s="325"/>
      <c r="EW1484" s="325"/>
      <c r="EX1484" s="325"/>
    </row>
    <row r="1485" spans="1:154" s="324" customFormat="1" x14ac:dyDescent="0.2">
      <c r="A1485" s="46"/>
      <c r="DR1485" s="325"/>
      <c r="DS1485" s="325"/>
      <c r="DT1485" s="325"/>
      <c r="EV1485" s="325"/>
      <c r="EW1485" s="325"/>
      <c r="EX1485" s="325"/>
    </row>
    <row r="1486" spans="1:154" s="324" customFormat="1" x14ac:dyDescent="0.2">
      <c r="A1486" s="46"/>
      <c r="DR1486" s="325"/>
      <c r="DS1486" s="325"/>
      <c r="DT1486" s="325"/>
      <c r="EV1486" s="325"/>
      <c r="EW1486" s="325"/>
      <c r="EX1486" s="325"/>
    </row>
    <row r="1487" spans="1:154" s="324" customFormat="1" x14ac:dyDescent="0.2">
      <c r="A1487" s="46"/>
      <c r="DR1487" s="325"/>
      <c r="DS1487" s="325"/>
      <c r="DT1487" s="325"/>
      <c r="EV1487" s="325"/>
      <c r="EW1487" s="325"/>
      <c r="EX1487" s="325"/>
    </row>
    <row r="1488" spans="1:154" s="324" customFormat="1" x14ac:dyDescent="0.2">
      <c r="A1488" s="46"/>
      <c r="DR1488" s="325"/>
      <c r="DS1488" s="325"/>
      <c r="DT1488" s="325"/>
      <c r="EV1488" s="325"/>
      <c r="EW1488" s="325"/>
      <c r="EX1488" s="325"/>
    </row>
    <row r="1489" spans="1:154" s="324" customFormat="1" x14ac:dyDescent="0.2">
      <c r="A1489" s="46"/>
      <c r="DR1489" s="325"/>
      <c r="DS1489" s="325"/>
      <c r="DT1489" s="325"/>
      <c r="EV1489" s="325"/>
      <c r="EW1489" s="325"/>
      <c r="EX1489" s="325"/>
    </row>
    <row r="1490" spans="1:154" s="324" customFormat="1" x14ac:dyDescent="0.2">
      <c r="A1490" s="46"/>
      <c r="DR1490" s="325"/>
      <c r="DS1490" s="325"/>
      <c r="DT1490" s="325"/>
      <c r="EV1490" s="325"/>
      <c r="EW1490" s="325"/>
      <c r="EX1490" s="325"/>
    </row>
    <row r="1491" spans="1:154" s="324" customFormat="1" x14ac:dyDescent="0.2">
      <c r="A1491" s="46"/>
      <c r="DR1491" s="325"/>
      <c r="DS1491" s="325"/>
      <c r="DT1491" s="325"/>
      <c r="EV1491" s="325"/>
      <c r="EW1491" s="325"/>
      <c r="EX1491" s="325"/>
    </row>
    <row r="1492" spans="1:154" s="324" customFormat="1" x14ac:dyDescent="0.2">
      <c r="A1492" s="46"/>
      <c r="DR1492" s="325"/>
      <c r="DS1492" s="325"/>
      <c r="DT1492" s="325"/>
      <c r="EV1492" s="325"/>
      <c r="EW1492" s="325"/>
      <c r="EX1492" s="325"/>
    </row>
    <row r="1493" spans="1:154" s="324" customFormat="1" x14ac:dyDescent="0.2">
      <c r="A1493" s="46"/>
      <c r="DR1493" s="325"/>
      <c r="DS1493" s="325"/>
      <c r="DT1493" s="325"/>
      <c r="EV1493" s="325"/>
      <c r="EW1493" s="325"/>
      <c r="EX1493" s="325"/>
    </row>
    <row r="1494" spans="1:154" s="324" customFormat="1" x14ac:dyDescent="0.2">
      <c r="A1494" s="46"/>
      <c r="DR1494" s="325"/>
      <c r="DS1494" s="325"/>
      <c r="DT1494" s="325"/>
      <c r="EV1494" s="325"/>
      <c r="EW1494" s="325"/>
      <c r="EX1494" s="325"/>
    </row>
    <row r="1495" spans="1:154" s="324" customFormat="1" x14ac:dyDescent="0.2">
      <c r="A1495" s="46"/>
      <c r="DR1495" s="325"/>
      <c r="DS1495" s="325"/>
      <c r="DT1495" s="325"/>
      <c r="EV1495" s="325"/>
      <c r="EW1495" s="325"/>
      <c r="EX1495" s="325"/>
    </row>
    <row r="1496" spans="1:154" s="324" customFormat="1" x14ac:dyDescent="0.2">
      <c r="A1496" s="46"/>
      <c r="DR1496" s="325"/>
      <c r="DS1496" s="325"/>
      <c r="DT1496" s="325"/>
      <c r="EV1496" s="325"/>
      <c r="EW1496" s="325"/>
      <c r="EX1496" s="325"/>
    </row>
    <row r="1497" spans="1:154" s="324" customFormat="1" x14ac:dyDescent="0.2">
      <c r="A1497" s="46"/>
      <c r="DR1497" s="325"/>
      <c r="DS1497" s="325"/>
      <c r="DT1497" s="325"/>
      <c r="EV1497" s="325"/>
      <c r="EW1497" s="325"/>
      <c r="EX1497" s="325"/>
    </row>
    <row r="1498" spans="1:154" s="324" customFormat="1" x14ac:dyDescent="0.2">
      <c r="A1498" s="46"/>
      <c r="DR1498" s="325"/>
      <c r="DS1498" s="325"/>
      <c r="DT1498" s="325"/>
      <c r="EV1498" s="325"/>
      <c r="EW1498" s="325"/>
      <c r="EX1498" s="325"/>
    </row>
    <row r="1499" spans="1:154" s="324" customFormat="1" x14ac:dyDescent="0.2">
      <c r="A1499" s="46"/>
      <c r="DR1499" s="325"/>
      <c r="DS1499" s="325"/>
      <c r="DT1499" s="325"/>
      <c r="EV1499" s="325"/>
      <c r="EW1499" s="325"/>
      <c r="EX1499" s="325"/>
    </row>
    <row r="1500" spans="1:154" s="324" customFormat="1" x14ac:dyDescent="0.2">
      <c r="A1500" s="46"/>
      <c r="DR1500" s="325"/>
      <c r="DS1500" s="325"/>
      <c r="DT1500" s="325"/>
      <c r="EV1500" s="325"/>
      <c r="EW1500" s="325"/>
      <c r="EX1500" s="325"/>
    </row>
    <row r="1501" spans="1:154" s="324" customFormat="1" x14ac:dyDescent="0.2">
      <c r="A1501" s="46"/>
      <c r="DR1501" s="325"/>
      <c r="DS1501" s="325"/>
      <c r="DT1501" s="325"/>
      <c r="EV1501" s="325"/>
      <c r="EW1501" s="325"/>
      <c r="EX1501" s="325"/>
    </row>
    <row r="1502" spans="1:154" s="324" customFormat="1" x14ac:dyDescent="0.2">
      <c r="A1502" s="46"/>
      <c r="DR1502" s="325"/>
      <c r="DS1502" s="325"/>
      <c r="DT1502" s="325"/>
      <c r="EV1502" s="325"/>
      <c r="EW1502" s="325"/>
      <c r="EX1502" s="325"/>
    </row>
    <row r="1503" spans="1:154" s="324" customFormat="1" x14ac:dyDescent="0.2">
      <c r="A1503" s="46"/>
      <c r="DR1503" s="325"/>
      <c r="DS1503" s="325"/>
      <c r="DT1503" s="325"/>
      <c r="EV1503" s="325"/>
      <c r="EW1503" s="325"/>
      <c r="EX1503" s="325"/>
    </row>
    <row r="1504" spans="1:154" s="324" customFormat="1" x14ac:dyDescent="0.2">
      <c r="A1504" s="46"/>
      <c r="DR1504" s="325"/>
      <c r="DS1504" s="325"/>
      <c r="DT1504" s="325"/>
      <c r="EV1504" s="325"/>
      <c r="EW1504" s="325"/>
      <c r="EX1504" s="325"/>
    </row>
    <row r="1505" spans="1:154" s="324" customFormat="1" x14ac:dyDescent="0.2">
      <c r="A1505" s="46"/>
      <c r="DR1505" s="325"/>
      <c r="DS1505" s="325"/>
      <c r="DT1505" s="325"/>
      <c r="EV1505" s="325"/>
      <c r="EW1505" s="325"/>
      <c r="EX1505" s="325"/>
    </row>
    <row r="1506" spans="1:154" s="324" customFormat="1" x14ac:dyDescent="0.2">
      <c r="A1506" s="46"/>
      <c r="DR1506" s="325"/>
      <c r="DS1506" s="325"/>
      <c r="DT1506" s="325"/>
      <c r="EV1506" s="325"/>
      <c r="EW1506" s="325"/>
      <c r="EX1506" s="325"/>
    </row>
    <row r="1507" spans="1:154" s="324" customFormat="1" x14ac:dyDescent="0.2">
      <c r="A1507" s="46"/>
      <c r="DR1507" s="325"/>
      <c r="DS1507" s="325"/>
      <c r="DT1507" s="325"/>
      <c r="EV1507" s="325"/>
      <c r="EW1507" s="325"/>
      <c r="EX1507" s="325"/>
    </row>
    <row r="1508" spans="1:154" s="324" customFormat="1" x14ac:dyDescent="0.2">
      <c r="A1508" s="46"/>
      <c r="DR1508" s="325"/>
      <c r="DS1508" s="325"/>
      <c r="DT1508" s="325"/>
      <c r="EV1508" s="325"/>
      <c r="EW1508" s="325"/>
      <c r="EX1508" s="325"/>
    </row>
    <row r="1509" spans="1:154" s="324" customFormat="1" x14ac:dyDescent="0.2">
      <c r="A1509" s="46"/>
      <c r="DR1509" s="325"/>
      <c r="DS1509" s="325"/>
      <c r="DT1509" s="325"/>
      <c r="EV1509" s="325"/>
      <c r="EW1509" s="325"/>
      <c r="EX1509" s="325"/>
    </row>
    <row r="1510" spans="1:154" s="324" customFormat="1" x14ac:dyDescent="0.2">
      <c r="A1510" s="46"/>
      <c r="DR1510" s="325"/>
      <c r="DS1510" s="325"/>
      <c r="DT1510" s="325"/>
      <c r="EV1510" s="325"/>
      <c r="EW1510" s="325"/>
      <c r="EX1510" s="325"/>
    </row>
    <row r="1511" spans="1:154" s="324" customFormat="1" x14ac:dyDescent="0.2">
      <c r="A1511" s="46"/>
      <c r="DR1511" s="325"/>
      <c r="DS1511" s="325"/>
      <c r="DT1511" s="325"/>
      <c r="EV1511" s="325"/>
      <c r="EW1511" s="325"/>
      <c r="EX1511" s="325"/>
    </row>
    <row r="1512" spans="1:154" s="324" customFormat="1" x14ac:dyDescent="0.2">
      <c r="A1512" s="46"/>
      <c r="DR1512" s="325"/>
      <c r="DS1512" s="325"/>
      <c r="DT1512" s="325"/>
      <c r="EV1512" s="325"/>
      <c r="EW1512" s="325"/>
      <c r="EX1512" s="325"/>
    </row>
    <row r="1513" spans="1:154" s="324" customFormat="1" x14ac:dyDescent="0.2">
      <c r="A1513" s="46"/>
      <c r="DR1513" s="325"/>
      <c r="DS1513" s="325"/>
      <c r="DT1513" s="325"/>
      <c r="EV1513" s="325"/>
      <c r="EW1513" s="325"/>
      <c r="EX1513" s="325"/>
    </row>
    <row r="1514" spans="1:154" s="324" customFormat="1" x14ac:dyDescent="0.2">
      <c r="A1514" s="46"/>
      <c r="DR1514" s="325"/>
      <c r="DS1514" s="325"/>
      <c r="DT1514" s="325"/>
      <c r="EV1514" s="325"/>
      <c r="EW1514" s="325"/>
      <c r="EX1514" s="325"/>
    </row>
    <row r="1515" spans="1:154" s="324" customFormat="1" x14ac:dyDescent="0.2">
      <c r="A1515" s="46"/>
      <c r="DR1515" s="325"/>
      <c r="DS1515" s="325"/>
      <c r="DT1515" s="325"/>
      <c r="EV1515" s="325"/>
      <c r="EW1515" s="325"/>
      <c r="EX1515" s="325"/>
    </row>
    <row r="1516" spans="1:154" s="324" customFormat="1" x14ac:dyDescent="0.2">
      <c r="A1516" s="46"/>
      <c r="DR1516" s="325"/>
      <c r="DS1516" s="325"/>
      <c r="DT1516" s="325"/>
      <c r="EV1516" s="325"/>
      <c r="EW1516" s="325"/>
      <c r="EX1516" s="325"/>
    </row>
    <row r="1517" spans="1:154" s="324" customFormat="1" x14ac:dyDescent="0.2">
      <c r="A1517" s="46"/>
      <c r="DR1517" s="325"/>
      <c r="DS1517" s="325"/>
      <c r="DT1517" s="325"/>
      <c r="EV1517" s="325"/>
      <c r="EW1517" s="325"/>
      <c r="EX1517" s="325"/>
    </row>
    <row r="1518" spans="1:154" s="324" customFormat="1" x14ac:dyDescent="0.2">
      <c r="A1518" s="46"/>
      <c r="DR1518" s="325"/>
      <c r="DS1518" s="325"/>
      <c r="DT1518" s="325"/>
      <c r="EV1518" s="325"/>
      <c r="EW1518" s="325"/>
      <c r="EX1518" s="325"/>
    </row>
    <row r="1519" spans="1:154" s="324" customFormat="1" x14ac:dyDescent="0.2">
      <c r="A1519" s="46"/>
      <c r="DR1519" s="325"/>
      <c r="DS1519" s="325"/>
      <c r="DT1519" s="325"/>
      <c r="EV1519" s="325"/>
      <c r="EW1519" s="325"/>
      <c r="EX1519" s="325"/>
    </row>
    <row r="1520" spans="1:154" s="324" customFormat="1" x14ac:dyDescent="0.2">
      <c r="A1520" s="46"/>
      <c r="DR1520" s="325"/>
      <c r="DS1520" s="325"/>
      <c r="DT1520" s="325"/>
      <c r="EV1520" s="325"/>
      <c r="EW1520" s="325"/>
      <c r="EX1520" s="325"/>
    </row>
    <row r="1521" spans="1:154" s="324" customFormat="1" x14ac:dyDescent="0.2">
      <c r="A1521" s="46"/>
      <c r="DR1521" s="325"/>
      <c r="DS1521" s="325"/>
      <c r="DT1521" s="325"/>
      <c r="EV1521" s="325"/>
      <c r="EW1521" s="325"/>
      <c r="EX1521" s="325"/>
    </row>
    <row r="1522" spans="1:154" s="324" customFormat="1" x14ac:dyDescent="0.2">
      <c r="A1522" s="46"/>
      <c r="DR1522" s="325"/>
      <c r="DS1522" s="325"/>
      <c r="DT1522" s="325"/>
      <c r="EV1522" s="325"/>
      <c r="EW1522" s="325"/>
      <c r="EX1522" s="325"/>
    </row>
    <row r="1523" spans="1:154" s="324" customFormat="1" x14ac:dyDescent="0.2">
      <c r="A1523" s="46"/>
      <c r="DR1523" s="325"/>
      <c r="DS1523" s="325"/>
      <c r="DT1523" s="325"/>
      <c r="EV1523" s="325"/>
      <c r="EW1523" s="325"/>
      <c r="EX1523" s="325"/>
    </row>
    <row r="1524" spans="1:154" s="324" customFormat="1" x14ac:dyDescent="0.2">
      <c r="A1524" s="46"/>
      <c r="DR1524" s="325"/>
      <c r="DS1524" s="325"/>
      <c r="DT1524" s="325"/>
      <c r="EV1524" s="325"/>
      <c r="EW1524" s="325"/>
      <c r="EX1524" s="325"/>
    </row>
    <row r="1525" spans="1:154" s="324" customFormat="1" x14ac:dyDescent="0.2">
      <c r="A1525" s="46"/>
      <c r="DR1525" s="325"/>
      <c r="DS1525" s="325"/>
      <c r="DT1525" s="325"/>
      <c r="EV1525" s="325"/>
      <c r="EW1525" s="325"/>
      <c r="EX1525" s="325"/>
    </row>
    <row r="1526" spans="1:154" s="324" customFormat="1" x14ac:dyDescent="0.2">
      <c r="A1526" s="46"/>
      <c r="DR1526" s="325"/>
      <c r="DS1526" s="325"/>
      <c r="DT1526" s="325"/>
      <c r="EV1526" s="325"/>
      <c r="EW1526" s="325"/>
      <c r="EX1526" s="325"/>
    </row>
    <row r="1527" spans="1:154" s="324" customFormat="1" x14ac:dyDescent="0.2">
      <c r="A1527" s="46"/>
      <c r="DR1527" s="325"/>
      <c r="DS1527" s="325"/>
      <c r="DT1527" s="325"/>
      <c r="EV1527" s="325"/>
      <c r="EW1527" s="325"/>
      <c r="EX1527" s="325"/>
    </row>
    <row r="1528" spans="1:154" s="324" customFormat="1" x14ac:dyDescent="0.2">
      <c r="A1528" s="46"/>
      <c r="DR1528" s="325"/>
      <c r="DS1528" s="325"/>
      <c r="DT1528" s="325"/>
      <c r="EV1528" s="325"/>
      <c r="EW1528" s="325"/>
      <c r="EX1528" s="325"/>
    </row>
    <row r="1529" spans="1:154" s="324" customFormat="1" x14ac:dyDescent="0.2">
      <c r="A1529" s="46"/>
      <c r="DR1529" s="325"/>
      <c r="DS1529" s="325"/>
      <c r="DT1529" s="325"/>
      <c r="EV1529" s="325"/>
      <c r="EW1529" s="325"/>
      <c r="EX1529" s="325"/>
    </row>
    <row r="1530" spans="1:154" s="324" customFormat="1" x14ac:dyDescent="0.2">
      <c r="A1530" s="46"/>
      <c r="DR1530" s="325"/>
      <c r="DS1530" s="325"/>
      <c r="DT1530" s="325"/>
      <c r="EV1530" s="325"/>
      <c r="EW1530" s="325"/>
      <c r="EX1530" s="325"/>
    </row>
    <row r="1531" spans="1:154" s="324" customFormat="1" x14ac:dyDescent="0.2">
      <c r="A1531" s="46"/>
      <c r="DR1531" s="325"/>
      <c r="DS1531" s="325"/>
      <c r="DT1531" s="325"/>
      <c r="EV1531" s="325"/>
      <c r="EW1531" s="325"/>
      <c r="EX1531" s="325"/>
    </row>
    <row r="1532" spans="1:154" s="324" customFormat="1" x14ac:dyDescent="0.2">
      <c r="A1532" s="46"/>
      <c r="DR1532" s="325"/>
      <c r="DS1532" s="325"/>
      <c r="DT1532" s="325"/>
      <c r="EV1532" s="325"/>
      <c r="EW1532" s="325"/>
      <c r="EX1532" s="325"/>
    </row>
    <row r="1533" spans="1:154" s="324" customFormat="1" x14ac:dyDescent="0.2">
      <c r="A1533" s="46"/>
      <c r="DR1533" s="325"/>
      <c r="DS1533" s="325"/>
      <c r="DT1533" s="325"/>
      <c r="EV1533" s="325"/>
      <c r="EW1533" s="325"/>
      <c r="EX1533" s="325"/>
    </row>
    <row r="1534" spans="1:154" s="324" customFormat="1" x14ac:dyDescent="0.2">
      <c r="A1534" s="46"/>
      <c r="DR1534" s="325"/>
      <c r="DS1534" s="325"/>
      <c r="DT1534" s="325"/>
      <c r="EV1534" s="325"/>
      <c r="EW1534" s="325"/>
      <c r="EX1534" s="325"/>
    </row>
    <row r="1535" spans="1:154" s="324" customFormat="1" x14ac:dyDescent="0.2">
      <c r="A1535" s="46"/>
      <c r="DR1535" s="325"/>
      <c r="DS1535" s="325"/>
      <c r="DT1535" s="325"/>
      <c r="EV1535" s="325"/>
      <c r="EW1535" s="325"/>
      <c r="EX1535" s="325"/>
    </row>
    <row r="1536" spans="1:154" s="324" customFormat="1" x14ac:dyDescent="0.2">
      <c r="A1536" s="46"/>
      <c r="DR1536" s="325"/>
      <c r="DS1536" s="325"/>
      <c r="DT1536" s="325"/>
      <c r="EV1536" s="325"/>
      <c r="EW1536" s="325"/>
      <c r="EX1536" s="325"/>
    </row>
    <row r="1537" spans="1:154" s="324" customFormat="1" x14ac:dyDescent="0.2">
      <c r="A1537" s="46"/>
      <c r="DR1537" s="325"/>
      <c r="DS1537" s="325"/>
      <c r="DT1537" s="325"/>
      <c r="EV1537" s="325"/>
      <c r="EW1537" s="325"/>
      <c r="EX1537" s="325"/>
    </row>
    <row r="1538" spans="1:154" s="324" customFormat="1" x14ac:dyDescent="0.2">
      <c r="A1538" s="46"/>
      <c r="DR1538" s="325"/>
      <c r="DS1538" s="325"/>
      <c r="DT1538" s="325"/>
      <c r="EV1538" s="325"/>
      <c r="EW1538" s="325"/>
      <c r="EX1538" s="325"/>
    </row>
    <row r="1539" spans="1:154" s="324" customFormat="1" x14ac:dyDescent="0.2">
      <c r="A1539" s="46"/>
      <c r="DR1539" s="325"/>
      <c r="DS1539" s="325"/>
      <c r="DT1539" s="325"/>
      <c r="EV1539" s="325"/>
      <c r="EW1539" s="325"/>
      <c r="EX1539" s="325"/>
    </row>
    <row r="1540" spans="1:154" s="324" customFormat="1" x14ac:dyDescent="0.2">
      <c r="A1540" s="46"/>
      <c r="DR1540" s="325"/>
      <c r="DS1540" s="325"/>
      <c r="DT1540" s="325"/>
      <c r="EV1540" s="325"/>
      <c r="EW1540" s="325"/>
      <c r="EX1540" s="325"/>
    </row>
    <row r="1541" spans="1:154" s="324" customFormat="1" x14ac:dyDescent="0.2">
      <c r="A1541" s="46"/>
      <c r="DR1541" s="325"/>
      <c r="DS1541" s="325"/>
      <c r="DT1541" s="325"/>
      <c r="EV1541" s="325"/>
      <c r="EW1541" s="325"/>
      <c r="EX1541" s="325"/>
    </row>
    <row r="1542" spans="1:154" s="324" customFormat="1" x14ac:dyDescent="0.2">
      <c r="A1542" s="46"/>
      <c r="DR1542" s="325"/>
      <c r="DS1542" s="325"/>
      <c r="DT1542" s="325"/>
      <c r="EV1542" s="325"/>
      <c r="EW1542" s="325"/>
      <c r="EX1542" s="325"/>
    </row>
    <row r="1543" spans="1:154" s="324" customFormat="1" x14ac:dyDescent="0.2">
      <c r="A1543" s="46"/>
      <c r="DR1543" s="325"/>
      <c r="DS1543" s="325"/>
      <c r="DT1543" s="325"/>
      <c r="EV1543" s="325"/>
      <c r="EW1543" s="325"/>
      <c r="EX1543" s="325"/>
    </row>
    <row r="1544" spans="1:154" s="324" customFormat="1" x14ac:dyDescent="0.2">
      <c r="A1544" s="46"/>
      <c r="DR1544" s="325"/>
      <c r="DS1544" s="325"/>
      <c r="DT1544" s="325"/>
      <c r="EV1544" s="325"/>
      <c r="EW1544" s="325"/>
      <c r="EX1544" s="325"/>
    </row>
    <row r="1545" spans="1:154" s="324" customFormat="1" x14ac:dyDescent="0.2">
      <c r="A1545" s="46"/>
      <c r="DR1545" s="325"/>
      <c r="DS1545" s="325"/>
      <c r="DT1545" s="325"/>
      <c r="EV1545" s="325"/>
      <c r="EW1545" s="325"/>
      <c r="EX1545" s="325"/>
    </row>
    <row r="1546" spans="1:154" s="324" customFormat="1" x14ac:dyDescent="0.2">
      <c r="A1546" s="46"/>
      <c r="DR1546" s="325"/>
      <c r="DS1546" s="325"/>
      <c r="DT1546" s="325"/>
      <c r="EV1546" s="325"/>
      <c r="EW1546" s="325"/>
      <c r="EX1546" s="325"/>
    </row>
    <row r="1547" spans="1:154" s="324" customFormat="1" x14ac:dyDescent="0.2">
      <c r="A1547" s="46"/>
      <c r="DR1547" s="325"/>
      <c r="DS1547" s="325"/>
      <c r="DT1547" s="325"/>
      <c r="EV1547" s="325"/>
      <c r="EW1547" s="325"/>
      <c r="EX1547" s="325"/>
    </row>
    <row r="1548" spans="1:154" s="324" customFormat="1" x14ac:dyDescent="0.2">
      <c r="A1548" s="46"/>
      <c r="DR1548" s="325"/>
      <c r="DS1548" s="325"/>
      <c r="DT1548" s="325"/>
      <c r="EV1548" s="325"/>
      <c r="EW1548" s="325"/>
      <c r="EX1548" s="325"/>
    </row>
    <row r="1549" spans="1:154" s="324" customFormat="1" x14ac:dyDescent="0.2">
      <c r="A1549" s="46"/>
      <c r="DR1549" s="325"/>
      <c r="DS1549" s="325"/>
      <c r="DT1549" s="325"/>
      <c r="EV1549" s="325"/>
      <c r="EW1549" s="325"/>
      <c r="EX1549" s="325"/>
    </row>
    <row r="1550" spans="1:154" s="324" customFormat="1" x14ac:dyDescent="0.2">
      <c r="A1550" s="46"/>
      <c r="DR1550" s="325"/>
      <c r="DS1550" s="325"/>
      <c r="DT1550" s="325"/>
      <c r="EV1550" s="325"/>
      <c r="EW1550" s="325"/>
      <c r="EX1550" s="325"/>
    </row>
    <row r="1551" spans="1:154" s="324" customFormat="1" x14ac:dyDescent="0.2">
      <c r="A1551" s="46"/>
      <c r="DR1551" s="325"/>
      <c r="DS1551" s="325"/>
      <c r="DT1551" s="325"/>
      <c r="EV1551" s="325"/>
      <c r="EW1551" s="325"/>
      <c r="EX1551" s="325"/>
    </row>
    <row r="1552" spans="1:154" s="324" customFormat="1" x14ac:dyDescent="0.2">
      <c r="A1552" s="46"/>
      <c r="DR1552" s="325"/>
      <c r="DS1552" s="325"/>
      <c r="DT1552" s="325"/>
      <c r="EV1552" s="325"/>
      <c r="EW1552" s="325"/>
      <c r="EX1552" s="325"/>
    </row>
    <row r="1553" spans="1:154" s="324" customFormat="1" x14ac:dyDescent="0.2">
      <c r="A1553" s="46"/>
      <c r="DR1553" s="325"/>
      <c r="DS1553" s="325"/>
      <c r="DT1553" s="325"/>
      <c r="EV1553" s="325"/>
      <c r="EW1553" s="325"/>
      <c r="EX1553" s="325"/>
    </row>
    <row r="1554" spans="1:154" s="324" customFormat="1" x14ac:dyDescent="0.2">
      <c r="A1554" s="46"/>
      <c r="DR1554" s="325"/>
      <c r="DS1554" s="325"/>
      <c r="DT1554" s="325"/>
      <c r="EV1554" s="325"/>
      <c r="EW1554" s="325"/>
      <c r="EX1554" s="325"/>
    </row>
    <row r="1555" spans="1:154" s="324" customFormat="1" x14ac:dyDescent="0.2">
      <c r="A1555" s="46"/>
      <c r="DR1555" s="325"/>
      <c r="DS1555" s="325"/>
      <c r="DT1555" s="325"/>
      <c r="EV1555" s="325"/>
      <c r="EW1555" s="325"/>
      <c r="EX1555" s="325"/>
    </row>
    <row r="1556" spans="1:154" s="324" customFormat="1" x14ac:dyDescent="0.2">
      <c r="A1556" s="46"/>
      <c r="DR1556" s="325"/>
      <c r="DS1556" s="325"/>
      <c r="DT1556" s="325"/>
      <c r="EV1556" s="325"/>
      <c r="EW1556" s="325"/>
      <c r="EX1556" s="325"/>
    </row>
    <row r="1557" spans="1:154" s="324" customFormat="1" x14ac:dyDescent="0.2">
      <c r="A1557" s="46"/>
      <c r="DR1557" s="325"/>
      <c r="DS1557" s="325"/>
      <c r="DT1557" s="325"/>
      <c r="EV1557" s="325"/>
      <c r="EW1557" s="325"/>
      <c r="EX1557" s="325"/>
    </row>
    <row r="1558" spans="1:154" s="324" customFormat="1" x14ac:dyDescent="0.2">
      <c r="A1558" s="46"/>
      <c r="DR1558" s="325"/>
      <c r="DS1558" s="325"/>
      <c r="DT1558" s="325"/>
      <c r="EV1558" s="325"/>
      <c r="EW1558" s="325"/>
      <c r="EX1558" s="325"/>
    </row>
    <row r="1559" spans="1:154" s="324" customFormat="1" x14ac:dyDescent="0.2">
      <c r="A1559" s="46"/>
      <c r="DR1559" s="325"/>
      <c r="DS1559" s="325"/>
      <c r="DT1559" s="325"/>
      <c r="EV1559" s="325"/>
      <c r="EW1559" s="325"/>
      <c r="EX1559" s="325"/>
    </row>
    <row r="1560" spans="1:154" s="324" customFormat="1" x14ac:dyDescent="0.2">
      <c r="A1560" s="46"/>
      <c r="DR1560" s="325"/>
      <c r="DS1560" s="325"/>
      <c r="DT1560" s="325"/>
      <c r="EV1560" s="325"/>
      <c r="EW1560" s="325"/>
      <c r="EX1560" s="325"/>
    </row>
    <row r="1561" spans="1:154" s="324" customFormat="1" x14ac:dyDescent="0.2">
      <c r="A1561" s="46"/>
      <c r="DR1561" s="325"/>
      <c r="DS1561" s="325"/>
      <c r="DT1561" s="325"/>
      <c r="EV1561" s="325"/>
      <c r="EW1561" s="325"/>
      <c r="EX1561" s="325"/>
    </row>
    <row r="1562" spans="1:154" s="324" customFormat="1" x14ac:dyDescent="0.2">
      <c r="A1562" s="46"/>
      <c r="DR1562" s="325"/>
      <c r="DS1562" s="325"/>
      <c r="DT1562" s="325"/>
      <c r="EV1562" s="325"/>
      <c r="EW1562" s="325"/>
      <c r="EX1562" s="325"/>
    </row>
    <row r="1563" spans="1:154" s="324" customFormat="1" x14ac:dyDescent="0.2">
      <c r="A1563" s="46"/>
      <c r="DR1563" s="325"/>
      <c r="DS1563" s="325"/>
      <c r="DT1563" s="325"/>
      <c r="EV1563" s="325"/>
      <c r="EW1563" s="325"/>
      <c r="EX1563" s="325"/>
    </row>
    <row r="1564" spans="1:154" s="324" customFormat="1" x14ac:dyDescent="0.2">
      <c r="A1564" s="46"/>
      <c r="DR1564" s="325"/>
      <c r="DS1564" s="325"/>
      <c r="DT1564" s="325"/>
      <c r="EV1564" s="325"/>
      <c r="EW1564" s="325"/>
      <c r="EX1564" s="325"/>
    </row>
    <row r="1565" spans="1:154" s="324" customFormat="1" x14ac:dyDescent="0.2">
      <c r="A1565" s="46"/>
      <c r="DR1565" s="325"/>
      <c r="DS1565" s="325"/>
      <c r="DT1565" s="325"/>
      <c r="EV1565" s="325"/>
      <c r="EW1565" s="325"/>
      <c r="EX1565" s="325"/>
    </row>
    <row r="1566" spans="1:154" s="324" customFormat="1" x14ac:dyDescent="0.2">
      <c r="A1566" s="46"/>
      <c r="DR1566" s="325"/>
      <c r="DS1566" s="325"/>
      <c r="DT1566" s="325"/>
      <c r="EV1566" s="325"/>
      <c r="EW1566" s="325"/>
      <c r="EX1566" s="325"/>
    </row>
    <row r="1567" spans="1:154" s="324" customFormat="1" x14ac:dyDescent="0.2">
      <c r="A1567" s="46"/>
      <c r="DR1567" s="325"/>
      <c r="DS1567" s="325"/>
      <c r="DT1567" s="325"/>
      <c r="EV1567" s="325"/>
      <c r="EW1567" s="325"/>
      <c r="EX1567" s="325"/>
    </row>
    <row r="1568" spans="1:154" s="324" customFormat="1" x14ac:dyDescent="0.2">
      <c r="A1568" s="46"/>
      <c r="DR1568" s="325"/>
      <c r="DS1568" s="325"/>
      <c r="DT1568" s="325"/>
      <c r="EV1568" s="325"/>
      <c r="EW1568" s="325"/>
      <c r="EX1568" s="325"/>
    </row>
    <row r="1569" spans="1:154" s="324" customFormat="1" x14ac:dyDescent="0.2">
      <c r="A1569" s="46"/>
      <c r="DR1569" s="325"/>
      <c r="DS1569" s="325"/>
      <c r="DT1569" s="325"/>
      <c r="EV1569" s="325"/>
      <c r="EW1569" s="325"/>
      <c r="EX1569" s="325"/>
    </row>
    <row r="1570" spans="1:154" s="324" customFormat="1" x14ac:dyDescent="0.2">
      <c r="A1570" s="46"/>
      <c r="DR1570" s="325"/>
      <c r="DS1570" s="325"/>
      <c r="DT1570" s="325"/>
      <c r="EV1570" s="325"/>
      <c r="EW1570" s="325"/>
      <c r="EX1570" s="325"/>
    </row>
    <row r="1571" spans="1:154" s="324" customFormat="1" x14ac:dyDescent="0.2">
      <c r="A1571" s="46"/>
      <c r="DR1571" s="325"/>
      <c r="DS1571" s="325"/>
      <c r="DT1571" s="325"/>
      <c r="EV1571" s="325"/>
      <c r="EW1571" s="325"/>
      <c r="EX1571" s="325"/>
    </row>
    <row r="1572" spans="1:154" s="324" customFormat="1" x14ac:dyDescent="0.2">
      <c r="A1572" s="46"/>
      <c r="DR1572" s="325"/>
      <c r="DS1572" s="325"/>
      <c r="DT1572" s="325"/>
      <c r="EV1572" s="325"/>
      <c r="EW1572" s="325"/>
      <c r="EX1572" s="325"/>
    </row>
    <row r="1573" spans="1:154" s="324" customFormat="1" x14ac:dyDescent="0.2">
      <c r="A1573" s="46"/>
      <c r="DR1573" s="325"/>
      <c r="DS1573" s="325"/>
      <c r="DT1573" s="325"/>
      <c r="EV1573" s="325"/>
      <c r="EW1573" s="325"/>
      <c r="EX1573" s="325"/>
    </row>
    <row r="1574" spans="1:154" s="324" customFormat="1" x14ac:dyDescent="0.2">
      <c r="A1574" s="46"/>
      <c r="DR1574" s="325"/>
      <c r="DS1574" s="325"/>
      <c r="DT1574" s="325"/>
      <c r="EV1574" s="325"/>
      <c r="EW1574" s="325"/>
      <c r="EX1574" s="325"/>
    </row>
    <row r="1575" spans="1:154" s="324" customFormat="1" x14ac:dyDescent="0.2">
      <c r="A1575" s="46"/>
      <c r="DR1575" s="325"/>
      <c r="DS1575" s="325"/>
      <c r="DT1575" s="325"/>
      <c r="EV1575" s="325"/>
      <c r="EW1575" s="325"/>
      <c r="EX1575" s="325"/>
    </row>
    <row r="1576" spans="1:154" s="324" customFormat="1" x14ac:dyDescent="0.2">
      <c r="A1576" s="46"/>
      <c r="DR1576" s="325"/>
      <c r="DS1576" s="325"/>
      <c r="DT1576" s="325"/>
      <c r="EV1576" s="325"/>
      <c r="EW1576" s="325"/>
      <c r="EX1576" s="325"/>
    </row>
    <row r="1577" spans="1:154" s="324" customFormat="1" x14ac:dyDescent="0.2">
      <c r="A1577" s="46"/>
      <c r="DR1577" s="325"/>
      <c r="DS1577" s="325"/>
      <c r="DT1577" s="325"/>
      <c r="EV1577" s="325"/>
      <c r="EW1577" s="325"/>
      <c r="EX1577" s="325"/>
    </row>
    <row r="1578" spans="1:154" s="324" customFormat="1" x14ac:dyDescent="0.2">
      <c r="A1578" s="46"/>
      <c r="DR1578" s="325"/>
      <c r="DS1578" s="325"/>
      <c r="DT1578" s="325"/>
      <c r="EV1578" s="325"/>
      <c r="EW1578" s="325"/>
      <c r="EX1578" s="325"/>
    </row>
    <row r="1579" spans="1:154" s="324" customFormat="1" x14ac:dyDescent="0.2">
      <c r="A1579" s="46"/>
      <c r="DR1579" s="325"/>
      <c r="DS1579" s="325"/>
      <c r="DT1579" s="325"/>
      <c r="EV1579" s="325"/>
      <c r="EW1579" s="325"/>
      <c r="EX1579" s="325"/>
    </row>
    <row r="1580" spans="1:154" s="324" customFormat="1" x14ac:dyDescent="0.2">
      <c r="A1580" s="46"/>
      <c r="DR1580" s="325"/>
      <c r="DS1580" s="325"/>
      <c r="DT1580" s="325"/>
      <c r="EV1580" s="325"/>
      <c r="EW1580" s="325"/>
      <c r="EX1580" s="325"/>
    </row>
    <row r="1581" spans="1:154" s="324" customFormat="1" x14ac:dyDescent="0.2">
      <c r="A1581" s="46"/>
      <c r="DR1581" s="325"/>
      <c r="DS1581" s="325"/>
      <c r="DT1581" s="325"/>
      <c r="EV1581" s="325"/>
      <c r="EW1581" s="325"/>
      <c r="EX1581" s="325"/>
    </row>
    <row r="1582" spans="1:154" s="324" customFormat="1" x14ac:dyDescent="0.2">
      <c r="A1582" s="46"/>
      <c r="DR1582" s="325"/>
      <c r="DS1582" s="325"/>
      <c r="DT1582" s="325"/>
      <c r="EV1582" s="325"/>
      <c r="EW1582" s="325"/>
      <c r="EX1582" s="325"/>
    </row>
    <row r="1583" spans="1:154" s="324" customFormat="1" x14ac:dyDescent="0.2">
      <c r="A1583" s="46"/>
      <c r="DR1583" s="325"/>
      <c r="DS1583" s="325"/>
      <c r="DT1583" s="325"/>
      <c r="EV1583" s="325"/>
      <c r="EW1583" s="325"/>
      <c r="EX1583" s="325"/>
    </row>
    <row r="1584" spans="1:154" s="324" customFormat="1" x14ac:dyDescent="0.2">
      <c r="A1584" s="46"/>
      <c r="DR1584" s="325"/>
      <c r="DS1584" s="325"/>
      <c r="DT1584" s="325"/>
      <c r="EV1584" s="325"/>
      <c r="EW1584" s="325"/>
      <c r="EX1584" s="325"/>
    </row>
    <row r="1585" spans="1:154" s="324" customFormat="1" x14ac:dyDescent="0.2">
      <c r="A1585" s="46"/>
      <c r="DR1585" s="325"/>
      <c r="DS1585" s="325"/>
      <c r="DT1585" s="325"/>
      <c r="EV1585" s="325"/>
      <c r="EW1585" s="325"/>
      <c r="EX1585" s="325"/>
    </row>
    <row r="1586" spans="1:154" s="324" customFormat="1" x14ac:dyDescent="0.2">
      <c r="A1586" s="46"/>
      <c r="DR1586" s="325"/>
      <c r="DS1586" s="325"/>
      <c r="DT1586" s="325"/>
      <c r="EV1586" s="325"/>
      <c r="EW1586" s="325"/>
      <c r="EX1586" s="325"/>
    </row>
    <row r="1587" spans="1:154" s="324" customFormat="1" x14ac:dyDescent="0.2">
      <c r="A1587" s="46"/>
      <c r="DR1587" s="325"/>
      <c r="DS1587" s="325"/>
      <c r="DT1587" s="325"/>
      <c r="EV1587" s="325"/>
      <c r="EW1587" s="325"/>
      <c r="EX1587" s="325"/>
    </row>
    <row r="1588" spans="1:154" s="324" customFormat="1" x14ac:dyDescent="0.2">
      <c r="A1588" s="46"/>
      <c r="DR1588" s="325"/>
      <c r="DS1588" s="325"/>
      <c r="DT1588" s="325"/>
      <c r="EV1588" s="325"/>
      <c r="EW1588" s="325"/>
      <c r="EX1588" s="325"/>
    </row>
    <row r="1589" spans="1:154" s="324" customFormat="1" x14ac:dyDescent="0.2">
      <c r="A1589" s="46"/>
      <c r="DR1589" s="325"/>
      <c r="DS1589" s="325"/>
      <c r="DT1589" s="325"/>
      <c r="EV1589" s="325"/>
      <c r="EW1589" s="325"/>
      <c r="EX1589" s="325"/>
    </row>
    <row r="1590" spans="1:154" s="324" customFormat="1" x14ac:dyDescent="0.2">
      <c r="A1590" s="46"/>
      <c r="DR1590" s="325"/>
      <c r="DS1590" s="325"/>
      <c r="DT1590" s="325"/>
      <c r="EV1590" s="325"/>
      <c r="EW1590" s="325"/>
      <c r="EX1590" s="325"/>
    </row>
    <row r="1591" spans="1:154" s="324" customFormat="1" x14ac:dyDescent="0.2">
      <c r="A1591" s="46"/>
      <c r="DR1591" s="325"/>
      <c r="DS1591" s="325"/>
      <c r="DT1591" s="325"/>
      <c r="EV1591" s="325"/>
      <c r="EW1591" s="325"/>
      <c r="EX1591" s="325"/>
    </row>
    <row r="1592" spans="1:154" s="324" customFormat="1" x14ac:dyDescent="0.2">
      <c r="A1592" s="46"/>
      <c r="DR1592" s="325"/>
      <c r="DS1592" s="325"/>
      <c r="DT1592" s="325"/>
      <c r="EV1592" s="325"/>
      <c r="EW1592" s="325"/>
      <c r="EX1592" s="325"/>
    </row>
    <row r="1593" spans="1:154" s="324" customFormat="1" x14ac:dyDescent="0.2">
      <c r="A1593" s="46"/>
      <c r="DR1593" s="325"/>
      <c r="DS1593" s="325"/>
      <c r="DT1593" s="325"/>
      <c r="EV1593" s="325"/>
      <c r="EW1593" s="325"/>
      <c r="EX1593" s="325"/>
    </row>
    <row r="1594" spans="1:154" s="324" customFormat="1" x14ac:dyDescent="0.2">
      <c r="A1594" s="46"/>
      <c r="DR1594" s="325"/>
      <c r="DS1594" s="325"/>
      <c r="DT1594" s="325"/>
      <c r="EV1594" s="325"/>
      <c r="EW1594" s="325"/>
      <c r="EX1594" s="325"/>
    </row>
    <row r="1595" spans="1:154" s="324" customFormat="1" x14ac:dyDescent="0.2">
      <c r="A1595" s="46"/>
      <c r="DR1595" s="325"/>
      <c r="DS1595" s="325"/>
      <c r="DT1595" s="325"/>
      <c r="EV1595" s="325"/>
      <c r="EW1595" s="325"/>
      <c r="EX1595" s="325"/>
    </row>
    <row r="1596" spans="1:154" s="324" customFormat="1" x14ac:dyDescent="0.2">
      <c r="A1596" s="46"/>
      <c r="DR1596" s="325"/>
      <c r="DS1596" s="325"/>
      <c r="DT1596" s="325"/>
      <c r="EV1596" s="325"/>
      <c r="EW1596" s="325"/>
      <c r="EX1596" s="325"/>
    </row>
    <row r="1597" spans="1:154" s="324" customFormat="1" x14ac:dyDescent="0.2">
      <c r="A1597" s="46"/>
      <c r="DR1597" s="325"/>
      <c r="DS1597" s="325"/>
      <c r="DT1597" s="325"/>
      <c r="EV1597" s="325"/>
      <c r="EW1597" s="325"/>
      <c r="EX1597" s="325"/>
    </row>
    <row r="1598" spans="1:154" s="324" customFormat="1" x14ac:dyDescent="0.2">
      <c r="A1598" s="46"/>
      <c r="DR1598" s="325"/>
      <c r="DS1598" s="325"/>
      <c r="DT1598" s="325"/>
      <c r="EV1598" s="325"/>
      <c r="EW1598" s="325"/>
      <c r="EX1598" s="325"/>
    </row>
    <row r="1599" spans="1:154" s="324" customFormat="1" x14ac:dyDescent="0.2">
      <c r="A1599" s="46"/>
      <c r="DR1599" s="325"/>
      <c r="DS1599" s="325"/>
      <c r="DT1599" s="325"/>
      <c r="EV1599" s="325"/>
      <c r="EW1599" s="325"/>
      <c r="EX1599" s="325"/>
    </row>
    <row r="1600" spans="1:154" s="324" customFormat="1" x14ac:dyDescent="0.2">
      <c r="A1600" s="46"/>
      <c r="DR1600" s="325"/>
      <c r="DS1600" s="325"/>
      <c r="DT1600" s="325"/>
      <c r="EV1600" s="325"/>
      <c r="EW1600" s="325"/>
      <c r="EX1600" s="325"/>
    </row>
    <row r="1601" spans="1:154" s="324" customFormat="1" x14ac:dyDescent="0.2">
      <c r="A1601" s="46"/>
      <c r="DR1601" s="325"/>
      <c r="DS1601" s="325"/>
      <c r="DT1601" s="325"/>
      <c r="EV1601" s="325"/>
      <c r="EW1601" s="325"/>
      <c r="EX1601" s="325"/>
    </row>
    <row r="1602" spans="1:154" s="324" customFormat="1" x14ac:dyDescent="0.2">
      <c r="A1602" s="46"/>
      <c r="DR1602" s="325"/>
      <c r="DS1602" s="325"/>
      <c r="DT1602" s="325"/>
      <c r="EV1602" s="325"/>
      <c r="EW1602" s="325"/>
      <c r="EX1602" s="325"/>
    </row>
    <row r="1603" spans="1:154" s="324" customFormat="1" x14ac:dyDescent="0.2">
      <c r="A1603" s="46"/>
      <c r="DR1603" s="325"/>
      <c r="DS1603" s="325"/>
      <c r="DT1603" s="325"/>
      <c r="EV1603" s="325"/>
      <c r="EW1603" s="325"/>
      <c r="EX1603" s="325"/>
    </row>
    <row r="1604" spans="1:154" s="324" customFormat="1" x14ac:dyDescent="0.2">
      <c r="A1604" s="46"/>
      <c r="DR1604" s="325"/>
      <c r="DS1604" s="325"/>
      <c r="DT1604" s="325"/>
      <c r="EV1604" s="325"/>
      <c r="EW1604" s="325"/>
      <c r="EX1604" s="325"/>
    </row>
    <row r="1605" spans="1:154" s="324" customFormat="1" x14ac:dyDescent="0.2">
      <c r="A1605" s="46"/>
      <c r="DR1605" s="325"/>
      <c r="DS1605" s="325"/>
      <c r="DT1605" s="325"/>
      <c r="EV1605" s="325"/>
      <c r="EW1605" s="325"/>
      <c r="EX1605" s="325"/>
    </row>
    <row r="1606" spans="1:154" s="324" customFormat="1" x14ac:dyDescent="0.2">
      <c r="A1606" s="46"/>
      <c r="DR1606" s="325"/>
      <c r="DS1606" s="325"/>
      <c r="DT1606" s="325"/>
      <c r="EV1606" s="325"/>
      <c r="EW1606" s="325"/>
      <c r="EX1606" s="325"/>
    </row>
    <row r="1607" spans="1:154" s="324" customFormat="1" x14ac:dyDescent="0.2">
      <c r="A1607" s="46"/>
      <c r="DR1607" s="325"/>
      <c r="DS1607" s="325"/>
      <c r="DT1607" s="325"/>
      <c r="EV1607" s="325"/>
      <c r="EW1607" s="325"/>
      <c r="EX1607" s="325"/>
    </row>
    <row r="1608" spans="1:154" s="324" customFormat="1" x14ac:dyDescent="0.2">
      <c r="A1608" s="46"/>
      <c r="DR1608" s="325"/>
      <c r="DS1608" s="325"/>
      <c r="DT1608" s="325"/>
      <c r="EV1608" s="325"/>
      <c r="EW1608" s="325"/>
      <c r="EX1608" s="325"/>
    </row>
    <row r="1609" spans="1:154" s="324" customFormat="1" x14ac:dyDescent="0.2">
      <c r="A1609" s="46"/>
      <c r="DR1609" s="325"/>
      <c r="DS1609" s="325"/>
      <c r="DT1609" s="325"/>
      <c r="EV1609" s="325"/>
      <c r="EW1609" s="325"/>
      <c r="EX1609" s="325"/>
    </row>
    <row r="1610" spans="1:154" s="324" customFormat="1" x14ac:dyDescent="0.2">
      <c r="A1610" s="46"/>
      <c r="DR1610" s="325"/>
      <c r="DS1610" s="325"/>
      <c r="DT1610" s="325"/>
      <c r="EV1610" s="325"/>
      <c r="EW1610" s="325"/>
      <c r="EX1610" s="325"/>
    </row>
    <row r="1611" spans="1:154" s="324" customFormat="1" x14ac:dyDescent="0.2">
      <c r="A1611" s="46"/>
      <c r="DR1611" s="325"/>
      <c r="DS1611" s="325"/>
      <c r="DT1611" s="325"/>
      <c r="EV1611" s="325"/>
      <c r="EW1611" s="325"/>
      <c r="EX1611" s="325"/>
    </row>
    <row r="1612" spans="1:154" s="324" customFormat="1" x14ac:dyDescent="0.2">
      <c r="A1612" s="46"/>
      <c r="DR1612" s="325"/>
      <c r="DS1612" s="325"/>
      <c r="DT1612" s="325"/>
      <c r="EV1612" s="325"/>
      <c r="EW1612" s="325"/>
      <c r="EX1612" s="325"/>
    </row>
    <row r="1613" spans="1:154" s="324" customFormat="1" x14ac:dyDescent="0.2">
      <c r="A1613" s="46"/>
      <c r="DR1613" s="325"/>
      <c r="DS1613" s="325"/>
      <c r="DT1613" s="325"/>
      <c r="EV1613" s="325"/>
      <c r="EW1613" s="325"/>
      <c r="EX1613" s="325"/>
    </row>
    <row r="1614" spans="1:154" s="324" customFormat="1" x14ac:dyDescent="0.2">
      <c r="A1614" s="46"/>
      <c r="DR1614" s="325"/>
      <c r="DS1614" s="325"/>
      <c r="DT1614" s="325"/>
      <c r="EV1614" s="325"/>
      <c r="EW1614" s="325"/>
      <c r="EX1614" s="325"/>
    </row>
    <row r="1615" spans="1:154" s="324" customFormat="1" x14ac:dyDescent="0.2">
      <c r="A1615" s="46"/>
      <c r="DR1615" s="325"/>
      <c r="DS1615" s="325"/>
      <c r="DT1615" s="325"/>
      <c r="EV1615" s="325"/>
      <c r="EW1615" s="325"/>
      <c r="EX1615" s="325"/>
    </row>
    <row r="1616" spans="1:154" s="324" customFormat="1" x14ac:dyDescent="0.2">
      <c r="A1616" s="46"/>
      <c r="DR1616" s="325"/>
      <c r="DS1616" s="325"/>
      <c r="DT1616" s="325"/>
      <c r="EV1616" s="325"/>
      <c r="EW1616" s="325"/>
      <c r="EX1616" s="325"/>
    </row>
    <row r="1617" spans="1:154" s="324" customFormat="1" x14ac:dyDescent="0.2">
      <c r="A1617" s="46"/>
      <c r="DR1617" s="325"/>
      <c r="DS1617" s="325"/>
      <c r="DT1617" s="325"/>
      <c r="EV1617" s="325"/>
      <c r="EW1617" s="325"/>
      <c r="EX1617" s="325"/>
    </row>
    <row r="1618" spans="1:154" s="324" customFormat="1" x14ac:dyDescent="0.2">
      <c r="A1618" s="46"/>
      <c r="DR1618" s="325"/>
      <c r="DS1618" s="325"/>
      <c r="DT1618" s="325"/>
      <c r="EV1618" s="325"/>
      <c r="EW1618" s="325"/>
      <c r="EX1618" s="325"/>
    </row>
    <row r="1619" spans="1:154" s="324" customFormat="1" x14ac:dyDescent="0.2">
      <c r="A1619" s="46"/>
      <c r="DR1619" s="325"/>
      <c r="DS1619" s="325"/>
      <c r="DT1619" s="325"/>
      <c r="EV1619" s="325"/>
      <c r="EW1619" s="325"/>
      <c r="EX1619" s="325"/>
    </row>
    <row r="1620" spans="1:154" s="324" customFormat="1" x14ac:dyDescent="0.2">
      <c r="A1620" s="46"/>
      <c r="DR1620" s="325"/>
      <c r="DS1620" s="325"/>
      <c r="DT1620" s="325"/>
      <c r="EV1620" s="325"/>
      <c r="EW1620" s="325"/>
      <c r="EX1620" s="325"/>
    </row>
    <row r="1621" spans="1:154" s="324" customFormat="1" x14ac:dyDescent="0.2">
      <c r="A1621" s="46"/>
      <c r="DR1621" s="325"/>
      <c r="DS1621" s="325"/>
      <c r="DT1621" s="325"/>
      <c r="EV1621" s="325"/>
      <c r="EW1621" s="325"/>
      <c r="EX1621" s="325"/>
    </row>
    <row r="1622" spans="1:154" s="324" customFormat="1" x14ac:dyDescent="0.2">
      <c r="A1622" s="46"/>
      <c r="DR1622" s="325"/>
      <c r="DS1622" s="325"/>
      <c r="DT1622" s="325"/>
      <c r="EV1622" s="325"/>
      <c r="EW1622" s="325"/>
      <c r="EX1622" s="325"/>
    </row>
    <row r="1623" spans="1:154" s="324" customFormat="1" x14ac:dyDescent="0.2">
      <c r="A1623" s="46"/>
      <c r="DR1623" s="325"/>
      <c r="DS1623" s="325"/>
      <c r="DT1623" s="325"/>
      <c r="EV1623" s="325"/>
      <c r="EW1623" s="325"/>
      <c r="EX1623" s="325"/>
    </row>
    <row r="1624" spans="1:154" s="324" customFormat="1" x14ac:dyDescent="0.2">
      <c r="A1624" s="46"/>
      <c r="DR1624" s="325"/>
      <c r="DS1624" s="325"/>
      <c r="DT1624" s="325"/>
      <c r="EV1624" s="325"/>
      <c r="EW1624" s="325"/>
      <c r="EX1624" s="325"/>
    </row>
    <row r="1625" spans="1:154" s="324" customFormat="1" x14ac:dyDescent="0.2">
      <c r="A1625" s="46"/>
      <c r="DR1625" s="325"/>
      <c r="DS1625" s="325"/>
      <c r="DT1625" s="325"/>
      <c r="EV1625" s="325"/>
      <c r="EW1625" s="325"/>
      <c r="EX1625" s="325"/>
    </row>
    <row r="1626" spans="1:154" s="324" customFormat="1" x14ac:dyDescent="0.2">
      <c r="A1626" s="46"/>
      <c r="DR1626" s="325"/>
      <c r="DS1626" s="325"/>
      <c r="DT1626" s="325"/>
      <c r="EV1626" s="325"/>
      <c r="EW1626" s="325"/>
      <c r="EX1626" s="325"/>
    </row>
    <row r="1627" spans="1:154" s="324" customFormat="1" x14ac:dyDescent="0.2">
      <c r="A1627" s="46"/>
      <c r="DR1627" s="325"/>
      <c r="DS1627" s="325"/>
      <c r="DT1627" s="325"/>
      <c r="EV1627" s="325"/>
      <c r="EW1627" s="325"/>
      <c r="EX1627" s="325"/>
    </row>
    <row r="1628" spans="1:154" s="324" customFormat="1" x14ac:dyDescent="0.2">
      <c r="A1628" s="46"/>
      <c r="DR1628" s="325"/>
      <c r="DS1628" s="325"/>
      <c r="DT1628" s="325"/>
      <c r="EV1628" s="325"/>
      <c r="EW1628" s="325"/>
      <c r="EX1628" s="325"/>
    </row>
    <row r="1629" spans="1:154" s="324" customFormat="1" x14ac:dyDescent="0.2">
      <c r="A1629" s="46"/>
      <c r="DR1629" s="325"/>
      <c r="DS1629" s="325"/>
      <c r="DT1629" s="325"/>
      <c r="EV1629" s="325"/>
      <c r="EW1629" s="325"/>
      <c r="EX1629" s="325"/>
    </row>
    <row r="1630" spans="1:154" s="324" customFormat="1" x14ac:dyDescent="0.2">
      <c r="A1630" s="46"/>
      <c r="DR1630" s="325"/>
      <c r="DS1630" s="325"/>
      <c r="DT1630" s="325"/>
      <c r="EV1630" s="325"/>
      <c r="EW1630" s="325"/>
      <c r="EX1630" s="325"/>
    </row>
    <row r="1631" spans="1:154" s="324" customFormat="1" x14ac:dyDescent="0.2">
      <c r="A1631" s="46"/>
      <c r="DR1631" s="325"/>
      <c r="DS1631" s="325"/>
      <c r="DT1631" s="325"/>
      <c r="EV1631" s="325"/>
      <c r="EW1631" s="325"/>
      <c r="EX1631" s="325"/>
    </row>
    <row r="1632" spans="1:154" s="324" customFormat="1" x14ac:dyDescent="0.2">
      <c r="A1632" s="46"/>
      <c r="DR1632" s="325"/>
      <c r="DS1632" s="325"/>
      <c r="DT1632" s="325"/>
      <c r="EV1632" s="325"/>
      <c r="EW1632" s="325"/>
      <c r="EX1632" s="325"/>
    </row>
    <row r="1633" spans="1:154" s="324" customFormat="1" x14ac:dyDescent="0.2">
      <c r="A1633" s="46"/>
      <c r="DR1633" s="325"/>
      <c r="DS1633" s="325"/>
      <c r="DT1633" s="325"/>
      <c r="EV1633" s="325"/>
      <c r="EW1633" s="325"/>
      <c r="EX1633" s="325"/>
    </row>
    <row r="1634" spans="1:154" s="324" customFormat="1" x14ac:dyDescent="0.2">
      <c r="A1634" s="46"/>
      <c r="DR1634" s="325"/>
      <c r="DS1634" s="325"/>
      <c r="DT1634" s="325"/>
      <c r="EV1634" s="325"/>
      <c r="EW1634" s="325"/>
      <c r="EX1634" s="325"/>
    </row>
    <row r="1635" spans="1:154" s="324" customFormat="1" x14ac:dyDescent="0.2">
      <c r="A1635" s="46"/>
      <c r="DR1635" s="325"/>
      <c r="DS1635" s="325"/>
      <c r="DT1635" s="325"/>
      <c r="EV1635" s="325"/>
      <c r="EW1635" s="325"/>
      <c r="EX1635" s="325"/>
    </row>
    <row r="1636" spans="1:154" s="324" customFormat="1" x14ac:dyDescent="0.2">
      <c r="A1636" s="46"/>
      <c r="DR1636" s="325"/>
      <c r="DS1636" s="325"/>
      <c r="DT1636" s="325"/>
      <c r="EV1636" s="325"/>
      <c r="EW1636" s="325"/>
      <c r="EX1636" s="325"/>
    </row>
    <row r="1637" spans="1:154" s="324" customFormat="1" x14ac:dyDescent="0.2">
      <c r="A1637" s="46"/>
      <c r="DR1637" s="325"/>
      <c r="DS1637" s="325"/>
      <c r="DT1637" s="325"/>
      <c r="EV1637" s="325"/>
      <c r="EW1637" s="325"/>
      <c r="EX1637" s="325"/>
    </row>
    <row r="1638" spans="1:154" s="324" customFormat="1" x14ac:dyDescent="0.2">
      <c r="A1638" s="46"/>
      <c r="DR1638" s="325"/>
      <c r="DS1638" s="325"/>
      <c r="DT1638" s="325"/>
      <c r="EV1638" s="325"/>
      <c r="EW1638" s="325"/>
      <c r="EX1638" s="325"/>
    </row>
    <row r="1639" spans="1:154" s="324" customFormat="1" x14ac:dyDescent="0.2">
      <c r="A1639" s="46"/>
      <c r="DR1639" s="325"/>
      <c r="DS1639" s="325"/>
      <c r="DT1639" s="325"/>
      <c r="EV1639" s="325"/>
      <c r="EW1639" s="325"/>
      <c r="EX1639" s="325"/>
    </row>
    <row r="1640" spans="1:154" s="324" customFormat="1" x14ac:dyDescent="0.2">
      <c r="A1640" s="46"/>
      <c r="DR1640" s="325"/>
      <c r="DS1640" s="325"/>
      <c r="DT1640" s="325"/>
      <c r="EV1640" s="325"/>
      <c r="EW1640" s="325"/>
      <c r="EX1640" s="325"/>
    </row>
    <row r="1641" spans="1:154" s="324" customFormat="1" x14ac:dyDescent="0.2">
      <c r="A1641" s="46"/>
      <c r="DR1641" s="325"/>
      <c r="DS1641" s="325"/>
      <c r="DT1641" s="325"/>
      <c r="EV1641" s="325"/>
      <c r="EW1641" s="325"/>
      <c r="EX1641" s="325"/>
    </row>
    <row r="1642" spans="1:154" s="324" customFormat="1" x14ac:dyDescent="0.2">
      <c r="A1642" s="46"/>
      <c r="DR1642" s="325"/>
      <c r="DS1642" s="325"/>
      <c r="DT1642" s="325"/>
      <c r="EV1642" s="325"/>
      <c r="EW1642" s="325"/>
      <c r="EX1642" s="325"/>
    </row>
    <row r="1643" spans="1:154" s="324" customFormat="1" x14ac:dyDescent="0.2">
      <c r="A1643" s="46"/>
      <c r="DR1643" s="325"/>
      <c r="DS1643" s="325"/>
      <c r="DT1643" s="325"/>
      <c r="EV1643" s="325"/>
      <c r="EW1643" s="325"/>
      <c r="EX1643" s="325"/>
    </row>
    <row r="1644" spans="1:154" s="324" customFormat="1" x14ac:dyDescent="0.2">
      <c r="A1644" s="46"/>
      <c r="DR1644" s="325"/>
      <c r="DS1644" s="325"/>
      <c r="DT1644" s="325"/>
      <c r="EV1644" s="325"/>
      <c r="EW1644" s="325"/>
      <c r="EX1644" s="325"/>
    </row>
    <row r="1645" spans="1:154" s="324" customFormat="1" x14ac:dyDescent="0.2">
      <c r="A1645" s="46"/>
      <c r="DR1645" s="325"/>
      <c r="DS1645" s="325"/>
      <c r="DT1645" s="325"/>
      <c r="EV1645" s="325"/>
      <c r="EW1645" s="325"/>
      <c r="EX1645" s="325"/>
    </row>
    <row r="1646" spans="1:154" s="324" customFormat="1" x14ac:dyDescent="0.2">
      <c r="A1646" s="46"/>
      <c r="DR1646" s="325"/>
      <c r="DS1646" s="325"/>
      <c r="DT1646" s="325"/>
      <c r="EV1646" s="325"/>
      <c r="EW1646" s="325"/>
      <c r="EX1646" s="325"/>
    </row>
    <row r="1647" spans="1:154" s="324" customFormat="1" x14ac:dyDescent="0.2">
      <c r="A1647" s="46"/>
      <c r="DR1647" s="325"/>
      <c r="DS1647" s="325"/>
      <c r="DT1647" s="325"/>
      <c r="EV1647" s="325"/>
      <c r="EW1647" s="325"/>
      <c r="EX1647" s="325"/>
    </row>
    <row r="1648" spans="1:154" s="324" customFormat="1" x14ac:dyDescent="0.2">
      <c r="A1648" s="46"/>
      <c r="DR1648" s="325"/>
      <c r="DS1648" s="325"/>
      <c r="DT1648" s="325"/>
      <c r="EV1648" s="325"/>
      <c r="EW1648" s="325"/>
      <c r="EX1648" s="325"/>
    </row>
    <row r="1649" spans="1:154" s="324" customFormat="1" x14ac:dyDescent="0.2">
      <c r="A1649" s="46"/>
      <c r="DR1649" s="325"/>
      <c r="DS1649" s="325"/>
      <c r="DT1649" s="325"/>
      <c r="EV1649" s="325"/>
      <c r="EW1649" s="325"/>
      <c r="EX1649" s="325"/>
    </row>
    <row r="1650" spans="1:154" s="324" customFormat="1" x14ac:dyDescent="0.2">
      <c r="A1650" s="46"/>
      <c r="DR1650" s="325"/>
      <c r="DS1650" s="325"/>
      <c r="DT1650" s="325"/>
      <c r="EV1650" s="325"/>
      <c r="EW1650" s="325"/>
      <c r="EX1650" s="325"/>
    </row>
    <row r="1651" spans="1:154" s="324" customFormat="1" x14ac:dyDescent="0.2">
      <c r="A1651" s="46"/>
      <c r="DR1651" s="325"/>
      <c r="DS1651" s="325"/>
      <c r="DT1651" s="325"/>
      <c r="EV1651" s="325"/>
      <c r="EW1651" s="325"/>
      <c r="EX1651" s="325"/>
    </row>
    <row r="1652" spans="1:154" s="324" customFormat="1" x14ac:dyDescent="0.2">
      <c r="A1652" s="46"/>
      <c r="DR1652" s="325"/>
      <c r="DS1652" s="325"/>
      <c r="DT1652" s="325"/>
      <c r="EV1652" s="325"/>
      <c r="EW1652" s="325"/>
      <c r="EX1652" s="325"/>
    </row>
    <row r="1653" spans="1:154" s="324" customFormat="1" x14ac:dyDescent="0.2">
      <c r="A1653" s="46"/>
      <c r="DR1653" s="325"/>
      <c r="DS1653" s="325"/>
      <c r="DT1653" s="325"/>
      <c r="EV1653" s="325"/>
      <c r="EW1653" s="325"/>
      <c r="EX1653" s="325"/>
    </row>
    <row r="1654" spans="1:154" s="324" customFormat="1" x14ac:dyDescent="0.2">
      <c r="A1654" s="46"/>
      <c r="DR1654" s="325"/>
      <c r="DS1654" s="325"/>
      <c r="DT1654" s="325"/>
      <c r="EV1654" s="325"/>
      <c r="EW1654" s="325"/>
      <c r="EX1654" s="325"/>
    </row>
    <row r="1655" spans="1:154" s="324" customFormat="1" x14ac:dyDescent="0.2">
      <c r="A1655" s="46"/>
      <c r="DR1655" s="325"/>
      <c r="DS1655" s="325"/>
      <c r="DT1655" s="325"/>
      <c r="EV1655" s="325"/>
      <c r="EW1655" s="325"/>
      <c r="EX1655" s="325"/>
    </row>
    <row r="1656" spans="1:154" s="324" customFormat="1" x14ac:dyDescent="0.2">
      <c r="A1656" s="46"/>
      <c r="DR1656" s="325"/>
      <c r="DS1656" s="325"/>
      <c r="DT1656" s="325"/>
      <c r="EV1656" s="325"/>
      <c r="EW1656" s="325"/>
      <c r="EX1656" s="325"/>
    </row>
    <row r="1657" spans="1:154" s="324" customFormat="1" x14ac:dyDescent="0.2">
      <c r="A1657" s="46"/>
      <c r="DR1657" s="325"/>
      <c r="DS1657" s="325"/>
      <c r="DT1657" s="325"/>
      <c r="EV1657" s="325"/>
      <c r="EW1657" s="325"/>
      <c r="EX1657" s="325"/>
    </row>
    <row r="1658" spans="1:154" s="324" customFormat="1" x14ac:dyDescent="0.2">
      <c r="A1658" s="46"/>
      <c r="DR1658" s="325"/>
      <c r="DS1658" s="325"/>
      <c r="DT1658" s="325"/>
      <c r="EV1658" s="325"/>
      <c r="EW1658" s="325"/>
      <c r="EX1658" s="325"/>
    </row>
    <row r="1659" spans="1:154" s="324" customFormat="1" x14ac:dyDescent="0.2">
      <c r="A1659" s="46"/>
      <c r="DR1659" s="325"/>
      <c r="DS1659" s="325"/>
      <c r="DT1659" s="325"/>
      <c r="EV1659" s="325"/>
      <c r="EW1659" s="325"/>
      <c r="EX1659" s="325"/>
    </row>
    <row r="1660" spans="1:154" s="324" customFormat="1" x14ac:dyDescent="0.2">
      <c r="A1660" s="46"/>
      <c r="DR1660" s="325"/>
      <c r="DS1660" s="325"/>
      <c r="DT1660" s="325"/>
      <c r="EV1660" s="325"/>
      <c r="EW1660" s="325"/>
      <c r="EX1660" s="325"/>
    </row>
    <row r="1661" spans="1:154" s="324" customFormat="1" x14ac:dyDescent="0.2">
      <c r="A1661" s="46"/>
      <c r="DR1661" s="325"/>
      <c r="DS1661" s="325"/>
      <c r="DT1661" s="325"/>
      <c r="EV1661" s="325"/>
      <c r="EW1661" s="325"/>
      <c r="EX1661" s="325"/>
    </row>
    <row r="1662" spans="1:154" s="324" customFormat="1" x14ac:dyDescent="0.2">
      <c r="A1662" s="46"/>
      <c r="DR1662" s="325"/>
      <c r="DS1662" s="325"/>
      <c r="DT1662" s="325"/>
      <c r="EV1662" s="325"/>
      <c r="EW1662" s="325"/>
      <c r="EX1662" s="325"/>
    </row>
    <row r="1663" spans="1:154" s="324" customFormat="1" x14ac:dyDescent="0.2">
      <c r="A1663" s="46"/>
      <c r="DR1663" s="325"/>
      <c r="DS1663" s="325"/>
      <c r="DT1663" s="325"/>
      <c r="EV1663" s="325"/>
      <c r="EW1663" s="325"/>
      <c r="EX1663" s="325"/>
    </row>
    <row r="1664" spans="1:154" s="324" customFormat="1" x14ac:dyDescent="0.2">
      <c r="A1664" s="46"/>
      <c r="DR1664" s="325"/>
      <c r="DS1664" s="325"/>
      <c r="DT1664" s="325"/>
      <c r="EV1664" s="325"/>
      <c r="EW1664" s="325"/>
      <c r="EX1664" s="325"/>
    </row>
    <row r="1665" spans="1:154" s="324" customFormat="1" x14ac:dyDescent="0.2">
      <c r="A1665" s="46"/>
      <c r="DR1665" s="325"/>
      <c r="DS1665" s="325"/>
      <c r="DT1665" s="325"/>
      <c r="EV1665" s="325"/>
      <c r="EW1665" s="325"/>
      <c r="EX1665" s="325"/>
    </row>
    <row r="1666" spans="1:154" s="324" customFormat="1" x14ac:dyDescent="0.2">
      <c r="A1666" s="46"/>
      <c r="DR1666" s="325"/>
      <c r="DS1666" s="325"/>
      <c r="DT1666" s="325"/>
      <c r="EV1666" s="325"/>
      <c r="EW1666" s="325"/>
      <c r="EX1666" s="325"/>
    </row>
    <row r="1667" spans="1:154" s="324" customFormat="1" x14ac:dyDescent="0.2">
      <c r="A1667" s="46"/>
      <c r="DR1667" s="325"/>
      <c r="DS1667" s="325"/>
      <c r="DT1667" s="325"/>
      <c r="EV1667" s="325"/>
      <c r="EW1667" s="325"/>
      <c r="EX1667" s="325"/>
    </row>
    <row r="1668" spans="1:154" s="324" customFormat="1" x14ac:dyDescent="0.2">
      <c r="A1668" s="46"/>
      <c r="DR1668" s="325"/>
      <c r="DS1668" s="325"/>
      <c r="DT1668" s="325"/>
      <c r="EV1668" s="325"/>
      <c r="EW1668" s="325"/>
      <c r="EX1668" s="325"/>
    </row>
    <row r="1669" spans="1:154" s="324" customFormat="1" x14ac:dyDescent="0.2">
      <c r="A1669" s="46"/>
      <c r="DR1669" s="325"/>
      <c r="DS1669" s="325"/>
      <c r="DT1669" s="325"/>
      <c r="EV1669" s="325"/>
      <c r="EW1669" s="325"/>
      <c r="EX1669" s="325"/>
    </row>
    <row r="1670" spans="1:154" s="324" customFormat="1" x14ac:dyDescent="0.2">
      <c r="A1670" s="46"/>
      <c r="DR1670" s="325"/>
      <c r="DS1670" s="325"/>
      <c r="DT1670" s="325"/>
      <c r="EV1670" s="325"/>
      <c r="EW1670" s="325"/>
      <c r="EX1670" s="325"/>
    </row>
    <row r="1671" spans="1:154" s="324" customFormat="1" x14ac:dyDescent="0.2">
      <c r="A1671" s="46"/>
      <c r="DR1671" s="325"/>
      <c r="DS1671" s="325"/>
      <c r="DT1671" s="325"/>
      <c r="EV1671" s="325"/>
      <c r="EW1671" s="325"/>
      <c r="EX1671" s="325"/>
    </row>
    <row r="1672" spans="1:154" s="324" customFormat="1" x14ac:dyDescent="0.2">
      <c r="A1672" s="46"/>
      <c r="DR1672" s="325"/>
      <c r="DS1672" s="325"/>
      <c r="DT1672" s="325"/>
      <c r="EV1672" s="325"/>
      <c r="EW1672" s="325"/>
      <c r="EX1672" s="325"/>
    </row>
    <row r="1673" spans="1:154" s="324" customFormat="1" x14ac:dyDescent="0.2">
      <c r="A1673" s="46"/>
      <c r="DR1673" s="325"/>
      <c r="DS1673" s="325"/>
      <c r="DT1673" s="325"/>
      <c r="EV1673" s="325"/>
      <c r="EW1673" s="325"/>
      <c r="EX1673" s="325"/>
    </row>
    <row r="1674" spans="1:154" s="324" customFormat="1" x14ac:dyDescent="0.2">
      <c r="A1674" s="46"/>
      <c r="DR1674" s="325"/>
      <c r="DS1674" s="325"/>
      <c r="DT1674" s="325"/>
      <c r="EV1674" s="325"/>
      <c r="EW1674" s="325"/>
      <c r="EX1674" s="325"/>
    </row>
    <row r="1675" spans="1:154" s="324" customFormat="1" x14ac:dyDescent="0.2">
      <c r="A1675" s="46"/>
      <c r="DR1675" s="325"/>
      <c r="DS1675" s="325"/>
      <c r="DT1675" s="325"/>
      <c r="EV1675" s="325"/>
      <c r="EW1675" s="325"/>
      <c r="EX1675" s="325"/>
    </row>
    <row r="1676" spans="1:154" s="324" customFormat="1" x14ac:dyDescent="0.2">
      <c r="A1676" s="46"/>
      <c r="DR1676" s="325"/>
      <c r="DS1676" s="325"/>
      <c r="DT1676" s="325"/>
      <c r="EV1676" s="325"/>
      <c r="EW1676" s="325"/>
      <c r="EX1676" s="325"/>
    </row>
    <row r="1677" spans="1:154" s="324" customFormat="1" x14ac:dyDescent="0.2">
      <c r="A1677" s="46"/>
      <c r="DR1677" s="325"/>
      <c r="DS1677" s="325"/>
      <c r="DT1677" s="325"/>
      <c r="EV1677" s="325"/>
      <c r="EW1677" s="325"/>
      <c r="EX1677" s="325"/>
    </row>
    <row r="1678" spans="1:154" s="324" customFormat="1" x14ac:dyDescent="0.2">
      <c r="A1678" s="46"/>
      <c r="DR1678" s="325"/>
      <c r="DS1678" s="325"/>
      <c r="DT1678" s="325"/>
      <c r="EV1678" s="325"/>
      <c r="EW1678" s="325"/>
      <c r="EX1678" s="325"/>
    </row>
    <row r="1679" spans="1:154" s="324" customFormat="1" x14ac:dyDescent="0.2">
      <c r="A1679" s="46"/>
      <c r="DR1679" s="325"/>
      <c r="DS1679" s="325"/>
      <c r="DT1679" s="325"/>
      <c r="EV1679" s="325"/>
      <c r="EW1679" s="325"/>
      <c r="EX1679" s="325"/>
    </row>
    <row r="1680" spans="1:154" s="324" customFormat="1" x14ac:dyDescent="0.2">
      <c r="A1680" s="46"/>
      <c r="DR1680" s="325"/>
      <c r="DS1680" s="325"/>
      <c r="DT1680" s="325"/>
      <c r="EV1680" s="325"/>
      <c r="EW1680" s="325"/>
      <c r="EX1680" s="325"/>
    </row>
    <row r="1681" spans="1:154" s="324" customFormat="1" x14ac:dyDescent="0.2">
      <c r="A1681" s="46"/>
      <c r="DR1681" s="325"/>
      <c r="DS1681" s="325"/>
      <c r="DT1681" s="325"/>
      <c r="EV1681" s="325"/>
      <c r="EW1681" s="325"/>
      <c r="EX1681" s="325"/>
    </row>
    <row r="1682" spans="1:154" s="324" customFormat="1" x14ac:dyDescent="0.2">
      <c r="A1682" s="46"/>
      <c r="DR1682" s="325"/>
      <c r="DS1682" s="325"/>
      <c r="DT1682" s="325"/>
      <c r="EV1682" s="325"/>
      <c r="EW1682" s="325"/>
      <c r="EX1682" s="325"/>
    </row>
    <row r="1683" spans="1:154" s="324" customFormat="1" x14ac:dyDescent="0.2">
      <c r="A1683" s="46"/>
      <c r="DR1683" s="325"/>
      <c r="DS1683" s="325"/>
      <c r="DT1683" s="325"/>
      <c r="EV1683" s="325"/>
      <c r="EW1683" s="325"/>
      <c r="EX1683" s="325"/>
    </row>
    <row r="1684" spans="1:154" s="324" customFormat="1" x14ac:dyDescent="0.2">
      <c r="A1684" s="46"/>
      <c r="DR1684" s="325"/>
      <c r="DS1684" s="325"/>
      <c r="DT1684" s="325"/>
      <c r="EV1684" s="325"/>
      <c r="EW1684" s="325"/>
      <c r="EX1684" s="325"/>
    </row>
    <row r="1685" spans="1:154" s="324" customFormat="1" x14ac:dyDescent="0.2">
      <c r="A1685" s="46"/>
      <c r="DR1685" s="325"/>
      <c r="DS1685" s="325"/>
      <c r="DT1685" s="325"/>
      <c r="EV1685" s="325"/>
      <c r="EW1685" s="325"/>
      <c r="EX1685" s="325"/>
    </row>
    <row r="1686" spans="1:154" s="324" customFormat="1" x14ac:dyDescent="0.2">
      <c r="A1686" s="46"/>
      <c r="DR1686" s="325"/>
      <c r="DS1686" s="325"/>
      <c r="DT1686" s="325"/>
      <c r="EV1686" s="325"/>
      <c r="EW1686" s="325"/>
      <c r="EX1686" s="325"/>
    </row>
    <row r="1687" spans="1:154" s="324" customFormat="1" x14ac:dyDescent="0.2">
      <c r="A1687" s="46"/>
      <c r="DR1687" s="325"/>
      <c r="DS1687" s="325"/>
      <c r="DT1687" s="325"/>
      <c r="EV1687" s="325"/>
      <c r="EW1687" s="325"/>
      <c r="EX1687" s="325"/>
    </row>
    <row r="1688" spans="1:154" s="324" customFormat="1" x14ac:dyDescent="0.2">
      <c r="A1688" s="46"/>
      <c r="DR1688" s="325"/>
      <c r="DS1688" s="325"/>
      <c r="DT1688" s="325"/>
      <c r="EV1688" s="325"/>
      <c r="EW1688" s="325"/>
      <c r="EX1688" s="325"/>
    </row>
    <row r="1689" spans="1:154" s="324" customFormat="1" x14ac:dyDescent="0.2">
      <c r="A1689" s="46"/>
      <c r="DR1689" s="325"/>
      <c r="DS1689" s="325"/>
      <c r="DT1689" s="325"/>
      <c r="EV1689" s="325"/>
      <c r="EW1689" s="325"/>
      <c r="EX1689" s="325"/>
    </row>
    <row r="1690" spans="1:154" s="324" customFormat="1" x14ac:dyDescent="0.2">
      <c r="A1690" s="46"/>
      <c r="DR1690" s="325"/>
      <c r="DS1690" s="325"/>
      <c r="DT1690" s="325"/>
      <c r="EV1690" s="325"/>
      <c r="EW1690" s="325"/>
      <c r="EX1690" s="325"/>
    </row>
    <row r="1691" spans="1:154" s="324" customFormat="1" x14ac:dyDescent="0.2">
      <c r="A1691" s="46"/>
      <c r="DR1691" s="325"/>
      <c r="DS1691" s="325"/>
      <c r="DT1691" s="325"/>
      <c r="EV1691" s="325"/>
      <c r="EW1691" s="325"/>
      <c r="EX1691" s="325"/>
    </row>
    <row r="1692" spans="1:154" s="324" customFormat="1" x14ac:dyDescent="0.2">
      <c r="A1692" s="46"/>
      <c r="DR1692" s="325"/>
      <c r="DS1692" s="325"/>
      <c r="DT1692" s="325"/>
      <c r="EV1692" s="325"/>
      <c r="EW1692" s="325"/>
      <c r="EX1692" s="325"/>
    </row>
    <row r="1693" spans="1:154" s="324" customFormat="1" x14ac:dyDescent="0.2">
      <c r="A1693" s="46"/>
      <c r="DR1693" s="325"/>
      <c r="DS1693" s="325"/>
      <c r="DT1693" s="325"/>
      <c r="EV1693" s="325"/>
      <c r="EW1693" s="325"/>
      <c r="EX1693" s="325"/>
    </row>
    <row r="1694" spans="1:154" s="324" customFormat="1" x14ac:dyDescent="0.2">
      <c r="A1694" s="46"/>
      <c r="DR1694" s="325"/>
      <c r="DS1694" s="325"/>
      <c r="DT1694" s="325"/>
      <c r="EV1694" s="325"/>
      <c r="EW1694" s="325"/>
      <c r="EX1694" s="325"/>
    </row>
    <row r="1695" spans="1:154" s="324" customFormat="1" x14ac:dyDescent="0.2">
      <c r="A1695" s="46"/>
      <c r="DR1695" s="325"/>
      <c r="DS1695" s="325"/>
      <c r="DT1695" s="325"/>
      <c r="EV1695" s="325"/>
      <c r="EW1695" s="325"/>
      <c r="EX1695" s="325"/>
    </row>
    <row r="1696" spans="1:154" s="324" customFormat="1" x14ac:dyDescent="0.2">
      <c r="A1696" s="46"/>
      <c r="DR1696" s="325"/>
      <c r="DS1696" s="325"/>
      <c r="DT1696" s="325"/>
      <c r="EV1696" s="325"/>
      <c r="EW1696" s="325"/>
      <c r="EX1696" s="325"/>
    </row>
    <row r="1697" spans="1:154" s="324" customFormat="1" x14ac:dyDescent="0.2">
      <c r="A1697" s="46"/>
      <c r="DR1697" s="325"/>
      <c r="DS1697" s="325"/>
      <c r="DT1697" s="325"/>
      <c r="EV1697" s="325"/>
      <c r="EW1697" s="325"/>
      <c r="EX1697" s="325"/>
    </row>
    <row r="1698" spans="1:154" s="324" customFormat="1" x14ac:dyDescent="0.2">
      <c r="A1698" s="46"/>
      <c r="DR1698" s="325"/>
      <c r="DS1698" s="325"/>
      <c r="DT1698" s="325"/>
      <c r="EV1698" s="325"/>
      <c r="EW1698" s="325"/>
      <c r="EX1698" s="325"/>
    </row>
    <row r="1699" spans="1:154" s="324" customFormat="1" x14ac:dyDescent="0.2">
      <c r="A1699" s="46"/>
      <c r="DR1699" s="325"/>
      <c r="DS1699" s="325"/>
      <c r="DT1699" s="325"/>
      <c r="EV1699" s="325"/>
      <c r="EW1699" s="325"/>
      <c r="EX1699" s="325"/>
    </row>
    <row r="1700" spans="1:154" s="324" customFormat="1" x14ac:dyDescent="0.2">
      <c r="A1700" s="46"/>
      <c r="DR1700" s="325"/>
      <c r="DS1700" s="325"/>
      <c r="DT1700" s="325"/>
      <c r="EV1700" s="325"/>
      <c r="EW1700" s="325"/>
      <c r="EX1700" s="325"/>
    </row>
    <row r="1701" spans="1:154" s="324" customFormat="1" x14ac:dyDescent="0.2">
      <c r="A1701" s="46"/>
      <c r="DR1701" s="325"/>
      <c r="DS1701" s="325"/>
      <c r="DT1701" s="325"/>
      <c r="EV1701" s="325"/>
      <c r="EW1701" s="325"/>
      <c r="EX1701" s="325"/>
    </row>
    <row r="1702" spans="1:154" s="324" customFormat="1" x14ac:dyDescent="0.2">
      <c r="A1702" s="46"/>
      <c r="DR1702" s="325"/>
      <c r="DS1702" s="325"/>
      <c r="DT1702" s="325"/>
      <c r="EV1702" s="325"/>
      <c r="EW1702" s="325"/>
      <c r="EX1702" s="325"/>
    </row>
    <row r="1703" spans="1:154" s="324" customFormat="1" x14ac:dyDescent="0.2">
      <c r="A1703" s="46"/>
      <c r="DR1703" s="325"/>
      <c r="DS1703" s="325"/>
      <c r="DT1703" s="325"/>
      <c r="EV1703" s="325"/>
      <c r="EW1703" s="325"/>
      <c r="EX1703" s="325"/>
    </row>
    <row r="1704" spans="1:154" s="324" customFormat="1" x14ac:dyDescent="0.2">
      <c r="A1704" s="46"/>
      <c r="DR1704" s="325"/>
      <c r="DS1704" s="325"/>
      <c r="DT1704" s="325"/>
      <c r="EV1704" s="325"/>
      <c r="EW1704" s="325"/>
      <c r="EX1704" s="325"/>
    </row>
    <row r="1705" spans="1:154" s="324" customFormat="1" x14ac:dyDescent="0.2">
      <c r="A1705" s="46"/>
      <c r="DR1705" s="325"/>
      <c r="DS1705" s="325"/>
      <c r="DT1705" s="325"/>
      <c r="EV1705" s="325"/>
      <c r="EW1705" s="325"/>
      <c r="EX1705" s="325"/>
    </row>
    <row r="1706" spans="1:154" s="324" customFormat="1" x14ac:dyDescent="0.2">
      <c r="A1706" s="46"/>
      <c r="DR1706" s="325"/>
      <c r="DS1706" s="325"/>
      <c r="DT1706" s="325"/>
      <c r="EV1706" s="325"/>
      <c r="EW1706" s="325"/>
      <c r="EX1706" s="325"/>
    </row>
    <row r="1707" spans="1:154" s="324" customFormat="1" x14ac:dyDescent="0.2">
      <c r="A1707" s="46"/>
      <c r="DR1707" s="325"/>
      <c r="DS1707" s="325"/>
      <c r="DT1707" s="325"/>
      <c r="EV1707" s="325"/>
      <c r="EW1707" s="325"/>
      <c r="EX1707" s="325"/>
    </row>
    <row r="1708" spans="1:154" s="324" customFormat="1" x14ac:dyDescent="0.2">
      <c r="A1708" s="46"/>
      <c r="DR1708" s="325"/>
      <c r="DS1708" s="325"/>
      <c r="DT1708" s="325"/>
      <c r="EV1708" s="325"/>
      <c r="EW1708" s="325"/>
      <c r="EX1708" s="325"/>
    </row>
    <row r="1709" spans="1:154" s="324" customFormat="1" x14ac:dyDescent="0.2">
      <c r="A1709" s="46"/>
      <c r="DR1709" s="325"/>
      <c r="DS1709" s="325"/>
      <c r="DT1709" s="325"/>
      <c r="EV1709" s="325"/>
      <c r="EW1709" s="325"/>
      <c r="EX1709" s="325"/>
    </row>
    <row r="1710" spans="1:154" s="324" customFormat="1" x14ac:dyDescent="0.2">
      <c r="A1710" s="46"/>
      <c r="DR1710" s="325"/>
      <c r="DS1710" s="325"/>
      <c r="DT1710" s="325"/>
      <c r="EV1710" s="325"/>
      <c r="EW1710" s="325"/>
      <c r="EX1710" s="325"/>
    </row>
    <row r="1711" spans="1:154" s="324" customFormat="1" x14ac:dyDescent="0.2">
      <c r="A1711" s="46"/>
      <c r="DR1711" s="325"/>
      <c r="DS1711" s="325"/>
      <c r="DT1711" s="325"/>
      <c r="EV1711" s="325"/>
      <c r="EW1711" s="325"/>
      <c r="EX1711" s="325"/>
    </row>
    <row r="1712" spans="1:154" s="324" customFormat="1" x14ac:dyDescent="0.2">
      <c r="A1712" s="46"/>
      <c r="DR1712" s="325"/>
      <c r="DS1712" s="325"/>
      <c r="DT1712" s="325"/>
      <c r="EV1712" s="325"/>
      <c r="EW1712" s="325"/>
      <c r="EX1712" s="325"/>
    </row>
    <row r="1713" spans="1:154" s="324" customFormat="1" x14ac:dyDescent="0.2">
      <c r="A1713" s="46"/>
      <c r="DR1713" s="325"/>
      <c r="DS1713" s="325"/>
      <c r="DT1713" s="325"/>
      <c r="EV1713" s="325"/>
      <c r="EW1713" s="325"/>
      <c r="EX1713" s="325"/>
    </row>
    <row r="1714" spans="1:154" s="324" customFormat="1" x14ac:dyDescent="0.2">
      <c r="A1714" s="46"/>
      <c r="DR1714" s="325"/>
      <c r="DS1714" s="325"/>
      <c r="DT1714" s="325"/>
      <c r="EV1714" s="325"/>
      <c r="EW1714" s="325"/>
      <c r="EX1714" s="325"/>
    </row>
    <row r="1715" spans="1:154" s="324" customFormat="1" x14ac:dyDescent="0.2">
      <c r="A1715" s="46"/>
      <c r="DR1715" s="325"/>
      <c r="DS1715" s="325"/>
      <c r="DT1715" s="325"/>
      <c r="EV1715" s="325"/>
      <c r="EW1715" s="325"/>
      <c r="EX1715" s="325"/>
    </row>
    <row r="1716" spans="1:154" s="324" customFormat="1" x14ac:dyDescent="0.2">
      <c r="A1716" s="46"/>
      <c r="DR1716" s="325"/>
      <c r="DS1716" s="325"/>
      <c r="DT1716" s="325"/>
      <c r="EV1716" s="325"/>
      <c r="EW1716" s="325"/>
      <c r="EX1716" s="325"/>
    </row>
    <row r="1717" spans="1:154" s="324" customFormat="1" x14ac:dyDescent="0.2">
      <c r="A1717" s="46"/>
      <c r="DR1717" s="325"/>
      <c r="DS1717" s="325"/>
      <c r="DT1717" s="325"/>
      <c r="EV1717" s="325"/>
      <c r="EW1717" s="325"/>
      <c r="EX1717" s="325"/>
    </row>
    <row r="1718" spans="1:154" s="324" customFormat="1" x14ac:dyDescent="0.2">
      <c r="A1718" s="46"/>
      <c r="DR1718" s="325"/>
      <c r="DS1718" s="325"/>
      <c r="DT1718" s="325"/>
      <c r="EV1718" s="325"/>
      <c r="EW1718" s="325"/>
      <c r="EX1718" s="325"/>
    </row>
    <row r="1719" spans="1:154" s="324" customFormat="1" x14ac:dyDescent="0.2">
      <c r="A1719" s="46"/>
      <c r="DR1719" s="325"/>
      <c r="DS1719" s="325"/>
      <c r="DT1719" s="325"/>
      <c r="EV1719" s="325"/>
      <c r="EW1719" s="325"/>
      <c r="EX1719" s="325"/>
    </row>
    <row r="1720" spans="1:154" s="324" customFormat="1" x14ac:dyDescent="0.2">
      <c r="A1720" s="46"/>
      <c r="DR1720" s="325"/>
      <c r="DS1720" s="325"/>
      <c r="DT1720" s="325"/>
      <c r="EV1720" s="325"/>
      <c r="EW1720" s="325"/>
      <c r="EX1720" s="325"/>
    </row>
    <row r="1721" spans="1:154" s="324" customFormat="1" x14ac:dyDescent="0.2">
      <c r="A1721" s="46"/>
      <c r="DR1721" s="325"/>
      <c r="DS1721" s="325"/>
      <c r="DT1721" s="325"/>
      <c r="EV1721" s="325"/>
      <c r="EW1721" s="325"/>
      <c r="EX1721" s="325"/>
    </row>
    <row r="1722" spans="1:154" s="324" customFormat="1" x14ac:dyDescent="0.2">
      <c r="A1722" s="46"/>
      <c r="DR1722" s="325"/>
      <c r="DS1722" s="325"/>
      <c r="DT1722" s="325"/>
      <c r="EV1722" s="325"/>
      <c r="EW1722" s="325"/>
      <c r="EX1722" s="325"/>
    </row>
    <row r="1723" spans="1:154" s="324" customFormat="1" x14ac:dyDescent="0.2">
      <c r="A1723" s="46"/>
      <c r="DR1723" s="325"/>
      <c r="DS1723" s="325"/>
      <c r="DT1723" s="325"/>
      <c r="EV1723" s="325"/>
      <c r="EW1723" s="325"/>
      <c r="EX1723" s="325"/>
    </row>
    <row r="1724" spans="1:154" s="324" customFormat="1" x14ac:dyDescent="0.2">
      <c r="A1724" s="46"/>
      <c r="DR1724" s="325"/>
      <c r="DS1724" s="325"/>
      <c r="DT1724" s="325"/>
      <c r="EV1724" s="325"/>
      <c r="EW1724" s="325"/>
      <c r="EX1724" s="325"/>
    </row>
    <row r="1725" spans="1:154" s="324" customFormat="1" x14ac:dyDescent="0.2">
      <c r="A1725" s="46"/>
      <c r="DR1725" s="325"/>
      <c r="DS1725" s="325"/>
      <c r="DT1725" s="325"/>
      <c r="EV1725" s="325"/>
      <c r="EW1725" s="325"/>
      <c r="EX1725" s="325"/>
    </row>
    <row r="1726" spans="1:154" s="324" customFormat="1" x14ac:dyDescent="0.2">
      <c r="A1726" s="46"/>
      <c r="DR1726" s="325"/>
      <c r="DS1726" s="325"/>
      <c r="DT1726" s="325"/>
      <c r="EV1726" s="325"/>
      <c r="EW1726" s="325"/>
      <c r="EX1726" s="325"/>
    </row>
    <row r="1727" spans="1:154" s="324" customFormat="1" x14ac:dyDescent="0.2">
      <c r="A1727" s="46"/>
      <c r="DR1727" s="325"/>
      <c r="DS1727" s="325"/>
      <c r="DT1727" s="325"/>
      <c r="EV1727" s="325"/>
      <c r="EW1727" s="325"/>
      <c r="EX1727" s="325"/>
    </row>
    <row r="1728" spans="1:154" s="324" customFormat="1" x14ac:dyDescent="0.2">
      <c r="A1728" s="46"/>
      <c r="DR1728" s="325"/>
      <c r="DS1728" s="325"/>
      <c r="DT1728" s="325"/>
      <c r="EV1728" s="325"/>
      <c r="EW1728" s="325"/>
      <c r="EX1728" s="325"/>
    </row>
    <row r="1729" spans="1:154" s="324" customFormat="1" x14ac:dyDescent="0.2">
      <c r="A1729" s="46"/>
      <c r="DR1729" s="325"/>
      <c r="DS1729" s="325"/>
      <c r="DT1729" s="325"/>
      <c r="EV1729" s="325"/>
      <c r="EW1729" s="325"/>
      <c r="EX1729" s="325"/>
    </row>
    <row r="1730" spans="1:154" s="324" customFormat="1" x14ac:dyDescent="0.2">
      <c r="A1730" s="46"/>
      <c r="DR1730" s="325"/>
      <c r="DS1730" s="325"/>
      <c r="DT1730" s="325"/>
      <c r="EV1730" s="325"/>
      <c r="EW1730" s="325"/>
      <c r="EX1730" s="325"/>
    </row>
    <row r="1731" spans="1:154" s="324" customFormat="1" x14ac:dyDescent="0.2">
      <c r="A1731" s="46"/>
      <c r="DR1731" s="325"/>
      <c r="DS1731" s="325"/>
      <c r="DT1731" s="325"/>
      <c r="EV1731" s="325"/>
      <c r="EW1731" s="325"/>
      <c r="EX1731" s="325"/>
    </row>
    <row r="1732" spans="1:154" s="324" customFormat="1" x14ac:dyDescent="0.2">
      <c r="A1732" s="46"/>
      <c r="DR1732" s="325"/>
      <c r="DS1732" s="325"/>
      <c r="DT1732" s="325"/>
      <c r="EV1732" s="325"/>
      <c r="EW1732" s="325"/>
      <c r="EX1732" s="325"/>
    </row>
    <row r="1733" spans="1:154" s="324" customFormat="1" x14ac:dyDescent="0.2">
      <c r="A1733" s="46"/>
      <c r="DR1733" s="325"/>
      <c r="DS1733" s="325"/>
      <c r="DT1733" s="325"/>
      <c r="EV1733" s="325"/>
      <c r="EW1733" s="325"/>
      <c r="EX1733" s="325"/>
    </row>
    <row r="1734" spans="1:154" s="324" customFormat="1" x14ac:dyDescent="0.2">
      <c r="A1734" s="46"/>
      <c r="DR1734" s="325"/>
      <c r="DS1734" s="325"/>
      <c r="DT1734" s="325"/>
      <c r="EV1734" s="325"/>
      <c r="EW1734" s="325"/>
      <c r="EX1734" s="325"/>
    </row>
    <row r="1735" spans="1:154" s="324" customFormat="1" x14ac:dyDescent="0.2">
      <c r="A1735" s="46"/>
      <c r="DR1735" s="325"/>
      <c r="DS1735" s="325"/>
      <c r="DT1735" s="325"/>
      <c r="EV1735" s="325"/>
      <c r="EW1735" s="325"/>
      <c r="EX1735" s="325"/>
    </row>
    <row r="1736" spans="1:154" s="324" customFormat="1" x14ac:dyDescent="0.2">
      <c r="A1736" s="46"/>
      <c r="DR1736" s="325"/>
      <c r="DS1736" s="325"/>
      <c r="DT1736" s="325"/>
      <c r="EV1736" s="325"/>
      <c r="EW1736" s="325"/>
      <c r="EX1736" s="325"/>
    </row>
    <row r="1737" spans="1:154" s="324" customFormat="1" x14ac:dyDescent="0.2">
      <c r="A1737" s="46"/>
      <c r="DR1737" s="325"/>
      <c r="DS1737" s="325"/>
      <c r="DT1737" s="325"/>
      <c r="EV1737" s="325"/>
      <c r="EW1737" s="325"/>
      <c r="EX1737" s="325"/>
    </row>
    <row r="1738" spans="1:154" s="324" customFormat="1" x14ac:dyDescent="0.2">
      <c r="A1738" s="46"/>
      <c r="DR1738" s="325"/>
      <c r="DS1738" s="325"/>
      <c r="DT1738" s="325"/>
      <c r="EV1738" s="325"/>
      <c r="EW1738" s="325"/>
      <c r="EX1738" s="325"/>
    </row>
    <row r="1739" spans="1:154" s="324" customFormat="1" x14ac:dyDescent="0.2">
      <c r="A1739" s="46"/>
      <c r="DR1739" s="325"/>
      <c r="DS1739" s="325"/>
      <c r="DT1739" s="325"/>
      <c r="EV1739" s="325"/>
      <c r="EW1739" s="325"/>
      <c r="EX1739" s="325"/>
    </row>
    <row r="1740" spans="1:154" s="324" customFormat="1" x14ac:dyDescent="0.2">
      <c r="A1740" s="46"/>
      <c r="DR1740" s="325"/>
      <c r="DS1740" s="325"/>
      <c r="DT1740" s="325"/>
      <c r="EV1740" s="325"/>
      <c r="EW1740" s="325"/>
      <c r="EX1740" s="325"/>
    </row>
    <row r="1741" spans="1:154" s="324" customFormat="1" x14ac:dyDescent="0.2">
      <c r="A1741" s="46"/>
      <c r="DR1741" s="325"/>
      <c r="DS1741" s="325"/>
      <c r="DT1741" s="325"/>
      <c r="EV1741" s="325"/>
      <c r="EW1741" s="325"/>
      <c r="EX1741" s="325"/>
    </row>
    <row r="1742" spans="1:154" s="324" customFormat="1" x14ac:dyDescent="0.2">
      <c r="A1742" s="46"/>
      <c r="DR1742" s="325"/>
      <c r="DS1742" s="325"/>
      <c r="DT1742" s="325"/>
      <c r="EV1742" s="325"/>
      <c r="EW1742" s="325"/>
      <c r="EX1742" s="325"/>
    </row>
    <row r="1743" spans="1:154" s="324" customFormat="1" x14ac:dyDescent="0.2">
      <c r="A1743" s="46"/>
      <c r="DR1743" s="325"/>
      <c r="DS1743" s="325"/>
      <c r="DT1743" s="325"/>
      <c r="EV1743" s="325"/>
      <c r="EW1743" s="325"/>
      <c r="EX1743" s="325"/>
    </row>
    <row r="1744" spans="1:154" s="324" customFormat="1" x14ac:dyDescent="0.2">
      <c r="A1744" s="46"/>
      <c r="DR1744" s="325"/>
      <c r="DS1744" s="325"/>
      <c r="DT1744" s="325"/>
      <c r="EV1744" s="325"/>
      <c r="EW1744" s="325"/>
      <c r="EX1744" s="325"/>
    </row>
    <row r="1745" spans="1:154" s="324" customFormat="1" x14ac:dyDescent="0.2">
      <c r="A1745" s="46"/>
      <c r="DR1745" s="325"/>
      <c r="DS1745" s="325"/>
      <c r="DT1745" s="325"/>
      <c r="EV1745" s="325"/>
      <c r="EW1745" s="325"/>
      <c r="EX1745" s="325"/>
    </row>
    <row r="1746" spans="1:154" s="324" customFormat="1" x14ac:dyDescent="0.2">
      <c r="A1746" s="46"/>
      <c r="DR1746" s="325"/>
      <c r="DS1746" s="325"/>
      <c r="DT1746" s="325"/>
      <c r="EV1746" s="325"/>
      <c r="EW1746" s="325"/>
      <c r="EX1746" s="325"/>
    </row>
    <row r="1747" spans="1:154" s="324" customFormat="1" x14ac:dyDescent="0.2">
      <c r="A1747" s="46"/>
      <c r="DR1747" s="325"/>
      <c r="DS1747" s="325"/>
      <c r="DT1747" s="325"/>
      <c r="EV1747" s="325"/>
      <c r="EW1747" s="325"/>
      <c r="EX1747" s="325"/>
    </row>
    <row r="1748" spans="1:154" s="324" customFormat="1" x14ac:dyDescent="0.2">
      <c r="A1748" s="46"/>
      <c r="DR1748" s="325"/>
      <c r="DS1748" s="325"/>
      <c r="DT1748" s="325"/>
      <c r="EV1748" s="325"/>
      <c r="EW1748" s="325"/>
      <c r="EX1748" s="325"/>
    </row>
    <row r="1749" spans="1:154" s="324" customFormat="1" x14ac:dyDescent="0.2">
      <c r="A1749" s="46"/>
      <c r="DR1749" s="325"/>
      <c r="DS1749" s="325"/>
      <c r="DT1749" s="325"/>
      <c r="EV1749" s="325"/>
      <c r="EW1749" s="325"/>
      <c r="EX1749" s="325"/>
    </row>
    <row r="1750" spans="1:154" s="324" customFormat="1" x14ac:dyDescent="0.2">
      <c r="A1750" s="46"/>
      <c r="DR1750" s="325"/>
      <c r="DS1750" s="325"/>
      <c r="DT1750" s="325"/>
      <c r="EV1750" s="325"/>
      <c r="EW1750" s="325"/>
      <c r="EX1750" s="325"/>
    </row>
    <row r="1751" spans="1:154" s="324" customFormat="1" x14ac:dyDescent="0.2">
      <c r="A1751" s="46"/>
      <c r="DR1751" s="325"/>
      <c r="DS1751" s="325"/>
      <c r="DT1751" s="325"/>
      <c r="EV1751" s="325"/>
      <c r="EW1751" s="325"/>
      <c r="EX1751" s="325"/>
    </row>
    <row r="1752" spans="1:154" s="324" customFormat="1" x14ac:dyDescent="0.2">
      <c r="A1752" s="46"/>
      <c r="DR1752" s="325"/>
      <c r="DS1752" s="325"/>
      <c r="DT1752" s="325"/>
      <c r="EV1752" s="325"/>
      <c r="EW1752" s="325"/>
      <c r="EX1752" s="325"/>
    </row>
    <row r="1753" spans="1:154" s="324" customFormat="1" x14ac:dyDescent="0.2">
      <c r="A1753" s="46"/>
      <c r="DR1753" s="325"/>
      <c r="DS1753" s="325"/>
      <c r="DT1753" s="325"/>
      <c r="EV1753" s="325"/>
      <c r="EW1753" s="325"/>
      <c r="EX1753" s="325"/>
    </row>
    <row r="1754" spans="1:154" s="324" customFormat="1" x14ac:dyDescent="0.2">
      <c r="A1754" s="46"/>
      <c r="DR1754" s="325"/>
      <c r="DS1754" s="325"/>
      <c r="DT1754" s="325"/>
      <c r="EV1754" s="325"/>
      <c r="EW1754" s="325"/>
      <c r="EX1754" s="325"/>
    </row>
    <row r="1755" spans="1:154" s="324" customFormat="1" x14ac:dyDescent="0.2">
      <c r="A1755" s="46"/>
      <c r="DR1755" s="325"/>
      <c r="DS1755" s="325"/>
      <c r="DT1755" s="325"/>
      <c r="EV1755" s="325"/>
      <c r="EW1755" s="325"/>
      <c r="EX1755" s="325"/>
    </row>
    <row r="1756" spans="1:154" s="324" customFormat="1" x14ac:dyDescent="0.2">
      <c r="A1756" s="46"/>
      <c r="DR1756" s="325"/>
      <c r="DS1756" s="325"/>
      <c r="DT1756" s="325"/>
      <c r="EV1756" s="325"/>
      <c r="EW1756" s="325"/>
      <c r="EX1756" s="325"/>
    </row>
    <row r="1757" spans="1:154" s="324" customFormat="1" x14ac:dyDescent="0.2">
      <c r="A1757" s="46"/>
      <c r="DR1757" s="325"/>
      <c r="DS1757" s="325"/>
      <c r="DT1757" s="325"/>
      <c r="EV1757" s="325"/>
      <c r="EW1757" s="325"/>
      <c r="EX1757" s="325"/>
    </row>
    <row r="1758" spans="1:154" s="324" customFormat="1" x14ac:dyDescent="0.2">
      <c r="A1758" s="46"/>
      <c r="DR1758" s="325"/>
      <c r="DS1758" s="325"/>
      <c r="DT1758" s="325"/>
      <c r="EV1758" s="325"/>
      <c r="EW1758" s="325"/>
      <c r="EX1758" s="325"/>
    </row>
    <row r="1759" spans="1:154" s="324" customFormat="1" x14ac:dyDescent="0.2">
      <c r="A1759" s="46"/>
      <c r="DR1759" s="325"/>
      <c r="DS1759" s="325"/>
      <c r="DT1759" s="325"/>
      <c r="EV1759" s="325"/>
      <c r="EW1759" s="325"/>
      <c r="EX1759" s="325"/>
    </row>
    <row r="1760" spans="1:154" s="324" customFormat="1" x14ac:dyDescent="0.2">
      <c r="A1760" s="46"/>
      <c r="DR1760" s="325"/>
      <c r="DS1760" s="325"/>
      <c r="DT1760" s="325"/>
      <c r="EV1760" s="325"/>
      <c r="EW1760" s="325"/>
      <c r="EX1760" s="325"/>
    </row>
    <row r="1761" spans="1:154" s="324" customFormat="1" x14ac:dyDescent="0.2">
      <c r="A1761" s="46"/>
      <c r="DR1761" s="325"/>
      <c r="DS1761" s="325"/>
      <c r="DT1761" s="325"/>
      <c r="EV1761" s="325"/>
      <c r="EW1761" s="325"/>
      <c r="EX1761" s="325"/>
    </row>
    <row r="1762" spans="1:154" s="324" customFormat="1" x14ac:dyDescent="0.2">
      <c r="A1762" s="46"/>
      <c r="DR1762" s="325"/>
      <c r="DS1762" s="325"/>
      <c r="DT1762" s="325"/>
      <c r="EV1762" s="325"/>
      <c r="EW1762" s="325"/>
      <c r="EX1762" s="325"/>
    </row>
    <row r="1763" spans="1:154" s="324" customFormat="1" x14ac:dyDescent="0.2">
      <c r="A1763" s="46"/>
      <c r="DR1763" s="325"/>
      <c r="DS1763" s="325"/>
      <c r="DT1763" s="325"/>
      <c r="EV1763" s="325"/>
      <c r="EW1763" s="325"/>
      <c r="EX1763" s="325"/>
    </row>
    <row r="1764" spans="1:154" s="324" customFormat="1" x14ac:dyDescent="0.2">
      <c r="A1764" s="46"/>
      <c r="DR1764" s="325"/>
      <c r="DS1764" s="325"/>
      <c r="DT1764" s="325"/>
      <c r="EV1764" s="325"/>
      <c r="EW1764" s="325"/>
      <c r="EX1764" s="325"/>
    </row>
    <row r="1765" spans="1:154" s="324" customFormat="1" x14ac:dyDescent="0.2">
      <c r="A1765" s="46"/>
      <c r="DR1765" s="325"/>
      <c r="DS1765" s="325"/>
      <c r="DT1765" s="325"/>
      <c r="EV1765" s="325"/>
      <c r="EW1765" s="325"/>
      <c r="EX1765" s="325"/>
    </row>
    <row r="1766" spans="1:154" s="324" customFormat="1" x14ac:dyDescent="0.2">
      <c r="A1766" s="46"/>
      <c r="DR1766" s="325"/>
      <c r="DS1766" s="325"/>
      <c r="DT1766" s="325"/>
      <c r="EV1766" s="325"/>
      <c r="EW1766" s="325"/>
      <c r="EX1766" s="325"/>
    </row>
    <row r="1767" spans="1:154" s="324" customFormat="1" x14ac:dyDescent="0.2">
      <c r="A1767" s="46"/>
      <c r="DR1767" s="325"/>
      <c r="DS1767" s="325"/>
      <c r="DT1767" s="325"/>
      <c r="EV1767" s="325"/>
      <c r="EW1767" s="325"/>
      <c r="EX1767" s="325"/>
    </row>
    <row r="1768" spans="1:154" s="324" customFormat="1" x14ac:dyDescent="0.2">
      <c r="A1768" s="46"/>
      <c r="DR1768" s="325"/>
      <c r="DS1768" s="325"/>
      <c r="DT1768" s="325"/>
      <c r="EV1768" s="325"/>
      <c r="EW1768" s="325"/>
      <c r="EX1768" s="325"/>
    </row>
    <row r="1769" spans="1:154" s="324" customFormat="1" x14ac:dyDescent="0.2">
      <c r="A1769" s="46"/>
      <c r="DR1769" s="325"/>
      <c r="DS1769" s="325"/>
      <c r="DT1769" s="325"/>
      <c r="EV1769" s="325"/>
      <c r="EW1769" s="325"/>
      <c r="EX1769" s="325"/>
    </row>
    <row r="1770" spans="1:154" s="324" customFormat="1" x14ac:dyDescent="0.2">
      <c r="A1770" s="46"/>
      <c r="DR1770" s="325"/>
      <c r="DS1770" s="325"/>
      <c r="DT1770" s="325"/>
      <c r="EV1770" s="325"/>
      <c r="EW1770" s="325"/>
      <c r="EX1770" s="325"/>
    </row>
    <row r="1771" spans="1:154" s="324" customFormat="1" x14ac:dyDescent="0.2">
      <c r="A1771" s="46"/>
      <c r="DR1771" s="325"/>
      <c r="DS1771" s="325"/>
      <c r="DT1771" s="325"/>
      <c r="EV1771" s="325"/>
      <c r="EW1771" s="325"/>
      <c r="EX1771" s="325"/>
    </row>
    <row r="1772" spans="1:154" s="324" customFormat="1" x14ac:dyDescent="0.2">
      <c r="A1772" s="46"/>
      <c r="DR1772" s="325"/>
      <c r="DS1772" s="325"/>
      <c r="DT1772" s="325"/>
      <c r="EV1772" s="325"/>
      <c r="EW1772" s="325"/>
      <c r="EX1772" s="325"/>
    </row>
    <row r="1773" spans="1:154" s="324" customFormat="1" x14ac:dyDescent="0.2">
      <c r="A1773" s="46"/>
      <c r="DR1773" s="325"/>
      <c r="DS1773" s="325"/>
      <c r="DT1773" s="325"/>
      <c r="EV1773" s="325"/>
      <c r="EW1773" s="325"/>
      <c r="EX1773" s="325"/>
    </row>
    <row r="1774" spans="1:154" s="324" customFormat="1" x14ac:dyDescent="0.2">
      <c r="A1774" s="46"/>
      <c r="DR1774" s="325"/>
      <c r="DS1774" s="325"/>
      <c r="DT1774" s="325"/>
      <c r="EV1774" s="325"/>
      <c r="EW1774" s="325"/>
      <c r="EX1774" s="325"/>
    </row>
    <row r="1775" spans="1:154" s="324" customFormat="1" x14ac:dyDescent="0.2">
      <c r="A1775" s="46"/>
      <c r="DR1775" s="325"/>
      <c r="DS1775" s="325"/>
      <c r="DT1775" s="325"/>
      <c r="EV1775" s="325"/>
      <c r="EW1775" s="325"/>
      <c r="EX1775" s="325"/>
    </row>
    <row r="1776" spans="1:154" s="324" customFormat="1" x14ac:dyDescent="0.2">
      <c r="A1776" s="46"/>
      <c r="DR1776" s="325"/>
      <c r="DS1776" s="325"/>
      <c r="DT1776" s="325"/>
      <c r="EV1776" s="325"/>
      <c r="EW1776" s="325"/>
      <c r="EX1776" s="325"/>
    </row>
    <row r="1777" spans="1:154" s="324" customFormat="1" x14ac:dyDescent="0.2">
      <c r="A1777" s="46"/>
      <c r="DR1777" s="325"/>
      <c r="DS1777" s="325"/>
      <c r="DT1777" s="325"/>
      <c r="EV1777" s="325"/>
      <c r="EW1777" s="325"/>
      <c r="EX1777" s="325"/>
    </row>
    <row r="1778" spans="1:154" s="324" customFormat="1" x14ac:dyDescent="0.2">
      <c r="A1778" s="46"/>
      <c r="DR1778" s="325"/>
      <c r="DS1778" s="325"/>
      <c r="DT1778" s="325"/>
      <c r="EV1778" s="325"/>
      <c r="EW1778" s="325"/>
      <c r="EX1778" s="325"/>
    </row>
    <row r="1779" spans="1:154" s="324" customFormat="1" x14ac:dyDescent="0.2">
      <c r="A1779" s="46"/>
      <c r="DR1779" s="325"/>
      <c r="DS1779" s="325"/>
      <c r="DT1779" s="325"/>
      <c r="EV1779" s="325"/>
      <c r="EW1779" s="325"/>
      <c r="EX1779" s="325"/>
    </row>
    <row r="1780" spans="1:154" s="324" customFormat="1" x14ac:dyDescent="0.2">
      <c r="A1780" s="46"/>
      <c r="DR1780" s="325"/>
      <c r="DS1780" s="325"/>
      <c r="DT1780" s="325"/>
      <c r="EV1780" s="325"/>
      <c r="EW1780" s="325"/>
      <c r="EX1780" s="325"/>
    </row>
    <row r="1781" spans="1:154" s="324" customFormat="1" x14ac:dyDescent="0.2">
      <c r="A1781" s="46"/>
      <c r="DR1781" s="325"/>
      <c r="DS1781" s="325"/>
      <c r="DT1781" s="325"/>
      <c r="EV1781" s="325"/>
      <c r="EW1781" s="325"/>
      <c r="EX1781" s="325"/>
    </row>
    <row r="1782" spans="1:154" s="324" customFormat="1" x14ac:dyDescent="0.2">
      <c r="A1782" s="46"/>
      <c r="DR1782" s="325"/>
      <c r="DS1782" s="325"/>
      <c r="DT1782" s="325"/>
      <c r="EV1782" s="325"/>
      <c r="EW1782" s="325"/>
      <c r="EX1782" s="325"/>
    </row>
    <row r="1783" spans="1:154" s="324" customFormat="1" x14ac:dyDescent="0.2">
      <c r="A1783" s="46"/>
      <c r="DR1783" s="325"/>
      <c r="DS1783" s="325"/>
      <c r="DT1783" s="325"/>
      <c r="EV1783" s="325"/>
      <c r="EW1783" s="325"/>
      <c r="EX1783" s="325"/>
    </row>
    <row r="1784" spans="1:154" s="324" customFormat="1" x14ac:dyDescent="0.2">
      <c r="A1784" s="46"/>
      <c r="DR1784" s="325"/>
      <c r="DS1784" s="325"/>
      <c r="DT1784" s="325"/>
      <c r="EV1784" s="325"/>
      <c r="EW1784" s="325"/>
      <c r="EX1784" s="325"/>
    </row>
    <row r="1785" spans="1:154" s="324" customFormat="1" x14ac:dyDescent="0.2">
      <c r="A1785" s="46"/>
      <c r="DR1785" s="325"/>
      <c r="DS1785" s="325"/>
      <c r="DT1785" s="325"/>
      <c r="EV1785" s="325"/>
      <c r="EW1785" s="325"/>
      <c r="EX1785" s="325"/>
    </row>
    <row r="1786" spans="1:154" s="324" customFormat="1" x14ac:dyDescent="0.2">
      <c r="A1786" s="46"/>
      <c r="DR1786" s="325"/>
      <c r="DS1786" s="325"/>
      <c r="DT1786" s="325"/>
      <c r="EV1786" s="325"/>
      <c r="EW1786" s="325"/>
      <c r="EX1786" s="325"/>
    </row>
    <row r="1787" spans="1:154" s="324" customFormat="1" x14ac:dyDescent="0.2">
      <c r="A1787" s="46"/>
      <c r="DR1787" s="325"/>
      <c r="DS1787" s="325"/>
      <c r="DT1787" s="325"/>
      <c r="EV1787" s="325"/>
      <c r="EW1787" s="325"/>
      <c r="EX1787" s="325"/>
    </row>
    <row r="1788" spans="1:154" s="324" customFormat="1" x14ac:dyDescent="0.2">
      <c r="A1788" s="46"/>
      <c r="DR1788" s="325"/>
      <c r="DS1788" s="325"/>
      <c r="DT1788" s="325"/>
      <c r="EV1788" s="325"/>
      <c r="EW1788" s="325"/>
      <c r="EX1788" s="325"/>
    </row>
    <row r="1789" spans="1:154" s="324" customFormat="1" x14ac:dyDescent="0.2">
      <c r="A1789" s="46"/>
      <c r="DR1789" s="325"/>
      <c r="DS1789" s="325"/>
      <c r="DT1789" s="325"/>
      <c r="EV1789" s="325"/>
      <c r="EW1789" s="325"/>
      <c r="EX1789" s="325"/>
    </row>
    <row r="1790" spans="1:154" s="324" customFormat="1" x14ac:dyDescent="0.2">
      <c r="A1790" s="46"/>
      <c r="DR1790" s="325"/>
      <c r="DS1790" s="325"/>
      <c r="DT1790" s="325"/>
      <c r="EV1790" s="325"/>
      <c r="EW1790" s="325"/>
      <c r="EX1790" s="325"/>
    </row>
    <row r="1791" spans="1:154" s="324" customFormat="1" x14ac:dyDescent="0.2">
      <c r="A1791" s="46"/>
      <c r="DR1791" s="325"/>
      <c r="DS1791" s="325"/>
      <c r="DT1791" s="325"/>
      <c r="EV1791" s="325"/>
      <c r="EW1791" s="325"/>
      <c r="EX1791" s="325"/>
    </row>
    <row r="1792" spans="1:154" s="324" customFormat="1" x14ac:dyDescent="0.2">
      <c r="A1792" s="46"/>
      <c r="DR1792" s="325"/>
      <c r="DS1792" s="325"/>
      <c r="DT1792" s="325"/>
      <c r="EV1792" s="325"/>
      <c r="EW1792" s="325"/>
      <c r="EX1792" s="325"/>
    </row>
    <row r="1793" spans="1:154" s="324" customFormat="1" x14ac:dyDescent="0.2">
      <c r="A1793" s="46"/>
      <c r="DR1793" s="325"/>
      <c r="DS1793" s="325"/>
      <c r="DT1793" s="325"/>
      <c r="EV1793" s="325"/>
      <c r="EW1793" s="325"/>
      <c r="EX1793" s="325"/>
    </row>
    <row r="1794" spans="1:154" s="324" customFormat="1" x14ac:dyDescent="0.2">
      <c r="A1794" s="46"/>
      <c r="DR1794" s="325"/>
      <c r="DS1794" s="325"/>
      <c r="DT1794" s="325"/>
      <c r="EV1794" s="325"/>
      <c r="EW1794" s="325"/>
      <c r="EX1794" s="325"/>
    </row>
    <row r="1795" spans="1:154" s="324" customFormat="1" x14ac:dyDescent="0.2">
      <c r="A1795" s="46"/>
      <c r="DR1795" s="325"/>
      <c r="DS1795" s="325"/>
      <c r="DT1795" s="325"/>
      <c r="EV1795" s="325"/>
      <c r="EW1795" s="325"/>
      <c r="EX1795" s="325"/>
    </row>
    <row r="1796" spans="1:154" s="324" customFormat="1" x14ac:dyDescent="0.2">
      <c r="A1796" s="46"/>
      <c r="DR1796" s="325"/>
      <c r="DS1796" s="325"/>
      <c r="DT1796" s="325"/>
      <c r="EV1796" s="325"/>
      <c r="EW1796" s="325"/>
      <c r="EX1796" s="325"/>
    </row>
    <row r="1797" spans="1:154" s="324" customFormat="1" x14ac:dyDescent="0.2">
      <c r="A1797" s="46"/>
      <c r="DR1797" s="325"/>
      <c r="DS1797" s="325"/>
      <c r="DT1797" s="325"/>
      <c r="EV1797" s="325"/>
      <c r="EW1797" s="325"/>
      <c r="EX1797" s="325"/>
    </row>
    <row r="1798" spans="1:154" s="324" customFormat="1" x14ac:dyDescent="0.2">
      <c r="A1798" s="46"/>
      <c r="DR1798" s="325"/>
      <c r="DS1798" s="325"/>
      <c r="DT1798" s="325"/>
      <c r="EV1798" s="325"/>
      <c r="EW1798" s="325"/>
      <c r="EX1798" s="325"/>
    </row>
    <row r="1799" spans="1:154" s="324" customFormat="1" x14ac:dyDescent="0.2">
      <c r="A1799" s="46"/>
      <c r="DR1799" s="325"/>
      <c r="DS1799" s="325"/>
      <c r="DT1799" s="325"/>
      <c r="EV1799" s="325"/>
      <c r="EW1799" s="325"/>
      <c r="EX1799" s="325"/>
    </row>
    <row r="1800" spans="1:154" s="324" customFormat="1" x14ac:dyDescent="0.2">
      <c r="A1800" s="46"/>
      <c r="DR1800" s="325"/>
      <c r="DS1800" s="325"/>
      <c r="DT1800" s="325"/>
      <c r="EV1800" s="325"/>
      <c r="EW1800" s="325"/>
      <c r="EX1800" s="325"/>
    </row>
    <row r="1801" spans="1:154" s="324" customFormat="1" x14ac:dyDescent="0.2">
      <c r="A1801" s="46"/>
      <c r="DR1801" s="325"/>
      <c r="DS1801" s="325"/>
      <c r="DT1801" s="325"/>
      <c r="EV1801" s="325"/>
      <c r="EW1801" s="325"/>
      <c r="EX1801" s="325"/>
    </row>
    <row r="1802" spans="1:154" s="324" customFormat="1" x14ac:dyDescent="0.2">
      <c r="A1802" s="46"/>
      <c r="DR1802" s="325"/>
      <c r="DS1802" s="325"/>
      <c r="DT1802" s="325"/>
      <c r="EV1802" s="325"/>
      <c r="EW1802" s="325"/>
      <c r="EX1802" s="325"/>
    </row>
    <row r="1803" spans="1:154" s="324" customFormat="1" x14ac:dyDescent="0.2">
      <c r="A1803" s="46"/>
      <c r="DR1803" s="325"/>
      <c r="DS1803" s="325"/>
      <c r="DT1803" s="325"/>
      <c r="EV1803" s="325"/>
      <c r="EW1803" s="325"/>
      <c r="EX1803" s="325"/>
    </row>
    <row r="1804" spans="1:154" s="324" customFormat="1" x14ac:dyDescent="0.2">
      <c r="A1804" s="46"/>
      <c r="DR1804" s="325"/>
      <c r="DS1804" s="325"/>
      <c r="DT1804" s="325"/>
      <c r="EV1804" s="325"/>
      <c r="EW1804" s="325"/>
      <c r="EX1804" s="325"/>
    </row>
    <row r="1805" spans="1:154" s="324" customFormat="1" x14ac:dyDescent="0.2">
      <c r="A1805" s="46"/>
      <c r="DR1805" s="325"/>
      <c r="DS1805" s="325"/>
      <c r="DT1805" s="325"/>
      <c r="EV1805" s="325"/>
      <c r="EW1805" s="325"/>
      <c r="EX1805" s="325"/>
    </row>
    <row r="1806" spans="1:154" s="324" customFormat="1" x14ac:dyDescent="0.2">
      <c r="A1806" s="46"/>
      <c r="DR1806" s="325"/>
      <c r="DS1806" s="325"/>
      <c r="DT1806" s="325"/>
      <c r="EV1806" s="325"/>
      <c r="EW1806" s="325"/>
      <c r="EX1806" s="325"/>
    </row>
    <row r="1807" spans="1:154" s="324" customFormat="1" x14ac:dyDescent="0.2">
      <c r="A1807" s="46"/>
      <c r="DR1807" s="325"/>
      <c r="DS1807" s="325"/>
      <c r="DT1807" s="325"/>
      <c r="EV1807" s="325"/>
      <c r="EW1807" s="325"/>
      <c r="EX1807" s="325"/>
    </row>
    <row r="1808" spans="1:154" s="324" customFormat="1" x14ac:dyDescent="0.2">
      <c r="A1808" s="46"/>
      <c r="DR1808" s="325"/>
      <c r="DS1808" s="325"/>
      <c r="DT1808" s="325"/>
      <c r="EV1808" s="325"/>
      <c r="EW1808" s="325"/>
      <c r="EX1808" s="325"/>
    </row>
    <row r="1809" spans="1:154" s="324" customFormat="1" x14ac:dyDescent="0.2">
      <c r="A1809" s="46"/>
      <c r="DR1809" s="325"/>
      <c r="DS1809" s="325"/>
      <c r="DT1809" s="325"/>
      <c r="EV1809" s="325"/>
      <c r="EW1809" s="325"/>
      <c r="EX1809" s="325"/>
    </row>
    <row r="1810" spans="1:154" s="324" customFormat="1" x14ac:dyDescent="0.2">
      <c r="A1810" s="46"/>
      <c r="DR1810" s="325"/>
      <c r="DS1810" s="325"/>
      <c r="DT1810" s="325"/>
      <c r="EV1810" s="325"/>
      <c r="EW1810" s="325"/>
      <c r="EX1810" s="325"/>
    </row>
    <row r="1811" spans="1:154" s="324" customFormat="1" x14ac:dyDescent="0.2">
      <c r="A1811" s="46"/>
      <c r="DR1811" s="325"/>
      <c r="DS1811" s="325"/>
      <c r="DT1811" s="325"/>
      <c r="EV1811" s="325"/>
      <c r="EW1811" s="325"/>
      <c r="EX1811" s="325"/>
    </row>
    <row r="1812" spans="1:154" s="324" customFormat="1" x14ac:dyDescent="0.2">
      <c r="A1812" s="46"/>
      <c r="DR1812" s="325"/>
      <c r="DS1812" s="325"/>
      <c r="DT1812" s="325"/>
      <c r="EV1812" s="325"/>
      <c r="EW1812" s="325"/>
      <c r="EX1812" s="325"/>
    </row>
    <row r="1813" spans="1:154" s="324" customFormat="1" x14ac:dyDescent="0.2">
      <c r="A1813" s="46"/>
      <c r="DR1813" s="325"/>
      <c r="DS1813" s="325"/>
      <c r="DT1813" s="325"/>
      <c r="EV1813" s="325"/>
      <c r="EW1813" s="325"/>
      <c r="EX1813" s="325"/>
    </row>
    <row r="1814" spans="1:154" s="324" customFormat="1" x14ac:dyDescent="0.2">
      <c r="A1814" s="46"/>
      <c r="DR1814" s="325"/>
      <c r="DS1814" s="325"/>
      <c r="DT1814" s="325"/>
      <c r="EV1814" s="325"/>
      <c r="EW1814" s="325"/>
      <c r="EX1814" s="325"/>
    </row>
    <row r="1815" spans="1:154" s="324" customFormat="1" x14ac:dyDescent="0.2">
      <c r="A1815" s="46"/>
      <c r="DR1815" s="325"/>
      <c r="DS1815" s="325"/>
      <c r="DT1815" s="325"/>
      <c r="EV1815" s="325"/>
      <c r="EW1815" s="325"/>
      <c r="EX1815" s="325"/>
    </row>
    <row r="1816" spans="1:154" s="324" customFormat="1" x14ac:dyDescent="0.2">
      <c r="A1816" s="46"/>
      <c r="DR1816" s="325"/>
      <c r="DS1816" s="325"/>
      <c r="DT1816" s="325"/>
      <c r="EV1816" s="325"/>
      <c r="EW1816" s="325"/>
      <c r="EX1816" s="325"/>
    </row>
    <row r="1817" spans="1:154" s="324" customFormat="1" x14ac:dyDescent="0.2">
      <c r="A1817" s="46"/>
      <c r="DR1817" s="325"/>
      <c r="DS1817" s="325"/>
      <c r="DT1817" s="325"/>
      <c r="EV1817" s="325"/>
      <c r="EW1817" s="325"/>
      <c r="EX1817" s="325"/>
    </row>
    <row r="1818" spans="1:154" s="324" customFormat="1" x14ac:dyDescent="0.2">
      <c r="A1818" s="46"/>
      <c r="DR1818" s="325"/>
      <c r="DS1818" s="325"/>
      <c r="DT1818" s="325"/>
      <c r="EV1818" s="325"/>
      <c r="EW1818" s="325"/>
      <c r="EX1818" s="325"/>
    </row>
    <row r="1819" spans="1:154" s="324" customFormat="1" x14ac:dyDescent="0.2">
      <c r="A1819" s="46"/>
      <c r="DR1819" s="325"/>
      <c r="DS1819" s="325"/>
      <c r="DT1819" s="325"/>
      <c r="EV1819" s="325"/>
      <c r="EW1819" s="325"/>
      <c r="EX1819" s="325"/>
    </row>
    <row r="1820" spans="1:154" s="324" customFormat="1" x14ac:dyDescent="0.2">
      <c r="A1820" s="46"/>
      <c r="DR1820" s="325"/>
      <c r="DS1820" s="325"/>
      <c r="DT1820" s="325"/>
      <c r="EV1820" s="325"/>
      <c r="EW1820" s="325"/>
      <c r="EX1820" s="325"/>
    </row>
    <row r="1821" spans="1:154" s="324" customFormat="1" x14ac:dyDescent="0.2">
      <c r="A1821" s="46"/>
      <c r="DR1821" s="325"/>
      <c r="DS1821" s="325"/>
      <c r="DT1821" s="325"/>
      <c r="EV1821" s="325"/>
      <c r="EW1821" s="325"/>
      <c r="EX1821" s="325"/>
    </row>
    <row r="1822" spans="1:154" s="324" customFormat="1" x14ac:dyDescent="0.2">
      <c r="A1822" s="46"/>
      <c r="DR1822" s="325"/>
      <c r="DS1822" s="325"/>
      <c r="DT1822" s="325"/>
      <c r="EV1822" s="325"/>
      <c r="EW1822" s="325"/>
      <c r="EX1822" s="325"/>
    </row>
    <row r="1823" spans="1:154" s="324" customFormat="1" x14ac:dyDescent="0.2">
      <c r="A1823" s="46"/>
      <c r="DR1823" s="325"/>
      <c r="DS1823" s="325"/>
      <c r="DT1823" s="325"/>
      <c r="EV1823" s="325"/>
      <c r="EW1823" s="325"/>
      <c r="EX1823" s="325"/>
    </row>
    <row r="1824" spans="1:154" s="324" customFormat="1" x14ac:dyDescent="0.2">
      <c r="A1824" s="46"/>
      <c r="DR1824" s="325"/>
      <c r="DS1824" s="325"/>
      <c r="DT1824" s="325"/>
      <c r="EV1824" s="325"/>
      <c r="EW1824" s="325"/>
      <c r="EX1824" s="325"/>
    </row>
    <row r="1825" spans="1:154" s="324" customFormat="1" x14ac:dyDescent="0.2">
      <c r="A1825" s="46"/>
      <c r="DR1825" s="325"/>
      <c r="DS1825" s="325"/>
      <c r="DT1825" s="325"/>
      <c r="EV1825" s="325"/>
      <c r="EW1825" s="325"/>
      <c r="EX1825" s="325"/>
    </row>
    <row r="1826" spans="1:154" s="324" customFormat="1" x14ac:dyDescent="0.2">
      <c r="A1826" s="46"/>
      <c r="DR1826" s="325"/>
      <c r="DS1826" s="325"/>
      <c r="DT1826" s="325"/>
      <c r="EV1826" s="325"/>
      <c r="EW1826" s="325"/>
      <c r="EX1826" s="325"/>
    </row>
    <row r="1827" spans="1:154" s="324" customFormat="1" x14ac:dyDescent="0.2">
      <c r="A1827" s="46"/>
      <c r="DR1827" s="325"/>
      <c r="DS1827" s="325"/>
      <c r="DT1827" s="325"/>
      <c r="EV1827" s="325"/>
      <c r="EW1827" s="325"/>
      <c r="EX1827" s="325"/>
    </row>
    <row r="1828" spans="1:154" s="324" customFormat="1" x14ac:dyDescent="0.2">
      <c r="A1828" s="46"/>
      <c r="DR1828" s="325"/>
      <c r="DS1828" s="325"/>
      <c r="DT1828" s="325"/>
      <c r="EV1828" s="325"/>
      <c r="EW1828" s="325"/>
      <c r="EX1828" s="325"/>
    </row>
    <row r="1829" spans="1:154" s="324" customFormat="1" x14ac:dyDescent="0.2">
      <c r="A1829" s="46"/>
      <c r="DR1829" s="325"/>
      <c r="DS1829" s="325"/>
      <c r="DT1829" s="325"/>
      <c r="EV1829" s="325"/>
      <c r="EW1829" s="325"/>
      <c r="EX1829" s="325"/>
    </row>
    <row r="1830" spans="1:154" s="324" customFormat="1" x14ac:dyDescent="0.2">
      <c r="A1830" s="46"/>
      <c r="DR1830" s="325"/>
      <c r="DS1830" s="325"/>
      <c r="DT1830" s="325"/>
      <c r="EV1830" s="325"/>
      <c r="EW1830" s="325"/>
      <c r="EX1830" s="325"/>
    </row>
    <row r="1831" spans="1:154" s="324" customFormat="1" x14ac:dyDescent="0.2">
      <c r="A1831" s="46"/>
      <c r="DR1831" s="325"/>
      <c r="DS1831" s="325"/>
      <c r="DT1831" s="325"/>
      <c r="EV1831" s="325"/>
      <c r="EW1831" s="325"/>
      <c r="EX1831" s="325"/>
    </row>
    <row r="1832" spans="1:154" s="324" customFormat="1" x14ac:dyDescent="0.2">
      <c r="A1832" s="46"/>
      <c r="DR1832" s="325"/>
      <c r="DS1832" s="325"/>
      <c r="DT1832" s="325"/>
      <c r="EV1832" s="325"/>
      <c r="EW1832" s="325"/>
      <c r="EX1832" s="325"/>
    </row>
    <row r="1833" spans="1:154" s="324" customFormat="1" x14ac:dyDescent="0.2">
      <c r="A1833" s="46"/>
      <c r="DR1833" s="325"/>
      <c r="DS1833" s="325"/>
      <c r="DT1833" s="325"/>
      <c r="EV1833" s="325"/>
      <c r="EW1833" s="325"/>
      <c r="EX1833" s="325"/>
    </row>
    <row r="1834" spans="1:154" s="324" customFormat="1" x14ac:dyDescent="0.2">
      <c r="A1834" s="46"/>
      <c r="DR1834" s="325"/>
      <c r="DS1834" s="325"/>
      <c r="DT1834" s="325"/>
      <c r="EV1834" s="325"/>
      <c r="EW1834" s="325"/>
      <c r="EX1834" s="325"/>
    </row>
    <row r="1835" spans="1:154" s="324" customFormat="1" x14ac:dyDescent="0.2">
      <c r="A1835" s="46"/>
      <c r="DR1835" s="325"/>
      <c r="DS1835" s="325"/>
      <c r="DT1835" s="325"/>
      <c r="EV1835" s="325"/>
      <c r="EW1835" s="325"/>
      <c r="EX1835" s="325"/>
    </row>
    <row r="1836" spans="1:154" s="324" customFormat="1" x14ac:dyDescent="0.2">
      <c r="A1836" s="46"/>
      <c r="DR1836" s="325"/>
      <c r="DS1836" s="325"/>
      <c r="DT1836" s="325"/>
      <c r="EV1836" s="325"/>
      <c r="EW1836" s="325"/>
      <c r="EX1836" s="325"/>
    </row>
    <row r="1837" spans="1:154" s="324" customFormat="1" x14ac:dyDescent="0.2">
      <c r="A1837" s="46"/>
      <c r="DR1837" s="325"/>
      <c r="DS1837" s="325"/>
      <c r="DT1837" s="325"/>
      <c r="EV1837" s="325"/>
      <c r="EW1837" s="325"/>
      <c r="EX1837" s="325"/>
    </row>
    <row r="1838" spans="1:154" s="324" customFormat="1" x14ac:dyDescent="0.2">
      <c r="A1838" s="46"/>
      <c r="DR1838" s="325"/>
      <c r="DS1838" s="325"/>
      <c r="DT1838" s="325"/>
      <c r="EV1838" s="325"/>
      <c r="EW1838" s="325"/>
      <c r="EX1838" s="325"/>
    </row>
    <row r="1839" spans="1:154" s="324" customFormat="1" x14ac:dyDescent="0.2">
      <c r="A1839" s="46"/>
      <c r="DR1839" s="325"/>
      <c r="DS1839" s="325"/>
      <c r="DT1839" s="325"/>
      <c r="EV1839" s="325"/>
      <c r="EW1839" s="325"/>
      <c r="EX1839" s="325"/>
    </row>
    <row r="1840" spans="1:154" s="324" customFormat="1" x14ac:dyDescent="0.2">
      <c r="A1840" s="46"/>
      <c r="DR1840" s="325"/>
      <c r="DS1840" s="325"/>
      <c r="DT1840" s="325"/>
      <c r="EV1840" s="325"/>
      <c r="EW1840" s="325"/>
      <c r="EX1840" s="325"/>
    </row>
    <row r="1841" spans="1:154" s="324" customFormat="1" x14ac:dyDescent="0.2">
      <c r="A1841" s="46"/>
      <c r="DR1841" s="325"/>
      <c r="DS1841" s="325"/>
      <c r="DT1841" s="325"/>
      <c r="EV1841" s="325"/>
      <c r="EW1841" s="325"/>
      <c r="EX1841" s="325"/>
    </row>
    <row r="1842" spans="1:154" s="324" customFormat="1" x14ac:dyDescent="0.2">
      <c r="A1842" s="46"/>
      <c r="DR1842" s="325"/>
      <c r="DS1842" s="325"/>
      <c r="DT1842" s="325"/>
      <c r="EV1842" s="325"/>
      <c r="EW1842" s="325"/>
      <c r="EX1842" s="325"/>
    </row>
    <row r="1843" spans="1:154" s="324" customFormat="1" x14ac:dyDescent="0.2">
      <c r="A1843" s="46"/>
      <c r="DR1843" s="325"/>
      <c r="DS1843" s="325"/>
      <c r="DT1843" s="325"/>
      <c r="EV1843" s="325"/>
      <c r="EW1843" s="325"/>
      <c r="EX1843" s="325"/>
    </row>
    <row r="1844" spans="1:154" s="324" customFormat="1" x14ac:dyDescent="0.2">
      <c r="A1844" s="46"/>
      <c r="DR1844" s="325"/>
      <c r="DS1844" s="325"/>
      <c r="DT1844" s="325"/>
      <c r="EV1844" s="325"/>
      <c r="EW1844" s="325"/>
      <c r="EX1844" s="325"/>
    </row>
    <row r="1845" spans="1:154" s="324" customFormat="1" x14ac:dyDescent="0.2">
      <c r="A1845" s="46"/>
      <c r="DR1845" s="325"/>
      <c r="DS1845" s="325"/>
      <c r="DT1845" s="325"/>
      <c r="EV1845" s="325"/>
      <c r="EW1845" s="325"/>
      <c r="EX1845" s="325"/>
    </row>
    <row r="1846" spans="1:154" s="324" customFormat="1" x14ac:dyDescent="0.2">
      <c r="A1846" s="46"/>
      <c r="DR1846" s="325"/>
      <c r="DS1846" s="325"/>
      <c r="DT1846" s="325"/>
      <c r="EV1846" s="325"/>
      <c r="EW1846" s="325"/>
      <c r="EX1846" s="325"/>
    </row>
    <row r="1847" spans="1:154" s="324" customFormat="1" x14ac:dyDescent="0.2">
      <c r="A1847" s="46"/>
      <c r="DR1847" s="325"/>
      <c r="DS1847" s="325"/>
      <c r="DT1847" s="325"/>
      <c r="EV1847" s="325"/>
      <c r="EW1847" s="325"/>
      <c r="EX1847" s="325"/>
    </row>
    <row r="1848" spans="1:154" s="324" customFormat="1" x14ac:dyDescent="0.2">
      <c r="A1848" s="46"/>
      <c r="DR1848" s="325"/>
      <c r="DS1848" s="325"/>
      <c r="DT1848" s="325"/>
      <c r="EV1848" s="325"/>
      <c r="EW1848" s="325"/>
      <c r="EX1848" s="325"/>
    </row>
    <row r="1849" spans="1:154" s="324" customFormat="1" x14ac:dyDescent="0.2">
      <c r="A1849" s="46"/>
      <c r="DR1849" s="325"/>
      <c r="DS1849" s="325"/>
      <c r="DT1849" s="325"/>
      <c r="EV1849" s="325"/>
      <c r="EW1849" s="325"/>
      <c r="EX1849" s="325"/>
    </row>
    <row r="1850" spans="1:154" s="324" customFormat="1" x14ac:dyDescent="0.2">
      <c r="A1850" s="46"/>
      <c r="DR1850" s="325"/>
      <c r="DS1850" s="325"/>
      <c r="DT1850" s="325"/>
      <c r="EV1850" s="325"/>
      <c r="EW1850" s="325"/>
      <c r="EX1850" s="325"/>
    </row>
    <row r="1851" spans="1:154" s="324" customFormat="1" x14ac:dyDescent="0.2">
      <c r="A1851" s="46"/>
      <c r="DR1851" s="325"/>
      <c r="DS1851" s="325"/>
      <c r="DT1851" s="325"/>
      <c r="EV1851" s="325"/>
      <c r="EW1851" s="325"/>
      <c r="EX1851" s="325"/>
    </row>
    <row r="1852" spans="1:154" s="324" customFormat="1" x14ac:dyDescent="0.2">
      <c r="A1852" s="46"/>
      <c r="DR1852" s="325"/>
      <c r="DS1852" s="325"/>
      <c r="DT1852" s="325"/>
      <c r="EV1852" s="325"/>
      <c r="EW1852" s="325"/>
      <c r="EX1852" s="325"/>
    </row>
    <row r="1853" spans="1:154" s="324" customFormat="1" x14ac:dyDescent="0.2">
      <c r="A1853" s="46"/>
      <c r="DR1853" s="325"/>
      <c r="DS1853" s="325"/>
      <c r="DT1853" s="325"/>
      <c r="EV1853" s="325"/>
      <c r="EW1853" s="325"/>
      <c r="EX1853" s="325"/>
    </row>
    <row r="1854" spans="1:154" s="324" customFormat="1" x14ac:dyDescent="0.2">
      <c r="A1854" s="46"/>
      <c r="DR1854" s="325"/>
      <c r="DS1854" s="325"/>
      <c r="DT1854" s="325"/>
      <c r="EV1854" s="325"/>
      <c r="EW1854" s="325"/>
      <c r="EX1854" s="325"/>
    </row>
    <row r="1855" spans="1:154" s="324" customFormat="1" x14ac:dyDescent="0.2">
      <c r="A1855" s="46"/>
      <c r="DR1855" s="325"/>
      <c r="DS1855" s="325"/>
      <c r="DT1855" s="325"/>
      <c r="EV1855" s="325"/>
      <c r="EW1855" s="325"/>
      <c r="EX1855" s="325"/>
    </row>
    <row r="1856" spans="1:154" s="324" customFormat="1" x14ac:dyDescent="0.2">
      <c r="A1856" s="46"/>
      <c r="DR1856" s="325"/>
      <c r="DS1856" s="325"/>
      <c r="DT1856" s="325"/>
      <c r="EV1856" s="325"/>
      <c r="EW1856" s="325"/>
      <c r="EX1856" s="325"/>
    </row>
    <row r="1857" spans="1:154" s="324" customFormat="1" x14ac:dyDescent="0.2">
      <c r="A1857" s="46"/>
      <c r="DR1857" s="325"/>
      <c r="DS1857" s="325"/>
      <c r="DT1857" s="325"/>
      <c r="EV1857" s="325"/>
      <c r="EW1857" s="325"/>
      <c r="EX1857" s="325"/>
    </row>
    <row r="1858" spans="1:154" s="324" customFormat="1" x14ac:dyDescent="0.2">
      <c r="A1858" s="46"/>
      <c r="DR1858" s="325"/>
      <c r="DS1858" s="325"/>
      <c r="DT1858" s="325"/>
      <c r="EV1858" s="325"/>
      <c r="EW1858" s="325"/>
      <c r="EX1858" s="325"/>
    </row>
    <row r="1859" spans="1:154" s="324" customFormat="1" x14ac:dyDescent="0.2">
      <c r="A1859" s="46"/>
      <c r="DR1859" s="325"/>
      <c r="DS1859" s="325"/>
      <c r="DT1859" s="325"/>
      <c r="EV1859" s="325"/>
      <c r="EW1859" s="325"/>
      <c r="EX1859" s="325"/>
    </row>
    <row r="1860" spans="1:154" s="324" customFormat="1" x14ac:dyDescent="0.2">
      <c r="A1860" s="46"/>
      <c r="DR1860" s="325"/>
      <c r="DS1860" s="325"/>
      <c r="DT1860" s="325"/>
      <c r="EV1860" s="325"/>
      <c r="EW1860" s="325"/>
      <c r="EX1860" s="325"/>
    </row>
    <row r="1861" spans="1:154" s="324" customFormat="1" x14ac:dyDescent="0.2">
      <c r="A1861" s="46"/>
      <c r="DR1861" s="325"/>
      <c r="DS1861" s="325"/>
      <c r="DT1861" s="325"/>
      <c r="EV1861" s="325"/>
      <c r="EW1861" s="325"/>
      <c r="EX1861" s="325"/>
    </row>
    <row r="1862" spans="1:154" s="324" customFormat="1" x14ac:dyDescent="0.2">
      <c r="A1862" s="46"/>
      <c r="DR1862" s="325"/>
      <c r="DS1862" s="325"/>
      <c r="DT1862" s="325"/>
      <c r="EV1862" s="325"/>
      <c r="EW1862" s="325"/>
      <c r="EX1862" s="325"/>
    </row>
    <row r="1863" spans="1:154" s="324" customFormat="1" x14ac:dyDescent="0.2">
      <c r="A1863" s="46"/>
      <c r="DR1863" s="325"/>
      <c r="DS1863" s="325"/>
      <c r="DT1863" s="325"/>
      <c r="EV1863" s="325"/>
      <c r="EW1863" s="325"/>
      <c r="EX1863" s="325"/>
    </row>
    <row r="1864" spans="1:154" s="324" customFormat="1" x14ac:dyDescent="0.2">
      <c r="A1864" s="46"/>
      <c r="DR1864" s="325"/>
      <c r="DS1864" s="325"/>
      <c r="DT1864" s="325"/>
      <c r="EV1864" s="325"/>
      <c r="EW1864" s="325"/>
      <c r="EX1864" s="325"/>
    </row>
    <row r="1865" spans="1:154" s="324" customFormat="1" x14ac:dyDescent="0.2">
      <c r="A1865" s="46"/>
      <c r="DR1865" s="325"/>
      <c r="DS1865" s="325"/>
      <c r="DT1865" s="325"/>
      <c r="EV1865" s="325"/>
      <c r="EW1865" s="325"/>
      <c r="EX1865" s="325"/>
    </row>
    <row r="1866" spans="1:154" s="324" customFormat="1" x14ac:dyDescent="0.2">
      <c r="A1866" s="46"/>
      <c r="DR1866" s="325"/>
      <c r="DS1866" s="325"/>
      <c r="DT1866" s="325"/>
      <c r="EV1866" s="325"/>
      <c r="EW1866" s="325"/>
      <c r="EX1866" s="325"/>
    </row>
    <row r="1867" spans="1:154" s="324" customFormat="1" x14ac:dyDescent="0.2">
      <c r="A1867" s="46"/>
      <c r="DR1867" s="325"/>
      <c r="DS1867" s="325"/>
      <c r="DT1867" s="325"/>
      <c r="EV1867" s="325"/>
      <c r="EW1867" s="325"/>
      <c r="EX1867" s="325"/>
    </row>
    <row r="1868" spans="1:154" s="324" customFormat="1" x14ac:dyDescent="0.2">
      <c r="A1868" s="46"/>
      <c r="DR1868" s="325"/>
      <c r="DS1868" s="325"/>
      <c r="DT1868" s="325"/>
      <c r="EV1868" s="325"/>
      <c r="EW1868" s="325"/>
      <c r="EX1868" s="325"/>
    </row>
    <row r="1869" spans="1:154" s="324" customFormat="1" x14ac:dyDescent="0.2">
      <c r="A1869" s="46"/>
      <c r="DR1869" s="325"/>
      <c r="DS1869" s="325"/>
      <c r="DT1869" s="325"/>
      <c r="EV1869" s="325"/>
      <c r="EW1869" s="325"/>
      <c r="EX1869" s="325"/>
    </row>
    <row r="1870" spans="1:154" s="324" customFormat="1" x14ac:dyDescent="0.2">
      <c r="A1870" s="46"/>
      <c r="DR1870" s="325"/>
      <c r="DS1870" s="325"/>
      <c r="DT1870" s="325"/>
      <c r="EV1870" s="325"/>
      <c r="EW1870" s="325"/>
      <c r="EX1870" s="325"/>
    </row>
    <row r="1871" spans="1:154" s="324" customFormat="1" x14ac:dyDescent="0.2">
      <c r="A1871" s="46"/>
      <c r="DR1871" s="325"/>
      <c r="DS1871" s="325"/>
      <c r="DT1871" s="325"/>
      <c r="EV1871" s="325"/>
      <c r="EW1871" s="325"/>
      <c r="EX1871" s="325"/>
    </row>
    <row r="1872" spans="1:154" s="324" customFormat="1" x14ac:dyDescent="0.2">
      <c r="A1872" s="46"/>
      <c r="DR1872" s="325"/>
      <c r="DS1872" s="325"/>
      <c r="DT1872" s="325"/>
      <c r="EV1872" s="325"/>
      <c r="EW1872" s="325"/>
      <c r="EX1872" s="325"/>
    </row>
    <row r="1873" spans="1:154" s="324" customFormat="1" x14ac:dyDescent="0.2">
      <c r="A1873" s="46"/>
      <c r="DR1873" s="325"/>
      <c r="DS1873" s="325"/>
      <c r="DT1873" s="325"/>
      <c r="EV1873" s="325"/>
      <c r="EW1873" s="325"/>
      <c r="EX1873" s="325"/>
    </row>
    <row r="1874" spans="1:154" s="324" customFormat="1" x14ac:dyDescent="0.2">
      <c r="A1874" s="46"/>
      <c r="DR1874" s="325"/>
      <c r="DS1874" s="325"/>
      <c r="DT1874" s="325"/>
      <c r="EV1874" s="325"/>
      <c r="EW1874" s="325"/>
      <c r="EX1874" s="325"/>
    </row>
    <row r="1875" spans="1:154" s="324" customFormat="1" x14ac:dyDescent="0.2">
      <c r="A1875" s="46"/>
      <c r="DR1875" s="325"/>
      <c r="DS1875" s="325"/>
      <c r="DT1875" s="325"/>
      <c r="EV1875" s="325"/>
      <c r="EW1875" s="325"/>
      <c r="EX1875" s="325"/>
    </row>
    <row r="1876" spans="1:154" s="324" customFormat="1" x14ac:dyDescent="0.2">
      <c r="A1876" s="46"/>
      <c r="DR1876" s="325"/>
      <c r="DS1876" s="325"/>
      <c r="DT1876" s="325"/>
      <c r="EV1876" s="325"/>
      <c r="EW1876" s="325"/>
      <c r="EX1876" s="325"/>
    </row>
    <row r="1877" spans="1:154" s="324" customFormat="1" x14ac:dyDescent="0.2">
      <c r="A1877" s="46"/>
      <c r="DR1877" s="325"/>
      <c r="DS1877" s="325"/>
      <c r="DT1877" s="325"/>
      <c r="EV1877" s="325"/>
      <c r="EW1877" s="325"/>
      <c r="EX1877" s="325"/>
    </row>
    <row r="1878" spans="1:154" s="324" customFormat="1" x14ac:dyDescent="0.2">
      <c r="A1878" s="46"/>
      <c r="DR1878" s="325"/>
      <c r="DS1878" s="325"/>
      <c r="DT1878" s="325"/>
      <c r="EV1878" s="325"/>
      <c r="EW1878" s="325"/>
      <c r="EX1878" s="325"/>
    </row>
    <row r="1879" spans="1:154" s="324" customFormat="1" x14ac:dyDescent="0.2">
      <c r="A1879" s="46"/>
      <c r="DR1879" s="325"/>
      <c r="DS1879" s="325"/>
      <c r="DT1879" s="325"/>
      <c r="EV1879" s="325"/>
      <c r="EW1879" s="325"/>
      <c r="EX1879" s="325"/>
    </row>
    <row r="1880" spans="1:154" s="324" customFormat="1" x14ac:dyDescent="0.2">
      <c r="A1880" s="46"/>
      <c r="DR1880" s="325"/>
      <c r="DS1880" s="325"/>
      <c r="DT1880" s="325"/>
      <c r="EV1880" s="325"/>
      <c r="EW1880" s="325"/>
      <c r="EX1880" s="325"/>
    </row>
    <row r="1881" spans="1:154" s="324" customFormat="1" x14ac:dyDescent="0.2">
      <c r="A1881" s="46"/>
      <c r="DR1881" s="325"/>
      <c r="DS1881" s="325"/>
      <c r="DT1881" s="325"/>
      <c r="EV1881" s="325"/>
      <c r="EW1881" s="325"/>
      <c r="EX1881" s="325"/>
    </row>
    <row r="1882" spans="1:154" s="324" customFormat="1" x14ac:dyDescent="0.2">
      <c r="A1882" s="46"/>
      <c r="DR1882" s="325"/>
      <c r="DS1882" s="325"/>
      <c r="DT1882" s="325"/>
      <c r="EV1882" s="325"/>
      <c r="EW1882" s="325"/>
      <c r="EX1882" s="325"/>
    </row>
    <row r="1883" spans="1:154" s="324" customFormat="1" x14ac:dyDescent="0.2">
      <c r="A1883" s="46"/>
      <c r="DR1883" s="325"/>
      <c r="DS1883" s="325"/>
      <c r="DT1883" s="325"/>
      <c r="EV1883" s="325"/>
      <c r="EW1883" s="325"/>
      <c r="EX1883" s="325"/>
    </row>
    <row r="1884" spans="1:154" s="324" customFormat="1" x14ac:dyDescent="0.2">
      <c r="A1884" s="46"/>
      <c r="DR1884" s="325"/>
      <c r="DS1884" s="325"/>
      <c r="DT1884" s="325"/>
      <c r="EV1884" s="325"/>
      <c r="EW1884" s="325"/>
      <c r="EX1884" s="325"/>
    </row>
    <row r="1885" spans="1:154" s="324" customFormat="1" x14ac:dyDescent="0.2">
      <c r="A1885" s="46"/>
      <c r="DR1885" s="325"/>
      <c r="DS1885" s="325"/>
      <c r="DT1885" s="325"/>
      <c r="EV1885" s="325"/>
      <c r="EW1885" s="325"/>
      <c r="EX1885" s="325"/>
    </row>
    <row r="1886" spans="1:154" s="324" customFormat="1" x14ac:dyDescent="0.2">
      <c r="A1886" s="46"/>
      <c r="DR1886" s="325"/>
      <c r="DS1886" s="325"/>
      <c r="DT1886" s="325"/>
      <c r="EV1886" s="325"/>
      <c r="EW1886" s="325"/>
      <c r="EX1886" s="325"/>
    </row>
    <row r="1887" spans="1:154" s="324" customFormat="1" x14ac:dyDescent="0.2">
      <c r="A1887" s="46"/>
      <c r="DR1887" s="325"/>
      <c r="DS1887" s="325"/>
      <c r="DT1887" s="325"/>
      <c r="EV1887" s="325"/>
      <c r="EW1887" s="325"/>
      <c r="EX1887" s="325"/>
    </row>
    <row r="1888" spans="1:154" s="324" customFormat="1" x14ac:dyDescent="0.2">
      <c r="A1888" s="46"/>
      <c r="DR1888" s="325"/>
      <c r="DS1888" s="325"/>
      <c r="DT1888" s="325"/>
      <c r="EV1888" s="325"/>
      <c r="EW1888" s="325"/>
      <c r="EX1888" s="325"/>
    </row>
    <row r="1889" spans="1:154" s="324" customFormat="1" x14ac:dyDescent="0.2">
      <c r="A1889" s="46"/>
      <c r="DR1889" s="325"/>
      <c r="DS1889" s="325"/>
      <c r="DT1889" s="325"/>
      <c r="EV1889" s="325"/>
      <c r="EW1889" s="325"/>
      <c r="EX1889" s="325"/>
    </row>
    <row r="1890" spans="1:154" s="324" customFormat="1" x14ac:dyDescent="0.2">
      <c r="A1890" s="46"/>
      <c r="DR1890" s="325"/>
      <c r="DS1890" s="325"/>
      <c r="DT1890" s="325"/>
      <c r="EV1890" s="325"/>
      <c r="EW1890" s="325"/>
      <c r="EX1890" s="325"/>
    </row>
    <row r="1891" spans="1:154" s="324" customFormat="1" x14ac:dyDescent="0.2">
      <c r="A1891" s="46"/>
      <c r="DR1891" s="325"/>
      <c r="DS1891" s="325"/>
      <c r="DT1891" s="325"/>
      <c r="EV1891" s="325"/>
      <c r="EW1891" s="325"/>
      <c r="EX1891" s="325"/>
    </row>
    <row r="1892" spans="1:154" s="324" customFormat="1" x14ac:dyDescent="0.2">
      <c r="A1892" s="46"/>
      <c r="DR1892" s="325"/>
      <c r="DS1892" s="325"/>
      <c r="DT1892" s="325"/>
      <c r="EV1892" s="325"/>
      <c r="EW1892" s="325"/>
      <c r="EX1892" s="325"/>
    </row>
    <row r="1893" spans="1:154" s="324" customFormat="1" x14ac:dyDescent="0.2">
      <c r="A1893" s="46"/>
      <c r="DR1893" s="325"/>
      <c r="DS1893" s="325"/>
      <c r="DT1893" s="325"/>
      <c r="EV1893" s="325"/>
      <c r="EW1893" s="325"/>
      <c r="EX1893" s="325"/>
    </row>
    <row r="1894" spans="1:154" s="324" customFormat="1" x14ac:dyDescent="0.2">
      <c r="A1894" s="46"/>
      <c r="DR1894" s="325"/>
      <c r="DS1894" s="325"/>
      <c r="DT1894" s="325"/>
      <c r="EV1894" s="325"/>
      <c r="EW1894" s="325"/>
      <c r="EX1894" s="325"/>
    </row>
    <row r="1895" spans="1:154" s="324" customFormat="1" x14ac:dyDescent="0.2">
      <c r="A1895" s="46"/>
      <c r="DR1895" s="325"/>
      <c r="DS1895" s="325"/>
      <c r="DT1895" s="325"/>
      <c r="EV1895" s="325"/>
      <c r="EW1895" s="325"/>
      <c r="EX1895" s="325"/>
    </row>
    <row r="1896" spans="1:154" s="324" customFormat="1" x14ac:dyDescent="0.2">
      <c r="A1896" s="46"/>
      <c r="DR1896" s="325"/>
      <c r="DS1896" s="325"/>
      <c r="DT1896" s="325"/>
      <c r="EV1896" s="325"/>
      <c r="EW1896" s="325"/>
      <c r="EX1896" s="325"/>
    </row>
    <row r="1897" spans="1:154" s="324" customFormat="1" x14ac:dyDescent="0.2">
      <c r="A1897" s="46"/>
      <c r="DR1897" s="325"/>
      <c r="DS1897" s="325"/>
      <c r="DT1897" s="325"/>
      <c r="EV1897" s="325"/>
      <c r="EW1897" s="325"/>
      <c r="EX1897" s="325"/>
    </row>
    <row r="1898" spans="1:154" s="324" customFormat="1" x14ac:dyDescent="0.2">
      <c r="A1898" s="46"/>
      <c r="DR1898" s="325"/>
      <c r="DS1898" s="325"/>
      <c r="DT1898" s="325"/>
      <c r="EV1898" s="325"/>
      <c r="EW1898" s="325"/>
      <c r="EX1898" s="325"/>
    </row>
    <row r="1899" spans="1:154" s="324" customFormat="1" x14ac:dyDescent="0.2">
      <c r="A1899" s="46"/>
      <c r="DR1899" s="325"/>
      <c r="DS1899" s="325"/>
      <c r="DT1899" s="325"/>
      <c r="EV1899" s="325"/>
      <c r="EW1899" s="325"/>
      <c r="EX1899" s="325"/>
    </row>
    <row r="1900" spans="1:154" s="324" customFormat="1" x14ac:dyDescent="0.2">
      <c r="A1900" s="46"/>
      <c r="DR1900" s="325"/>
      <c r="DS1900" s="325"/>
      <c r="DT1900" s="325"/>
      <c r="EV1900" s="325"/>
      <c r="EW1900" s="325"/>
      <c r="EX1900" s="325"/>
    </row>
    <row r="1901" spans="1:154" s="324" customFormat="1" x14ac:dyDescent="0.2">
      <c r="A1901" s="46"/>
      <c r="DR1901" s="325"/>
      <c r="DS1901" s="325"/>
      <c r="DT1901" s="325"/>
      <c r="EV1901" s="325"/>
      <c r="EW1901" s="325"/>
      <c r="EX1901" s="325"/>
    </row>
    <row r="1902" spans="1:154" s="324" customFormat="1" x14ac:dyDescent="0.2">
      <c r="A1902" s="46"/>
      <c r="DR1902" s="325"/>
      <c r="DS1902" s="325"/>
      <c r="DT1902" s="325"/>
      <c r="EV1902" s="325"/>
      <c r="EW1902" s="325"/>
      <c r="EX1902" s="325"/>
    </row>
    <row r="1903" spans="1:154" s="324" customFormat="1" x14ac:dyDescent="0.2">
      <c r="A1903" s="46"/>
      <c r="DR1903" s="325"/>
      <c r="DS1903" s="325"/>
      <c r="DT1903" s="325"/>
      <c r="EV1903" s="325"/>
      <c r="EW1903" s="325"/>
      <c r="EX1903" s="325"/>
    </row>
    <row r="1904" spans="1:154" s="324" customFormat="1" x14ac:dyDescent="0.2">
      <c r="A1904" s="46"/>
      <c r="DR1904" s="325"/>
      <c r="DS1904" s="325"/>
      <c r="DT1904" s="325"/>
      <c r="EV1904" s="325"/>
      <c r="EW1904" s="325"/>
      <c r="EX1904" s="325"/>
    </row>
    <row r="1905" spans="1:154" s="324" customFormat="1" x14ac:dyDescent="0.2">
      <c r="A1905" s="46"/>
      <c r="DR1905" s="325"/>
      <c r="DS1905" s="325"/>
      <c r="DT1905" s="325"/>
      <c r="EV1905" s="325"/>
      <c r="EW1905" s="325"/>
      <c r="EX1905" s="325"/>
    </row>
    <row r="1906" spans="1:154" s="324" customFormat="1" x14ac:dyDescent="0.2">
      <c r="A1906" s="46"/>
      <c r="DR1906" s="325"/>
      <c r="DS1906" s="325"/>
      <c r="DT1906" s="325"/>
      <c r="EV1906" s="325"/>
      <c r="EW1906" s="325"/>
      <c r="EX1906" s="325"/>
    </row>
    <row r="1907" spans="1:154" s="324" customFormat="1" x14ac:dyDescent="0.2">
      <c r="A1907" s="46"/>
      <c r="DR1907" s="325"/>
      <c r="DS1907" s="325"/>
      <c r="DT1907" s="325"/>
      <c r="EV1907" s="325"/>
      <c r="EW1907" s="325"/>
      <c r="EX1907" s="325"/>
    </row>
    <row r="1908" spans="1:154" s="324" customFormat="1" x14ac:dyDescent="0.2">
      <c r="A1908" s="46"/>
      <c r="DR1908" s="325"/>
      <c r="DS1908" s="325"/>
      <c r="DT1908" s="325"/>
      <c r="EV1908" s="325"/>
      <c r="EW1908" s="325"/>
      <c r="EX1908" s="325"/>
    </row>
    <row r="1909" spans="1:154" s="324" customFormat="1" x14ac:dyDescent="0.2">
      <c r="A1909" s="46"/>
      <c r="DR1909" s="325"/>
      <c r="DS1909" s="325"/>
      <c r="DT1909" s="325"/>
      <c r="EV1909" s="325"/>
      <c r="EW1909" s="325"/>
      <c r="EX1909" s="325"/>
    </row>
    <row r="1910" spans="1:154" s="324" customFormat="1" x14ac:dyDescent="0.2">
      <c r="A1910" s="46"/>
      <c r="DR1910" s="325"/>
      <c r="DS1910" s="325"/>
      <c r="DT1910" s="325"/>
      <c r="EV1910" s="325"/>
      <c r="EW1910" s="325"/>
      <c r="EX1910" s="325"/>
    </row>
    <row r="1911" spans="1:154" s="324" customFormat="1" x14ac:dyDescent="0.2">
      <c r="A1911" s="46"/>
      <c r="DR1911" s="325"/>
      <c r="DS1911" s="325"/>
      <c r="DT1911" s="325"/>
      <c r="EV1911" s="325"/>
      <c r="EW1911" s="325"/>
      <c r="EX1911" s="325"/>
    </row>
    <row r="1912" spans="1:154" s="324" customFormat="1" x14ac:dyDescent="0.2">
      <c r="A1912" s="46"/>
      <c r="DR1912" s="325"/>
      <c r="DS1912" s="325"/>
      <c r="DT1912" s="325"/>
      <c r="EV1912" s="325"/>
      <c r="EW1912" s="325"/>
      <c r="EX1912" s="325"/>
    </row>
    <row r="1913" spans="1:154" s="324" customFormat="1" x14ac:dyDescent="0.2">
      <c r="A1913" s="46"/>
      <c r="DR1913" s="325"/>
      <c r="DS1913" s="325"/>
      <c r="DT1913" s="325"/>
      <c r="EV1913" s="325"/>
      <c r="EW1913" s="325"/>
      <c r="EX1913" s="325"/>
    </row>
    <row r="1914" spans="1:154" s="324" customFormat="1" x14ac:dyDescent="0.2">
      <c r="A1914" s="46"/>
      <c r="DR1914" s="325"/>
      <c r="DS1914" s="325"/>
      <c r="DT1914" s="325"/>
      <c r="EV1914" s="325"/>
      <c r="EW1914" s="325"/>
      <c r="EX1914" s="325"/>
    </row>
    <row r="1915" spans="1:154" s="324" customFormat="1" x14ac:dyDescent="0.2">
      <c r="A1915" s="46"/>
      <c r="DR1915" s="325"/>
      <c r="DS1915" s="325"/>
      <c r="DT1915" s="325"/>
      <c r="EV1915" s="325"/>
      <c r="EW1915" s="325"/>
      <c r="EX1915" s="325"/>
    </row>
    <row r="1916" spans="1:154" s="324" customFormat="1" x14ac:dyDescent="0.2">
      <c r="A1916" s="46"/>
      <c r="DR1916" s="325"/>
      <c r="DS1916" s="325"/>
      <c r="DT1916" s="325"/>
      <c r="EV1916" s="325"/>
      <c r="EW1916" s="325"/>
      <c r="EX1916" s="325"/>
    </row>
    <row r="1917" spans="1:154" s="324" customFormat="1" x14ac:dyDescent="0.2">
      <c r="A1917" s="46"/>
      <c r="DR1917" s="325"/>
      <c r="DS1917" s="325"/>
      <c r="DT1917" s="325"/>
      <c r="EV1917" s="325"/>
      <c r="EW1917" s="325"/>
      <c r="EX1917" s="325"/>
    </row>
    <row r="1918" spans="1:154" s="324" customFormat="1" x14ac:dyDescent="0.2">
      <c r="A1918" s="46"/>
      <c r="DR1918" s="325"/>
      <c r="DS1918" s="325"/>
      <c r="DT1918" s="325"/>
      <c r="EV1918" s="325"/>
      <c r="EW1918" s="325"/>
      <c r="EX1918" s="325"/>
    </row>
    <row r="1919" spans="1:154" s="324" customFormat="1" x14ac:dyDescent="0.2">
      <c r="A1919" s="46"/>
      <c r="DR1919" s="325"/>
      <c r="DS1919" s="325"/>
      <c r="DT1919" s="325"/>
      <c r="EV1919" s="325"/>
      <c r="EW1919" s="325"/>
      <c r="EX1919" s="325"/>
    </row>
    <row r="1920" spans="1:154" s="324" customFormat="1" x14ac:dyDescent="0.2">
      <c r="A1920" s="46"/>
      <c r="DR1920" s="325"/>
      <c r="DS1920" s="325"/>
      <c r="DT1920" s="325"/>
      <c r="EV1920" s="325"/>
      <c r="EW1920" s="325"/>
      <c r="EX1920" s="325"/>
    </row>
    <row r="1921" spans="1:154" s="324" customFormat="1" x14ac:dyDescent="0.2">
      <c r="A1921" s="46"/>
      <c r="DR1921" s="325"/>
      <c r="DS1921" s="325"/>
      <c r="DT1921" s="325"/>
      <c r="EV1921" s="325"/>
      <c r="EW1921" s="325"/>
      <c r="EX1921" s="325"/>
    </row>
    <row r="1922" spans="1:154" s="324" customFormat="1" x14ac:dyDescent="0.2">
      <c r="A1922" s="46"/>
      <c r="DR1922" s="325"/>
      <c r="DS1922" s="325"/>
      <c r="DT1922" s="325"/>
      <c r="EV1922" s="325"/>
      <c r="EW1922" s="325"/>
      <c r="EX1922" s="325"/>
    </row>
    <row r="1923" spans="1:154" s="324" customFormat="1" x14ac:dyDescent="0.2">
      <c r="A1923" s="46"/>
      <c r="DR1923" s="325"/>
      <c r="DS1923" s="325"/>
      <c r="DT1923" s="325"/>
      <c r="EV1923" s="325"/>
      <c r="EW1923" s="325"/>
      <c r="EX1923" s="325"/>
    </row>
    <row r="1924" spans="1:154" s="324" customFormat="1" x14ac:dyDescent="0.2">
      <c r="A1924" s="46"/>
      <c r="DR1924" s="325"/>
      <c r="DS1924" s="325"/>
      <c r="DT1924" s="325"/>
      <c r="EV1924" s="325"/>
      <c r="EW1924" s="325"/>
      <c r="EX1924" s="325"/>
    </row>
    <row r="1925" spans="1:154" s="324" customFormat="1" x14ac:dyDescent="0.2">
      <c r="A1925" s="46"/>
      <c r="DR1925" s="325"/>
      <c r="DS1925" s="325"/>
      <c r="DT1925" s="325"/>
      <c r="EV1925" s="325"/>
      <c r="EW1925" s="325"/>
      <c r="EX1925" s="325"/>
    </row>
    <row r="1926" spans="1:154" s="324" customFormat="1" x14ac:dyDescent="0.2">
      <c r="A1926" s="46"/>
      <c r="DR1926" s="325"/>
      <c r="DS1926" s="325"/>
      <c r="DT1926" s="325"/>
      <c r="EV1926" s="325"/>
      <c r="EW1926" s="325"/>
      <c r="EX1926" s="325"/>
    </row>
    <row r="1927" spans="1:154" s="324" customFormat="1" x14ac:dyDescent="0.2">
      <c r="A1927" s="46"/>
      <c r="DR1927" s="325"/>
      <c r="DS1927" s="325"/>
      <c r="DT1927" s="325"/>
      <c r="EV1927" s="325"/>
      <c r="EW1927" s="325"/>
      <c r="EX1927" s="325"/>
    </row>
    <row r="1928" spans="1:154" s="324" customFormat="1" x14ac:dyDescent="0.2">
      <c r="A1928" s="46"/>
      <c r="DR1928" s="325"/>
      <c r="DS1928" s="325"/>
      <c r="DT1928" s="325"/>
      <c r="EV1928" s="325"/>
      <c r="EW1928" s="325"/>
      <c r="EX1928" s="325"/>
    </row>
    <row r="1929" spans="1:154" s="324" customFormat="1" x14ac:dyDescent="0.2">
      <c r="A1929" s="46"/>
      <c r="DR1929" s="325"/>
      <c r="DS1929" s="325"/>
      <c r="DT1929" s="325"/>
      <c r="EV1929" s="325"/>
      <c r="EW1929" s="325"/>
      <c r="EX1929" s="325"/>
    </row>
    <row r="1930" spans="1:154" s="324" customFormat="1" x14ac:dyDescent="0.2">
      <c r="A1930" s="46"/>
      <c r="DR1930" s="325"/>
      <c r="DS1930" s="325"/>
      <c r="DT1930" s="325"/>
      <c r="EV1930" s="325"/>
      <c r="EW1930" s="325"/>
      <c r="EX1930" s="325"/>
    </row>
    <row r="1931" spans="1:154" s="324" customFormat="1" x14ac:dyDescent="0.2">
      <c r="A1931" s="46"/>
      <c r="DR1931" s="325"/>
      <c r="DS1931" s="325"/>
      <c r="DT1931" s="325"/>
      <c r="EV1931" s="325"/>
      <c r="EW1931" s="325"/>
      <c r="EX1931" s="325"/>
    </row>
    <row r="1932" spans="1:154" s="324" customFormat="1" x14ac:dyDescent="0.2">
      <c r="A1932" s="46"/>
      <c r="DR1932" s="325"/>
      <c r="DS1932" s="325"/>
      <c r="DT1932" s="325"/>
      <c r="EV1932" s="325"/>
      <c r="EW1932" s="325"/>
      <c r="EX1932" s="325"/>
    </row>
    <row r="1933" spans="1:154" s="324" customFormat="1" x14ac:dyDescent="0.2">
      <c r="A1933" s="46"/>
      <c r="DR1933" s="325"/>
      <c r="DS1933" s="325"/>
      <c r="DT1933" s="325"/>
      <c r="EV1933" s="325"/>
      <c r="EW1933" s="325"/>
      <c r="EX1933" s="325"/>
    </row>
    <row r="1934" spans="1:154" s="324" customFormat="1" x14ac:dyDescent="0.2">
      <c r="A1934" s="46"/>
      <c r="DR1934" s="325"/>
      <c r="DS1934" s="325"/>
      <c r="DT1934" s="325"/>
      <c r="EV1934" s="325"/>
      <c r="EW1934" s="325"/>
      <c r="EX1934" s="325"/>
    </row>
    <row r="1935" spans="1:154" s="324" customFormat="1" x14ac:dyDescent="0.2">
      <c r="A1935" s="46"/>
      <c r="DR1935" s="325"/>
      <c r="DS1935" s="325"/>
      <c r="DT1935" s="325"/>
      <c r="EV1935" s="325"/>
      <c r="EW1935" s="325"/>
      <c r="EX1935" s="325"/>
    </row>
    <row r="1936" spans="1:154" s="324" customFormat="1" x14ac:dyDescent="0.2">
      <c r="A1936" s="46"/>
      <c r="DR1936" s="325"/>
      <c r="DS1936" s="325"/>
      <c r="DT1936" s="325"/>
      <c r="EV1936" s="325"/>
      <c r="EW1936" s="325"/>
      <c r="EX1936" s="325"/>
    </row>
    <row r="1937" spans="1:154" s="324" customFormat="1" x14ac:dyDescent="0.2">
      <c r="A1937" s="46"/>
      <c r="DR1937" s="325"/>
      <c r="DS1937" s="325"/>
      <c r="DT1937" s="325"/>
      <c r="EV1937" s="325"/>
      <c r="EW1937" s="325"/>
      <c r="EX1937" s="325"/>
    </row>
    <row r="1938" spans="1:154" s="324" customFormat="1" x14ac:dyDescent="0.2">
      <c r="A1938" s="46"/>
      <c r="DR1938" s="325"/>
      <c r="DS1938" s="325"/>
      <c r="DT1938" s="325"/>
      <c r="EV1938" s="325"/>
      <c r="EW1938" s="325"/>
      <c r="EX1938" s="325"/>
    </row>
    <row r="1939" spans="1:154" s="324" customFormat="1" x14ac:dyDescent="0.2">
      <c r="A1939" s="46"/>
      <c r="DR1939" s="325"/>
      <c r="DS1939" s="325"/>
      <c r="DT1939" s="325"/>
      <c r="EV1939" s="325"/>
      <c r="EW1939" s="325"/>
      <c r="EX1939" s="325"/>
    </row>
    <row r="1940" spans="1:154" s="324" customFormat="1" x14ac:dyDescent="0.2">
      <c r="A1940" s="46"/>
      <c r="DR1940" s="325"/>
      <c r="DS1940" s="325"/>
      <c r="DT1940" s="325"/>
      <c r="EV1940" s="325"/>
      <c r="EW1940" s="325"/>
      <c r="EX1940" s="325"/>
    </row>
    <row r="1941" spans="1:154" s="324" customFormat="1" x14ac:dyDescent="0.2">
      <c r="A1941" s="46"/>
      <c r="DR1941" s="325"/>
      <c r="DS1941" s="325"/>
      <c r="DT1941" s="325"/>
      <c r="EV1941" s="325"/>
      <c r="EW1941" s="325"/>
      <c r="EX1941" s="325"/>
    </row>
    <row r="1942" spans="1:154" s="324" customFormat="1" x14ac:dyDescent="0.2">
      <c r="A1942" s="46"/>
      <c r="DR1942" s="325"/>
      <c r="DS1942" s="325"/>
      <c r="DT1942" s="325"/>
      <c r="EV1942" s="325"/>
      <c r="EW1942" s="325"/>
      <c r="EX1942" s="325"/>
    </row>
    <row r="1943" spans="1:154" s="324" customFormat="1" x14ac:dyDescent="0.2">
      <c r="A1943" s="46"/>
      <c r="DR1943" s="325"/>
      <c r="DS1943" s="325"/>
      <c r="DT1943" s="325"/>
      <c r="EV1943" s="325"/>
      <c r="EW1943" s="325"/>
      <c r="EX1943" s="325"/>
    </row>
    <row r="1944" spans="1:154" s="324" customFormat="1" x14ac:dyDescent="0.2">
      <c r="A1944" s="46"/>
      <c r="DR1944" s="325"/>
      <c r="DS1944" s="325"/>
      <c r="DT1944" s="325"/>
      <c r="EV1944" s="325"/>
      <c r="EW1944" s="325"/>
      <c r="EX1944" s="325"/>
    </row>
    <row r="1945" spans="1:154" s="324" customFormat="1" x14ac:dyDescent="0.2">
      <c r="A1945" s="46"/>
      <c r="DR1945" s="325"/>
      <c r="DS1945" s="325"/>
      <c r="DT1945" s="325"/>
      <c r="EV1945" s="325"/>
      <c r="EW1945" s="325"/>
      <c r="EX1945" s="325"/>
    </row>
    <row r="1946" spans="1:154" s="324" customFormat="1" x14ac:dyDescent="0.2">
      <c r="A1946" s="46"/>
      <c r="DR1946" s="325"/>
      <c r="DS1946" s="325"/>
      <c r="DT1946" s="325"/>
      <c r="EV1946" s="325"/>
      <c r="EW1946" s="325"/>
      <c r="EX1946" s="325"/>
    </row>
    <row r="1947" spans="1:154" s="324" customFormat="1" x14ac:dyDescent="0.2">
      <c r="A1947" s="46"/>
      <c r="DR1947" s="325"/>
      <c r="DS1947" s="325"/>
      <c r="DT1947" s="325"/>
      <c r="EV1947" s="325"/>
      <c r="EW1947" s="325"/>
      <c r="EX1947" s="325"/>
    </row>
    <row r="1948" spans="1:154" s="324" customFormat="1" x14ac:dyDescent="0.2">
      <c r="A1948" s="46"/>
      <c r="DR1948" s="325"/>
      <c r="DS1948" s="325"/>
      <c r="DT1948" s="325"/>
      <c r="EV1948" s="325"/>
      <c r="EW1948" s="325"/>
      <c r="EX1948" s="325"/>
    </row>
    <row r="1949" spans="1:154" s="324" customFormat="1" x14ac:dyDescent="0.2">
      <c r="A1949" s="46"/>
      <c r="DR1949" s="325"/>
      <c r="DS1949" s="325"/>
      <c r="DT1949" s="325"/>
      <c r="EV1949" s="325"/>
      <c r="EW1949" s="325"/>
      <c r="EX1949" s="325"/>
    </row>
    <row r="1950" spans="1:154" s="324" customFormat="1" x14ac:dyDescent="0.2">
      <c r="A1950" s="46"/>
      <c r="DR1950" s="325"/>
      <c r="DS1950" s="325"/>
      <c r="DT1950" s="325"/>
      <c r="EV1950" s="325"/>
      <c r="EW1950" s="325"/>
      <c r="EX1950" s="325"/>
    </row>
    <row r="1951" spans="1:154" s="324" customFormat="1" x14ac:dyDescent="0.2">
      <c r="A1951" s="46"/>
      <c r="DR1951" s="325"/>
      <c r="DS1951" s="325"/>
      <c r="DT1951" s="325"/>
      <c r="EV1951" s="325"/>
      <c r="EW1951" s="325"/>
      <c r="EX1951" s="325"/>
    </row>
    <row r="1952" spans="1:154" s="324" customFormat="1" x14ac:dyDescent="0.2">
      <c r="A1952" s="46"/>
      <c r="DR1952" s="325"/>
      <c r="DS1952" s="325"/>
      <c r="DT1952" s="325"/>
      <c r="EV1952" s="325"/>
      <c r="EW1952" s="325"/>
      <c r="EX1952" s="325"/>
    </row>
    <row r="1953" spans="1:154" s="324" customFormat="1" x14ac:dyDescent="0.2">
      <c r="A1953" s="46"/>
      <c r="DR1953" s="325"/>
      <c r="DS1953" s="325"/>
      <c r="DT1953" s="325"/>
      <c r="EV1953" s="325"/>
      <c r="EW1953" s="325"/>
      <c r="EX1953" s="325"/>
    </row>
    <row r="1954" spans="1:154" s="324" customFormat="1" x14ac:dyDescent="0.2">
      <c r="A1954" s="46"/>
      <c r="DR1954" s="325"/>
      <c r="DS1954" s="325"/>
      <c r="DT1954" s="325"/>
      <c r="EV1954" s="325"/>
      <c r="EW1954" s="325"/>
      <c r="EX1954" s="325"/>
    </row>
    <row r="1955" spans="1:154" s="324" customFormat="1" x14ac:dyDescent="0.2">
      <c r="A1955" s="46"/>
      <c r="DR1955" s="325"/>
      <c r="DS1955" s="325"/>
      <c r="DT1955" s="325"/>
      <c r="EV1955" s="325"/>
      <c r="EW1955" s="325"/>
      <c r="EX1955" s="325"/>
    </row>
    <row r="1956" spans="1:154" s="324" customFormat="1" x14ac:dyDescent="0.2">
      <c r="A1956" s="46"/>
      <c r="DR1956" s="325"/>
      <c r="DS1956" s="325"/>
      <c r="DT1956" s="325"/>
      <c r="EV1956" s="325"/>
      <c r="EW1956" s="325"/>
      <c r="EX1956" s="325"/>
    </row>
    <row r="1957" spans="1:154" s="324" customFormat="1" x14ac:dyDescent="0.2">
      <c r="A1957" s="46"/>
      <c r="DR1957" s="325"/>
      <c r="DS1957" s="325"/>
      <c r="DT1957" s="325"/>
      <c r="EV1957" s="325"/>
      <c r="EW1957" s="325"/>
      <c r="EX1957" s="325"/>
    </row>
    <row r="1958" spans="1:154" s="324" customFormat="1" x14ac:dyDescent="0.2">
      <c r="A1958" s="46"/>
      <c r="DR1958" s="325"/>
      <c r="DS1958" s="325"/>
      <c r="DT1958" s="325"/>
      <c r="EV1958" s="325"/>
      <c r="EW1958" s="325"/>
      <c r="EX1958" s="325"/>
    </row>
    <row r="1959" spans="1:154" s="324" customFormat="1" x14ac:dyDescent="0.2">
      <c r="A1959" s="46"/>
      <c r="DR1959" s="325"/>
      <c r="DS1959" s="325"/>
      <c r="DT1959" s="325"/>
      <c r="EV1959" s="325"/>
      <c r="EW1959" s="325"/>
      <c r="EX1959" s="325"/>
    </row>
    <row r="1960" spans="1:154" s="324" customFormat="1" x14ac:dyDescent="0.2">
      <c r="A1960" s="46"/>
      <c r="DR1960" s="325"/>
      <c r="DS1960" s="325"/>
      <c r="DT1960" s="325"/>
      <c r="EV1960" s="325"/>
      <c r="EW1960" s="325"/>
      <c r="EX1960" s="325"/>
    </row>
    <row r="1961" spans="1:154" s="324" customFormat="1" x14ac:dyDescent="0.2">
      <c r="A1961" s="46"/>
      <c r="DR1961" s="325"/>
      <c r="DS1961" s="325"/>
      <c r="DT1961" s="325"/>
      <c r="EV1961" s="325"/>
      <c r="EW1961" s="325"/>
      <c r="EX1961" s="325"/>
    </row>
    <row r="1962" spans="1:154" s="324" customFormat="1" x14ac:dyDescent="0.2">
      <c r="A1962" s="46"/>
      <c r="DR1962" s="325"/>
      <c r="DS1962" s="325"/>
      <c r="DT1962" s="325"/>
      <c r="EV1962" s="325"/>
      <c r="EW1962" s="325"/>
      <c r="EX1962" s="325"/>
    </row>
    <row r="1963" spans="1:154" s="324" customFormat="1" x14ac:dyDescent="0.2">
      <c r="A1963" s="46"/>
      <c r="DR1963" s="325"/>
      <c r="DS1963" s="325"/>
      <c r="DT1963" s="325"/>
      <c r="EV1963" s="325"/>
      <c r="EW1963" s="325"/>
      <c r="EX1963" s="325"/>
    </row>
    <row r="1964" spans="1:154" s="324" customFormat="1" x14ac:dyDescent="0.2">
      <c r="A1964" s="46"/>
      <c r="DR1964" s="325"/>
      <c r="DS1964" s="325"/>
      <c r="DT1964" s="325"/>
      <c r="EV1964" s="325"/>
      <c r="EW1964" s="325"/>
      <c r="EX1964" s="325"/>
    </row>
    <row r="1965" spans="1:154" s="324" customFormat="1" x14ac:dyDescent="0.2">
      <c r="A1965" s="46"/>
      <c r="DR1965" s="325"/>
      <c r="DS1965" s="325"/>
      <c r="DT1965" s="325"/>
      <c r="EV1965" s="325"/>
      <c r="EW1965" s="325"/>
      <c r="EX1965" s="325"/>
    </row>
    <row r="1966" spans="1:154" s="324" customFormat="1" x14ac:dyDescent="0.2">
      <c r="A1966" s="46"/>
      <c r="DR1966" s="325"/>
      <c r="DS1966" s="325"/>
      <c r="DT1966" s="325"/>
      <c r="EV1966" s="325"/>
      <c r="EW1966" s="325"/>
      <c r="EX1966" s="325"/>
    </row>
    <row r="1967" spans="1:154" s="324" customFormat="1" x14ac:dyDescent="0.2">
      <c r="A1967" s="46"/>
      <c r="DR1967" s="325"/>
      <c r="DS1967" s="325"/>
      <c r="DT1967" s="325"/>
      <c r="EV1967" s="325"/>
      <c r="EW1967" s="325"/>
      <c r="EX1967" s="325"/>
    </row>
    <row r="1968" spans="1:154" s="324" customFormat="1" x14ac:dyDescent="0.2">
      <c r="A1968" s="46"/>
      <c r="DR1968" s="325"/>
      <c r="DS1968" s="325"/>
      <c r="DT1968" s="325"/>
      <c r="EV1968" s="325"/>
      <c r="EW1968" s="325"/>
      <c r="EX1968" s="325"/>
    </row>
    <row r="1969" spans="1:154" s="324" customFormat="1" x14ac:dyDescent="0.2">
      <c r="A1969" s="46"/>
      <c r="DR1969" s="325"/>
      <c r="DS1969" s="325"/>
      <c r="DT1969" s="325"/>
      <c r="EV1969" s="325"/>
      <c r="EW1969" s="325"/>
      <c r="EX1969" s="325"/>
    </row>
    <row r="1970" spans="1:154" s="324" customFormat="1" x14ac:dyDescent="0.2">
      <c r="A1970" s="46"/>
      <c r="DR1970" s="325"/>
      <c r="DS1970" s="325"/>
      <c r="DT1970" s="325"/>
      <c r="EV1970" s="325"/>
      <c r="EW1970" s="325"/>
      <c r="EX1970" s="325"/>
    </row>
    <row r="1971" spans="1:154" s="324" customFormat="1" x14ac:dyDescent="0.2">
      <c r="A1971" s="46"/>
      <c r="DR1971" s="325"/>
      <c r="DS1971" s="325"/>
      <c r="DT1971" s="325"/>
      <c r="EV1971" s="325"/>
      <c r="EW1971" s="325"/>
      <c r="EX1971" s="325"/>
    </row>
    <row r="1972" spans="1:154" s="324" customFormat="1" x14ac:dyDescent="0.2">
      <c r="A1972" s="46"/>
      <c r="DR1972" s="325"/>
      <c r="DS1972" s="325"/>
      <c r="DT1972" s="325"/>
      <c r="EV1972" s="325"/>
      <c r="EW1972" s="325"/>
      <c r="EX1972" s="325"/>
    </row>
    <row r="1973" spans="1:154" s="324" customFormat="1" x14ac:dyDescent="0.2">
      <c r="A1973" s="46"/>
      <c r="DR1973" s="325"/>
      <c r="DS1973" s="325"/>
      <c r="DT1973" s="325"/>
      <c r="EV1973" s="325"/>
      <c r="EW1973" s="325"/>
      <c r="EX1973" s="325"/>
    </row>
    <row r="1974" spans="1:154" s="324" customFormat="1" x14ac:dyDescent="0.2">
      <c r="A1974" s="46"/>
      <c r="DR1974" s="325"/>
      <c r="DS1974" s="325"/>
      <c r="DT1974" s="325"/>
      <c r="EV1974" s="325"/>
      <c r="EW1974" s="325"/>
      <c r="EX1974" s="325"/>
    </row>
    <row r="1975" spans="1:154" s="324" customFormat="1" x14ac:dyDescent="0.2">
      <c r="A1975" s="46"/>
      <c r="DR1975" s="325"/>
      <c r="DS1975" s="325"/>
      <c r="DT1975" s="325"/>
      <c r="EV1975" s="325"/>
      <c r="EW1975" s="325"/>
      <c r="EX1975" s="325"/>
    </row>
    <row r="1976" spans="1:154" s="324" customFormat="1" x14ac:dyDescent="0.2">
      <c r="A1976" s="46"/>
      <c r="DR1976" s="325"/>
      <c r="DS1976" s="325"/>
      <c r="DT1976" s="325"/>
      <c r="EV1976" s="325"/>
      <c r="EW1976" s="325"/>
      <c r="EX1976" s="325"/>
    </row>
    <row r="1977" spans="1:154" s="324" customFormat="1" x14ac:dyDescent="0.2">
      <c r="A1977" s="46"/>
      <c r="DR1977" s="325"/>
      <c r="DS1977" s="325"/>
      <c r="DT1977" s="325"/>
      <c r="EV1977" s="325"/>
      <c r="EW1977" s="325"/>
      <c r="EX1977" s="325"/>
    </row>
    <row r="1978" spans="1:154" s="324" customFormat="1" x14ac:dyDescent="0.2">
      <c r="A1978" s="46"/>
      <c r="DR1978" s="325"/>
      <c r="DS1978" s="325"/>
      <c r="DT1978" s="325"/>
      <c r="EV1978" s="325"/>
      <c r="EW1978" s="325"/>
      <c r="EX1978" s="325"/>
    </row>
    <row r="1979" spans="1:154" s="324" customFormat="1" x14ac:dyDescent="0.2">
      <c r="A1979" s="46"/>
      <c r="DR1979" s="325"/>
      <c r="DS1979" s="325"/>
      <c r="DT1979" s="325"/>
      <c r="EV1979" s="325"/>
      <c r="EW1979" s="325"/>
      <c r="EX1979" s="325"/>
    </row>
    <row r="1980" spans="1:154" s="324" customFormat="1" x14ac:dyDescent="0.2">
      <c r="A1980" s="46"/>
      <c r="DR1980" s="325"/>
      <c r="DS1980" s="325"/>
      <c r="DT1980" s="325"/>
      <c r="EV1980" s="325"/>
      <c r="EW1980" s="325"/>
      <c r="EX1980" s="325"/>
    </row>
    <row r="1981" spans="1:154" s="324" customFormat="1" x14ac:dyDescent="0.2">
      <c r="A1981" s="46"/>
      <c r="DR1981" s="325"/>
      <c r="DS1981" s="325"/>
      <c r="DT1981" s="325"/>
      <c r="EV1981" s="325"/>
      <c r="EW1981" s="325"/>
      <c r="EX1981" s="325"/>
    </row>
    <row r="1982" spans="1:154" s="324" customFormat="1" x14ac:dyDescent="0.2">
      <c r="A1982" s="46"/>
      <c r="DR1982" s="325"/>
      <c r="DS1982" s="325"/>
      <c r="DT1982" s="325"/>
      <c r="EV1982" s="325"/>
      <c r="EW1982" s="325"/>
      <c r="EX1982" s="325"/>
    </row>
    <row r="1983" spans="1:154" s="324" customFormat="1" x14ac:dyDescent="0.2">
      <c r="A1983" s="46"/>
      <c r="DR1983" s="325"/>
      <c r="DS1983" s="325"/>
      <c r="DT1983" s="325"/>
      <c r="EV1983" s="325"/>
      <c r="EW1983" s="325"/>
      <c r="EX1983" s="325"/>
    </row>
    <row r="1984" spans="1:154" s="324" customFormat="1" x14ac:dyDescent="0.2">
      <c r="A1984" s="46"/>
      <c r="DR1984" s="325"/>
      <c r="DS1984" s="325"/>
      <c r="DT1984" s="325"/>
      <c r="EV1984" s="325"/>
      <c r="EW1984" s="325"/>
      <c r="EX1984" s="325"/>
    </row>
    <row r="1985" spans="1:154" s="324" customFormat="1" x14ac:dyDescent="0.2">
      <c r="A1985" s="46"/>
      <c r="DR1985" s="325"/>
      <c r="DS1985" s="325"/>
      <c r="DT1985" s="325"/>
      <c r="EV1985" s="325"/>
      <c r="EW1985" s="325"/>
      <c r="EX1985" s="325"/>
    </row>
    <row r="1986" spans="1:154" s="324" customFormat="1" x14ac:dyDescent="0.2">
      <c r="A1986" s="46"/>
      <c r="DR1986" s="325"/>
      <c r="DS1986" s="325"/>
      <c r="DT1986" s="325"/>
      <c r="EV1986" s="325"/>
      <c r="EW1986" s="325"/>
      <c r="EX1986" s="325"/>
    </row>
    <row r="1987" spans="1:154" s="324" customFormat="1" x14ac:dyDescent="0.2">
      <c r="A1987" s="46"/>
      <c r="DR1987" s="325"/>
      <c r="DS1987" s="325"/>
      <c r="DT1987" s="325"/>
      <c r="EV1987" s="325"/>
      <c r="EW1987" s="325"/>
      <c r="EX1987" s="325"/>
    </row>
    <row r="1988" spans="1:154" s="324" customFormat="1" x14ac:dyDescent="0.2">
      <c r="A1988" s="46"/>
      <c r="DR1988" s="325"/>
      <c r="DS1988" s="325"/>
      <c r="DT1988" s="325"/>
      <c r="EV1988" s="325"/>
      <c r="EW1988" s="325"/>
      <c r="EX1988" s="325"/>
    </row>
    <row r="1989" spans="1:154" s="324" customFormat="1" x14ac:dyDescent="0.2">
      <c r="A1989" s="46"/>
      <c r="DR1989" s="325"/>
      <c r="DS1989" s="325"/>
      <c r="DT1989" s="325"/>
      <c r="EV1989" s="325"/>
      <c r="EW1989" s="325"/>
      <c r="EX1989" s="325"/>
    </row>
    <row r="1990" spans="1:154" s="324" customFormat="1" x14ac:dyDescent="0.2">
      <c r="A1990" s="46"/>
      <c r="DR1990" s="325"/>
      <c r="DS1990" s="325"/>
      <c r="DT1990" s="325"/>
      <c r="EV1990" s="325"/>
      <c r="EW1990" s="325"/>
      <c r="EX1990" s="325"/>
    </row>
    <row r="1991" spans="1:154" s="324" customFormat="1" x14ac:dyDescent="0.2">
      <c r="A1991" s="46"/>
      <c r="DR1991" s="325"/>
      <c r="DS1991" s="325"/>
      <c r="DT1991" s="325"/>
      <c r="EV1991" s="325"/>
      <c r="EW1991" s="325"/>
      <c r="EX1991" s="325"/>
    </row>
    <row r="1992" spans="1:154" s="324" customFormat="1" x14ac:dyDescent="0.2">
      <c r="A1992" s="46"/>
      <c r="DR1992" s="325"/>
      <c r="DS1992" s="325"/>
      <c r="DT1992" s="325"/>
      <c r="EV1992" s="325"/>
      <c r="EW1992" s="325"/>
      <c r="EX1992" s="325"/>
    </row>
    <row r="1993" spans="1:154" s="324" customFormat="1" x14ac:dyDescent="0.2">
      <c r="A1993" s="46"/>
      <c r="DR1993" s="325"/>
      <c r="DS1993" s="325"/>
      <c r="DT1993" s="325"/>
      <c r="EV1993" s="325"/>
      <c r="EW1993" s="325"/>
      <c r="EX1993" s="325"/>
    </row>
    <row r="1994" spans="1:154" s="324" customFormat="1" x14ac:dyDescent="0.2">
      <c r="A1994" s="46"/>
      <c r="DR1994" s="325"/>
      <c r="DS1994" s="325"/>
      <c r="DT1994" s="325"/>
      <c r="EV1994" s="325"/>
      <c r="EW1994" s="325"/>
      <c r="EX1994" s="325"/>
    </row>
    <row r="1995" spans="1:154" s="324" customFormat="1" x14ac:dyDescent="0.2">
      <c r="A1995" s="46"/>
      <c r="DR1995" s="325"/>
      <c r="DS1995" s="325"/>
      <c r="DT1995" s="325"/>
      <c r="EV1995" s="325"/>
      <c r="EW1995" s="325"/>
      <c r="EX1995" s="325"/>
    </row>
    <row r="1996" spans="1:154" s="324" customFormat="1" x14ac:dyDescent="0.2">
      <c r="A1996" s="46"/>
      <c r="DR1996" s="325"/>
      <c r="DS1996" s="325"/>
      <c r="DT1996" s="325"/>
      <c r="EV1996" s="325"/>
      <c r="EW1996" s="325"/>
      <c r="EX1996" s="325"/>
    </row>
    <row r="1997" spans="1:154" s="324" customFormat="1" x14ac:dyDescent="0.2">
      <c r="A1997" s="46"/>
      <c r="DR1997" s="325"/>
      <c r="DS1997" s="325"/>
      <c r="DT1997" s="325"/>
      <c r="EV1997" s="325"/>
      <c r="EW1997" s="325"/>
      <c r="EX1997" s="325"/>
    </row>
    <row r="1998" spans="1:154" s="324" customFormat="1" x14ac:dyDescent="0.2">
      <c r="A1998" s="46"/>
      <c r="DR1998" s="325"/>
      <c r="DS1998" s="325"/>
      <c r="DT1998" s="325"/>
      <c r="EV1998" s="325"/>
      <c r="EW1998" s="325"/>
      <c r="EX1998" s="325"/>
    </row>
    <row r="1999" spans="1:154" s="324" customFormat="1" x14ac:dyDescent="0.2">
      <c r="A1999" s="46"/>
      <c r="DR1999" s="325"/>
      <c r="DS1999" s="325"/>
      <c r="DT1999" s="325"/>
      <c r="EV1999" s="325"/>
      <c r="EW1999" s="325"/>
      <c r="EX1999" s="325"/>
    </row>
    <row r="2000" spans="1:154" s="324" customFormat="1" x14ac:dyDescent="0.2">
      <c r="A2000" s="46"/>
      <c r="DR2000" s="325"/>
      <c r="DS2000" s="325"/>
      <c r="DT2000" s="325"/>
      <c r="EV2000" s="325"/>
      <c r="EW2000" s="325"/>
      <c r="EX2000" s="325"/>
    </row>
    <row r="2001" spans="1:154" s="324" customFormat="1" x14ac:dyDescent="0.2">
      <c r="A2001" s="46"/>
      <c r="DR2001" s="325"/>
      <c r="DS2001" s="325"/>
      <c r="DT2001" s="325"/>
      <c r="EV2001" s="325"/>
      <c r="EW2001" s="325"/>
      <c r="EX2001" s="325"/>
    </row>
    <row r="2002" spans="1:154" s="324" customFormat="1" x14ac:dyDescent="0.2">
      <c r="A2002" s="46"/>
      <c r="DR2002" s="325"/>
      <c r="DS2002" s="325"/>
      <c r="DT2002" s="325"/>
      <c r="EV2002" s="325"/>
      <c r="EW2002" s="325"/>
      <c r="EX2002" s="325"/>
    </row>
    <row r="2003" spans="1:154" s="324" customFormat="1" x14ac:dyDescent="0.2">
      <c r="A2003" s="46"/>
      <c r="DR2003" s="325"/>
      <c r="DS2003" s="325"/>
      <c r="DT2003" s="325"/>
      <c r="EV2003" s="325"/>
      <c r="EW2003" s="325"/>
      <c r="EX2003" s="325"/>
    </row>
    <row r="2004" spans="1:154" s="324" customFormat="1" x14ac:dyDescent="0.2">
      <c r="A2004" s="46"/>
      <c r="DR2004" s="325"/>
      <c r="DS2004" s="325"/>
      <c r="DT2004" s="325"/>
      <c r="EV2004" s="325"/>
      <c r="EW2004" s="325"/>
      <c r="EX2004" s="325"/>
    </row>
    <row r="2005" spans="1:154" s="324" customFormat="1" x14ac:dyDescent="0.2">
      <c r="A2005" s="46"/>
      <c r="DR2005" s="325"/>
      <c r="DS2005" s="325"/>
      <c r="DT2005" s="325"/>
      <c r="EV2005" s="325"/>
      <c r="EW2005" s="325"/>
      <c r="EX2005" s="325"/>
    </row>
    <row r="2006" spans="1:154" s="324" customFormat="1" x14ac:dyDescent="0.2">
      <c r="A2006" s="46"/>
      <c r="DR2006" s="325"/>
      <c r="DS2006" s="325"/>
      <c r="DT2006" s="325"/>
      <c r="EV2006" s="325"/>
      <c r="EW2006" s="325"/>
      <c r="EX2006" s="325"/>
    </row>
    <row r="2007" spans="1:154" s="324" customFormat="1" x14ac:dyDescent="0.2">
      <c r="A2007" s="46"/>
      <c r="DR2007" s="325"/>
      <c r="DS2007" s="325"/>
      <c r="DT2007" s="325"/>
      <c r="EV2007" s="325"/>
      <c r="EW2007" s="325"/>
      <c r="EX2007" s="325"/>
    </row>
    <row r="2008" spans="1:154" s="324" customFormat="1" x14ac:dyDescent="0.2">
      <c r="A2008" s="46"/>
      <c r="DR2008" s="325"/>
      <c r="DS2008" s="325"/>
      <c r="DT2008" s="325"/>
      <c r="EV2008" s="325"/>
      <c r="EW2008" s="325"/>
      <c r="EX2008" s="325"/>
    </row>
    <row r="2009" spans="1:154" s="324" customFormat="1" x14ac:dyDescent="0.2">
      <c r="A2009" s="46"/>
      <c r="DR2009" s="325"/>
      <c r="DS2009" s="325"/>
      <c r="DT2009" s="325"/>
      <c r="EV2009" s="325"/>
      <c r="EW2009" s="325"/>
      <c r="EX2009" s="325"/>
    </row>
    <row r="2010" spans="1:154" s="324" customFormat="1" x14ac:dyDescent="0.2">
      <c r="A2010" s="46"/>
      <c r="DR2010" s="325"/>
      <c r="DS2010" s="325"/>
      <c r="DT2010" s="325"/>
      <c r="EV2010" s="325"/>
      <c r="EW2010" s="325"/>
      <c r="EX2010" s="325"/>
    </row>
    <row r="2011" spans="1:154" s="324" customFormat="1" x14ac:dyDescent="0.2">
      <c r="A2011" s="46"/>
      <c r="DR2011" s="325"/>
      <c r="DS2011" s="325"/>
      <c r="DT2011" s="325"/>
      <c r="EV2011" s="325"/>
      <c r="EW2011" s="325"/>
      <c r="EX2011" s="325"/>
    </row>
    <row r="2012" spans="1:154" s="324" customFormat="1" x14ac:dyDescent="0.2">
      <c r="A2012" s="46"/>
      <c r="DR2012" s="325"/>
      <c r="DS2012" s="325"/>
      <c r="DT2012" s="325"/>
      <c r="EV2012" s="325"/>
      <c r="EW2012" s="325"/>
      <c r="EX2012" s="325"/>
    </row>
    <row r="2013" spans="1:154" s="324" customFormat="1" x14ac:dyDescent="0.2">
      <c r="A2013" s="46"/>
      <c r="DR2013" s="325"/>
      <c r="DS2013" s="325"/>
      <c r="DT2013" s="325"/>
      <c r="EV2013" s="325"/>
      <c r="EW2013" s="325"/>
      <c r="EX2013" s="325"/>
    </row>
    <row r="2014" spans="1:154" s="324" customFormat="1" x14ac:dyDescent="0.2">
      <c r="A2014" s="46"/>
      <c r="DR2014" s="325"/>
      <c r="DS2014" s="325"/>
      <c r="DT2014" s="325"/>
      <c r="EV2014" s="325"/>
      <c r="EW2014" s="325"/>
      <c r="EX2014" s="325"/>
    </row>
    <row r="2015" spans="1:154" s="324" customFormat="1" x14ac:dyDescent="0.2">
      <c r="A2015" s="46"/>
      <c r="DR2015" s="325"/>
      <c r="DS2015" s="325"/>
      <c r="DT2015" s="325"/>
      <c r="EV2015" s="325"/>
      <c r="EW2015" s="325"/>
      <c r="EX2015" s="325"/>
    </row>
    <row r="2016" spans="1:154" s="324" customFormat="1" x14ac:dyDescent="0.2">
      <c r="A2016" s="46"/>
      <c r="DR2016" s="325"/>
      <c r="DS2016" s="325"/>
      <c r="DT2016" s="325"/>
      <c r="EV2016" s="325"/>
      <c r="EW2016" s="325"/>
      <c r="EX2016" s="325"/>
    </row>
    <row r="2017" spans="1:154" s="324" customFormat="1" x14ac:dyDescent="0.2">
      <c r="A2017" s="46"/>
      <c r="DR2017" s="325"/>
      <c r="DS2017" s="325"/>
      <c r="DT2017" s="325"/>
      <c r="EV2017" s="325"/>
      <c r="EW2017" s="325"/>
      <c r="EX2017" s="325"/>
    </row>
    <row r="2018" spans="1:154" s="324" customFormat="1" x14ac:dyDescent="0.2">
      <c r="A2018" s="46"/>
      <c r="DR2018" s="325"/>
      <c r="DS2018" s="325"/>
      <c r="DT2018" s="325"/>
      <c r="EV2018" s="325"/>
      <c r="EW2018" s="325"/>
      <c r="EX2018" s="325"/>
    </row>
    <row r="2019" spans="1:154" s="324" customFormat="1" x14ac:dyDescent="0.2">
      <c r="A2019" s="46"/>
      <c r="DR2019" s="325"/>
      <c r="DS2019" s="325"/>
      <c r="DT2019" s="325"/>
      <c r="EV2019" s="325"/>
      <c r="EW2019" s="325"/>
      <c r="EX2019" s="325"/>
    </row>
    <row r="2020" spans="1:154" s="324" customFormat="1" x14ac:dyDescent="0.2">
      <c r="A2020" s="46"/>
      <c r="DR2020" s="325"/>
      <c r="DS2020" s="325"/>
      <c r="DT2020" s="325"/>
      <c r="EV2020" s="325"/>
      <c r="EW2020" s="325"/>
      <c r="EX2020" s="325"/>
    </row>
    <row r="2021" spans="1:154" s="324" customFormat="1" x14ac:dyDescent="0.2">
      <c r="A2021" s="46"/>
      <c r="DR2021" s="325"/>
      <c r="DS2021" s="325"/>
      <c r="DT2021" s="325"/>
      <c r="EV2021" s="325"/>
      <c r="EW2021" s="325"/>
      <c r="EX2021" s="325"/>
    </row>
    <row r="2022" spans="1:154" s="324" customFormat="1" x14ac:dyDescent="0.2">
      <c r="A2022" s="46"/>
      <c r="DR2022" s="325"/>
      <c r="DS2022" s="325"/>
      <c r="DT2022" s="325"/>
      <c r="EV2022" s="325"/>
      <c r="EW2022" s="325"/>
      <c r="EX2022" s="325"/>
    </row>
    <row r="2023" spans="1:154" s="324" customFormat="1" x14ac:dyDescent="0.2">
      <c r="A2023" s="46"/>
      <c r="DR2023" s="325"/>
      <c r="DS2023" s="325"/>
      <c r="DT2023" s="325"/>
      <c r="EV2023" s="325"/>
      <c r="EW2023" s="325"/>
      <c r="EX2023" s="325"/>
    </row>
    <row r="2024" spans="1:154" s="324" customFormat="1" x14ac:dyDescent="0.2">
      <c r="A2024" s="46"/>
      <c r="DR2024" s="325"/>
      <c r="DS2024" s="325"/>
      <c r="DT2024" s="325"/>
      <c r="EV2024" s="325"/>
      <c r="EW2024" s="325"/>
      <c r="EX2024" s="325"/>
    </row>
    <row r="2025" spans="1:154" s="324" customFormat="1" x14ac:dyDescent="0.2">
      <c r="A2025" s="46"/>
      <c r="DR2025" s="325"/>
      <c r="DS2025" s="325"/>
      <c r="DT2025" s="325"/>
      <c r="EV2025" s="325"/>
      <c r="EW2025" s="325"/>
      <c r="EX2025" s="325"/>
    </row>
    <row r="2026" spans="1:154" s="324" customFormat="1" x14ac:dyDescent="0.2">
      <c r="A2026" s="46"/>
      <c r="DR2026" s="325"/>
      <c r="DS2026" s="325"/>
      <c r="DT2026" s="325"/>
      <c r="EV2026" s="325"/>
      <c r="EW2026" s="325"/>
      <c r="EX2026" s="325"/>
    </row>
    <row r="2027" spans="1:154" s="324" customFormat="1" x14ac:dyDescent="0.2">
      <c r="A2027" s="46"/>
      <c r="DR2027" s="325"/>
      <c r="DS2027" s="325"/>
      <c r="DT2027" s="325"/>
      <c r="EV2027" s="325"/>
      <c r="EW2027" s="325"/>
      <c r="EX2027" s="325"/>
    </row>
    <row r="2028" spans="1:154" s="324" customFormat="1" x14ac:dyDescent="0.2">
      <c r="A2028" s="46"/>
      <c r="DR2028" s="325"/>
      <c r="DS2028" s="325"/>
      <c r="DT2028" s="325"/>
      <c r="EV2028" s="325"/>
      <c r="EW2028" s="325"/>
      <c r="EX2028" s="325"/>
    </row>
    <row r="2029" spans="1:154" s="324" customFormat="1" x14ac:dyDescent="0.2">
      <c r="A2029" s="46"/>
      <c r="DR2029" s="325"/>
      <c r="DS2029" s="325"/>
      <c r="DT2029" s="325"/>
      <c r="EV2029" s="325"/>
      <c r="EW2029" s="325"/>
      <c r="EX2029" s="325"/>
    </row>
    <row r="2030" spans="1:154" s="324" customFormat="1" x14ac:dyDescent="0.2">
      <c r="A2030" s="46"/>
      <c r="DR2030" s="325"/>
      <c r="DS2030" s="325"/>
      <c r="DT2030" s="325"/>
      <c r="EV2030" s="325"/>
      <c r="EW2030" s="325"/>
      <c r="EX2030" s="325"/>
    </row>
    <row r="2031" spans="1:154" s="324" customFormat="1" x14ac:dyDescent="0.2">
      <c r="A2031" s="46"/>
      <c r="DR2031" s="325"/>
      <c r="DS2031" s="325"/>
      <c r="DT2031" s="325"/>
      <c r="EV2031" s="325"/>
      <c r="EW2031" s="325"/>
      <c r="EX2031" s="325"/>
    </row>
    <row r="2032" spans="1:154" s="324" customFormat="1" x14ac:dyDescent="0.2">
      <c r="A2032" s="46"/>
      <c r="DR2032" s="325"/>
      <c r="DS2032" s="325"/>
      <c r="DT2032" s="325"/>
      <c r="EV2032" s="325"/>
      <c r="EW2032" s="325"/>
      <c r="EX2032" s="325"/>
    </row>
    <row r="2033" spans="1:154" s="324" customFormat="1" x14ac:dyDescent="0.2">
      <c r="A2033" s="46"/>
      <c r="DR2033" s="325"/>
      <c r="DS2033" s="325"/>
      <c r="DT2033" s="325"/>
      <c r="EV2033" s="325"/>
      <c r="EW2033" s="325"/>
      <c r="EX2033" s="325"/>
    </row>
    <row r="2034" spans="1:154" s="324" customFormat="1" x14ac:dyDescent="0.2">
      <c r="A2034" s="46"/>
      <c r="DR2034" s="325"/>
      <c r="DS2034" s="325"/>
      <c r="DT2034" s="325"/>
      <c r="EV2034" s="325"/>
      <c r="EW2034" s="325"/>
      <c r="EX2034" s="325"/>
    </row>
    <row r="2035" spans="1:154" s="324" customFormat="1" x14ac:dyDescent="0.2">
      <c r="A2035" s="46"/>
      <c r="DR2035" s="325"/>
      <c r="DS2035" s="325"/>
      <c r="DT2035" s="325"/>
      <c r="EV2035" s="325"/>
      <c r="EW2035" s="325"/>
      <c r="EX2035" s="325"/>
    </row>
    <row r="2036" spans="1:154" s="324" customFormat="1" x14ac:dyDescent="0.2">
      <c r="A2036" s="46"/>
      <c r="DR2036" s="325"/>
      <c r="DS2036" s="325"/>
      <c r="DT2036" s="325"/>
      <c r="EV2036" s="325"/>
      <c r="EW2036" s="325"/>
      <c r="EX2036" s="325"/>
    </row>
    <row r="2037" spans="1:154" s="324" customFormat="1" x14ac:dyDescent="0.2">
      <c r="A2037" s="46"/>
      <c r="DR2037" s="325"/>
      <c r="DS2037" s="325"/>
      <c r="DT2037" s="325"/>
      <c r="EV2037" s="325"/>
      <c r="EW2037" s="325"/>
      <c r="EX2037" s="325"/>
    </row>
    <row r="2038" spans="1:154" s="324" customFormat="1" x14ac:dyDescent="0.2">
      <c r="A2038" s="46"/>
      <c r="DR2038" s="325"/>
      <c r="DS2038" s="325"/>
      <c r="DT2038" s="325"/>
      <c r="EV2038" s="325"/>
      <c r="EW2038" s="325"/>
      <c r="EX2038" s="325"/>
    </row>
    <row r="2039" spans="1:154" s="324" customFormat="1" x14ac:dyDescent="0.2">
      <c r="A2039" s="46"/>
      <c r="DR2039" s="325"/>
      <c r="DS2039" s="325"/>
      <c r="DT2039" s="325"/>
      <c r="EV2039" s="325"/>
      <c r="EW2039" s="325"/>
      <c r="EX2039" s="325"/>
    </row>
    <row r="2040" spans="1:154" s="324" customFormat="1" x14ac:dyDescent="0.2">
      <c r="A2040" s="46"/>
      <c r="DR2040" s="325"/>
      <c r="DS2040" s="325"/>
      <c r="DT2040" s="325"/>
      <c r="EV2040" s="325"/>
      <c r="EW2040" s="325"/>
      <c r="EX2040" s="325"/>
    </row>
    <row r="2041" spans="1:154" s="324" customFormat="1" x14ac:dyDescent="0.2">
      <c r="A2041" s="46"/>
      <c r="DR2041" s="325"/>
      <c r="DS2041" s="325"/>
      <c r="DT2041" s="325"/>
      <c r="EV2041" s="325"/>
      <c r="EW2041" s="325"/>
      <c r="EX2041" s="325"/>
    </row>
    <row r="2042" spans="1:154" s="324" customFormat="1" x14ac:dyDescent="0.2">
      <c r="A2042" s="46"/>
      <c r="DR2042" s="325"/>
      <c r="DS2042" s="325"/>
      <c r="DT2042" s="325"/>
      <c r="EV2042" s="325"/>
      <c r="EW2042" s="325"/>
      <c r="EX2042" s="325"/>
    </row>
    <row r="2043" spans="1:154" s="324" customFormat="1" x14ac:dyDescent="0.2">
      <c r="A2043" s="46"/>
      <c r="DR2043" s="325"/>
      <c r="DS2043" s="325"/>
      <c r="DT2043" s="325"/>
      <c r="EV2043" s="325"/>
      <c r="EW2043" s="325"/>
      <c r="EX2043" s="325"/>
    </row>
    <row r="2044" spans="1:154" s="324" customFormat="1" x14ac:dyDescent="0.2">
      <c r="A2044" s="46"/>
      <c r="DR2044" s="325"/>
      <c r="DS2044" s="325"/>
      <c r="DT2044" s="325"/>
      <c r="EV2044" s="325"/>
      <c r="EW2044" s="325"/>
      <c r="EX2044" s="325"/>
    </row>
    <row r="2045" spans="1:154" s="324" customFormat="1" x14ac:dyDescent="0.2">
      <c r="A2045" s="46"/>
      <c r="DR2045" s="325"/>
      <c r="DS2045" s="325"/>
      <c r="DT2045" s="325"/>
      <c r="EV2045" s="325"/>
      <c r="EW2045" s="325"/>
      <c r="EX2045" s="325"/>
    </row>
    <row r="2046" spans="1:154" s="324" customFormat="1" x14ac:dyDescent="0.2">
      <c r="A2046" s="46"/>
      <c r="DR2046" s="325"/>
      <c r="DS2046" s="325"/>
      <c r="DT2046" s="325"/>
      <c r="EV2046" s="325"/>
      <c r="EW2046" s="325"/>
      <c r="EX2046" s="325"/>
    </row>
    <row r="2047" spans="1:154" s="324" customFormat="1" x14ac:dyDescent="0.2">
      <c r="A2047" s="46"/>
      <c r="DR2047" s="325"/>
      <c r="DS2047" s="325"/>
      <c r="DT2047" s="325"/>
      <c r="EV2047" s="325"/>
      <c r="EW2047" s="325"/>
      <c r="EX2047" s="325"/>
    </row>
    <row r="2048" spans="1:154" s="324" customFormat="1" x14ac:dyDescent="0.2">
      <c r="A2048" s="46"/>
      <c r="DR2048" s="325"/>
      <c r="DS2048" s="325"/>
      <c r="DT2048" s="325"/>
      <c r="EV2048" s="325"/>
      <c r="EW2048" s="325"/>
      <c r="EX2048" s="325"/>
    </row>
    <row r="2049" spans="1:154" s="324" customFormat="1" x14ac:dyDescent="0.2">
      <c r="A2049" s="46"/>
      <c r="DR2049" s="325"/>
      <c r="DS2049" s="325"/>
      <c r="DT2049" s="325"/>
      <c r="EV2049" s="325"/>
      <c r="EW2049" s="325"/>
      <c r="EX2049" s="325"/>
    </row>
    <row r="2050" spans="1:154" s="324" customFormat="1" x14ac:dyDescent="0.2">
      <c r="A2050" s="46"/>
      <c r="DR2050" s="325"/>
      <c r="DS2050" s="325"/>
      <c r="DT2050" s="325"/>
      <c r="EV2050" s="325"/>
      <c r="EW2050" s="325"/>
      <c r="EX2050" s="325"/>
    </row>
    <row r="2051" spans="1:154" s="324" customFormat="1" x14ac:dyDescent="0.2">
      <c r="A2051" s="46"/>
      <c r="DR2051" s="325"/>
      <c r="DS2051" s="325"/>
      <c r="DT2051" s="325"/>
      <c r="EV2051" s="325"/>
      <c r="EW2051" s="325"/>
      <c r="EX2051" s="325"/>
    </row>
    <row r="2052" spans="1:154" s="324" customFormat="1" x14ac:dyDescent="0.2">
      <c r="A2052" s="46"/>
      <c r="DR2052" s="325"/>
      <c r="DS2052" s="325"/>
      <c r="DT2052" s="325"/>
      <c r="EV2052" s="325"/>
      <c r="EW2052" s="325"/>
      <c r="EX2052" s="325"/>
    </row>
    <row r="2053" spans="1:154" s="324" customFormat="1" x14ac:dyDescent="0.2">
      <c r="A2053" s="46"/>
      <c r="DR2053" s="325"/>
      <c r="DS2053" s="325"/>
      <c r="DT2053" s="325"/>
      <c r="EV2053" s="325"/>
      <c r="EW2053" s="325"/>
      <c r="EX2053" s="325"/>
    </row>
    <row r="2054" spans="1:154" s="324" customFormat="1" x14ac:dyDescent="0.2">
      <c r="A2054" s="46"/>
      <c r="DR2054" s="325"/>
      <c r="DS2054" s="325"/>
      <c r="DT2054" s="325"/>
      <c r="EV2054" s="325"/>
      <c r="EW2054" s="325"/>
      <c r="EX2054" s="325"/>
    </row>
    <row r="2055" spans="1:154" s="324" customFormat="1" x14ac:dyDescent="0.2">
      <c r="A2055" s="46"/>
      <c r="DR2055" s="325"/>
      <c r="DS2055" s="325"/>
      <c r="DT2055" s="325"/>
      <c r="EV2055" s="325"/>
      <c r="EW2055" s="325"/>
      <c r="EX2055" s="325"/>
    </row>
    <row r="2056" spans="1:154" s="324" customFormat="1" x14ac:dyDescent="0.2">
      <c r="A2056" s="46"/>
      <c r="DR2056" s="325"/>
      <c r="DS2056" s="325"/>
      <c r="DT2056" s="325"/>
      <c r="EV2056" s="325"/>
      <c r="EW2056" s="325"/>
      <c r="EX2056" s="325"/>
    </row>
    <row r="2057" spans="1:154" s="324" customFormat="1" x14ac:dyDescent="0.2">
      <c r="A2057" s="46"/>
      <c r="DR2057" s="325"/>
      <c r="DS2057" s="325"/>
      <c r="DT2057" s="325"/>
      <c r="EV2057" s="325"/>
      <c r="EW2057" s="325"/>
      <c r="EX2057" s="325"/>
    </row>
    <row r="2058" spans="1:154" s="324" customFormat="1" x14ac:dyDescent="0.2">
      <c r="A2058" s="46"/>
      <c r="DR2058" s="325"/>
      <c r="DS2058" s="325"/>
      <c r="DT2058" s="325"/>
      <c r="EV2058" s="325"/>
      <c r="EW2058" s="325"/>
      <c r="EX2058" s="325"/>
    </row>
    <row r="2059" spans="1:154" s="324" customFormat="1" x14ac:dyDescent="0.2">
      <c r="A2059" s="46"/>
      <c r="DR2059" s="325"/>
      <c r="DS2059" s="325"/>
      <c r="DT2059" s="325"/>
      <c r="EV2059" s="325"/>
      <c r="EW2059" s="325"/>
      <c r="EX2059" s="325"/>
    </row>
    <row r="2060" spans="1:154" s="324" customFormat="1" x14ac:dyDescent="0.2">
      <c r="A2060" s="46"/>
      <c r="DR2060" s="325"/>
      <c r="DS2060" s="325"/>
      <c r="DT2060" s="325"/>
      <c r="EV2060" s="325"/>
      <c r="EW2060" s="325"/>
      <c r="EX2060" s="325"/>
    </row>
    <row r="2061" spans="1:154" s="324" customFormat="1" x14ac:dyDescent="0.2">
      <c r="A2061" s="46"/>
      <c r="DR2061" s="325"/>
      <c r="DS2061" s="325"/>
      <c r="DT2061" s="325"/>
      <c r="EV2061" s="325"/>
      <c r="EW2061" s="325"/>
      <c r="EX2061" s="325"/>
    </row>
    <row r="2062" spans="1:154" s="324" customFormat="1" x14ac:dyDescent="0.2">
      <c r="A2062" s="46"/>
      <c r="DR2062" s="325"/>
      <c r="DS2062" s="325"/>
      <c r="DT2062" s="325"/>
      <c r="EV2062" s="325"/>
      <c r="EW2062" s="325"/>
      <c r="EX2062" s="325"/>
    </row>
    <row r="2063" spans="1:154" s="324" customFormat="1" x14ac:dyDescent="0.2">
      <c r="A2063" s="46"/>
      <c r="DR2063" s="325"/>
      <c r="DS2063" s="325"/>
      <c r="DT2063" s="325"/>
      <c r="EV2063" s="325"/>
      <c r="EW2063" s="325"/>
      <c r="EX2063" s="325"/>
    </row>
    <row r="2064" spans="1:154" s="324" customFormat="1" x14ac:dyDescent="0.2">
      <c r="A2064" s="46"/>
      <c r="DR2064" s="325"/>
      <c r="DS2064" s="325"/>
      <c r="DT2064" s="325"/>
      <c r="EV2064" s="325"/>
      <c r="EW2064" s="325"/>
      <c r="EX2064" s="325"/>
    </row>
    <row r="2065" spans="1:154" s="324" customFormat="1" x14ac:dyDescent="0.2">
      <c r="A2065" s="46"/>
      <c r="DR2065" s="325"/>
      <c r="DS2065" s="325"/>
      <c r="DT2065" s="325"/>
      <c r="EV2065" s="325"/>
      <c r="EW2065" s="325"/>
      <c r="EX2065" s="325"/>
    </row>
    <row r="2066" spans="1:154" s="324" customFormat="1" x14ac:dyDescent="0.2">
      <c r="A2066" s="46"/>
      <c r="DR2066" s="325"/>
      <c r="DS2066" s="325"/>
      <c r="DT2066" s="325"/>
      <c r="EV2066" s="325"/>
      <c r="EW2066" s="325"/>
      <c r="EX2066" s="325"/>
    </row>
    <row r="2067" spans="1:154" s="324" customFormat="1" x14ac:dyDescent="0.2">
      <c r="A2067" s="46"/>
      <c r="DR2067" s="325"/>
      <c r="DS2067" s="325"/>
      <c r="DT2067" s="325"/>
      <c r="EV2067" s="325"/>
      <c r="EW2067" s="325"/>
      <c r="EX2067" s="325"/>
    </row>
    <row r="2068" spans="1:154" s="324" customFormat="1" x14ac:dyDescent="0.2">
      <c r="A2068" s="46"/>
      <c r="DR2068" s="325"/>
      <c r="DS2068" s="325"/>
      <c r="DT2068" s="325"/>
      <c r="EV2068" s="325"/>
      <c r="EW2068" s="325"/>
      <c r="EX2068" s="325"/>
    </row>
    <row r="2069" spans="1:154" s="324" customFormat="1" x14ac:dyDescent="0.2">
      <c r="A2069" s="46"/>
      <c r="DR2069" s="325"/>
      <c r="DS2069" s="325"/>
      <c r="DT2069" s="325"/>
      <c r="EV2069" s="325"/>
      <c r="EW2069" s="325"/>
      <c r="EX2069" s="325"/>
    </row>
    <row r="2070" spans="1:154" s="324" customFormat="1" x14ac:dyDescent="0.2">
      <c r="A2070" s="46"/>
      <c r="DR2070" s="325"/>
      <c r="DS2070" s="325"/>
      <c r="DT2070" s="325"/>
      <c r="EV2070" s="325"/>
      <c r="EW2070" s="325"/>
      <c r="EX2070" s="325"/>
    </row>
    <row r="2071" spans="1:154" s="324" customFormat="1" x14ac:dyDescent="0.2">
      <c r="A2071" s="46"/>
      <c r="DR2071" s="325"/>
      <c r="DS2071" s="325"/>
      <c r="DT2071" s="325"/>
      <c r="EV2071" s="325"/>
      <c r="EW2071" s="325"/>
      <c r="EX2071" s="325"/>
    </row>
    <row r="2072" spans="1:154" s="324" customFormat="1" x14ac:dyDescent="0.2">
      <c r="A2072" s="46"/>
      <c r="DR2072" s="325"/>
      <c r="DS2072" s="325"/>
      <c r="DT2072" s="325"/>
      <c r="EV2072" s="325"/>
      <c r="EW2072" s="325"/>
      <c r="EX2072" s="325"/>
    </row>
    <row r="2073" spans="1:154" s="324" customFormat="1" x14ac:dyDescent="0.2">
      <c r="A2073" s="46"/>
      <c r="DR2073" s="325"/>
      <c r="DS2073" s="325"/>
      <c r="DT2073" s="325"/>
      <c r="EV2073" s="325"/>
      <c r="EW2073" s="325"/>
      <c r="EX2073" s="325"/>
    </row>
    <row r="2074" spans="1:154" s="324" customFormat="1" x14ac:dyDescent="0.2">
      <c r="A2074" s="46"/>
      <c r="DR2074" s="325"/>
      <c r="DS2074" s="325"/>
      <c r="DT2074" s="325"/>
      <c r="EV2074" s="325"/>
      <c r="EW2074" s="325"/>
      <c r="EX2074" s="325"/>
    </row>
    <row r="2075" spans="1:154" s="324" customFormat="1" x14ac:dyDescent="0.2">
      <c r="A2075" s="46"/>
      <c r="DR2075" s="325"/>
      <c r="DS2075" s="325"/>
      <c r="DT2075" s="325"/>
      <c r="EV2075" s="325"/>
      <c r="EW2075" s="325"/>
      <c r="EX2075" s="325"/>
    </row>
    <row r="2076" spans="1:154" s="324" customFormat="1" x14ac:dyDescent="0.2">
      <c r="A2076" s="46"/>
      <c r="DR2076" s="325"/>
      <c r="DS2076" s="325"/>
      <c r="DT2076" s="325"/>
      <c r="EV2076" s="325"/>
      <c r="EW2076" s="325"/>
      <c r="EX2076" s="325"/>
    </row>
    <row r="2077" spans="1:154" s="324" customFormat="1" x14ac:dyDescent="0.2">
      <c r="A2077" s="46"/>
      <c r="DR2077" s="325"/>
      <c r="DS2077" s="325"/>
      <c r="DT2077" s="325"/>
      <c r="EV2077" s="325"/>
      <c r="EW2077" s="325"/>
      <c r="EX2077" s="325"/>
    </row>
    <row r="2078" spans="1:154" s="324" customFormat="1" x14ac:dyDescent="0.2">
      <c r="A2078" s="46"/>
      <c r="DR2078" s="325"/>
      <c r="DS2078" s="325"/>
      <c r="DT2078" s="325"/>
      <c r="EV2078" s="325"/>
      <c r="EW2078" s="325"/>
      <c r="EX2078" s="325"/>
    </row>
    <row r="2079" spans="1:154" s="324" customFormat="1" x14ac:dyDescent="0.2">
      <c r="A2079" s="46"/>
      <c r="DR2079" s="325"/>
      <c r="DS2079" s="325"/>
      <c r="DT2079" s="325"/>
      <c r="EV2079" s="325"/>
      <c r="EW2079" s="325"/>
      <c r="EX2079" s="325"/>
    </row>
    <row r="2080" spans="1:154" s="324" customFormat="1" x14ac:dyDescent="0.2">
      <c r="A2080" s="46"/>
      <c r="DR2080" s="325"/>
      <c r="DS2080" s="325"/>
      <c r="DT2080" s="325"/>
      <c r="EV2080" s="325"/>
      <c r="EW2080" s="325"/>
      <c r="EX2080" s="325"/>
    </row>
    <row r="2081" spans="1:154" s="324" customFormat="1" x14ac:dyDescent="0.2">
      <c r="A2081" s="46"/>
      <c r="DR2081" s="325"/>
      <c r="DS2081" s="325"/>
      <c r="DT2081" s="325"/>
      <c r="EV2081" s="325"/>
      <c r="EW2081" s="325"/>
      <c r="EX2081" s="325"/>
    </row>
    <row r="2082" spans="1:154" s="324" customFormat="1" x14ac:dyDescent="0.2">
      <c r="A2082" s="46"/>
      <c r="DR2082" s="325"/>
      <c r="DS2082" s="325"/>
      <c r="DT2082" s="325"/>
      <c r="EV2082" s="325"/>
      <c r="EW2082" s="325"/>
      <c r="EX2082" s="325"/>
    </row>
    <row r="2083" spans="1:154" s="324" customFormat="1" x14ac:dyDescent="0.2">
      <c r="A2083" s="46"/>
      <c r="DR2083" s="325"/>
      <c r="DS2083" s="325"/>
      <c r="DT2083" s="325"/>
      <c r="EV2083" s="325"/>
      <c r="EW2083" s="325"/>
      <c r="EX2083" s="325"/>
    </row>
    <row r="2084" spans="1:154" s="324" customFormat="1" x14ac:dyDescent="0.2">
      <c r="A2084" s="46"/>
      <c r="DR2084" s="325"/>
      <c r="DS2084" s="325"/>
      <c r="DT2084" s="325"/>
      <c r="EV2084" s="325"/>
      <c r="EW2084" s="325"/>
      <c r="EX2084" s="325"/>
    </row>
    <row r="2085" spans="1:154" s="324" customFormat="1" x14ac:dyDescent="0.2">
      <c r="A2085" s="46"/>
      <c r="DR2085" s="325"/>
      <c r="DS2085" s="325"/>
      <c r="DT2085" s="325"/>
      <c r="EV2085" s="325"/>
      <c r="EW2085" s="325"/>
      <c r="EX2085" s="325"/>
    </row>
    <row r="2086" spans="1:154" s="324" customFormat="1" x14ac:dyDescent="0.2">
      <c r="A2086" s="46"/>
      <c r="DR2086" s="325"/>
      <c r="DS2086" s="325"/>
      <c r="DT2086" s="325"/>
      <c r="EV2086" s="325"/>
      <c r="EW2086" s="325"/>
      <c r="EX2086" s="325"/>
    </row>
    <row r="2087" spans="1:154" s="324" customFormat="1" x14ac:dyDescent="0.2">
      <c r="A2087" s="46"/>
      <c r="DR2087" s="325"/>
      <c r="DS2087" s="325"/>
      <c r="DT2087" s="325"/>
      <c r="EV2087" s="325"/>
      <c r="EW2087" s="325"/>
      <c r="EX2087" s="325"/>
    </row>
    <row r="2088" spans="1:154" s="324" customFormat="1" x14ac:dyDescent="0.2">
      <c r="A2088" s="46"/>
      <c r="DR2088" s="325"/>
      <c r="DS2088" s="325"/>
      <c r="DT2088" s="325"/>
      <c r="EV2088" s="325"/>
      <c r="EW2088" s="325"/>
      <c r="EX2088" s="325"/>
    </row>
    <row r="2089" spans="1:154" s="324" customFormat="1" x14ac:dyDescent="0.2">
      <c r="A2089" s="46"/>
      <c r="DR2089" s="325"/>
      <c r="DS2089" s="325"/>
      <c r="DT2089" s="325"/>
      <c r="EV2089" s="325"/>
      <c r="EW2089" s="325"/>
      <c r="EX2089" s="325"/>
    </row>
    <row r="2090" spans="1:154" s="324" customFormat="1" x14ac:dyDescent="0.2">
      <c r="A2090" s="46"/>
      <c r="DR2090" s="325"/>
      <c r="DS2090" s="325"/>
      <c r="DT2090" s="325"/>
      <c r="EV2090" s="325"/>
      <c r="EW2090" s="325"/>
      <c r="EX2090" s="325"/>
    </row>
    <row r="2091" spans="1:154" s="324" customFormat="1" x14ac:dyDescent="0.2">
      <c r="A2091" s="46"/>
      <c r="DR2091" s="325"/>
      <c r="DS2091" s="325"/>
      <c r="DT2091" s="325"/>
      <c r="EV2091" s="325"/>
      <c r="EW2091" s="325"/>
      <c r="EX2091" s="325"/>
    </row>
    <row r="2092" spans="1:154" s="324" customFormat="1" x14ac:dyDescent="0.2">
      <c r="A2092" s="46"/>
      <c r="DR2092" s="325"/>
      <c r="DS2092" s="325"/>
      <c r="DT2092" s="325"/>
      <c r="EV2092" s="325"/>
      <c r="EW2092" s="325"/>
      <c r="EX2092" s="325"/>
    </row>
    <row r="2093" spans="1:154" s="324" customFormat="1" x14ac:dyDescent="0.2">
      <c r="A2093" s="46"/>
      <c r="DR2093" s="325"/>
      <c r="DS2093" s="325"/>
      <c r="DT2093" s="325"/>
      <c r="EV2093" s="325"/>
      <c r="EW2093" s="325"/>
      <c r="EX2093" s="325"/>
    </row>
    <row r="2094" spans="1:154" s="324" customFormat="1" x14ac:dyDescent="0.2">
      <c r="A2094" s="46"/>
      <c r="DR2094" s="325"/>
      <c r="DS2094" s="325"/>
      <c r="DT2094" s="325"/>
      <c r="EV2094" s="325"/>
      <c r="EW2094" s="325"/>
      <c r="EX2094" s="325"/>
    </row>
    <row r="2095" spans="1:154" s="324" customFormat="1" x14ac:dyDescent="0.2">
      <c r="A2095" s="46"/>
      <c r="DR2095" s="325"/>
      <c r="DS2095" s="325"/>
      <c r="DT2095" s="325"/>
      <c r="EV2095" s="325"/>
      <c r="EW2095" s="325"/>
      <c r="EX2095" s="325"/>
    </row>
    <row r="2096" spans="1:154" s="324" customFormat="1" x14ac:dyDescent="0.2">
      <c r="A2096" s="46"/>
      <c r="DR2096" s="325"/>
      <c r="DS2096" s="325"/>
      <c r="DT2096" s="325"/>
      <c r="EV2096" s="325"/>
      <c r="EW2096" s="325"/>
      <c r="EX2096" s="325"/>
    </row>
    <row r="2097" spans="1:154" s="324" customFormat="1" x14ac:dyDescent="0.2">
      <c r="A2097" s="46"/>
      <c r="DR2097" s="325"/>
      <c r="DS2097" s="325"/>
      <c r="DT2097" s="325"/>
      <c r="EV2097" s="325"/>
      <c r="EW2097" s="325"/>
      <c r="EX2097" s="325"/>
    </row>
    <row r="2098" spans="1:154" s="324" customFormat="1" x14ac:dyDescent="0.2">
      <c r="A2098" s="46"/>
      <c r="DR2098" s="325"/>
      <c r="DS2098" s="325"/>
      <c r="DT2098" s="325"/>
      <c r="EV2098" s="325"/>
      <c r="EW2098" s="325"/>
      <c r="EX2098" s="325"/>
    </row>
    <row r="2099" spans="1:154" s="324" customFormat="1" x14ac:dyDescent="0.2">
      <c r="A2099" s="46"/>
      <c r="DR2099" s="325"/>
      <c r="DS2099" s="325"/>
      <c r="DT2099" s="325"/>
      <c r="EV2099" s="325"/>
      <c r="EW2099" s="325"/>
      <c r="EX2099" s="325"/>
    </row>
    <row r="2100" spans="1:154" s="324" customFormat="1" x14ac:dyDescent="0.2">
      <c r="A2100" s="46"/>
      <c r="DR2100" s="325"/>
      <c r="DS2100" s="325"/>
      <c r="DT2100" s="325"/>
      <c r="EV2100" s="325"/>
      <c r="EW2100" s="325"/>
      <c r="EX2100" s="325"/>
    </row>
    <row r="2101" spans="1:154" s="324" customFormat="1" x14ac:dyDescent="0.2">
      <c r="A2101" s="46"/>
      <c r="DR2101" s="325"/>
      <c r="DS2101" s="325"/>
      <c r="DT2101" s="325"/>
      <c r="EV2101" s="325"/>
      <c r="EW2101" s="325"/>
      <c r="EX2101" s="325"/>
    </row>
    <row r="2102" spans="1:154" s="324" customFormat="1" x14ac:dyDescent="0.2">
      <c r="A2102" s="46"/>
      <c r="DR2102" s="325"/>
      <c r="DS2102" s="325"/>
      <c r="DT2102" s="325"/>
      <c r="EV2102" s="325"/>
      <c r="EW2102" s="325"/>
      <c r="EX2102" s="325"/>
    </row>
    <row r="2103" spans="1:154" s="324" customFormat="1" x14ac:dyDescent="0.2">
      <c r="A2103" s="46"/>
      <c r="DR2103" s="325"/>
      <c r="DS2103" s="325"/>
      <c r="DT2103" s="325"/>
      <c r="EV2103" s="325"/>
      <c r="EW2103" s="325"/>
      <c r="EX2103" s="325"/>
    </row>
    <row r="2104" spans="1:154" s="324" customFormat="1" x14ac:dyDescent="0.2">
      <c r="A2104" s="46"/>
      <c r="DR2104" s="325"/>
      <c r="DS2104" s="325"/>
      <c r="DT2104" s="325"/>
      <c r="EV2104" s="325"/>
      <c r="EW2104" s="325"/>
      <c r="EX2104" s="325"/>
    </row>
    <row r="2105" spans="1:154" s="324" customFormat="1" x14ac:dyDescent="0.2">
      <c r="A2105" s="46"/>
      <c r="DR2105" s="325"/>
      <c r="DS2105" s="325"/>
      <c r="DT2105" s="325"/>
      <c r="EV2105" s="325"/>
      <c r="EW2105" s="325"/>
      <c r="EX2105" s="325"/>
    </row>
    <row r="2106" spans="1:154" s="324" customFormat="1" x14ac:dyDescent="0.2">
      <c r="A2106" s="46"/>
      <c r="DR2106" s="325"/>
      <c r="DS2106" s="325"/>
      <c r="DT2106" s="325"/>
      <c r="EV2106" s="325"/>
      <c r="EW2106" s="325"/>
      <c r="EX2106" s="325"/>
    </row>
    <row r="2107" spans="1:154" s="324" customFormat="1" x14ac:dyDescent="0.2">
      <c r="A2107" s="46"/>
      <c r="DR2107" s="325"/>
      <c r="DS2107" s="325"/>
      <c r="DT2107" s="325"/>
      <c r="EV2107" s="325"/>
      <c r="EW2107" s="325"/>
      <c r="EX2107" s="325"/>
    </row>
    <row r="2108" spans="1:154" s="324" customFormat="1" x14ac:dyDescent="0.2">
      <c r="A2108" s="46"/>
      <c r="DR2108" s="325"/>
      <c r="DS2108" s="325"/>
      <c r="DT2108" s="325"/>
      <c r="EV2108" s="325"/>
      <c r="EW2108" s="325"/>
      <c r="EX2108" s="325"/>
    </row>
    <row r="2109" spans="1:154" s="324" customFormat="1" x14ac:dyDescent="0.2">
      <c r="A2109" s="46"/>
      <c r="DR2109" s="325"/>
      <c r="DS2109" s="325"/>
      <c r="DT2109" s="325"/>
      <c r="EV2109" s="325"/>
      <c r="EW2109" s="325"/>
      <c r="EX2109" s="325"/>
    </row>
    <row r="2110" spans="1:154" s="324" customFormat="1" x14ac:dyDescent="0.2">
      <c r="A2110" s="46"/>
      <c r="DR2110" s="325"/>
      <c r="DS2110" s="325"/>
      <c r="DT2110" s="325"/>
      <c r="EV2110" s="325"/>
      <c r="EW2110" s="325"/>
      <c r="EX2110" s="325"/>
    </row>
    <row r="2111" spans="1:154" s="324" customFormat="1" x14ac:dyDescent="0.2">
      <c r="A2111" s="46"/>
      <c r="DR2111" s="325"/>
      <c r="DS2111" s="325"/>
      <c r="DT2111" s="325"/>
      <c r="EV2111" s="325"/>
      <c r="EW2111" s="325"/>
      <c r="EX2111" s="325"/>
    </row>
    <row r="2112" spans="1:154" s="324" customFormat="1" x14ac:dyDescent="0.2">
      <c r="A2112" s="46"/>
      <c r="DR2112" s="325"/>
      <c r="DS2112" s="325"/>
      <c r="DT2112" s="325"/>
      <c r="EV2112" s="325"/>
      <c r="EW2112" s="325"/>
      <c r="EX2112" s="325"/>
    </row>
    <row r="2113" spans="1:154" s="324" customFormat="1" x14ac:dyDescent="0.2">
      <c r="A2113" s="46"/>
      <c r="DR2113" s="325"/>
      <c r="DS2113" s="325"/>
      <c r="DT2113" s="325"/>
      <c r="EV2113" s="325"/>
      <c r="EW2113" s="325"/>
      <c r="EX2113" s="325"/>
    </row>
    <row r="2114" spans="1:154" s="324" customFormat="1" x14ac:dyDescent="0.2">
      <c r="A2114" s="46"/>
      <c r="DR2114" s="325"/>
      <c r="DS2114" s="325"/>
      <c r="DT2114" s="325"/>
      <c r="EV2114" s="325"/>
      <c r="EW2114" s="325"/>
      <c r="EX2114" s="325"/>
    </row>
    <row r="2115" spans="1:154" s="324" customFormat="1" x14ac:dyDescent="0.2">
      <c r="A2115" s="46"/>
      <c r="DR2115" s="325"/>
      <c r="DS2115" s="325"/>
      <c r="DT2115" s="325"/>
      <c r="EV2115" s="325"/>
      <c r="EW2115" s="325"/>
      <c r="EX2115" s="325"/>
    </row>
    <row r="2116" spans="1:154" s="324" customFormat="1" x14ac:dyDescent="0.2">
      <c r="A2116" s="46"/>
      <c r="DR2116" s="325"/>
      <c r="DS2116" s="325"/>
      <c r="DT2116" s="325"/>
      <c r="EV2116" s="325"/>
      <c r="EW2116" s="325"/>
      <c r="EX2116" s="325"/>
    </row>
    <row r="2117" spans="1:154" s="324" customFormat="1" x14ac:dyDescent="0.2">
      <c r="A2117" s="46"/>
      <c r="DR2117" s="325"/>
      <c r="DS2117" s="325"/>
      <c r="DT2117" s="325"/>
      <c r="EV2117" s="325"/>
      <c r="EW2117" s="325"/>
      <c r="EX2117" s="325"/>
    </row>
    <row r="2118" spans="1:154" s="324" customFormat="1" x14ac:dyDescent="0.2">
      <c r="A2118" s="46"/>
      <c r="DR2118" s="325"/>
      <c r="DS2118" s="325"/>
      <c r="DT2118" s="325"/>
      <c r="EV2118" s="325"/>
      <c r="EW2118" s="325"/>
      <c r="EX2118" s="325"/>
    </row>
    <row r="2119" spans="1:154" s="324" customFormat="1" x14ac:dyDescent="0.2">
      <c r="A2119" s="46"/>
      <c r="DR2119" s="325"/>
      <c r="DS2119" s="325"/>
      <c r="DT2119" s="325"/>
      <c r="EV2119" s="325"/>
      <c r="EW2119" s="325"/>
      <c r="EX2119" s="325"/>
    </row>
    <row r="2120" spans="1:154" s="324" customFormat="1" x14ac:dyDescent="0.2">
      <c r="A2120" s="46"/>
      <c r="DR2120" s="325"/>
      <c r="DS2120" s="325"/>
      <c r="DT2120" s="325"/>
      <c r="EV2120" s="325"/>
      <c r="EW2120" s="325"/>
      <c r="EX2120" s="325"/>
    </row>
    <row r="2121" spans="1:154" s="324" customFormat="1" x14ac:dyDescent="0.2">
      <c r="A2121" s="46"/>
      <c r="DR2121" s="325"/>
      <c r="DS2121" s="325"/>
      <c r="DT2121" s="325"/>
      <c r="EV2121" s="325"/>
      <c r="EW2121" s="325"/>
      <c r="EX2121" s="325"/>
    </row>
    <row r="2122" spans="1:154" s="324" customFormat="1" x14ac:dyDescent="0.2">
      <c r="A2122" s="46"/>
      <c r="DR2122" s="325"/>
      <c r="DS2122" s="325"/>
      <c r="DT2122" s="325"/>
      <c r="EV2122" s="325"/>
      <c r="EW2122" s="325"/>
      <c r="EX2122" s="325"/>
    </row>
    <row r="2123" spans="1:154" s="324" customFormat="1" x14ac:dyDescent="0.2">
      <c r="A2123" s="46"/>
      <c r="DR2123" s="325"/>
      <c r="DS2123" s="325"/>
      <c r="DT2123" s="325"/>
      <c r="EV2123" s="325"/>
      <c r="EW2123" s="325"/>
      <c r="EX2123" s="325"/>
    </row>
    <row r="2124" spans="1:154" s="324" customFormat="1" x14ac:dyDescent="0.2">
      <c r="A2124" s="46"/>
      <c r="DR2124" s="325"/>
      <c r="DS2124" s="325"/>
      <c r="DT2124" s="325"/>
      <c r="EV2124" s="325"/>
      <c r="EW2124" s="325"/>
      <c r="EX2124" s="325"/>
    </row>
    <row r="2125" spans="1:154" s="324" customFormat="1" x14ac:dyDescent="0.2">
      <c r="A2125" s="46"/>
      <c r="DR2125" s="325"/>
      <c r="DS2125" s="325"/>
      <c r="DT2125" s="325"/>
      <c r="EV2125" s="325"/>
      <c r="EW2125" s="325"/>
      <c r="EX2125" s="325"/>
    </row>
    <row r="2126" spans="1:154" s="324" customFormat="1" x14ac:dyDescent="0.2">
      <c r="A2126" s="46"/>
      <c r="DR2126" s="325"/>
      <c r="DS2126" s="325"/>
      <c r="DT2126" s="325"/>
      <c r="EV2126" s="325"/>
      <c r="EW2126" s="325"/>
      <c r="EX2126" s="325"/>
    </row>
    <row r="2127" spans="1:154" s="324" customFormat="1" x14ac:dyDescent="0.2">
      <c r="A2127" s="46"/>
      <c r="DR2127" s="325"/>
      <c r="DS2127" s="325"/>
      <c r="DT2127" s="325"/>
      <c r="EV2127" s="325"/>
      <c r="EW2127" s="325"/>
      <c r="EX2127" s="325"/>
    </row>
    <row r="2128" spans="1:154" s="324" customFormat="1" x14ac:dyDescent="0.2">
      <c r="A2128" s="46"/>
      <c r="DR2128" s="325"/>
      <c r="DS2128" s="325"/>
      <c r="DT2128" s="325"/>
      <c r="EV2128" s="325"/>
      <c r="EW2128" s="325"/>
      <c r="EX2128" s="325"/>
    </row>
    <row r="2129" spans="1:154" s="324" customFormat="1" x14ac:dyDescent="0.2">
      <c r="A2129" s="46"/>
      <c r="DR2129" s="325"/>
      <c r="DS2129" s="325"/>
      <c r="DT2129" s="325"/>
      <c r="EV2129" s="325"/>
      <c r="EW2129" s="325"/>
      <c r="EX2129" s="325"/>
    </row>
    <row r="2130" spans="1:154" s="324" customFormat="1" x14ac:dyDescent="0.2">
      <c r="A2130" s="46"/>
      <c r="DR2130" s="325"/>
      <c r="DS2130" s="325"/>
      <c r="DT2130" s="325"/>
      <c r="EV2130" s="325"/>
      <c r="EW2130" s="325"/>
      <c r="EX2130" s="325"/>
    </row>
    <row r="2131" spans="1:154" s="324" customFormat="1" x14ac:dyDescent="0.2">
      <c r="A2131" s="46"/>
      <c r="DR2131" s="325"/>
      <c r="DS2131" s="325"/>
      <c r="DT2131" s="325"/>
      <c r="EV2131" s="325"/>
      <c r="EW2131" s="325"/>
      <c r="EX2131" s="325"/>
    </row>
    <row r="2132" spans="1:154" s="324" customFormat="1" x14ac:dyDescent="0.2">
      <c r="A2132" s="46"/>
      <c r="DR2132" s="325"/>
      <c r="DS2132" s="325"/>
      <c r="DT2132" s="325"/>
      <c r="EV2132" s="325"/>
      <c r="EW2132" s="325"/>
      <c r="EX2132" s="325"/>
    </row>
    <row r="2133" spans="1:154" s="324" customFormat="1" x14ac:dyDescent="0.2">
      <c r="A2133" s="46"/>
      <c r="DR2133" s="325"/>
      <c r="DS2133" s="325"/>
      <c r="DT2133" s="325"/>
      <c r="EV2133" s="325"/>
      <c r="EW2133" s="325"/>
      <c r="EX2133" s="325"/>
    </row>
    <row r="2134" spans="1:154" s="324" customFormat="1" x14ac:dyDescent="0.2">
      <c r="A2134" s="46"/>
      <c r="DR2134" s="325"/>
      <c r="DS2134" s="325"/>
      <c r="DT2134" s="325"/>
      <c r="EV2134" s="325"/>
      <c r="EW2134" s="325"/>
      <c r="EX2134" s="325"/>
    </row>
    <row r="2135" spans="1:154" s="324" customFormat="1" x14ac:dyDescent="0.2">
      <c r="A2135" s="46"/>
      <c r="DR2135" s="325"/>
      <c r="DS2135" s="325"/>
      <c r="DT2135" s="325"/>
      <c r="EV2135" s="325"/>
      <c r="EW2135" s="325"/>
      <c r="EX2135" s="325"/>
    </row>
    <row r="2136" spans="1:154" s="324" customFormat="1" x14ac:dyDescent="0.2">
      <c r="A2136" s="46"/>
      <c r="DR2136" s="325"/>
      <c r="DS2136" s="325"/>
      <c r="DT2136" s="325"/>
      <c r="EV2136" s="325"/>
      <c r="EW2136" s="325"/>
      <c r="EX2136" s="325"/>
    </row>
    <row r="2137" spans="1:154" s="324" customFormat="1" x14ac:dyDescent="0.2">
      <c r="A2137" s="46"/>
      <c r="DR2137" s="325"/>
      <c r="DS2137" s="325"/>
      <c r="DT2137" s="325"/>
      <c r="EV2137" s="325"/>
      <c r="EW2137" s="325"/>
      <c r="EX2137" s="325"/>
    </row>
    <row r="2138" spans="1:154" s="324" customFormat="1" x14ac:dyDescent="0.2">
      <c r="A2138" s="46"/>
      <c r="DR2138" s="325"/>
      <c r="DS2138" s="325"/>
      <c r="DT2138" s="325"/>
      <c r="EV2138" s="325"/>
      <c r="EW2138" s="325"/>
      <c r="EX2138" s="325"/>
    </row>
    <row r="2139" spans="1:154" s="324" customFormat="1" x14ac:dyDescent="0.2">
      <c r="A2139" s="46"/>
      <c r="DR2139" s="325"/>
      <c r="DS2139" s="325"/>
      <c r="DT2139" s="325"/>
      <c r="EV2139" s="325"/>
      <c r="EW2139" s="325"/>
      <c r="EX2139" s="325"/>
    </row>
    <row r="2140" spans="1:154" s="324" customFormat="1" x14ac:dyDescent="0.2">
      <c r="A2140" s="46"/>
      <c r="DR2140" s="325"/>
      <c r="DS2140" s="325"/>
      <c r="DT2140" s="325"/>
      <c r="EV2140" s="325"/>
      <c r="EW2140" s="325"/>
      <c r="EX2140" s="325"/>
    </row>
    <row r="2141" spans="1:154" s="324" customFormat="1" x14ac:dyDescent="0.2">
      <c r="A2141" s="46"/>
      <c r="DR2141" s="325"/>
      <c r="DS2141" s="325"/>
      <c r="DT2141" s="325"/>
      <c r="EV2141" s="325"/>
      <c r="EW2141" s="325"/>
      <c r="EX2141" s="325"/>
    </row>
    <row r="2142" spans="1:154" s="324" customFormat="1" x14ac:dyDescent="0.2">
      <c r="A2142" s="46"/>
      <c r="DR2142" s="325"/>
      <c r="DS2142" s="325"/>
      <c r="DT2142" s="325"/>
      <c r="EV2142" s="325"/>
      <c r="EW2142" s="325"/>
      <c r="EX2142" s="325"/>
    </row>
    <row r="2143" spans="1:154" s="324" customFormat="1" x14ac:dyDescent="0.2">
      <c r="A2143" s="46"/>
      <c r="DR2143" s="325"/>
      <c r="DS2143" s="325"/>
      <c r="DT2143" s="325"/>
      <c r="EV2143" s="325"/>
      <c r="EW2143" s="325"/>
      <c r="EX2143" s="325"/>
    </row>
    <row r="2144" spans="1:154" s="324" customFormat="1" x14ac:dyDescent="0.2">
      <c r="A2144" s="46"/>
      <c r="DR2144" s="325"/>
      <c r="DS2144" s="325"/>
      <c r="DT2144" s="325"/>
      <c r="EV2144" s="325"/>
      <c r="EW2144" s="325"/>
      <c r="EX2144" s="325"/>
    </row>
    <row r="2145" spans="1:154" s="324" customFormat="1" x14ac:dyDescent="0.2">
      <c r="A2145" s="46"/>
      <c r="DR2145" s="325"/>
      <c r="DS2145" s="325"/>
      <c r="DT2145" s="325"/>
      <c r="EV2145" s="325"/>
      <c r="EW2145" s="325"/>
      <c r="EX2145" s="325"/>
    </row>
    <row r="2146" spans="1:154" s="324" customFormat="1" x14ac:dyDescent="0.2">
      <c r="A2146" s="46"/>
      <c r="DR2146" s="325"/>
      <c r="DS2146" s="325"/>
      <c r="DT2146" s="325"/>
      <c r="EV2146" s="325"/>
      <c r="EW2146" s="325"/>
      <c r="EX2146" s="325"/>
    </row>
    <row r="2147" spans="1:154" s="324" customFormat="1" x14ac:dyDescent="0.2">
      <c r="A2147" s="46"/>
      <c r="DR2147" s="325"/>
      <c r="DS2147" s="325"/>
      <c r="DT2147" s="325"/>
      <c r="EV2147" s="325"/>
      <c r="EW2147" s="325"/>
      <c r="EX2147" s="325"/>
    </row>
    <row r="2148" spans="1:154" s="324" customFormat="1" x14ac:dyDescent="0.2">
      <c r="A2148" s="46"/>
      <c r="DR2148" s="325"/>
      <c r="DS2148" s="325"/>
      <c r="DT2148" s="325"/>
      <c r="EV2148" s="325"/>
      <c r="EW2148" s="325"/>
      <c r="EX2148" s="325"/>
    </row>
    <row r="2149" spans="1:154" s="324" customFormat="1" x14ac:dyDescent="0.2">
      <c r="A2149" s="46"/>
      <c r="DR2149" s="325"/>
      <c r="DS2149" s="325"/>
      <c r="DT2149" s="325"/>
      <c r="EV2149" s="325"/>
      <c r="EW2149" s="325"/>
      <c r="EX2149" s="325"/>
    </row>
    <row r="2150" spans="1:154" s="324" customFormat="1" x14ac:dyDescent="0.2">
      <c r="A2150" s="46"/>
      <c r="DR2150" s="325"/>
      <c r="DS2150" s="325"/>
      <c r="DT2150" s="325"/>
      <c r="EV2150" s="325"/>
      <c r="EW2150" s="325"/>
      <c r="EX2150" s="325"/>
    </row>
    <row r="2151" spans="1:154" s="324" customFormat="1" x14ac:dyDescent="0.2">
      <c r="A2151" s="46"/>
      <c r="DR2151" s="325"/>
      <c r="DS2151" s="325"/>
      <c r="DT2151" s="325"/>
      <c r="EV2151" s="325"/>
      <c r="EW2151" s="325"/>
      <c r="EX2151" s="325"/>
    </row>
    <row r="2152" spans="1:154" s="324" customFormat="1" x14ac:dyDescent="0.2">
      <c r="A2152" s="46"/>
      <c r="DR2152" s="325"/>
      <c r="DS2152" s="325"/>
      <c r="DT2152" s="325"/>
      <c r="EV2152" s="325"/>
      <c r="EW2152" s="325"/>
      <c r="EX2152" s="325"/>
    </row>
    <row r="2153" spans="1:154" s="324" customFormat="1" x14ac:dyDescent="0.2">
      <c r="A2153" s="46"/>
      <c r="DR2153" s="325"/>
      <c r="DS2153" s="325"/>
      <c r="DT2153" s="325"/>
      <c r="EV2153" s="325"/>
      <c r="EW2153" s="325"/>
      <c r="EX2153" s="325"/>
    </row>
    <row r="2154" spans="1:154" s="324" customFormat="1" x14ac:dyDescent="0.2">
      <c r="A2154" s="46"/>
      <c r="DR2154" s="325"/>
      <c r="DS2154" s="325"/>
      <c r="DT2154" s="325"/>
      <c r="EV2154" s="325"/>
      <c r="EW2154" s="325"/>
      <c r="EX2154" s="325"/>
    </row>
    <row r="2155" spans="1:154" s="324" customFormat="1" x14ac:dyDescent="0.2">
      <c r="A2155" s="46"/>
      <c r="DR2155" s="325"/>
      <c r="DS2155" s="325"/>
      <c r="DT2155" s="325"/>
      <c r="EV2155" s="325"/>
      <c r="EW2155" s="325"/>
      <c r="EX2155" s="325"/>
    </row>
    <row r="2156" spans="1:154" s="324" customFormat="1" x14ac:dyDescent="0.2">
      <c r="A2156" s="46"/>
      <c r="DR2156" s="325"/>
      <c r="DS2156" s="325"/>
      <c r="DT2156" s="325"/>
      <c r="EV2156" s="325"/>
      <c r="EW2156" s="325"/>
      <c r="EX2156" s="325"/>
    </row>
    <row r="2157" spans="1:154" s="324" customFormat="1" x14ac:dyDescent="0.2">
      <c r="A2157" s="46"/>
      <c r="DR2157" s="325"/>
      <c r="DS2157" s="325"/>
      <c r="DT2157" s="325"/>
      <c r="EV2157" s="325"/>
      <c r="EW2157" s="325"/>
      <c r="EX2157" s="325"/>
    </row>
    <row r="2158" spans="1:154" s="324" customFormat="1" x14ac:dyDescent="0.2">
      <c r="A2158" s="46"/>
      <c r="DR2158" s="325"/>
      <c r="DS2158" s="325"/>
      <c r="DT2158" s="325"/>
      <c r="EV2158" s="325"/>
      <c r="EW2158" s="325"/>
      <c r="EX2158" s="325"/>
    </row>
    <row r="2159" spans="1:154" s="324" customFormat="1" x14ac:dyDescent="0.2">
      <c r="A2159" s="46"/>
      <c r="DR2159" s="325"/>
      <c r="DS2159" s="325"/>
      <c r="DT2159" s="325"/>
      <c r="EV2159" s="325"/>
      <c r="EW2159" s="325"/>
      <c r="EX2159" s="325"/>
    </row>
    <row r="2160" spans="1:154" s="324" customFormat="1" x14ac:dyDescent="0.2">
      <c r="A2160" s="46"/>
      <c r="DR2160" s="325"/>
      <c r="DS2160" s="325"/>
      <c r="DT2160" s="325"/>
      <c r="EV2160" s="325"/>
      <c r="EW2160" s="325"/>
      <c r="EX2160" s="325"/>
    </row>
    <row r="2161" spans="1:154" s="324" customFormat="1" x14ac:dyDescent="0.2">
      <c r="A2161" s="46"/>
      <c r="DR2161" s="325"/>
      <c r="DS2161" s="325"/>
      <c r="DT2161" s="325"/>
      <c r="EV2161" s="325"/>
      <c r="EW2161" s="325"/>
      <c r="EX2161" s="325"/>
    </row>
    <row r="2162" spans="1:154" s="324" customFormat="1" x14ac:dyDescent="0.2">
      <c r="A2162" s="46"/>
      <c r="DR2162" s="325"/>
      <c r="DS2162" s="325"/>
      <c r="DT2162" s="325"/>
      <c r="EV2162" s="325"/>
      <c r="EW2162" s="325"/>
      <c r="EX2162" s="325"/>
    </row>
    <row r="2163" spans="1:154" s="324" customFormat="1" x14ac:dyDescent="0.2">
      <c r="A2163" s="46"/>
      <c r="DR2163" s="325"/>
      <c r="DS2163" s="325"/>
      <c r="DT2163" s="325"/>
      <c r="EV2163" s="325"/>
      <c r="EW2163" s="325"/>
      <c r="EX2163" s="325"/>
    </row>
    <row r="2164" spans="1:154" s="324" customFormat="1" x14ac:dyDescent="0.2">
      <c r="A2164" s="46"/>
      <c r="DR2164" s="325"/>
      <c r="DS2164" s="325"/>
      <c r="DT2164" s="325"/>
      <c r="EV2164" s="325"/>
      <c r="EW2164" s="325"/>
      <c r="EX2164" s="325"/>
    </row>
    <row r="2165" spans="1:154" s="324" customFormat="1" x14ac:dyDescent="0.2">
      <c r="A2165" s="46"/>
      <c r="DR2165" s="325"/>
      <c r="DS2165" s="325"/>
      <c r="DT2165" s="325"/>
      <c r="EV2165" s="325"/>
      <c r="EW2165" s="325"/>
      <c r="EX2165" s="325"/>
    </row>
    <row r="2166" spans="1:154" s="324" customFormat="1" x14ac:dyDescent="0.2">
      <c r="A2166" s="46"/>
      <c r="DR2166" s="325"/>
      <c r="DS2166" s="325"/>
      <c r="DT2166" s="325"/>
      <c r="EV2166" s="325"/>
      <c r="EW2166" s="325"/>
      <c r="EX2166" s="325"/>
    </row>
    <row r="2167" spans="1:154" s="324" customFormat="1" x14ac:dyDescent="0.2">
      <c r="A2167" s="46"/>
      <c r="DR2167" s="325"/>
      <c r="DS2167" s="325"/>
      <c r="DT2167" s="325"/>
      <c r="EV2167" s="325"/>
      <c r="EW2167" s="325"/>
      <c r="EX2167" s="325"/>
    </row>
    <row r="2168" spans="1:154" s="324" customFormat="1" x14ac:dyDescent="0.2">
      <c r="A2168" s="46"/>
      <c r="DR2168" s="325"/>
      <c r="DS2168" s="325"/>
      <c r="DT2168" s="325"/>
      <c r="EV2168" s="325"/>
      <c r="EW2168" s="325"/>
      <c r="EX2168" s="325"/>
    </row>
    <row r="2169" spans="1:154" s="324" customFormat="1" x14ac:dyDescent="0.2">
      <c r="A2169" s="46"/>
      <c r="DR2169" s="325"/>
      <c r="DS2169" s="325"/>
      <c r="DT2169" s="325"/>
      <c r="EV2169" s="325"/>
      <c r="EW2169" s="325"/>
      <c r="EX2169" s="325"/>
    </row>
    <row r="2170" spans="1:154" s="324" customFormat="1" x14ac:dyDescent="0.2">
      <c r="A2170" s="46"/>
      <c r="DR2170" s="325"/>
      <c r="DS2170" s="325"/>
      <c r="DT2170" s="325"/>
      <c r="EV2170" s="325"/>
      <c r="EW2170" s="325"/>
      <c r="EX2170" s="325"/>
    </row>
    <row r="2171" spans="1:154" s="324" customFormat="1" x14ac:dyDescent="0.2">
      <c r="A2171" s="46"/>
      <c r="DR2171" s="325"/>
      <c r="DS2171" s="325"/>
      <c r="DT2171" s="325"/>
      <c r="EV2171" s="325"/>
      <c r="EW2171" s="325"/>
      <c r="EX2171" s="325"/>
    </row>
    <row r="2172" spans="1:154" s="324" customFormat="1" x14ac:dyDescent="0.2">
      <c r="A2172" s="46"/>
      <c r="DR2172" s="325"/>
      <c r="DS2172" s="325"/>
      <c r="DT2172" s="325"/>
      <c r="EV2172" s="325"/>
      <c r="EW2172" s="325"/>
      <c r="EX2172" s="325"/>
    </row>
    <row r="2173" spans="1:154" s="324" customFormat="1" x14ac:dyDescent="0.2">
      <c r="A2173" s="46"/>
      <c r="DR2173" s="325"/>
      <c r="DS2173" s="325"/>
      <c r="DT2173" s="325"/>
      <c r="EV2173" s="325"/>
      <c r="EW2173" s="325"/>
      <c r="EX2173" s="325"/>
    </row>
    <row r="2174" spans="1:154" s="324" customFormat="1" x14ac:dyDescent="0.2">
      <c r="A2174" s="46"/>
      <c r="DR2174" s="325"/>
      <c r="DS2174" s="325"/>
      <c r="DT2174" s="325"/>
      <c r="EV2174" s="325"/>
      <c r="EW2174" s="325"/>
      <c r="EX2174" s="325"/>
    </row>
    <row r="2175" spans="1:154" s="324" customFormat="1" x14ac:dyDescent="0.2">
      <c r="A2175" s="46"/>
      <c r="DR2175" s="325"/>
      <c r="DS2175" s="325"/>
      <c r="DT2175" s="325"/>
      <c r="EV2175" s="325"/>
      <c r="EW2175" s="325"/>
      <c r="EX2175" s="325"/>
    </row>
    <row r="2176" spans="1:154" s="324" customFormat="1" x14ac:dyDescent="0.2">
      <c r="A2176" s="46"/>
      <c r="DR2176" s="325"/>
      <c r="DS2176" s="325"/>
      <c r="DT2176" s="325"/>
      <c r="EV2176" s="325"/>
      <c r="EW2176" s="325"/>
      <c r="EX2176" s="325"/>
    </row>
    <row r="2177" spans="1:154" s="324" customFormat="1" x14ac:dyDescent="0.2">
      <c r="A2177" s="46"/>
      <c r="DR2177" s="325"/>
      <c r="DS2177" s="325"/>
      <c r="DT2177" s="325"/>
      <c r="EV2177" s="325"/>
      <c r="EW2177" s="325"/>
      <c r="EX2177" s="325"/>
    </row>
    <row r="2178" spans="1:154" s="324" customFormat="1" x14ac:dyDescent="0.2">
      <c r="A2178" s="46"/>
      <c r="DR2178" s="325"/>
      <c r="DS2178" s="325"/>
      <c r="DT2178" s="325"/>
      <c r="EV2178" s="325"/>
      <c r="EW2178" s="325"/>
      <c r="EX2178" s="325"/>
    </row>
    <row r="2179" spans="1:154" s="324" customFormat="1" x14ac:dyDescent="0.2">
      <c r="A2179" s="46"/>
      <c r="DR2179" s="325"/>
      <c r="DS2179" s="325"/>
      <c r="DT2179" s="325"/>
      <c r="EV2179" s="325"/>
      <c r="EW2179" s="325"/>
      <c r="EX2179" s="325"/>
    </row>
    <row r="2180" spans="1:154" s="324" customFormat="1" x14ac:dyDescent="0.2">
      <c r="A2180" s="46"/>
      <c r="DR2180" s="325"/>
      <c r="DS2180" s="325"/>
      <c r="DT2180" s="325"/>
      <c r="EV2180" s="325"/>
      <c r="EW2180" s="325"/>
      <c r="EX2180" s="325"/>
    </row>
    <row r="2181" spans="1:154" s="324" customFormat="1" x14ac:dyDescent="0.2">
      <c r="A2181" s="46"/>
      <c r="DR2181" s="325"/>
      <c r="DS2181" s="325"/>
      <c r="DT2181" s="325"/>
      <c r="EV2181" s="325"/>
      <c r="EW2181" s="325"/>
      <c r="EX2181" s="325"/>
    </row>
    <row r="2182" spans="1:154" s="324" customFormat="1" x14ac:dyDescent="0.2">
      <c r="A2182" s="46"/>
      <c r="DR2182" s="325"/>
      <c r="DS2182" s="325"/>
      <c r="DT2182" s="325"/>
      <c r="EV2182" s="325"/>
      <c r="EW2182" s="325"/>
      <c r="EX2182" s="325"/>
    </row>
    <row r="2183" spans="1:154" s="324" customFormat="1" x14ac:dyDescent="0.2">
      <c r="A2183" s="46"/>
      <c r="DR2183" s="325"/>
      <c r="DS2183" s="325"/>
      <c r="DT2183" s="325"/>
      <c r="EV2183" s="325"/>
      <c r="EW2183" s="325"/>
      <c r="EX2183" s="325"/>
    </row>
    <row r="2184" spans="1:154" s="324" customFormat="1" x14ac:dyDescent="0.2">
      <c r="A2184" s="46"/>
      <c r="DR2184" s="325"/>
      <c r="DS2184" s="325"/>
      <c r="DT2184" s="325"/>
      <c r="EV2184" s="325"/>
      <c r="EW2184" s="325"/>
      <c r="EX2184" s="325"/>
    </row>
    <row r="2185" spans="1:154" s="324" customFormat="1" x14ac:dyDescent="0.2">
      <c r="A2185" s="46"/>
      <c r="DR2185" s="325"/>
      <c r="DS2185" s="325"/>
      <c r="DT2185" s="325"/>
      <c r="EV2185" s="325"/>
      <c r="EW2185" s="325"/>
      <c r="EX2185" s="325"/>
    </row>
    <row r="2186" spans="1:154" s="324" customFormat="1" x14ac:dyDescent="0.2">
      <c r="A2186" s="46"/>
      <c r="DR2186" s="325"/>
      <c r="DS2186" s="325"/>
      <c r="DT2186" s="325"/>
      <c r="EV2186" s="325"/>
      <c r="EW2186" s="325"/>
      <c r="EX2186" s="325"/>
    </row>
    <row r="2187" spans="1:154" s="324" customFormat="1" x14ac:dyDescent="0.2">
      <c r="A2187" s="46"/>
      <c r="DR2187" s="325"/>
      <c r="DS2187" s="325"/>
      <c r="DT2187" s="325"/>
      <c r="EV2187" s="325"/>
      <c r="EW2187" s="325"/>
      <c r="EX2187" s="325"/>
    </row>
    <row r="2188" spans="1:154" s="324" customFormat="1" x14ac:dyDescent="0.2">
      <c r="A2188" s="46"/>
      <c r="DR2188" s="325"/>
      <c r="DS2188" s="325"/>
      <c r="DT2188" s="325"/>
      <c r="EV2188" s="325"/>
      <c r="EW2188" s="325"/>
      <c r="EX2188" s="325"/>
    </row>
    <row r="2189" spans="1:154" s="324" customFormat="1" x14ac:dyDescent="0.2">
      <c r="A2189" s="46"/>
      <c r="DR2189" s="325"/>
      <c r="DS2189" s="325"/>
      <c r="DT2189" s="325"/>
      <c r="EV2189" s="325"/>
      <c r="EW2189" s="325"/>
      <c r="EX2189" s="325"/>
    </row>
    <row r="2190" spans="1:154" s="324" customFormat="1" x14ac:dyDescent="0.2">
      <c r="A2190" s="46"/>
      <c r="DR2190" s="325"/>
      <c r="DS2190" s="325"/>
      <c r="DT2190" s="325"/>
      <c r="EV2190" s="325"/>
      <c r="EW2190" s="325"/>
      <c r="EX2190" s="325"/>
    </row>
    <row r="2191" spans="1:154" s="324" customFormat="1" x14ac:dyDescent="0.2">
      <c r="A2191" s="46"/>
      <c r="DR2191" s="325"/>
      <c r="DS2191" s="325"/>
      <c r="DT2191" s="325"/>
      <c r="EV2191" s="325"/>
      <c r="EW2191" s="325"/>
      <c r="EX2191" s="325"/>
    </row>
    <row r="2192" spans="1:154" s="324" customFormat="1" x14ac:dyDescent="0.2">
      <c r="A2192" s="46"/>
      <c r="DR2192" s="325"/>
      <c r="DS2192" s="325"/>
      <c r="DT2192" s="325"/>
      <c r="EV2192" s="325"/>
      <c r="EW2192" s="325"/>
      <c r="EX2192" s="325"/>
    </row>
    <row r="2193" spans="1:154" s="324" customFormat="1" x14ac:dyDescent="0.2">
      <c r="A2193" s="46"/>
      <c r="DR2193" s="325"/>
      <c r="DS2193" s="325"/>
      <c r="DT2193" s="325"/>
      <c r="EV2193" s="325"/>
      <c r="EW2193" s="325"/>
      <c r="EX2193" s="325"/>
    </row>
    <row r="2194" spans="1:154" s="324" customFormat="1" x14ac:dyDescent="0.2">
      <c r="A2194" s="46"/>
      <c r="DR2194" s="325"/>
      <c r="DS2194" s="325"/>
      <c r="DT2194" s="325"/>
      <c r="EV2194" s="325"/>
      <c r="EW2194" s="325"/>
      <c r="EX2194" s="325"/>
    </row>
    <row r="2195" spans="1:154" s="324" customFormat="1" x14ac:dyDescent="0.2">
      <c r="A2195" s="46"/>
      <c r="DR2195" s="325"/>
      <c r="DS2195" s="325"/>
      <c r="DT2195" s="325"/>
      <c r="EV2195" s="325"/>
      <c r="EW2195" s="325"/>
      <c r="EX2195" s="325"/>
    </row>
    <row r="2196" spans="1:154" s="324" customFormat="1" x14ac:dyDescent="0.2">
      <c r="A2196" s="46"/>
      <c r="DR2196" s="325"/>
      <c r="DS2196" s="325"/>
      <c r="DT2196" s="325"/>
      <c r="EV2196" s="325"/>
      <c r="EW2196" s="325"/>
      <c r="EX2196" s="325"/>
    </row>
    <row r="2197" spans="1:154" s="324" customFormat="1" x14ac:dyDescent="0.2">
      <c r="A2197" s="46"/>
      <c r="DR2197" s="325"/>
      <c r="DS2197" s="325"/>
      <c r="DT2197" s="325"/>
      <c r="EV2197" s="325"/>
      <c r="EW2197" s="325"/>
      <c r="EX2197" s="325"/>
    </row>
    <row r="2198" spans="1:154" s="324" customFormat="1" x14ac:dyDescent="0.2">
      <c r="A2198" s="46"/>
      <c r="DR2198" s="325"/>
      <c r="DS2198" s="325"/>
      <c r="DT2198" s="325"/>
      <c r="EV2198" s="325"/>
      <c r="EW2198" s="325"/>
      <c r="EX2198" s="325"/>
    </row>
    <row r="2199" spans="1:154" s="324" customFormat="1" x14ac:dyDescent="0.2">
      <c r="A2199" s="46"/>
      <c r="DR2199" s="325"/>
      <c r="DS2199" s="325"/>
      <c r="DT2199" s="325"/>
      <c r="EV2199" s="325"/>
      <c r="EW2199" s="325"/>
      <c r="EX2199" s="325"/>
    </row>
    <row r="2200" spans="1:154" s="324" customFormat="1" x14ac:dyDescent="0.2">
      <c r="A2200" s="46"/>
      <c r="DR2200" s="325"/>
      <c r="DS2200" s="325"/>
      <c r="DT2200" s="325"/>
      <c r="EV2200" s="325"/>
      <c r="EW2200" s="325"/>
      <c r="EX2200" s="325"/>
    </row>
    <row r="2201" spans="1:154" s="324" customFormat="1" x14ac:dyDescent="0.2">
      <c r="A2201" s="46"/>
      <c r="DR2201" s="325"/>
      <c r="DS2201" s="325"/>
      <c r="DT2201" s="325"/>
      <c r="EV2201" s="325"/>
      <c r="EW2201" s="325"/>
      <c r="EX2201" s="325"/>
    </row>
    <row r="2202" spans="1:154" s="324" customFormat="1" x14ac:dyDescent="0.2">
      <c r="A2202" s="46"/>
      <c r="DR2202" s="325"/>
      <c r="DS2202" s="325"/>
      <c r="DT2202" s="325"/>
      <c r="EV2202" s="325"/>
      <c r="EW2202" s="325"/>
      <c r="EX2202" s="325"/>
    </row>
    <row r="2203" spans="1:154" s="324" customFormat="1" x14ac:dyDescent="0.2">
      <c r="A2203" s="46"/>
      <c r="DR2203" s="325"/>
      <c r="DS2203" s="325"/>
      <c r="DT2203" s="325"/>
      <c r="EV2203" s="325"/>
      <c r="EW2203" s="325"/>
      <c r="EX2203" s="325"/>
    </row>
    <row r="2204" spans="1:154" s="324" customFormat="1" x14ac:dyDescent="0.2">
      <c r="A2204" s="46"/>
      <c r="DR2204" s="325"/>
      <c r="DS2204" s="325"/>
      <c r="DT2204" s="325"/>
      <c r="EV2204" s="325"/>
      <c r="EW2204" s="325"/>
      <c r="EX2204" s="325"/>
    </row>
    <row r="2205" spans="1:154" s="324" customFormat="1" x14ac:dyDescent="0.2">
      <c r="A2205" s="46"/>
      <c r="DR2205" s="325"/>
      <c r="DS2205" s="325"/>
      <c r="DT2205" s="325"/>
      <c r="EV2205" s="325"/>
      <c r="EW2205" s="325"/>
      <c r="EX2205" s="325"/>
    </row>
    <row r="2206" spans="1:154" s="324" customFormat="1" x14ac:dyDescent="0.2">
      <c r="A2206" s="46"/>
      <c r="DR2206" s="325"/>
      <c r="DS2206" s="325"/>
      <c r="DT2206" s="325"/>
      <c r="EV2206" s="325"/>
      <c r="EW2206" s="325"/>
      <c r="EX2206" s="325"/>
    </row>
    <row r="2207" spans="1:154" s="324" customFormat="1" x14ac:dyDescent="0.2">
      <c r="A2207" s="46"/>
      <c r="DR2207" s="325"/>
      <c r="DS2207" s="325"/>
      <c r="DT2207" s="325"/>
      <c r="EV2207" s="325"/>
      <c r="EW2207" s="325"/>
      <c r="EX2207" s="325"/>
    </row>
    <row r="2208" spans="1:154" s="324" customFormat="1" x14ac:dyDescent="0.2">
      <c r="A2208" s="46"/>
      <c r="DR2208" s="325"/>
      <c r="DS2208" s="325"/>
      <c r="DT2208" s="325"/>
      <c r="EV2208" s="325"/>
      <c r="EW2208" s="325"/>
      <c r="EX2208" s="325"/>
    </row>
    <row r="2209" spans="1:154" s="324" customFormat="1" x14ac:dyDescent="0.2">
      <c r="A2209" s="46"/>
      <c r="DR2209" s="325"/>
      <c r="DS2209" s="325"/>
      <c r="DT2209" s="325"/>
      <c r="EV2209" s="325"/>
      <c r="EW2209" s="325"/>
      <c r="EX2209" s="325"/>
    </row>
    <row r="2210" spans="1:154" s="324" customFormat="1" x14ac:dyDescent="0.2">
      <c r="A2210" s="46"/>
      <c r="DR2210" s="325"/>
      <c r="DS2210" s="325"/>
      <c r="DT2210" s="325"/>
      <c r="EV2210" s="325"/>
      <c r="EW2210" s="325"/>
      <c r="EX2210" s="325"/>
    </row>
    <row r="2211" spans="1:154" s="324" customFormat="1" x14ac:dyDescent="0.2">
      <c r="A2211" s="46"/>
      <c r="DR2211" s="325"/>
      <c r="DS2211" s="325"/>
      <c r="DT2211" s="325"/>
      <c r="EV2211" s="325"/>
      <c r="EW2211" s="325"/>
      <c r="EX2211" s="325"/>
    </row>
    <row r="2212" spans="1:154" s="324" customFormat="1" x14ac:dyDescent="0.2">
      <c r="A2212" s="46"/>
      <c r="DR2212" s="325"/>
      <c r="DS2212" s="325"/>
      <c r="DT2212" s="325"/>
      <c r="EV2212" s="325"/>
      <c r="EW2212" s="325"/>
      <c r="EX2212" s="325"/>
    </row>
    <row r="2213" spans="1:154" s="324" customFormat="1" x14ac:dyDescent="0.2">
      <c r="A2213" s="46"/>
      <c r="DR2213" s="325"/>
      <c r="DS2213" s="325"/>
      <c r="DT2213" s="325"/>
      <c r="EV2213" s="325"/>
      <c r="EW2213" s="325"/>
      <c r="EX2213" s="325"/>
    </row>
    <row r="2214" spans="1:154" s="324" customFormat="1" x14ac:dyDescent="0.2">
      <c r="A2214" s="46"/>
      <c r="DR2214" s="325"/>
      <c r="DS2214" s="325"/>
      <c r="DT2214" s="325"/>
      <c r="EV2214" s="325"/>
      <c r="EW2214" s="325"/>
      <c r="EX2214" s="325"/>
    </row>
    <row r="2215" spans="1:154" s="324" customFormat="1" x14ac:dyDescent="0.2">
      <c r="A2215" s="46"/>
      <c r="DR2215" s="325"/>
      <c r="DS2215" s="325"/>
      <c r="DT2215" s="325"/>
      <c r="EV2215" s="325"/>
      <c r="EW2215" s="325"/>
      <c r="EX2215" s="325"/>
    </row>
    <row r="2216" spans="1:154" s="324" customFormat="1" x14ac:dyDescent="0.2">
      <c r="A2216" s="46"/>
      <c r="DR2216" s="325"/>
      <c r="DS2216" s="325"/>
      <c r="DT2216" s="325"/>
      <c r="EV2216" s="325"/>
      <c r="EW2216" s="325"/>
      <c r="EX2216" s="325"/>
    </row>
    <row r="2217" spans="1:154" s="324" customFormat="1" x14ac:dyDescent="0.2">
      <c r="A2217" s="46"/>
      <c r="DR2217" s="325"/>
      <c r="DS2217" s="325"/>
      <c r="DT2217" s="325"/>
      <c r="EV2217" s="325"/>
      <c r="EW2217" s="325"/>
      <c r="EX2217" s="325"/>
    </row>
    <row r="2218" spans="1:154" s="324" customFormat="1" x14ac:dyDescent="0.2">
      <c r="A2218" s="46"/>
      <c r="DR2218" s="325"/>
      <c r="DS2218" s="325"/>
      <c r="DT2218" s="325"/>
      <c r="EV2218" s="325"/>
      <c r="EW2218" s="325"/>
      <c r="EX2218" s="325"/>
    </row>
    <row r="2219" spans="1:154" s="324" customFormat="1" x14ac:dyDescent="0.2">
      <c r="A2219" s="46"/>
      <c r="DR2219" s="325"/>
      <c r="DS2219" s="325"/>
      <c r="DT2219" s="325"/>
      <c r="EV2219" s="325"/>
      <c r="EW2219" s="325"/>
      <c r="EX2219" s="325"/>
    </row>
    <row r="2220" spans="1:154" s="324" customFormat="1" x14ac:dyDescent="0.2">
      <c r="A2220" s="46"/>
      <c r="DR2220" s="325"/>
      <c r="DS2220" s="325"/>
      <c r="DT2220" s="325"/>
      <c r="EV2220" s="325"/>
      <c r="EW2220" s="325"/>
      <c r="EX2220" s="325"/>
    </row>
    <row r="2221" spans="1:154" s="324" customFormat="1" x14ac:dyDescent="0.2">
      <c r="A2221" s="46"/>
      <c r="DR2221" s="325"/>
      <c r="DS2221" s="325"/>
      <c r="DT2221" s="325"/>
      <c r="EV2221" s="325"/>
      <c r="EW2221" s="325"/>
      <c r="EX2221" s="325"/>
    </row>
    <row r="2222" spans="1:154" s="324" customFormat="1" x14ac:dyDescent="0.2">
      <c r="A2222" s="46"/>
      <c r="DR2222" s="325"/>
      <c r="DS2222" s="325"/>
      <c r="DT2222" s="325"/>
      <c r="EV2222" s="325"/>
      <c r="EW2222" s="325"/>
      <c r="EX2222" s="325"/>
    </row>
    <row r="2223" spans="1:154" s="324" customFormat="1" x14ac:dyDescent="0.2">
      <c r="A2223" s="46"/>
      <c r="DR2223" s="325"/>
      <c r="DS2223" s="325"/>
      <c r="DT2223" s="325"/>
      <c r="EV2223" s="325"/>
      <c r="EW2223" s="325"/>
      <c r="EX2223" s="325"/>
    </row>
    <row r="2224" spans="1:154" s="324" customFormat="1" x14ac:dyDescent="0.2">
      <c r="A2224" s="46"/>
      <c r="DR2224" s="325"/>
      <c r="DS2224" s="325"/>
      <c r="DT2224" s="325"/>
      <c r="EV2224" s="325"/>
      <c r="EW2224" s="325"/>
      <c r="EX2224" s="325"/>
    </row>
    <row r="2225" spans="1:154" s="324" customFormat="1" x14ac:dyDescent="0.2">
      <c r="A2225" s="46"/>
      <c r="DR2225" s="325"/>
      <c r="DS2225" s="325"/>
      <c r="DT2225" s="325"/>
      <c r="EV2225" s="325"/>
      <c r="EW2225" s="325"/>
      <c r="EX2225" s="325"/>
    </row>
    <row r="2226" spans="1:154" s="324" customFormat="1" x14ac:dyDescent="0.2">
      <c r="A2226" s="46"/>
      <c r="DR2226" s="325"/>
      <c r="DS2226" s="325"/>
      <c r="DT2226" s="325"/>
      <c r="EV2226" s="325"/>
      <c r="EW2226" s="325"/>
      <c r="EX2226" s="325"/>
    </row>
    <row r="2227" spans="1:154" s="324" customFormat="1" x14ac:dyDescent="0.2">
      <c r="A2227" s="46"/>
      <c r="DR2227" s="325"/>
      <c r="DS2227" s="325"/>
      <c r="DT2227" s="325"/>
      <c r="EV2227" s="325"/>
      <c r="EW2227" s="325"/>
      <c r="EX2227" s="325"/>
    </row>
    <row r="2228" spans="1:154" s="324" customFormat="1" x14ac:dyDescent="0.2">
      <c r="A2228" s="46"/>
      <c r="DR2228" s="325"/>
      <c r="DS2228" s="325"/>
      <c r="DT2228" s="325"/>
      <c r="EV2228" s="325"/>
      <c r="EW2228" s="325"/>
      <c r="EX2228" s="325"/>
    </row>
    <row r="2229" spans="1:154" s="324" customFormat="1" x14ac:dyDescent="0.2">
      <c r="A2229" s="46"/>
      <c r="DR2229" s="325"/>
      <c r="DS2229" s="325"/>
      <c r="DT2229" s="325"/>
      <c r="EV2229" s="325"/>
      <c r="EW2229" s="325"/>
      <c r="EX2229" s="325"/>
    </row>
    <row r="2230" spans="1:154" s="324" customFormat="1" x14ac:dyDescent="0.2">
      <c r="A2230" s="46"/>
      <c r="DR2230" s="325"/>
      <c r="DS2230" s="325"/>
      <c r="DT2230" s="325"/>
      <c r="EV2230" s="325"/>
      <c r="EW2230" s="325"/>
      <c r="EX2230" s="325"/>
    </row>
    <row r="2231" spans="1:154" s="324" customFormat="1" x14ac:dyDescent="0.2">
      <c r="A2231" s="46"/>
      <c r="DR2231" s="325"/>
      <c r="DS2231" s="325"/>
      <c r="DT2231" s="325"/>
      <c r="EV2231" s="325"/>
      <c r="EW2231" s="325"/>
      <c r="EX2231" s="325"/>
    </row>
    <row r="2232" spans="1:154" s="324" customFormat="1" x14ac:dyDescent="0.2">
      <c r="A2232" s="46"/>
      <c r="DR2232" s="325"/>
      <c r="DS2232" s="325"/>
      <c r="DT2232" s="325"/>
      <c r="EV2232" s="325"/>
      <c r="EW2232" s="325"/>
      <c r="EX2232" s="325"/>
    </row>
    <row r="2233" spans="1:154" s="324" customFormat="1" x14ac:dyDescent="0.2">
      <c r="A2233" s="46"/>
      <c r="DR2233" s="325"/>
      <c r="DS2233" s="325"/>
      <c r="DT2233" s="325"/>
      <c r="EV2233" s="325"/>
      <c r="EW2233" s="325"/>
      <c r="EX2233" s="325"/>
    </row>
    <row r="2234" spans="1:154" s="324" customFormat="1" x14ac:dyDescent="0.2">
      <c r="A2234" s="46"/>
      <c r="DR2234" s="325"/>
      <c r="DS2234" s="325"/>
      <c r="DT2234" s="325"/>
      <c r="EV2234" s="325"/>
      <c r="EW2234" s="325"/>
      <c r="EX2234" s="325"/>
    </row>
    <row r="2235" spans="1:154" s="324" customFormat="1" x14ac:dyDescent="0.2">
      <c r="A2235" s="46"/>
      <c r="DR2235" s="325"/>
      <c r="DS2235" s="325"/>
      <c r="DT2235" s="325"/>
      <c r="EV2235" s="325"/>
      <c r="EW2235" s="325"/>
      <c r="EX2235" s="325"/>
    </row>
    <row r="2236" spans="1:154" s="324" customFormat="1" x14ac:dyDescent="0.2">
      <c r="A2236" s="46"/>
      <c r="DR2236" s="325"/>
      <c r="DS2236" s="325"/>
      <c r="DT2236" s="325"/>
      <c r="EV2236" s="325"/>
      <c r="EW2236" s="325"/>
      <c r="EX2236" s="325"/>
    </row>
    <row r="2237" spans="1:154" s="324" customFormat="1" x14ac:dyDescent="0.2">
      <c r="A2237" s="46"/>
      <c r="DR2237" s="325"/>
      <c r="DS2237" s="325"/>
      <c r="DT2237" s="325"/>
      <c r="EV2237" s="325"/>
      <c r="EW2237" s="325"/>
      <c r="EX2237" s="325"/>
    </row>
    <row r="2238" spans="1:154" s="324" customFormat="1" x14ac:dyDescent="0.2">
      <c r="A2238" s="46"/>
      <c r="DR2238" s="325"/>
      <c r="DS2238" s="325"/>
      <c r="DT2238" s="325"/>
      <c r="EV2238" s="325"/>
      <c r="EW2238" s="325"/>
      <c r="EX2238" s="325"/>
    </row>
    <row r="2239" spans="1:154" s="324" customFormat="1" x14ac:dyDescent="0.2">
      <c r="A2239" s="46"/>
      <c r="DR2239" s="325"/>
      <c r="DS2239" s="325"/>
      <c r="DT2239" s="325"/>
      <c r="EV2239" s="325"/>
      <c r="EW2239" s="325"/>
      <c r="EX2239" s="325"/>
    </row>
    <row r="2240" spans="1:154" s="324" customFormat="1" x14ac:dyDescent="0.2">
      <c r="A2240" s="46"/>
      <c r="DR2240" s="325"/>
      <c r="DS2240" s="325"/>
      <c r="DT2240" s="325"/>
      <c r="EV2240" s="325"/>
      <c r="EW2240" s="325"/>
      <c r="EX2240" s="325"/>
    </row>
    <row r="2241" spans="1:154" s="324" customFormat="1" x14ac:dyDescent="0.2">
      <c r="A2241" s="46"/>
      <c r="DR2241" s="325"/>
      <c r="DS2241" s="325"/>
      <c r="DT2241" s="325"/>
      <c r="EV2241" s="325"/>
      <c r="EW2241" s="325"/>
      <c r="EX2241" s="325"/>
    </row>
    <row r="2242" spans="1:154" s="324" customFormat="1" x14ac:dyDescent="0.2">
      <c r="A2242" s="46"/>
      <c r="DR2242" s="325"/>
      <c r="DS2242" s="325"/>
      <c r="DT2242" s="325"/>
      <c r="EV2242" s="325"/>
      <c r="EW2242" s="325"/>
      <c r="EX2242" s="325"/>
    </row>
    <row r="2243" spans="1:154" s="324" customFormat="1" x14ac:dyDescent="0.2">
      <c r="A2243" s="46"/>
      <c r="DR2243" s="325"/>
      <c r="DS2243" s="325"/>
      <c r="DT2243" s="325"/>
      <c r="EV2243" s="325"/>
      <c r="EW2243" s="325"/>
      <c r="EX2243" s="325"/>
    </row>
    <row r="2244" spans="1:154" s="324" customFormat="1" x14ac:dyDescent="0.2">
      <c r="A2244" s="46"/>
      <c r="DR2244" s="325"/>
      <c r="DS2244" s="325"/>
      <c r="DT2244" s="325"/>
      <c r="EV2244" s="325"/>
      <c r="EW2244" s="325"/>
      <c r="EX2244" s="325"/>
    </row>
    <row r="2245" spans="1:154" s="324" customFormat="1" x14ac:dyDescent="0.2">
      <c r="A2245" s="46"/>
      <c r="DR2245" s="325"/>
      <c r="DS2245" s="325"/>
      <c r="DT2245" s="325"/>
      <c r="EV2245" s="325"/>
      <c r="EW2245" s="325"/>
      <c r="EX2245" s="325"/>
    </row>
    <row r="2246" spans="1:154" s="324" customFormat="1" x14ac:dyDescent="0.2">
      <c r="A2246" s="46"/>
      <c r="DR2246" s="325"/>
      <c r="DS2246" s="325"/>
      <c r="DT2246" s="325"/>
      <c r="EV2246" s="325"/>
      <c r="EW2246" s="325"/>
      <c r="EX2246" s="325"/>
    </row>
    <row r="2247" spans="1:154" s="324" customFormat="1" x14ac:dyDescent="0.2">
      <c r="A2247" s="46"/>
      <c r="DR2247" s="325"/>
      <c r="DS2247" s="325"/>
      <c r="DT2247" s="325"/>
      <c r="EV2247" s="325"/>
      <c r="EW2247" s="325"/>
      <c r="EX2247" s="325"/>
    </row>
    <row r="2248" spans="1:154" s="324" customFormat="1" x14ac:dyDescent="0.2">
      <c r="A2248" s="46"/>
      <c r="DR2248" s="325"/>
      <c r="DS2248" s="325"/>
      <c r="DT2248" s="325"/>
      <c r="EV2248" s="325"/>
      <c r="EW2248" s="325"/>
      <c r="EX2248" s="325"/>
    </row>
    <row r="2249" spans="1:154" s="324" customFormat="1" x14ac:dyDescent="0.2">
      <c r="A2249" s="46"/>
      <c r="DR2249" s="325"/>
      <c r="DS2249" s="325"/>
      <c r="DT2249" s="325"/>
      <c r="EV2249" s="325"/>
      <c r="EW2249" s="325"/>
      <c r="EX2249" s="325"/>
    </row>
    <row r="2250" spans="1:154" s="324" customFormat="1" x14ac:dyDescent="0.2">
      <c r="A2250" s="46"/>
      <c r="DR2250" s="325"/>
      <c r="DS2250" s="325"/>
      <c r="DT2250" s="325"/>
      <c r="EV2250" s="325"/>
      <c r="EW2250" s="325"/>
      <c r="EX2250" s="325"/>
    </row>
    <row r="2251" spans="1:154" s="324" customFormat="1" x14ac:dyDescent="0.2">
      <c r="A2251" s="46"/>
      <c r="DR2251" s="325"/>
      <c r="DS2251" s="325"/>
      <c r="DT2251" s="325"/>
      <c r="EV2251" s="325"/>
      <c r="EW2251" s="325"/>
      <c r="EX2251" s="325"/>
    </row>
    <row r="2252" spans="1:154" s="324" customFormat="1" x14ac:dyDescent="0.2">
      <c r="A2252" s="46"/>
      <c r="DR2252" s="325"/>
      <c r="DS2252" s="325"/>
      <c r="DT2252" s="325"/>
      <c r="EV2252" s="325"/>
      <c r="EW2252" s="325"/>
      <c r="EX2252" s="325"/>
    </row>
    <row r="2253" spans="1:154" s="324" customFormat="1" x14ac:dyDescent="0.2">
      <c r="A2253" s="46"/>
      <c r="DR2253" s="325"/>
      <c r="DS2253" s="325"/>
      <c r="DT2253" s="325"/>
      <c r="EV2253" s="325"/>
      <c r="EW2253" s="325"/>
      <c r="EX2253" s="325"/>
    </row>
    <row r="2254" spans="1:154" s="324" customFormat="1" x14ac:dyDescent="0.2">
      <c r="A2254" s="46"/>
      <c r="DR2254" s="325"/>
      <c r="DS2254" s="325"/>
      <c r="DT2254" s="325"/>
      <c r="EV2254" s="325"/>
      <c r="EW2254" s="325"/>
      <c r="EX2254" s="325"/>
    </row>
    <row r="2255" spans="1:154" s="324" customFormat="1" x14ac:dyDescent="0.2">
      <c r="A2255" s="46"/>
      <c r="DR2255" s="325"/>
      <c r="DS2255" s="325"/>
      <c r="DT2255" s="325"/>
      <c r="EV2255" s="325"/>
      <c r="EW2255" s="325"/>
      <c r="EX2255" s="325"/>
    </row>
    <row r="2256" spans="1:154" s="324" customFormat="1" x14ac:dyDescent="0.2">
      <c r="A2256" s="46"/>
      <c r="DR2256" s="325"/>
      <c r="DS2256" s="325"/>
      <c r="DT2256" s="325"/>
      <c r="EV2256" s="325"/>
      <c r="EW2256" s="325"/>
      <c r="EX2256" s="325"/>
    </row>
    <row r="2257" spans="1:154" s="324" customFormat="1" x14ac:dyDescent="0.2">
      <c r="A2257" s="46"/>
      <c r="DR2257" s="325"/>
      <c r="DS2257" s="325"/>
      <c r="DT2257" s="325"/>
      <c r="EV2257" s="325"/>
      <c r="EW2257" s="325"/>
      <c r="EX2257" s="325"/>
    </row>
    <row r="2258" spans="1:154" s="324" customFormat="1" x14ac:dyDescent="0.2">
      <c r="A2258" s="46"/>
      <c r="DR2258" s="325"/>
      <c r="DS2258" s="325"/>
      <c r="DT2258" s="325"/>
      <c r="EV2258" s="325"/>
      <c r="EW2258" s="325"/>
      <c r="EX2258" s="325"/>
    </row>
    <row r="2259" spans="1:154" s="324" customFormat="1" x14ac:dyDescent="0.2">
      <c r="A2259" s="46"/>
      <c r="DR2259" s="325"/>
      <c r="DS2259" s="325"/>
      <c r="DT2259" s="325"/>
      <c r="EV2259" s="325"/>
      <c r="EW2259" s="325"/>
      <c r="EX2259" s="325"/>
    </row>
    <row r="2260" spans="1:154" s="324" customFormat="1" x14ac:dyDescent="0.2">
      <c r="A2260" s="46"/>
      <c r="DR2260" s="325"/>
      <c r="DS2260" s="325"/>
      <c r="DT2260" s="325"/>
      <c r="EV2260" s="325"/>
      <c r="EW2260" s="325"/>
      <c r="EX2260" s="325"/>
    </row>
    <row r="2261" spans="1:154" s="324" customFormat="1" x14ac:dyDescent="0.2">
      <c r="A2261" s="46"/>
      <c r="DR2261" s="325"/>
      <c r="DS2261" s="325"/>
      <c r="DT2261" s="325"/>
      <c r="EV2261" s="325"/>
      <c r="EW2261" s="325"/>
      <c r="EX2261" s="325"/>
    </row>
    <row r="2262" spans="1:154" s="324" customFormat="1" x14ac:dyDescent="0.2">
      <c r="A2262" s="46"/>
      <c r="DR2262" s="325"/>
      <c r="DS2262" s="325"/>
      <c r="DT2262" s="325"/>
      <c r="EV2262" s="325"/>
      <c r="EW2262" s="325"/>
      <c r="EX2262" s="325"/>
    </row>
    <row r="2263" spans="1:154" s="324" customFormat="1" x14ac:dyDescent="0.2">
      <c r="A2263" s="46"/>
      <c r="DR2263" s="325"/>
      <c r="DS2263" s="325"/>
      <c r="DT2263" s="325"/>
      <c r="EV2263" s="325"/>
      <c r="EW2263" s="325"/>
      <c r="EX2263" s="325"/>
    </row>
    <row r="2264" spans="1:154" s="324" customFormat="1" x14ac:dyDescent="0.2">
      <c r="A2264" s="46"/>
      <c r="DR2264" s="325"/>
      <c r="DS2264" s="325"/>
      <c r="DT2264" s="325"/>
      <c r="EV2264" s="325"/>
      <c r="EW2264" s="325"/>
      <c r="EX2264" s="325"/>
    </row>
    <row r="2265" spans="1:154" s="324" customFormat="1" x14ac:dyDescent="0.2">
      <c r="A2265" s="46"/>
      <c r="DR2265" s="325"/>
      <c r="DS2265" s="325"/>
      <c r="DT2265" s="325"/>
      <c r="EV2265" s="325"/>
      <c r="EW2265" s="325"/>
      <c r="EX2265" s="325"/>
    </row>
    <row r="2266" spans="1:154" s="324" customFormat="1" x14ac:dyDescent="0.2">
      <c r="A2266" s="46"/>
      <c r="DR2266" s="325"/>
      <c r="DS2266" s="325"/>
      <c r="DT2266" s="325"/>
      <c r="EV2266" s="325"/>
      <c r="EW2266" s="325"/>
      <c r="EX2266" s="325"/>
    </row>
    <row r="2267" spans="1:154" s="324" customFormat="1" x14ac:dyDescent="0.2">
      <c r="A2267" s="46"/>
      <c r="DR2267" s="325"/>
      <c r="DS2267" s="325"/>
      <c r="DT2267" s="325"/>
      <c r="EV2267" s="325"/>
      <c r="EW2267" s="325"/>
      <c r="EX2267" s="325"/>
    </row>
    <row r="2268" spans="1:154" s="324" customFormat="1" x14ac:dyDescent="0.2">
      <c r="A2268" s="46"/>
      <c r="DR2268" s="325"/>
      <c r="DS2268" s="325"/>
      <c r="DT2268" s="325"/>
      <c r="EV2268" s="325"/>
      <c r="EW2268" s="325"/>
      <c r="EX2268" s="325"/>
    </row>
    <row r="2269" spans="1:154" s="324" customFormat="1" x14ac:dyDescent="0.2">
      <c r="A2269" s="46"/>
      <c r="DR2269" s="325"/>
      <c r="DS2269" s="325"/>
      <c r="DT2269" s="325"/>
      <c r="EV2269" s="325"/>
      <c r="EW2269" s="325"/>
      <c r="EX2269" s="325"/>
    </row>
    <row r="2270" spans="1:154" s="324" customFormat="1" x14ac:dyDescent="0.2">
      <c r="A2270" s="46"/>
      <c r="DR2270" s="325"/>
      <c r="DS2270" s="325"/>
      <c r="DT2270" s="325"/>
      <c r="EV2270" s="325"/>
      <c r="EW2270" s="325"/>
      <c r="EX2270" s="325"/>
    </row>
    <row r="2271" spans="1:154" s="324" customFormat="1" x14ac:dyDescent="0.2">
      <c r="A2271" s="46"/>
      <c r="DR2271" s="325"/>
      <c r="DS2271" s="325"/>
      <c r="DT2271" s="325"/>
      <c r="EV2271" s="325"/>
      <c r="EW2271" s="325"/>
      <c r="EX2271" s="325"/>
    </row>
    <row r="2272" spans="1:154" s="324" customFormat="1" x14ac:dyDescent="0.2">
      <c r="A2272" s="46"/>
      <c r="DR2272" s="325"/>
      <c r="DS2272" s="325"/>
      <c r="DT2272" s="325"/>
      <c r="EV2272" s="325"/>
      <c r="EW2272" s="325"/>
      <c r="EX2272" s="325"/>
    </row>
    <row r="2273" spans="1:154" s="324" customFormat="1" x14ac:dyDescent="0.2">
      <c r="A2273" s="46"/>
      <c r="DR2273" s="325"/>
      <c r="DS2273" s="325"/>
      <c r="DT2273" s="325"/>
      <c r="EV2273" s="325"/>
      <c r="EW2273" s="325"/>
      <c r="EX2273" s="325"/>
    </row>
    <row r="2274" spans="1:154" s="324" customFormat="1" x14ac:dyDescent="0.2">
      <c r="A2274" s="46"/>
      <c r="DR2274" s="325"/>
      <c r="DS2274" s="325"/>
      <c r="DT2274" s="325"/>
      <c r="EV2274" s="325"/>
      <c r="EW2274" s="325"/>
      <c r="EX2274" s="325"/>
    </row>
    <row r="2275" spans="1:154" s="324" customFormat="1" x14ac:dyDescent="0.2">
      <c r="A2275" s="46"/>
      <c r="DR2275" s="325"/>
      <c r="DS2275" s="325"/>
      <c r="DT2275" s="325"/>
      <c r="EV2275" s="325"/>
      <c r="EW2275" s="325"/>
      <c r="EX2275" s="325"/>
    </row>
    <row r="2276" spans="1:154" s="324" customFormat="1" x14ac:dyDescent="0.2">
      <c r="A2276" s="46"/>
      <c r="DR2276" s="325"/>
      <c r="DS2276" s="325"/>
      <c r="DT2276" s="325"/>
      <c r="EV2276" s="325"/>
      <c r="EW2276" s="325"/>
      <c r="EX2276" s="325"/>
    </row>
    <row r="2277" spans="1:154" s="324" customFormat="1" x14ac:dyDescent="0.2">
      <c r="A2277" s="46"/>
      <c r="DR2277" s="325"/>
      <c r="DS2277" s="325"/>
      <c r="DT2277" s="325"/>
      <c r="EV2277" s="325"/>
      <c r="EW2277" s="325"/>
      <c r="EX2277" s="325"/>
    </row>
    <row r="2278" spans="1:154" s="324" customFormat="1" x14ac:dyDescent="0.2">
      <c r="A2278" s="46"/>
      <c r="DR2278" s="325"/>
      <c r="DS2278" s="325"/>
      <c r="DT2278" s="325"/>
      <c r="EV2278" s="325"/>
      <c r="EW2278" s="325"/>
      <c r="EX2278" s="325"/>
    </row>
    <row r="2279" spans="1:154" s="324" customFormat="1" x14ac:dyDescent="0.2">
      <c r="A2279" s="46"/>
      <c r="DR2279" s="325"/>
      <c r="DS2279" s="325"/>
      <c r="DT2279" s="325"/>
      <c r="EV2279" s="325"/>
      <c r="EW2279" s="325"/>
      <c r="EX2279" s="325"/>
    </row>
    <row r="2280" spans="1:154" s="324" customFormat="1" x14ac:dyDescent="0.2">
      <c r="A2280" s="46"/>
      <c r="DR2280" s="325"/>
      <c r="DS2280" s="325"/>
      <c r="DT2280" s="325"/>
      <c r="EV2280" s="325"/>
      <c r="EW2280" s="325"/>
      <c r="EX2280" s="325"/>
    </row>
    <row r="2281" spans="1:154" s="324" customFormat="1" x14ac:dyDescent="0.2">
      <c r="A2281" s="46"/>
      <c r="DR2281" s="325"/>
      <c r="DS2281" s="325"/>
      <c r="DT2281" s="325"/>
      <c r="EV2281" s="325"/>
      <c r="EW2281" s="325"/>
      <c r="EX2281" s="325"/>
    </row>
    <row r="2282" spans="1:154" s="324" customFormat="1" x14ac:dyDescent="0.2">
      <c r="A2282" s="46"/>
      <c r="DR2282" s="325"/>
      <c r="DS2282" s="325"/>
      <c r="DT2282" s="325"/>
      <c r="EV2282" s="325"/>
      <c r="EW2282" s="325"/>
      <c r="EX2282" s="325"/>
    </row>
    <row r="2283" spans="1:154" s="324" customFormat="1" x14ac:dyDescent="0.2">
      <c r="A2283" s="46"/>
      <c r="DR2283" s="325"/>
      <c r="DS2283" s="325"/>
      <c r="DT2283" s="325"/>
      <c r="EV2283" s="325"/>
      <c r="EW2283" s="325"/>
      <c r="EX2283" s="325"/>
    </row>
    <row r="2284" spans="1:154" s="324" customFormat="1" x14ac:dyDescent="0.2">
      <c r="A2284" s="46"/>
      <c r="DR2284" s="325"/>
      <c r="DS2284" s="325"/>
      <c r="DT2284" s="325"/>
      <c r="EV2284" s="325"/>
      <c r="EW2284" s="325"/>
      <c r="EX2284" s="325"/>
    </row>
    <row r="2285" spans="1:154" s="324" customFormat="1" x14ac:dyDescent="0.2">
      <c r="A2285" s="46"/>
      <c r="DR2285" s="325"/>
      <c r="DS2285" s="325"/>
      <c r="DT2285" s="325"/>
      <c r="EV2285" s="325"/>
      <c r="EW2285" s="325"/>
      <c r="EX2285" s="325"/>
    </row>
    <row r="2286" spans="1:154" s="324" customFormat="1" x14ac:dyDescent="0.2">
      <c r="A2286" s="46"/>
      <c r="DR2286" s="325"/>
      <c r="DS2286" s="325"/>
      <c r="DT2286" s="325"/>
      <c r="EV2286" s="325"/>
      <c r="EW2286" s="325"/>
      <c r="EX2286" s="325"/>
    </row>
    <row r="2287" spans="1:154" s="324" customFormat="1" x14ac:dyDescent="0.2">
      <c r="A2287" s="46"/>
      <c r="DR2287" s="325"/>
      <c r="DS2287" s="325"/>
      <c r="DT2287" s="325"/>
      <c r="EV2287" s="325"/>
      <c r="EW2287" s="325"/>
      <c r="EX2287" s="325"/>
    </row>
    <row r="2288" spans="1:154" s="324" customFormat="1" x14ac:dyDescent="0.2">
      <c r="A2288" s="46"/>
      <c r="DR2288" s="325"/>
      <c r="DS2288" s="325"/>
      <c r="DT2288" s="325"/>
      <c r="EV2288" s="325"/>
      <c r="EW2288" s="325"/>
      <c r="EX2288" s="325"/>
    </row>
    <row r="2289" spans="1:154" s="324" customFormat="1" x14ac:dyDescent="0.2">
      <c r="A2289" s="46"/>
      <c r="DR2289" s="325"/>
      <c r="DS2289" s="325"/>
      <c r="DT2289" s="325"/>
      <c r="EV2289" s="325"/>
      <c r="EW2289" s="325"/>
      <c r="EX2289" s="325"/>
    </row>
    <row r="2290" spans="1:154" s="324" customFormat="1" x14ac:dyDescent="0.2">
      <c r="A2290" s="46"/>
      <c r="DR2290" s="325"/>
      <c r="DS2290" s="325"/>
      <c r="DT2290" s="325"/>
      <c r="EV2290" s="325"/>
      <c r="EW2290" s="325"/>
      <c r="EX2290" s="325"/>
    </row>
    <row r="2291" spans="1:154" s="324" customFormat="1" x14ac:dyDescent="0.2">
      <c r="A2291" s="46"/>
      <c r="DR2291" s="325"/>
      <c r="DS2291" s="325"/>
      <c r="DT2291" s="325"/>
      <c r="EV2291" s="325"/>
      <c r="EW2291" s="325"/>
      <c r="EX2291" s="325"/>
    </row>
    <row r="2292" spans="1:154" s="324" customFormat="1" x14ac:dyDescent="0.2">
      <c r="A2292" s="46"/>
      <c r="DR2292" s="325"/>
      <c r="DS2292" s="325"/>
      <c r="DT2292" s="325"/>
      <c r="EV2292" s="325"/>
      <c r="EW2292" s="325"/>
      <c r="EX2292" s="325"/>
    </row>
    <row r="2293" spans="1:154" s="324" customFormat="1" x14ac:dyDescent="0.2">
      <c r="A2293" s="46"/>
      <c r="DR2293" s="325"/>
      <c r="DS2293" s="325"/>
      <c r="DT2293" s="325"/>
      <c r="EV2293" s="325"/>
      <c r="EW2293" s="325"/>
      <c r="EX2293" s="325"/>
    </row>
    <row r="2294" spans="1:154" s="324" customFormat="1" x14ac:dyDescent="0.2">
      <c r="A2294" s="46"/>
      <c r="DR2294" s="325"/>
      <c r="DS2294" s="325"/>
      <c r="DT2294" s="325"/>
      <c r="EV2294" s="325"/>
      <c r="EW2294" s="325"/>
      <c r="EX2294" s="325"/>
    </row>
    <row r="2295" spans="1:154" s="324" customFormat="1" x14ac:dyDescent="0.2">
      <c r="A2295" s="46"/>
      <c r="DR2295" s="325"/>
      <c r="DS2295" s="325"/>
      <c r="DT2295" s="325"/>
      <c r="EV2295" s="325"/>
      <c r="EW2295" s="325"/>
      <c r="EX2295" s="325"/>
    </row>
    <row r="2296" spans="1:154" s="324" customFormat="1" x14ac:dyDescent="0.2">
      <c r="A2296" s="46"/>
      <c r="DR2296" s="325"/>
      <c r="DS2296" s="325"/>
      <c r="DT2296" s="325"/>
      <c r="EV2296" s="325"/>
      <c r="EW2296" s="325"/>
      <c r="EX2296" s="325"/>
    </row>
    <row r="2297" spans="1:154" s="324" customFormat="1" x14ac:dyDescent="0.2">
      <c r="A2297" s="46"/>
      <c r="DR2297" s="325"/>
      <c r="DS2297" s="325"/>
      <c r="DT2297" s="325"/>
      <c r="EV2297" s="325"/>
      <c r="EW2297" s="325"/>
      <c r="EX2297" s="325"/>
    </row>
    <row r="2298" spans="1:154" s="324" customFormat="1" x14ac:dyDescent="0.2">
      <c r="A2298" s="46"/>
      <c r="DR2298" s="325"/>
      <c r="DS2298" s="325"/>
      <c r="DT2298" s="325"/>
      <c r="EV2298" s="325"/>
      <c r="EW2298" s="325"/>
      <c r="EX2298" s="325"/>
    </row>
    <row r="2299" spans="1:154" s="324" customFormat="1" x14ac:dyDescent="0.2">
      <c r="A2299" s="46"/>
      <c r="DR2299" s="325"/>
      <c r="DS2299" s="325"/>
      <c r="DT2299" s="325"/>
      <c r="EV2299" s="325"/>
      <c r="EW2299" s="325"/>
      <c r="EX2299" s="325"/>
    </row>
    <row r="2300" spans="1:154" s="324" customFormat="1" x14ac:dyDescent="0.2">
      <c r="A2300" s="46"/>
      <c r="DR2300" s="325"/>
      <c r="DS2300" s="325"/>
      <c r="DT2300" s="325"/>
      <c r="EV2300" s="325"/>
      <c r="EW2300" s="325"/>
      <c r="EX2300" s="325"/>
    </row>
    <row r="2301" spans="1:154" s="324" customFormat="1" x14ac:dyDescent="0.2">
      <c r="A2301" s="46"/>
      <c r="DR2301" s="325"/>
      <c r="DS2301" s="325"/>
      <c r="DT2301" s="325"/>
      <c r="EV2301" s="325"/>
      <c r="EW2301" s="325"/>
      <c r="EX2301" s="325"/>
    </row>
    <row r="2302" spans="1:154" s="324" customFormat="1" x14ac:dyDescent="0.2">
      <c r="A2302" s="46"/>
      <c r="DR2302" s="325"/>
      <c r="DS2302" s="325"/>
      <c r="DT2302" s="325"/>
      <c r="EV2302" s="325"/>
      <c r="EW2302" s="325"/>
      <c r="EX2302" s="325"/>
    </row>
    <row r="2303" spans="1:154" s="324" customFormat="1" x14ac:dyDescent="0.2">
      <c r="A2303" s="46"/>
      <c r="DR2303" s="325"/>
      <c r="DS2303" s="325"/>
      <c r="DT2303" s="325"/>
      <c r="EV2303" s="325"/>
      <c r="EW2303" s="325"/>
      <c r="EX2303" s="325"/>
    </row>
    <row r="2304" spans="1:154" s="324" customFormat="1" x14ac:dyDescent="0.2">
      <c r="A2304" s="46"/>
      <c r="DR2304" s="325"/>
      <c r="DS2304" s="325"/>
      <c r="DT2304" s="325"/>
      <c r="EV2304" s="325"/>
      <c r="EW2304" s="325"/>
      <c r="EX2304" s="325"/>
    </row>
    <row r="2305" spans="1:154" s="324" customFormat="1" x14ac:dyDescent="0.2">
      <c r="A2305" s="46"/>
      <c r="DR2305" s="325"/>
      <c r="DS2305" s="325"/>
      <c r="DT2305" s="325"/>
      <c r="EV2305" s="325"/>
      <c r="EW2305" s="325"/>
      <c r="EX2305" s="325"/>
    </row>
    <row r="2306" spans="1:154" s="324" customFormat="1" x14ac:dyDescent="0.2">
      <c r="A2306" s="46"/>
      <c r="DR2306" s="325"/>
      <c r="DS2306" s="325"/>
      <c r="DT2306" s="325"/>
      <c r="EV2306" s="325"/>
      <c r="EW2306" s="325"/>
      <c r="EX2306" s="325"/>
    </row>
    <row r="2307" spans="1:154" s="324" customFormat="1" x14ac:dyDescent="0.2">
      <c r="A2307" s="46"/>
      <c r="DR2307" s="325"/>
      <c r="DS2307" s="325"/>
      <c r="DT2307" s="325"/>
      <c r="EV2307" s="325"/>
      <c r="EW2307" s="325"/>
      <c r="EX2307" s="325"/>
    </row>
    <row r="2308" spans="1:154" s="324" customFormat="1" x14ac:dyDescent="0.2">
      <c r="A2308" s="46"/>
      <c r="DR2308" s="325"/>
      <c r="DS2308" s="325"/>
      <c r="DT2308" s="325"/>
      <c r="EV2308" s="325"/>
      <c r="EW2308" s="325"/>
      <c r="EX2308" s="325"/>
    </row>
    <row r="2309" spans="1:154" s="324" customFormat="1" x14ac:dyDescent="0.2">
      <c r="A2309" s="46"/>
      <c r="DR2309" s="325"/>
      <c r="DS2309" s="325"/>
      <c r="DT2309" s="325"/>
      <c r="EV2309" s="325"/>
      <c r="EW2309" s="325"/>
      <c r="EX2309" s="325"/>
    </row>
    <row r="2310" spans="1:154" s="324" customFormat="1" x14ac:dyDescent="0.2">
      <c r="A2310" s="46"/>
      <c r="DR2310" s="325"/>
      <c r="DS2310" s="325"/>
      <c r="DT2310" s="325"/>
      <c r="EV2310" s="325"/>
      <c r="EW2310" s="325"/>
      <c r="EX2310" s="325"/>
    </row>
    <row r="2311" spans="1:154" s="324" customFormat="1" x14ac:dyDescent="0.2">
      <c r="A2311" s="46"/>
      <c r="DR2311" s="325"/>
      <c r="DS2311" s="325"/>
      <c r="DT2311" s="325"/>
      <c r="EV2311" s="325"/>
      <c r="EW2311" s="325"/>
      <c r="EX2311" s="325"/>
    </row>
    <row r="2312" spans="1:154" s="324" customFormat="1" x14ac:dyDescent="0.2">
      <c r="A2312" s="46"/>
      <c r="DR2312" s="325"/>
      <c r="DS2312" s="325"/>
      <c r="DT2312" s="325"/>
      <c r="EV2312" s="325"/>
      <c r="EW2312" s="325"/>
      <c r="EX2312" s="325"/>
    </row>
    <row r="2313" spans="1:154" s="324" customFormat="1" x14ac:dyDescent="0.2">
      <c r="A2313" s="46"/>
      <c r="DR2313" s="325"/>
      <c r="DS2313" s="325"/>
      <c r="DT2313" s="325"/>
      <c r="EV2313" s="325"/>
      <c r="EW2313" s="325"/>
      <c r="EX2313" s="325"/>
    </row>
    <row r="2314" spans="1:154" s="324" customFormat="1" x14ac:dyDescent="0.2">
      <c r="A2314" s="46"/>
      <c r="DR2314" s="325"/>
      <c r="DS2314" s="325"/>
      <c r="DT2314" s="325"/>
      <c r="EV2314" s="325"/>
      <c r="EW2314" s="325"/>
      <c r="EX2314" s="325"/>
    </row>
    <row r="2315" spans="1:154" s="324" customFormat="1" x14ac:dyDescent="0.2">
      <c r="A2315" s="46"/>
      <c r="DR2315" s="325"/>
      <c r="DS2315" s="325"/>
      <c r="DT2315" s="325"/>
      <c r="EV2315" s="325"/>
      <c r="EW2315" s="325"/>
      <c r="EX2315" s="325"/>
    </row>
    <row r="2316" spans="1:154" s="324" customFormat="1" x14ac:dyDescent="0.2">
      <c r="A2316" s="46"/>
      <c r="DR2316" s="325"/>
      <c r="DS2316" s="325"/>
      <c r="DT2316" s="325"/>
      <c r="EV2316" s="325"/>
      <c r="EW2316" s="325"/>
      <c r="EX2316" s="325"/>
    </row>
    <row r="2317" spans="1:154" s="324" customFormat="1" x14ac:dyDescent="0.2">
      <c r="A2317" s="46"/>
      <c r="DR2317" s="325"/>
      <c r="DS2317" s="325"/>
      <c r="DT2317" s="325"/>
      <c r="EV2317" s="325"/>
      <c r="EW2317" s="325"/>
      <c r="EX2317" s="325"/>
    </row>
    <row r="2318" spans="1:154" s="324" customFormat="1" x14ac:dyDescent="0.2">
      <c r="A2318" s="46"/>
      <c r="DR2318" s="325"/>
      <c r="DS2318" s="325"/>
      <c r="DT2318" s="325"/>
      <c r="EV2318" s="325"/>
      <c r="EW2318" s="325"/>
      <c r="EX2318" s="325"/>
    </row>
    <row r="2319" spans="1:154" s="324" customFormat="1" x14ac:dyDescent="0.2">
      <c r="A2319" s="46"/>
      <c r="DR2319" s="325"/>
      <c r="DS2319" s="325"/>
      <c r="DT2319" s="325"/>
      <c r="EV2319" s="325"/>
      <c r="EW2319" s="325"/>
      <c r="EX2319" s="325"/>
    </row>
    <row r="2320" spans="1:154" s="324" customFormat="1" x14ac:dyDescent="0.2">
      <c r="A2320" s="46"/>
      <c r="DR2320" s="325"/>
      <c r="DS2320" s="325"/>
      <c r="DT2320" s="325"/>
      <c r="EV2320" s="325"/>
      <c r="EW2320" s="325"/>
      <c r="EX2320" s="325"/>
    </row>
    <row r="2321" spans="1:154" s="324" customFormat="1" x14ac:dyDescent="0.2">
      <c r="A2321" s="46"/>
      <c r="DR2321" s="325"/>
      <c r="DS2321" s="325"/>
      <c r="DT2321" s="325"/>
      <c r="EV2321" s="325"/>
      <c r="EW2321" s="325"/>
      <c r="EX2321" s="325"/>
    </row>
    <row r="2322" spans="1:154" s="324" customFormat="1" x14ac:dyDescent="0.2">
      <c r="A2322" s="46"/>
      <c r="DR2322" s="325"/>
      <c r="DS2322" s="325"/>
      <c r="DT2322" s="325"/>
      <c r="EV2322" s="325"/>
      <c r="EW2322" s="325"/>
      <c r="EX2322" s="325"/>
    </row>
    <row r="2323" spans="1:154" s="324" customFormat="1" x14ac:dyDescent="0.2">
      <c r="A2323" s="46"/>
      <c r="DR2323" s="325"/>
      <c r="DS2323" s="325"/>
      <c r="DT2323" s="325"/>
      <c r="EV2323" s="325"/>
      <c r="EW2323" s="325"/>
      <c r="EX2323" s="325"/>
    </row>
    <row r="2324" spans="1:154" s="324" customFormat="1" x14ac:dyDescent="0.2">
      <c r="A2324" s="46"/>
      <c r="DR2324" s="325"/>
      <c r="DS2324" s="325"/>
      <c r="DT2324" s="325"/>
      <c r="EV2324" s="325"/>
      <c r="EW2324" s="325"/>
      <c r="EX2324" s="325"/>
    </row>
    <row r="2325" spans="1:154" s="324" customFormat="1" x14ac:dyDescent="0.2">
      <c r="A2325" s="46"/>
      <c r="DR2325" s="325"/>
      <c r="DS2325" s="325"/>
      <c r="DT2325" s="325"/>
      <c r="EV2325" s="325"/>
      <c r="EW2325" s="325"/>
      <c r="EX2325" s="325"/>
    </row>
    <row r="2326" spans="1:154" s="324" customFormat="1" x14ac:dyDescent="0.2">
      <c r="A2326" s="46"/>
      <c r="DR2326" s="325"/>
      <c r="DS2326" s="325"/>
      <c r="DT2326" s="325"/>
      <c r="EV2326" s="325"/>
      <c r="EW2326" s="325"/>
      <c r="EX2326" s="325"/>
    </row>
    <row r="2327" spans="1:154" s="324" customFormat="1" x14ac:dyDescent="0.2">
      <c r="A2327" s="46"/>
      <c r="DR2327" s="325"/>
      <c r="DS2327" s="325"/>
      <c r="DT2327" s="325"/>
      <c r="EV2327" s="325"/>
      <c r="EW2327" s="325"/>
      <c r="EX2327" s="325"/>
    </row>
    <row r="2328" spans="1:154" s="324" customFormat="1" x14ac:dyDescent="0.2">
      <c r="A2328" s="46"/>
      <c r="DR2328" s="325"/>
      <c r="DS2328" s="325"/>
      <c r="DT2328" s="325"/>
      <c r="EV2328" s="325"/>
      <c r="EW2328" s="325"/>
      <c r="EX2328" s="325"/>
    </row>
    <row r="2329" spans="1:154" s="324" customFormat="1" x14ac:dyDescent="0.2">
      <c r="A2329" s="46"/>
      <c r="DR2329" s="325"/>
      <c r="DS2329" s="325"/>
      <c r="DT2329" s="325"/>
      <c r="EV2329" s="325"/>
      <c r="EW2329" s="325"/>
      <c r="EX2329" s="325"/>
    </row>
    <row r="2330" spans="1:154" s="324" customFormat="1" x14ac:dyDescent="0.2">
      <c r="A2330" s="46"/>
      <c r="DR2330" s="325"/>
      <c r="DS2330" s="325"/>
      <c r="DT2330" s="325"/>
      <c r="EV2330" s="325"/>
      <c r="EW2330" s="325"/>
      <c r="EX2330" s="325"/>
    </row>
    <row r="2331" spans="1:154" s="324" customFormat="1" x14ac:dyDescent="0.2">
      <c r="A2331" s="46"/>
      <c r="DR2331" s="325"/>
      <c r="DS2331" s="325"/>
      <c r="DT2331" s="325"/>
      <c r="EV2331" s="325"/>
      <c r="EW2331" s="325"/>
      <c r="EX2331" s="325"/>
    </row>
    <row r="2332" spans="1:154" s="324" customFormat="1" x14ac:dyDescent="0.2">
      <c r="A2332" s="46"/>
      <c r="DR2332" s="325"/>
      <c r="DS2332" s="325"/>
      <c r="DT2332" s="325"/>
      <c r="EV2332" s="325"/>
      <c r="EW2332" s="325"/>
      <c r="EX2332" s="325"/>
    </row>
    <row r="2333" spans="1:154" s="324" customFormat="1" x14ac:dyDescent="0.2">
      <c r="A2333" s="46"/>
      <c r="DR2333" s="325"/>
      <c r="DS2333" s="325"/>
      <c r="DT2333" s="325"/>
      <c r="EV2333" s="325"/>
      <c r="EW2333" s="325"/>
      <c r="EX2333" s="325"/>
    </row>
    <row r="2334" spans="1:154" s="324" customFormat="1" x14ac:dyDescent="0.2">
      <c r="A2334" s="46"/>
      <c r="DR2334" s="325"/>
      <c r="DS2334" s="325"/>
      <c r="DT2334" s="325"/>
      <c r="EV2334" s="325"/>
      <c r="EW2334" s="325"/>
      <c r="EX2334" s="325"/>
    </row>
    <row r="2335" spans="1:154" s="324" customFormat="1" x14ac:dyDescent="0.2">
      <c r="A2335" s="46"/>
      <c r="DR2335" s="325"/>
      <c r="DS2335" s="325"/>
      <c r="DT2335" s="325"/>
      <c r="EV2335" s="325"/>
      <c r="EW2335" s="325"/>
      <c r="EX2335" s="325"/>
    </row>
    <row r="2336" spans="1:154" s="324" customFormat="1" x14ac:dyDescent="0.2">
      <c r="A2336" s="46"/>
      <c r="DR2336" s="325"/>
      <c r="DS2336" s="325"/>
      <c r="DT2336" s="325"/>
      <c r="EV2336" s="325"/>
      <c r="EW2336" s="325"/>
      <c r="EX2336" s="325"/>
    </row>
    <row r="2337" spans="1:154" s="324" customFormat="1" x14ac:dyDescent="0.2">
      <c r="A2337" s="46"/>
      <c r="DR2337" s="325"/>
      <c r="DS2337" s="325"/>
      <c r="DT2337" s="325"/>
      <c r="EV2337" s="325"/>
      <c r="EW2337" s="325"/>
      <c r="EX2337" s="325"/>
    </row>
    <row r="2338" spans="1:154" s="324" customFormat="1" x14ac:dyDescent="0.2">
      <c r="A2338" s="46"/>
      <c r="DR2338" s="325"/>
      <c r="DS2338" s="325"/>
      <c r="DT2338" s="325"/>
      <c r="EV2338" s="325"/>
      <c r="EW2338" s="325"/>
      <c r="EX2338" s="325"/>
    </row>
    <row r="2339" spans="1:154" s="324" customFormat="1" x14ac:dyDescent="0.2">
      <c r="A2339" s="46"/>
      <c r="DR2339" s="325"/>
      <c r="DS2339" s="325"/>
      <c r="DT2339" s="325"/>
      <c r="EV2339" s="325"/>
      <c r="EW2339" s="325"/>
      <c r="EX2339" s="325"/>
    </row>
    <row r="2340" spans="1:154" s="324" customFormat="1" x14ac:dyDescent="0.2">
      <c r="A2340" s="46"/>
      <c r="DR2340" s="325"/>
      <c r="DS2340" s="325"/>
      <c r="DT2340" s="325"/>
      <c r="EV2340" s="325"/>
      <c r="EW2340" s="325"/>
      <c r="EX2340" s="325"/>
    </row>
    <row r="2341" spans="1:154" s="324" customFormat="1" x14ac:dyDescent="0.2">
      <c r="A2341" s="46"/>
      <c r="DR2341" s="325"/>
      <c r="DS2341" s="325"/>
      <c r="DT2341" s="325"/>
      <c r="EV2341" s="325"/>
      <c r="EW2341" s="325"/>
      <c r="EX2341" s="325"/>
    </row>
    <row r="2342" spans="1:154" s="324" customFormat="1" x14ac:dyDescent="0.2">
      <c r="A2342" s="46"/>
      <c r="DR2342" s="325"/>
      <c r="DS2342" s="325"/>
      <c r="DT2342" s="325"/>
      <c r="EV2342" s="325"/>
      <c r="EW2342" s="325"/>
      <c r="EX2342" s="325"/>
    </row>
    <row r="2343" spans="1:154" s="324" customFormat="1" x14ac:dyDescent="0.2">
      <c r="A2343" s="46"/>
      <c r="DR2343" s="325"/>
      <c r="DS2343" s="325"/>
      <c r="DT2343" s="325"/>
      <c r="EV2343" s="325"/>
      <c r="EW2343" s="325"/>
      <c r="EX2343" s="325"/>
    </row>
    <row r="2344" spans="1:154" s="324" customFormat="1" x14ac:dyDescent="0.2">
      <c r="A2344" s="46"/>
      <c r="DR2344" s="325"/>
      <c r="DS2344" s="325"/>
      <c r="DT2344" s="325"/>
      <c r="EV2344" s="325"/>
      <c r="EW2344" s="325"/>
      <c r="EX2344" s="325"/>
    </row>
    <row r="2345" spans="1:154" s="324" customFormat="1" x14ac:dyDescent="0.2">
      <c r="A2345" s="46"/>
      <c r="DR2345" s="325"/>
      <c r="DS2345" s="325"/>
      <c r="DT2345" s="325"/>
      <c r="EV2345" s="325"/>
      <c r="EW2345" s="325"/>
      <c r="EX2345" s="325"/>
    </row>
    <row r="2346" spans="1:154" s="324" customFormat="1" x14ac:dyDescent="0.2">
      <c r="A2346" s="46"/>
      <c r="DR2346" s="325"/>
      <c r="DS2346" s="325"/>
      <c r="DT2346" s="325"/>
      <c r="EV2346" s="325"/>
      <c r="EW2346" s="325"/>
      <c r="EX2346" s="325"/>
    </row>
    <row r="2347" spans="1:154" s="324" customFormat="1" x14ac:dyDescent="0.2">
      <c r="A2347" s="46"/>
      <c r="DR2347" s="325"/>
      <c r="DS2347" s="325"/>
      <c r="DT2347" s="325"/>
      <c r="EV2347" s="325"/>
      <c r="EW2347" s="325"/>
      <c r="EX2347" s="325"/>
    </row>
    <row r="2348" spans="1:154" s="324" customFormat="1" x14ac:dyDescent="0.2">
      <c r="A2348" s="46"/>
      <c r="DR2348" s="325"/>
      <c r="DS2348" s="325"/>
      <c r="DT2348" s="325"/>
      <c r="EV2348" s="325"/>
      <c r="EW2348" s="325"/>
      <c r="EX2348" s="325"/>
    </row>
    <row r="2349" spans="1:154" s="324" customFormat="1" x14ac:dyDescent="0.2">
      <c r="A2349" s="46"/>
      <c r="DR2349" s="325"/>
      <c r="DS2349" s="325"/>
      <c r="DT2349" s="325"/>
      <c r="EV2349" s="325"/>
      <c r="EW2349" s="325"/>
      <c r="EX2349" s="325"/>
    </row>
    <row r="2350" spans="1:154" s="324" customFormat="1" x14ac:dyDescent="0.2">
      <c r="A2350" s="46"/>
      <c r="DR2350" s="325"/>
      <c r="DS2350" s="325"/>
      <c r="DT2350" s="325"/>
      <c r="EV2350" s="325"/>
      <c r="EW2350" s="325"/>
      <c r="EX2350" s="325"/>
    </row>
    <row r="2351" spans="1:154" s="324" customFormat="1" x14ac:dyDescent="0.2">
      <c r="A2351" s="46"/>
      <c r="DR2351" s="325"/>
      <c r="DS2351" s="325"/>
      <c r="DT2351" s="325"/>
      <c r="EV2351" s="325"/>
      <c r="EW2351" s="325"/>
      <c r="EX2351" s="325"/>
    </row>
    <row r="2352" spans="1:154" s="324" customFormat="1" x14ac:dyDescent="0.2">
      <c r="A2352" s="46"/>
      <c r="DR2352" s="325"/>
      <c r="DS2352" s="325"/>
      <c r="DT2352" s="325"/>
      <c r="EV2352" s="325"/>
      <c r="EW2352" s="325"/>
      <c r="EX2352" s="325"/>
    </row>
    <row r="2353" spans="1:154" s="324" customFormat="1" x14ac:dyDescent="0.2">
      <c r="A2353" s="46"/>
      <c r="DR2353" s="325"/>
      <c r="DS2353" s="325"/>
      <c r="DT2353" s="325"/>
      <c r="EV2353" s="325"/>
      <c r="EW2353" s="325"/>
      <c r="EX2353" s="325"/>
    </row>
    <row r="2354" spans="1:154" s="324" customFormat="1" x14ac:dyDescent="0.2">
      <c r="A2354" s="46"/>
      <c r="DR2354" s="325"/>
      <c r="DS2354" s="325"/>
      <c r="DT2354" s="325"/>
      <c r="EV2354" s="325"/>
      <c r="EW2354" s="325"/>
      <c r="EX2354" s="325"/>
    </row>
    <row r="2355" spans="1:154" s="324" customFormat="1" x14ac:dyDescent="0.2">
      <c r="A2355" s="46"/>
      <c r="DR2355" s="325"/>
      <c r="DS2355" s="325"/>
      <c r="DT2355" s="325"/>
      <c r="EV2355" s="325"/>
      <c r="EW2355" s="325"/>
      <c r="EX2355" s="325"/>
    </row>
    <row r="2356" spans="1:154" s="324" customFormat="1" x14ac:dyDescent="0.2">
      <c r="A2356" s="46"/>
      <c r="DR2356" s="325"/>
      <c r="DS2356" s="325"/>
      <c r="DT2356" s="325"/>
      <c r="EV2356" s="325"/>
      <c r="EW2356" s="325"/>
      <c r="EX2356" s="325"/>
    </row>
    <row r="2357" spans="1:154" s="324" customFormat="1" x14ac:dyDescent="0.2">
      <c r="A2357" s="46"/>
      <c r="DR2357" s="325"/>
      <c r="DS2357" s="325"/>
      <c r="DT2357" s="325"/>
      <c r="EV2357" s="325"/>
      <c r="EW2357" s="325"/>
      <c r="EX2357" s="325"/>
    </row>
    <row r="2358" spans="1:154" s="324" customFormat="1" x14ac:dyDescent="0.2">
      <c r="A2358" s="46"/>
      <c r="DR2358" s="325"/>
      <c r="DS2358" s="325"/>
      <c r="DT2358" s="325"/>
      <c r="EV2358" s="325"/>
      <c r="EW2358" s="325"/>
      <c r="EX2358" s="325"/>
    </row>
    <row r="2359" spans="1:154" s="324" customFormat="1" x14ac:dyDescent="0.2">
      <c r="A2359" s="46"/>
      <c r="DR2359" s="325"/>
      <c r="DS2359" s="325"/>
      <c r="DT2359" s="325"/>
      <c r="EV2359" s="325"/>
      <c r="EW2359" s="325"/>
      <c r="EX2359" s="325"/>
    </row>
    <row r="2360" spans="1:154" s="324" customFormat="1" x14ac:dyDescent="0.2">
      <c r="A2360" s="46"/>
      <c r="DR2360" s="325"/>
      <c r="DS2360" s="325"/>
      <c r="DT2360" s="325"/>
      <c r="EV2360" s="325"/>
      <c r="EW2360" s="325"/>
      <c r="EX2360" s="325"/>
    </row>
    <row r="2361" spans="1:154" s="324" customFormat="1" x14ac:dyDescent="0.2">
      <c r="A2361" s="46"/>
      <c r="DR2361" s="325"/>
      <c r="DS2361" s="325"/>
      <c r="DT2361" s="325"/>
      <c r="EV2361" s="325"/>
      <c r="EW2361" s="325"/>
      <c r="EX2361" s="325"/>
    </row>
    <row r="2362" spans="1:154" s="324" customFormat="1" x14ac:dyDescent="0.2">
      <c r="A2362" s="46"/>
      <c r="DR2362" s="325"/>
      <c r="DS2362" s="325"/>
      <c r="DT2362" s="325"/>
      <c r="EV2362" s="325"/>
      <c r="EW2362" s="325"/>
      <c r="EX2362" s="325"/>
    </row>
    <row r="2363" spans="1:154" s="324" customFormat="1" x14ac:dyDescent="0.2">
      <c r="A2363" s="46"/>
      <c r="DR2363" s="325"/>
      <c r="DS2363" s="325"/>
      <c r="DT2363" s="325"/>
      <c r="EV2363" s="325"/>
      <c r="EW2363" s="325"/>
      <c r="EX2363" s="325"/>
    </row>
    <row r="2364" spans="1:154" s="324" customFormat="1" x14ac:dyDescent="0.2">
      <c r="A2364" s="46"/>
      <c r="DR2364" s="325"/>
      <c r="DS2364" s="325"/>
      <c r="DT2364" s="325"/>
      <c r="EV2364" s="325"/>
      <c r="EW2364" s="325"/>
      <c r="EX2364" s="325"/>
    </row>
    <row r="2365" spans="1:154" s="324" customFormat="1" x14ac:dyDescent="0.2">
      <c r="A2365" s="46"/>
      <c r="DR2365" s="325"/>
      <c r="DS2365" s="325"/>
      <c r="DT2365" s="325"/>
      <c r="EV2365" s="325"/>
      <c r="EW2365" s="325"/>
      <c r="EX2365" s="325"/>
    </row>
    <row r="2366" spans="1:154" s="324" customFormat="1" x14ac:dyDescent="0.2">
      <c r="A2366" s="46"/>
      <c r="DR2366" s="325"/>
      <c r="DS2366" s="325"/>
      <c r="DT2366" s="325"/>
      <c r="EV2366" s="325"/>
      <c r="EW2366" s="325"/>
      <c r="EX2366" s="325"/>
    </row>
    <row r="2367" spans="1:154" s="324" customFormat="1" x14ac:dyDescent="0.2">
      <c r="A2367" s="46"/>
      <c r="DR2367" s="325"/>
      <c r="DS2367" s="325"/>
      <c r="DT2367" s="325"/>
      <c r="EV2367" s="325"/>
      <c r="EW2367" s="325"/>
      <c r="EX2367" s="325"/>
    </row>
    <row r="2368" spans="1:154" s="324" customFormat="1" x14ac:dyDescent="0.2">
      <c r="A2368" s="46"/>
      <c r="DR2368" s="325"/>
      <c r="DS2368" s="325"/>
      <c r="DT2368" s="325"/>
      <c r="EV2368" s="325"/>
      <c r="EW2368" s="325"/>
      <c r="EX2368" s="325"/>
    </row>
    <row r="2369" spans="1:154" s="324" customFormat="1" x14ac:dyDescent="0.2">
      <c r="A2369" s="46"/>
      <c r="DR2369" s="325"/>
      <c r="DS2369" s="325"/>
      <c r="DT2369" s="325"/>
      <c r="EV2369" s="325"/>
      <c r="EW2369" s="325"/>
      <c r="EX2369" s="325"/>
    </row>
    <row r="2370" spans="1:154" s="324" customFormat="1" x14ac:dyDescent="0.2">
      <c r="A2370" s="46"/>
      <c r="DR2370" s="325"/>
      <c r="DS2370" s="325"/>
      <c r="DT2370" s="325"/>
      <c r="EV2370" s="325"/>
      <c r="EW2370" s="325"/>
      <c r="EX2370" s="325"/>
    </row>
    <row r="2371" spans="1:154" s="324" customFormat="1" x14ac:dyDescent="0.2">
      <c r="A2371" s="46"/>
      <c r="DR2371" s="325"/>
      <c r="DS2371" s="325"/>
      <c r="DT2371" s="325"/>
      <c r="EV2371" s="325"/>
      <c r="EW2371" s="325"/>
      <c r="EX2371" s="325"/>
    </row>
    <row r="2372" spans="1:154" s="324" customFormat="1" x14ac:dyDescent="0.2">
      <c r="A2372" s="46"/>
      <c r="DR2372" s="325"/>
      <c r="DS2372" s="325"/>
      <c r="DT2372" s="325"/>
      <c r="EV2372" s="325"/>
      <c r="EW2372" s="325"/>
      <c r="EX2372" s="325"/>
    </row>
    <row r="2373" spans="1:154" s="324" customFormat="1" x14ac:dyDescent="0.2">
      <c r="A2373" s="46"/>
      <c r="DR2373" s="325"/>
      <c r="DS2373" s="325"/>
      <c r="DT2373" s="325"/>
      <c r="EV2373" s="325"/>
      <c r="EW2373" s="325"/>
      <c r="EX2373" s="325"/>
    </row>
    <row r="2374" spans="1:154" s="324" customFormat="1" x14ac:dyDescent="0.2">
      <c r="A2374" s="46"/>
      <c r="DR2374" s="325"/>
      <c r="DS2374" s="325"/>
      <c r="DT2374" s="325"/>
      <c r="EV2374" s="325"/>
      <c r="EW2374" s="325"/>
      <c r="EX2374" s="325"/>
    </row>
    <row r="2375" spans="1:154" s="324" customFormat="1" x14ac:dyDescent="0.2">
      <c r="A2375" s="46"/>
      <c r="DR2375" s="325"/>
      <c r="DS2375" s="325"/>
      <c r="DT2375" s="325"/>
      <c r="EV2375" s="325"/>
      <c r="EW2375" s="325"/>
      <c r="EX2375" s="325"/>
    </row>
    <row r="2376" spans="1:154" s="324" customFormat="1" x14ac:dyDescent="0.2">
      <c r="A2376" s="46"/>
      <c r="DR2376" s="325"/>
      <c r="DS2376" s="325"/>
      <c r="DT2376" s="325"/>
      <c r="EV2376" s="325"/>
      <c r="EW2376" s="325"/>
      <c r="EX2376" s="325"/>
    </row>
    <row r="2377" spans="1:154" s="324" customFormat="1" x14ac:dyDescent="0.2">
      <c r="A2377" s="46"/>
      <c r="DR2377" s="325"/>
      <c r="DS2377" s="325"/>
      <c r="DT2377" s="325"/>
      <c r="EV2377" s="325"/>
      <c r="EW2377" s="325"/>
      <c r="EX2377" s="325"/>
    </row>
    <row r="2378" spans="1:154" s="324" customFormat="1" x14ac:dyDescent="0.2">
      <c r="A2378" s="46"/>
      <c r="DR2378" s="325"/>
      <c r="DS2378" s="325"/>
      <c r="DT2378" s="325"/>
      <c r="EV2378" s="325"/>
      <c r="EW2378" s="325"/>
      <c r="EX2378" s="325"/>
    </row>
    <row r="2379" spans="1:154" s="324" customFormat="1" x14ac:dyDescent="0.2">
      <c r="A2379" s="46"/>
      <c r="DR2379" s="325"/>
      <c r="DS2379" s="325"/>
      <c r="DT2379" s="325"/>
      <c r="EV2379" s="325"/>
      <c r="EW2379" s="325"/>
      <c r="EX2379" s="325"/>
    </row>
    <row r="2380" spans="1:154" s="324" customFormat="1" x14ac:dyDescent="0.2">
      <c r="A2380" s="46"/>
      <c r="DR2380" s="325"/>
      <c r="DS2380" s="325"/>
      <c r="DT2380" s="325"/>
      <c r="EV2380" s="325"/>
      <c r="EW2380" s="325"/>
      <c r="EX2380" s="325"/>
    </row>
    <row r="2381" spans="1:154" s="324" customFormat="1" x14ac:dyDescent="0.2">
      <c r="A2381" s="46"/>
      <c r="DR2381" s="325"/>
      <c r="DS2381" s="325"/>
      <c r="DT2381" s="325"/>
      <c r="EV2381" s="325"/>
      <c r="EW2381" s="325"/>
      <c r="EX2381" s="325"/>
    </row>
    <row r="2382" spans="1:154" s="324" customFormat="1" x14ac:dyDescent="0.2">
      <c r="A2382" s="46"/>
      <c r="DR2382" s="325"/>
      <c r="DS2382" s="325"/>
      <c r="DT2382" s="325"/>
      <c r="EV2382" s="325"/>
      <c r="EW2382" s="325"/>
      <c r="EX2382" s="325"/>
    </row>
    <row r="2383" spans="1:154" s="324" customFormat="1" x14ac:dyDescent="0.2">
      <c r="A2383" s="46"/>
      <c r="DR2383" s="325"/>
      <c r="DS2383" s="325"/>
      <c r="DT2383" s="325"/>
      <c r="EV2383" s="325"/>
      <c r="EW2383" s="325"/>
      <c r="EX2383" s="325"/>
    </row>
    <row r="2384" spans="1:154" s="324" customFormat="1" x14ac:dyDescent="0.2">
      <c r="A2384" s="46"/>
      <c r="DR2384" s="325"/>
      <c r="DS2384" s="325"/>
      <c r="DT2384" s="325"/>
      <c r="EV2384" s="325"/>
      <c r="EW2384" s="325"/>
      <c r="EX2384" s="325"/>
    </row>
    <row r="2385" spans="1:154" s="324" customFormat="1" x14ac:dyDescent="0.2">
      <c r="A2385" s="46"/>
      <c r="DR2385" s="325"/>
      <c r="DS2385" s="325"/>
      <c r="DT2385" s="325"/>
      <c r="EV2385" s="325"/>
      <c r="EW2385" s="325"/>
      <c r="EX2385" s="325"/>
    </row>
    <row r="2386" spans="1:154" s="324" customFormat="1" x14ac:dyDescent="0.2">
      <c r="A2386" s="46"/>
      <c r="DR2386" s="325"/>
      <c r="DS2386" s="325"/>
      <c r="DT2386" s="325"/>
      <c r="EV2386" s="325"/>
      <c r="EW2386" s="325"/>
      <c r="EX2386" s="325"/>
    </row>
    <row r="2387" spans="1:154" s="324" customFormat="1" x14ac:dyDescent="0.2">
      <c r="A2387" s="46"/>
      <c r="DR2387" s="325"/>
      <c r="DS2387" s="325"/>
      <c r="DT2387" s="325"/>
      <c r="EV2387" s="325"/>
      <c r="EW2387" s="325"/>
      <c r="EX2387" s="325"/>
    </row>
    <row r="2388" spans="1:154" s="324" customFormat="1" x14ac:dyDescent="0.2">
      <c r="A2388" s="46"/>
      <c r="DR2388" s="325"/>
      <c r="DS2388" s="325"/>
      <c r="DT2388" s="325"/>
      <c r="EV2388" s="325"/>
      <c r="EW2388" s="325"/>
      <c r="EX2388" s="325"/>
    </row>
    <row r="2389" spans="1:154" s="324" customFormat="1" x14ac:dyDescent="0.2">
      <c r="A2389" s="46"/>
      <c r="DR2389" s="325"/>
      <c r="DS2389" s="325"/>
      <c r="DT2389" s="325"/>
      <c r="EV2389" s="325"/>
      <c r="EW2389" s="325"/>
      <c r="EX2389" s="325"/>
    </row>
    <row r="2390" spans="1:154" s="324" customFormat="1" x14ac:dyDescent="0.2">
      <c r="A2390" s="46"/>
      <c r="DR2390" s="325"/>
      <c r="DS2390" s="325"/>
      <c r="DT2390" s="325"/>
      <c r="EV2390" s="325"/>
      <c r="EW2390" s="325"/>
      <c r="EX2390" s="325"/>
    </row>
    <row r="2391" spans="1:154" s="324" customFormat="1" x14ac:dyDescent="0.2">
      <c r="A2391" s="46"/>
      <c r="DR2391" s="325"/>
      <c r="DS2391" s="325"/>
      <c r="DT2391" s="325"/>
      <c r="EV2391" s="325"/>
      <c r="EW2391" s="325"/>
      <c r="EX2391" s="325"/>
    </row>
    <row r="2392" spans="1:154" s="324" customFormat="1" x14ac:dyDescent="0.2">
      <c r="A2392" s="46"/>
      <c r="DR2392" s="325"/>
      <c r="DS2392" s="325"/>
      <c r="DT2392" s="325"/>
      <c r="EV2392" s="325"/>
      <c r="EW2392" s="325"/>
      <c r="EX2392" s="325"/>
    </row>
    <row r="2393" spans="1:154" s="324" customFormat="1" x14ac:dyDescent="0.2">
      <c r="A2393" s="46"/>
      <c r="DR2393" s="325"/>
      <c r="DS2393" s="325"/>
      <c r="DT2393" s="325"/>
      <c r="EV2393" s="325"/>
      <c r="EW2393" s="325"/>
      <c r="EX2393" s="325"/>
    </row>
    <row r="2394" spans="1:154" s="324" customFormat="1" x14ac:dyDescent="0.2">
      <c r="A2394" s="46"/>
      <c r="DR2394" s="325"/>
      <c r="DS2394" s="325"/>
      <c r="DT2394" s="325"/>
      <c r="EV2394" s="325"/>
      <c r="EW2394" s="325"/>
      <c r="EX2394" s="325"/>
    </row>
    <row r="2395" spans="1:154" s="324" customFormat="1" x14ac:dyDescent="0.2">
      <c r="A2395" s="46"/>
      <c r="DR2395" s="325"/>
      <c r="DS2395" s="325"/>
      <c r="DT2395" s="325"/>
      <c r="EV2395" s="325"/>
      <c r="EW2395" s="325"/>
      <c r="EX2395" s="325"/>
    </row>
    <row r="2396" spans="1:154" s="324" customFormat="1" x14ac:dyDescent="0.2">
      <c r="A2396" s="46"/>
      <c r="DR2396" s="325"/>
      <c r="DS2396" s="325"/>
      <c r="DT2396" s="325"/>
      <c r="EV2396" s="325"/>
      <c r="EW2396" s="325"/>
      <c r="EX2396" s="325"/>
    </row>
    <row r="2397" spans="1:154" s="324" customFormat="1" x14ac:dyDescent="0.2">
      <c r="A2397" s="46"/>
      <c r="DR2397" s="325"/>
      <c r="DS2397" s="325"/>
      <c r="DT2397" s="325"/>
      <c r="EV2397" s="325"/>
      <c r="EW2397" s="325"/>
      <c r="EX2397" s="325"/>
    </row>
    <row r="2398" spans="1:154" s="324" customFormat="1" x14ac:dyDescent="0.2">
      <c r="A2398" s="46"/>
      <c r="DR2398" s="325"/>
      <c r="DS2398" s="325"/>
      <c r="DT2398" s="325"/>
      <c r="EV2398" s="325"/>
      <c r="EW2398" s="325"/>
      <c r="EX2398" s="325"/>
    </row>
    <row r="2399" spans="1:154" s="324" customFormat="1" x14ac:dyDescent="0.2">
      <c r="A2399" s="46"/>
      <c r="DR2399" s="325"/>
      <c r="DS2399" s="325"/>
      <c r="DT2399" s="325"/>
      <c r="EV2399" s="325"/>
      <c r="EW2399" s="325"/>
      <c r="EX2399" s="325"/>
    </row>
    <row r="2400" spans="1:154" s="324" customFormat="1" x14ac:dyDescent="0.2">
      <c r="A2400" s="46"/>
      <c r="DR2400" s="325"/>
      <c r="DS2400" s="325"/>
      <c r="DT2400" s="325"/>
      <c r="EV2400" s="325"/>
      <c r="EW2400" s="325"/>
      <c r="EX2400" s="325"/>
    </row>
    <row r="2401" spans="1:154" s="324" customFormat="1" x14ac:dyDescent="0.2">
      <c r="A2401" s="46"/>
      <c r="DR2401" s="325"/>
      <c r="DS2401" s="325"/>
      <c r="DT2401" s="325"/>
      <c r="EV2401" s="325"/>
      <c r="EW2401" s="325"/>
      <c r="EX2401" s="325"/>
    </row>
    <row r="2402" spans="1:154" s="324" customFormat="1" x14ac:dyDescent="0.2">
      <c r="A2402" s="46"/>
      <c r="DR2402" s="325"/>
      <c r="DS2402" s="325"/>
      <c r="DT2402" s="325"/>
      <c r="EV2402" s="325"/>
      <c r="EW2402" s="325"/>
      <c r="EX2402" s="325"/>
    </row>
    <row r="2403" spans="1:154" s="324" customFormat="1" x14ac:dyDescent="0.2">
      <c r="A2403" s="46"/>
      <c r="DR2403" s="325"/>
      <c r="DS2403" s="325"/>
      <c r="DT2403" s="325"/>
      <c r="EV2403" s="325"/>
      <c r="EW2403" s="325"/>
      <c r="EX2403" s="325"/>
    </row>
    <row r="2404" spans="1:154" s="324" customFormat="1" x14ac:dyDescent="0.2">
      <c r="A2404" s="46"/>
      <c r="DR2404" s="325"/>
      <c r="DS2404" s="325"/>
      <c r="DT2404" s="325"/>
      <c r="EV2404" s="325"/>
      <c r="EW2404" s="325"/>
      <c r="EX2404" s="325"/>
    </row>
    <row r="2405" spans="1:154" s="324" customFormat="1" x14ac:dyDescent="0.2">
      <c r="A2405" s="46"/>
      <c r="DR2405" s="325"/>
      <c r="DS2405" s="325"/>
      <c r="DT2405" s="325"/>
      <c r="EV2405" s="325"/>
      <c r="EW2405" s="325"/>
      <c r="EX2405" s="325"/>
    </row>
    <row r="2406" spans="1:154" s="324" customFormat="1" x14ac:dyDescent="0.2">
      <c r="A2406" s="46"/>
      <c r="DR2406" s="325"/>
      <c r="DS2406" s="325"/>
      <c r="DT2406" s="325"/>
      <c r="EV2406" s="325"/>
      <c r="EW2406" s="325"/>
      <c r="EX2406" s="325"/>
    </row>
    <row r="2407" spans="1:154" s="324" customFormat="1" x14ac:dyDescent="0.2">
      <c r="A2407" s="46"/>
      <c r="DR2407" s="325"/>
      <c r="DS2407" s="325"/>
      <c r="DT2407" s="325"/>
      <c r="EV2407" s="325"/>
      <c r="EW2407" s="325"/>
      <c r="EX2407" s="325"/>
    </row>
    <row r="2408" spans="1:154" s="324" customFormat="1" x14ac:dyDescent="0.2">
      <c r="A2408" s="46"/>
      <c r="DR2408" s="325"/>
      <c r="DS2408" s="325"/>
      <c r="DT2408" s="325"/>
      <c r="EV2408" s="325"/>
      <c r="EW2408" s="325"/>
      <c r="EX2408" s="325"/>
    </row>
    <row r="2409" spans="1:154" s="324" customFormat="1" x14ac:dyDescent="0.2">
      <c r="A2409" s="46"/>
      <c r="DR2409" s="325"/>
      <c r="DS2409" s="325"/>
      <c r="DT2409" s="325"/>
      <c r="EV2409" s="325"/>
      <c r="EW2409" s="325"/>
      <c r="EX2409" s="325"/>
    </row>
    <row r="2410" spans="1:154" s="324" customFormat="1" x14ac:dyDescent="0.2">
      <c r="A2410" s="46"/>
      <c r="DR2410" s="325"/>
      <c r="DS2410" s="325"/>
      <c r="DT2410" s="325"/>
      <c r="EV2410" s="325"/>
      <c r="EW2410" s="325"/>
      <c r="EX2410" s="325"/>
    </row>
    <row r="2411" spans="1:154" s="324" customFormat="1" x14ac:dyDescent="0.2">
      <c r="A2411" s="46"/>
      <c r="DR2411" s="325"/>
      <c r="DS2411" s="325"/>
      <c r="DT2411" s="325"/>
      <c r="EV2411" s="325"/>
      <c r="EW2411" s="325"/>
      <c r="EX2411" s="325"/>
    </row>
    <row r="2412" spans="1:154" s="324" customFormat="1" x14ac:dyDescent="0.2">
      <c r="A2412" s="46"/>
      <c r="DR2412" s="325"/>
      <c r="DS2412" s="325"/>
      <c r="DT2412" s="325"/>
      <c r="EV2412" s="325"/>
      <c r="EW2412" s="325"/>
      <c r="EX2412" s="325"/>
    </row>
    <row r="2413" spans="1:154" s="324" customFormat="1" x14ac:dyDescent="0.2">
      <c r="A2413" s="46"/>
      <c r="DR2413" s="325"/>
      <c r="DS2413" s="325"/>
      <c r="DT2413" s="325"/>
      <c r="EV2413" s="325"/>
      <c r="EW2413" s="325"/>
      <c r="EX2413" s="325"/>
    </row>
    <row r="2414" spans="1:154" s="324" customFormat="1" x14ac:dyDescent="0.2">
      <c r="A2414" s="46"/>
      <c r="DR2414" s="325"/>
      <c r="DS2414" s="325"/>
      <c r="DT2414" s="325"/>
      <c r="EV2414" s="325"/>
      <c r="EW2414" s="325"/>
      <c r="EX2414" s="325"/>
    </row>
    <row r="2415" spans="1:154" s="324" customFormat="1" x14ac:dyDescent="0.2">
      <c r="A2415" s="46"/>
      <c r="DR2415" s="325"/>
      <c r="DS2415" s="325"/>
      <c r="DT2415" s="325"/>
      <c r="EV2415" s="325"/>
      <c r="EW2415" s="325"/>
      <c r="EX2415" s="325"/>
    </row>
    <row r="2416" spans="1:154" s="324" customFormat="1" x14ac:dyDescent="0.2">
      <c r="A2416" s="46"/>
      <c r="DR2416" s="325"/>
      <c r="DS2416" s="325"/>
      <c r="DT2416" s="325"/>
      <c r="EV2416" s="325"/>
      <c r="EW2416" s="325"/>
      <c r="EX2416" s="325"/>
    </row>
    <row r="2417" spans="1:154" s="324" customFormat="1" x14ac:dyDescent="0.2">
      <c r="A2417" s="46"/>
      <c r="DR2417" s="325"/>
      <c r="DS2417" s="325"/>
      <c r="DT2417" s="325"/>
      <c r="EV2417" s="325"/>
      <c r="EW2417" s="325"/>
      <c r="EX2417" s="325"/>
    </row>
    <row r="2418" spans="1:154" s="324" customFormat="1" x14ac:dyDescent="0.2">
      <c r="A2418" s="46"/>
      <c r="DR2418" s="325"/>
      <c r="DS2418" s="325"/>
      <c r="DT2418" s="325"/>
      <c r="EV2418" s="325"/>
      <c r="EW2418" s="325"/>
      <c r="EX2418" s="325"/>
    </row>
    <row r="2419" spans="1:154" s="324" customFormat="1" x14ac:dyDescent="0.2">
      <c r="A2419" s="46"/>
      <c r="DR2419" s="325"/>
      <c r="DS2419" s="325"/>
      <c r="DT2419" s="325"/>
      <c r="EV2419" s="325"/>
      <c r="EW2419" s="325"/>
      <c r="EX2419" s="325"/>
    </row>
    <row r="2420" spans="1:154" s="324" customFormat="1" x14ac:dyDescent="0.2">
      <c r="A2420" s="46"/>
      <c r="DR2420" s="325"/>
      <c r="DS2420" s="325"/>
      <c r="DT2420" s="325"/>
      <c r="EV2420" s="325"/>
      <c r="EW2420" s="325"/>
      <c r="EX2420" s="325"/>
    </row>
    <row r="2421" spans="1:154" s="324" customFormat="1" x14ac:dyDescent="0.2">
      <c r="A2421" s="46"/>
      <c r="DR2421" s="325"/>
      <c r="DS2421" s="325"/>
      <c r="DT2421" s="325"/>
      <c r="EV2421" s="325"/>
      <c r="EW2421" s="325"/>
      <c r="EX2421" s="325"/>
    </row>
    <row r="2422" spans="1:154" s="324" customFormat="1" x14ac:dyDescent="0.2">
      <c r="A2422" s="46"/>
      <c r="DR2422" s="325"/>
      <c r="DS2422" s="325"/>
      <c r="DT2422" s="325"/>
      <c r="EV2422" s="325"/>
      <c r="EW2422" s="325"/>
      <c r="EX2422" s="325"/>
    </row>
  </sheetData>
  <mergeCells count="207">
    <mergeCell ref="B1:D1"/>
    <mergeCell ref="E1:G1"/>
    <mergeCell ref="H1:J1"/>
    <mergeCell ref="K1:M1"/>
    <mergeCell ref="N1:P1"/>
    <mergeCell ref="Q1:S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D1:BF1"/>
    <mergeCell ref="BG1:BI1"/>
    <mergeCell ref="BJ1:BL1"/>
    <mergeCell ref="BM1:BO1"/>
    <mergeCell ref="BP1:BR1"/>
    <mergeCell ref="BS1:BU1"/>
    <mergeCell ref="BD2:BF2"/>
    <mergeCell ref="BG2:BI2"/>
    <mergeCell ref="BJ2:BL2"/>
    <mergeCell ref="BM2:BO2"/>
    <mergeCell ref="BP2:BR2"/>
    <mergeCell ref="BS2:BU2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HA1:HC2"/>
    <mergeCell ref="B2:D2"/>
    <mergeCell ref="E2:G2"/>
    <mergeCell ref="H2:J2"/>
    <mergeCell ref="K2:M2"/>
    <mergeCell ref="N2:P2"/>
    <mergeCell ref="Q2:S2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2"/>
    <mergeCell ref="EY1:FA1"/>
    <mergeCell ref="FB1:FD1"/>
    <mergeCell ref="T2:V2"/>
    <mergeCell ref="W2:Y2"/>
    <mergeCell ref="Z2:AB2"/>
    <mergeCell ref="AC2:AE2"/>
    <mergeCell ref="AF2:AH2"/>
    <mergeCell ref="AI2:AK2"/>
    <mergeCell ref="GR1:GT1"/>
    <mergeCell ref="GU1:GW1"/>
    <mergeCell ref="GX1:GZ2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2"/>
    <mergeCell ref="DU1:DW1"/>
    <mergeCell ref="DF2:DH2"/>
    <mergeCell ref="DI2:DK2"/>
    <mergeCell ref="EY2:FA2"/>
    <mergeCell ref="CN2:CP2"/>
    <mergeCell ref="CQ2:CS2"/>
    <mergeCell ref="CT2:CV2"/>
    <mergeCell ref="CW2:CY2"/>
    <mergeCell ref="CZ2:DB2"/>
    <mergeCell ref="DC2:DE2"/>
    <mergeCell ref="BV2:BX2"/>
    <mergeCell ref="BY2:CA2"/>
    <mergeCell ref="CB2:CD2"/>
    <mergeCell ref="CE2:CG2"/>
    <mergeCell ref="ED2:EF2"/>
    <mergeCell ref="EG2:EI2"/>
    <mergeCell ref="EJ2:EL2"/>
    <mergeCell ref="DL2:DN2"/>
    <mergeCell ref="DO2:DQ2"/>
    <mergeCell ref="AL2:AN2"/>
    <mergeCell ref="AO2:AQ2"/>
    <mergeCell ref="AR2:AT2"/>
    <mergeCell ref="AU2:AW2"/>
    <mergeCell ref="AX2:AZ2"/>
    <mergeCell ref="BA2:BC2"/>
    <mergeCell ref="CH2:CJ2"/>
    <mergeCell ref="CK2:CM2"/>
    <mergeCell ref="AE3:AE5"/>
    <mergeCell ref="BI3:BI5"/>
    <mergeCell ref="BL3:BL5"/>
    <mergeCell ref="BO3:BO5"/>
    <mergeCell ref="AT3:AT5"/>
    <mergeCell ref="AW3:AW5"/>
    <mergeCell ref="AZ3:AZ5"/>
    <mergeCell ref="BC3:BC5"/>
    <mergeCell ref="AH3:AH5"/>
    <mergeCell ref="AK3:AK5"/>
    <mergeCell ref="AN3:AN5"/>
    <mergeCell ref="AQ3:AQ5"/>
    <mergeCell ref="GR2:GT2"/>
    <mergeCell ref="GU2:GW2"/>
    <mergeCell ref="A3:A4"/>
    <mergeCell ref="FZ2:GB2"/>
    <mergeCell ref="GC2:GE2"/>
    <mergeCell ref="GF2:GH2"/>
    <mergeCell ref="GI2:GK2"/>
    <mergeCell ref="GL2:GN2"/>
    <mergeCell ref="GO2:GQ2"/>
    <mergeCell ref="FH2:FJ2"/>
    <mergeCell ref="FK2:FM2"/>
    <mergeCell ref="FN2:FP2"/>
    <mergeCell ref="FQ2:FS2"/>
    <mergeCell ref="FT2:FV2"/>
    <mergeCell ref="FW2:FY2"/>
    <mergeCell ref="EM2:EO2"/>
    <mergeCell ref="EP2:ER2"/>
    <mergeCell ref="ES2:EU2"/>
    <mergeCell ref="FB2:FD2"/>
    <mergeCell ref="FE2:FG2"/>
    <mergeCell ref="DU2:DW2"/>
    <mergeCell ref="DX2:DZ2"/>
    <mergeCell ref="EA2:EC2"/>
    <mergeCell ref="BF3:BF5"/>
    <mergeCell ref="CP3:CP5"/>
    <mergeCell ref="CS3:CS5"/>
    <mergeCell ref="CV3:CV5"/>
    <mergeCell ref="CY3:CY5"/>
    <mergeCell ref="CD3:CD5"/>
    <mergeCell ref="CG3:CG5"/>
    <mergeCell ref="CJ3:CJ5"/>
    <mergeCell ref="CM3:CM5"/>
    <mergeCell ref="BR3:BR5"/>
    <mergeCell ref="BU3:BU5"/>
    <mergeCell ref="BX3:BX5"/>
    <mergeCell ref="CA3:CA5"/>
    <mergeCell ref="DZ3:DZ5"/>
    <mergeCell ref="EC3:EC5"/>
    <mergeCell ref="EF3:EF5"/>
    <mergeCell ref="EI3:EI5"/>
    <mergeCell ref="DN3:DN5"/>
    <mergeCell ref="DQ3:DQ5"/>
    <mergeCell ref="DT3:DT5"/>
    <mergeCell ref="DW3:DW5"/>
    <mergeCell ref="DB3:DB5"/>
    <mergeCell ref="DE3:DE5"/>
    <mergeCell ref="DH3:DH5"/>
    <mergeCell ref="DK3:DK5"/>
    <mergeCell ref="FJ3:FJ5"/>
    <mergeCell ref="FM3:FM5"/>
    <mergeCell ref="FP3:FP5"/>
    <mergeCell ref="FS3:FS5"/>
    <mergeCell ref="EX3:EX5"/>
    <mergeCell ref="FA3:FA5"/>
    <mergeCell ref="FD3:FD5"/>
    <mergeCell ref="FG3:FG5"/>
    <mergeCell ref="EL3:EL5"/>
    <mergeCell ref="EO3:EO5"/>
    <mergeCell ref="ER3:ER5"/>
    <mergeCell ref="EU3:EU5"/>
    <mergeCell ref="GT3:GT5"/>
    <mergeCell ref="GW3:GW5"/>
    <mergeCell ref="GZ3:GZ5"/>
    <mergeCell ref="HC3:HC5"/>
    <mergeCell ref="GH3:GH5"/>
    <mergeCell ref="GK3:GK5"/>
    <mergeCell ref="GN3:GN5"/>
    <mergeCell ref="GQ3:GQ5"/>
    <mergeCell ref="FV3:FV5"/>
    <mergeCell ref="FY3:FY5"/>
    <mergeCell ref="GB3:GB5"/>
    <mergeCell ref="GE3:GE5"/>
    <mergeCell ref="D3:D5"/>
    <mergeCell ref="G3:G5"/>
    <mergeCell ref="J3:J5"/>
    <mergeCell ref="M3:M5"/>
    <mergeCell ref="P3:P5"/>
    <mergeCell ref="S3:S5"/>
    <mergeCell ref="V3:V5"/>
    <mergeCell ref="Y3:Y5"/>
    <mergeCell ref="AB3:AB5"/>
  </mergeCells>
  <printOptions horizontalCentered="1"/>
  <pageMargins left="0.19685039370078741" right="0.19685039370078741" top="0.9055118110236221" bottom="0.59055118110236227" header="0.39370078740157483" footer="0.51181102362204722"/>
  <pageSetup paperSize="9" scale="64" fitToWidth="0" fitToHeight="0" orientation="portrait" r:id="rId1"/>
  <headerFooter>
    <oddHeader>&amp;CBudapest VIII. kerületi &amp;"-,Normál"Önkormányzat 2018. évi költségvetés
 bevételeinek és kiadásainak teljesítése címrendenként&amp;R&amp;"-,Normál"rendelet
4. melléklet
e Ft-ban</oddHeader>
    <oddFooter>&amp;R
&amp;P</oddFooter>
  </headerFooter>
  <rowBreaks count="1" manualBreakCount="1">
    <brk id="69" max="16383" man="1"/>
  </rowBreaks>
  <colBreaks count="23" manualBreakCount="23">
    <brk id="10" max="1048575" man="1"/>
    <brk id="19" max="1048575" man="1"/>
    <brk id="28" max="1048575" man="1"/>
    <brk id="37" max="1048575" man="1"/>
    <brk id="46" max="1048575" man="1"/>
    <brk id="55" max="68" man="1"/>
    <brk id="64" max="68" man="1"/>
    <brk id="73" max="68" man="1"/>
    <brk id="82" max="68" man="1"/>
    <brk id="91" max="68" man="1"/>
    <brk id="100" max="68" man="1"/>
    <brk id="109" max="68" man="1"/>
    <brk id="118" max="68" man="1"/>
    <brk id="124" max="68" man="1"/>
    <brk id="133" max="68" man="1"/>
    <brk id="142" max="68" man="1"/>
    <brk id="151" max="68" man="1"/>
    <brk id="160" max="68" man="1"/>
    <brk id="169" max="68" man="1"/>
    <brk id="178" max="68" man="1"/>
    <brk id="187" max="68" man="1"/>
    <brk id="196" max="68" man="1"/>
    <brk id="205" max="6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zoomScaleNormal="100" workbookViewId="0">
      <pane xSplit="4" ySplit="2" topLeftCell="E72" activePane="bottomRight" state="frozen"/>
      <selection pane="topRight" activeCell="E1" sqref="E1"/>
      <selection pane="bottomLeft" activeCell="A3" sqref="A3"/>
      <selection pane="bottomRight" activeCell="G79" sqref="G79"/>
    </sheetView>
  </sheetViews>
  <sheetFormatPr defaultColWidth="9.140625" defaultRowHeight="12.75" x14ac:dyDescent="0.2"/>
  <cols>
    <col min="1" max="1" width="17.42578125" style="377" customWidth="1"/>
    <col min="2" max="2" width="12.7109375" style="377" customWidth="1"/>
    <col min="3" max="3" width="1.5703125" style="377" customWidth="1"/>
    <col min="4" max="4" width="50.7109375" style="46" customWidth="1"/>
    <col min="5" max="7" width="10.7109375" style="378" customWidth="1"/>
    <col min="8" max="16384" width="9.140625" style="4"/>
  </cols>
  <sheetData>
    <row r="1" spans="1:7" ht="40.15" customHeight="1" x14ac:dyDescent="0.2">
      <c r="A1" s="1348" t="s">
        <v>2371</v>
      </c>
      <c r="B1" s="1349" t="s">
        <v>642</v>
      </c>
      <c r="C1" s="1562" t="s">
        <v>643</v>
      </c>
      <c r="D1" s="1562"/>
      <c r="E1" s="1560" t="s">
        <v>644</v>
      </c>
      <c r="F1" s="1560"/>
      <c r="G1" s="1561"/>
    </row>
    <row r="2" spans="1:7" ht="30" customHeight="1" x14ac:dyDescent="0.2">
      <c r="A2" s="701"/>
      <c r="B2" s="1353"/>
      <c r="C2" s="1563"/>
      <c r="D2" s="1563"/>
      <c r="E2" s="1350" t="s">
        <v>24</v>
      </c>
      <c r="F2" s="1350" t="s">
        <v>10</v>
      </c>
      <c r="G2" s="1351" t="s">
        <v>25</v>
      </c>
    </row>
    <row r="3" spans="1:7" x14ac:dyDescent="0.2">
      <c r="A3" s="701"/>
      <c r="B3" s="1353">
        <v>11401</v>
      </c>
      <c r="C3" s="1565" t="s">
        <v>511</v>
      </c>
      <c r="D3" s="1565"/>
      <c r="E3" s="366"/>
      <c r="F3" s="366"/>
      <c r="G3" s="905"/>
    </row>
    <row r="4" spans="1:7" ht="25.5" x14ac:dyDescent="0.2">
      <c r="A4" s="1352" t="s">
        <v>645</v>
      </c>
      <c r="B4" s="1353"/>
      <c r="C4" s="1341"/>
      <c r="D4" s="370" t="s">
        <v>653</v>
      </c>
      <c r="E4" s="366"/>
      <c r="F4" s="366">
        <v>15000</v>
      </c>
      <c r="G4" s="905"/>
    </row>
    <row r="5" spans="1:7" x14ac:dyDescent="0.2">
      <c r="A5" s="1352" t="s">
        <v>645</v>
      </c>
      <c r="B5" s="1353"/>
      <c r="C5" s="1341"/>
      <c r="D5" s="370" t="s">
        <v>654</v>
      </c>
      <c r="E5" s="366"/>
      <c r="F5" s="366">
        <v>5000</v>
      </c>
      <c r="G5" s="905"/>
    </row>
    <row r="6" spans="1:7" x14ac:dyDescent="0.2">
      <c r="A6" s="701"/>
      <c r="B6" s="1353" t="s">
        <v>265</v>
      </c>
      <c r="C6" s="1565" t="s">
        <v>513</v>
      </c>
      <c r="D6" s="1565"/>
      <c r="E6" s="366"/>
      <c r="F6" s="366"/>
      <c r="G6" s="905"/>
    </row>
    <row r="7" spans="1:7" x14ac:dyDescent="0.2">
      <c r="A7" s="1352" t="s">
        <v>645</v>
      </c>
      <c r="B7" s="1353"/>
      <c r="C7" s="1341"/>
      <c r="D7" s="367" t="s">
        <v>660</v>
      </c>
      <c r="E7" s="366"/>
      <c r="F7" s="366">
        <v>513</v>
      </c>
      <c r="G7" s="905">
        <v>513</v>
      </c>
    </row>
    <row r="8" spans="1:7" x14ac:dyDescent="0.2">
      <c r="A8" s="1356"/>
      <c r="B8" s="1353" t="s">
        <v>308</v>
      </c>
      <c r="C8" s="1565" t="s">
        <v>514</v>
      </c>
      <c r="D8" s="1565"/>
      <c r="E8" s="366"/>
      <c r="F8" s="366"/>
      <c r="G8" s="905"/>
    </row>
    <row r="9" spans="1:7" x14ac:dyDescent="0.2">
      <c r="A9" s="1356"/>
      <c r="B9" s="1353">
        <v>11601</v>
      </c>
      <c r="C9" s="1565" t="s">
        <v>520</v>
      </c>
      <c r="D9" s="1565"/>
      <c r="E9" s="366"/>
      <c r="F9" s="366"/>
      <c r="G9" s="905"/>
    </row>
    <row r="10" spans="1:7" x14ac:dyDescent="0.2">
      <c r="A10" s="1352" t="s">
        <v>656</v>
      </c>
      <c r="B10" s="1353"/>
      <c r="C10" s="1341"/>
      <c r="D10" s="367" t="s">
        <v>667</v>
      </c>
      <c r="E10" s="366"/>
      <c r="F10" s="366">
        <v>6670</v>
      </c>
      <c r="G10" s="905">
        <v>6669</v>
      </c>
    </row>
    <row r="11" spans="1:7" x14ac:dyDescent="0.2">
      <c r="A11" s="1352" t="s">
        <v>645</v>
      </c>
      <c r="B11" s="1353"/>
      <c r="C11" s="1341"/>
      <c r="D11" s="367" t="s">
        <v>667</v>
      </c>
      <c r="E11" s="366">
        <v>700237</v>
      </c>
      <c r="F11" s="366">
        <v>1402700</v>
      </c>
      <c r="G11" s="905">
        <v>467821</v>
      </c>
    </row>
    <row r="12" spans="1:7" x14ac:dyDescent="0.2">
      <c r="A12" s="1356"/>
      <c r="B12" s="1353">
        <v>11602</v>
      </c>
      <c r="C12" s="1565" t="s">
        <v>524</v>
      </c>
      <c r="D12" s="1565"/>
      <c r="E12" s="366"/>
      <c r="F12" s="366"/>
      <c r="G12" s="905"/>
    </row>
    <row r="13" spans="1:7" x14ac:dyDescent="0.2">
      <c r="A13" s="1352" t="s">
        <v>656</v>
      </c>
      <c r="B13" s="1353"/>
      <c r="C13" s="1341"/>
      <c r="D13" s="367" t="s">
        <v>667</v>
      </c>
      <c r="E13" s="366"/>
      <c r="F13" s="366">
        <v>6778</v>
      </c>
      <c r="G13" s="905">
        <v>431</v>
      </c>
    </row>
    <row r="14" spans="1:7" x14ac:dyDescent="0.2">
      <c r="A14" s="1352" t="s">
        <v>645</v>
      </c>
      <c r="B14" s="1353"/>
      <c r="C14" s="1341"/>
      <c r="D14" s="367" t="s">
        <v>667</v>
      </c>
      <c r="E14" s="366">
        <v>402600</v>
      </c>
      <c r="F14" s="366">
        <v>968867</v>
      </c>
      <c r="G14" s="905">
        <v>92903</v>
      </c>
    </row>
    <row r="15" spans="1:7" x14ac:dyDescent="0.2">
      <c r="A15" s="1356"/>
      <c r="B15" s="1353">
        <v>11603</v>
      </c>
      <c r="C15" s="1565" t="s">
        <v>525</v>
      </c>
      <c r="D15" s="1565"/>
      <c r="E15" s="366"/>
      <c r="F15" s="366"/>
      <c r="G15" s="905"/>
    </row>
    <row r="16" spans="1:7" x14ac:dyDescent="0.2">
      <c r="A16" s="1352" t="s">
        <v>656</v>
      </c>
      <c r="B16" s="1353"/>
      <c r="C16" s="1341"/>
      <c r="D16" s="367" t="s">
        <v>667</v>
      </c>
      <c r="E16" s="366"/>
      <c r="F16" s="366"/>
      <c r="G16" s="905"/>
    </row>
    <row r="17" spans="1:7" x14ac:dyDescent="0.2">
      <c r="A17" s="1352" t="s">
        <v>645</v>
      </c>
      <c r="B17" s="1353"/>
      <c r="C17" s="1341"/>
      <c r="D17" s="367" t="s">
        <v>667</v>
      </c>
      <c r="E17" s="366">
        <v>548293</v>
      </c>
      <c r="F17" s="366">
        <v>700990</v>
      </c>
      <c r="G17" s="905">
        <v>138933</v>
      </c>
    </row>
    <row r="18" spans="1:7" x14ac:dyDescent="0.2">
      <c r="A18" s="1356"/>
      <c r="B18" s="1353">
        <v>11604</v>
      </c>
      <c r="C18" s="1565" t="s">
        <v>670</v>
      </c>
      <c r="D18" s="1565"/>
      <c r="E18" s="366"/>
      <c r="F18" s="366"/>
      <c r="G18" s="905"/>
    </row>
    <row r="19" spans="1:7" x14ac:dyDescent="0.2">
      <c r="A19" s="1352" t="s">
        <v>656</v>
      </c>
      <c r="B19" s="1353"/>
      <c r="C19" s="1341"/>
      <c r="D19" s="367" t="s">
        <v>667</v>
      </c>
      <c r="E19" s="366"/>
      <c r="F19" s="366"/>
      <c r="G19" s="905"/>
    </row>
    <row r="20" spans="1:7" x14ac:dyDescent="0.2">
      <c r="A20" s="1352" t="s">
        <v>645</v>
      </c>
      <c r="B20" s="1353"/>
      <c r="C20" s="1341"/>
      <c r="D20" s="367" t="s">
        <v>667</v>
      </c>
      <c r="E20" s="366">
        <v>43725</v>
      </c>
      <c r="F20" s="366">
        <v>770387</v>
      </c>
      <c r="G20" s="905"/>
    </row>
    <row r="21" spans="1:7" x14ac:dyDescent="0.2">
      <c r="A21" s="1356"/>
      <c r="B21" s="1353">
        <v>11605</v>
      </c>
      <c r="C21" s="1565" t="s">
        <v>527</v>
      </c>
      <c r="D21" s="1565"/>
      <c r="E21" s="366"/>
      <c r="F21" s="366"/>
      <c r="G21" s="905"/>
    </row>
    <row r="22" spans="1:7" x14ac:dyDescent="0.2">
      <c r="A22" s="1352" t="s">
        <v>656</v>
      </c>
      <c r="B22" s="1353"/>
      <c r="C22" s="1341"/>
      <c r="D22" s="367" t="s">
        <v>667</v>
      </c>
      <c r="E22" s="366"/>
      <c r="F22" s="366"/>
      <c r="G22" s="905"/>
    </row>
    <row r="23" spans="1:7" ht="13.5" thickBot="1" x14ac:dyDescent="0.25">
      <c r="A23" s="1359" t="s">
        <v>645</v>
      </c>
      <c r="B23" s="1360"/>
      <c r="C23" s="1343"/>
      <c r="D23" s="1370" t="s">
        <v>667</v>
      </c>
      <c r="E23" s="1345">
        <v>481204</v>
      </c>
      <c r="F23" s="1345">
        <v>481204</v>
      </c>
      <c r="G23" s="1361">
        <v>3500</v>
      </c>
    </row>
    <row r="24" spans="1:7" ht="13.5" thickBot="1" x14ac:dyDescent="0.25">
      <c r="A24" s="1364"/>
      <c r="B24" s="1365"/>
      <c r="C24" s="1372"/>
      <c r="D24" s="768" t="s">
        <v>681</v>
      </c>
      <c r="E24" s="506">
        <f>SUM(E3:E23)</f>
        <v>2176059</v>
      </c>
      <c r="F24" s="506">
        <f t="shared" ref="F24:G24" si="0">SUM(F3:F23)</f>
        <v>4358109</v>
      </c>
      <c r="G24" s="507">
        <f t="shared" si="0"/>
        <v>710770</v>
      </c>
    </row>
    <row r="25" spans="1:7" x14ac:dyDescent="0.2">
      <c r="A25" s="1362"/>
      <c r="B25" s="1363"/>
      <c r="C25" s="1564" t="s">
        <v>2372</v>
      </c>
      <c r="D25" s="1564"/>
      <c r="E25" s="486"/>
      <c r="F25" s="486"/>
      <c r="G25" s="932"/>
    </row>
    <row r="26" spans="1:7" x14ac:dyDescent="0.2">
      <c r="A26" s="1357"/>
      <c r="B26" s="1358">
        <v>12200</v>
      </c>
      <c r="C26" s="1559" t="s">
        <v>712</v>
      </c>
      <c r="D26" s="1559"/>
      <c r="E26" s="365"/>
      <c r="F26" s="365"/>
      <c r="G26" s="903"/>
    </row>
    <row r="27" spans="1:7" x14ac:dyDescent="0.2">
      <c r="A27" s="1356"/>
      <c r="B27" s="1353" t="s">
        <v>483</v>
      </c>
      <c r="C27" s="1565" t="s">
        <v>539</v>
      </c>
      <c r="D27" s="1565"/>
      <c r="E27" s="366"/>
      <c r="F27" s="366"/>
      <c r="G27" s="905"/>
    </row>
    <row r="28" spans="1:7" x14ac:dyDescent="0.2">
      <c r="A28" s="1352" t="s">
        <v>656</v>
      </c>
      <c r="B28" s="1353"/>
      <c r="C28" s="1341"/>
      <c r="D28" s="367" t="s">
        <v>2375</v>
      </c>
      <c r="E28" s="366">
        <v>2900</v>
      </c>
      <c r="F28" s="366">
        <v>2900</v>
      </c>
      <c r="G28" s="905"/>
    </row>
    <row r="29" spans="1:7" x14ac:dyDescent="0.2">
      <c r="A29" s="1352" t="s">
        <v>656</v>
      </c>
      <c r="B29" s="1353"/>
      <c r="C29" s="1341"/>
      <c r="D29" s="372" t="s">
        <v>2378</v>
      </c>
      <c r="E29" s="366"/>
      <c r="F29" s="366">
        <v>22300</v>
      </c>
      <c r="G29" s="905"/>
    </row>
    <row r="30" spans="1:7" x14ac:dyDescent="0.2">
      <c r="A30" s="1356"/>
      <c r="B30" s="1353" t="s">
        <v>486</v>
      </c>
      <c r="C30" s="1559" t="s">
        <v>542</v>
      </c>
      <c r="D30" s="1559"/>
      <c r="E30" s="366"/>
      <c r="F30" s="366"/>
      <c r="G30" s="905"/>
    </row>
    <row r="31" spans="1:7" x14ac:dyDescent="0.2">
      <c r="A31" s="1352" t="s">
        <v>656</v>
      </c>
      <c r="B31" s="1353"/>
      <c r="C31" s="1341"/>
      <c r="D31" s="1342" t="s">
        <v>2399</v>
      </c>
      <c r="E31" s="366">
        <v>2600</v>
      </c>
      <c r="F31" s="366">
        <v>2600</v>
      </c>
      <c r="G31" s="905"/>
    </row>
    <row r="32" spans="1:7" x14ac:dyDescent="0.2">
      <c r="A32" s="1356"/>
      <c r="B32" s="1353" t="s">
        <v>490</v>
      </c>
      <c r="C32" s="1559" t="s">
        <v>548</v>
      </c>
      <c r="D32" s="1559"/>
      <c r="E32" s="366"/>
      <c r="F32" s="366"/>
      <c r="G32" s="905"/>
    </row>
    <row r="33" spans="1:7" ht="25.5" x14ac:dyDescent="0.2">
      <c r="A33" s="1352" t="s">
        <v>645</v>
      </c>
      <c r="B33" s="1353"/>
      <c r="C33" s="1341"/>
      <c r="D33" s="1342" t="s">
        <v>2414</v>
      </c>
      <c r="E33" s="366"/>
      <c r="F33" s="366">
        <v>1400</v>
      </c>
      <c r="G33" s="905">
        <v>1311</v>
      </c>
    </row>
    <row r="34" spans="1:7" x14ac:dyDescent="0.2">
      <c r="A34" s="1356"/>
      <c r="B34" s="1353">
        <v>40105</v>
      </c>
      <c r="C34" s="1559" t="s">
        <v>552</v>
      </c>
      <c r="D34" s="1559"/>
      <c r="E34" s="366"/>
      <c r="F34" s="366"/>
      <c r="G34" s="905"/>
    </row>
    <row r="35" spans="1:7" x14ac:dyDescent="0.2">
      <c r="A35" s="1352" t="s">
        <v>656</v>
      </c>
      <c r="B35" s="1353"/>
      <c r="C35" s="1341"/>
      <c r="D35" s="1342" t="s">
        <v>2420</v>
      </c>
      <c r="E35" s="366"/>
      <c r="F35" s="366">
        <v>2500</v>
      </c>
      <c r="G35" s="905">
        <v>0</v>
      </c>
    </row>
    <row r="36" spans="1:7" x14ac:dyDescent="0.2">
      <c r="A36" s="1352" t="s">
        <v>656</v>
      </c>
      <c r="B36" s="1353"/>
      <c r="C36" s="1341"/>
      <c r="D36" s="372" t="s">
        <v>2431</v>
      </c>
      <c r="E36" s="366"/>
      <c r="F36" s="366">
        <v>3800</v>
      </c>
      <c r="G36" s="905">
        <v>0</v>
      </c>
    </row>
    <row r="37" spans="1:7" x14ac:dyDescent="0.2">
      <c r="A37" s="1352" t="s">
        <v>656</v>
      </c>
      <c r="B37" s="1353"/>
      <c r="C37" s="1341"/>
      <c r="D37" s="372" t="s">
        <v>2432</v>
      </c>
      <c r="E37" s="366"/>
      <c r="F37" s="366">
        <v>5200</v>
      </c>
      <c r="G37" s="905">
        <v>0</v>
      </c>
    </row>
    <row r="38" spans="1:7" x14ac:dyDescent="0.2">
      <c r="A38" s="1356"/>
      <c r="B38" s="1353">
        <v>40106</v>
      </c>
      <c r="C38" s="1559" t="s">
        <v>553</v>
      </c>
      <c r="D38" s="1559"/>
      <c r="E38" s="366"/>
      <c r="F38" s="366"/>
      <c r="G38" s="905"/>
    </row>
    <row r="39" spans="1:7" x14ac:dyDescent="0.2">
      <c r="A39" s="1352" t="s">
        <v>656</v>
      </c>
      <c r="B39" s="1353"/>
      <c r="C39" s="1341"/>
      <c r="D39" s="1342" t="s">
        <v>2433</v>
      </c>
      <c r="E39" s="366">
        <v>1600</v>
      </c>
      <c r="F39" s="366">
        <v>1600</v>
      </c>
      <c r="G39" s="1378">
        <v>0</v>
      </c>
    </row>
    <row r="40" spans="1:7" x14ac:dyDescent="0.2">
      <c r="A40" s="1352" t="s">
        <v>656</v>
      </c>
      <c r="B40" s="1353"/>
      <c r="C40" s="1341"/>
      <c r="D40" s="370" t="s">
        <v>2434</v>
      </c>
      <c r="E40" s="366"/>
      <c r="F40" s="366">
        <v>1000</v>
      </c>
      <c r="G40" s="1378">
        <v>0</v>
      </c>
    </row>
    <row r="41" spans="1:7" x14ac:dyDescent="0.2">
      <c r="A41" s="1352" t="s">
        <v>645</v>
      </c>
      <c r="B41" s="1353"/>
      <c r="C41" s="1341"/>
      <c r="D41" s="372" t="s">
        <v>2435</v>
      </c>
      <c r="E41" s="366"/>
      <c r="F41" s="366">
        <v>3925</v>
      </c>
      <c r="G41" s="1378">
        <v>3924</v>
      </c>
    </row>
    <row r="42" spans="1:7" ht="15" customHeight="1" x14ac:dyDescent="0.2">
      <c r="A42" s="1352" t="s">
        <v>656</v>
      </c>
      <c r="B42" s="1353"/>
      <c r="C42" s="1341"/>
      <c r="D42" s="372" t="s">
        <v>2436</v>
      </c>
      <c r="E42" s="366"/>
      <c r="F42" s="366">
        <v>1000</v>
      </c>
      <c r="G42" s="1378">
        <v>0</v>
      </c>
    </row>
    <row r="43" spans="1:7" ht="15" customHeight="1" x14ac:dyDescent="0.2">
      <c r="A43" s="1356"/>
      <c r="B43" s="1353" t="s">
        <v>493</v>
      </c>
      <c r="C43" s="1559" t="s">
        <v>2444</v>
      </c>
      <c r="D43" s="1559"/>
      <c r="E43" s="366"/>
      <c r="F43" s="366"/>
      <c r="G43" s="905"/>
    </row>
    <row r="44" spans="1:7" ht="15" customHeight="1" x14ac:dyDescent="0.2">
      <c r="A44" s="1352" t="s">
        <v>656</v>
      </c>
      <c r="B44" s="1353" t="s">
        <v>2446</v>
      </c>
      <c r="C44" s="1341"/>
      <c r="D44" s="372" t="s">
        <v>2447</v>
      </c>
      <c r="E44" s="366"/>
      <c r="F44" s="366">
        <v>6500</v>
      </c>
      <c r="G44" s="905">
        <v>0</v>
      </c>
    </row>
    <row r="45" spans="1:7" ht="15" customHeight="1" x14ac:dyDescent="0.2">
      <c r="A45" s="1352" t="s">
        <v>656</v>
      </c>
      <c r="B45" s="1353" t="s">
        <v>2446</v>
      </c>
      <c r="C45" s="1341"/>
      <c r="D45" s="372" t="s">
        <v>2448</v>
      </c>
      <c r="E45" s="366"/>
      <c r="F45" s="366">
        <v>2020</v>
      </c>
      <c r="G45" s="905">
        <v>2020</v>
      </c>
    </row>
    <row r="46" spans="1:7" ht="15" customHeight="1" x14ac:dyDescent="0.2">
      <c r="A46" s="1352" t="s">
        <v>656</v>
      </c>
      <c r="B46" s="1353" t="s">
        <v>2451</v>
      </c>
      <c r="C46" s="1341"/>
      <c r="D46" s="1342" t="s">
        <v>2452</v>
      </c>
      <c r="E46" s="366">
        <v>3000</v>
      </c>
      <c r="F46" s="366">
        <v>2088</v>
      </c>
      <c r="G46" s="905">
        <v>1596</v>
      </c>
    </row>
    <row r="47" spans="1:7" ht="15" customHeight="1" x14ac:dyDescent="0.2">
      <c r="A47" s="1352" t="s">
        <v>645</v>
      </c>
      <c r="B47" s="1353"/>
      <c r="C47" s="1341"/>
      <c r="D47" s="1342" t="s">
        <v>2453</v>
      </c>
      <c r="E47" s="366"/>
      <c r="F47" s="366">
        <v>7428</v>
      </c>
      <c r="G47" s="905">
        <v>7428</v>
      </c>
    </row>
    <row r="48" spans="1:7" ht="15" customHeight="1" x14ac:dyDescent="0.2">
      <c r="A48" s="1352" t="s">
        <v>656</v>
      </c>
      <c r="B48" s="1353"/>
      <c r="C48" s="1341"/>
      <c r="D48" s="1342" t="s">
        <v>2454</v>
      </c>
      <c r="E48" s="366"/>
      <c r="F48" s="366">
        <v>2917</v>
      </c>
      <c r="G48" s="905">
        <v>2917</v>
      </c>
    </row>
    <row r="49" spans="1:7" ht="15" customHeight="1" x14ac:dyDescent="0.2">
      <c r="A49" s="1352" t="s">
        <v>645</v>
      </c>
      <c r="B49" s="1353"/>
      <c r="C49" s="1341"/>
      <c r="D49" s="1342" t="s">
        <v>2455</v>
      </c>
      <c r="E49" s="366"/>
      <c r="F49" s="366">
        <v>365</v>
      </c>
      <c r="G49" s="905">
        <v>365</v>
      </c>
    </row>
    <row r="50" spans="1:7" ht="15" customHeight="1" x14ac:dyDescent="0.2">
      <c r="A50" s="1352" t="s">
        <v>656</v>
      </c>
      <c r="B50" s="1353" t="s">
        <v>2456</v>
      </c>
      <c r="C50" s="1341"/>
      <c r="D50" s="1342" t="s">
        <v>2457</v>
      </c>
      <c r="E50" s="366">
        <v>3000</v>
      </c>
      <c r="F50" s="366">
        <v>2163</v>
      </c>
      <c r="G50" s="905">
        <v>1670</v>
      </c>
    </row>
    <row r="51" spans="1:7" ht="15" customHeight="1" x14ac:dyDescent="0.2">
      <c r="A51" s="1352" t="s">
        <v>645</v>
      </c>
      <c r="B51" s="1353"/>
      <c r="C51" s="1341"/>
      <c r="D51" s="1342" t="s">
        <v>2458</v>
      </c>
      <c r="E51" s="366"/>
      <c r="F51" s="366">
        <v>365</v>
      </c>
      <c r="G51" s="905">
        <v>365</v>
      </c>
    </row>
    <row r="52" spans="1:7" ht="15" customHeight="1" x14ac:dyDescent="0.2">
      <c r="A52" s="1352" t="s">
        <v>656</v>
      </c>
      <c r="B52" s="1353"/>
      <c r="C52" s="1341"/>
      <c r="D52" s="1342" t="s">
        <v>2460</v>
      </c>
      <c r="E52" s="366"/>
      <c r="F52" s="366">
        <v>549</v>
      </c>
      <c r="G52" s="905">
        <v>549</v>
      </c>
    </row>
    <row r="53" spans="1:7" ht="15" customHeight="1" x14ac:dyDescent="0.2">
      <c r="A53" s="1352" t="s">
        <v>645</v>
      </c>
      <c r="B53" s="1353"/>
      <c r="C53" s="1341"/>
      <c r="D53" s="1342" t="s">
        <v>2461</v>
      </c>
      <c r="E53" s="366"/>
      <c r="F53" s="366">
        <v>8067</v>
      </c>
      <c r="G53" s="905">
        <v>8067</v>
      </c>
    </row>
    <row r="54" spans="1:7" ht="30" customHeight="1" x14ac:dyDescent="0.2">
      <c r="A54" s="1352" t="s">
        <v>656</v>
      </c>
      <c r="B54" s="1353" t="s">
        <v>2462</v>
      </c>
      <c r="C54" s="1341"/>
      <c r="D54" s="1342" t="s">
        <v>2465</v>
      </c>
      <c r="E54" s="366"/>
      <c r="F54" s="366">
        <v>4269</v>
      </c>
      <c r="G54" s="905">
        <v>4269</v>
      </c>
    </row>
    <row r="55" spans="1:7" ht="15" customHeight="1" x14ac:dyDescent="0.2">
      <c r="A55" s="1352" t="s">
        <v>656</v>
      </c>
      <c r="B55" s="1353"/>
      <c r="C55" s="1341"/>
      <c r="D55" s="372" t="s">
        <v>2466</v>
      </c>
      <c r="E55" s="366"/>
      <c r="F55" s="366">
        <v>2500</v>
      </c>
      <c r="G55" s="905">
        <v>249</v>
      </c>
    </row>
    <row r="56" spans="1:7" ht="45" customHeight="1" x14ac:dyDescent="0.2">
      <c r="A56" s="1352" t="s">
        <v>656</v>
      </c>
      <c r="B56" s="1353" t="s">
        <v>2473</v>
      </c>
      <c r="C56" s="1341"/>
      <c r="D56" s="1342" t="s">
        <v>2474</v>
      </c>
      <c r="E56" s="366"/>
      <c r="F56" s="366">
        <v>19656</v>
      </c>
      <c r="G56" s="905">
        <f>20328-G57</f>
        <v>18950</v>
      </c>
    </row>
    <row r="57" spans="1:7" ht="15" customHeight="1" x14ac:dyDescent="0.2">
      <c r="A57" s="1352" t="s">
        <v>656</v>
      </c>
      <c r="B57" s="1353"/>
      <c r="C57" s="1341"/>
      <c r="D57" s="1342" t="s">
        <v>2475</v>
      </c>
      <c r="E57" s="366">
        <v>850</v>
      </c>
      <c r="F57" s="366">
        <v>1378</v>
      </c>
      <c r="G57" s="905">
        <v>1378</v>
      </c>
    </row>
    <row r="58" spans="1:7" ht="15" customHeight="1" x14ac:dyDescent="0.2">
      <c r="A58" s="1352" t="s">
        <v>656</v>
      </c>
      <c r="B58" s="1353"/>
      <c r="C58" s="1341"/>
      <c r="D58" s="1342" t="s">
        <v>2476</v>
      </c>
      <c r="E58" s="366"/>
      <c r="F58" s="366">
        <v>1027</v>
      </c>
      <c r="G58" s="905">
        <v>1027</v>
      </c>
    </row>
    <row r="59" spans="1:7" ht="15" customHeight="1" x14ac:dyDescent="0.2">
      <c r="A59" s="1352" t="s">
        <v>656</v>
      </c>
      <c r="B59" s="1353"/>
      <c r="C59" s="1341"/>
      <c r="D59" s="1342" t="s">
        <v>2477</v>
      </c>
      <c r="E59" s="366"/>
      <c r="F59" s="366">
        <v>2096</v>
      </c>
      <c r="G59" s="905">
        <v>2096</v>
      </c>
    </row>
    <row r="60" spans="1:7" ht="15" customHeight="1" x14ac:dyDescent="0.2">
      <c r="A60" s="1352" t="s">
        <v>645</v>
      </c>
      <c r="B60" s="1353" t="s">
        <v>2480</v>
      </c>
      <c r="C60" s="1341"/>
      <c r="D60" s="372" t="s">
        <v>2479</v>
      </c>
      <c r="E60" s="366"/>
      <c r="F60" s="366">
        <v>3000</v>
      </c>
      <c r="G60" s="905">
        <v>0</v>
      </c>
    </row>
    <row r="61" spans="1:7" ht="15" customHeight="1" x14ac:dyDescent="0.2">
      <c r="A61" s="1352" t="s">
        <v>656</v>
      </c>
      <c r="B61" s="1353"/>
      <c r="C61" s="1341"/>
      <c r="D61" s="1342" t="s">
        <v>2482</v>
      </c>
      <c r="E61" s="366"/>
      <c r="F61" s="366">
        <v>86</v>
      </c>
      <c r="G61" s="905">
        <v>68</v>
      </c>
    </row>
    <row r="62" spans="1:7" ht="15" customHeight="1" x14ac:dyDescent="0.2">
      <c r="A62" s="1352" t="s">
        <v>656</v>
      </c>
      <c r="B62" s="1353"/>
      <c r="C62" s="1341"/>
      <c r="D62" s="1342" t="s">
        <v>2483</v>
      </c>
      <c r="E62" s="366">
        <v>3700</v>
      </c>
      <c r="F62" s="366">
        <v>3700</v>
      </c>
      <c r="G62" s="905">
        <v>0</v>
      </c>
    </row>
    <row r="63" spans="1:7" ht="15" customHeight="1" x14ac:dyDescent="0.2">
      <c r="A63" s="1352" t="s">
        <v>656</v>
      </c>
      <c r="B63" s="1353"/>
      <c r="C63" s="1341"/>
      <c r="D63" s="1342" t="s">
        <v>2484</v>
      </c>
      <c r="E63" s="366">
        <v>2400</v>
      </c>
      <c r="F63" s="366"/>
      <c r="G63" s="905"/>
    </row>
    <row r="64" spans="1:7" ht="15" customHeight="1" x14ac:dyDescent="0.2">
      <c r="A64" s="1352" t="s">
        <v>656</v>
      </c>
      <c r="B64" s="1353" t="s">
        <v>2530</v>
      </c>
      <c r="C64" s="1341"/>
      <c r="D64" s="1342" t="s">
        <v>2531</v>
      </c>
      <c r="E64" s="366">
        <v>2000</v>
      </c>
      <c r="F64" s="366"/>
      <c r="G64" s="905"/>
    </row>
    <row r="65" spans="1:7" ht="15" customHeight="1" x14ac:dyDescent="0.2">
      <c r="A65" s="1356"/>
      <c r="B65" s="1353" t="s">
        <v>494</v>
      </c>
      <c r="C65" s="1559" t="s">
        <v>2495</v>
      </c>
      <c r="D65" s="1559"/>
      <c r="E65" s="366"/>
      <c r="F65" s="366"/>
      <c r="G65" s="905"/>
    </row>
    <row r="66" spans="1:7" ht="30" customHeight="1" x14ac:dyDescent="0.2">
      <c r="A66" s="1352" t="s">
        <v>645</v>
      </c>
      <c r="B66" s="1353"/>
      <c r="C66" s="1341"/>
      <c r="D66" s="1342" t="s">
        <v>2496</v>
      </c>
      <c r="E66" s="366">
        <v>2921</v>
      </c>
      <c r="F66" s="366">
        <v>6898</v>
      </c>
      <c r="G66" s="905">
        <v>7297</v>
      </c>
    </row>
    <row r="67" spans="1:7" ht="15" customHeight="1" x14ac:dyDescent="0.2">
      <c r="A67" s="1352" t="s">
        <v>645</v>
      </c>
      <c r="B67" s="1353"/>
      <c r="C67" s="1341"/>
      <c r="D67" s="1342" t="s">
        <v>2497</v>
      </c>
      <c r="E67" s="366"/>
      <c r="F67" s="366">
        <v>11280</v>
      </c>
      <c r="G67" s="905">
        <v>11425</v>
      </c>
    </row>
    <row r="68" spans="1:7" ht="15" customHeight="1" x14ac:dyDescent="0.2">
      <c r="A68" s="1352" t="s">
        <v>656</v>
      </c>
      <c r="B68" s="1353"/>
      <c r="C68" s="1341"/>
      <c r="D68" s="1342" t="s">
        <v>2498</v>
      </c>
      <c r="E68" s="366">
        <v>4200</v>
      </c>
      <c r="F68" s="366">
        <v>4200</v>
      </c>
      <c r="G68" s="905">
        <v>0</v>
      </c>
    </row>
    <row r="69" spans="1:7" ht="15" customHeight="1" x14ac:dyDescent="0.2">
      <c r="A69" s="1352" t="s">
        <v>645</v>
      </c>
      <c r="B69" s="1353"/>
      <c r="C69" s="1341"/>
      <c r="D69" s="1342" t="s">
        <v>2499</v>
      </c>
      <c r="E69" s="366"/>
      <c r="F69" s="366">
        <v>3822</v>
      </c>
      <c r="G69" s="905">
        <v>3677</v>
      </c>
    </row>
    <row r="70" spans="1:7" ht="15" customHeight="1" x14ac:dyDescent="0.2">
      <c r="A70" s="1352" t="s">
        <v>645</v>
      </c>
      <c r="B70" s="1353" t="s">
        <v>2500</v>
      </c>
      <c r="C70" s="1341"/>
      <c r="D70" s="1342" t="s">
        <v>2501</v>
      </c>
      <c r="E70" s="366">
        <v>621</v>
      </c>
      <c r="F70" s="366">
        <v>621</v>
      </c>
      <c r="G70" s="905">
        <v>0</v>
      </c>
    </row>
    <row r="71" spans="1:7" ht="30" customHeight="1" x14ac:dyDescent="0.2">
      <c r="A71" s="1352" t="s">
        <v>645</v>
      </c>
      <c r="B71" s="1353" t="s">
        <v>2473</v>
      </c>
      <c r="C71" s="1341"/>
      <c r="D71" s="1342" t="s">
        <v>2502</v>
      </c>
      <c r="E71" s="366">
        <v>16875</v>
      </c>
      <c r="F71" s="366">
        <v>26156</v>
      </c>
      <c r="G71" s="905">
        <v>0</v>
      </c>
    </row>
    <row r="72" spans="1:7" ht="15" customHeight="1" x14ac:dyDescent="0.2">
      <c r="A72" s="1352" t="s">
        <v>645</v>
      </c>
      <c r="B72" s="1353" t="s">
        <v>2503</v>
      </c>
      <c r="C72" s="1341"/>
      <c r="D72" s="1342" t="s">
        <v>2504</v>
      </c>
      <c r="E72" s="366">
        <v>399</v>
      </c>
      <c r="F72" s="366">
        <v>399</v>
      </c>
      <c r="G72" s="905">
        <v>0</v>
      </c>
    </row>
    <row r="73" spans="1:7" ht="15" customHeight="1" x14ac:dyDescent="0.2">
      <c r="A73" s="1352" t="s">
        <v>656</v>
      </c>
      <c r="B73" s="1353"/>
      <c r="C73" s="1341"/>
      <c r="D73" s="1342" t="s">
        <v>2505</v>
      </c>
      <c r="E73" s="366"/>
      <c r="F73" s="366">
        <v>-584</v>
      </c>
      <c r="G73" s="905">
        <v>0</v>
      </c>
    </row>
    <row r="74" spans="1:7" ht="15" customHeight="1" x14ac:dyDescent="0.2">
      <c r="A74" s="1352" t="s">
        <v>656</v>
      </c>
      <c r="B74" s="1353" t="s">
        <v>2506</v>
      </c>
      <c r="C74" s="1341"/>
      <c r="D74" s="1342" t="s">
        <v>2507</v>
      </c>
      <c r="E74" s="366">
        <v>588</v>
      </c>
      <c r="F74" s="366"/>
      <c r="G74" s="905">
        <v>0</v>
      </c>
    </row>
    <row r="75" spans="1:7" ht="15" customHeight="1" x14ac:dyDescent="0.2">
      <c r="A75" s="1352" t="s">
        <v>656</v>
      </c>
      <c r="B75" s="1353" t="s">
        <v>2508</v>
      </c>
      <c r="C75" s="1341"/>
      <c r="D75" s="1342" t="s">
        <v>2509</v>
      </c>
      <c r="E75" s="366">
        <v>1245</v>
      </c>
      <c r="F75" s="366">
        <v>1245</v>
      </c>
      <c r="G75" s="905">
        <v>0</v>
      </c>
    </row>
    <row r="76" spans="1:7" ht="15" customHeight="1" x14ac:dyDescent="0.2">
      <c r="A76" s="1352" t="s">
        <v>645</v>
      </c>
      <c r="B76" s="1353" t="s">
        <v>2510</v>
      </c>
      <c r="C76" s="1341"/>
      <c r="D76" s="1342" t="s">
        <v>2511</v>
      </c>
      <c r="E76" s="366"/>
      <c r="F76" s="366">
        <v>9406</v>
      </c>
      <c r="G76" s="905">
        <v>9406</v>
      </c>
    </row>
    <row r="77" spans="1:7" ht="15" customHeight="1" x14ac:dyDescent="0.2">
      <c r="A77" s="1352" t="s">
        <v>645</v>
      </c>
      <c r="B77" s="1353" t="s">
        <v>2514</v>
      </c>
      <c r="C77" s="1341"/>
      <c r="D77" s="1342" t="s">
        <v>2501</v>
      </c>
      <c r="E77" s="366">
        <v>621</v>
      </c>
      <c r="F77" s="366">
        <v>621</v>
      </c>
      <c r="G77" s="905">
        <v>0</v>
      </c>
    </row>
    <row r="78" spans="1:7" ht="15" customHeight="1" x14ac:dyDescent="0.2">
      <c r="A78" s="1352" t="s">
        <v>656</v>
      </c>
      <c r="B78" s="1353" t="s">
        <v>947</v>
      </c>
      <c r="C78" s="1341"/>
      <c r="D78" s="370" t="s">
        <v>2517</v>
      </c>
      <c r="E78" s="366"/>
      <c r="F78" s="366">
        <v>3151</v>
      </c>
      <c r="G78" s="905">
        <v>3106</v>
      </c>
    </row>
    <row r="79" spans="1:7" ht="15" customHeight="1" x14ac:dyDescent="0.2">
      <c r="A79" s="1352" t="s">
        <v>656</v>
      </c>
      <c r="B79" s="1353" t="s">
        <v>2518</v>
      </c>
      <c r="C79" s="1341"/>
      <c r="D79" s="370" t="s">
        <v>2519</v>
      </c>
      <c r="E79" s="366"/>
      <c r="F79" s="366">
        <v>3086</v>
      </c>
      <c r="G79" s="905">
        <v>0</v>
      </c>
    </row>
    <row r="80" spans="1:7" ht="15" customHeight="1" thickBot="1" x14ac:dyDescent="0.25">
      <c r="A80" s="1352" t="s">
        <v>656</v>
      </c>
      <c r="B80" s="1353" t="s">
        <v>2520</v>
      </c>
      <c r="C80" s="1341"/>
      <c r="D80" s="370" t="s">
        <v>2505</v>
      </c>
      <c r="E80" s="366"/>
      <c r="F80" s="366">
        <v>584</v>
      </c>
      <c r="G80" s="905">
        <v>0</v>
      </c>
    </row>
    <row r="81" spans="1:7" ht="19.899999999999999" customHeight="1" thickBot="1" x14ac:dyDescent="0.25">
      <c r="A81" s="1369"/>
      <c r="B81" s="1365"/>
      <c r="C81" s="1372"/>
      <c r="D81" s="768" t="s">
        <v>950</v>
      </c>
      <c r="E81" s="506">
        <f>SUM(E26:E80)</f>
        <v>49520</v>
      </c>
      <c r="F81" s="506">
        <f>SUM(F26:F80)</f>
        <v>189284</v>
      </c>
      <c r="G81" s="507">
        <f>SUM(G26:G80)</f>
        <v>93160</v>
      </c>
    </row>
    <row r="82" spans="1:7" ht="19.899999999999999" customHeight="1" thickBot="1" x14ac:dyDescent="0.25">
      <c r="A82" s="1367"/>
      <c r="B82" s="1368"/>
      <c r="C82" s="1375"/>
      <c r="D82" s="1371" t="s">
        <v>2524</v>
      </c>
      <c r="E82" s="503">
        <f>SUM(E24,E81)</f>
        <v>2225579</v>
      </c>
      <c r="F82" s="503">
        <f>SUM(F24,F81)</f>
        <v>4547393</v>
      </c>
      <c r="G82" s="978">
        <f>SUM(G24,G81)</f>
        <v>803930</v>
      </c>
    </row>
    <row r="85" spans="1:7" ht="13.5" x14ac:dyDescent="0.2">
      <c r="D85" s="1346"/>
    </row>
    <row r="86" spans="1:7" x14ac:dyDescent="0.2">
      <c r="D86" s="49"/>
    </row>
    <row r="90" spans="1:7" x14ac:dyDescent="0.2">
      <c r="D90" s="1347"/>
    </row>
    <row r="91" spans="1:7" ht="13.5" x14ac:dyDescent="0.2">
      <c r="D91" s="1346"/>
    </row>
  </sheetData>
  <mergeCells count="20">
    <mergeCell ref="E1:G1"/>
    <mergeCell ref="C1:D1"/>
    <mergeCell ref="C2:D2"/>
    <mergeCell ref="C30:D30"/>
    <mergeCell ref="C25:D25"/>
    <mergeCell ref="C26:D26"/>
    <mergeCell ref="C27:D27"/>
    <mergeCell ref="C18:D18"/>
    <mergeCell ref="C21:D21"/>
    <mergeCell ref="C9:D9"/>
    <mergeCell ref="C12:D12"/>
    <mergeCell ref="C15:D15"/>
    <mergeCell ref="C3:D3"/>
    <mergeCell ref="C6:D6"/>
    <mergeCell ref="C8:D8"/>
    <mergeCell ref="C43:D43"/>
    <mergeCell ref="C65:D65"/>
    <mergeCell ref="C34:D34"/>
    <mergeCell ref="C38:D38"/>
    <mergeCell ref="C32:D32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70" orientation="portrait" r:id="rId1"/>
  <headerFooter>
    <oddHeader>&amp;C&amp;"Times New Roman,Félkövér"Az Önkormányzat 2018. évi felújítási kiadásainak előirányzata és teljesítése &amp;R&amp;"Times New Roman,Félkövér"rendelet 
1/a melléklet
e Ft-ban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2422"/>
  <sheetViews>
    <sheetView workbookViewId="0">
      <pane xSplit="1" ySplit="4" topLeftCell="CE64" activePane="bottomRight" state="frozen"/>
      <selection pane="topRight" activeCell="B1" sqref="B1"/>
      <selection pane="bottomLeft" activeCell="A5" sqref="A5"/>
      <selection pane="bottomRight" activeCell="CN82" sqref="CN82:CN85"/>
    </sheetView>
  </sheetViews>
  <sheetFormatPr defaultColWidth="10.7109375" defaultRowHeight="12.75" x14ac:dyDescent="0.2"/>
  <cols>
    <col min="1" max="1" width="55.7109375" style="46" customWidth="1"/>
    <col min="2" max="4" width="9.7109375" style="329" customWidth="1"/>
    <col min="5" max="121" width="9.7109375" style="324" customWidth="1"/>
    <col min="122" max="122" width="12.7109375" style="325" customWidth="1"/>
    <col min="123" max="124" width="12.7109375" style="324" customWidth="1"/>
    <col min="125" max="127" width="9.7109375" style="325" customWidth="1"/>
    <col min="128" max="151" width="9.7109375" style="324" customWidth="1"/>
    <col min="152" max="205" width="9.7109375" style="325" customWidth="1"/>
    <col min="206" max="209" width="12.7109375" style="325" customWidth="1"/>
    <col min="210" max="211" width="12.7109375" style="304" customWidth="1"/>
    <col min="212" max="213" width="14.7109375" style="304" customWidth="1"/>
    <col min="214" max="16384" width="10.7109375" style="304"/>
  </cols>
  <sheetData>
    <row r="1" spans="1:211" s="296" customFormat="1" ht="13.9" customHeight="1" thickBot="1" x14ac:dyDescent="0.25">
      <c r="A1" s="330"/>
      <c r="B1" s="1655">
        <v>11101</v>
      </c>
      <c r="C1" s="1656"/>
      <c r="D1" s="1657"/>
      <c r="E1" s="1655">
        <v>11102</v>
      </c>
      <c r="F1" s="1656"/>
      <c r="G1" s="1657"/>
      <c r="H1" s="1655">
        <v>11103</v>
      </c>
      <c r="I1" s="1656"/>
      <c r="J1" s="1657"/>
      <c r="K1" s="1655">
        <v>11104</v>
      </c>
      <c r="L1" s="1656"/>
      <c r="M1" s="1657"/>
      <c r="N1" s="1655">
        <v>11105</v>
      </c>
      <c r="O1" s="1656"/>
      <c r="P1" s="1657"/>
      <c r="Q1" s="1655" t="s">
        <v>476</v>
      </c>
      <c r="R1" s="1656"/>
      <c r="S1" s="1657"/>
      <c r="T1" s="1655" t="s">
        <v>477</v>
      </c>
      <c r="U1" s="1656"/>
      <c r="V1" s="1657"/>
      <c r="W1" s="1655" t="s">
        <v>263</v>
      </c>
      <c r="X1" s="1656"/>
      <c r="Y1" s="1657"/>
      <c r="Z1" s="1655" t="s">
        <v>152</v>
      </c>
      <c r="AA1" s="1656"/>
      <c r="AB1" s="1657"/>
      <c r="AC1" s="1655" t="s">
        <v>158</v>
      </c>
      <c r="AD1" s="1656"/>
      <c r="AE1" s="1657"/>
      <c r="AF1" s="1655">
        <v>11201</v>
      </c>
      <c r="AG1" s="1656"/>
      <c r="AH1" s="1657"/>
      <c r="AI1" s="1655">
        <v>11301</v>
      </c>
      <c r="AJ1" s="1656"/>
      <c r="AK1" s="1657"/>
      <c r="AL1" s="1655">
        <v>11303</v>
      </c>
      <c r="AM1" s="1656"/>
      <c r="AN1" s="1657"/>
      <c r="AO1" s="1655">
        <v>11401</v>
      </c>
      <c r="AP1" s="1656"/>
      <c r="AQ1" s="1657"/>
      <c r="AR1" s="1655">
        <v>11402</v>
      </c>
      <c r="AS1" s="1656"/>
      <c r="AT1" s="1657"/>
      <c r="AU1" s="1655" t="s">
        <v>265</v>
      </c>
      <c r="AV1" s="1656"/>
      <c r="AW1" s="1657"/>
      <c r="AX1" s="1655" t="s">
        <v>308</v>
      </c>
      <c r="AY1" s="1656"/>
      <c r="AZ1" s="1657"/>
      <c r="BA1" s="1655">
        <v>11405</v>
      </c>
      <c r="BB1" s="1656"/>
      <c r="BC1" s="1657"/>
      <c r="BD1" s="1655">
        <v>11406</v>
      </c>
      <c r="BE1" s="1656"/>
      <c r="BF1" s="1657"/>
      <c r="BG1" s="1655">
        <v>11407</v>
      </c>
      <c r="BH1" s="1656"/>
      <c r="BI1" s="1657"/>
      <c r="BJ1" s="1655">
        <v>11501</v>
      </c>
      <c r="BK1" s="1656"/>
      <c r="BL1" s="1657"/>
      <c r="BM1" s="1655">
        <v>11502</v>
      </c>
      <c r="BN1" s="1656"/>
      <c r="BO1" s="1657"/>
      <c r="BP1" s="1655">
        <v>11601</v>
      </c>
      <c r="BQ1" s="1656"/>
      <c r="BR1" s="1657"/>
      <c r="BS1" s="1655" t="s">
        <v>190</v>
      </c>
      <c r="BT1" s="1656"/>
      <c r="BU1" s="1657"/>
      <c r="BV1" s="1655" t="s">
        <v>478</v>
      </c>
      <c r="BW1" s="1656"/>
      <c r="BX1" s="1657"/>
      <c r="BY1" s="1655" t="s">
        <v>191</v>
      </c>
      <c r="BZ1" s="1656"/>
      <c r="CA1" s="1657"/>
      <c r="CB1" s="1655" t="s">
        <v>479</v>
      </c>
      <c r="CC1" s="1656"/>
      <c r="CD1" s="1657"/>
      <c r="CE1" s="1655">
        <v>11602</v>
      </c>
      <c r="CF1" s="1656"/>
      <c r="CG1" s="1657"/>
      <c r="CH1" s="1655">
        <v>11603</v>
      </c>
      <c r="CI1" s="1656"/>
      <c r="CJ1" s="1657"/>
      <c r="CK1" s="1655">
        <v>11604</v>
      </c>
      <c r="CL1" s="1656"/>
      <c r="CM1" s="1657"/>
      <c r="CN1" s="1655">
        <v>11605</v>
      </c>
      <c r="CO1" s="1656"/>
      <c r="CP1" s="1657"/>
      <c r="CQ1" s="1655">
        <v>11701</v>
      </c>
      <c r="CR1" s="1656"/>
      <c r="CS1" s="1657"/>
      <c r="CT1" s="1655">
        <v>11702</v>
      </c>
      <c r="CU1" s="1656"/>
      <c r="CV1" s="1657"/>
      <c r="CW1" s="1655">
        <v>11703</v>
      </c>
      <c r="CX1" s="1656"/>
      <c r="CY1" s="1657"/>
      <c r="CZ1" s="1655">
        <v>11704</v>
      </c>
      <c r="DA1" s="1656"/>
      <c r="DB1" s="1657"/>
      <c r="DC1" s="1655">
        <v>11705</v>
      </c>
      <c r="DD1" s="1656"/>
      <c r="DE1" s="1657"/>
      <c r="DF1" s="1655" t="s">
        <v>480</v>
      </c>
      <c r="DG1" s="1656"/>
      <c r="DH1" s="1657"/>
      <c r="DI1" s="1655" t="s">
        <v>481</v>
      </c>
      <c r="DJ1" s="1656"/>
      <c r="DK1" s="1657"/>
      <c r="DL1" s="1655">
        <v>11803</v>
      </c>
      <c r="DM1" s="1656"/>
      <c r="DN1" s="1657"/>
      <c r="DO1" s="1655">
        <v>11805</v>
      </c>
      <c r="DP1" s="1656"/>
      <c r="DQ1" s="1657"/>
      <c r="DR1" s="1668" t="s">
        <v>482</v>
      </c>
      <c r="DS1" s="1669"/>
      <c r="DT1" s="1670"/>
      <c r="DU1" s="1655">
        <v>12102</v>
      </c>
      <c r="DV1" s="1656"/>
      <c r="DW1" s="1657"/>
      <c r="DX1" s="1655">
        <v>12103</v>
      </c>
      <c r="DY1" s="1656"/>
      <c r="DZ1" s="1657"/>
      <c r="EA1" s="1655">
        <v>12104</v>
      </c>
      <c r="EB1" s="1656"/>
      <c r="EC1" s="1657"/>
      <c r="ED1" s="1655" t="s">
        <v>483</v>
      </c>
      <c r="EE1" s="1656"/>
      <c r="EF1" s="1657"/>
      <c r="EG1" s="1655" t="s">
        <v>484</v>
      </c>
      <c r="EH1" s="1656"/>
      <c r="EI1" s="1657"/>
      <c r="EJ1" s="1655" t="s">
        <v>485</v>
      </c>
      <c r="EK1" s="1656"/>
      <c r="EL1" s="1657"/>
      <c r="EM1" s="1655" t="s">
        <v>486</v>
      </c>
      <c r="EN1" s="1656"/>
      <c r="EO1" s="1657"/>
      <c r="EP1" s="1655">
        <v>12202</v>
      </c>
      <c r="EQ1" s="1656"/>
      <c r="ER1" s="1657"/>
      <c r="ES1" s="1655">
        <v>12203</v>
      </c>
      <c r="ET1" s="1656"/>
      <c r="EU1" s="1657"/>
      <c r="EV1" s="1668" t="s">
        <v>487</v>
      </c>
      <c r="EW1" s="1669"/>
      <c r="EX1" s="1670"/>
      <c r="EY1" s="1649">
        <v>40101</v>
      </c>
      <c r="EZ1" s="1650"/>
      <c r="FA1" s="1651"/>
      <c r="FB1" s="1649" t="s">
        <v>488</v>
      </c>
      <c r="FC1" s="1650"/>
      <c r="FD1" s="1651"/>
      <c r="FE1" s="1649" t="s">
        <v>489</v>
      </c>
      <c r="FF1" s="1650"/>
      <c r="FG1" s="1651"/>
      <c r="FH1" s="1649" t="s">
        <v>490</v>
      </c>
      <c r="FI1" s="1650"/>
      <c r="FJ1" s="1651"/>
      <c r="FK1" s="1649">
        <v>40103</v>
      </c>
      <c r="FL1" s="1650"/>
      <c r="FM1" s="1651"/>
      <c r="FN1" s="1649" t="s">
        <v>491</v>
      </c>
      <c r="FO1" s="1650"/>
      <c r="FP1" s="1651"/>
      <c r="FQ1" s="1649" t="s">
        <v>492</v>
      </c>
      <c r="FR1" s="1650"/>
      <c r="FS1" s="1651"/>
      <c r="FT1" s="1649">
        <v>40105</v>
      </c>
      <c r="FU1" s="1650"/>
      <c r="FV1" s="1651"/>
      <c r="FW1" s="1649">
        <v>40106</v>
      </c>
      <c r="FX1" s="1650"/>
      <c r="FY1" s="1651"/>
      <c r="FZ1" s="1649">
        <v>40107</v>
      </c>
      <c r="GA1" s="1650"/>
      <c r="GB1" s="1651"/>
      <c r="GC1" s="1649">
        <v>40108</v>
      </c>
      <c r="GD1" s="1650"/>
      <c r="GE1" s="1651"/>
      <c r="GF1" s="1649">
        <v>40109</v>
      </c>
      <c r="GG1" s="1650"/>
      <c r="GH1" s="1651"/>
      <c r="GI1" s="1649">
        <v>40110</v>
      </c>
      <c r="GJ1" s="1650"/>
      <c r="GK1" s="1651"/>
      <c r="GL1" s="1649">
        <v>40100</v>
      </c>
      <c r="GM1" s="1650"/>
      <c r="GN1" s="1651"/>
      <c r="GO1" s="1649" t="s">
        <v>493</v>
      </c>
      <c r="GP1" s="1650"/>
      <c r="GQ1" s="1651"/>
      <c r="GR1" s="1649">
        <v>50100</v>
      </c>
      <c r="GS1" s="1650"/>
      <c r="GT1" s="1651"/>
      <c r="GU1" s="1649" t="s">
        <v>494</v>
      </c>
      <c r="GV1" s="1650"/>
      <c r="GW1" s="1651"/>
      <c r="GX1" s="1652" t="s">
        <v>495</v>
      </c>
      <c r="GY1" s="1653"/>
      <c r="GZ1" s="1654"/>
      <c r="HA1" s="1674" t="s">
        <v>496</v>
      </c>
      <c r="HB1" s="1675"/>
      <c r="HC1" s="1676"/>
    </row>
    <row r="2" spans="1:211" s="48" customFormat="1" ht="87" customHeight="1" x14ac:dyDescent="0.2">
      <c r="A2" s="330" t="s">
        <v>627</v>
      </c>
      <c r="B2" s="1643" t="s">
        <v>498</v>
      </c>
      <c r="C2" s="1644"/>
      <c r="D2" s="1645"/>
      <c r="E2" s="1643" t="s">
        <v>499</v>
      </c>
      <c r="F2" s="1644"/>
      <c r="G2" s="1645"/>
      <c r="H2" s="1643" t="s">
        <v>500</v>
      </c>
      <c r="I2" s="1644"/>
      <c r="J2" s="1645"/>
      <c r="K2" s="1643" t="s">
        <v>501</v>
      </c>
      <c r="L2" s="1644"/>
      <c r="M2" s="1645"/>
      <c r="N2" s="1643" t="s">
        <v>502</v>
      </c>
      <c r="O2" s="1644"/>
      <c r="P2" s="1645"/>
      <c r="Q2" s="1643" t="s">
        <v>503</v>
      </c>
      <c r="R2" s="1644"/>
      <c r="S2" s="1645"/>
      <c r="T2" s="1643" t="s">
        <v>504</v>
      </c>
      <c r="U2" s="1644"/>
      <c r="V2" s="1645"/>
      <c r="W2" s="1643" t="s">
        <v>505</v>
      </c>
      <c r="X2" s="1644"/>
      <c r="Y2" s="1645"/>
      <c r="Z2" s="1643" t="s">
        <v>506</v>
      </c>
      <c r="AA2" s="1644"/>
      <c r="AB2" s="1645"/>
      <c r="AC2" s="1643" t="s">
        <v>507</v>
      </c>
      <c r="AD2" s="1644"/>
      <c r="AE2" s="1645"/>
      <c r="AF2" s="1643" t="s">
        <v>508</v>
      </c>
      <c r="AG2" s="1644"/>
      <c r="AH2" s="1645"/>
      <c r="AI2" s="1643" t="s">
        <v>509</v>
      </c>
      <c r="AJ2" s="1644"/>
      <c r="AK2" s="1645"/>
      <c r="AL2" s="1643" t="s">
        <v>510</v>
      </c>
      <c r="AM2" s="1644"/>
      <c r="AN2" s="1645"/>
      <c r="AO2" s="1643" t="s">
        <v>511</v>
      </c>
      <c r="AP2" s="1644"/>
      <c r="AQ2" s="1645"/>
      <c r="AR2" s="1643" t="s">
        <v>512</v>
      </c>
      <c r="AS2" s="1644"/>
      <c r="AT2" s="1645"/>
      <c r="AU2" s="1643" t="s">
        <v>513</v>
      </c>
      <c r="AV2" s="1644"/>
      <c r="AW2" s="1645"/>
      <c r="AX2" s="1643" t="s">
        <v>514</v>
      </c>
      <c r="AY2" s="1644"/>
      <c r="AZ2" s="1645"/>
      <c r="BA2" s="1643" t="s">
        <v>515</v>
      </c>
      <c r="BB2" s="1644"/>
      <c r="BC2" s="1645"/>
      <c r="BD2" s="1643" t="s">
        <v>516</v>
      </c>
      <c r="BE2" s="1644"/>
      <c r="BF2" s="1645"/>
      <c r="BG2" s="1643" t="s">
        <v>517</v>
      </c>
      <c r="BH2" s="1644"/>
      <c r="BI2" s="1645"/>
      <c r="BJ2" s="1643" t="s">
        <v>518</v>
      </c>
      <c r="BK2" s="1644"/>
      <c r="BL2" s="1645"/>
      <c r="BM2" s="1643" t="s">
        <v>519</v>
      </c>
      <c r="BN2" s="1644"/>
      <c r="BO2" s="1645"/>
      <c r="BP2" s="1643" t="s">
        <v>520</v>
      </c>
      <c r="BQ2" s="1644"/>
      <c r="BR2" s="1645"/>
      <c r="BS2" s="1643" t="s">
        <v>521</v>
      </c>
      <c r="BT2" s="1644"/>
      <c r="BU2" s="1645"/>
      <c r="BV2" s="1643" t="s">
        <v>522</v>
      </c>
      <c r="BW2" s="1644"/>
      <c r="BX2" s="1645"/>
      <c r="BY2" s="1643" t="s">
        <v>523</v>
      </c>
      <c r="BZ2" s="1644"/>
      <c r="CA2" s="1645"/>
      <c r="CB2" s="1643" t="s">
        <v>522</v>
      </c>
      <c r="CC2" s="1644"/>
      <c r="CD2" s="1645"/>
      <c r="CE2" s="1646" t="s">
        <v>524</v>
      </c>
      <c r="CF2" s="1647"/>
      <c r="CG2" s="1648"/>
      <c r="CH2" s="1643" t="s">
        <v>525</v>
      </c>
      <c r="CI2" s="1644"/>
      <c r="CJ2" s="1645"/>
      <c r="CK2" s="1643" t="s">
        <v>526</v>
      </c>
      <c r="CL2" s="1644"/>
      <c r="CM2" s="1645"/>
      <c r="CN2" s="1643" t="s">
        <v>527</v>
      </c>
      <c r="CO2" s="1644"/>
      <c r="CP2" s="1645"/>
      <c r="CQ2" s="1643" t="s">
        <v>528</v>
      </c>
      <c r="CR2" s="1644"/>
      <c r="CS2" s="1645"/>
      <c r="CT2" s="1643" t="s">
        <v>529</v>
      </c>
      <c r="CU2" s="1644"/>
      <c r="CV2" s="1645"/>
      <c r="CW2" s="1643" t="s">
        <v>530</v>
      </c>
      <c r="CX2" s="1644"/>
      <c r="CY2" s="1645"/>
      <c r="CZ2" s="1643" t="s">
        <v>531</v>
      </c>
      <c r="DA2" s="1644"/>
      <c r="DB2" s="1645"/>
      <c r="DC2" s="1643" t="s">
        <v>532</v>
      </c>
      <c r="DD2" s="1644"/>
      <c r="DE2" s="1645"/>
      <c r="DF2" s="1643" t="s">
        <v>533</v>
      </c>
      <c r="DG2" s="1644"/>
      <c r="DH2" s="1645"/>
      <c r="DI2" s="1643" t="s">
        <v>534</v>
      </c>
      <c r="DJ2" s="1644"/>
      <c r="DK2" s="1645"/>
      <c r="DL2" s="1643" t="s">
        <v>535</v>
      </c>
      <c r="DM2" s="1644"/>
      <c r="DN2" s="1645"/>
      <c r="DO2" s="1638" t="s">
        <v>298</v>
      </c>
      <c r="DP2" s="1639"/>
      <c r="DQ2" s="1640"/>
      <c r="DR2" s="1671"/>
      <c r="DS2" s="1672"/>
      <c r="DT2" s="1673"/>
      <c r="DU2" s="1643" t="s">
        <v>536</v>
      </c>
      <c r="DV2" s="1644"/>
      <c r="DW2" s="1645"/>
      <c r="DX2" s="1643" t="s">
        <v>537</v>
      </c>
      <c r="DY2" s="1644"/>
      <c r="DZ2" s="1645"/>
      <c r="EA2" s="1643" t="s">
        <v>538</v>
      </c>
      <c r="EB2" s="1644"/>
      <c r="EC2" s="1645"/>
      <c r="ED2" s="1643" t="s">
        <v>539</v>
      </c>
      <c r="EE2" s="1644"/>
      <c r="EF2" s="1645"/>
      <c r="EG2" s="1643" t="s">
        <v>540</v>
      </c>
      <c r="EH2" s="1644"/>
      <c r="EI2" s="1645"/>
      <c r="EJ2" s="1643" t="s">
        <v>541</v>
      </c>
      <c r="EK2" s="1644"/>
      <c r="EL2" s="1645"/>
      <c r="EM2" s="1643" t="s">
        <v>542</v>
      </c>
      <c r="EN2" s="1644"/>
      <c r="EO2" s="1645"/>
      <c r="EP2" s="1643" t="s">
        <v>543</v>
      </c>
      <c r="EQ2" s="1644"/>
      <c r="ER2" s="1645"/>
      <c r="ES2" s="1643" t="s">
        <v>544</v>
      </c>
      <c r="ET2" s="1644"/>
      <c r="EU2" s="1645"/>
      <c r="EV2" s="1671"/>
      <c r="EW2" s="1672"/>
      <c r="EX2" s="1673"/>
      <c r="EY2" s="1638" t="s">
        <v>545</v>
      </c>
      <c r="EZ2" s="1639"/>
      <c r="FA2" s="1640"/>
      <c r="FB2" s="1638" t="s">
        <v>546</v>
      </c>
      <c r="FC2" s="1639"/>
      <c r="FD2" s="1640"/>
      <c r="FE2" s="1638" t="s">
        <v>547</v>
      </c>
      <c r="FF2" s="1639"/>
      <c r="FG2" s="1640"/>
      <c r="FH2" s="1638" t="s">
        <v>548</v>
      </c>
      <c r="FI2" s="1639"/>
      <c r="FJ2" s="1640"/>
      <c r="FK2" s="1638" t="s">
        <v>549</v>
      </c>
      <c r="FL2" s="1639"/>
      <c r="FM2" s="1640"/>
      <c r="FN2" s="1638" t="s">
        <v>550</v>
      </c>
      <c r="FO2" s="1639"/>
      <c r="FP2" s="1640"/>
      <c r="FQ2" s="1638" t="s">
        <v>551</v>
      </c>
      <c r="FR2" s="1639"/>
      <c r="FS2" s="1640"/>
      <c r="FT2" s="1638" t="s">
        <v>552</v>
      </c>
      <c r="FU2" s="1639"/>
      <c r="FV2" s="1640"/>
      <c r="FW2" s="1638" t="s">
        <v>553</v>
      </c>
      <c r="FX2" s="1639"/>
      <c r="FY2" s="1640"/>
      <c r="FZ2" s="1638" t="s">
        <v>554</v>
      </c>
      <c r="GA2" s="1639"/>
      <c r="GB2" s="1640"/>
      <c r="GC2" s="1638" t="s">
        <v>555</v>
      </c>
      <c r="GD2" s="1639"/>
      <c r="GE2" s="1640"/>
      <c r="GF2" s="1638" t="s">
        <v>556</v>
      </c>
      <c r="GG2" s="1639"/>
      <c r="GH2" s="1640"/>
      <c r="GI2" s="1638" t="s">
        <v>557</v>
      </c>
      <c r="GJ2" s="1639"/>
      <c r="GK2" s="1640"/>
      <c r="GL2" s="1638" t="s">
        <v>558</v>
      </c>
      <c r="GM2" s="1639"/>
      <c r="GN2" s="1640"/>
      <c r="GO2" s="1638" t="s">
        <v>559</v>
      </c>
      <c r="GP2" s="1639"/>
      <c r="GQ2" s="1640"/>
      <c r="GR2" s="1638" t="s">
        <v>560</v>
      </c>
      <c r="GS2" s="1639"/>
      <c r="GT2" s="1640"/>
      <c r="GU2" s="1638" t="s">
        <v>561</v>
      </c>
      <c r="GV2" s="1639"/>
      <c r="GW2" s="1640"/>
      <c r="GX2" s="1638"/>
      <c r="GY2" s="1639"/>
      <c r="GZ2" s="1640"/>
      <c r="HA2" s="1638"/>
      <c r="HB2" s="1639"/>
      <c r="HC2" s="1659"/>
    </row>
    <row r="3" spans="1:211" s="48" customFormat="1" ht="15" customHeight="1" x14ac:dyDescent="0.2">
      <c r="A3" s="1641" t="s">
        <v>562</v>
      </c>
      <c r="B3" s="1660" t="s">
        <v>24</v>
      </c>
      <c r="C3" s="1660" t="s">
        <v>10</v>
      </c>
      <c r="D3" s="1662" t="s">
        <v>25</v>
      </c>
      <c r="E3" s="1660" t="s">
        <v>24</v>
      </c>
      <c r="F3" s="1660" t="s">
        <v>10</v>
      </c>
      <c r="G3" s="1662" t="s">
        <v>25</v>
      </c>
      <c r="H3" s="1660" t="s">
        <v>24</v>
      </c>
      <c r="I3" s="1660" t="s">
        <v>10</v>
      </c>
      <c r="J3" s="1662" t="s">
        <v>25</v>
      </c>
      <c r="K3" s="1660" t="s">
        <v>24</v>
      </c>
      <c r="L3" s="1660" t="s">
        <v>10</v>
      </c>
      <c r="M3" s="1662" t="s">
        <v>25</v>
      </c>
      <c r="N3" s="1660" t="s">
        <v>24</v>
      </c>
      <c r="O3" s="1660" t="s">
        <v>10</v>
      </c>
      <c r="P3" s="1662" t="s">
        <v>25</v>
      </c>
      <c r="Q3" s="1660" t="s">
        <v>24</v>
      </c>
      <c r="R3" s="1660" t="s">
        <v>10</v>
      </c>
      <c r="S3" s="1662" t="s">
        <v>25</v>
      </c>
      <c r="T3" s="1660" t="s">
        <v>24</v>
      </c>
      <c r="U3" s="1660" t="s">
        <v>10</v>
      </c>
      <c r="V3" s="1662" t="s">
        <v>25</v>
      </c>
      <c r="W3" s="1660" t="s">
        <v>24</v>
      </c>
      <c r="X3" s="1660" t="s">
        <v>10</v>
      </c>
      <c r="Y3" s="1662" t="s">
        <v>25</v>
      </c>
      <c r="Z3" s="1660" t="s">
        <v>24</v>
      </c>
      <c r="AA3" s="1660" t="s">
        <v>10</v>
      </c>
      <c r="AB3" s="1662" t="s">
        <v>25</v>
      </c>
      <c r="AC3" s="1660" t="s">
        <v>24</v>
      </c>
      <c r="AD3" s="1660" t="s">
        <v>10</v>
      </c>
      <c r="AE3" s="1662" t="s">
        <v>25</v>
      </c>
      <c r="AF3" s="1660" t="s">
        <v>24</v>
      </c>
      <c r="AG3" s="1660" t="s">
        <v>10</v>
      </c>
      <c r="AH3" s="1662" t="s">
        <v>25</v>
      </c>
      <c r="AI3" s="1660" t="s">
        <v>24</v>
      </c>
      <c r="AJ3" s="1660" t="s">
        <v>10</v>
      </c>
      <c r="AK3" s="1662" t="s">
        <v>25</v>
      </c>
      <c r="AL3" s="1660" t="s">
        <v>24</v>
      </c>
      <c r="AM3" s="1660" t="s">
        <v>10</v>
      </c>
      <c r="AN3" s="1662" t="s">
        <v>25</v>
      </c>
      <c r="AO3" s="1660" t="s">
        <v>24</v>
      </c>
      <c r="AP3" s="1660" t="s">
        <v>10</v>
      </c>
      <c r="AQ3" s="1662" t="s">
        <v>25</v>
      </c>
      <c r="AR3" s="1660" t="s">
        <v>24</v>
      </c>
      <c r="AS3" s="1660" t="s">
        <v>10</v>
      </c>
      <c r="AT3" s="1662" t="s">
        <v>25</v>
      </c>
      <c r="AU3" s="1660" t="s">
        <v>24</v>
      </c>
      <c r="AV3" s="1660" t="s">
        <v>10</v>
      </c>
      <c r="AW3" s="1662" t="s">
        <v>25</v>
      </c>
      <c r="AX3" s="1660" t="s">
        <v>24</v>
      </c>
      <c r="AY3" s="1660" t="s">
        <v>10</v>
      </c>
      <c r="AZ3" s="1662" t="s">
        <v>25</v>
      </c>
      <c r="BA3" s="1660" t="s">
        <v>24</v>
      </c>
      <c r="BB3" s="1660" t="s">
        <v>10</v>
      </c>
      <c r="BC3" s="1662" t="s">
        <v>25</v>
      </c>
      <c r="BD3" s="1660" t="s">
        <v>24</v>
      </c>
      <c r="BE3" s="1660" t="s">
        <v>10</v>
      </c>
      <c r="BF3" s="1662" t="s">
        <v>25</v>
      </c>
      <c r="BG3" s="1660" t="s">
        <v>24</v>
      </c>
      <c r="BH3" s="1660" t="s">
        <v>10</v>
      </c>
      <c r="BI3" s="1662" t="s">
        <v>25</v>
      </c>
      <c r="BJ3" s="1660" t="s">
        <v>24</v>
      </c>
      <c r="BK3" s="1660" t="s">
        <v>10</v>
      </c>
      <c r="BL3" s="1662" t="s">
        <v>25</v>
      </c>
      <c r="BM3" s="1660" t="s">
        <v>24</v>
      </c>
      <c r="BN3" s="1660" t="s">
        <v>10</v>
      </c>
      <c r="BO3" s="1662" t="s">
        <v>25</v>
      </c>
      <c r="BP3" s="1660" t="s">
        <v>24</v>
      </c>
      <c r="BQ3" s="1660" t="s">
        <v>10</v>
      </c>
      <c r="BR3" s="1662" t="s">
        <v>25</v>
      </c>
      <c r="BS3" s="1660" t="s">
        <v>24</v>
      </c>
      <c r="BT3" s="1660" t="s">
        <v>10</v>
      </c>
      <c r="BU3" s="1662" t="s">
        <v>25</v>
      </c>
      <c r="BV3" s="1660" t="s">
        <v>24</v>
      </c>
      <c r="BW3" s="1660" t="s">
        <v>10</v>
      </c>
      <c r="BX3" s="1662" t="s">
        <v>25</v>
      </c>
      <c r="BY3" s="1660" t="s">
        <v>24</v>
      </c>
      <c r="BZ3" s="1660" t="s">
        <v>10</v>
      </c>
      <c r="CA3" s="1662" t="s">
        <v>25</v>
      </c>
      <c r="CB3" s="1660" t="s">
        <v>24</v>
      </c>
      <c r="CC3" s="1660" t="s">
        <v>10</v>
      </c>
      <c r="CD3" s="1662" t="s">
        <v>25</v>
      </c>
      <c r="CE3" s="1660" t="s">
        <v>24</v>
      </c>
      <c r="CF3" s="1660" t="s">
        <v>10</v>
      </c>
      <c r="CG3" s="1662" t="s">
        <v>25</v>
      </c>
      <c r="CH3" s="1660" t="s">
        <v>24</v>
      </c>
      <c r="CI3" s="1660" t="s">
        <v>10</v>
      </c>
      <c r="CJ3" s="1662" t="s">
        <v>25</v>
      </c>
      <c r="CK3" s="1660" t="s">
        <v>24</v>
      </c>
      <c r="CL3" s="1660" t="s">
        <v>10</v>
      </c>
      <c r="CM3" s="1662" t="s">
        <v>25</v>
      </c>
      <c r="CN3" s="1660" t="s">
        <v>24</v>
      </c>
      <c r="CO3" s="1660" t="s">
        <v>10</v>
      </c>
      <c r="CP3" s="1662" t="s">
        <v>25</v>
      </c>
      <c r="CQ3" s="1660" t="s">
        <v>24</v>
      </c>
      <c r="CR3" s="1660" t="s">
        <v>10</v>
      </c>
      <c r="CS3" s="1662" t="s">
        <v>25</v>
      </c>
      <c r="CT3" s="1660" t="s">
        <v>24</v>
      </c>
      <c r="CU3" s="1660" t="s">
        <v>10</v>
      </c>
      <c r="CV3" s="1662" t="s">
        <v>25</v>
      </c>
      <c r="CW3" s="1660" t="s">
        <v>24</v>
      </c>
      <c r="CX3" s="1660" t="s">
        <v>10</v>
      </c>
      <c r="CY3" s="1662" t="s">
        <v>25</v>
      </c>
      <c r="CZ3" s="1660" t="s">
        <v>24</v>
      </c>
      <c r="DA3" s="1660" t="s">
        <v>10</v>
      </c>
      <c r="DB3" s="1662" t="s">
        <v>25</v>
      </c>
      <c r="DC3" s="1660" t="s">
        <v>24</v>
      </c>
      <c r="DD3" s="1660" t="s">
        <v>10</v>
      </c>
      <c r="DE3" s="1662" t="s">
        <v>25</v>
      </c>
      <c r="DF3" s="1660" t="s">
        <v>24</v>
      </c>
      <c r="DG3" s="1660" t="s">
        <v>10</v>
      </c>
      <c r="DH3" s="1662" t="s">
        <v>25</v>
      </c>
      <c r="DI3" s="1660" t="s">
        <v>24</v>
      </c>
      <c r="DJ3" s="1660" t="s">
        <v>10</v>
      </c>
      <c r="DK3" s="1662" t="s">
        <v>25</v>
      </c>
      <c r="DL3" s="1660" t="s">
        <v>24</v>
      </c>
      <c r="DM3" s="1660" t="s">
        <v>10</v>
      </c>
      <c r="DN3" s="1662" t="s">
        <v>25</v>
      </c>
      <c r="DO3" s="1660" t="s">
        <v>24</v>
      </c>
      <c r="DP3" s="1660" t="s">
        <v>10</v>
      </c>
      <c r="DQ3" s="1662" t="s">
        <v>25</v>
      </c>
      <c r="DR3" s="1664" t="s">
        <v>24</v>
      </c>
      <c r="DS3" s="1664" t="s">
        <v>10</v>
      </c>
      <c r="DT3" s="1666" t="s">
        <v>25</v>
      </c>
      <c r="DU3" s="1660" t="s">
        <v>24</v>
      </c>
      <c r="DV3" s="1660" t="s">
        <v>10</v>
      </c>
      <c r="DW3" s="1662" t="s">
        <v>25</v>
      </c>
      <c r="DX3" s="1660" t="s">
        <v>24</v>
      </c>
      <c r="DY3" s="1660" t="s">
        <v>10</v>
      </c>
      <c r="DZ3" s="1662" t="s">
        <v>25</v>
      </c>
      <c r="EA3" s="1660" t="s">
        <v>24</v>
      </c>
      <c r="EB3" s="1660" t="s">
        <v>10</v>
      </c>
      <c r="EC3" s="1662" t="s">
        <v>25</v>
      </c>
      <c r="ED3" s="1660" t="s">
        <v>24</v>
      </c>
      <c r="EE3" s="1660" t="s">
        <v>10</v>
      </c>
      <c r="EF3" s="1662" t="s">
        <v>25</v>
      </c>
      <c r="EG3" s="1660" t="s">
        <v>24</v>
      </c>
      <c r="EH3" s="1660" t="s">
        <v>10</v>
      </c>
      <c r="EI3" s="1662" t="s">
        <v>25</v>
      </c>
      <c r="EJ3" s="1660" t="s">
        <v>24</v>
      </c>
      <c r="EK3" s="1660" t="s">
        <v>10</v>
      </c>
      <c r="EL3" s="1662" t="s">
        <v>25</v>
      </c>
      <c r="EM3" s="1660" t="s">
        <v>24</v>
      </c>
      <c r="EN3" s="1660" t="s">
        <v>10</v>
      </c>
      <c r="EO3" s="1662" t="s">
        <v>25</v>
      </c>
      <c r="EP3" s="1660" t="s">
        <v>24</v>
      </c>
      <c r="EQ3" s="1660" t="s">
        <v>10</v>
      </c>
      <c r="ER3" s="1662" t="s">
        <v>25</v>
      </c>
      <c r="ES3" s="1660" t="s">
        <v>24</v>
      </c>
      <c r="ET3" s="1660" t="s">
        <v>10</v>
      </c>
      <c r="EU3" s="1662" t="s">
        <v>25</v>
      </c>
      <c r="EV3" s="1664" t="s">
        <v>24</v>
      </c>
      <c r="EW3" s="1664" t="s">
        <v>10</v>
      </c>
      <c r="EX3" s="1666" t="s">
        <v>25</v>
      </c>
      <c r="EY3" s="1660" t="s">
        <v>24</v>
      </c>
      <c r="EZ3" s="1660" t="s">
        <v>10</v>
      </c>
      <c r="FA3" s="1662" t="s">
        <v>25</v>
      </c>
      <c r="FB3" s="1660" t="s">
        <v>24</v>
      </c>
      <c r="FC3" s="1660" t="s">
        <v>10</v>
      </c>
      <c r="FD3" s="1662" t="s">
        <v>25</v>
      </c>
      <c r="FE3" s="1660" t="s">
        <v>24</v>
      </c>
      <c r="FF3" s="1660" t="s">
        <v>10</v>
      </c>
      <c r="FG3" s="1662" t="s">
        <v>25</v>
      </c>
      <c r="FH3" s="1660" t="s">
        <v>24</v>
      </c>
      <c r="FI3" s="1660" t="s">
        <v>10</v>
      </c>
      <c r="FJ3" s="1662" t="s">
        <v>25</v>
      </c>
      <c r="FK3" s="1660" t="s">
        <v>24</v>
      </c>
      <c r="FL3" s="1660" t="s">
        <v>10</v>
      </c>
      <c r="FM3" s="1662" t="s">
        <v>25</v>
      </c>
      <c r="FN3" s="1660" t="s">
        <v>24</v>
      </c>
      <c r="FO3" s="1660" t="s">
        <v>10</v>
      </c>
      <c r="FP3" s="1662" t="s">
        <v>25</v>
      </c>
      <c r="FQ3" s="1660" t="s">
        <v>24</v>
      </c>
      <c r="FR3" s="1660" t="s">
        <v>10</v>
      </c>
      <c r="FS3" s="1662" t="s">
        <v>25</v>
      </c>
      <c r="FT3" s="1660" t="s">
        <v>24</v>
      </c>
      <c r="FU3" s="1660" t="s">
        <v>10</v>
      </c>
      <c r="FV3" s="1662" t="s">
        <v>25</v>
      </c>
      <c r="FW3" s="1660" t="s">
        <v>24</v>
      </c>
      <c r="FX3" s="1660" t="s">
        <v>10</v>
      </c>
      <c r="FY3" s="1662" t="s">
        <v>25</v>
      </c>
      <c r="FZ3" s="1660" t="s">
        <v>24</v>
      </c>
      <c r="GA3" s="1660" t="s">
        <v>10</v>
      </c>
      <c r="GB3" s="1662" t="s">
        <v>25</v>
      </c>
      <c r="GC3" s="1660" t="s">
        <v>24</v>
      </c>
      <c r="GD3" s="1660" t="s">
        <v>10</v>
      </c>
      <c r="GE3" s="1662" t="s">
        <v>25</v>
      </c>
      <c r="GF3" s="1660" t="s">
        <v>24</v>
      </c>
      <c r="GG3" s="1660" t="s">
        <v>10</v>
      </c>
      <c r="GH3" s="1662" t="s">
        <v>25</v>
      </c>
      <c r="GI3" s="1660" t="s">
        <v>24</v>
      </c>
      <c r="GJ3" s="1660" t="s">
        <v>10</v>
      </c>
      <c r="GK3" s="1662" t="s">
        <v>25</v>
      </c>
      <c r="GL3" s="1660" t="s">
        <v>24</v>
      </c>
      <c r="GM3" s="1660" t="s">
        <v>10</v>
      </c>
      <c r="GN3" s="1662" t="s">
        <v>25</v>
      </c>
      <c r="GO3" s="1660" t="s">
        <v>24</v>
      </c>
      <c r="GP3" s="1660" t="s">
        <v>10</v>
      </c>
      <c r="GQ3" s="1662" t="s">
        <v>25</v>
      </c>
      <c r="GR3" s="1660" t="s">
        <v>24</v>
      </c>
      <c r="GS3" s="1660" t="s">
        <v>10</v>
      </c>
      <c r="GT3" s="1662" t="s">
        <v>25</v>
      </c>
      <c r="GU3" s="1660" t="s">
        <v>24</v>
      </c>
      <c r="GV3" s="1660" t="s">
        <v>10</v>
      </c>
      <c r="GW3" s="1662" t="s">
        <v>25</v>
      </c>
      <c r="GX3" s="1660" t="s">
        <v>24</v>
      </c>
      <c r="GY3" s="1660" t="s">
        <v>10</v>
      </c>
      <c r="GZ3" s="1662" t="s">
        <v>25</v>
      </c>
      <c r="HA3" s="1660" t="s">
        <v>24</v>
      </c>
      <c r="HB3" s="1660" t="s">
        <v>10</v>
      </c>
      <c r="HC3" s="1662" t="s">
        <v>25</v>
      </c>
    </row>
    <row r="4" spans="1:211" s="48" customFormat="1" ht="15" customHeight="1" x14ac:dyDescent="0.2">
      <c r="A4" s="1642"/>
      <c r="B4" s="1661"/>
      <c r="C4" s="1661"/>
      <c r="D4" s="1663"/>
      <c r="E4" s="1661"/>
      <c r="F4" s="1661"/>
      <c r="G4" s="1663"/>
      <c r="H4" s="1661"/>
      <c r="I4" s="1661"/>
      <c r="J4" s="1663"/>
      <c r="K4" s="1661"/>
      <c r="L4" s="1661"/>
      <c r="M4" s="1663"/>
      <c r="N4" s="1661"/>
      <c r="O4" s="1661"/>
      <c r="P4" s="1663"/>
      <c r="Q4" s="1661"/>
      <c r="R4" s="1661"/>
      <c r="S4" s="1663"/>
      <c r="T4" s="1661"/>
      <c r="U4" s="1661"/>
      <c r="V4" s="1663"/>
      <c r="W4" s="1661"/>
      <c r="X4" s="1661"/>
      <c r="Y4" s="1663"/>
      <c r="Z4" s="1661"/>
      <c r="AA4" s="1661"/>
      <c r="AB4" s="1663"/>
      <c r="AC4" s="1661"/>
      <c r="AD4" s="1661"/>
      <c r="AE4" s="1663"/>
      <c r="AF4" s="1661"/>
      <c r="AG4" s="1661"/>
      <c r="AH4" s="1663"/>
      <c r="AI4" s="1661"/>
      <c r="AJ4" s="1661"/>
      <c r="AK4" s="1663"/>
      <c r="AL4" s="1661"/>
      <c r="AM4" s="1661"/>
      <c r="AN4" s="1663"/>
      <c r="AO4" s="1661"/>
      <c r="AP4" s="1661"/>
      <c r="AQ4" s="1663"/>
      <c r="AR4" s="1661"/>
      <c r="AS4" s="1661"/>
      <c r="AT4" s="1663"/>
      <c r="AU4" s="1661"/>
      <c r="AV4" s="1661"/>
      <c r="AW4" s="1663"/>
      <c r="AX4" s="1661"/>
      <c r="AY4" s="1661"/>
      <c r="AZ4" s="1663"/>
      <c r="BA4" s="1661"/>
      <c r="BB4" s="1661"/>
      <c r="BC4" s="1663"/>
      <c r="BD4" s="1661"/>
      <c r="BE4" s="1661"/>
      <c r="BF4" s="1663"/>
      <c r="BG4" s="1661"/>
      <c r="BH4" s="1661"/>
      <c r="BI4" s="1663"/>
      <c r="BJ4" s="1661"/>
      <c r="BK4" s="1661"/>
      <c r="BL4" s="1663"/>
      <c r="BM4" s="1661"/>
      <c r="BN4" s="1661"/>
      <c r="BO4" s="1663"/>
      <c r="BP4" s="1661"/>
      <c r="BQ4" s="1661"/>
      <c r="BR4" s="1663"/>
      <c r="BS4" s="1661"/>
      <c r="BT4" s="1661"/>
      <c r="BU4" s="1663"/>
      <c r="BV4" s="1661"/>
      <c r="BW4" s="1661"/>
      <c r="BX4" s="1663"/>
      <c r="BY4" s="1661"/>
      <c r="BZ4" s="1661"/>
      <c r="CA4" s="1663"/>
      <c r="CB4" s="1661"/>
      <c r="CC4" s="1661"/>
      <c r="CD4" s="1663"/>
      <c r="CE4" s="1661"/>
      <c r="CF4" s="1661"/>
      <c r="CG4" s="1663"/>
      <c r="CH4" s="1661"/>
      <c r="CI4" s="1661"/>
      <c r="CJ4" s="1663"/>
      <c r="CK4" s="1661"/>
      <c r="CL4" s="1661"/>
      <c r="CM4" s="1663"/>
      <c r="CN4" s="1661"/>
      <c r="CO4" s="1661"/>
      <c r="CP4" s="1663"/>
      <c r="CQ4" s="1661"/>
      <c r="CR4" s="1661"/>
      <c r="CS4" s="1663"/>
      <c r="CT4" s="1661"/>
      <c r="CU4" s="1661"/>
      <c r="CV4" s="1663"/>
      <c r="CW4" s="1661"/>
      <c r="CX4" s="1661"/>
      <c r="CY4" s="1663"/>
      <c r="CZ4" s="1661"/>
      <c r="DA4" s="1661"/>
      <c r="DB4" s="1663"/>
      <c r="DC4" s="1661"/>
      <c r="DD4" s="1661"/>
      <c r="DE4" s="1663"/>
      <c r="DF4" s="1661"/>
      <c r="DG4" s="1661"/>
      <c r="DH4" s="1663"/>
      <c r="DI4" s="1661"/>
      <c r="DJ4" s="1661"/>
      <c r="DK4" s="1663"/>
      <c r="DL4" s="1661"/>
      <c r="DM4" s="1661"/>
      <c r="DN4" s="1663"/>
      <c r="DO4" s="1661"/>
      <c r="DP4" s="1661"/>
      <c r="DQ4" s="1663"/>
      <c r="DR4" s="1665"/>
      <c r="DS4" s="1665"/>
      <c r="DT4" s="1667"/>
      <c r="DU4" s="1661"/>
      <c r="DV4" s="1661"/>
      <c r="DW4" s="1663"/>
      <c r="DX4" s="1661"/>
      <c r="DY4" s="1661"/>
      <c r="DZ4" s="1663"/>
      <c r="EA4" s="1661"/>
      <c r="EB4" s="1661"/>
      <c r="EC4" s="1663"/>
      <c r="ED4" s="1661"/>
      <c r="EE4" s="1661"/>
      <c r="EF4" s="1663"/>
      <c r="EG4" s="1661"/>
      <c r="EH4" s="1661"/>
      <c r="EI4" s="1663"/>
      <c r="EJ4" s="1661"/>
      <c r="EK4" s="1661"/>
      <c r="EL4" s="1663"/>
      <c r="EM4" s="1661"/>
      <c r="EN4" s="1661"/>
      <c r="EO4" s="1663"/>
      <c r="EP4" s="1661"/>
      <c r="EQ4" s="1661"/>
      <c r="ER4" s="1663"/>
      <c r="ES4" s="1661"/>
      <c r="ET4" s="1661"/>
      <c r="EU4" s="1663"/>
      <c r="EV4" s="1665"/>
      <c r="EW4" s="1665"/>
      <c r="EX4" s="1667"/>
      <c r="EY4" s="1661"/>
      <c r="EZ4" s="1661"/>
      <c r="FA4" s="1663"/>
      <c r="FB4" s="1661"/>
      <c r="FC4" s="1661"/>
      <c r="FD4" s="1663"/>
      <c r="FE4" s="1661"/>
      <c r="FF4" s="1661"/>
      <c r="FG4" s="1663"/>
      <c r="FH4" s="1661"/>
      <c r="FI4" s="1661"/>
      <c r="FJ4" s="1663"/>
      <c r="FK4" s="1661"/>
      <c r="FL4" s="1661"/>
      <c r="FM4" s="1663"/>
      <c r="FN4" s="1661"/>
      <c r="FO4" s="1661"/>
      <c r="FP4" s="1663"/>
      <c r="FQ4" s="1661"/>
      <c r="FR4" s="1661"/>
      <c r="FS4" s="1663"/>
      <c r="FT4" s="1661"/>
      <c r="FU4" s="1661"/>
      <c r="FV4" s="1663"/>
      <c r="FW4" s="1661"/>
      <c r="FX4" s="1661"/>
      <c r="FY4" s="1663"/>
      <c r="FZ4" s="1661"/>
      <c r="GA4" s="1661"/>
      <c r="GB4" s="1663"/>
      <c r="GC4" s="1661"/>
      <c r="GD4" s="1661"/>
      <c r="GE4" s="1663"/>
      <c r="GF4" s="1661"/>
      <c r="GG4" s="1661"/>
      <c r="GH4" s="1663"/>
      <c r="GI4" s="1661"/>
      <c r="GJ4" s="1661"/>
      <c r="GK4" s="1663"/>
      <c r="GL4" s="1661"/>
      <c r="GM4" s="1661"/>
      <c r="GN4" s="1663"/>
      <c r="GO4" s="1661"/>
      <c r="GP4" s="1661"/>
      <c r="GQ4" s="1663"/>
      <c r="GR4" s="1661"/>
      <c r="GS4" s="1661"/>
      <c r="GT4" s="1663"/>
      <c r="GU4" s="1661"/>
      <c r="GV4" s="1661"/>
      <c r="GW4" s="1663"/>
      <c r="GX4" s="1661"/>
      <c r="GY4" s="1661"/>
      <c r="GZ4" s="1663"/>
      <c r="HA4" s="1661"/>
      <c r="HB4" s="1661"/>
      <c r="HC4" s="1663"/>
    </row>
    <row r="5" spans="1:211" s="48" customFormat="1" ht="15" customHeight="1" thickBot="1" x14ac:dyDescent="0.25">
      <c r="A5" s="757">
        <v>1</v>
      </c>
      <c r="B5" s="349"/>
      <c r="C5" s="766"/>
      <c r="D5" s="349"/>
      <c r="E5" s="349"/>
      <c r="F5" s="766"/>
      <c r="G5" s="349"/>
      <c r="H5" s="349"/>
      <c r="I5" s="766"/>
      <c r="J5" s="349"/>
      <c r="K5" s="349"/>
      <c r="L5" s="766"/>
      <c r="M5" s="349"/>
      <c r="N5" s="349"/>
      <c r="O5" s="766"/>
      <c r="P5" s="349"/>
      <c r="Q5" s="349"/>
      <c r="R5" s="766"/>
      <c r="S5" s="349"/>
      <c r="T5" s="349"/>
      <c r="U5" s="766"/>
      <c r="V5" s="349"/>
      <c r="W5" s="349"/>
      <c r="X5" s="766"/>
      <c r="Y5" s="349"/>
      <c r="Z5" s="349"/>
      <c r="AA5" s="766"/>
      <c r="AB5" s="349"/>
      <c r="AC5" s="349"/>
      <c r="AD5" s="766"/>
      <c r="AE5" s="349"/>
      <c r="AF5" s="349"/>
      <c r="AG5" s="766"/>
      <c r="AH5" s="349"/>
      <c r="AI5" s="349"/>
      <c r="AJ5" s="766"/>
      <c r="AK5" s="349"/>
      <c r="AL5" s="349"/>
      <c r="AM5" s="766"/>
      <c r="AN5" s="349"/>
      <c r="AO5" s="349"/>
      <c r="AP5" s="766"/>
      <c r="AQ5" s="349"/>
      <c r="AR5" s="349"/>
      <c r="AS5" s="766"/>
      <c r="AT5" s="349"/>
      <c r="AU5" s="349"/>
      <c r="AV5" s="766"/>
      <c r="AW5" s="349"/>
      <c r="AX5" s="349"/>
      <c r="AY5" s="766"/>
      <c r="AZ5" s="349"/>
      <c r="BA5" s="349"/>
      <c r="BB5" s="766"/>
      <c r="BC5" s="349"/>
      <c r="BD5" s="349"/>
      <c r="BE5" s="766"/>
      <c r="BF5" s="349"/>
      <c r="BG5" s="349"/>
      <c r="BH5" s="766"/>
      <c r="BI5" s="349"/>
      <c r="BJ5" s="349"/>
      <c r="BK5" s="766"/>
      <c r="BL5" s="349"/>
      <c r="BM5" s="349"/>
      <c r="BN5" s="766"/>
      <c r="BO5" s="349"/>
      <c r="BP5" s="349"/>
      <c r="BQ5" s="766"/>
      <c r="BR5" s="349"/>
      <c r="BS5" s="349"/>
      <c r="BT5" s="766"/>
      <c r="BU5" s="349"/>
      <c r="BV5" s="349"/>
      <c r="BW5" s="766"/>
      <c r="BX5" s="349"/>
      <c r="BY5" s="349"/>
      <c r="BZ5" s="766"/>
      <c r="CA5" s="349"/>
      <c r="CB5" s="349"/>
      <c r="CC5" s="766"/>
      <c r="CD5" s="349"/>
      <c r="CE5" s="349"/>
      <c r="CF5" s="766"/>
      <c r="CG5" s="349"/>
      <c r="CH5" s="349"/>
      <c r="CI5" s="766"/>
      <c r="CJ5" s="349"/>
      <c r="CK5" s="349"/>
      <c r="CL5" s="766"/>
      <c r="CM5" s="349"/>
      <c r="CN5" s="349"/>
      <c r="CO5" s="766"/>
      <c r="CP5" s="349"/>
      <c r="CQ5" s="349"/>
      <c r="CR5" s="766"/>
      <c r="CS5" s="349"/>
      <c r="CT5" s="349"/>
      <c r="CU5" s="766"/>
      <c r="CV5" s="349"/>
      <c r="CW5" s="349"/>
      <c r="CX5" s="766"/>
      <c r="CY5" s="349"/>
      <c r="CZ5" s="349"/>
      <c r="DA5" s="766"/>
      <c r="DB5" s="349"/>
      <c r="DC5" s="349"/>
      <c r="DD5" s="766"/>
      <c r="DE5" s="349"/>
      <c r="DF5" s="349"/>
      <c r="DG5" s="766"/>
      <c r="DH5" s="349"/>
      <c r="DI5" s="349"/>
      <c r="DJ5" s="766"/>
      <c r="DK5" s="349"/>
      <c r="DL5" s="349"/>
      <c r="DM5" s="766"/>
      <c r="DN5" s="349"/>
      <c r="DO5" s="349"/>
      <c r="DP5" s="766"/>
      <c r="DQ5" s="349"/>
      <c r="DR5" s="390"/>
      <c r="DS5" s="391"/>
      <c r="DT5" s="390"/>
      <c r="DU5" s="349"/>
      <c r="DV5" s="766"/>
      <c r="DW5" s="349"/>
      <c r="DX5" s="349"/>
      <c r="DY5" s="766"/>
      <c r="DZ5" s="349"/>
      <c r="EA5" s="349"/>
      <c r="EB5" s="766"/>
      <c r="EC5" s="349"/>
      <c r="ED5" s="349"/>
      <c r="EE5" s="766"/>
      <c r="EF5" s="349"/>
      <c r="EG5" s="349"/>
      <c r="EH5" s="766"/>
      <c r="EI5" s="349"/>
      <c r="EJ5" s="349"/>
      <c r="EK5" s="766"/>
      <c r="EL5" s="349"/>
      <c r="EM5" s="349"/>
      <c r="EN5" s="766"/>
      <c r="EO5" s="349"/>
      <c r="EP5" s="349"/>
      <c r="EQ5" s="766"/>
      <c r="ER5" s="349"/>
      <c r="ES5" s="349"/>
      <c r="ET5" s="766"/>
      <c r="EU5" s="349"/>
      <c r="EV5" s="390"/>
      <c r="EW5" s="391"/>
      <c r="EX5" s="390"/>
      <c r="EY5" s="349"/>
      <c r="EZ5" s="766"/>
      <c r="FA5" s="349"/>
      <c r="FB5" s="349"/>
      <c r="FC5" s="766"/>
      <c r="FD5" s="349"/>
      <c r="FE5" s="349"/>
      <c r="FF5" s="766"/>
      <c r="FG5" s="349"/>
      <c r="FH5" s="349"/>
      <c r="FI5" s="766"/>
      <c r="FJ5" s="349"/>
      <c r="FK5" s="349"/>
      <c r="FL5" s="766"/>
      <c r="FM5" s="349"/>
      <c r="FN5" s="349"/>
      <c r="FO5" s="766"/>
      <c r="FP5" s="349"/>
      <c r="FQ5" s="349"/>
      <c r="FR5" s="766"/>
      <c r="FS5" s="349"/>
      <c r="FT5" s="349"/>
      <c r="FU5" s="766"/>
      <c r="FV5" s="349"/>
      <c r="FW5" s="349"/>
      <c r="FX5" s="766"/>
      <c r="FY5" s="349"/>
      <c r="FZ5" s="349"/>
      <c r="GA5" s="766"/>
      <c r="GB5" s="349"/>
      <c r="GC5" s="349"/>
      <c r="GD5" s="766"/>
      <c r="GE5" s="349"/>
      <c r="GF5" s="349"/>
      <c r="GG5" s="766"/>
      <c r="GH5" s="349"/>
      <c r="GI5" s="349"/>
      <c r="GJ5" s="766"/>
      <c r="GK5" s="349"/>
      <c r="GL5" s="349"/>
      <c r="GM5" s="766"/>
      <c r="GN5" s="349"/>
      <c r="GO5" s="349"/>
      <c r="GP5" s="766"/>
      <c r="GQ5" s="349"/>
      <c r="GR5" s="349"/>
      <c r="GS5" s="766"/>
      <c r="GT5" s="349"/>
      <c r="GU5" s="349"/>
      <c r="GV5" s="766"/>
      <c r="GW5" s="349"/>
      <c r="GX5" s="349"/>
      <c r="GY5" s="766"/>
      <c r="GZ5" s="349"/>
      <c r="HA5" s="349"/>
      <c r="HB5" s="766"/>
      <c r="HC5" s="349"/>
    </row>
    <row r="6" spans="1:211" s="48" customFormat="1" ht="13.5" thickBot="1" x14ac:dyDescent="0.25">
      <c r="A6" s="922" t="s">
        <v>628</v>
      </c>
      <c r="B6" s="297">
        <f>B26+B53</f>
        <v>64360</v>
      </c>
      <c r="C6" s="143">
        <f t="shared" ref="C6" si="0">C26+C53</f>
        <v>73157</v>
      </c>
      <c r="D6" s="297">
        <f>D26+D53</f>
        <v>57716</v>
      </c>
      <c r="E6" s="297">
        <f t="shared" ref="E6:GT6" si="1">E26+E53</f>
        <v>0</v>
      </c>
      <c r="F6" s="143">
        <f t="shared" si="1"/>
        <v>0</v>
      </c>
      <c r="G6" s="297">
        <f>G26+G53</f>
        <v>0</v>
      </c>
      <c r="H6" s="297">
        <f t="shared" si="1"/>
        <v>0</v>
      </c>
      <c r="I6" s="143">
        <f t="shared" si="1"/>
        <v>0</v>
      </c>
      <c r="J6" s="297">
        <f>J26+J53</f>
        <v>0</v>
      </c>
      <c r="K6" s="297">
        <f t="shared" si="1"/>
        <v>0</v>
      </c>
      <c r="L6" s="143">
        <f t="shared" si="1"/>
        <v>0</v>
      </c>
      <c r="M6" s="297">
        <f>M26+M53</f>
        <v>0</v>
      </c>
      <c r="N6" s="297">
        <f t="shared" si="1"/>
        <v>0</v>
      </c>
      <c r="O6" s="143">
        <f t="shared" si="1"/>
        <v>0</v>
      </c>
      <c r="P6" s="297">
        <f>P26+P53</f>
        <v>0</v>
      </c>
      <c r="Q6" s="297">
        <f t="shared" ref="Q6" si="2">Q26+Q53</f>
        <v>626397</v>
      </c>
      <c r="R6" s="143">
        <f t="shared" si="1"/>
        <v>231491</v>
      </c>
      <c r="S6" s="297">
        <f>S26+S53</f>
        <v>0</v>
      </c>
      <c r="T6" s="297">
        <f t="shared" si="1"/>
        <v>0</v>
      </c>
      <c r="U6" s="143">
        <f t="shared" si="1"/>
        <v>0</v>
      </c>
      <c r="V6" s="297">
        <f>V26+V53</f>
        <v>0</v>
      </c>
      <c r="W6" s="297">
        <f t="shared" ref="W6" si="3">W26+W53</f>
        <v>6868</v>
      </c>
      <c r="X6" s="143">
        <f t="shared" si="1"/>
        <v>12630</v>
      </c>
      <c r="Y6" s="297">
        <f>Y26+Y53</f>
        <v>8561</v>
      </c>
      <c r="Z6" s="297">
        <f t="shared" ref="Z6" si="4">Z26+Z53</f>
        <v>5693613</v>
      </c>
      <c r="AA6" s="143">
        <f t="shared" si="1"/>
        <v>5956022</v>
      </c>
      <c r="AB6" s="297">
        <f>AB26+AB53</f>
        <v>5545207</v>
      </c>
      <c r="AC6" s="297">
        <f t="shared" ref="AC6" si="5">AC26+AC53</f>
        <v>0</v>
      </c>
      <c r="AD6" s="143">
        <f t="shared" si="1"/>
        <v>598578</v>
      </c>
      <c r="AE6" s="297">
        <f>AE26+AE53</f>
        <v>636895</v>
      </c>
      <c r="AF6" s="297">
        <f t="shared" ref="AF6" si="6">AF26+AF53</f>
        <v>1200</v>
      </c>
      <c r="AG6" s="143">
        <f t="shared" si="1"/>
        <v>1200</v>
      </c>
      <c r="AH6" s="297">
        <f>AH26+AH53</f>
        <v>1200</v>
      </c>
      <c r="AI6" s="297">
        <f t="shared" si="1"/>
        <v>9100</v>
      </c>
      <c r="AJ6" s="143">
        <f t="shared" si="1"/>
        <v>9750</v>
      </c>
      <c r="AK6" s="297">
        <f>AK26+AK53</f>
        <v>8900</v>
      </c>
      <c r="AL6" s="297">
        <f t="shared" si="1"/>
        <v>66308</v>
      </c>
      <c r="AM6" s="143">
        <f t="shared" si="1"/>
        <v>84958</v>
      </c>
      <c r="AN6" s="297">
        <f>AN26+AN53</f>
        <v>68616</v>
      </c>
      <c r="AO6" s="297">
        <f t="shared" si="1"/>
        <v>780103</v>
      </c>
      <c r="AP6" s="143">
        <f t="shared" si="1"/>
        <v>764612</v>
      </c>
      <c r="AQ6" s="297">
        <f>AQ26+AQ53</f>
        <v>734284</v>
      </c>
      <c r="AR6" s="297">
        <f>AR26+AR53</f>
        <v>0</v>
      </c>
      <c r="AS6" s="143">
        <f t="shared" ref="AS6" si="7">AS26+AS53</f>
        <v>0</v>
      </c>
      <c r="AT6" s="297">
        <f>AT26+AT53</f>
        <v>0</v>
      </c>
      <c r="AU6" s="297">
        <f t="shared" si="1"/>
        <v>137207</v>
      </c>
      <c r="AV6" s="143">
        <f t="shared" si="1"/>
        <v>208673</v>
      </c>
      <c r="AW6" s="297">
        <f>AW26+AW53</f>
        <v>162235</v>
      </c>
      <c r="AX6" s="297">
        <f t="shared" si="1"/>
        <v>53850</v>
      </c>
      <c r="AY6" s="143">
        <f t="shared" si="1"/>
        <v>53850</v>
      </c>
      <c r="AZ6" s="297">
        <f>AZ26+AZ53</f>
        <v>66346</v>
      </c>
      <c r="BA6" s="297">
        <f t="shared" si="1"/>
        <v>0</v>
      </c>
      <c r="BB6" s="143">
        <f t="shared" si="1"/>
        <v>0</v>
      </c>
      <c r="BC6" s="297">
        <f>BC26+BC53</f>
        <v>0</v>
      </c>
      <c r="BD6" s="297">
        <f t="shared" si="1"/>
        <v>1000</v>
      </c>
      <c r="BE6" s="143">
        <f t="shared" si="1"/>
        <v>1028</v>
      </c>
      <c r="BF6" s="297">
        <f>BF26+BF53</f>
        <v>239</v>
      </c>
      <c r="BG6" s="297">
        <f t="shared" si="1"/>
        <v>131700</v>
      </c>
      <c r="BH6" s="143">
        <f t="shared" si="1"/>
        <v>151547</v>
      </c>
      <c r="BI6" s="297">
        <f>BI26+BI53</f>
        <v>139495</v>
      </c>
      <c r="BJ6" s="297">
        <f t="shared" si="1"/>
        <v>0</v>
      </c>
      <c r="BK6" s="143">
        <f t="shared" si="1"/>
        <v>0</v>
      </c>
      <c r="BL6" s="297">
        <f>BL26+BL53</f>
        <v>0</v>
      </c>
      <c r="BM6" s="297">
        <f t="shared" si="1"/>
        <v>3500</v>
      </c>
      <c r="BN6" s="143">
        <f t="shared" si="1"/>
        <v>3691</v>
      </c>
      <c r="BO6" s="297">
        <f>BO26+BO53</f>
        <v>2529</v>
      </c>
      <c r="BP6" s="297">
        <f t="shared" si="1"/>
        <v>27500</v>
      </c>
      <c r="BQ6" s="143">
        <f t="shared" si="1"/>
        <v>163508</v>
      </c>
      <c r="BR6" s="297">
        <f>BR26+BR53</f>
        <v>117854</v>
      </c>
      <c r="BS6" s="297">
        <f t="shared" si="1"/>
        <v>0</v>
      </c>
      <c r="BT6" s="143">
        <f t="shared" si="1"/>
        <v>6235</v>
      </c>
      <c r="BU6" s="297">
        <f>BU26+BU53</f>
        <v>0</v>
      </c>
      <c r="BV6" s="297">
        <f t="shared" si="1"/>
        <v>0</v>
      </c>
      <c r="BW6" s="143">
        <f t="shared" si="1"/>
        <v>0</v>
      </c>
      <c r="BX6" s="297">
        <f>BX26+BX53</f>
        <v>0</v>
      </c>
      <c r="BY6" s="297">
        <f t="shared" si="1"/>
        <v>580736</v>
      </c>
      <c r="BZ6" s="143">
        <f t="shared" si="1"/>
        <v>730919</v>
      </c>
      <c r="CA6" s="297">
        <f>CA26+CA53</f>
        <v>730919</v>
      </c>
      <c r="CB6" s="297">
        <f t="shared" si="1"/>
        <v>0</v>
      </c>
      <c r="CC6" s="143">
        <f t="shared" si="1"/>
        <v>0</v>
      </c>
      <c r="CD6" s="297">
        <f>CD26+CD53</f>
        <v>0</v>
      </c>
      <c r="CE6" s="297">
        <f t="shared" si="1"/>
        <v>2718696</v>
      </c>
      <c r="CF6" s="143">
        <f t="shared" si="1"/>
        <v>3528362</v>
      </c>
      <c r="CG6" s="297">
        <f>CG26+CG53</f>
        <v>2332880</v>
      </c>
      <c r="CH6" s="297">
        <f t="shared" si="1"/>
        <v>0</v>
      </c>
      <c r="CI6" s="143">
        <f t="shared" si="1"/>
        <v>0</v>
      </c>
      <c r="CJ6" s="297">
        <f>CJ26+CJ53</f>
        <v>0</v>
      </c>
      <c r="CK6" s="297">
        <f t="shared" si="1"/>
        <v>0</v>
      </c>
      <c r="CL6" s="143">
        <f t="shared" si="1"/>
        <v>0</v>
      </c>
      <c r="CM6" s="297">
        <f>CM26+CM53</f>
        <v>0</v>
      </c>
      <c r="CN6" s="297">
        <f t="shared" si="1"/>
        <v>0</v>
      </c>
      <c r="CO6" s="143">
        <f t="shared" si="1"/>
        <v>0</v>
      </c>
      <c r="CP6" s="297">
        <f>CP26+CP53</f>
        <v>0</v>
      </c>
      <c r="CQ6" s="297">
        <f t="shared" si="1"/>
        <v>0</v>
      </c>
      <c r="CR6" s="143">
        <f t="shared" si="1"/>
        <v>0</v>
      </c>
      <c r="CS6" s="297">
        <f>CS26+CS53</f>
        <v>0</v>
      </c>
      <c r="CT6" s="297">
        <f t="shared" si="1"/>
        <v>0</v>
      </c>
      <c r="CU6" s="143">
        <f t="shared" si="1"/>
        <v>0</v>
      </c>
      <c r="CV6" s="297">
        <f>CV26+CV53</f>
        <v>0</v>
      </c>
      <c r="CW6" s="297">
        <f t="shared" si="1"/>
        <v>3984</v>
      </c>
      <c r="CX6" s="143">
        <f t="shared" si="1"/>
        <v>42395</v>
      </c>
      <c r="CY6" s="297">
        <f>CY26+CY53</f>
        <v>19540</v>
      </c>
      <c r="CZ6" s="297">
        <f t="shared" si="1"/>
        <v>22680</v>
      </c>
      <c r="DA6" s="143">
        <f t="shared" si="1"/>
        <v>25350</v>
      </c>
      <c r="DB6" s="297">
        <f>DB26+DB53</f>
        <v>21900</v>
      </c>
      <c r="DC6" s="297">
        <f t="shared" si="1"/>
        <v>0</v>
      </c>
      <c r="DD6" s="143">
        <f t="shared" si="1"/>
        <v>0</v>
      </c>
      <c r="DE6" s="297">
        <f>DE26+DE53</f>
        <v>0</v>
      </c>
      <c r="DF6" s="297">
        <f t="shared" si="1"/>
        <v>39074</v>
      </c>
      <c r="DG6" s="143">
        <f t="shared" si="1"/>
        <v>39197</v>
      </c>
      <c r="DH6" s="297">
        <f>DH26+DH53</f>
        <v>45695</v>
      </c>
      <c r="DI6" s="297">
        <f t="shared" si="1"/>
        <v>78360</v>
      </c>
      <c r="DJ6" s="143">
        <f t="shared" si="1"/>
        <v>114677</v>
      </c>
      <c r="DK6" s="297">
        <f>DK26+DK53</f>
        <v>69009</v>
      </c>
      <c r="DL6" s="297">
        <f t="shared" si="1"/>
        <v>0</v>
      </c>
      <c r="DM6" s="143">
        <f t="shared" si="1"/>
        <v>0</v>
      </c>
      <c r="DN6" s="297">
        <f>DN26+DN53</f>
        <v>0</v>
      </c>
      <c r="DO6" s="297">
        <f>DO26+DO53</f>
        <v>167904</v>
      </c>
      <c r="DP6" s="143">
        <f t="shared" ref="DP6" si="8">DP26+DP53</f>
        <v>172175</v>
      </c>
      <c r="DQ6" s="297">
        <f>DQ26+DQ53</f>
        <v>165675</v>
      </c>
      <c r="DR6" s="392">
        <f t="shared" si="1"/>
        <v>11214140</v>
      </c>
      <c r="DS6" s="392">
        <f t="shared" si="1"/>
        <v>12974005</v>
      </c>
      <c r="DT6" s="392">
        <f t="shared" si="1"/>
        <v>10935695</v>
      </c>
      <c r="DU6" s="297">
        <f t="shared" si="1"/>
        <v>0</v>
      </c>
      <c r="DV6" s="143">
        <f t="shared" si="1"/>
        <v>0</v>
      </c>
      <c r="DW6" s="297">
        <f>DW26+DW53</f>
        <v>0</v>
      </c>
      <c r="DX6" s="297">
        <f t="shared" si="1"/>
        <v>0</v>
      </c>
      <c r="DY6" s="143">
        <f t="shared" si="1"/>
        <v>0</v>
      </c>
      <c r="DZ6" s="297">
        <f>DZ26+DZ53</f>
        <v>0</v>
      </c>
      <c r="EA6" s="297">
        <f t="shared" si="1"/>
        <v>0</v>
      </c>
      <c r="EB6" s="143">
        <f t="shared" si="1"/>
        <v>0</v>
      </c>
      <c r="EC6" s="297">
        <f>EC26+EC53</f>
        <v>0</v>
      </c>
      <c r="ED6" s="297">
        <f t="shared" si="1"/>
        <v>347196</v>
      </c>
      <c r="EE6" s="143">
        <f t="shared" si="1"/>
        <v>470395</v>
      </c>
      <c r="EF6" s="297">
        <f>EF26+EF53</f>
        <v>328758</v>
      </c>
      <c r="EG6" s="297">
        <f t="shared" ref="EG6:EN6" si="9">EG26+EG53</f>
        <v>69315</v>
      </c>
      <c r="EH6" s="143">
        <f t="shared" si="9"/>
        <v>149141</v>
      </c>
      <c r="EI6" s="297">
        <f>EI26+EI53</f>
        <v>83681</v>
      </c>
      <c r="EJ6" s="297">
        <f t="shared" ref="EJ6:EK6" si="10">EJ26+EJ53</f>
        <v>35288</v>
      </c>
      <c r="EK6" s="143">
        <f t="shared" si="10"/>
        <v>125453</v>
      </c>
      <c r="EL6" s="297">
        <f>EL26+EL53</f>
        <v>110531</v>
      </c>
      <c r="EM6" s="297">
        <f t="shared" si="9"/>
        <v>20866</v>
      </c>
      <c r="EN6" s="143">
        <f t="shared" si="9"/>
        <v>27066</v>
      </c>
      <c r="EO6" s="297">
        <f>EO26+EO53</f>
        <v>16917</v>
      </c>
      <c r="EP6" s="297">
        <f t="shared" ref="EP6:ET6" si="11">EP26+EP53</f>
        <v>1026995</v>
      </c>
      <c r="EQ6" s="143">
        <f t="shared" si="11"/>
        <v>1114630</v>
      </c>
      <c r="ER6" s="297">
        <f>ER26+ER53</f>
        <v>1056539</v>
      </c>
      <c r="ES6" s="297">
        <f t="shared" si="11"/>
        <v>458445</v>
      </c>
      <c r="ET6" s="143">
        <f t="shared" si="11"/>
        <v>547667</v>
      </c>
      <c r="EU6" s="297">
        <f>EU26+EU53</f>
        <v>480314</v>
      </c>
      <c r="EV6" s="392">
        <f t="shared" si="1"/>
        <v>1958105</v>
      </c>
      <c r="EW6" s="392">
        <f t="shared" si="1"/>
        <v>2434352</v>
      </c>
      <c r="EX6" s="392">
        <f t="shared" si="1"/>
        <v>2076740</v>
      </c>
      <c r="EY6" s="143">
        <f>EY26+EY53</f>
        <v>0</v>
      </c>
      <c r="EZ6" s="143">
        <f t="shared" ref="EZ6" si="12">EZ26+EZ53</f>
        <v>0</v>
      </c>
      <c r="FA6" s="297">
        <f>FA26+FA53</f>
        <v>0</v>
      </c>
      <c r="FB6" s="143">
        <f t="shared" ref="FB6" si="13">FB26+FB53</f>
        <v>128335</v>
      </c>
      <c r="FC6" s="143">
        <f t="shared" si="1"/>
        <v>174393</v>
      </c>
      <c r="FD6" s="297">
        <f>FD26+FD53</f>
        <v>160840</v>
      </c>
      <c r="FE6" s="143">
        <f t="shared" ref="FE6" si="14">FE26+FE53</f>
        <v>59736</v>
      </c>
      <c r="FF6" s="143">
        <f t="shared" si="1"/>
        <v>85786</v>
      </c>
      <c r="FG6" s="297">
        <f>FG26+FG53</f>
        <v>83492</v>
      </c>
      <c r="FH6" s="143">
        <f t="shared" ref="FH6" si="15">FH26+FH53</f>
        <v>41413</v>
      </c>
      <c r="FI6" s="143">
        <f t="shared" si="1"/>
        <v>59322</v>
      </c>
      <c r="FJ6" s="297">
        <f>FJ26+FJ53</f>
        <v>51715</v>
      </c>
      <c r="FK6" s="143">
        <f t="shared" ref="FK6" si="16">FK26+FK53</f>
        <v>123805</v>
      </c>
      <c r="FL6" s="143">
        <f t="shared" si="1"/>
        <v>128892</v>
      </c>
      <c r="FM6" s="297">
        <f>FM26+FM53</f>
        <v>124849</v>
      </c>
      <c r="FN6" s="143">
        <f t="shared" ref="FN6" si="17">FN26+FN53</f>
        <v>206990</v>
      </c>
      <c r="FO6" s="143">
        <f t="shared" si="1"/>
        <v>217569</v>
      </c>
      <c r="FP6" s="297">
        <f>FP26+FP53</f>
        <v>192994</v>
      </c>
      <c r="FQ6" s="143">
        <f t="shared" ref="FQ6" si="18">FQ26+FQ53</f>
        <v>105127</v>
      </c>
      <c r="FR6" s="143">
        <f t="shared" si="1"/>
        <v>106553</v>
      </c>
      <c r="FS6" s="297">
        <f>FS26+FS53</f>
        <v>105761</v>
      </c>
      <c r="FT6" s="143">
        <f t="shared" ref="FT6" si="19">FT26+FT53</f>
        <v>143581</v>
      </c>
      <c r="FU6" s="143">
        <f t="shared" si="1"/>
        <v>177087</v>
      </c>
      <c r="FV6" s="297">
        <f>FV26+FV53</f>
        <v>158419</v>
      </c>
      <c r="FW6" s="143">
        <f t="shared" ref="FW6" si="20">FW26+FW53</f>
        <v>85768</v>
      </c>
      <c r="FX6" s="143">
        <f t="shared" si="1"/>
        <v>106383</v>
      </c>
      <c r="FY6" s="297">
        <f>FY26+FY53</f>
        <v>100185</v>
      </c>
      <c r="FZ6" s="143">
        <f t="shared" si="1"/>
        <v>0</v>
      </c>
      <c r="GA6" s="143">
        <f t="shared" si="1"/>
        <v>0</v>
      </c>
      <c r="GB6" s="297">
        <f>GB26+GB53</f>
        <v>0</v>
      </c>
      <c r="GC6" s="143">
        <f t="shared" ref="GC6" si="21">GC26+GC53</f>
        <v>47119</v>
      </c>
      <c r="GD6" s="143">
        <f t="shared" si="1"/>
        <v>52327</v>
      </c>
      <c r="GE6" s="297">
        <f>GE26+GE53</f>
        <v>48118</v>
      </c>
      <c r="GF6" s="143">
        <f t="shared" ref="GF6" si="22">GF26+GF53</f>
        <v>786289</v>
      </c>
      <c r="GG6" s="143">
        <f t="shared" si="1"/>
        <v>864817</v>
      </c>
      <c r="GH6" s="297">
        <f>GH26+GH53</f>
        <v>804171</v>
      </c>
      <c r="GI6" s="143">
        <f>GI26+GI53</f>
        <v>66125</v>
      </c>
      <c r="GJ6" s="143">
        <f t="shared" ref="GJ6" si="23">GJ26+GJ53</f>
        <v>82460</v>
      </c>
      <c r="GK6" s="297">
        <f>GK26+GK53</f>
        <v>75044</v>
      </c>
      <c r="GL6" s="143">
        <f>GL26+GL53</f>
        <v>1794288</v>
      </c>
      <c r="GM6" s="143">
        <f t="shared" ref="GM6:GN6" si="24">GM26+GM53</f>
        <v>2055589</v>
      </c>
      <c r="GN6" s="143">
        <f t="shared" si="24"/>
        <v>1905588</v>
      </c>
      <c r="GO6" s="143">
        <f>GO26+GO53</f>
        <v>824325</v>
      </c>
      <c r="GP6" s="143">
        <f t="shared" ref="GP6" si="25">GP26+GP53</f>
        <v>1045836</v>
      </c>
      <c r="GQ6" s="297">
        <f>GQ26+GQ53</f>
        <v>924455</v>
      </c>
      <c r="GR6" s="143">
        <f t="shared" ref="GR6" si="26">GR26+GR53</f>
        <v>1476599</v>
      </c>
      <c r="GS6" s="143">
        <f t="shared" si="1"/>
        <v>1803437</v>
      </c>
      <c r="GT6" s="143">
        <f t="shared" si="1"/>
        <v>1687725</v>
      </c>
      <c r="GU6" s="143">
        <f t="shared" ref="GU6" si="27">GU26+GU53</f>
        <v>1277658</v>
      </c>
      <c r="GV6" s="143">
        <f t="shared" ref="GV6" si="28">GV26+GV53</f>
        <v>1365967</v>
      </c>
      <c r="GW6" s="297">
        <f>GW26+GW53</f>
        <v>1318202</v>
      </c>
      <c r="GX6" s="143">
        <f>GX26+GX53</f>
        <v>5372870</v>
      </c>
      <c r="GY6" s="143">
        <f t="shared" ref="GY6:GZ6" si="29">GY26+GY53</f>
        <v>6270829</v>
      </c>
      <c r="GZ6" s="143">
        <f t="shared" si="29"/>
        <v>5836274</v>
      </c>
      <c r="HA6" s="143">
        <f>HA26+HA53</f>
        <v>18545115</v>
      </c>
      <c r="HB6" s="143">
        <f t="shared" ref="HB6:HC6" si="30">HB26+HB53</f>
        <v>21679186</v>
      </c>
      <c r="HC6" s="331">
        <f t="shared" si="30"/>
        <v>18848709</v>
      </c>
    </row>
    <row r="7" spans="1:211" x14ac:dyDescent="0.2">
      <c r="A7" s="300" t="s">
        <v>564</v>
      </c>
      <c r="B7" s="302">
        <f>B8+B9+B10+B11+B12</f>
        <v>64360</v>
      </c>
      <c r="C7" s="332">
        <f t="shared" ref="C7" si="31">C8+C9+C10+C11+C12</f>
        <v>73157</v>
      </c>
      <c r="D7" s="302">
        <f>D8+D9+D10+D11+D12</f>
        <v>57716</v>
      </c>
      <c r="E7" s="302">
        <f t="shared" ref="E7:GT7" si="32">E8+E9+E10+E11+E12</f>
        <v>0</v>
      </c>
      <c r="F7" s="332">
        <f t="shared" si="32"/>
        <v>0</v>
      </c>
      <c r="G7" s="302">
        <f>G8+G9+G10+G11+G12</f>
        <v>0</v>
      </c>
      <c r="H7" s="302">
        <f t="shared" si="32"/>
        <v>0</v>
      </c>
      <c r="I7" s="332">
        <f t="shared" si="32"/>
        <v>0</v>
      </c>
      <c r="J7" s="302">
        <f>J8+J9+J10+J11+J12</f>
        <v>0</v>
      </c>
      <c r="K7" s="302">
        <f t="shared" si="32"/>
        <v>0</v>
      </c>
      <c r="L7" s="332">
        <f t="shared" si="32"/>
        <v>0</v>
      </c>
      <c r="M7" s="302">
        <f>M8+M9+M10+M11+M12</f>
        <v>0</v>
      </c>
      <c r="N7" s="302">
        <f t="shared" si="32"/>
        <v>0</v>
      </c>
      <c r="O7" s="332">
        <f t="shared" si="32"/>
        <v>0</v>
      </c>
      <c r="P7" s="302">
        <f>P8+P9+P10+P11+P12</f>
        <v>0</v>
      </c>
      <c r="Q7" s="302">
        <f t="shared" ref="Q7" si="33">Q8+Q9+Q10+Q11+Q12</f>
        <v>626397</v>
      </c>
      <c r="R7" s="332">
        <f t="shared" si="32"/>
        <v>231491</v>
      </c>
      <c r="S7" s="302">
        <f>S8+S9+S10+S11+S12</f>
        <v>0</v>
      </c>
      <c r="T7" s="302">
        <f t="shared" si="32"/>
        <v>0</v>
      </c>
      <c r="U7" s="332">
        <f t="shared" si="32"/>
        <v>0</v>
      </c>
      <c r="V7" s="302">
        <f>V8+V9+V10+V11+V12</f>
        <v>0</v>
      </c>
      <c r="W7" s="302">
        <f t="shared" ref="W7" si="34">W8+W9+W10+W11+W12</f>
        <v>6868</v>
      </c>
      <c r="X7" s="332">
        <f t="shared" si="32"/>
        <v>12630</v>
      </c>
      <c r="Y7" s="302">
        <f>Y8+Y9+Y10+Y11+Y12</f>
        <v>8561</v>
      </c>
      <c r="Z7" s="302">
        <f t="shared" ref="Z7" si="35">Z8+Z9+Z10+Z11+Z12</f>
        <v>50726</v>
      </c>
      <c r="AA7" s="332">
        <f t="shared" si="32"/>
        <v>52779</v>
      </c>
      <c r="AB7" s="302">
        <f>AB8+AB9+AB10+AB11+AB12</f>
        <v>14462</v>
      </c>
      <c r="AC7" s="302">
        <f t="shared" ref="AC7" si="36">AC8+AC9+AC10+AC11+AC12</f>
        <v>0</v>
      </c>
      <c r="AD7" s="332">
        <f t="shared" si="32"/>
        <v>580563</v>
      </c>
      <c r="AE7" s="302">
        <f>AE8+AE9+AE10+AE11+AE12</f>
        <v>618880</v>
      </c>
      <c r="AF7" s="302">
        <f t="shared" ref="AF7" si="37">AF8+AF9+AF10+AF11+AF12</f>
        <v>1200</v>
      </c>
      <c r="AG7" s="332">
        <f t="shared" si="32"/>
        <v>1200</v>
      </c>
      <c r="AH7" s="302">
        <f>AH8+AH9+AH10+AH11+AH12</f>
        <v>1200</v>
      </c>
      <c r="AI7" s="302">
        <f t="shared" si="32"/>
        <v>9100</v>
      </c>
      <c r="AJ7" s="332">
        <f t="shared" si="32"/>
        <v>9750</v>
      </c>
      <c r="AK7" s="302">
        <f>AK8+AK9+AK10+AK11+AK12</f>
        <v>8900</v>
      </c>
      <c r="AL7" s="302">
        <f t="shared" si="32"/>
        <v>66308</v>
      </c>
      <c r="AM7" s="332">
        <f t="shared" si="32"/>
        <v>84958</v>
      </c>
      <c r="AN7" s="302">
        <f>AN8+AN9+AN10+AN11+AN12</f>
        <v>68616</v>
      </c>
      <c r="AO7" s="302">
        <f t="shared" si="32"/>
        <v>780103</v>
      </c>
      <c r="AP7" s="332">
        <f t="shared" si="32"/>
        <v>764612</v>
      </c>
      <c r="AQ7" s="302">
        <f>AQ8+AQ9+AQ10+AQ11+AQ12</f>
        <v>734284</v>
      </c>
      <c r="AR7" s="302">
        <f>AR8+AR9+AR10+AR11+AR12</f>
        <v>0</v>
      </c>
      <c r="AS7" s="332">
        <f t="shared" ref="AS7" si="38">AS8+AS9+AS10+AS11+AS12</f>
        <v>0</v>
      </c>
      <c r="AT7" s="302">
        <f>AT8+AT9+AT10+AT11+AT12</f>
        <v>0</v>
      </c>
      <c r="AU7" s="302">
        <f t="shared" si="32"/>
        <v>133907</v>
      </c>
      <c r="AV7" s="332">
        <f t="shared" si="32"/>
        <v>142235</v>
      </c>
      <c r="AW7" s="302">
        <f>AW8+AW9+AW10+AW11+AW12</f>
        <v>99097</v>
      </c>
      <c r="AX7" s="302">
        <f t="shared" si="32"/>
        <v>53850</v>
      </c>
      <c r="AY7" s="332">
        <f t="shared" si="32"/>
        <v>53850</v>
      </c>
      <c r="AZ7" s="302">
        <f>AZ8+AZ9+AZ10+AZ11+AZ12</f>
        <v>66346</v>
      </c>
      <c r="BA7" s="302">
        <f t="shared" si="32"/>
        <v>0</v>
      </c>
      <c r="BB7" s="332">
        <f t="shared" si="32"/>
        <v>0</v>
      </c>
      <c r="BC7" s="302">
        <f>BC8+BC9+BC10+BC11+BC12</f>
        <v>0</v>
      </c>
      <c r="BD7" s="302">
        <f t="shared" si="32"/>
        <v>1000</v>
      </c>
      <c r="BE7" s="332">
        <f t="shared" si="32"/>
        <v>1028</v>
      </c>
      <c r="BF7" s="302">
        <f>BF8+BF9+BF10+BF11+BF12</f>
        <v>239</v>
      </c>
      <c r="BG7" s="302">
        <f t="shared" si="32"/>
        <v>131700</v>
      </c>
      <c r="BH7" s="332">
        <f t="shared" si="32"/>
        <v>150927</v>
      </c>
      <c r="BI7" s="302">
        <f>BI8+BI9+BI10+BI11+BI12</f>
        <v>138913</v>
      </c>
      <c r="BJ7" s="302">
        <f t="shared" si="32"/>
        <v>0</v>
      </c>
      <c r="BK7" s="332">
        <f t="shared" si="32"/>
        <v>0</v>
      </c>
      <c r="BL7" s="302">
        <f>BL8+BL9+BL10+BL11+BL12</f>
        <v>0</v>
      </c>
      <c r="BM7" s="302">
        <f t="shared" si="32"/>
        <v>3500</v>
      </c>
      <c r="BN7" s="332">
        <f t="shared" si="32"/>
        <v>3691</v>
      </c>
      <c r="BO7" s="302">
        <f>BO8+BO9+BO10+BO11+BO12</f>
        <v>2529</v>
      </c>
      <c r="BP7" s="302">
        <f t="shared" si="32"/>
        <v>27500</v>
      </c>
      <c r="BQ7" s="332">
        <f t="shared" si="32"/>
        <v>66943</v>
      </c>
      <c r="BR7" s="302">
        <f>BR8+BR9+BR10+BR11+BR12</f>
        <v>22803</v>
      </c>
      <c r="BS7" s="302">
        <f t="shared" si="32"/>
        <v>0</v>
      </c>
      <c r="BT7" s="332">
        <f t="shared" si="32"/>
        <v>6235</v>
      </c>
      <c r="BU7" s="302">
        <f>BU8+BU9+BU10+BU11+BU12</f>
        <v>0</v>
      </c>
      <c r="BV7" s="302">
        <f t="shared" si="32"/>
        <v>0</v>
      </c>
      <c r="BW7" s="332">
        <f t="shared" si="32"/>
        <v>0</v>
      </c>
      <c r="BX7" s="302">
        <f>BX8+BX9+BX10+BX11+BX12</f>
        <v>0</v>
      </c>
      <c r="BY7" s="302">
        <f t="shared" si="32"/>
        <v>580736</v>
      </c>
      <c r="BZ7" s="332">
        <f t="shared" si="32"/>
        <v>724919</v>
      </c>
      <c r="CA7" s="302">
        <f>CA8+CA9+CA10+CA11+CA12</f>
        <v>724919</v>
      </c>
      <c r="CB7" s="302">
        <f t="shared" si="32"/>
        <v>0</v>
      </c>
      <c r="CC7" s="332">
        <f t="shared" si="32"/>
        <v>0</v>
      </c>
      <c r="CD7" s="302">
        <f>CD8+CD9+CD10+CD11+CD12</f>
        <v>0</v>
      </c>
      <c r="CE7" s="302">
        <f t="shared" si="32"/>
        <v>2561396</v>
      </c>
      <c r="CF7" s="332">
        <f t="shared" si="32"/>
        <v>3335807</v>
      </c>
      <c r="CG7" s="302">
        <f>CG8+CG9+CG10+CG11+CG12</f>
        <v>2222432</v>
      </c>
      <c r="CH7" s="302">
        <f t="shared" si="32"/>
        <v>0</v>
      </c>
      <c r="CI7" s="332">
        <f t="shared" si="32"/>
        <v>0</v>
      </c>
      <c r="CJ7" s="302">
        <f>CJ8+CJ9+CJ10+CJ11+CJ12</f>
        <v>0</v>
      </c>
      <c r="CK7" s="302">
        <f t="shared" si="32"/>
        <v>0</v>
      </c>
      <c r="CL7" s="332">
        <f t="shared" si="32"/>
        <v>0</v>
      </c>
      <c r="CM7" s="302">
        <f>CM8+CM9+CM10+CM11+CM12</f>
        <v>0</v>
      </c>
      <c r="CN7" s="302">
        <f t="shared" si="32"/>
        <v>0</v>
      </c>
      <c r="CO7" s="332">
        <f t="shared" si="32"/>
        <v>0</v>
      </c>
      <c r="CP7" s="302">
        <f>CP8+CP9+CP10+CP11+CP12</f>
        <v>0</v>
      </c>
      <c r="CQ7" s="302">
        <f t="shared" si="32"/>
        <v>0</v>
      </c>
      <c r="CR7" s="332">
        <f t="shared" si="32"/>
        <v>0</v>
      </c>
      <c r="CS7" s="302">
        <f>CS8+CS9+CS10+CS11+CS12</f>
        <v>0</v>
      </c>
      <c r="CT7" s="302">
        <f t="shared" si="32"/>
        <v>0</v>
      </c>
      <c r="CU7" s="332">
        <f t="shared" si="32"/>
        <v>0</v>
      </c>
      <c r="CV7" s="302">
        <f>CV8+CV9+CV10+CV11+CV12</f>
        <v>0</v>
      </c>
      <c r="CW7" s="302">
        <f t="shared" si="32"/>
        <v>3984</v>
      </c>
      <c r="CX7" s="332">
        <f t="shared" si="32"/>
        <v>42395</v>
      </c>
      <c r="CY7" s="302">
        <f>CY8+CY9+CY10+CY11+CY12</f>
        <v>19540</v>
      </c>
      <c r="CZ7" s="302">
        <f t="shared" si="32"/>
        <v>22680</v>
      </c>
      <c r="DA7" s="332">
        <f t="shared" si="32"/>
        <v>25350</v>
      </c>
      <c r="DB7" s="302">
        <f>DB8+DB9+DB10+DB11+DB12</f>
        <v>21900</v>
      </c>
      <c r="DC7" s="302">
        <f t="shared" si="32"/>
        <v>0</v>
      </c>
      <c r="DD7" s="332">
        <f t="shared" si="32"/>
        <v>0</v>
      </c>
      <c r="DE7" s="302">
        <f>DE8+DE9+DE10+DE11+DE12</f>
        <v>0</v>
      </c>
      <c r="DF7" s="302">
        <f t="shared" si="32"/>
        <v>39074</v>
      </c>
      <c r="DG7" s="332">
        <f t="shared" si="32"/>
        <v>39197</v>
      </c>
      <c r="DH7" s="302">
        <f>DH8+DH9+DH10+DH11+DH12</f>
        <v>45695</v>
      </c>
      <c r="DI7" s="302">
        <f t="shared" si="32"/>
        <v>78360</v>
      </c>
      <c r="DJ7" s="332">
        <f t="shared" si="32"/>
        <v>105677</v>
      </c>
      <c r="DK7" s="302">
        <f>DK8+DK9+DK10+DK11+DK12</f>
        <v>66849</v>
      </c>
      <c r="DL7" s="302">
        <f t="shared" si="32"/>
        <v>0</v>
      </c>
      <c r="DM7" s="332">
        <f t="shared" si="32"/>
        <v>0</v>
      </c>
      <c r="DN7" s="302">
        <f>DN8+DN9+DN10+DN11+DN12</f>
        <v>0</v>
      </c>
      <c r="DO7" s="302">
        <f>DO8+DO9+DO10+DO11+DO12</f>
        <v>167904</v>
      </c>
      <c r="DP7" s="332">
        <f t="shared" ref="DP7" si="39">DP8+DP9+DP10+DP11+DP12</f>
        <v>172175</v>
      </c>
      <c r="DQ7" s="302">
        <f>DQ8+DQ9+DQ10+DQ11+DQ12</f>
        <v>165675</v>
      </c>
      <c r="DR7" s="393">
        <f t="shared" si="32"/>
        <v>5410653</v>
      </c>
      <c r="DS7" s="393">
        <f t="shared" si="32"/>
        <v>6681569</v>
      </c>
      <c r="DT7" s="393">
        <f t="shared" si="32"/>
        <v>5109556</v>
      </c>
      <c r="DU7" s="302">
        <f t="shared" si="32"/>
        <v>0</v>
      </c>
      <c r="DV7" s="332">
        <f t="shared" si="32"/>
        <v>0</v>
      </c>
      <c r="DW7" s="302">
        <f>DW8+DW9+DW10+DW11+DW12</f>
        <v>0</v>
      </c>
      <c r="DX7" s="302">
        <f t="shared" si="32"/>
        <v>0</v>
      </c>
      <c r="DY7" s="332">
        <f t="shared" si="32"/>
        <v>0</v>
      </c>
      <c r="DZ7" s="302">
        <f>DZ8+DZ9+DZ10+DZ11+DZ12</f>
        <v>0</v>
      </c>
      <c r="EA7" s="302">
        <f t="shared" si="32"/>
        <v>0</v>
      </c>
      <c r="EB7" s="332">
        <f t="shared" si="32"/>
        <v>0</v>
      </c>
      <c r="EC7" s="302">
        <f>EC8+EC9+EC10+EC11+EC12</f>
        <v>0</v>
      </c>
      <c r="ED7" s="302">
        <f t="shared" si="32"/>
        <v>330796</v>
      </c>
      <c r="EE7" s="332">
        <f t="shared" si="32"/>
        <v>421579</v>
      </c>
      <c r="EF7" s="302">
        <f>EF8+EF9+EF10+EF11+EF12</f>
        <v>314384</v>
      </c>
      <c r="EG7" s="302">
        <f t="shared" ref="EG7:EN7" si="40">EG8+EG9+EG10+EG11+EG12</f>
        <v>58915</v>
      </c>
      <c r="EH7" s="332">
        <f t="shared" si="40"/>
        <v>102024</v>
      </c>
      <c r="EI7" s="302">
        <f>EI8+EI9+EI10+EI11+EI12</f>
        <v>64107</v>
      </c>
      <c r="EJ7" s="302">
        <f t="shared" ref="EJ7:EK7" si="41">EJ8+EJ9+EJ10+EJ11+EJ12</f>
        <v>34488</v>
      </c>
      <c r="EK7" s="332">
        <f t="shared" si="41"/>
        <v>124343</v>
      </c>
      <c r="EL7" s="302">
        <f>EL8+EL9+EL10+EL11+EL12</f>
        <v>109421</v>
      </c>
      <c r="EM7" s="302">
        <f t="shared" si="40"/>
        <v>15766</v>
      </c>
      <c r="EN7" s="332">
        <f t="shared" si="40"/>
        <v>21966</v>
      </c>
      <c r="EO7" s="302">
        <f>EO8+EO9+EO10+EO11+EO12</f>
        <v>16893</v>
      </c>
      <c r="EP7" s="302">
        <f t="shared" ref="EP7:ET7" si="42">EP8+EP9+EP10+EP11+EP12</f>
        <v>1026995</v>
      </c>
      <c r="EQ7" s="332">
        <f t="shared" si="42"/>
        <v>1114630</v>
      </c>
      <c r="ER7" s="302">
        <f>ER8+ER9+ER10+ER11+ER12</f>
        <v>1056539</v>
      </c>
      <c r="ES7" s="302">
        <f t="shared" si="42"/>
        <v>456445</v>
      </c>
      <c r="ET7" s="332">
        <f t="shared" si="42"/>
        <v>539017</v>
      </c>
      <c r="EU7" s="302">
        <f>EU8+EU9+EU10+EU11+EU12</f>
        <v>472629</v>
      </c>
      <c r="EV7" s="393">
        <f t="shared" si="32"/>
        <v>1923405</v>
      </c>
      <c r="EW7" s="393">
        <f t="shared" si="32"/>
        <v>2323559</v>
      </c>
      <c r="EX7" s="393">
        <f t="shared" si="32"/>
        <v>2033973</v>
      </c>
      <c r="EY7" s="332">
        <f>EY8+EY9+EY10+EY11+EY12</f>
        <v>0</v>
      </c>
      <c r="EZ7" s="332">
        <f t="shared" ref="EZ7" si="43">EZ8+EZ9+EZ10+EZ11+EZ12</f>
        <v>0</v>
      </c>
      <c r="FA7" s="302">
        <f>FA8+FA9+FA10+FA11+FA12</f>
        <v>0</v>
      </c>
      <c r="FB7" s="332">
        <f t="shared" ref="FB7" si="44">FB8+FB9+FB10+FB11+FB12</f>
        <v>127335</v>
      </c>
      <c r="FC7" s="332">
        <f t="shared" si="32"/>
        <v>172733</v>
      </c>
      <c r="FD7" s="302">
        <f>FD8+FD9+FD10+FD11+FD12</f>
        <v>159225</v>
      </c>
      <c r="FE7" s="332">
        <f t="shared" ref="FE7" si="45">FE8+FE9+FE10+FE11+FE12</f>
        <v>58736</v>
      </c>
      <c r="FF7" s="332">
        <f t="shared" si="32"/>
        <v>85236</v>
      </c>
      <c r="FG7" s="302">
        <f>FG8+FG9+FG10+FG11+FG12</f>
        <v>83346</v>
      </c>
      <c r="FH7" s="332">
        <f t="shared" ref="FH7" si="46">FH8+FH9+FH10+FH11+FH12</f>
        <v>41413</v>
      </c>
      <c r="FI7" s="332">
        <f t="shared" si="32"/>
        <v>50916</v>
      </c>
      <c r="FJ7" s="302">
        <f>FJ8+FJ9+FJ10+FJ11+FJ12</f>
        <v>46104</v>
      </c>
      <c r="FK7" s="332">
        <f t="shared" ref="FK7" si="47">FK8+FK9+FK10+FK11+FK12</f>
        <v>122805</v>
      </c>
      <c r="FL7" s="332">
        <f t="shared" si="32"/>
        <v>127492</v>
      </c>
      <c r="FM7" s="302">
        <f>FM8+FM9+FM10+FM11+FM12</f>
        <v>123617</v>
      </c>
      <c r="FN7" s="332">
        <f t="shared" ref="FN7" si="48">FN8+FN9+FN10+FN11+FN12</f>
        <v>206490</v>
      </c>
      <c r="FO7" s="332">
        <f t="shared" si="32"/>
        <v>217469</v>
      </c>
      <c r="FP7" s="302">
        <f>FP8+FP9+FP10+FP11+FP12</f>
        <v>192968</v>
      </c>
      <c r="FQ7" s="332">
        <f t="shared" ref="FQ7" si="49">FQ8+FQ9+FQ10+FQ11+FQ12</f>
        <v>104627</v>
      </c>
      <c r="FR7" s="332">
        <f t="shared" si="32"/>
        <v>105353</v>
      </c>
      <c r="FS7" s="302">
        <f>FS8+FS9+FS10+FS11+FS12</f>
        <v>104950</v>
      </c>
      <c r="FT7" s="332">
        <f t="shared" ref="FT7" si="50">FT8+FT9+FT10+FT11+FT12</f>
        <v>140581</v>
      </c>
      <c r="FU7" s="332">
        <f t="shared" si="32"/>
        <v>157013</v>
      </c>
      <c r="FV7" s="302">
        <f>FV8+FV9+FV10+FV11+FV12</f>
        <v>150515</v>
      </c>
      <c r="FW7" s="332">
        <f t="shared" ref="FW7" si="51">FW8+FW9+FW10+FW11+FW12</f>
        <v>85268</v>
      </c>
      <c r="FX7" s="332">
        <f t="shared" si="32"/>
        <v>99683</v>
      </c>
      <c r="FY7" s="302">
        <f>FY8+FY9+FY10+FY11+FY12</f>
        <v>97138</v>
      </c>
      <c r="FZ7" s="332">
        <f t="shared" si="32"/>
        <v>0</v>
      </c>
      <c r="GA7" s="332">
        <f t="shared" si="32"/>
        <v>0</v>
      </c>
      <c r="GB7" s="302">
        <f>GB8+GB9+GB10+GB11+GB12</f>
        <v>0</v>
      </c>
      <c r="GC7" s="332">
        <f t="shared" ref="GC7" si="52">GC8+GC9+GC10+GC11+GC12</f>
        <v>46619</v>
      </c>
      <c r="GD7" s="332">
        <f t="shared" si="32"/>
        <v>51077</v>
      </c>
      <c r="GE7" s="302">
        <f>GE8+GE9+GE10+GE11+GE12</f>
        <v>47965</v>
      </c>
      <c r="GF7" s="332">
        <f t="shared" ref="GF7" si="53">GF8+GF9+GF10+GF11+GF12</f>
        <v>785789</v>
      </c>
      <c r="GG7" s="332">
        <f t="shared" si="32"/>
        <v>861157</v>
      </c>
      <c r="GH7" s="302">
        <f>GH8+GH9+GH10+GH11+GH12</f>
        <v>800569</v>
      </c>
      <c r="GI7" s="332">
        <f>GI8+GI9+GI10+GI11+GI12</f>
        <v>66125</v>
      </c>
      <c r="GJ7" s="332">
        <f t="shared" ref="GJ7" si="54">GJ8+GJ9+GJ10+GJ11+GJ12</f>
        <v>54535</v>
      </c>
      <c r="GK7" s="302">
        <f>GK8+GK9+GK10+GK11+GK12</f>
        <v>49007</v>
      </c>
      <c r="GL7" s="332">
        <f>GL8+GL9+GL10+GL11+GL12</f>
        <v>1785788</v>
      </c>
      <c r="GM7" s="332">
        <f t="shared" ref="GM7:GN7" si="55">GM8+GM9+GM10+GM11+GM12</f>
        <v>1982664</v>
      </c>
      <c r="GN7" s="332">
        <f t="shared" si="55"/>
        <v>1855404</v>
      </c>
      <c r="GO7" s="332">
        <f>GO8+GO9+GO10+GO11+GO12</f>
        <v>786507</v>
      </c>
      <c r="GP7" s="332">
        <f t="shared" ref="GP7" si="56">GP8+GP9+GP10+GP11+GP12</f>
        <v>970678</v>
      </c>
      <c r="GQ7" s="302">
        <f>GQ8+GQ9+GQ10+GQ11+GQ12</f>
        <v>870379</v>
      </c>
      <c r="GR7" s="332">
        <f t="shared" ref="GR7" si="57">GR8+GR9+GR10+GR11+GR12</f>
        <v>1472599</v>
      </c>
      <c r="GS7" s="332">
        <f t="shared" si="32"/>
        <v>1689131</v>
      </c>
      <c r="GT7" s="332">
        <f t="shared" si="32"/>
        <v>1581683</v>
      </c>
      <c r="GU7" s="332">
        <f t="shared" ref="GU7" si="58">GU8+GU9+GU10+GU11+GU12</f>
        <v>1263972</v>
      </c>
      <c r="GV7" s="332">
        <f t="shared" ref="GV7" si="59">GV8+GV9+GV10+GV11+GV12</f>
        <v>1338297</v>
      </c>
      <c r="GW7" s="302">
        <f>GW8+GW9+GW10+GW11+GW12</f>
        <v>1299446</v>
      </c>
      <c r="GX7" s="332">
        <f>GX8+GX9+GX10+GX11+GX12</f>
        <v>5308866</v>
      </c>
      <c r="GY7" s="332">
        <f t="shared" ref="GY7:GZ7" si="60">GY8+GY9+GY10+GY11+GY12</f>
        <v>5980770</v>
      </c>
      <c r="GZ7" s="332">
        <f t="shared" si="60"/>
        <v>5606912</v>
      </c>
      <c r="HA7" s="332">
        <f>HA8+HA9+HA10+HA11+HA12</f>
        <v>12642924</v>
      </c>
      <c r="HB7" s="332">
        <f t="shared" ref="HB7:HC7" si="61">HB8+HB9+HB10+HB11+HB12</f>
        <v>14985898</v>
      </c>
      <c r="HC7" s="333">
        <f t="shared" si="61"/>
        <v>12750441</v>
      </c>
    </row>
    <row r="8" spans="1:211" x14ac:dyDescent="0.2">
      <c r="A8" s="305" t="s">
        <v>565</v>
      </c>
      <c r="B8" s="306">
        <v>45745</v>
      </c>
      <c r="C8" s="306">
        <v>53032</v>
      </c>
      <c r="D8" s="306">
        <v>44423</v>
      </c>
      <c r="E8" s="306"/>
      <c r="F8" s="334"/>
      <c r="G8" s="306"/>
      <c r="H8" s="306"/>
      <c r="I8" s="334"/>
      <c r="J8" s="306"/>
      <c r="K8" s="306"/>
      <c r="L8" s="334"/>
      <c r="M8" s="306"/>
      <c r="N8" s="306"/>
      <c r="O8" s="334"/>
      <c r="P8" s="306"/>
      <c r="Q8" s="306">
        <v>0</v>
      </c>
      <c r="R8" s="334"/>
      <c r="S8" s="306"/>
      <c r="T8" s="306">
        <v>0</v>
      </c>
      <c r="U8" s="334"/>
      <c r="V8" s="306"/>
      <c r="W8" s="306">
        <v>0</v>
      </c>
      <c r="X8" s="334"/>
      <c r="Y8" s="306"/>
      <c r="Z8" s="306">
        <v>0</v>
      </c>
      <c r="AA8" s="334"/>
      <c r="AB8" s="306"/>
      <c r="AC8" s="306">
        <v>0</v>
      </c>
      <c r="AD8" s="334"/>
      <c r="AE8" s="306"/>
      <c r="AF8" s="306">
        <v>0</v>
      </c>
      <c r="AG8" s="334"/>
      <c r="AH8" s="306"/>
      <c r="AI8" s="306">
        <v>0</v>
      </c>
      <c r="AJ8" s="334"/>
      <c r="AK8" s="306"/>
      <c r="AL8" s="306">
        <v>0</v>
      </c>
      <c r="AM8" s="334"/>
      <c r="AN8" s="306"/>
      <c r="AO8" s="306">
        <v>0</v>
      </c>
      <c r="AP8" s="334"/>
      <c r="AQ8" s="306"/>
      <c r="AR8" s="306"/>
      <c r="AS8" s="334"/>
      <c r="AT8" s="306"/>
      <c r="AU8" s="306">
        <v>0</v>
      </c>
      <c r="AV8" s="334"/>
      <c r="AW8" s="306"/>
      <c r="AX8" s="306">
        <v>0</v>
      </c>
      <c r="AY8" s="334"/>
      <c r="AZ8" s="306"/>
      <c r="BA8" s="306"/>
      <c r="BB8" s="334"/>
      <c r="BC8" s="306"/>
      <c r="BD8" s="306">
        <v>0</v>
      </c>
      <c r="BE8" s="334"/>
      <c r="BF8" s="306"/>
      <c r="BG8" s="306">
        <v>0</v>
      </c>
      <c r="BH8" s="334"/>
      <c r="BI8" s="306"/>
      <c r="BJ8" s="306"/>
      <c r="BK8" s="334"/>
      <c r="BL8" s="306"/>
      <c r="BM8" s="306">
        <v>0</v>
      </c>
      <c r="BN8" s="334"/>
      <c r="BO8" s="306"/>
      <c r="BP8" s="306"/>
      <c r="BQ8" s="334"/>
      <c r="BR8" s="306"/>
      <c r="BS8" s="306">
        <v>0</v>
      </c>
      <c r="BT8" s="334"/>
      <c r="BU8" s="306"/>
      <c r="BV8" s="306"/>
      <c r="BW8" s="334"/>
      <c r="BX8" s="306"/>
      <c r="BY8" s="306">
        <v>0</v>
      </c>
      <c r="BZ8" s="334"/>
      <c r="CA8" s="306"/>
      <c r="CB8" s="306"/>
      <c r="CC8" s="334"/>
      <c r="CD8" s="306"/>
      <c r="CE8" s="306"/>
      <c r="CF8" s="334"/>
      <c r="CG8" s="306"/>
      <c r="CH8" s="306"/>
      <c r="CI8" s="334"/>
      <c r="CJ8" s="306"/>
      <c r="CK8" s="306"/>
      <c r="CL8" s="334"/>
      <c r="CM8" s="306"/>
      <c r="CN8" s="306"/>
      <c r="CO8" s="334"/>
      <c r="CP8" s="306"/>
      <c r="CQ8" s="306"/>
      <c r="CR8" s="334"/>
      <c r="CS8" s="306"/>
      <c r="CT8" s="306"/>
      <c r="CU8" s="334"/>
      <c r="CV8" s="306"/>
      <c r="CW8" s="306">
        <v>250</v>
      </c>
      <c r="CX8" s="334">
        <v>450</v>
      </c>
      <c r="CY8" s="306"/>
      <c r="CZ8" s="306">
        <v>0</v>
      </c>
      <c r="DA8" s="334"/>
      <c r="DB8" s="306"/>
      <c r="DC8" s="306"/>
      <c r="DD8" s="334"/>
      <c r="DE8" s="306"/>
      <c r="DF8" s="306">
        <v>0</v>
      </c>
      <c r="DG8" s="334"/>
      <c r="DH8" s="306"/>
      <c r="DI8" s="306">
        <v>0</v>
      </c>
      <c r="DJ8" s="334">
        <v>3000</v>
      </c>
      <c r="DK8" s="306">
        <v>3000</v>
      </c>
      <c r="DL8" s="306"/>
      <c r="DM8" s="334"/>
      <c r="DN8" s="306"/>
      <c r="DO8" s="306">
        <v>0</v>
      </c>
      <c r="DP8" s="334"/>
      <c r="DQ8" s="306"/>
      <c r="DR8" s="394">
        <f>B8+E8+H8+K8+N8+Q8+T8+W8+Z8+AC8+AF8+AI8+AL8+AO8+AR8+AU8+AX8+BA8+BD8+BG8+BJ8+BM8+BP8+BS8+BV8+BY8+CB8+CE8+CH8+CK8+CN8+CQ8+CT8+CW8+CZ8+DC8+DF8+DI8+DL8+DO8</f>
        <v>45995</v>
      </c>
      <c r="DS8" s="394">
        <f>C8+F8+I8+L8+O8+R8+U8+X8+AA8+AD8+AG8+AJ8+AM8+AP8+AS8+AV8+AY8+BB8+BE8+BH8+BK8+BN8+BQ8+BT8+BW8+BZ8+CC8+CF8+CI8+CL8+CO8+CR8+CU8+CX8+DA8+DD8+DG8+DJ8+DM8+DP8</f>
        <v>56482</v>
      </c>
      <c r="DT8" s="394">
        <f>D8+G8+J8+M8+P8+S8+V8+Y8+AB8+AE8+AH8+AK8+AN8+AQ8+AT8+AW8+AZ8+BC8+BF8+BI8+BL8+BO8+BR8+BU8+BX8+CA8+CD8+CG8+CJ8+CM8+CP8+CS8+CV8+CY8+DB8+DE8+DH8+DK8+DN8+DQ8</f>
        <v>47423</v>
      </c>
      <c r="DU8" s="334"/>
      <c r="DV8" s="334"/>
      <c r="DW8" s="306"/>
      <c r="DX8" s="306"/>
      <c r="DY8" s="334"/>
      <c r="DZ8" s="306"/>
      <c r="EA8" s="306"/>
      <c r="EB8" s="334"/>
      <c r="EC8" s="306"/>
      <c r="ED8" s="306">
        <v>0</v>
      </c>
      <c r="EE8" s="334"/>
      <c r="EF8" s="306"/>
      <c r="EG8" s="306">
        <v>5000</v>
      </c>
      <c r="EH8" s="334">
        <v>4378</v>
      </c>
      <c r="EI8" s="306">
        <v>2715</v>
      </c>
      <c r="EJ8" s="306">
        <v>14774</v>
      </c>
      <c r="EK8" s="334">
        <v>66368</v>
      </c>
      <c r="EL8" s="306">
        <v>62674</v>
      </c>
      <c r="EM8" s="306">
        <v>8064</v>
      </c>
      <c r="EN8" s="334">
        <v>8689</v>
      </c>
      <c r="EO8" s="306">
        <v>7901</v>
      </c>
      <c r="EP8" s="306">
        <v>836876</v>
      </c>
      <c r="EQ8" s="334">
        <v>816151</v>
      </c>
      <c r="ER8" s="306">
        <v>765659</v>
      </c>
      <c r="ES8" s="306">
        <v>301855</v>
      </c>
      <c r="ET8" s="334">
        <v>306182</v>
      </c>
      <c r="EU8" s="306">
        <v>282257</v>
      </c>
      <c r="EV8" s="394">
        <f>DU8+DX8+EA8+ED8+EG8+EJ8+EM8+EP8+ES8</f>
        <v>1166569</v>
      </c>
      <c r="EW8" s="394">
        <f>DV8+DY8+EB8+EE8+EH8+EK8+EN8+EQ8+ET8</f>
        <v>1201768</v>
      </c>
      <c r="EX8" s="394">
        <f>DW8+DZ8+EC8+EF8+EI8+EL8+EO8+ER8+EU8</f>
        <v>1121206</v>
      </c>
      <c r="EY8" s="334"/>
      <c r="EZ8" s="334">
        <v>0</v>
      </c>
      <c r="FA8" s="306"/>
      <c r="FB8" s="334">
        <v>77192</v>
      </c>
      <c r="FC8" s="334">
        <v>91684</v>
      </c>
      <c r="FD8" s="306">
        <v>91040</v>
      </c>
      <c r="FE8" s="334">
        <v>39051</v>
      </c>
      <c r="FF8" s="334">
        <v>48535</v>
      </c>
      <c r="FG8" s="306">
        <v>47615</v>
      </c>
      <c r="FH8" s="334">
        <v>30811</v>
      </c>
      <c r="FI8" s="334">
        <v>32423</v>
      </c>
      <c r="FJ8" s="306">
        <v>29211</v>
      </c>
      <c r="FK8" s="334">
        <v>86134</v>
      </c>
      <c r="FL8" s="334">
        <v>96888</v>
      </c>
      <c r="FM8" s="306">
        <v>93883</v>
      </c>
      <c r="FN8" s="334">
        <v>11583</v>
      </c>
      <c r="FO8" s="334">
        <v>12399</v>
      </c>
      <c r="FP8" s="306">
        <v>12316</v>
      </c>
      <c r="FQ8" s="334">
        <v>76754</v>
      </c>
      <c r="FR8" s="334">
        <v>80320</v>
      </c>
      <c r="FS8" s="306">
        <v>80079</v>
      </c>
      <c r="FT8" s="334">
        <v>83142</v>
      </c>
      <c r="FU8" s="334">
        <v>98486</v>
      </c>
      <c r="FV8" s="306">
        <v>98246</v>
      </c>
      <c r="FW8" s="334">
        <v>53159</v>
      </c>
      <c r="FX8" s="334">
        <v>58238</v>
      </c>
      <c r="FY8" s="306">
        <v>58129</v>
      </c>
      <c r="FZ8" s="334">
        <v>0</v>
      </c>
      <c r="GA8" s="334">
        <v>0</v>
      </c>
      <c r="GB8" s="306"/>
      <c r="GC8" s="334">
        <v>26300</v>
      </c>
      <c r="GD8" s="334">
        <v>29088</v>
      </c>
      <c r="GE8" s="306">
        <v>28804</v>
      </c>
      <c r="GF8" s="334">
        <v>57671</v>
      </c>
      <c r="GG8" s="334">
        <v>63305</v>
      </c>
      <c r="GH8" s="306">
        <v>63258</v>
      </c>
      <c r="GI8" s="334">
        <v>28777</v>
      </c>
      <c r="GJ8" s="334">
        <v>30003</v>
      </c>
      <c r="GK8" s="306">
        <v>28062</v>
      </c>
      <c r="GL8" s="334">
        <f>EY8+FB8+FE8+FH8+FK8+FN8+FQ8+FT8+FW8+FZ8+GC8+GF8+GI8</f>
        <v>570574</v>
      </c>
      <c r="GM8" s="334">
        <f>EZ8+FC8+FF8+FI8+FL8+FO8+FR8+FU8+FX8+GA8+GD8+GG8+GJ8</f>
        <v>641369</v>
      </c>
      <c r="GN8" s="334">
        <f>FA8+FD8+FG8+FJ8+FM8+FP8+FS8+FV8+FY8+GB8+GE8+GH8+GK8</f>
        <v>630643</v>
      </c>
      <c r="GO8" s="334">
        <v>506172</v>
      </c>
      <c r="GP8" s="334">
        <v>522169</v>
      </c>
      <c r="GQ8" s="306">
        <v>519524</v>
      </c>
      <c r="GR8" s="334">
        <v>970781</v>
      </c>
      <c r="GS8" s="334">
        <v>992447</v>
      </c>
      <c r="GT8" s="306">
        <v>983043</v>
      </c>
      <c r="GU8" s="334">
        <v>939946</v>
      </c>
      <c r="GV8" s="334">
        <v>907503</v>
      </c>
      <c r="GW8" s="306">
        <v>904461</v>
      </c>
      <c r="GX8" s="334">
        <f>GL8+GO8+GR8+GU8</f>
        <v>2987473</v>
      </c>
      <c r="GY8" s="334">
        <f t="shared" ref="GY8:GZ11" si="62">GM8+GP8+GS8+GV8</f>
        <v>3063488</v>
      </c>
      <c r="GZ8" s="334">
        <f t="shared" si="62"/>
        <v>3037671</v>
      </c>
      <c r="HA8" s="335">
        <f t="shared" ref="HA8:HC23" si="63">DR8+EV8+GX8</f>
        <v>4200037</v>
      </c>
      <c r="HB8" s="335">
        <f t="shared" si="63"/>
        <v>4321738</v>
      </c>
      <c r="HC8" s="336">
        <f t="shared" si="63"/>
        <v>4206300</v>
      </c>
    </row>
    <row r="9" spans="1:211" x14ac:dyDescent="0.2">
      <c r="A9" s="305" t="s">
        <v>566</v>
      </c>
      <c r="B9" s="306">
        <v>9195</v>
      </c>
      <c r="C9" s="306">
        <v>10705</v>
      </c>
      <c r="D9" s="306">
        <v>8874</v>
      </c>
      <c r="E9" s="306"/>
      <c r="F9" s="334"/>
      <c r="G9" s="306"/>
      <c r="H9" s="306"/>
      <c r="I9" s="334"/>
      <c r="J9" s="306"/>
      <c r="K9" s="306"/>
      <c r="L9" s="334"/>
      <c r="M9" s="306"/>
      <c r="N9" s="306"/>
      <c r="O9" s="334"/>
      <c r="P9" s="306"/>
      <c r="Q9" s="306">
        <v>0</v>
      </c>
      <c r="R9" s="334"/>
      <c r="S9" s="306"/>
      <c r="T9" s="306">
        <v>0</v>
      </c>
      <c r="U9" s="334"/>
      <c r="V9" s="306"/>
      <c r="W9" s="306">
        <v>0</v>
      </c>
      <c r="X9" s="334"/>
      <c r="Y9" s="306"/>
      <c r="Z9" s="306">
        <v>0</v>
      </c>
      <c r="AA9" s="334"/>
      <c r="AB9" s="306"/>
      <c r="AC9" s="306">
        <v>0</v>
      </c>
      <c r="AD9" s="334"/>
      <c r="AE9" s="306"/>
      <c r="AF9" s="306">
        <v>0</v>
      </c>
      <c r="AG9" s="334"/>
      <c r="AH9" s="306"/>
      <c r="AI9" s="306">
        <v>0</v>
      </c>
      <c r="AJ9" s="334"/>
      <c r="AK9" s="306"/>
      <c r="AL9" s="306">
        <v>0</v>
      </c>
      <c r="AM9" s="334"/>
      <c r="AN9" s="306"/>
      <c r="AO9" s="306">
        <v>0</v>
      </c>
      <c r="AP9" s="334"/>
      <c r="AQ9" s="306"/>
      <c r="AR9" s="306"/>
      <c r="AS9" s="334"/>
      <c r="AT9" s="306"/>
      <c r="AU9" s="306">
        <v>0</v>
      </c>
      <c r="AV9" s="334"/>
      <c r="AW9" s="306"/>
      <c r="AX9" s="306">
        <v>0</v>
      </c>
      <c r="AY9" s="334"/>
      <c r="AZ9" s="306"/>
      <c r="BA9" s="306"/>
      <c r="BB9" s="334"/>
      <c r="BC9" s="306"/>
      <c r="BD9" s="306">
        <v>0</v>
      </c>
      <c r="BE9" s="334"/>
      <c r="BF9" s="306"/>
      <c r="BG9" s="306">
        <v>0</v>
      </c>
      <c r="BH9" s="334"/>
      <c r="BI9" s="306"/>
      <c r="BJ9" s="306"/>
      <c r="BK9" s="334"/>
      <c r="BL9" s="306"/>
      <c r="BM9" s="306">
        <v>0</v>
      </c>
      <c r="BN9" s="334"/>
      <c r="BO9" s="306"/>
      <c r="BP9" s="306"/>
      <c r="BQ9" s="334"/>
      <c r="BR9" s="306"/>
      <c r="BS9" s="306">
        <v>0</v>
      </c>
      <c r="BT9" s="334"/>
      <c r="BU9" s="306"/>
      <c r="BV9" s="306"/>
      <c r="BW9" s="334"/>
      <c r="BX9" s="306"/>
      <c r="BY9" s="306">
        <v>0</v>
      </c>
      <c r="BZ9" s="334"/>
      <c r="CA9" s="306"/>
      <c r="CB9" s="306"/>
      <c r="CC9" s="334"/>
      <c r="CD9" s="306"/>
      <c r="CE9" s="306">
        <f>'11602 kiadás 4b.'!B23</f>
        <v>1000</v>
      </c>
      <c r="CF9" s="306">
        <f>'11602 kiadás 4b.'!C23</f>
        <v>1164</v>
      </c>
      <c r="CG9" s="306">
        <f>'11602 kiadás 4b.'!D23</f>
        <v>0</v>
      </c>
      <c r="CH9" s="306"/>
      <c r="CI9" s="334"/>
      <c r="CJ9" s="306"/>
      <c r="CK9" s="306"/>
      <c r="CL9" s="334"/>
      <c r="CM9" s="306"/>
      <c r="CN9" s="306"/>
      <c r="CO9" s="334"/>
      <c r="CP9" s="306"/>
      <c r="CQ9" s="306"/>
      <c r="CR9" s="334"/>
      <c r="CS9" s="306"/>
      <c r="CT9" s="306"/>
      <c r="CU9" s="334"/>
      <c r="CV9" s="306"/>
      <c r="CW9" s="306">
        <v>45</v>
      </c>
      <c r="CX9" s="334">
        <v>80</v>
      </c>
      <c r="CY9" s="306"/>
      <c r="CZ9" s="306">
        <v>0</v>
      </c>
      <c r="DA9" s="334"/>
      <c r="DB9" s="306"/>
      <c r="DC9" s="306"/>
      <c r="DD9" s="334"/>
      <c r="DE9" s="306"/>
      <c r="DF9" s="306">
        <v>0</v>
      </c>
      <c r="DG9" s="334"/>
      <c r="DH9" s="306"/>
      <c r="DI9" s="306">
        <v>0</v>
      </c>
      <c r="DJ9" s="334">
        <v>585</v>
      </c>
      <c r="DK9" s="306">
        <v>585</v>
      </c>
      <c r="DL9" s="306"/>
      <c r="DM9" s="334"/>
      <c r="DN9" s="306"/>
      <c r="DO9" s="306">
        <v>0</v>
      </c>
      <c r="DP9" s="334"/>
      <c r="DQ9" s="306"/>
      <c r="DR9" s="394">
        <f t="shared" ref="DR9:DT25" si="64">B9+E9+H9+K9+N9+Q9+T9+W9+Z9+AC9+AF9+AI9+AL9+AO9+AR9+AU9+AX9+BA9+BD9+BG9+BJ9+BM9+BP9+BS9+BV9+BY9+CB9+CE9+CH9+CK9+CN9+CQ9+CT9+CW9+CZ9+DC9+DF9+DI9+DL9+DO9</f>
        <v>10240</v>
      </c>
      <c r="DS9" s="394">
        <f t="shared" si="64"/>
        <v>12534</v>
      </c>
      <c r="DT9" s="394">
        <f t="shared" si="64"/>
        <v>9459</v>
      </c>
      <c r="DU9" s="334"/>
      <c r="DV9" s="334"/>
      <c r="DW9" s="306"/>
      <c r="DX9" s="306"/>
      <c r="DY9" s="334"/>
      <c r="DZ9" s="306"/>
      <c r="EA9" s="306"/>
      <c r="EB9" s="334"/>
      <c r="EC9" s="306"/>
      <c r="ED9" s="306">
        <v>0</v>
      </c>
      <c r="EE9" s="334"/>
      <c r="EF9" s="306"/>
      <c r="EG9" s="306">
        <v>900</v>
      </c>
      <c r="EH9" s="334">
        <v>774</v>
      </c>
      <c r="EI9" s="306">
        <v>307</v>
      </c>
      <c r="EJ9" s="306">
        <v>3114</v>
      </c>
      <c r="EK9" s="334">
        <v>12569</v>
      </c>
      <c r="EL9" s="306">
        <v>12196</v>
      </c>
      <c r="EM9" s="306">
        <v>1452</v>
      </c>
      <c r="EN9" s="334">
        <v>1655</v>
      </c>
      <c r="EO9" s="306">
        <v>1382</v>
      </c>
      <c r="EP9" s="306">
        <v>181163</v>
      </c>
      <c r="EQ9" s="334">
        <v>173107</v>
      </c>
      <c r="ER9" s="306">
        <v>166831</v>
      </c>
      <c r="ES9" s="306">
        <v>59935</v>
      </c>
      <c r="ET9" s="334">
        <v>60469</v>
      </c>
      <c r="EU9" s="306">
        <v>56492</v>
      </c>
      <c r="EV9" s="394">
        <f t="shared" ref="EV9:EX24" si="65">DU9+DX9+EA9+ED9+EG9+EJ9+EM9+EP9+ES9</f>
        <v>246564</v>
      </c>
      <c r="EW9" s="394">
        <f t="shared" si="65"/>
        <v>248574</v>
      </c>
      <c r="EX9" s="394">
        <f t="shared" si="65"/>
        <v>237208</v>
      </c>
      <c r="EY9" s="334"/>
      <c r="EZ9" s="334">
        <v>0</v>
      </c>
      <c r="FA9" s="306"/>
      <c r="FB9" s="334">
        <v>29863</v>
      </c>
      <c r="FC9" s="334">
        <v>32585</v>
      </c>
      <c r="FD9" s="306">
        <v>23485</v>
      </c>
      <c r="FE9" s="334">
        <v>7497</v>
      </c>
      <c r="FF9" s="334">
        <v>9483</v>
      </c>
      <c r="FG9" s="306">
        <v>9399</v>
      </c>
      <c r="FH9" s="334">
        <v>5993</v>
      </c>
      <c r="FI9" s="334">
        <v>6291</v>
      </c>
      <c r="FJ9" s="306">
        <v>5779</v>
      </c>
      <c r="FK9" s="334">
        <v>16071</v>
      </c>
      <c r="FL9" s="334">
        <v>18316</v>
      </c>
      <c r="FM9" s="306">
        <v>18218</v>
      </c>
      <c r="FN9" s="334">
        <v>2252</v>
      </c>
      <c r="FO9" s="334">
        <v>2413</v>
      </c>
      <c r="FP9" s="306">
        <v>2403</v>
      </c>
      <c r="FQ9" s="334">
        <v>14986</v>
      </c>
      <c r="FR9" s="334">
        <v>16452</v>
      </c>
      <c r="FS9" s="306">
        <v>16451</v>
      </c>
      <c r="FT9" s="334">
        <v>16137</v>
      </c>
      <c r="FU9" s="334">
        <v>19476</v>
      </c>
      <c r="FV9" s="306">
        <v>19430</v>
      </c>
      <c r="FW9" s="334">
        <v>10364</v>
      </c>
      <c r="FX9" s="334">
        <v>11351</v>
      </c>
      <c r="FY9" s="306">
        <v>11329</v>
      </c>
      <c r="FZ9" s="334">
        <v>0</v>
      </c>
      <c r="GA9" s="334">
        <v>0</v>
      </c>
      <c r="GB9" s="306"/>
      <c r="GC9" s="334">
        <v>5106</v>
      </c>
      <c r="GD9" s="334">
        <v>5899</v>
      </c>
      <c r="GE9" s="306">
        <v>5893</v>
      </c>
      <c r="GF9" s="334">
        <v>11327</v>
      </c>
      <c r="GG9" s="334">
        <v>12728</v>
      </c>
      <c r="GH9" s="306">
        <v>12727</v>
      </c>
      <c r="GI9" s="334">
        <v>5568</v>
      </c>
      <c r="GJ9" s="334">
        <v>5955</v>
      </c>
      <c r="GK9" s="306">
        <v>5597</v>
      </c>
      <c r="GL9" s="334">
        <f t="shared" ref="GL9:GN25" si="66">EY9+FB9+FE9+FH9+FK9+FN9+FQ9+FT9+FW9+FZ9+GC9+GF9+GI9</f>
        <v>125164</v>
      </c>
      <c r="GM9" s="334">
        <f t="shared" si="66"/>
        <v>140949</v>
      </c>
      <c r="GN9" s="334">
        <f t="shared" si="66"/>
        <v>130711</v>
      </c>
      <c r="GO9" s="334">
        <v>109337</v>
      </c>
      <c r="GP9" s="334">
        <v>116706</v>
      </c>
      <c r="GQ9" s="306">
        <v>116392</v>
      </c>
      <c r="GR9" s="334">
        <v>198688</v>
      </c>
      <c r="GS9" s="334">
        <v>209444</v>
      </c>
      <c r="GT9" s="306">
        <v>205767</v>
      </c>
      <c r="GU9" s="334">
        <v>200715</v>
      </c>
      <c r="GV9" s="334">
        <v>195126</v>
      </c>
      <c r="GW9" s="306">
        <v>194344</v>
      </c>
      <c r="GX9" s="334">
        <f t="shared" ref="GX9:GZ25" si="67">GL9+GO9+GR9+GU9</f>
        <v>633904</v>
      </c>
      <c r="GY9" s="334">
        <f t="shared" si="62"/>
        <v>662225</v>
      </c>
      <c r="GZ9" s="334">
        <f t="shared" si="62"/>
        <v>647214</v>
      </c>
      <c r="HA9" s="335">
        <f t="shared" si="63"/>
        <v>890708</v>
      </c>
      <c r="HB9" s="335">
        <f t="shared" si="63"/>
        <v>923333</v>
      </c>
      <c r="HC9" s="336">
        <f t="shared" si="63"/>
        <v>893881</v>
      </c>
    </row>
    <row r="10" spans="1:211" x14ac:dyDescent="0.2">
      <c r="A10" s="305" t="s">
        <v>567</v>
      </c>
      <c r="B10" s="306">
        <v>9420</v>
      </c>
      <c r="C10" s="306">
        <v>9420</v>
      </c>
      <c r="D10" s="306">
        <v>4419</v>
      </c>
      <c r="E10" s="306"/>
      <c r="F10" s="334"/>
      <c r="G10" s="306"/>
      <c r="H10" s="306"/>
      <c r="I10" s="334"/>
      <c r="J10" s="306"/>
      <c r="K10" s="306"/>
      <c r="L10" s="334"/>
      <c r="M10" s="306"/>
      <c r="N10" s="306"/>
      <c r="O10" s="334"/>
      <c r="P10" s="306"/>
      <c r="Q10" s="306">
        <v>0</v>
      </c>
      <c r="R10" s="334"/>
      <c r="S10" s="306"/>
      <c r="T10" s="306">
        <v>0</v>
      </c>
      <c r="U10" s="334"/>
      <c r="V10" s="306"/>
      <c r="W10" s="306">
        <v>0</v>
      </c>
      <c r="X10" s="334"/>
      <c r="Y10" s="306"/>
      <c r="Z10" s="306">
        <v>0</v>
      </c>
      <c r="AA10" s="334">
        <v>53</v>
      </c>
      <c r="AB10" s="306">
        <v>53</v>
      </c>
      <c r="AC10" s="306">
        <v>0</v>
      </c>
      <c r="AD10" s="334"/>
      <c r="AE10" s="306"/>
      <c r="AF10" s="306">
        <v>1200</v>
      </c>
      <c r="AG10" s="334">
        <v>1200</v>
      </c>
      <c r="AH10" s="306">
        <v>1200</v>
      </c>
      <c r="AI10" s="306">
        <v>9100</v>
      </c>
      <c r="AJ10" s="334">
        <v>9750</v>
      </c>
      <c r="AK10" s="306">
        <v>8900</v>
      </c>
      <c r="AL10" s="306">
        <v>0</v>
      </c>
      <c r="AM10" s="334"/>
      <c r="AN10" s="306">
        <v>263</v>
      </c>
      <c r="AO10" s="306">
        <v>780103</v>
      </c>
      <c r="AP10" s="334">
        <v>764612</v>
      </c>
      <c r="AQ10" s="306">
        <v>734284</v>
      </c>
      <c r="AR10" s="306"/>
      <c r="AS10" s="334"/>
      <c r="AT10" s="306"/>
      <c r="AU10" s="306">
        <v>29450</v>
      </c>
      <c r="AV10" s="334">
        <v>32246</v>
      </c>
      <c r="AW10" s="306">
        <v>17968</v>
      </c>
      <c r="AX10" s="306">
        <v>53850</v>
      </c>
      <c r="AY10" s="334">
        <v>53850</v>
      </c>
      <c r="AZ10" s="306">
        <v>66346</v>
      </c>
      <c r="BA10" s="306"/>
      <c r="BB10" s="334"/>
      <c r="BC10" s="306"/>
      <c r="BD10" s="306">
        <v>1000</v>
      </c>
      <c r="BE10" s="334">
        <v>1028</v>
      </c>
      <c r="BF10" s="306">
        <v>239</v>
      </c>
      <c r="BG10" s="306">
        <v>131700</v>
      </c>
      <c r="BH10" s="334">
        <v>150927</v>
      </c>
      <c r="BI10" s="306">
        <f>138907+6</f>
        <v>138913</v>
      </c>
      <c r="BJ10" s="306"/>
      <c r="BK10" s="334"/>
      <c r="BL10" s="306"/>
      <c r="BM10" s="306">
        <v>3500</v>
      </c>
      <c r="BN10" s="334">
        <v>3691</v>
      </c>
      <c r="BO10" s="306">
        <v>2529</v>
      </c>
      <c r="BP10" s="306">
        <f>'11601 kiadás 4a.'!B18</f>
        <v>27500</v>
      </c>
      <c r="BQ10" s="306">
        <f>'11601 kiadás 4a.'!C18</f>
        <v>66943</v>
      </c>
      <c r="BR10" s="306">
        <f>'11601 kiadás 4a.'!D18</f>
        <v>22803</v>
      </c>
      <c r="BS10" s="306">
        <v>0</v>
      </c>
      <c r="BT10" s="334"/>
      <c r="BU10" s="306"/>
      <c r="BV10" s="306"/>
      <c r="BW10" s="334"/>
      <c r="BX10" s="306"/>
      <c r="BY10" s="306">
        <v>0</v>
      </c>
      <c r="BZ10" s="334"/>
      <c r="CA10" s="306"/>
      <c r="CB10" s="306"/>
      <c r="CC10" s="334"/>
      <c r="CD10" s="306"/>
      <c r="CE10" s="306">
        <f>'11602 kiadás 4b.'!E23</f>
        <v>2560396</v>
      </c>
      <c r="CF10" s="306">
        <f>'11602 kiadás 4b.'!F23</f>
        <v>3334643</v>
      </c>
      <c r="CG10" s="334">
        <f>'11602 kiadás 4b.'!G23</f>
        <v>2222432</v>
      </c>
      <c r="CH10" s="306"/>
      <c r="CI10" s="334"/>
      <c r="CJ10" s="306"/>
      <c r="CK10" s="306"/>
      <c r="CL10" s="334"/>
      <c r="CM10" s="306"/>
      <c r="CN10" s="306"/>
      <c r="CO10" s="334"/>
      <c r="CP10" s="306"/>
      <c r="CQ10" s="306"/>
      <c r="CR10" s="334"/>
      <c r="CS10" s="306"/>
      <c r="CT10" s="306"/>
      <c r="CU10" s="334"/>
      <c r="CV10" s="306"/>
      <c r="CW10" s="306">
        <v>3689</v>
      </c>
      <c r="CX10" s="334">
        <v>41865</v>
      </c>
      <c r="CY10" s="306">
        <v>19540</v>
      </c>
      <c r="CZ10" s="306">
        <v>22680</v>
      </c>
      <c r="DA10" s="334">
        <v>25350</v>
      </c>
      <c r="DB10" s="334">
        <f>19540+2360</f>
        <v>21900</v>
      </c>
      <c r="DC10" s="306"/>
      <c r="DD10" s="334"/>
      <c r="DE10" s="306"/>
      <c r="DF10" s="306">
        <v>39074</v>
      </c>
      <c r="DG10" s="334">
        <v>39197</v>
      </c>
      <c r="DH10" s="306">
        <v>45695</v>
      </c>
      <c r="DI10" s="306">
        <v>78360</v>
      </c>
      <c r="DJ10" s="334">
        <v>102092</v>
      </c>
      <c r="DK10" s="306">
        <v>63264</v>
      </c>
      <c r="DL10" s="306"/>
      <c r="DM10" s="334"/>
      <c r="DN10" s="306"/>
      <c r="DO10" s="306">
        <v>0</v>
      </c>
      <c r="DP10" s="334"/>
      <c r="DQ10" s="306"/>
      <c r="DR10" s="394">
        <f t="shared" si="64"/>
        <v>3751022</v>
      </c>
      <c r="DS10" s="394">
        <f t="shared" si="64"/>
        <v>4636867</v>
      </c>
      <c r="DT10" s="394">
        <f t="shared" si="64"/>
        <v>3370748</v>
      </c>
      <c r="DU10" s="334"/>
      <c r="DV10" s="334"/>
      <c r="DW10" s="306"/>
      <c r="DX10" s="306"/>
      <c r="DY10" s="334"/>
      <c r="DZ10" s="306"/>
      <c r="EA10" s="306"/>
      <c r="EB10" s="334"/>
      <c r="EC10" s="306"/>
      <c r="ED10" s="306">
        <v>330796</v>
      </c>
      <c r="EE10" s="334">
        <v>345437</v>
      </c>
      <c r="EF10" s="306">
        <v>238242</v>
      </c>
      <c r="EG10" s="306">
        <v>53015</v>
      </c>
      <c r="EH10" s="334">
        <v>79199</v>
      </c>
      <c r="EI10" s="306">
        <f>43413-1</f>
        <v>43412</v>
      </c>
      <c r="EJ10" s="306">
        <v>16600</v>
      </c>
      <c r="EK10" s="334">
        <v>27522</v>
      </c>
      <c r="EL10" s="306">
        <v>19600</v>
      </c>
      <c r="EM10" s="306">
        <v>6250</v>
      </c>
      <c r="EN10" s="334">
        <v>6273</v>
      </c>
      <c r="EO10" s="306">
        <v>2261</v>
      </c>
      <c r="EP10" s="306">
        <v>8956</v>
      </c>
      <c r="EQ10" s="334">
        <v>11366</v>
      </c>
      <c r="ER10" s="306">
        <v>10043</v>
      </c>
      <c r="ES10" s="306">
        <v>94655</v>
      </c>
      <c r="ET10" s="334">
        <v>108991</v>
      </c>
      <c r="EU10" s="306">
        <v>70505</v>
      </c>
      <c r="EV10" s="394">
        <f t="shared" si="65"/>
        <v>510272</v>
      </c>
      <c r="EW10" s="394">
        <f t="shared" si="65"/>
        <v>578788</v>
      </c>
      <c r="EX10" s="394">
        <f t="shared" si="65"/>
        <v>384063</v>
      </c>
      <c r="EY10" s="334"/>
      <c r="EZ10" s="334">
        <v>0</v>
      </c>
      <c r="FA10" s="306"/>
      <c r="FB10" s="334">
        <v>20280</v>
      </c>
      <c r="FC10" s="334">
        <v>24231</v>
      </c>
      <c r="FD10" s="306">
        <v>20467</v>
      </c>
      <c r="FE10" s="334">
        <v>12188</v>
      </c>
      <c r="FF10" s="334">
        <v>15906</v>
      </c>
      <c r="FG10" s="306">
        <v>15020</v>
      </c>
      <c r="FH10" s="334">
        <v>4609</v>
      </c>
      <c r="FI10" s="334">
        <v>8014</v>
      </c>
      <c r="FJ10" s="306">
        <v>6926</v>
      </c>
      <c r="FK10" s="334">
        <v>20600</v>
      </c>
      <c r="FL10" s="334">
        <v>18781</v>
      </c>
      <c r="FM10" s="306">
        <v>18009</v>
      </c>
      <c r="FN10" s="334">
        <v>192655</v>
      </c>
      <c r="FO10" s="334">
        <v>198899</v>
      </c>
      <c r="FP10" s="306">
        <v>174491</v>
      </c>
      <c r="FQ10" s="334">
        <v>12887</v>
      </c>
      <c r="FR10" s="334">
        <v>9880</v>
      </c>
      <c r="FS10" s="306">
        <v>9719</v>
      </c>
      <c r="FT10" s="334">
        <f>41152+290-140</f>
        <v>41302</v>
      </c>
      <c r="FU10" s="334">
        <v>37803</v>
      </c>
      <c r="FV10" s="306">
        <v>31591</v>
      </c>
      <c r="FW10" s="334">
        <f>21805-60</f>
        <v>21745</v>
      </c>
      <c r="FX10" s="334">
        <v>26142</v>
      </c>
      <c r="FY10" s="306">
        <v>23728</v>
      </c>
      <c r="FZ10" s="334">
        <v>0</v>
      </c>
      <c r="GA10" s="334">
        <v>0</v>
      </c>
      <c r="GB10" s="306"/>
      <c r="GC10" s="334">
        <f>14493-10</f>
        <v>14483</v>
      </c>
      <c r="GD10" s="334">
        <v>12752</v>
      </c>
      <c r="GE10" s="306">
        <v>10135</v>
      </c>
      <c r="GF10" s="334">
        <f>717191-400</f>
        <v>716791</v>
      </c>
      <c r="GG10" s="334">
        <v>717851</v>
      </c>
      <c r="GH10" s="306">
        <v>657311</v>
      </c>
      <c r="GI10" s="334">
        <v>31780</v>
      </c>
      <c r="GJ10" s="334">
        <v>17071</v>
      </c>
      <c r="GK10" s="306">
        <v>13842</v>
      </c>
      <c r="GL10" s="334">
        <f t="shared" si="66"/>
        <v>1089320</v>
      </c>
      <c r="GM10" s="334">
        <f t="shared" si="66"/>
        <v>1087330</v>
      </c>
      <c r="GN10" s="334">
        <f t="shared" si="66"/>
        <v>981239</v>
      </c>
      <c r="GO10" s="334">
        <f>155758+14500+2740-2000</f>
        <v>170998</v>
      </c>
      <c r="GP10" s="334">
        <v>245435</v>
      </c>
      <c r="GQ10" s="306">
        <v>148095</v>
      </c>
      <c r="GR10" s="334">
        <v>303130</v>
      </c>
      <c r="GS10" s="334">
        <v>472356</v>
      </c>
      <c r="GT10" s="306">
        <v>377989</v>
      </c>
      <c r="GU10" s="334">
        <f>120092+2870+195+154</f>
        <v>123311</v>
      </c>
      <c r="GV10" s="334">
        <v>152637</v>
      </c>
      <c r="GW10" s="306">
        <v>117610</v>
      </c>
      <c r="GX10" s="334">
        <f t="shared" si="67"/>
        <v>1686759</v>
      </c>
      <c r="GY10" s="334">
        <f t="shared" si="62"/>
        <v>1957758</v>
      </c>
      <c r="GZ10" s="334">
        <f t="shared" si="62"/>
        <v>1624933</v>
      </c>
      <c r="HA10" s="335">
        <f t="shared" si="63"/>
        <v>5948053</v>
      </c>
      <c r="HB10" s="335">
        <f t="shared" si="63"/>
        <v>7173413</v>
      </c>
      <c r="HC10" s="336">
        <f t="shared" si="63"/>
        <v>5379744</v>
      </c>
    </row>
    <row r="11" spans="1:211" x14ac:dyDescent="0.2">
      <c r="A11" s="305" t="s">
        <v>568</v>
      </c>
      <c r="B11" s="306">
        <v>0</v>
      </c>
      <c r="C11" s="334"/>
      <c r="D11" s="306"/>
      <c r="E11" s="306"/>
      <c r="F11" s="334"/>
      <c r="G11" s="306"/>
      <c r="H11" s="306"/>
      <c r="I11" s="334"/>
      <c r="J11" s="306"/>
      <c r="K11" s="306"/>
      <c r="L11" s="334"/>
      <c r="M11" s="306"/>
      <c r="N11" s="306"/>
      <c r="O11" s="334"/>
      <c r="P11" s="306"/>
      <c r="Q11" s="306">
        <v>0</v>
      </c>
      <c r="R11" s="334"/>
      <c r="S11" s="306"/>
      <c r="T11" s="306">
        <v>0</v>
      </c>
      <c r="U11" s="334"/>
      <c r="V11" s="306"/>
      <c r="W11" s="306">
        <v>0</v>
      </c>
      <c r="X11" s="334"/>
      <c r="Y11" s="306"/>
      <c r="Z11" s="306">
        <v>0</v>
      </c>
      <c r="AA11" s="334"/>
      <c r="AB11" s="306"/>
      <c r="AC11" s="306">
        <v>0</v>
      </c>
      <c r="AD11" s="334"/>
      <c r="AE11" s="306"/>
      <c r="AF11" s="306">
        <v>0</v>
      </c>
      <c r="AG11" s="334"/>
      <c r="AH11" s="306"/>
      <c r="AI11" s="306">
        <v>0</v>
      </c>
      <c r="AJ11" s="334"/>
      <c r="AK11" s="306"/>
      <c r="AL11" s="306">
        <v>66308</v>
      </c>
      <c r="AM11" s="334">
        <v>84958</v>
      </c>
      <c r="AN11" s="306">
        <v>65120</v>
      </c>
      <c r="AO11" s="306">
        <v>0</v>
      </c>
      <c r="AP11" s="334"/>
      <c r="AQ11" s="306"/>
      <c r="AR11" s="306"/>
      <c r="AS11" s="334"/>
      <c r="AT11" s="306"/>
      <c r="AU11" s="306">
        <v>0</v>
      </c>
      <c r="AV11" s="334"/>
      <c r="AW11" s="306"/>
      <c r="AX11" s="306">
        <v>0</v>
      </c>
      <c r="AY11" s="334"/>
      <c r="AZ11" s="306"/>
      <c r="BA11" s="306"/>
      <c r="BB11" s="334"/>
      <c r="BC11" s="306"/>
      <c r="BD11" s="306">
        <v>0</v>
      </c>
      <c r="BE11" s="334"/>
      <c r="BF11" s="306"/>
      <c r="BG11" s="306">
        <v>0</v>
      </c>
      <c r="BH11" s="334"/>
      <c r="BI11" s="306"/>
      <c r="BJ11" s="306"/>
      <c r="BK11" s="334"/>
      <c r="BL11" s="306"/>
      <c r="BM11" s="306">
        <v>0</v>
      </c>
      <c r="BN11" s="334"/>
      <c r="BO11" s="306"/>
      <c r="BP11" s="306"/>
      <c r="BQ11" s="334"/>
      <c r="BR11" s="306"/>
      <c r="BS11" s="306">
        <v>0</v>
      </c>
      <c r="BT11" s="334"/>
      <c r="BU11" s="306"/>
      <c r="BV11" s="306"/>
      <c r="BW11" s="334"/>
      <c r="BX11" s="306"/>
      <c r="BY11" s="306">
        <v>0</v>
      </c>
      <c r="BZ11" s="334"/>
      <c r="CA11" s="306"/>
      <c r="CB11" s="306"/>
      <c r="CC11" s="334"/>
      <c r="CD11" s="306"/>
      <c r="CE11" s="306"/>
      <c r="CF11" s="334"/>
      <c r="CG11" s="306"/>
      <c r="CH11" s="306"/>
      <c r="CI11" s="334"/>
      <c r="CJ11" s="306"/>
      <c r="CK11" s="306"/>
      <c r="CL11" s="334"/>
      <c r="CM11" s="306"/>
      <c r="CN11" s="306"/>
      <c r="CO11" s="334"/>
      <c r="CP11" s="306"/>
      <c r="CQ11" s="306"/>
      <c r="CR11" s="334"/>
      <c r="CS11" s="306"/>
      <c r="CT11" s="306"/>
      <c r="CU11" s="334"/>
      <c r="CV11" s="306"/>
      <c r="CW11" s="306">
        <v>0</v>
      </c>
      <c r="CX11" s="334"/>
      <c r="CY11" s="306"/>
      <c r="CZ11" s="306">
        <v>0</v>
      </c>
      <c r="DA11" s="334"/>
      <c r="DB11" s="306"/>
      <c r="DC11" s="306"/>
      <c r="DD11" s="334"/>
      <c r="DE11" s="306"/>
      <c r="DF11" s="306">
        <v>0</v>
      </c>
      <c r="DG11" s="334"/>
      <c r="DH11" s="306"/>
      <c r="DI11" s="306">
        <v>0</v>
      </c>
      <c r="DJ11" s="334"/>
      <c r="DK11" s="306"/>
      <c r="DL11" s="306"/>
      <c r="DM11" s="334"/>
      <c r="DN11" s="306"/>
      <c r="DO11" s="306">
        <v>0</v>
      </c>
      <c r="DP11" s="334"/>
      <c r="DQ11" s="306"/>
      <c r="DR11" s="394">
        <f t="shared" si="64"/>
        <v>66308</v>
      </c>
      <c r="DS11" s="394">
        <f t="shared" si="64"/>
        <v>84958</v>
      </c>
      <c r="DT11" s="394">
        <f t="shared" si="64"/>
        <v>65120</v>
      </c>
      <c r="DU11" s="334"/>
      <c r="DV11" s="334"/>
      <c r="DW11" s="306"/>
      <c r="DX11" s="306"/>
      <c r="DY11" s="334"/>
      <c r="DZ11" s="306"/>
      <c r="EA11" s="306"/>
      <c r="EB11" s="334"/>
      <c r="EC11" s="306"/>
      <c r="ED11" s="306">
        <v>0</v>
      </c>
      <c r="EE11" s="334"/>
      <c r="EF11" s="306"/>
      <c r="EG11" s="306">
        <v>0</v>
      </c>
      <c r="EH11" s="334"/>
      <c r="EI11" s="306"/>
      <c r="EJ11" s="306">
        <v>0</v>
      </c>
      <c r="EK11" s="334"/>
      <c r="EL11" s="306"/>
      <c r="EM11" s="306">
        <v>0</v>
      </c>
      <c r="EN11" s="334"/>
      <c r="EO11" s="306"/>
      <c r="EP11" s="306">
        <v>0</v>
      </c>
      <c r="EQ11" s="334"/>
      <c r="ER11" s="306"/>
      <c r="ES11" s="306">
        <v>0</v>
      </c>
      <c r="ET11" s="334"/>
      <c r="EU11" s="306"/>
      <c r="EV11" s="394">
        <f t="shared" si="65"/>
        <v>0</v>
      </c>
      <c r="EW11" s="394">
        <f t="shared" si="65"/>
        <v>0</v>
      </c>
      <c r="EX11" s="394">
        <f t="shared" si="65"/>
        <v>0</v>
      </c>
      <c r="EY11" s="334"/>
      <c r="EZ11" s="334"/>
      <c r="FA11" s="306"/>
      <c r="FB11" s="334"/>
      <c r="FC11" s="334">
        <v>0</v>
      </c>
      <c r="FD11" s="306"/>
      <c r="FE11" s="334"/>
      <c r="FF11" s="334">
        <v>0</v>
      </c>
      <c r="FG11" s="306"/>
      <c r="FH11" s="334"/>
      <c r="FI11" s="334">
        <v>0</v>
      </c>
      <c r="FJ11" s="306"/>
      <c r="FK11" s="334"/>
      <c r="FL11" s="334">
        <v>0</v>
      </c>
      <c r="FM11" s="306"/>
      <c r="FN11" s="334"/>
      <c r="FO11" s="334">
        <v>0</v>
      </c>
      <c r="FP11" s="306"/>
      <c r="FQ11" s="334"/>
      <c r="FR11" s="334">
        <v>0</v>
      </c>
      <c r="FS11" s="306"/>
      <c r="FT11" s="334"/>
      <c r="FU11" s="334">
        <v>0</v>
      </c>
      <c r="FV11" s="306"/>
      <c r="FW11" s="334"/>
      <c r="FX11" s="334">
        <v>0</v>
      </c>
      <c r="FY11" s="306"/>
      <c r="FZ11" s="334"/>
      <c r="GA11" s="334"/>
      <c r="GB11" s="306"/>
      <c r="GC11" s="334">
        <v>730</v>
      </c>
      <c r="GD11" s="334">
        <v>730</v>
      </c>
      <c r="GE11" s="306">
        <v>525</v>
      </c>
      <c r="GF11" s="334"/>
      <c r="GG11" s="334">
        <v>0</v>
      </c>
      <c r="GH11" s="306"/>
      <c r="GI11" s="334"/>
      <c r="GJ11" s="334">
        <v>0</v>
      </c>
      <c r="GK11" s="306"/>
      <c r="GL11" s="334">
        <f t="shared" si="66"/>
        <v>730</v>
      </c>
      <c r="GM11" s="334">
        <f t="shared" si="66"/>
        <v>730</v>
      </c>
      <c r="GN11" s="334">
        <f t="shared" si="66"/>
        <v>525</v>
      </c>
      <c r="GO11" s="334"/>
      <c r="GP11" s="334">
        <v>0</v>
      </c>
      <c r="GQ11" s="306"/>
      <c r="GR11" s="334"/>
      <c r="GS11" s="334">
        <v>0</v>
      </c>
      <c r="GT11" s="306"/>
      <c r="GU11" s="334"/>
      <c r="GV11" s="334">
        <v>0</v>
      </c>
      <c r="GW11" s="306"/>
      <c r="GX11" s="334">
        <f t="shared" si="67"/>
        <v>730</v>
      </c>
      <c r="GY11" s="334">
        <f t="shared" si="62"/>
        <v>730</v>
      </c>
      <c r="GZ11" s="334">
        <f t="shared" si="62"/>
        <v>525</v>
      </c>
      <c r="HA11" s="335">
        <f t="shared" si="63"/>
        <v>67038</v>
      </c>
      <c r="HB11" s="335">
        <f t="shared" si="63"/>
        <v>85688</v>
      </c>
      <c r="HC11" s="336">
        <f t="shared" si="63"/>
        <v>65645</v>
      </c>
    </row>
    <row r="12" spans="1:211" s="167" customFormat="1" x14ac:dyDescent="0.2">
      <c r="A12" s="309" t="s">
        <v>569</v>
      </c>
      <c r="B12" s="310">
        <f>B13+B14+B15+B16+B17</f>
        <v>0</v>
      </c>
      <c r="C12" s="337">
        <f t="shared" ref="C12" si="68">C13+C14+C15+C16+C17</f>
        <v>0</v>
      </c>
      <c r="D12" s="310">
        <f>D13+D14+D15+D16+D17</f>
        <v>0</v>
      </c>
      <c r="E12" s="310">
        <f t="shared" ref="E12:GV12" si="69">E13+E14+E15+E16+E17</f>
        <v>0</v>
      </c>
      <c r="F12" s="337">
        <f t="shared" si="69"/>
        <v>0</v>
      </c>
      <c r="G12" s="310">
        <f>G13+G14+G15+G16+G17</f>
        <v>0</v>
      </c>
      <c r="H12" s="310">
        <f t="shared" si="69"/>
        <v>0</v>
      </c>
      <c r="I12" s="337">
        <f t="shared" si="69"/>
        <v>0</v>
      </c>
      <c r="J12" s="310">
        <f>J13+J14+J15+J16+J17</f>
        <v>0</v>
      </c>
      <c r="K12" s="310">
        <f t="shared" si="69"/>
        <v>0</v>
      </c>
      <c r="L12" s="337">
        <f t="shared" si="69"/>
        <v>0</v>
      </c>
      <c r="M12" s="310">
        <f>M13+M14+M15+M16+M17</f>
        <v>0</v>
      </c>
      <c r="N12" s="310">
        <f t="shared" si="69"/>
        <v>0</v>
      </c>
      <c r="O12" s="337">
        <f t="shared" si="69"/>
        <v>0</v>
      </c>
      <c r="P12" s="310">
        <f>P13+P14+P15+P16+P17</f>
        <v>0</v>
      </c>
      <c r="Q12" s="310">
        <f t="shared" ref="Q12" si="70">Q13+Q14+Q15+Q16+Q17</f>
        <v>626397</v>
      </c>
      <c r="R12" s="337">
        <f t="shared" si="69"/>
        <v>231491</v>
      </c>
      <c r="S12" s="310">
        <f>S13+S14+S15+S16+S17</f>
        <v>0</v>
      </c>
      <c r="T12" s="310">
        <f t="shared" si="69"/>
        <v>0</v>
      </c>
      <c r="U12" s="337">
        <f t="shared" si="69"/>
        <v>0</v>
      </c>
      <c r="V12" s="310">
        <f>V13+V14+V15+V16+V17</f>
        <v>0</v>
      </c>
      <c r="W12" s="310">
        <f t="shared" ref="W12" si="71">W13+W14+W15+W16+W17</f>
        <v>6868</v>
      </c>
      <c r="X12" s="337">
        <f t="shared" si="69"/>
        <v>12630</v>
      </c>
      <c r="Y12" s="310">
        <f>Y13+Y14+Y15+Y16+Y17</f>
        <v>8561</v>
      </c>
      <c r="Z12" s="310">
        <f t="shared" ref="Z12" si="72">Z13+Z14+Z15+Z16+Z17</f>
        <v>50726</v>
      </c>
      <c r="AA12" s="337">
        <f t="shared" si="69"/>
        <v>52726</v>
      </c>
      <c r="AB12" s="310">
        <f>AB13+AB14+AB15+AB16+AB17</f>
        <v>14409</v>
      </c>
      <c r="AC12" s="310">
        <f t="shared" ref="AC12" si="73">AC13+AC14+AC15+AC16+AC17</f>
        <v>0</v>
      </c>
      <c r="AD12" s="337">
        <f t="shared" si="69"/>
        <v>580563</v>
      </c>
      <c r="AE12" s="310">
        <f>AE13+AE14+AE15+AE16+AE17</f>
        <v>618880</v>
      </c>
      <c r="AF12" s="310">
        <f t="shared" ref="AF12" si="74">AF13+AF14+AF15+AF16+AF17</f>
        <v>0</v>
      </c>
      <c r="AG12" s="337">
        <f t="shared" si="69"/>
        <v>0</v>
      </c>
      <c r="AH12" s="310">
        <f>AH13+AH14+AH15+AH16+AH17</f>
        <v>0</v>
      </c>
      <c r="AI12" s="310">
        <f t="shared" si="69"/>
        <v>0</v>
      </c>
      <c r="AJ12" s="337">
        <f t="shared" si="69"/>
        <v>0</v>
      </c>
      <c r="AK12" s="310">
        <f>AK13+AK14+AK15+AK16+AK17</f>
        <v>0</v>
      </c>
      <c r="AL12" s="310">
        <f t="shared" si="69"/>
        <v>0</v>
      </c>
      <c r="AM12" s="337">
        <f t="shared" si="69"/>
        <v>0</v>
      </c>
      <c r="AN12" s="310">
        <f>AN13+AN14+AN15+AN16+AN17</f>
        <v>3233</v>
      </c>
      <c r="AO12" s="310">
        <f t="shared" si="69"/>
        <v>0</v>
      </c>
      <c r="AP12" s="337">
        <f t="shared" si="69"/>
        <v>0</v>
      </c>
      <c r="AQ12" s="310">
        <f>AQ13+AQ14+AQ15+AQ16+AQ17</f>
        <v>0</v>
      </c>
      <c r="AR12" s="310">
        <f>AR13+AR14+AR15+AR16+AR17</f>
        <v>0</v>
      </c>
      <c r="AS12" s="337">
        <f t="shared" ref="AS12" si="75">AS13+AS14+AS15+AS16+AS17</f>
        <v>0</v>
      </c>
      <c r="AT12" s="310">
        <f>AT13+AT14+AT15+AT16+AT17</f>
        <v>0</v>
      </c>
      <c r="AU12" s="310">
        <f t="shared" si="69"/>
        <v>104457</v>
      </c>
      <c r="AV12" s="337">
        <f t="shared" si="69"/>
        <v>109989</v>
      </c>
      <c r="AW12" s="310">
        <f>AW13+AW14+AW15+AW16+AW17</f>
        <v>81129</v>
      </c>
      <c r="AX12" s="310">
        <f t="shared" si="69"/>
        <v>0</v>
      </c>
      <c r="AY12" s="337">
        <f t="shared" si="69"/>
        <v>0</v>
      </c>
      <c r="AZ12" s="310">
        <f>AZ13+AZ14+AZ15+AZ16+AZ17</f>
        <v>0</v>
      </c>
      <c r="BA12" s="310">
        <f t="shared" si="69"/>
        <v>0</v>
      </c>
      <c r="BB12" s="337">
        <f t="shared" si="69"/>
        <v>0</v>
      </c>
      <c r="BC12" s="310">
        <f>BC13+BC14+BC15+BC16+BC17</f>
        <v>0</v>
      </c>
      <c r="BD12" s="310">
        <f t="shared" si="69"/>
        <v>0</v>
      </c>
      <c r="BE12" s="337">
        <f t="shared" si="69"/>
        <v>0</v>
      </c>
      <c r="BF12" s="310">
        <f>BF13+BF14+BF15+BF16+BF17</f>
        <v>0</v>
      </c>
      <c r="BG12" s="310">
        <f t="shared" si="69"/>
        <v>0</v>
      </c>
      <c r="BH12" s="337">
        <f t="shared" si="69"/>
        <v>0</v>
      </c>
      <c r="BI12" s="310">
        <f>BI13+BI14+BI15+BI16+BI17</f>
        <v>0</v>
      </c>
      <c r="BJ12" s="310">
        <f t="shared" si="69"/>
        <v>0</v>
      </c>
      <c r="BK12" s="337">
        <f t="shared" si="69"/>
        <v>0</v>
      </c>
      <c r="BL12" s="310">
        <f>BL13+BL14+BL15+BL16+BL17</f>
        <v>0</v>
      </c>
      <c r="BM12" s="310">
        <f t="shared" si="69"/>
        <v>0</v>
      </c>
      <c r="BN12" s="337">
        <f t="shared" si="69"/>
        <v>0</v>
      </c>
      <c r="BO12" s="310">
        <f>BO13+BO14+BO15+BO16+BO17</f>
        <v>0</v>
      </c>
      <c r="BP12" s="310">
        <f t="shared" si="69"/>
        <v>0</v>
      </c>
      <c r="BQ12" s="337">
        <f t="shared" si="69"/>
        <v>0</v>
      </c>
      <c r="BR12" s="310">
        <f>BR13+BR14+BR15+BR16+BR17</f>
        <v>0</v>
      </c>
      <c r="BS12" s="310">
        <f t="shared" si="69"/>
        <v>0</v>
      </c>
      <c r="BT12" s="337">
        <f t="shared" si="69"/>
        <v>6235</v>
      </c>
      <c r="BU12" s="310">
        <f>BU13+BU14+BU15+BU16+BU17</f>
        <v>0</v>
      </c>
      <c r="BV12" s="310">
        <f t="shared" si="69"/>
        <v>0</v>
      </c>
      <c r="BW12" s="337">
        <f t="shared" si="69"/>
        <v>0</v>
      </c>
      <c r="BX12" s="310">
        <f>BX13+BX14+BX15+BX16+BX17</f>
        <v>0</v>
      </c>
      <c r="BY12" s="310">
        <f t="shared" si="69"/>
        <v>580736</v>
      </c>
      <c r="BZ12" s="337">
        <f t="shared" si="69"/>
        <v>724919</v>
      </c>
      <c r="CA12" s="310">
        <f>CA13+CA14+CA15+CA16+CA17</f>
        <v>724919</v>
      </c>
      <c r="CB12" s="310">
        <f t="shared" si="69"/>
        <v>0</v>
      </c>
      <c r="CC12" s="337">
        <f t="shared" si="69"/>
        <v>0</v>
      </c>
      <c r="CD12" s="310">
        <f>CD13+CD14+CD15+CD16+CD17</f>
        <v>0</v>
      </c>
      <c r="CE12" s="310">
        <f t="shared" si="69"/>
        <v>0</v>
      </c>
      <c r="CF12" s="337">
        <f t="shared" si="69"/>
        <v>0</v>
      </c>
      <c r="CG12" s="310">
        <f>CG13+CG14+CG15+CG16+CG17</f>
        <v>0</v>
      </c>
      <c r="CH12" s="310">
        <f t="shared" si="69"/>
        <v>0</v>
      </c>
      <c r="CI12" s="337">
        <f t="shared" si="69"/>
        <v>0</v>
      </c>
      <c r="CJ12" s="310">
        <f>CJ13+CJ14+CJ15+CJ16+CJ17</f>
        <v>0</v>
      </c>
      <c r="CK12" s="310">
        <f t="shared" si="69"/>
        <v>0</v>
      </c>
      <c r="CL12" s="337">
        <f t="shared" si="69"/>
        <v>0</v>
      </c>
      <c r="CM12" s="310">
        <f>CM13+CM14+CM15+CM16+CM17</f>
        <v>0</v>
      </c>
      <c r="CN12" s="310">
        <f t="shared" si="69"/>
        <v>0</v>
      </c>
      <c r="CO12" s="337">
        <f t="shared" si="69"/>
        <v>0</v>
      </c>
      <c r="CP12" s="310">
        <f>CP13+CP14+CP15+CP16+CP17</f>
        <v>0</v>
      </c>
      <c r="CQ12" s="310">
        <f t="shared" si="69"/>
        <v>0</v>
      </c>
      <c r="CR12" s="337">
        <f t="shared" si="69"/>
        <v>0</v>
      </c>
      <c r="CS12" s="310">
        <f>CS13+CS14+CS15+CS16+CS17</f>
        <v>0</v>
      </c>
      <c r="CT12" s="310">
        <f t="shared" si="69"/>
        <v>0</v>
      </c>
      <c r="CU12" s="337">
        <f t="shared" si="69"/>
        <v>0</v>
      </c>
      <c r="CV12" s="310">
        <f>CV13+CV14+CV15+CV16+CV17</f>
        <v>0</v>
      </c>
      <c r="CW12" s="310">
        <f t="shared" si="69"/>
        <v>0</v>
      </c>
      <c r="CX12" s="337">
        <f t="shared" si="69"/>
        <v>0</v>
      </c>
      <c r="CY12" s="310">
        <f>CY13+CY14+CY15+CY16+CY17</f>
        <v>0</v>
      </c>
      <c r="CZ12" s="310">
        <f t="shared" si="69"/>
        <v>0</v>
      </c>
      <c r="DA12" s="337">
        <f t="shared" si="69"/>
        <v>0</v>
      </c>
      <c r="DB12" s="310">
        <f>DB13+DB14+DB15+DB16+DB17</f>
        <v>0</v>
      </c>
      <c r="DC12" s="310">
        <f t="shared" si="69"/>
        <v>0</v>
      </c>
      <c r="DD12" s="337">
        <f t="shared" si="69"/>
        <v>0</v>
      </c>
      <c r="DE12" s="310">
        <f>DE13+DE14+DE15+DE16+DE17</f>
        <v>0</v>
      </c>
      <c r="DF12" s="310">
        <f t="shared" si="69"/>
        <v>0</v>
      </c>
      <c r="DG12" s="337">
        <f t="shared" si="69"/>
        <v>0</v>
      </c>
      <c r="DH12" s="310">
        <f>DH13+DH14+DH15+DH16+DH17</f>
        <v>0</v>
      </c>
      <c r="DI12" s="310">
        <f t="shared" si="69"/>
        <v>0</v>
      </c>
      <c r="DJ12" s="337">
        <f t="shared" si="69"/>
        <v>0</v>
      </c>
      <c r="DK12" s="310">
        <f>DK13+DK14+DK15+DK16+DK17</f>
        <v>0</v>
      </c>
      <c r="DL12" s="310">
        <f t="shared" si="69"/>
        <v>0</v>
      </c>
      <c r="DM12" s="337">
        <f t="shared" si="69"/>
        <v>0</v>
      </c>
      <c r="DN12" s="310">
        <f>DN13+DN14+DN15+DN16+DN17</f>
        <v>0</v>
      </c>
      <c r="DO12" s="310">
        <f>DO13+DO14+DO15+DO16+DO17</f>
        <v>167904</v>
      </c>
      <c r="DP12" s="337">
        <f t="shared" ref="DP12" si="76">DP13+DP14+DP15+DP16+DP17</f>
        <v>172175</v>
      </c>
      <c r="DQ12" s="310">
        <f>DQ13+DQ14+DQ15+DQ16+DQ17</f>
        <v>165675</v>
      </c>
      <c r="DR12" s="395">
        <f t="shared" si="69"/>
        <v>1537088</v>
      </c>
      <c r="DS12" s="395">
        <f t="shared" si="69"/>
        <v>1890728</v>
      </c>
      <c r="DT12" s="395">
        <f t="shared" si="69"/>
        <v>1616806</v>
      </c>
      <c r="DU12" s="310">
        <f t="shared" si="69"/>
        <v>0</v>
      </c>
      <c r="DV12" s="337">
        <f t="shared" si="69"/>
        <v>0</v>
      </c>
      <c r="DW12" s="310">
        <f>DW13+DW14+DW15+DW16+DW17</f>
        <v>0</v>
      </c>
      <c r="DX12" s="310">
        <f t="shared" si="69"/>
        <v>0</v>
      </c>
      <c r="DY12" s="337">
        <f t="shared" si="69"/>
        <v>0</v>
      </c>
      <c r="DZ12" s="310">
        <f>DZ13+DZ14+DZ15+DZ16+DZ17</f>
        <v>0</v>
      </c>
      <c r="EA12" s="310">
        <f t="shared" si="69"/>
        <v>0</v>
      </c>
      <c r="EB12" s="337">
        <f t="shared" si="69"/>
        <v>0</v>
      </c>
      <c r="EC12" s="310">
        <f>EC13+EC14+EC15+EC16+EC17</f>
        <v>0</v>
      </c>
      <c r="ED12" s="310">
        <f t="shared" si="69"/>
        <v>0</v>
      </c>
      <c r="EE12" s="337">
        <f t="shared" si="69"/>
        <v>76142</v>
      </c>
      <c r="EF12" s="310">
        <f>EF13+EF14+EF15+EF16+EF17</f>
        <v>76142</v>
      </c>
      <c r="EG12" s="310">
        <f t="shared" ref="EG12:EN12" si="77">EG13+EG14+EG15+EG16+EG17</f>
        <v>0</v>
      </c>
      <c r="EH12" s="337">
        <f t="shared" si="77"/>
        <v>17673</v>
      </c>
      <c r="EI12" s="310">
        <f>EI13+EI14+EI15+EI16+EI17</f>
        <v>17673</v>
      </c>
      <c r="EJ12" s="310">
        <f t="shared" ref="EJ12:EK12" si="78">EJ13+EJ14+EJ15+EJ16+EJ17</f>
        <v>0</v>
      </c>
      <c r="EK12" s="337">
        <f t="shared" si="78"/>
        <v>17884</v>
      </c>
      <c r="EL12" s="310">
        <f>EL13+EL14+EL15+EL16+EL17</f>
        <v>14951</v>
      </c>
      <c r="EM12" s="310">
        <f t="shared" si="77"/>
        <v>0</v>
      </c>
      <c r="EN12" s="337">
        <f t="shared" si="77"/>
        <v>5349</v>
      </c>
      <c r="EO12" s="310">
        <f>EO13+EO14+EO15+EO16+EO17</f>
        <v>5349</v>
      </c>
      <c r="EP12" s="310">
        <f t="shared" ref="EP12:ET12" si="79">EP13+EP14+EP15+EP16+EP17</f>
        <v>0</v>
      </c>
      <c r="EQ12" s="337">
        <f t="shared" si="79"/>
        <v>114006</v>
      </c>
      <c r="ER12" s="310">
        <f>ER13+ER14+ER15+ER16+ER17</f>
        <v>114006</v>
      </c>
      <c r="ES12" s="310">
        <f t="shared" si="79"/>
        <v>0</v>
      </c>
      <c r="ET12" s="337">
        <f t="shared" si="79"/>
        <v>63375</v>
      </c>
      <c r="EU12" s="310">
        <f>EU13+EU14+EU15+EU16+EU17</f>
        <v>63375</v>
      </c>
      <c r="EV12" s="395">
        <f t="shared" si="69"/>
        <v>0</v>
      </c>
      <c r="EW12" s="395">
        <f t="shared" si="69"/>
        <v>294429</v>
      </c>
      <c r="EX12" s="395">
        <f t="shared" si="69"/>
        <v>291496</v>
      </c>
      <c r="EY12" s="337">
        <f>EY13+EY14+EY15+EY16+EY17</f>
        <v>0</v>
      </c>
      <c r="EZ12" s="337">
        <f t="shared" ref="EZ12" si="80">EZ13+EZ14+EZ15+EZ16+EZ17</f>
        <v>0</v>
      </c>
      <c r="FA12" s="310">
        <f>FA13+FA14+FA15+FA16+FA17</f>
        <v>0</v>
      </c>
      <c r="FB12" s="337">
        <f t="shared" ref="FB12" si="81">FB13+FB14+FB15+FB16+FB17</f>
        <v>0</v>
      </c>
      <c r="FC12" s="337">
        <f t="shared" si="69"/>
        <v>24233</v>
      </c>
      <c r="FD12" s="310">
        <f>FD13+FD14+FD15+FD16+FD17</f>
        <v>24233</v>
      </c>
      <c r="FE12" s="337">
        <f t="shared" ref="FE12" si="82">FE13+FE14+FE15+FE16+FE17</f>
        <v>0</v>
      </c>
      <c r="FF12" s="337">
        <f t="shared" si="69"/>
        <v>11312</v>
      </c>
      <c r="FG12" s="310">
        <f>FG13+FG14+FG15+FG16+FG17</f>
        <v>11312</v>
      </c>
      <c r="FH12" s="337">
        <f t="shared" ref="FH12" si="83">FH13+FH14+FH15+FH16+FH17</f>
        <v>0</v>
      </c>
      <c r="FI12" s="337">
        <f t="shared" si="69"/>
        <v>4188</v>
      </c>
      <c r="FJ12" s="310">
        <f>FJ13+FJ14+FJ15+FJ16+FJ17</f>
        <v>4188</v>
      </c>
      <c r="FK12" s="337">
        <f t="shared" ref="FK12" si="84">FK13+FK14+FK15+FK16+FK17</f>
        <v>0</v>
      </c>
      <c r="FL12" s="337">
        <f t="shared" si="69"/>
        <v>-6493</v>
      </c>
      <c r="FM12" s="310">
        <f>FM13+FM14+FM15+FM16+FM17</f>
        <v>-6493</v>
      </c>
      <c r="FN12" s="337">
        <f t="shared" ref="FN12" si="85">FN13+FN14+FN15+FN16+FN17</f>
        <v>0</v>
      </c>
      <c r="FO12" s="337">
        <f t="shared" si="69"/>
        <v>3758</v>
      </c>
      <c r="FP12" s="310">
        <f>FP13+FP14+FP15+FP16+FP17</f>
        <v>3758</v>
      </c>
      <c r="FQ12" s="337">
        <f t="shared" ref="FQ12" si="86">FQ13+FQ14+FQ15+FQ16+FQ17</f>
        <v>0</v>
      </c>
      <c r="FR12" s="337">
        <f t="shared" si="69"/>
        <v>-1299</v>
      </c>
      <c r="FS12" s="310">
        <f>FS13+FS14+FS15+FS16+FS17</f>
        <v>-1299</v>
      </c>
      <c r="FT12" s="337">
        <f t="shared" ref="FT12" si="87">FT13+FT14+FT15+FT16+FT17</f>
        <v>0</v>
      </c>
      <c r="FU12" s="337">
        <f t="shared" si="69"/>
        <v>1248</v>
      </c>
      <c r="FV12" s="310">
        <f>FV13+FV14+FV15+FV16+FV17</f>
        <v>1248</v>
      </c>
      <c r="FW12" s="337">
        <f t="shared" ref="FW12" si="88">FW13+FW14+FW15+FW16+FW17</f>
        <v>0</v>
      </c>
      <c r="FX12" s="337">
        <f t="shared" si="69"/>
        <v>3952</v>
      </c>
      <c r="FY12" s="310">
        <f>FY13+FY14+FY15+FY16+FY17</f>
        <v>3952</v>
      </c>
      <c r="FZ12" s="337">
        <f t="shared" si="69"/>
        <v>0</v>
      </c>
      <c r="GA12" s="337">
        <f t="shared" si="69"/>
        <v>0</v>
      </c>
      <c r="GB12" s="310">
        <f>GB13+GB14+GB15+GB16+GB17</f>
        <v>0</v>
      </c>
      <c r="GC12" s="337">
        <f t="shared" ref="GC12" si="89">GC13+GC14+GC15+GC16+GC17</f>
        <v>0</v>
      </c>
      <c r="GD12" s="337">
        <f t="shared" si="69"/>
        <v>2608</v>
      </c>
      <c r="GE12" s="310">
        <f>GE13+GE14+GE15+GE16+GE17</f>
        <v>2608</v>
      </c>
      <c r="GF12" s="337">
        <f t="shared" ref="GF12" si="90">GF13+GF14+GF15+GF16+GF17</f>
        <v>0</v>
      </c>
      <c r="GG12" s="337">
        <f t="shared" si="69"/>
        <v>67273</v>
      </c>
      <c r="GH12" s="310">
        <f>GH13+GH14+GH15+GH16+GH17</f>
        <v>67273</v>
      </c>
      <c r="GI12" s="337">
        <f>GI13+GI14+GI15+GI16+GI17</f>
        <v>0</v>
      </c>
      <c r="GJ12" s="337">
        <f t="shared" ref="GJ12" si="91">GJ13+GJ14+GJ15+GJ16+GJ17</f>
        <v>1506</v>
      </c>
      <c r="GK12" s="310">
        <f>GK13+GK14+GK15+GK16+GK17</f>
        <v>1506</v>
      </c>
      <c r="GL12" s="337">
        <f>GL13+GL14+GL15+GL16+GL17</f>
        <v>0</v>
      </c>
      <c r="GM12" s="337">
        <f t="shared" ref="GM12:GN12" si="92">GM13+GM14+GM15+GM16+GM17</f>
        <v>112286</v>
      </c>
      <c r="GN12" s="337">
        <f t="shared" si="92"/>
        <v>112286</v>
      </c>
      <c r="GO12" s="337">
        <f>GO13+GO14+GO15+GO16+GO17</f>
        <v>0</v>
      </c>
      <c r="GP12" s="337">
        <f t="shared" ref="GP12" si="93">GP13+GP14+GP15+GP16+GP17</f>
        <v>86368</v>
      </c>
      <c r="GQ12" s="310">
        <f>GQ13+GQ14+GQ15+GQ16+GQ17</f>
        <v>86368</v>
      </c>
      <c r="GR12" s="337">
        <f t="shared" ref="GR12" si="94">GR13+GR14+GR15+GR16+GR17</f>
        <v>0</v>
      </c>
      <c r="GS12" s="337">
        <f t="shared" si="69"/>
        <v>14884</v>
      </c>
      <c r="GT12" s="337">
        <f t="shared" si="69"/>
        <v>14884</v>
      </c>
      <c r="GU12" s="337">
        <f t="shared" ref="GU12" si="95">GU13+GU14+GU15+GU16+GU17</f>
        <v>0</v>
      </c>
      <c r="GV12" s="337">
        <f t="shared" si="69"/>
        <v>83031</v>
      </c>
      <c r="GW12" s="310">
        <f>GW13+GW14+GW15+GW16+GW17</f>
        <v>83031</v>
      </c>
      <c r="GX12" s="337">
        <f>GX13+GX14+GX15+GX16+GX17</f>
        <v>0</v>
      </c>
      <c r="GY12" s="337">
        <f t="shared" ref="GY12:GZ12" si="96">GY13+GY14+GY15+GY16+GY17</f>
        <v>296569</v>
      </c>
      <c r="GZ12" s="337">
        <f t="shared" si="96"/>
        <v>296569</v>
      </c>
      <c r="HA12" s="337">
        <f>HA13+HA14+HA15+HA16+HA17</f>
        <v>1537088</v>
      </c>
      <c r="HB12" s="337">
        <f t="shared" ref="HB12:HC12" si="97">HB13+HB14+HB15+HB16+HB17</f>
        <v>2481726</v>
      </c>
      <c r="HC12" s="338">
        <f t="shared" si="97"/>
        <v>2204871</v>
      </c>
    </row>
    <row r="13" spans="1:211" x14ac:dyDescent="0.2">
      <c r="A13" s="305" t="s">
        <v>570</v>
      </c>
      <c r="B13" s="306"/>
      <c r="C13" s="334"/>
      <c r="D13" s="306"/>
      <c r="E13" s="306"/>
      <c r="F13" s="334"/>
      <c r="G13" s="306"/>
      <c r="H13" s="306"/>
      <c r="I13" s="334"/>
      <c r="J13" s="306"/>
      <c r="K13" s="306"/>
      <c r="L13" s="334"/>
      <c r="M13" s="306"/>
      <c r="N13" s="306"/>
      <c r="O13" s="334"/>
      <c r="P13" s="306"/>
      <c r="Q13" s="306"/>
      <c r="R13" s="334"/>
      <c r="S13" s="306"/>
      <c r="T13" s="306"/>
      <c r="U13" s="334"/>
      <c r="V13" s="306"/>
      <c r="W13" s="306"/>
      <c r="X13" s="334"/>
      <c r="Y13" s="306"/>
      <c r="Z13" s="306">
        <v>50726</v>
      </c>
      <c r="AA13" s="334">
        <v>50726</v>
      </c>
      <c r="AB13" s="306">
        <v>14409</v>
      </c>
      <c r="AC13" s="306">
        <v>0</v>
      </c>
      <c r="AD13" s="334">
        <v>580563</v>
      </c>
      <c r="AE13" s="334">
        <v>618880</v>
      </c>
      <c r="AF13" s="306">
        <v>0</v>
      </c>
      <c r="AG13" s="334"/>
      <c r="AH13" s="306"/>
      <c r="AI13" s="306">
        <v>0</v>
      </c>
      <c r="AJ13" s="334"/>
      <c r="AK13" s="306"/>
      <c r="AL13" s="306">
        <v>0</v>
      </c>
      <c r="AM13" s="334"/>
      <c r="AN13" s="306"/>
      <c r="AO13" s="306">
        <v>0</v>
      </c>
      <c r="AP13" s="334"/>
      <c r="AQ13" s="306"/>
      <c r="AR13" s="306"/>
      <c r="AS13" s="334"/>
      <c r="AT13" s="306"/>
      <c r="AU13" s="306">
        <v>0</v>
      </c>
      <c r="AV13" s="334"/>
      <c r="AW13" s="306"/>
      <c r="AX13" s="306"/>
      <c r="AY13" s="334"/>
      <c r="AZ13" s="306"/>
      <c r="BA13" s="306"/>
      <c r="BB13" s="334"/>
      <c r="BC13" s="306"/>
      <c r="BD13" s="306"/>
      <c r="BE13" s="334"/>
      <c r="BF13" s="306"/>
      <c r="BG13" s="306"/>
      <c r="BH13" s="334"/>
      <c r="BI13" s="306"/>
      <c r="BJ13" s="306"/>
      <c r="BK13" s="334"/>
      <c r="BL13" s="306"/>
      <c r="BM13" s="306"/>
      <c r="BN13" s="334"/>
      <c r="BO13" s="306"/>
      <c r="BP13" s="306"/>
      <c r="BQ13" s="334"/>
      <c r="BR13" s="306"/>
      <c r="BS13" s="306"/>
      <c r="BT13" s="334"/>
      <c r="BU13" s="306"/>
      <c r="BV13" s="306"/>
      <c r="BW13" s="334"/>
      <c r="BX13" s="306"/>
      <c r="BY13" s="306"/>
      <c r="BZ13" s="334"/>
      <c r="CA13" s="306"/>
      <c r="CB13" s="306"/>
      <c r="CC13" s="334"/>
      <c r="CD13" s="306"/>
      <c r="CE13" s="306"/>
      <c r="CF13" s="334"/>
      <c r="CG13" s="306"/>
      <c r="CH13" s="306"/>
      <c r="CI13" s="334"/>
      <c r="CJ13" s="306"/>
      <c r="CK13" s="306"/>
      <c r="CL13" s="334"/>
      <c r="CM13" s="306"/>
      <c r="CN13" s="306"/>
      <c r="CO13" s="334"/>
      <c r="CP13" s="306"/>
      <c r="CQ13" s="306"/>
      <c r="CR13" s="334"/>
      <c r="CS13" s="306"/>
      <c r="CT13" s="306"/>
      <c r="CU13" s="334"/>
      <c r="CV13" s="306"/>
      <c r="CW13" s="306"/>
      <c r="CX13" s="334"/>
      <c r="CY13" s="306"/>
      <c r="CZ13" s="306"/>
      <c r="DA13" s="334"/>
      <c r="DB13" s="306"/>
      <c r="DC13" s="306"/>
      <c r="DD13" s="334"/>
      <c r="DE13" s="306"/>
      <c r="DF13" s="306"/>
      <c r="DG13" s="334"/>
      <c r="DH13" s="306"/>
      <c r="DI13" s="306"/>
      <c r="DJ13" s="334"/>
      <c r="DK13" s="306"/>
      <c r="DL13" s="306"/>
      <c r="DM13" s="334"/>
      <c r="DN13" s="306"/>
      <c r="DO13" s="306"/>
      <c r="DP13" s="334"/>
      <c r="DQ13" s="306"/>
      <c r="DR13" s="394">
        <f t="shared" si="64"/>
        <v>50726</v>
      </c>
      <c r="DS13" s="394">
        <f t="shared" si="64"/>
        <v>631289</v>
      </c>
      <c r="DT13" s="394">
        <f t="shared" si="64"/>
        <v>633289</v>
      </c>
      <c r="DU13" s="334"/>
      <c r="DV13" s="334"/>
      <c r="DW13" s="306"/>
      <c r="DX13" s="306"/>
      <c r="DY13" s="334"/>
      <c r="DZ13" s="306"/>
      <c r="EA13" s="306"/>
      <c r="EB13" s="334"/>
      <c r="EC13" s="306"/>
      <c r="ED13" s="306">
        <v>0</v>
      </c>
      <c r="EE13" s="334">
        <v>76142</v>
      </c>
      <c r="EF13" s="306">
        <v>76142</v>
      </c>
      <c r="EG13" s="306">
        <v>0</v>
      </c>
      <c r="EH13" s="334">
        <v>17673</v>
      </c>
      <c r="EI13" s="306">
        <v>17673</v>
      </c>
      <c r="EJ13" s="306">
        <v>0</v>
      </c>
      <c r="EK13" s="334">
        <v>14951</v>
      </c>
      <c r="EL13" s="306">
        <v>14951</v>
      </c>
      <c r="EM13" s="306">
        <v>0</v>
      </c>
      <c r="EN13" s="334">
        <v>5349</v>
      </c>
      <c r="EO13" s="306">
        <v>5349</v>
      </c>
      <c r="EP13" s="306">
        <v>0</v>
      </c>
      <c r="EQ13" s="334">
        <v>114006</v>
      </c>
      <c r="ER13" s="306">
        <v>114006</v>
      </c>
      <c r="ES13" s="306">
        <v>0</v>
      </c>
      <c r="ET13" s="334">
        <v>63375</v>
      </c>
      <c r="EU13" s="306">
        <v>63375</v>
      </c>
      <c r="EV13" s="394">
        <f t="shared" si="65"/>
        <v>0</v>
      </c>
      <c r="EW13" s="394">
        <f t="shared" si="65"/>
        <v>291496</v>
      </c>
      <c r="EX13" s="394">
        <f t="shared" si="65"/>
        <v>291496</v>
      </c>
      <c r="EY13" s="334"/>
      <c r="EZ13" s="334"/>
      <c r="FA13" s="306"/>
      <c r="FB13" s="334"/>
      <c r="FC13" s="306">
        <v>19167</v>
      </c>
      <c r="FD13" s="306">
        <v>19167</v>
      </c>
      <c r="FE13" s="334"/>
      <c r="FF13" s="334">
        <v>11312</v>
      </c>
      <c r="FG13" s="306">
        <v>11312</v>
      </c>
      <c r="FH13" s="334"/>
      <c r="FI13" s="334">
        <v>4188</v>
      </c>
      <c r="FJ13" s="306">
        <v>4188</v>
      </c>
      <c r="FK13" s="334"/>
      <c r="FL13" s="334">
        <v>-6493</v>
      </c>
      <c r="FM13" s="306">
        <v>-6493</v>
      </c>
      <c r="FN13" s="334"/>
      <c r="FO13" s="334">
        <v>3758</v>
      </c>
      <c r="FP13" s="306">
        <v>3758</v>
      </c>
      <c r="FQ13" s="334"/>
      <c r="FR13" s="334">
        <v>-1299</v>
      </c>
      <c r="FS13" s="306">
        <v>-1299</v>
      </c>
      <c r="FT13" s="334"/>
      <c r="FU13" s="334">
        <v>1248</v>
      </c>
      <c r="FV13" s="306">
        <v>1248</v>
      </c>
      <c r="FW13" s="334"/>
      <c r="FX13" s="334">
        <v>3952</v>
      </c>
      <c r="FY13" s="306">
        <v>3952</v>
      </c>
      <c r="FZ13" s="334"/>
      <c r="GA13" s="334"/>
      <c r="GB13" s="306"/>
      <c r="GC13" s="334"/>
      <c r="GD13" s="334">
        <v>2608</v>
      </c>
      <c r="GE13" s="306">
        <v>2608</v>
      </c>
      <c r="GF13" s="334"/>
      <c r="GG13" s="334">
        <v>67273</v>
      </c>
      <c r="GH13" s="306">
        <v>67273</v>
      </c>
      <c r="GI13" s="334"/>
      <c r="GJ13" s="334">
        <v>1506</v>
      </c>
      <c r="GK13" s="306">
        <v>1506</v>
      </c>
      <c r="GL13" s="334">
        <f t="shared" si="66"/>
        <v>0</v>
      </c>
      <c r="GM13" s="334">
        <f t="shared" si="66"/>
        <v>107220</v>
      </c>
      <c r="GN13" s="334">
        <f t="shared" si="66"/>
        <v>107220</v>
      </c>
      <c r="GO13" s="334"/>
      <c r="GP13" s="334">
        <v>86230</v>
      </c>
      <c r="GQ13" s="306">
        <v>86230</v>
      </c>
      <c r="GR13" s="334"/>
      <c r="GS13" s="334">
        <v>14884</v>
      </c>
      <c r="GT13" s="306">
        <v>14884</v>
      </c>
      <c r="GU13" s="334"/>
      <c r="GV13" s="334">
        <v>83031</v>
      </c>
      <c r="GW13" s="306">
        <v>83031</v>
      </c>
      <c r="GX13" s="334">
        <f t="shared" si="67"/>
        <v>0</v>
      </c>
      <c r="GY13" s="334">
        <f t="shared" si="67"/>
        <v>291365</v>
      </c>
      <c r="GZ13" s="334">
        <f t="shared" si="67"/>
        <v>291365</v>
      </c>
      <c r="HA13" s="335">
        <f t="shared" si="63"/>
        <v>50726</v>
      </c>
      <c r="HB13" s="335">
        <f t="shared" si="63"/>
        <v>1214150</v>
      </c>
      <c r="HC13" s="336">
        <f t="shared" si="63"/>
        <v>1216150</v>
      </c>
    </row>
    <row r="14" spans="1:211" x14ac:dyDescent="0.2">
      <c r="A14" s="305" t="s">
        <v>571</v>
      </c>
      <c r="B14" s="306"/>
      <c r="C14" s="334"/>
      <c r="D14" s="306"/>
      <c r="E14" s="306"/>
      <c r="F14" s="334"/>
      <c r="G14" s="306"/>
      <c r="H14" s="306"/>
      <c r="I14" s="334"/>
      <c r="J14" s="306"/>
      <c r="K14" s="306"/>
      <c r="L14" s="334"/>
      <c r="M14" s="306"/>
      <c r="N14" s="306"/>
      <c r="O14" s="334"/>
      <c r="P14" s="306"/>
      <c r="Q14" s="306"/>
      <c r="R14" s="334"/>
      <c r="S14" s="306"/>
      <c r="T14" s="306"/>
      <c r="U14" s="334"/>
      <c r="V14" s="306"/>
      <c r="W14" s="306"/>
      <c r="X14" s="334"/>
      <c r="Y14" s="306"/>
      <c r="Z14" s="306">
        <v>0</v>
      </c>
      <c r="AA14" s="334"/>
      <c r="AB14" s="306"/>
      <c r="AC14" s="306">
        <v>0</v>
      </c>
      <c r="AD14" s="334"/>
      <c r="AE14" s="306"/>
      <c r="AF14" s="306">
        <v>0</v>
      </c>
      <c r="AG14" s="334"/>
      <c r="AH14" s="306"/>
      <c r="AI14" s="306">
        <v>0</v>
      </c>
      <c r="AJ14" s="334"/>
      <c r="AK14" s="306"/>
      <c r="AL14" s="306">
        <v>0</v>
      </c>
      <c r="AM14" s="334"/>
      <c r="AN14" s="306"/>
      <c r="AO14" s="306">
        <v>0</v>
      </c>
      <c r="AP14" s="334"/>
      <c r="AQ14" s="306"/>
      <c r="AR14" s="306"/>
      <c r="AS14" s="334"/>
      <c r="AT14" s="306"/>
      <c r="AU14" s="306">
        <v>0</v>
      </c>
      <c r="AV14" s="334"/>
      <c r="AW14" s="306"/>
      <c r="AX14" s="306"/>
      <c r="AY14" s="334"/>
      <c r="AZ14" s="306"/>
      <c r="BA14" s="306"/>
      <c r="BB14" s="334"/>
      <c r="BC14" s="306"/>
      <c r="BD14" s="306"/>
      <c r="BE14" s="334"/>
      <c r="BF14" s="306"/>
      <c r="BG14" s="306"/>
      <c r="BH14" s="334"/>
      <c r="BI14" s="306"/>
      <c r="BJ14" s="306"/>
      <c r="BK14" s="334"/>
      <c r="BL14" s="306"/>
      <c r="BM14" s="306"/>
      <c r="BN14" s="334"/>
      <c r="BO14" s="306"/>
      <c r="BP14" s="306"/>
      <c r="BQ14" s="334"/>
      <c r="BR14" s="306"/>
      <c r="BS14" s="306"/>
      <c r="BT14" s="334"/>
      <c r="BU14" s="306"/>
      <c r="BV14" s="306"/>
      <c r="BW14" s="334"/>
      <c r="BX14" s="306"/>
      <c r="BY14" s="306"/>
      <c r="BZ14" s="334"/>
      <c r="CA14" s="306"/>
      <c r="CB14" s="306"/>
      <c r="CC14" s="334"/>
      <c r="CD14" s="306"/>
      <c r="CE14" s="306"/>
      <c r="CF14" s="334"/>
      <c r="CG14" s="306"/>
      <c r="CH14" s="306"/>
      <c r="CI14" s="334"/>
      <c r="CJ14" s="306"/>
      <c r="CK14" s="306"/>
      <c r="CL14" s="334"/>
      <c r="CM14" s="306"/>
      <c r="CN14" s="306"/>
      <c r="CO14" s="334"/>
      <c r="CP14" s="306"/>
      <c r="CQ14" s="306"/>
      <c r="CR14" s="334"/>
      <c r="CS14" s="306"/>
      <c r="CT14" s="306"/>
      <c r="CU14" s="334"/>
      <c r="CV14" s="306"/>
      <c r="CW14" s="306"/>
      <c r="CX14" s="334"/>
      <c r="CY14" s="306"/>
      <c r="CZ14" s="306"/>
      <c r="DA14" s="334"/>
      <c r="DB14" s="306"/>
      <c r="DC14" s="306"/>
      <c r="DD14" s="334"/>
      <c r="DE14" s="306"/>
      <c r="DF14" s="306"/>
      <c r="DG14" s="334"/>
      <c r="DH14" s="306"/>
      <c r="DI14" s="306"/>
      <c r="DJ14" s="334"/>
      <c r="DK14" s="306"/>
      <c r="DL14" s="306"/>
      <c r="DM14" s="334"/>
      <c r="DN14" s="306"/>
      <c r="DO14" s="306"/>
      <c r="DP14" s="334"/>
      <c r="DQ14" s="306"/>
      <c r="DR14" s="394">
        <f t="shared" si="64"/>
        <v>0</v>
      </c>
      <c r="DS14" s="394">
        <f t="shared" si="64"/>
        <v>0</v>
      </c>
      <c r="DT14" s="394">
        <f t="shared" si="64"/>
        <v>0</v>
      </c>
      <c r="DU14" s="334"/>
      <c r="DV14" s="334"/>
      <c r="DW14" s="306"/>
      <c r="DX14" s="306"/>
      <c r="DY14" s="334"/>
      <c r="DZ14" s="306"/>
      <c r="EA14" s="306"/>
      <c r="EB14" s="334"/>
      <c r="EC14" s="306"/>
      <c r="ED14" s="306">
        <v>0</v>
      </c>
      <c r="EE14" s="334"/>
      <c r="EF14" s="306"/>
      <c r="EG14" s="306">
        <v>0</v>
      </c>
      <c r="EH14" s="334"/>
      <c r="EI14" s="306"/>
      <c r="EJ14" s="306">
        <v>0</v>
      </c>
      <c r="EK14" s="334"/>
      <c r="EL14" s="306"/>
      <c r="EM14" s="306">
        <v>0</v>
      </c>
      <c r="EN14" s="334"/>
      <c r="EO14" s="306"/>
      <c r="EP14" s="306">
        <v>0</v>
      </c>
      <c r="EQ14" s="334"/>
      <c r="ER14" s="306"/>
      <c r="ES14" s="306">
        <v>0</v>
      </c>
      <c r="ET14" s="334"/>
      <c r="EU14" s="306"/>
      <c r="EV14" s="394">
        <f t="shared" si="65"/>
        <v>0</v>
      </c>
      <c r="EW14" s="394">
        <f t="shared" si="65"/>
        <v>0</v>
      </c>
      <c r="EX14" s="394">
        <f t="shared" si="65"/>
        <v>0</v>
      </c>
      <c r="EY14" s="334"/>
      <c r="EZ14" s="334"/>
      <c r="FA14" s="306"/>
      <c r="FB14" s="334"/>
      <c r="FC14" s="306">
        <v>0</v>
      </c>
      <c r="FD14" s="306"/>
      <c r="FE14" s="334"/>
      <c r="FF14" s="334">
        <v>0</v>
      </c>
      <c r="FG14" s="306"/>
      <c r="FH14" s="334"/>
      <c r="FI14" s="334">
        <v>0</v>
      </c>
      <c r="FJ14" s="306"/>
      <c r="FK14" s="334"/>
      <c r="FL14" s="334">
        <v>0</v>
      </c>
      <c r="FM14" s="306"/>
      <c r="FN14" s="334"/>
      <c r="FO14" s="334">
        <v>0</v>
      </c>
      <c r="FP14" s="306"/>
      <c r="FQ14" s="334"/>
      <c r="FR14" s="334">
        <v>0</v>
      </c>
      <c r="FS14" s="306"/>
      <c r="FT14" s="334"/>
      <c r="FU14" s="334">
        <v>0</v>
      </c>
      <c r="FV14" s="306"/>
      <c r="FW14" s="334"/>
      <c r="FX14" s="334">
        <v>0</v>
      </c>
      <c r="FY14" s="306"/>
      <c r="FZ14" s="334"/>
      <c r="GA14" s="334"/>
      <c r="GB14" s="306"/>
      <c r="GC14" s="334"/>
      <c r="GD14" s="334">
        <v>0</v>
      </c>
      <c r="GE14" s="306"/>
      <c r="GF14" s="334"/>
      <c r="GG14" s="334">
        <v>0</v>
      </c>
      <c r="GH14" s="306"/>
      <c r="GI14" s="334"/>
      <c r="GJ14" s="334">
        <v>0</v>
      </c>
      <c r="GK14" s="306"/>
      <c r="GL14" s="334">
        <f t="shared" si="66"/>
        <v>0</v>
      </c>
      <c r="GM14" s="334">
        <f t="shared" si="66"/>
        <v>0</v>
      </c>
      <c r="GN14" s="334">
        <f t="shared" si="66"/>
        <v>0</v>
      </c>
      <c r="GO14" s="334"/>
      <c r="GP14" s="334">
        <v>0</v>
      </c>
      <c r="GQ14" s="306"/>
      <c r="GR14" s="334"/>
      <c r="GS14" s="334">
        <v>0</v>
      </c>
      <c r="GT14" s="306"/>
      <c r="GU14" s="334"/>
      <c r="GV14" s="334">
        <v>0</v>
      </c>
      <c r="GW14" s="306"/>
      <c r="GX14" s="334">
        <f t="shared" si="67"/>
        <v>0</v>
      </c>
      <c r="GY14" s="334">
        <f t="shared" si="67"/>
        <v>0</v>
      </c>
      <c r="GZ14" s="334">
        <f t="shared" si="67"/>
        <v>0</v>
      </c>
      <c r="HA14" s="335">
        <f t="shared" si="63"/>
        <v>0</v>
      </c>
      <c r="HB14" s="335">
        <f t="shared" si="63"/>
        <v>0</v>
      </c>
      <c r="HC14" s="336">
        <f t="shared" si="63"/>
        <v>0</v>
      </c>
    </row>
    <row r="15" spans="1:211" x14ac:dyDescent="0.2">
      <c r="A15" s="305" t="s">
        <v>572</v>
      </c>
      <c r="B15" s="306">
        <v>0</v>
      </c>
      <c r="C15" s="334"/>
      <c r="D15" s="306"/>
      <c r="E15" s="306"/>
      <c r="F15" s="334"/>
      <c r="G15" s="306"/>
      <c r="H15" s="306"/>
      <c r="I15" s="334"/>
      <c r="J15" s="306"/>
      <c r="K15" s="306"/>
      <c r="L15" s="334"/>
      <c r="M15" s="306"/>
      <c r="N15" s="306"/>
      <c r="O15" s="334"/>
      <c r="P15" s="306"/>
      <c r="Q15" s="306"/>
      <c r="R15" s="334"/>
      <c r="S15" s="306"/>
      <c r="T15" s="306">
        <v>0</v>
      </c>
      <c r="U15" s="334"/>
      <c r="V15" s="306"/>
      <c r="W15" s="306">
        <v>6868</v>
      </c>
      <c r="X15" s="334">
        <v>12630</v>
      </c>
      <c r="Y15" s="306">
        <v>8561</v>
      </c>
      <c r="Z15" s="306">
        <v>0</v>
      </c>
      <c r="AA15" s="334">
        <v>2000</v>
      </c>
      <c r="AB15" s="306"/>
      <c r="AC15" s="306">
        <v>0</v>
      </c>
      <c r="AD15" s="334"/>
      <c r="AE15" s="306"/>
      <c r="AF15" s="306">
        <v>0</v>
      </c>
      <c r="AG15" s="334"/>
      <c r="AH15" s="306"/>
      <c r="AI15" s="306">
        <v>0</v>
      </c>
      <c r="AJ15" s="334"/>
      <c r="AK15" s="306"/>
      <c r="AL15" s="306">
        <v>0</v>
      </c>
      <c r="AM15" s="334"/>
      <c r="AN15" s="306">
        <v>3233</v>
      </c>
      <c r="AO15" s="306">
        <v>0</v>
      </c>
      <c r="AP15" s="334"/>
      <c r="AQ15" s="306"/>
      <c r="AR15" s="306"/>
      <c r="AS15" s="334"/>
      <c r="AT15" s="306"/>
      <c r="AU15" s="306">
        <v>104457</v>
      </c>
      <c r="AV15" s="334">
        <v>109989</v>
      </c>
      <c r="AW15" s="334">
        <v>81129</v>
      </c>
      <c r="AX15" s="306">
        <v>0</v>
      </c>
      <c r="AY15" s="334"/>
      <c r="AZ15" s="306"/>
      <c r="BA15" s="306"/>
      <c r="BB15" s="334"/>
      <c r="BC15" s="306"/>
      <c r="BD15" s="306">
        <v>0</v>
      </c>
      <c r="BE15" s="334"/>
      <c r="BF15" s="306"/>
      <c r="BG15" s="306">
        <v>0</v>
      </c>
      <c r="BH15" s="334"/>
      <c r="BI15" s="306"/>
      <c r="BJ15" s="306"/>
      <c r="BK15" s="334"/>
      <c r="BL15" s="306"/>
      <c r="BM15" s="306">
        <v>0</v>
      </c>
      <c r="BN15" s="334"/>
      <c r="BO15" s="306"/>
      <c r="BP15" s="306"/>
      <c r="BQ15" s="334"/>
      <c r="BR15" s="306"/>
      <c r="BS15" s="306">
        <v>0</v>
      </c>
      <c r="BT15" s="334"/>
      <c r="BU15" s="306"/>
      <c r="BV15" s="306"/>
      <c r="BW15" s="334"/>
      <c r="BX15" s="306"/>
      <c r="BY15" s="306">
        <v>0</v>
      </c>
      <c r="BZ15" s="334"/>
      <c r="CA15" s="306"/>
      <c r="CB15" s="306"/>
      <c r="CC15" s="334"/>
      <c r="CD15" s="306"/>
      <c r="CE15" s="306"/>
      <c r="CF15" s="334"/>
      <c r="CG15" s="306"/>
      <c r="CH15" s="306"/>
      <c r="CI15" s="334"/>
      <c r="CJ15" s="306"/>
      <c r="CK15" s="306"/>
      <c r="CL15" s="334"/>
      <c r="CM15" s="306"/>
      <c r="CN15" s="306"/>
      <c r="CO15" s="334"/>
      <c r="CP15" s="306"/>
      <c r="CQ15" s="306"/>
      <c r="CR15" s="334"/>
      <c r="CS15" s="306"/>
      <c r="CT15" s="306"/>
      <c r="CU15" s="334"/>
      <c r="CV15" s="306"/>
      <c r="CW15" s="306">
        <v>0</v>
      </c>
      <c r="CX15" s="334"/>
      <c r="CY15" s="306"/>
      <c r="CZ15" s="306">
        <v>0</v>
      </c>
      <c r="DA15" s="334"/>
      <c r="DB15" s="306"/>
      <c r="DC15" s="306"/>
      <c r="DD15" s="334"/>
      <c r="DE15" s="306"/>
      <c r="DF15" s="306">
        <v>0</v>
      </c>
      <c r="DG15" s="334"/>
      <c r="DH15" s="306"/>
      <c r="DI15" s="306">
        <v>0</v>
      </c>
      <c r="DJ15" s="334"/>
      <c r="DK15" s="306"/>
      <c r="DL15" s="306"/>
      <c r="DM15" s="334"/>
      <c r="DN15" s="306"/>
      <c r="DO15" s="306"/>
      <c r="DP15" s="334"/>
      <c r="DQ15" s="306"/>
      <c r="DR15" s="394">
        <f t="shared" si="64"/>
        <v>111325</v>
      </c>
      <c r="DS15" s="394">
        <f t="shared" si="64"/>
        <v>124619</v>
      </c>
      <c r="DT15" s="394">
        <f t="shared" si="64"/>
        <v>92923</v>
      </c>
      <c r="DU15" s="334"/>
      <c r="DV15" s="334"/>
      <c r="DW15" s="306"/>
      <c r="DX15" s="306"/>
      <c r="DY15" s="334"/>
      <c r="DZ15" s="306"/>
      <c r="EA15" s="306"/>
      <c r="EB15" s="334"/>
      <c r="EC15" s="306"/>
      <c r="ED15" s="306">
        <v>0</v>
      </c>
      <c r="EE15" s="334"/>
      <c r="EF15" s="306"/>
      <c r="EG15" s="306">
        <v>0</v>
      </c>
      <c r="EH15" s="334"/>
      <c r="EI15" s="306"/>
      <c r="EJ15" s="306">
        <v>0</v>
      </c>
      <c r="EK15" s="334">
        <v>2933</v>
      </c>
      <c r="EL15" s="306"/>
      <c r="EM15" s="306">
        <v>0</v>
      </c>
      <c r="EN15" s="334"/>
      <c r="EO15" s="306"/>
      <c r="EP15" s="306">
        <v>0</v>
      </c>
      <c r="EQ15" s="334"/>
      <c r="ER15" s="306"/>
      <c r="ES15" s="306">
        <v>0</v>
      </c>
      <c r="ET15" s="334"/>
      <c r="EU15" s="306"/>
      <c r="EV15" s="394">
        <f t="shared" si="65"/>
        <v>0</v>
      </c>
      <c r="EW15" s="394">
        <f t="shared" si="65"/>
        <v>2933</v>
      </c>
      <c r="EX15" s="394">
        <f t="shared" si="65"/>
        <v>0</v>
      </c>
      <c r="EY15" s="334"/>
      <c r="EZ15" s="334"/>
      <c r="FA15" s="306"/>
      <c r="FB15" s="334"/>
      <c r="FC15" s="306">
        <v>1198</v>
      </c>
      <c r="FD15" s="306">
        <f>1198+3868</f>
        <v>5066</v>
      </c>
      <c r="FE15" s="334"/>
      <c r="FF15" s="334">
        <v>0</v>
      </c>
      <c r="FG15" s="306"/>
      <c r="FH15" s="334"/>
      <c r="FI15" s="334">
        <v>0</v>
      </c>
      <c r="FJ15" s="306"/>
      <c r="FK15" s="334"/>
      <c r="FL15" s="334">
        <v>0</v>
      </c>
      <c r="FM15" s="306"/>
      <c r="FN15" s="334"/>
      <c r="FO15" s="334">
        <v>0</v>
      </c>
      <c r="FP15" s="306"/>
      <c r="FQ15" s="334"/>
      <c r="FR15" s="334">
        <v>0</v>
      </c>
      <c r="FS15" s="306"/>
      <c r="FT15" s="334"/>
      <c r="FU15" s="334">
        <v>0</v>
      </c>
      <c r="FV15" s="306"/>
      <c r="FW15" s="334"/>
      <c r="FX15" s="334">
        <v>0</v>
      </c>
      <c r="FY15" s="306"/>
      <c r="FZ15" s="334"/>
      <c r="GA15" s="334"/>
      <c r="GB15" s="306"/>
      <c r="GC15" s="334"/>
      <c r="GD15" s="334">
        <v>0</v>
      </c>
      <c r="GE15" s="306"/>
      <c r="GF15" s="334"/>
      <c r="GG15" s="334">
        <v>0</v>
      </c>
      <c r="GH15" s="306"/>
      <c r="GI15" s="334"/>
      <c r="GJ15" s="334">
        <v>0</v>
      </c>
      <c r="GK15" s="306"/>
      <c r="GL15" s="334">
        <f t="shared" si="66"/>
        <v>0</v>
      </c>
      <c r="GM15" s="334">
        <f t="shared" si="66"/>
        <v>1198</v>
      </c>
      <c r="GN15" s="334">
        <f t="shared" si="66"/>
        <v>5066</v>
      </c>
      <c r="GO15" s="334"/>
      <c r="GP15" s="334">
        <v>138</v>
      </c>
      <c r="GQ15" s="306">
        <v>138</v>
      </c>
      <c r="GR15" s="334"/>
      <c r="GS15" s="334">
        <v>0</v>
      </c>
      <c r="GT15" s="306"/>
      <c r="GU15" s="334"/>
      <c r="GV15" s="334">
        <v>0</v>
      </c>
      <c r="GW15" s="306"/>
      <c r="GX15" s="334">
        <f t="shared" si="67"/>
        <v>0</v>
      </c>
      <c r="GY15" s="334">
        <f t="shared" si="67"/>
        <v>1336</v>
      </c>
      <c r="GZ15" s="334">
        <f t="shared" si="67"/>
        <v>5204</v>
      </c>
      <c r="HA15" s="335">
        <f t="shared" si="63"/>
        <v>111325</v>
      </c>
      <c r="HB15" s="335">
        <f t="shared" si="63"/>
        <v>128888</v>
      </c>
      <c r="HC15" s="336">
        <f t="shared" si="63"/>
        <v>98127</v>
      </c>
    </row>
    <row r="16" spans="1:211" x14ac:dyDescent="0.2">
      <c r="A16" s="305" t="s">
        <v>573</v>
      </c>
      <c r="B16" s="306">
        <v>0</v>
      </c>
      <c r="C16" s="334"/>
      <c r="D16" s="306"/>
      <c r="E16" s="306"/>
      <c r="F16" s="334"/>
      <c r="G16" s="306"/>
      <c r="H16" s="306"/>
      <c r="I16" s="334"/>
      <c r="J16" s="306"/>
      <c r="K16" s="306"/>
      <c r="L16" s="334"/>
      <c r="M16" s="306"/>
      <c r="N16" s="306"/>
      <c r="O16" s="334"/>
      <c r="P16" s="306"/>
      <c r="Q16" s="306"/>
      <c r="R16" s="334"/>
      <c r="S16" s="306"/>
      <c r="T16" s="306">
        <v>0</v>
      </c>
      <c r="U16" s="334"/>
      <c r="V16" s="306"/>
      <c r="W16" s="306">
        <v>0</v>
      </c>
      <c r="X16" s="334"/>
      <c r="Y16" s="306"/>
      <c r="Z16" s="306">
        <v>0</v>
      </c>
      <c r="AA16" s="334"/>
      <c r="AB16" s="306"/>
      <c r="AC16" s="306">
        <v>0</v>
      </c>
      <c r="AD16" s="334"/>
      <c r="AE16" s="306"/>
      <c r="AF16" s="306">
        <v>0</v>
      </c>
      <c r="AG16" s="334"/>
      <c r="AH16" s="306"/>
      <c r="AI16" s="306">
        <v>0</v>
      </c>
      <c r="AJ16" s="334"/>
      <c r="AK16" s="306"/>
      <c r="AL16" s="306">
        <v>0</v>
      </c>
      <c r="AM16" s="334"/>
      <c r="AN16" s="306"/>
      <c r="AO16" s="306">
        <v>0</v>
      </c>
      <c r="AP16" s="334"/>
      <c r="AQ16" s="306"/>
      <c r="AR16" s="306"/>
      <c r="AS16" s="334"/>
      <c r="AT16" s="306"/>
      <c r="AU16" s="306">
        <v>0</v>
      </c>
      <c r="AV16" s="334"/>
      <c r="AW16" s="306"/>
      <c r="AX16" s="306">
        <v>0</v>
      </c>
      <c r="AY16" s="334"/>
      <c r="AZ16" s="306"/>
      <c r="BA16" s="306"/>
      <c r="BB16" s="334"/>
      <c r="BC16" s="306"/>
      <c r="BD16" s="306">
        <v>0</v>
      </c>
      <c r="BE16" s="334"/>
      <c r="BF16" s="306"/>
      <c r="BG16" s="306">
        <v>0</v>
      </c>
      <c r="BH16" s="334"/>
      <c r="BI16" s="306"/>
      <c r="BJ16" s="306"/>
      <c r="BK16" s="334"/>
      <c r="BL16" s="306"/>
      <c r="BM16" s="306">
        <v>0</v>
      </c>
      <c r="BN16" s="334"/>
      <c r="BO16" s="306"/>
      <c r="BP16" s="306">
        <f>'11601 kiadás 4a.'!E18</f>
        <v>0</v>
      </c>
      <c r="BQ16" s="306">
        <f>'11601 kiadás 4a.'!F18</f>
        <v>0</v>
      </c>
      <c r="BR16" s="306">
        <f>'11601 kiadás 4a.'!G18</f>
        <v>0</v>
      </c>
      <c r="BS16" s="306">
        <v>0</v>
      </c>
      <c r="BT16" s="334">
        <v>6235</v>
      </c>
      <c r="BU16" s="306"/>
      <c r="BV16" s="306"/>
      <c r="BW16" s="334"/>
      <c r="BX16" s="306"/>
      <c r="BY16" s="306">
        <v>580736</v>
      </c>
      <c r="BZ16" s="334">
        <v>724919</v>
      </c>
      <c r="CA16" s="306">
        <v>724919</v>
      </c>
      <c r="CB16" s="306"/>
      <c r="CC16" s="334"/>
      <c r="CD16" s="306"/>
      <c r="CE16" s="306">
        <f>[2]kiadás11602!H22</f>
        <v>0</v>
      </c>
      <c r="CF16" s="306">
        <f>[2]kiadás11602!I22</f>
        <v>0</v>
      </c>
      <c r="CG16" s="306"/>
      <c r="CH16" s="306"/>
      <c r="CI16" s="334"/>
      <c r="CJ16" s="306"/>
      <c r="CK16" s="306"/>
      <c r="CL16" s="334"/>
      <c r="CM16" s="306"/>
      <c r="CN16" s="306"/>
      <c r="CO16" s="334"/>
      <c r="CP16" s="306"/>
      <c r="CQ16" s="306"/>
      <c r="CR16" s="334"/>
      <c r="CS16" s="306"/>
      <c r="CT16" s="306"/>
      <c r="CU16" s="334"/>
      <c r="CV16" s="306"/>
      <c r="CW16" s="306">
        <v>0</v>
      </c>
      <c r="CX16" s="334"/>
      <c r="CY16" s="306"/>
      <c r="CZ16" s="306">
        <v>0</v>
      </c>
      <c r="DA16" s="334"/>
      <c r="DB16" s="306"/>
      <c r="DC16" s="306"/>
      <c r="DD16" s="334"/>
      <c r="DE16" s="306"/>
      <c r="DF16" s="306">
        <v>0</v>
      </c>
      <c r="DG16" s="334"/>
      <c r="DH16" s="306"/>
      <c r="DI16" s="306">
        <v>0</v>
      </c>
      <c r="DJ16" s="334"/>
      <c r="DK16" s="306"/>
      <c r="DL16" s="306"/>
      <c r="DM16" s="334"/>
      <c r="DN16" s="306"/>
      <c r="DO16" s="306">
        <v>167904</v>
      </c>
      <c r="DP16" s="334">
        <v>172175</v>
      </c>
      <c r="DQ16" s="306">
        <v>165675</v>
      </c>
      <c r="DR16" s="394">
        <f t="shared" si="64"/>
        <v>748640</v>
      </c>
      <c r="DS16" s="394">
        <f t="shared" si="64"/>
        <v>903329</v>
      </c>
      <c r="DT16" s="394">
        <f t="shared" si="64"/>
        <v>890594</v>
      </c>
      <c r="DU16" s="334"/>
      <c r="DV16" s="334"/>
      <c r="DW16" s="306"/>
      <c r="DX16" s="306"/>
      <c r="DY16" s="334"/>
      <c r="DZ16" s="306"/>
      <c r="EA16" s="306"/>
      <c r="EB16" s="334"/>
      <c r="EC16" s="306"/>
      <c r="ED16" s="306">
        <v>0</v>
      </c>
      <c r="EE16" s="334"/>
      <c r="EF16" s="306"/>
      <c r="EG16" s="306">
        <v>0</v>
      </c>
      <c r="EH16" s="334"/>
      <c r="EI16" s="306"/>
      <c r="EJ16" s="306">
        <v>0</v>
      </c>
      <c r="EK16" s="334"/>
      <c r="EL16" s="306"/>
      <c r="EM16" s="306">
        <v>0</v>
      </c>
      <c r="EN16" s="334"/>
      <c r="EO16" s="306"/>
      <c r="EP16" s="306">
        <v>0</v>
      </c>
      <c r="EQ16" s="334"/>
      <c r="ER16" s="306"/>
      <c r="ES16" s="306">
        <v>0</v>
      </c>
      <c r="ET16" s="334"/>
      <c r="EU16" s="306"/>
      <c r="EV16" s="394">
        <f t="shared" si="65"/>
        <v>0</v>
      </c>
      <c r="EW16" s="394">
        <f t="shared" si="65"/>
        <v>0</v>
      </c>
      <c r="EX16" s="394">
        <f t="shared" si="65"/>
        <v>0</v>
      </c>
      <c r="EY16" s="334"/>
      <c r="EZ16" s="334"/>
      <c r="FA16" s="306"/>
      <c r="FB16" s="334"/>
      <c r="FC16" s="306">
        <v>3868</v>
      </c>
      <c r="FD16" s="306">
        <f>3868-3868</f>
        <v>0</v>
      </c>
      <c r="FE16" s="334"/>
      <c r="FF16" s="334">
        <v>0</v>
      </c>
      <c r="FG16" s="306"/>
      <c r="FH16" s="334"/>
      <c r="FI16" s="334">
        <v>0</v>
      </c>
      <c r="FJ16" s="306"/>
      <c r="FK16" s="334"/>
      <c r="FL16" s="334">
        <v>0</v>
      </c>
      <c r="FM16" s="306"/>
      <c r="FN16" s="334"/>
      <c r="FO16" s="334">
        <v>0</v>
      </c>
      <c r="FP16" s="306"/>
      <c r="FQ16" s="334"/>
      <c r="FR16" s="334">
        <v>0</v>
      </c>
      <c r="FS16" s="306"/>
      <c r="FT16" s="334"/>
      <c r="FU16" s="334">
        <v>0</v>
      </c>
      <c r="FV16" s="306"/>
      <c r="FW16" s="334"/>
      <c r="FX16" s="334">
        <v>0</v>
      </c>
      <c r="FY16" s="306"/>
      <c r="FZ16" s="334"/>
      <c r="GA16" s="334"/>
      <c r="GB16" s="306"/>
      <c r="GC16" s="334"/>
      <c r="GD16" s="334">
        <v>0</v>
      </c>
      <c r="GE16" s="306"/>
      <c r="GF16" s="334"/>
      <c r="GG16" s="334">
        <v>0</v>
      </c>
      <c r="GH16" s="306"/>
      <c r="GI16" s="334"/>
      <c r="GJ16" s="334">
        <v>0</v>
      </c>
      <c r="GK16" s="306"/>
      <c r="GL16" s="334">
        <f t="shared" si="66"/>
        <v>0</v>
      </c>
      <c r="GM16" s="334">
        <f t="shared" si="66"/>
        <v>3868</v>
      </c>
      <c r="GN16" s="334">
        <f t="shared" si="66"/>
        <v>0</v>
      </c>
      <c r="GO16" s="334"/>
      <c r="GP16" s="334">
        <v>0</v>
      </c>
      <c r="GQ16" s="306"/>
      <c r="GR16" s="334"/>
      <c r="GS16" s="334">
        <v>0</v>
      </c>
      <c r="GT16" s="306"/>
      <c r="GU16" s="334"/>
      <c r="GV16" s="334">
        <v>0</v>
      </c>
      <c r="GW16" s="306"/>
      <c r="GX16" s="334">
        <f t="shared" si="67"/>
        <v>0</v>
      </c>
      <c r="GY16" s="334">
        <f t="shared" si="67"/>
        <v>3868</v>
      </c>
      <c r="GZ16" s="334">
        <f t="shared" si="67"/>
        <v>0</v>
      </c>
      <c r="HA16" s="335">
        <f t="shared" si="63"/>
        <v>748640</v>
      </c>
      <c r="HB16" s="335">
        <f t="shared" si="63"/>
        <v>907197</v>
      </c>
      <c r="HC16" s="336">
        <f t="shared" si="63"/>
        <v>890594</v>
      </c>
    </row>
    <row r="17" spans="1:211" x14ac:dyDescent="0.2">
      <c r="A17" s="305" t="s">
        <v>574</v>
      </c>
      <c r="B17" s="306">
        <v>0</v>
      </c>
      <c r="C17" s="334"/>
      <c r="D17" s="306"/>
      <c r="E17" s="306"/>
      <c r="F17" s="334"/>
      <c r="G17" s="306"/>
      <c r="H17" s="306"/>
      <c r="I17" s="334"/>
      <c r="J17" s="306"/>
      <c r="K17" s="306"/>
      <c r="L17" s="334"/>
      <c r="M17" s="306"/>
      <c r="N17" s="306"/>
      <c r="O17" s="334"/>
      <c r="P17" s="306"/>
      <c r="Q17" s="306">
        <f>[3]tartalékok!B20</f>
        <v>626397</v>
      </c>
      <c r="R17" s="306">
        <v>231491</v>
      </c>
      <c r="S17" s="306"/>
      <c r="T17" s="306">
        <v>0</v>
      </c>
      <c r="U17" s="334"/>
      <c r="V17" s="306"/>
      <c r="W17" s="306">
        <v>0</v>
      </c>
      <c r="X17" s="334"/>
      <c r="Y17" s="306"/>
      <c r="Z17" s="306">
        <v>0</v>
      </c>
      <c r="AA17" s="334"/>
      <c r="AB17" s="306"/>
      <c r="AC17" s="306">
        <v>0</v>
      </c>
      <c r="AD17" s="334"/>
      <c r="AE17" s="306"/>
      <c r="AF17" s="306">
        <v>0</v>
      </c>
      <c r="AG17" s="334"/>
      <c r="AH17" s="306"/>
      <c r="AI17" s="306">
        <v>0</v>
      </c>
      <c r="AJ17" s="334"/>
      <c r="AK17" s="306"/>
      <c r="AL17" s="306">
        <v>0</v>
      </c>
      <c r="AM17" s="334"/>
      <c r="AN17" s="306"/>
      <c r="AO17" s="306">
        <v>0</v>
      </c>
      <c r="AP17" s="334"/>
      <c r="AQ17" s="306"/>
      <c r="AR17" s="306"/>
      <c r="AS17" s="334"/>
      <c r="AT17" s="306"/>
      <c r="AU17" s="306">
        <v>0</v>
      </c>
      <c r="AV17" s="334"/>
      <c r="AW17" s="306"/>
      <c r="AX17" s="306">
        <v>0</v>
      </c>
      <c r="AY17" s="334"/>
      <c r="AZ17" s="306"/>
      <c r="BA17" s="306"/>
      <c r="BB17" s="334"/>
      <c r="BC17" s="306"/>
      <c r="BD17" s="306">
        <v>0</v>
      </c>
      <c r="BE17" s="334"/>
      <c r="BF17" s="306"/>
      <c r="BG17" s="306">
        <v>0</v>
      </c>
      <c r="BH17" s="334"/>
      <c r="BI17" s="306"/>
      <c r="BJ17" s="306"/>
      <c r="BK17" s="334"/>
      <c r="BL17" s="306"/>
      <c r="BM17" s="306">
        <v>0</v>
      </c>
      <c r="BN17" s="334"/>
      <c r="BO17" s="306"/>
      <c r="BP17" s="306"/>
      <c r="BQ17" s="334"/>
      <c r="BR17" s="306"/>
      <c r="BS17" s="306">
        <v>0</v>
      </c>
      <c r="BT17" s="334"/>
      <c r="BU17" s="306"/>
      <c r="BV17" s="306"/>
      <c r="BW17" s="334"/>
      <c r="BX17" s="306"/>
      <c r="BY17" s="306">
        <v>0</v>
      </c>
      <c r="BZ17" s="334"/>
      <c r="CA17" s="306"/>
      <c r="CB17" s="306"/>
      <c r="CC17" s="334"/>
      <c r="CD17" s="306"/>
      <c r="CE17" s="306"/>
      <c r="CF17" s="334"/>
      <c r="CG17" s="306"/>
      <c r="CH17" s="306"/>
      <c r="CI17" s="334"/>
      <c r="CJ17" s="306"/>
      <c r="CK17" s="306"/>
      <c r="CL17" s="334"/>
      <c r="CM17" s="306"/>
      <c r="CN17" s="306"/>
      <c r="CO17" s="334"/>
      <c r="CP17" s="306"/>
      <c r="CQ17" s="306"/>
      <c r="CR17" s="334"/>
      <c r="CS17" s="306"/>
      <c r="CT17" s="306"/>
      <c r="CU17" s="334"/>
      <c r="CV17" s="306"/>
      <c r="CW17" s="306">
        <v>0</v>
      </c>
      <c r="CX17" s="334"/>
      <c r="CY17" s="306"/>
      <c r="CZ17" s="306">
        <v>0</v>
      </c>
      <c r="DA17" s="334"/>
      <c r="DB17" s="306"/>
      <c r="DC17" s="306"/>
      <c r="DD17" s="334"/>
      <c r="DE17" s="306"/>
      <c r="DF17" s="306">
        <v>0</v>
      </c>
      <c r="DG17" s="334"/>
      <c r="DH17" s="306"/>
      <c r="DI17" s="306">
        <v>0</v>
      </c>
      <c r="DJ17" s="334"/>
      <c r="DK17" s="306"/>
      <c r="DL17" s="306"/>
      <c r="DM17" s="334"/>
      <c r="DN17" s="306"/>
      <c r="DO17" s="306"/>
      <c r="DP17" s="334"/>
      <c r="DQ17" s="306"/>
      <c r="DR17" s="394">
        <f t="shared" si="64"/>
        <v>626397</v>
      </c>
      <c r="DS17" s="394">
        <f t="shared" si="64"/>
        <v>231491</v>
      </c>
      <c r="DT17" s="394">
        <f t="shared" si="64"/>
        <v>0</v>
      </c>
      <c r="DU17" s="334"/>
      <c r="DV17" s="334"/>
      <c r="DW17" s="306"/>
      <c r="DX17" s="306"/>
      <c r="DY17" s="334"/>
      <c r="DZ17" s="306"/>
      <c r="EA17" s="306"/>
      <c r="EB17" s="334"/>
      <c r="EC17" s="306"/>
      <c r="ED17" s="306">
        <v>0</v>
      </c>
      <c r="EE17" s="334"/>
      <c r="EF17" s="306"/>
      <c r="EG17" s="306">
        <v>0</v>
      </c>
      <c r="EH17" s="334"/>
      <c r="EI17" s="306"/>
      <c r="EJ17" s="306">
        <v>0</v>
      </c>
      <c r="EK17" s="334"/>
      <c r="EL17" s="306"/>
      <c r="EM17" s="306">
        <v>0</v>
      </c>
      <c r="EN17" s="334"/>
      <c r="EO17" s="306"/>
      <c r="EP17" s="306">
        <v>0</v>
      </c>
      <c r="EQ17" s="334"/>
      <c r="ER17" s="306"/>
      <c r="ES17" s="306">
        <v>0</v>
      </c>
      <c r="ET17" s="334"/>
      <c r="EU17" s="306"/>
      <c r="EV17" s="394">
        <f t="shared" si="65"/>
        <v>0</v>
      </c>
      <c r="EW17" s="394">
        <f t="shared" si="65"/>
        <v>0</v>
      </c>
      <c r="EX17" s="394">
        <f t="shared" si="65"/>
        <v>0</v>
      </c>
      <c r="EY17" s="334"/>
      <c r="EZ17" s="334"/>
      <c r="FA17" s="306"/>
      <c r="FB17" s="334"/>
      <c r="FC17" s="306">
        <v>0</v>
      </c>
      <c r="FD17" s="306"/>
      <c r="FE17" s="334"/>
      <c r="FF17" s="334">
        <v>0</v>
      </c>
      <c r="FG17" s="306"/>
      <c r="FH17" s="334"/>
      <c r="FI17" s="334">
        <v>0</v>
      </c>
      <c r="FJ17" s="306"/>
      <c r="FK17" s="334"/>
      <c r="FL17" s="334">
        <v>0</v>
      </c>
      <c r="FM17" s="306"/>
      <c r="FN17" s="334"/>
      <c r="FO17" s="334">
        <v>0</v>
      </c>
      <c r="FP17" s="306"/>
      <c r="FQ17" s="334"/>
      <c r="FR17" s="334">
        <v>0</v>
      </c>
      <c r="FS17" s="306"/>
      <c r="FT17" s="334"/>
      <c r="FU17" s="334">
        <v>0</v>
      </c>
      <c r="FV17" s="306"/>
      <c r="FW17" s="334"/>
      <c r="FX17" s="334">
        <v>0</v>
      </c>
      <c r="FY17" s="306"/>
      <c r="FZ17" s="334"/>
      <c r="GA17" s="334"/>
      <c r="GB17" s="306"/>
      <c r="GC17" s="334"/>
      <c r="GD17" s="334">
        <v>0</v>
      </c>
      <c r="GE17" s="306"/>
      <c r="GF17" s="334"/>
      <c r="GG17" s="334">
        <v>0</v>
      </c>
      <c r="GH17" s="306"/>
      <c r="GI17" s="334"/>
      <c r="GJ17" s="334">
        <v>0</v>
      </c>
      <c r="GK17" s="306"/>
      <c r="GL17" s="334">
        <f t="shared" si="66"/>
        <v>0</v>
      </c>
      <c r="GM17" s="334">
        <f t="shared" si="66"/>
        <v>0</v>
      </c>
      <c r="GN17" s="334">
        <f t="shared" si="66"/>
        <v>0</v>
      </c>
      <c r="GO17" s="334"/>
      <c r="GP17" s="334">
        <v>0</v>
      </c>
      <c r="GQ17" s="306"/>
      <c r="GR17" s="334"/>
      <c r="GS17" s="334">
        <v>0</v>
      </c>
      <c r="GT17" s="306"/>
      <c r="GU17" s="334"/>
      <c r="GV17" s="334">
        <v>0</v>
      </c>
      <c r="GW17" s="306"/>
      <c r="GX17" s="334">
        <f t="shared" si="67"/>
        <v>0</v>
      </c>
      <c r="GY17" s="334">
        <f t="shared" si="67"/>
        <v>0</v>
      </c>
      <c r="GZ17" s="334">
        <f t="shared" si="67"/>
        <v>0</v>
      </c>
      <c r="HA17" s="335">
        <f t="shared" si="63"/>
        <v>626397</v>
      </c>
      <c r="HB17" s="335">
        <f t="shared" si="63"/>
        <v>231491</v>
      </c>
      <c r="HC17" s="336">
        <f t="shared" si="63"/>
        <v>0</v>
      </c>
    </row>
    <row r="18" spans="1:211" s="167" customFormat="1" x14ac:dyDescent="0.2">
      <c r="A18" s="309" t="s">
        <v>575</v>
      </c>
      <c r="B18" s="310">
        <f>B19+B20+B21</f>
        <v>0</v>
      </c>
      <c r="C18" s="337">
        <f t="shared" ref="C18" si="98">C19+C20+C21</f>
        <v>0</v>
      </c>
      <c r="D18" s="310">
        <f>D19+D20+D21</f>
        <v>0</v>
      </c>
      <c r="E18" s="310">
        <f t="shared" ref="E18:GV18" si="99">E19+E20+E21</f>
        <v>0</v>
      </c>
      <c r="F18" s="337">
        <f t="shared" si="99"/>
        <v>0</v>
      </c>
      <c r="G18" s="310">
        <f>G19+G20+G21</f>
        <v>0</v>
      </c>
      <c r="H18" s="310">
        <f t="shared" si="99"/>
        <v>0</v>
      </c>
      <c r="I18" s="337">
        <f t="shared" si="99"/>
        <v>0</v>
      </c>
      <c r="J18" s="310">
        <f>J19+J20+J21</f>
        <v>0</v>
      </c>
      <c r="K18" s="310">
        <f t="shared" si="99"/>
        <v>0</v>
      </c>
      <c r="L18" s="337">
        <f t="shared" si="99"/>
        <v>0</v>
      </c>
      <c r="M18" s="310">
        <f>M19+M20+M21</f>
        <v>0</v>
      </c>
      <c r="N18" s="310">
        <f t="shared" si="99"/>
        <v>0</v>
      </c>
      <c r="O18" s="337">
        <f t="shared" si="99"/>
        <v>0</v>
      </c>
      <c r="P18" s="310">
        <f>P19+P20+P21</f>
        <v>0</v>
      </c>
      <c r="Q18" s="310">
        <f t="shared" ref="Q18" si="100">Q19+Q20+Q21</f>
        <v>0</v>
      </c>
      <c r="R18" s="337">
        <f t="shared" si="99"/>
        <v>0</v>
      </c>
      <c r="S18" s="310">
        <f>S19+S20+S21</f>
        <v>0</v>
      </c>
      <c r="T18" s="310">
        <f t="shared" si="99"/>
        <v>0</v>
      </c>
      <c r="U18" s="337">
        <f t="shared" si="99"/>
        <v>0</v>
      </c>
      <c r="V18" s="310">
        <f>V19+V20+V21</f>
        <v>0</v>
      </c>
      <c r="W18" s="310">
        <f t="shared" ref="W18" si="101">W19+W20+W21</f>
        <v>0</v>
      </c>
      <c r="X18" s="337">
        <f t="shared" si="99"/>
        <v>0</v>
      </c>
      <c r="Y18" s="310">
        <f>Y19+Y20+Y21</f>
        <v>0</v>
      </c>
      <c r="Z18" s="310">
        <f t="shared" ref="Z18" si="102">Z19+Z20+Z21</f>
        <v>0</v>
      </c>
      <c r="AA18" s="337">
        <f t="shared" si="99"/>
        <v>0</v>
      </c>
      <c r="AB18" s="310">
        <f>AB19+AB20+AB21</f>
        <v>0</v>
      </c>
      <c r="AC18" s="310">
        <f t="shared" ref="AC18" si="103">AC19+AC20+AC21</f>
        <v>0</v>
      </c>
      <c r="AD18" s="337">
        <f t="shared" si="99"/>
        <v>0</v>
      </c>
      <c r="AE18" s="310">
        <f>AE19+AE20+AE21</f>
        <v>0</v>
      </c>
      <c r="AF18" s="310">
        <f t="shared" ref="AF18" si="104">AF19+AF20+AF21</f>
        <v>0</v>
      </c>
      <c r="AG18" s="337">
        <f t="shared" si="99"/>
        <v>0</v>
      </c>
      <c r="AH18" s="310">
        <f>AH19+AH20+AH21</f>
        <v>0</v>
      </c>
      <c r="AI18" s="310">
        <f t="shared" si="99"/>
        <v>0</v>
      </c>
      <c r="AJ18" s="337">
        <f t="shared" si="99"/>
        <v>0</v>
      </c>
      <c r="AK18" s="310">
        <f>AK19+AK20+AK21</f>
        <v>0</v>
      </c>
      <c r="AL18" s="310">
        <f t="shared" si="99"/>
        <v>0</v>
      </c>
      <c r="AM18" s="337">
        <f t="shared" si="99"/>
        <v>0</v>
      </c>
      <c r="AN18" s="310">
        <f>AN19+AN20+AN21</f>
        <v>0</v>
      </c>
      <c r="AO18" s="310">
        <f t="shared" si="99"/>
        <v>0</v>
      </c>
      <c r="AP18" s="337">
        <f t="shared" si="99"/>
        <v>0</v>
      </c>
      <c r="AQ18" s="310">
        <f>AQ19+AQ20+AQ21</f>
        <v>0</v>
      </c>
      <c r="AR18" s="310">
        <f>AR19+AR20+AR21</f>
        <v>0</v>
      </c>
      <c r="AS18" s="337">
        <f t="shared" ref="AS18" si="105">AS19+AS20+AS21</f>
        <v>0</v>
      </c>
      <c r="AT18" s="310">
        <f>AT19+AT20+AT21</f>
        <v>0</v>
      </c>
      <c r="AU18" s="310">
        <f t="shared" si="99"/>
        <v>3300</v>
      </c>
      <c r="AV18" s="337">
        <f t="shared" si="99"/>
        <v>66438</v>
      </c>
      <c r="AW18" s="310">
        <f>AW19+AW20+AW21</f>
        <v>63138</v>
      </c>
      <c r="AX18" s="310">
        <f t="shared" si="99"/>
        <v>0</v>
      </c>
      <c r="AY18" s="337">
        <f t="shared" si="99"/>
        <v>0</v>
      </c>
      <c r="AZ18" s="310">
        <f>AZ19+AZ20+AZ21</f>
        <v>0</v>
      </c>
      <c r="BA18" s="310">
        <f t="shared" si="99"/>
        <v>0</v>
      </c>
      <c r="BB18" s="337">
        <f t="shared" si="99"/>
        <v>0</v>
      </c>
      <c r="BC18" s="310">
        <f>BC19+BC20+BC21</f>
        <v>0</v>
      </c>
      <c r="BD18" s="310">
        <f t="shared" si="99"/>
        <v>0</v>
      </c>
      <c r="BE18" s="337">
        <f t="shared" si="99"/>
        <v>0</v>
      </c>
      <c r="BF18" s="310">
        <f>BF19+BF20+BF21</f>
        <v>0</v>
      </c>
      <c r="BG18" s="310">
        <f t="shared" si="99"/>
        <v>0</v>
      </c>
      <c r="BH18" s="337">
        <f t="shared" si="99"/>
        <v>620</v>
      </c>
      <c r="BI18" s="310">
        <f>BI19+BI20+BI21</f>
        <v>582</v>
      </c>
      <c r="BJ18" s="310">
        <f t="shared" si="99"/>
        <v>0</v>
      </c>
      <c r="BK18" s="337">
        <f t="shared" si="99"/>
        <v>0</v>
      </c>
      <c r="BL18" s="310">
        <f>BL19+BL20+BL21</f>
        <v>0</v>
      </c>
      <c r="BM18" s="310">
        <f t="shared" si="99"/>
        <v>0</v>
      </c>
      <c r="BN18" s="337">
        <f t="shared" si="99"/>
        <v>0</v>
      </c>
      <c r="BO18" s="310">
        <f>BO19+BO20+BO21</f>
        <v>0</v>
      </c>
      <c r="BP18" s="310">
        <f t="shared" si="99"/>
        <v>0</v>
      </c>
      <c r="BQ18" s="337">
        <f t="shared" si="99"/>
        <v>96565</v>
      </c>
      <c r="BR18" s="310">
        <f>BR19+BR20+BR21</f>
        <v>95051</v>
      </c>
      <c r="BS18" s="310">
        <f t="shared" si="99"/>
        <v>0</v>
      </c>
      <c r="BT18" s="337">
        <f t="shared" si="99"/>
        <v>0</v>
      </c>
      <c r="BU18" s="310">
        <f>BU19+BU20+BU21</f>
        <v>0</v>
      </c>
      <c r="BV18" s="310">
        <f t="shared" si="99"/>
        <v>0</v>
      </c>
      <c r="BW18" s="337">
        <f t="shared" si="99"/>
        <v>0</v>
      </c>
      <c r="BX18" s="310">
        <f>BX19+BX20+BX21</f>
        <v>0</v>
      </c>
      <c r="BY18" s="310">
        <f t="shared" si="99"/>
        <v>0</v>
      </c>
      <c r="BZ18" s="337">
        <f t="shared" si="99"/>
        <v>6000</v>
      </c>
      <c r="CA18" s="310">
        <f>CA19+CA20+CA21</f>
        <v>6000</v>
      </c>
      <c r="CB18" s="310">
        <f t="shared" si="99"/>
        <v>0</v>
      </c>
      <c r="CC18" s="337">
        <f t="shared" si="99"/>
        <v>0</v>
      </c>
      <c r="CD18" s="310">
        <f>CD19+CD20+CD21</f>
        <v>0</v>
      </c>
      <c r="CE18" s="310">
        <f t="shared" si="99"/>
        <v>157300</v>
      </c>
      <c r="CF18" s="337">
        <f t="shared" si="99"/>
        <v>192555</v>
      </c>
      <c r="CG18" s="310">
        <f>CG19+CG20+CG21</f>
        <v>110448</v>
      </c>
      <c r="CH18" s="310">
        <f t="shared" si="99"/>
        <v>0</v>
      </c>
      <c r="CI18" s="337">
        <f t="shared" si="99"/>
        <v>0</v>
      </c>
      <c r="CJ18" s="310">
        <f>CJ19+CJ20+CJ21</f>
        <v>0</v>
      </c>
      <c r="CK18" s="310">
        <f t="shared" si="99"/>
        <v>0</v>
      </c>
      <c r="CL18" s="337">
        <f t="shared" si="99"/>
        <v>0</v>
      </c>
      <c r="CM18" s="310">
        <f>CM19+CM20+CM21</f>
        <v>0</v>
      </c>
      <c r="CN18" s="310">
        <f t="shared" si="99"/>
        <v>0</v>
      </c>
      <c r="CO18" s="337">
        <f t="shared" si="99"/>
        <v>0</v>
      </c>
      <c r="CP18" s="310">
        <f>CP19+CP20+CP21</f>
        <v>0</v>
      </c>
      <c r="CQ18" s="310">
        <f t="shared" si="99"/>
        <v>0</v>
      </c>
      <c r="CR18" s="337">
        <f t="shared" si="99"/>
        <v>0</v>
      </c>
      <c r="CS18" s="310">
        <f>CS19+CS20+CS21</f>
        <v>0</v>
      </c>
      <c r="CT18" s="310">
        <f t="shared" si="99"/>
        <v>0</v>
      </c>
      <c r="CU18" s="337">
        <f t="shared" si="99"/>
        <v>0</v>
      </c>
      <c r="CV18" s="310">
        <f>CV19+CV20+CV21</f>
        <v>0</v>
      </c>
      <c r="CW18" s="310">
        <f t="shared" si="99"/>
        <v>0</v>
      </c>
      <c r="CX18" s="337">
        <f t="shared" si="99"/>
        <v>0</v>
      </c>
      <c r="CY18" s="310">
        <f>CY19+CY20+CY21</f>
        <v>0</v>
      </c>
      <c r="CZ18" s="310">
        <f t="shared" si="99"/>
        <v>0</v>
      </c>
      <c r="DA18" s="337">
        <f t="shared" si="99"/>
        <v>0</v>
      </c>
      <c r="DB18" s="310">
        <f>DB19+DB20+DB21</f>
        <v>0</v>
      </c>
      <c r="DC18" s="310">
        <f t="shared" si="99"/>
        <v>0</v>
      </c>
      <c r="DD18" s="337">
        <f t="shared" si="99"/>
        <v>0</v>
      </c>
      <c r="DE18" s="310">
        <f>DE19+DE20+DE21</f>
        <v>0</v>
      </c>
      <c r="DF18" s="310">
        <f t="shared" si="99"/>
        <v>0</v>
      </c>
      <c r="DG18" s="337">
        <f t="shared" si="99"/>
        <v>0</v>
      </c>
      <c r="DH18" s="310">
        <f>DH19+DH20+DH21</f>
        <v>0</v>
      </c>
      <c r="DI18" s="310">
        <f t="shared" si="99"/>
        <v>0</v>
      </c>
      <c r="DJ18" s="337">
        <f t="shared" si="99"/>
        <v>9000</v>
      </c>
      <c r="DK18" s="310">
        <f>DK19+DK20+DK21</f>
        <v>2160</v>
      </c>
      <c r="DL18" s="310">
        <f t="shared" si="99"/>
        <v>0</v>
      </c>
      <c r="DM18" s="337">
        <f t="shared" si="99"/>
        <v>0</v>
      </c>
      <c r="DN18" s="310">
        <f>DN19+DN20+DN21</f>
        <v>0</v>
      </c>
      <c r="DO18" s="310">
        <f>DO19+DO20+DO21</f>
        <v>0</v>
      </c>
      <c r="DP18" s="337">
        <f t="shared" ref="DP18" si="106">DP19+DP20+DP21</f>
        <v>0</v>
      </c>
      <c r="DQ18" s="310">
        <f>DQ19+DQ20+DQ21</f>
        <v>0</v>
      </c>
      <c r="DR18" s="395">
        <f t="shared" si="99"/>
        <v>160600</v>
      </c>
      <c r="DS18" s="395">
        <f t="shared" si="99"/>
        <v>371178</v>
      </c>
      <c r="DT18" s="395">
        <f t="shared" si="99"/>
        <v>277379</v>
      </c>
      <c r="DU18" s="310">
        <f t="shared" si="99"/>
        <v>0</v>
      </c>
      <c r="DV18" s="337">
        <f t="shared" si="99"/>
        <v>0</v>
      </c>
      <c r="DW18" s="310">
        <f>DW19+DW20+DW21</f>
        <v>0</v>
      </c>
      <c r="DX18" s="310">
        <f t="shared" si="99"/>
        <v>0</v>
      </c>
      <c r="DY18" s="337">
        <f t="shared" si="99"/>
        <v>0</v>
      </c>
      <c r="DZ18" s="310">
        <f>DZ19+DZ20+DZ21</f>
        <v>0</v>
      </c>
      <c r="EA18" s="310">
        <f t="shared" si="99"/>
        <v>0</v>
      </c>
      <c r="EB18" s="337">
        <f t="shared" si="99"/>
        <v>0</v>
      </c>
      <c r="EC18" s="310">
        <f>EC19+EC20+EC21</f>
        <v>0</v>
      </c>
      <c r="ED18" s="310">
        <f t="shared" si="99"/>
        <v>16400</v>
      </c>
      <c r="EE18" s="337">
        <f t="shared" si="99"/>
        <v>48816</v>
      </c>
      <c r="EF18" s="310">
        <f>EF19+EF20+EF21</f>
        <v>14374</v>
      </c>
      <c r="EG18" s="310">
        <f t="shared" ref="EG18:EN18" si="107">EG19+EG20+EG21</f>
        <v>10400</v>
      </c>
      <c r="EH18" s="337">
        <f t="shared" si="107"/>
        <v>47117</v>
      </c>
      <c r="EI18" s="310">
        <f>EI19+EI20+EI21</f>
        <v>19574</v>
      </c>
      <c r="EJ18" s="310">
        <f t="shared" ref="EJ18:EK18" si="108">EJ19+EJ20+EJ21</f>
        <v>800</v>
      </c>
      <c r="EK18" s="337">
        <f t="shared" si="108"/>
        <v>1110</v>
      </c>
      <c r="EL18" s="310">
        <f>EL19+EL20+EL21</f>
        <v>1110</v>
      </c>
      <c r="EM18" s="310">
        <f t="shared" si="107"/>
        <v>5100</v>
      </c>
      <c r="EN18" s="337">
        <f t="shared" si="107"/>
        <v>5100</v>
      </c>
      <c r="EO18" s="310">
        <f>EO19+EO20+EO21</f>
        <v>24</v>
      </c>
      <c r="EP18" s="310">
        <f t="shared" ref="EP18:ET18" si="109">EP19+EP20+EP21</f>
        <v>0</v>
      </c>
      <c r="EQ18" s="337">
        <f t="shared" si="109"/>
        <v>0</v>
      </c>
      <c r="ER18" s="310">
        <f>ER19+ER20+ER21</f>
        <v>0</v>
      </c>
      <c r="ES18" s="310">
        <f t="shared" si="109"/>
        <v>2000</v>
      </c>
      <c r="ET18" s="337">
        <f t="shared" si="109"/>
        <v>8650</v>
      </c>
      <c r="EU18" s="310">
        <f>EU19+EU20+EU21</f>
        <v>7685</v>
      </c>
      <c r="EV18" s="395">
        <f t="shared" si="99"/>
        <v>34700</v>
      </c>
      <c r="EW18" s="395">
        <f t="shared" si="99"/>
        <v>110793</v>
      </c>
      <c r="EX18" s="395">
        <f t="shared" si="99"/>
        <v>42767</v>
      </c>
      <c r="EY18" s="337">
        <f>EY19+EY20+EY21</f>
        <v>0</v>
      </c>
      <c r="EZ18" s="337">
        <f t="shared" ref="EZ18" si="110">EZ19+EZ20+EZ21</f>
        <v>0</v>
      </c>
      <c r="FA18" s="310">
        <f>FA19+FA20+FA21</f>
        <v>0</v>
      </c>
      <c r="FB18" s="337">
        <f t="shared" ref="FB18" si="111">FB19+FB20+FB21</f>
        <v>1000</v>
      </c>
      <c r="FC18" s="337">
        <f t="shared" si="99"/>
        <v>1660</v>
      </c>
      <c r="FD18" s="310">
        <f>FD19+FD20+FD21</f>
        <v>1615</v>
      </c>
      <c r="FE18" s="337">
        <f t="shared" ref="FE18" si="112">FE19+FE20+FE21</f>
        <v>1000</v>
      </c>
      <c r="FF18" s="337">
        <f t="shared" si="99"/>
        <v>550</v>
      </c>
      <c r="FG18" s="310">
        <f>FG19+FG20+FG21</f>
        <v>146</v>
      </c>
      <c r="FH18" s="337">
        <f t="shared" ref="FH18" si="113">FH19+FH20+FH21</f>
        <v>0</v>
      </c>
      <c r="FI18" s="337">
        <f t="shared" si="99"/>
        <v>8406</v>
      </c>
      <c r="FJ18" s="310">
        <f>FJ19+FJ20+FJ21</f>
        <v>5611</v>
      </c>
      <c r="FK18" s="337">
        <f t="shared" ref="FK18" si="114">FK19+FK20+FK21</f>
        <v>1000</v>
      </c>
      <c r="FL18" s="337">
        <f t="shared" si="99"/>
        <v>1400</v>
      </c>
      <c r="FM18" s="310">
        <f>FM19+FM20+FM21</f>
        <v>1232</v>
      </c>
      <c r="FN18" s="337">
        <f t="shared" ref="FN18" si="115">FN19+FN20+FN21</f>
        <v>500</v>
      </c>
      <c r="FO18" s="337">
        <f t="shared" si="99"/>
        <v>100</v>
      </c>
      <c r="FP18" s="310">
        <f>FP19+FP20+FP21</f>
        <v>26</v>
      </c>
      <c r="FQ18" s="337">
        <f t="shared" ref="FQ18" si="116">FQ19+FQ20+FQ21</f>
        <v>500</v>
      </c>
      <c r="FR18" s="337">
        <f t="shared" si="99"/>
        <v>1200</v>
      </c>
      <c r="FS18" s="310">
        <f>FS19+FS20+FS21</f>
        <v>811</v>
      </c>
      <c r="FT18" s="337">
        <f t="shared" ref="FT18" si="117">FT19+FT20+FT21</f>
        <v>3000</v>
      </c>
      <c r="FU18" s="337">
        <f t="shared" si="99"/>
        <v>20074</v>
      </c>
      <c r="FV18" s="310">
        <f>FV19+FV20+FV21</f>
        <v>7904</v>
      </c>
      <c r="FW18" s="337">
        <f t="shared" ref="FW18" si="118">FW19+FW20+FW21</f>
        <v>500</v>
      </c>
      <c r="FX18" s="337">
        <f t="shared" si="99"/>
        <v>6700</v>
      </c>
      <c r="FY18" s="310">
        <f>FY19+FY20+FY21</f>
        <v>3047</v>
      </c>
      <c r="FZ18" s="337">
        <f t="shared" si="99"/>
        <v>0</v>
      </c>
      <c r="GA18" s="337">
        <f t="shared" si="99"/>
        <v>0</v>
      </c>
      <c r="GB18" s="310">
        <f>GB19+GB20+GB21</f>
        <v>0</v>
      </c>
      <c r="GC18" s="337">
        <f t="shared" ref="GC18" si="119">GC19+GC20+GC21</f>
        <v>500</v>
      </c>
      <c r="GD18" s="337">
        <f t="shared" si="99"/>
        <v>1250</v>
      </c>
      <c r="GE18" s="310">
        <f>GE19+GE20+GE21</f>
        <v>153</v>
      </c>
      <c r="GF18" s="337">
        <f t="shared" ref="GF18" si="120">GF19+GF20+GF21</f>
        <v>500</v>
      </c>
      <c r="GG18" s="337">
        <f t="shared" si="99"/>
        <v>3660</v>
      </c>
      <c r="GH18" s="310">
        <f>GH19+GH20+GH21</f>
        <v>3602</v>
      </c>
      <c r="GI18" s="337">
        <f>GI19+GI20+GI21</f>
        <v>0</v>
      </c>
      <c r="GJ18" s="337">
        <f t="shared" ref="GJ18" si="121">GJ19+GJ20+GJ21</f>
        <v>27925</v>
      </c>
      <c r="GK18" s="310">
        <f>GK19+GK20+GK21</f>
        <v>26037</v>
      </c>
      <c r="GL18" s="337">
        <f>GL19+GL20+GL21</f>
        <v>8500</v>
      </c>
      <c r="GM18" s="337">
        <f t="shared" ref="GM18:GN18" si="122">GM19+GM20+GM21</f>
        <v>72925</v>
      </c>
      <c r="GN18" s="337">
        <f t="shared" si="122"/>
        <v>50184</v>
      </c>
      <c r="GO18" s="337">
        <f>GO19+GO20+GO21</f>
        <v>37818</v>
      </c>
      <c r="GP18" s="337">
        <f t="shared" ref="GP18" si="123">GP19+GP20+GP21</f>
        <v>75158</v>
      </c>
      <c r="GQ18" s="310">
        <f>GQ19+GQ20+GQ21</f>
        <v>54076</v>
      </c>
      <c r="GR18" s="337">
        <f t="shared" ref="GR18" si="124">GR19+GR20+GR21</f>
        <v>4000</v>
      </c>
      <c r="GS18" s="337">
        <f t="shared" si="99"/>
        <v>114306</v>
      </c>
      <c r="GT18" s="310">
        <v>106042</v>
      </c>
      <c r="GU18" s="337">
        <f t="shared" ref="GU18" si="125">GU19+GU20+GU21</f>
        <v>13686</v>
      </c>
      <c r="GV18" s="337">
        <f t="shared" si="99"/>
        <v>27670</v>
      </c>
      <c r="GW18" s="310">
        <f>GW19+GW20+GW21</f>
        <v>18756</v>
      </c>
      <c r="GX18" s="337">
        <f>GX19+GX20+GX21</f>
        <v>64004</v>
      </c>
      <c r="GY18" s="337">
        <f t="shared" ref="GY18:GZ18" si="126">GY19+GY20+GY21</f>
        <v>290059</v>
      </c>
      <c r="GZ18" s="337">
        <f t="shared" si="126"/>
        <v>229362</v>
      </c>
      <c r="HA18" s="337">
        <f>HA19+HA20+HA21</f>
        <v>259304</v>
      </c>
      <c r="HB18" s="337">
        <f t="shared" ref="HB18:HC18" si="127">HB19+HB20+HB21</f>
        <v>772030</v>
      </c>
      <c r="HC18" s="338">
        <f t="shared" si="127"/>
        <v>549508</v>
      </c>
    </row>
    <row r="19" spans="1:211" x14ac:dyDescent="0.2">
      <c r="A19" s="305" t="s">
        <v>576</v>
      </c>
      <c r="B19" s="306">
        <v>0</v>
      </c>
      <c r="C19" s="334"/>
      <c r="D19" s="306"/>
      <c r="E19" s="306"/>
      <c r="F19" s="334"/>
      <c r="G19" s="306"/>
      <c r="H19" s="306"/>
      <c r="I19" s="334"/>
      <c r="J19" s="306"/>
      <c r="K19" s="306"/>
      <c r="L19" s="334"/>
      <c r="M19" s="306"/>
      <c r="N19" s="306"/>
      <c r="O19" s="334"/>
      <c r="P19" s="306"/>
      <c r="Q19" s="306"/>
      <c r="R19" s="334"/>
      <c r="S19" s="306"/>
      <c r="T19" s="306">
        <v>0</v>
      </c>
      <c r="U19" s="334"/>
      <c r="V19" s="306"/>
      <c r="W19" s="306">
        <v>0</v>
      </c>
      <c r="X19" s="334"/>
      <c r="Y19" s="306"/>
      <c r="Z19" s="306">
        <v>0</v>
      </c>
      <c r="AA19" s="334"/>
      <c r="AB19" s="306"/>
      <c r="AC19" s="306">
        <v>0</v>
      </c>
      <c r="AD19" s="334"/>
      <c r="AE19" s="306"/>
      <c r="AF19" s="306">
        <v>0</v>
      </c>
      <c r="AG19" s="334"/>
      <c r="AH19" s="306"/>
      <c r="AI19" s="306">
        <v>0</v>
      </c>
      <c r="AJ19" s="334"/>
      <c r="AK19" s="306"/>
      <c r="AL19" s="306">
        <v>0</v>
      </c>
      <c r="AM19" s="334"/>
      <c r="AN19" s="306"/>
      <c r="AO19" s="306">
        <v>0</v>
      </c>
      <c r="AP19" s="334"/>
      <c r="AQ19" s="306"/>
      <c r="AR19" s="306"/>
      <c r="AS19" s="334"/>
      <c r="AT19" s="306"/>
      <c r="AU19" s="306">
        <v>3300</v>
      </c>
      <c r="AV19" s="334">
        <v>66438</v>
      </c>
      <c r="AW19" s="306">
        <v>63138</v>
      </c>
      <c r="AX19" s="306">
        <v>0</v>
      </c>
      <c r="AY19" s="334"/>
      <c r="AZ19" s="306"/>
      <c r="BA19" s="306"/>
      <c r="BB19" s="334"/>
      <c r="BC19" s="306"/>
      <c r="BD19" s="306">
        <v>0</v>
      </c>
      <c r="BE19" s="334"/>
      <c r="BF19" s="306"/>
      <c r="BG19" s="306">
        <v>0</v>
      </c>
      <c r="BH19" s="334">
        <v>620</v>
      </c>
      <c r="BI19" s="334">
        <v>582</v>
      </c>
      <c r="BJ19" s="306"/>
      <c r="BK19" s="334"/>
      <c r="BL19" s="306"/>
      <c r="BM19" s="306">
        <v>0</v>
      </c>
      <c r="BN19" s="334"/>
      <c r="BO19" s="306"/>
      <c r="BP19" s="306">
        <f>'11601 kiadás 4a.'!K18</f>
        <v>0</v>
      </c>
      <c r="BQ19" s="306">
        <f>'11601 kiadás 4a.'!L18</f>
        <v>89895</v>
      </c>
      <c r="BR19" s="306">
        <f>'11601 kiadás 4a.'!M18</f>
        <v>88382</v>
      </c>
      <c r="BS19" s="306">
        <v>0</v>
      </c>
      <c r="BT19" s="334"/>
      <c r="BU19" s="306"/>
      <c r="BV19" s="306"/>
      <c r="BW19" s="334"/>
      <c r="BX19" s="306"/>
      <c r="BY19" s="306">
        <v>0</v>
      </c>
      <c r="BZ19" s="334"/>
      <c r="CA19" s="306"/>
      <c r="CB19" s="306"/>
      <c r="CC19" s="334"/>
      <c r="CD19" s="306"/>
      <c r="CE19" s="306">
        <f>[2]kiadás11602!N22</f>
        <v>0</v>
      </c>
      <c r="CF19" s="306">
        <f>[2]kiadás11602!O22</f>
        <v>0</v>
      </c>
      <c r="CG19" s="306"/>
      <c r="CH19" s="306"/>
      <c r="CI19" s="334"/>
      <c r="CJ19" s="306"/>
      <c r="CK19" s="306"/>
      <c r="CL19" s="334"/>
      <c r="CM19" s="306"/>
      <c r="CN19" s="306"/>
      <c r="CO19" s="334"/>
      <c r="CP19" s="306"/>
      <c r="CQ19" s="306"/>
      <c r="CR19" s="334"/>
      <c r="CS19" s="306"/>
      <c r="CT19" s="306"/>
      <c r="CU19" s="334"/>
      <c r="CV19" s="306"/>
      <c r="CW19" s="306">
        <v>0</v>
      </c>
      <c r="CX19" s="334"/>
      <c r="CY19" s="306"/>
      <c r="CZ19" s="306">
        <v>0</v>
      </c>
      <c r="DA19" s="334"/>
      <c r="DB19" s="306"/>
      <c r="DC19" s="306"/>
      <c r="DD19" s="334"/>
      <c r="DE19" s="306"/>
      <c r="DF19" s="306">
        <v>0</v>
      </c>
      <c r="DG19" s="334"/>
      <c r="DH19" s="306"/>
      <c r="DI19" s="306">
        <v>0</v>
      </c>
      <c r="DJ19" s="334">
        <v>9000</v>
      </c>
      <c r="DK19" s="306">
        <f>2449-289</f>
        <v>2160</v>
      </c>
      <c r="DL19" s="306"/>
      <c r="DM19" s="334"/>
      <c r="DN19" s="306"/>
      <c r="DO19" s="306"/>
      <c r="DP19" s="334"/>
      <c r="DQ19" s="306"/>
      <c r="DR19" s="394">
        <f t="shared" si="64"/>
        <v>3300</v>
      </c>
      <c r="DS19" s="394">
        <f>C19+F19+I19+L19+O19+R19+U19+X19+AA19+AD19+AG19+AJ19+AM19+AP19+AS19+AV19+AY19+BB19+BE19+BH19+BK19+BN19+BQ19+BT19+BW19+BZ19+CC19+CF19+CI19+CL19+CO19+CR19+CU19+CX19+DA19+DD19+DG19+DJ19+DM19+DP19</f>
        <v>165953</v>
      </c>
      <c r="DT19" s="394">
        <f>D19+G19+J19+M19+P19+S19+V19+Y19+AB19+AE19+AH19+AK19+AN19+AQ19+AT19+AW19+AZ19+BC19+BF19+BI19+BL19+BO19+BR19+BU19+BX19+CA19+CD19+CG19+CJ19+CM19+CP19+CS19+CV19+CY19+DB19+DE19+DH19+DK19+DN19+DQ19</f>
        <v>154262</v>
      </c>
      <c r="DU19" s="334"/>
      <c r="DV19" s="334"/>
      <c r="DW19" s="306"/>
      <c r="DX19" s="306"/>
      <c r="DY19" s="334"/>
      <c r="DZ19" s="306"/>
      <c r="EA19" s="306"/>
      <c r="EB19" s="334"/>
      <c r="EC19" s="306"/>
      <c r="ED19" s="306">
        <v>13500</v>
      </c>
      <c r="EE19" s="334">
        <v>23616</v>
      </c>
      <c r="EF19" s="306">
        <v>14374</v>
      </c>
      <c r="EG19" s="306">
        <v>10400</v>
      </c>
      <c r="EH19" s="334">
        <v>47117</v>
      </c>
      <c r="EI19" s="306">
        <f>19573+1</f>
        <v>19574</v>
      </c>
      <c r="EJ19" s="306">
        <v>800</v>
      </c>
      <c r="EK19" s="334">
        <v>1110</v>
      </c>
      <c r="EL19" s="306">
        <v>1110</v>
      </c>
      <c r="EM19" s="306">
        <v>2500</v>
      </c>
      <c r="EN19" s="334">
        <v>2500</v>
      </c>
      <c r="EO19" s="306">
        <v>24</v>
      </c>
      <c r="EP19" s="306">
        <v>0</v>
      </c>
      <c r="EQ19" s="334"/>
      <c r="ER19" s="306"/>
      <c r="ES19" s="306">
        <v>2000</v>
      </c>
      <c r="ET19" s="334">
        <v>8650</v>
      </c>
      <c r="EU19" s="306">
        <v>7685</v>
      </c>
      <c r="EV19" s="394">
        <f t="shared" si="65"/>
        <v>29200</v>
      </c>
      <c r="EW19" s="394">
        <f t="shared" si="65"/>
        <v>82993</v>
      </c>
      <c r="EX19" s="394">
        <f t="shared" si="65"/>
        <v>42767</v>
      </c>
      <c r="EY19" s="334"/>
      <c r="EZ19" s="334">
        <v>0</v>
      </c>
      <c r="FA19" s="306"/>
      <c r="FB19" s="334">
        <v>1000</v>
      </c>
      <c r="FC19" s="334">
        <v>1660</v>
      </c>
      <c r="FD19" s="306">
        <v>1615</v>
      </c>
      <c r="FE19" s="334">
        <v>1000</v>
      </c>
      <c r="FF19" s="334">
        <v>550</v>
      </c>
      <c r="FG19" s="306">
        <v>146</v>
      </c>
      <c r="FH19" s="334"/>
      <c r="FI19" s="334">
        <v>8406</v>
      </c>
      <c r="FJ19" s="306">
        <v>5611</v>
      </c>
      <c r="FK19" s="334">
        <v>1000</v>
      </c>
      <c r="FL19" s="334">
        <v>1400</v>
      </c>
      <c r="FM19" s="306">
        <v>1232</v>
      </c>
      <c r="FN19" s="334">
        <v>500</v>
      </c>
      <c r="FO19" s="334">
        <v>100</v>
      </c>
      <c r="FP19" s="306">
        <v>26</v>
      </c>
      <c r="FQ19" s="334">
        <v>500</v>
      </c>
      <c r="FR19" s="334">
        <v>1200</v>
      </c>
      <c r="FS19" s="306">
        <v>811</v>
      </c>
      <c r="FT19" s="334">
        <f>2500+500</f>
        <v>3000</v>
      </c>
      <c r="FU19" s="334">
        <v>8574</v>
      </c>
      <c r="FV19" s="306">
        <v>7904</v>
      </c>
      <c r="FW19" s="334">
        <v>500</v>
      </c>
      <c r="FX19" s="334">
        <v>3100</v>
      </c>
      <c r="FY19" s="306">
        <v>3047</v>
      </c>
      <c r="FZ19" s="334"/>
      <c r="GA19" s="334">
        <v>0</v>
      </c>
      <c r="GB19" s="306"/>
      <c r="GC19" s="334">
        <v>500</v>
      </c>
      <c r="GD19" s="334">
        <v>1250</v>
      </c>
      <c r="GE19" s="306">
        <v>153</v>
      </c>
      <c r="GF19" s="334">
        <v>500</v>
      </c>
      <c r="GG19" s="334">
        <v>3660</v>
      </c>
      <c r="GH19" s="306">
        <v>3602</v>
      </c>
      <c r="GI19" s="334"/>
      <c r="GJ19" s="334">
        <v>27925</v>
      </c>
      <c r="GK19" s="306">
        <v>26037</v>
      </c>
      <c r="GL19" s="334">
        <f t="shared" si="66"/>
        <v>8500</v>
      </c>
      <c r="GM19" s="334">
        <f t="shared" si="66"/>
        <v>57825</v>
      </c>
      <c r="GN19" s="334">
        <f t="shared" si="66"/>
        <v>50184</v>
      </c>
      <c r="GO19" s="334">
        <f>9368+13500</f>
        <v>22868</v>
      </c>
      <c r="GP19" s="334">
        <v>24209</v>
      </c>
      <c r="GQ19" s="306">
        <v>17287</v>
      </c>
      <c r="GR19" s="334">
        <v>4000</v>
      </c>
      <c r="GS19" s="334">
        <v>114306</v>
      </c>
      <c r="GT19" s="306">
        <f>106042+304</f>
        <v>106346</v>
      </c>
      <c r="GU19" s="334">
        <f>5887+1766</f>
        <v>7653</v>
      </c>
      <c r="GV19" s="334">
        <v>15988</v>
      </c>
      <c r="GW19" s="306">
        <f>15987-337</f>
        <v>15650</v>
      </c>
      <c r="GX19" s="334">
        <f>GL19+GO19+GR19+GU19</f>
        <v>43021</v>
      </c>
      <c r="GY19" s="334">
        <f t="shared" si="67"/>
        <v>212328</v>
      </c>
      <c r="GZ19" s="334">
        <f t="shared" si="67"/>
        <v>189467</v>
      </c>
      <c r="HA19" s="335">
        <f t="shared" si="63"/>
        <v>75521</v>
      </c>
      <c r="HB19" s="335">
        <f t="shared" si="63"/>
        <v>461274</v>
      </c>
      <c r="HC19" s="336">
        <f t="shared" si="63"/>
        <v>386496</v>
      </c>
    </row>
    <row r="20" spans="1:211" x14ac:dyDescent="0.2">
      <c r="A20" s="305" t="s">
        <v>577</v>
      </c>
      <c r="B20" s="306">
        <v>0</v>
      </c>
      <c r="C20" s="334"/>
      <c r="D20" s="306"/>
      <c r="E20" s="306"/>
      <c r="F20" s="334"/>
      <c r="G20" s="306"/>
      <c r="H20" s="306"/>
      <c r="I20" s="334"/>
      <c r="J20" s="306"/>
      <c r="K20" s="306"/>
      <c r="L20" s="334"/>
      <c r="M20" s="306"/>
      <c r="N20" s="306"/>
      <c r="O20" s="334"/>
      <c r="P20" s="306"/>
      <c r="Q20" s="306"/>
      <c r="R20" s="334"/>
      <c r="S20" s="306"/>
      <c r="T20" s="306">
        <v>0</v>
      </c>
      <c r="U20" s="334"/>
      <c r="V20" s="306"/>
      <c r="W20" s="306">
        <v>0</v>
      </c>
      <c r="X20" s="334"/>
      <c r="Y20" s="306"/>
      <c r="Z20" s="306">
        <v>0</v>
      </c>
      <c r="AA20" s="334"/>
      <c r="AB20" s="306"/>
      <c r="AC20" s="306">
        <v>0</v>
      </c>
      <c r="AD20" s="334"/>
      <c r="AE20" s="306"/>
      <c r="AF20" s="306">
        <v>0</v>
      </c>
      <c r="AG20" s="334"/>
      <c r="AH20" s="306"/>
      <c r="AI20" s="306">
        <v>0</v>
      </c>
      <c r="AJ20" s="334"/>
      <c r="AK20" s="306"/>
      <c r="AL20" s="306">
        <v>0</v>
      </c>
      <c r="AM20" s="334"/>
      <c r="AN20" s="306"/>
      <c r="AO20" s="306">
        <v>0</v>
      </c>
      <c r="AP20" s="334"/>
      <c r="AQ20" s="306"/>
      <c r="AR20" s="306"/>
      <c r="AS20" s="334"/>
      <c r="AT20" s="306"/>
      <c r="AU20" s="306">
        <v>0</v>
      </c>
      <c r="AV20" s="334"/>
      <c r="AW20" s="306"/>
      <c r="AX20" s="306">
        <v>0</v>
      </c>
      <c r="AY20" s="334"/>
      <c r="AZ20" s="306"/>
      <c r="BA20" s="306"/>
      <c r="BB20" s="334"/>
      <c r="BC20" s="306"/>
      <c r="BD20" s="306">
        <v>0</v>
      </c>
      <c r="BE20" s="334"/>
      <c r="BF20" s="306"/>
      <c r="BG20" s="306">
        <v>0</v>
      </c>
      <c r="BH20" s="334"/>
      <c r="BI20" s="306"/>
      <c r="BJ20" s="306"/>
      <c r="BK20" s="334"/>
      <c r="BL20" s="306"/>
      <c r="BM20" s="306">
        <v>0</v>
      </c>
      <c r="BN20" s="334"/>
      <c r="BO20" s="306"/>
      <c r="BP20" s="306">
        <f>'11601 kiadás 4a.'!N18</f>
        <v>0</v>
      </c>
      <c r="BQ20" s="306">
        <f>'11601 kiadás 4a.'!O18</f>
        <v>6670</v>
      </c>
      <c r="BR20" s="306">
        <f>'11601 kiadás 4a.'!P18</f>
        <v>6669</v>
      </c>
      <c r="BS20" s="306">
        <v>0</v>
      </c>
      <c r="BT20" s="334"/>
      <c r="BU20" s="306"/>
      <c r="BV20" s="306"/>
      <c r="BW20" s="334"/>
      <c r="BX20" s="306"/>
      <c r="BY20" s="306">
        <v>0</v>
      </c>
      <c r="BZ20" s="334"/>
      <c r="CA20" s="306"/>
      <c r="CB20" s="306"/>
      <c r="CC20" s="334"/>
      <c r="CD20" s="306"/>
      <c r="CE20" s="306">
        <f>'11602 kiadás 4b.'!Q23</f>
        <v>0</v>
      </c>
      <c r="CF20" s="306">
        <f>'11602 kiadás 4b.'!R23</f>
        <v>6778</v>
      </c>
      <c r="CG20" s="306">
        <f>'11602 kiadás 4b.'!S23</f>
        <v>431</v>
      </c>
      <c r="CH20" s="306"/>
      <c r="CI20" s="334"/>
      <c r="CJ20" s="306"/>
      <c r="CK20" s="306"/>
      <c r="CL20" s="334"/>
      <c r="CM20" s="306"/>
      <c r="CN20" s="306"/>
      <c r="CO20" s="334"/>
      <c r="CP20" s="306"/>
      <c r="CQ20" s="306"/>
      <c r="CR20" s="334"/>
      <c r="CS20" s="306"/>
      <c r="CT20" s="306"/>
      <c r="CU20" s="334"/>
      <c r="CV20" s="306"/>
      <c r="CW20" s="306">
        <v>0</v>
      </c>
      <c r="CX20" s="334"/>
      <c r="CY20" s="306"/>
      <c r="CZ20" s="306">
        <v>0</v>
      </c>
      <c r="DA20" s="334"/>
      <c r="DB20" s="306"/>
      <c r="DC20" s="306"/>
      <c r="DD20" s="334"/>
      <c r="DE20" s="306"/>
      <c r="DF20" s="306">
        <v>0</v>
      </c>
      <c r="DG20" s="334"/>
      <c r="DH20" s="306"/>
      <c r="DI20" s="306">
        <v>0</v>
      </c>
      <c r="DJ20" s="334"/>
      <c r="DK20" s="306"/>
      <c r="DL20" s="306"/>
      <c r="DM20" s="334"/>
      <c r="DN20" s="306"/>
      <c r="DO20" s="306"/>
      <c r="DP20" s="334"/>
      <c r="DQ20" s="306"/>
      <c r="DR20" s="394">
        <f t="shared" si="64"/>
        <v>0</v>
      </c>
      <c r="DS20" s="394">
        <f>C20+F20+I20+L20+O20+R20+U20+X20+AA20+AD20+AG20+AJ20+AM20+AP20+AS20+AV20+AY20+BB20+BE20+BH20+BK20+BN20+BQ20+BT20+BW20+BZ20+CC20+CF20+CI20+CL20+CO20+CR20+CU20+CX20+DA20+DD20+DG20+DJ20+DM20+DP20</f>
        <v>13448</v>
      </c>
      <c r="DT20" s="394">
        <f>D20+G20+J20+M20+P20+S20+V20+Y20+AB20+AE20+AH20+AK20+AN20+AQ20+AT20+AW20+AZ20+BC20+BF20+BI20+BL20+BO20+BR20+BU20+BX20+CA20+CD20+CG20+CJ20+CM20+CP20+CS20+CV20+CY20+DB20+DE20+DH20+DK20+DN20+DQ20</f>
        <v>7100</v>
      </c>
      <c r="DU20" s="334"/>
      <c r="DV20" s="334"/>
      <c r="DW20" s="306"/>
      <c r="DX20" s="306"/>
      <c r="DY20" s="334"/>
      <c r="DZ20" s="306"/>
      <c r="EA20" s="306"/>
      <c r="EB20" s="334"/>
      <c r="EC20" s="306"/>
      <c r="ED20" s="306">
        <v>2900</v>
      </c>
      <c r="EE20" s="334">
        <v>25200</v>
      </c>
      <c r="EF20" s="306">
        <v>0</v>
      </c>
      <c r="EG20" s="306">
        <v>0</v>
      </c>
      <c r="EH20" s="334"/>
      <c r="EI20" s="306"/>
      <c r="EJ20" s="306">
        <v>0</v>
      </c>
      <c r="EK20" s="334"/>
      <c r="EL20" s="306"/>
      <c r="EM20" s="306">
        <v>2600</v>
      </c>
      <c r="EN20" s="334">
        <v>2600</v>
      </c>
      <c r="EO20" s="306">
        <v>0</v>
      </c>
      <c r="EP20" s="306">
        <v>0</v>
      </c>
      <c r="EQ20" s="334"/>
      <c r="ER20" s="306"/>
      <c r="ES20" s="306">
        <v>0</v>
      </c>
      <c r="ET20" s="334"/>
      <c r="EU20" s="306"/>
      <c r="EV20" s="394">
        <f t="shared" si="65"/>
        <v>5500</v>
      </c>
      <c r="EW20" s="394">
        <f t="shared" si="65"/>
        <v>27800</v>
      </c>
      <c r="EX20" s="394">
        <f t="shared" si="65"/>
        <v>0</v>
      </c>
      <c r="EY20" s="334"/>
      <c r="EZ20" s="334"/>
      <c r="FA20" s="306"/>
      <c r="FB20" s="334"/>
      <c r="FC20" s="334">
        <v>0</v>
      </c>
      <c r="FD20" s="306"/>
      <c r="FE20" s="334"/>
      <c r="FF20" s="334">
        <v>0</v>
      </c>
      <c r="FG20" s="306"/>
      <c r="FH20" s="334"/>
      <c r="FI20" s="334">
        <v>0</v>
      </c>
      <c r="FJ20" s="306"/>
      <c r="FK20" s="334"/>
      <c r="FL20" s="334">
        <v>0</v>
      </c>
      <c r="FM20" s="306"/>
      <c r="FN20" s="334"/>
      <c r="FO20" s="334">
        <v>0</v>
      </c>
      <c r="FP20" s="306"/>
      <c r="FQ20" s="334"/>
      <c r="FR20" s="334">
        <v>0</v>
      </c>
      <c r="FS20" s="306"/>
      <c r="FT20" s="334"/>
      <c r="FU20" s="334">
        <v>11500</v>
      </c>
      <c r="FV20" s="306">
        <v>0</v>
      </c>
      <c r="FW20" s="334"/>
      <c r="FX20" s="334">
        <v>3600</v>
      </c>
      <c r="FY20" s="306">
        <v>0</v>
      </c>
      <c r="FZ20" s="334"/>
      <c r="GA20" s="334"/>
      <c r="GB20" s="306"/>
      <c r="GC20" s="334"/>
      <c r="GD20" s="334">
        <v>0</v>
      </c>
      <c r="GE20" s="306"/>
      <c r="GF20" s="334"/>
      <c r="GG20" s="334">
        <v>0</v>
      </c>
      <c r="GH20" s="306"/>
      <c r="GI20" s="334"/>
      <c r="GJ20" s="334">
        <v>0</v>
      </c>
      <c r="GK20" s="306"/>
      <c r="GL20" s="334">
        <f t="shared" si="66"/>
        <v>0</v>
      </c>
      <c r="GM20" s="334">
        <f t="shared" si="66"/>
        <v>15100</v>
      </c>
      <c r="GN20" s="334">
        <f t="shared" si="66"/>
        <v>0</v>
      </c>
      <c r="GO20" s="334">
        <v>14950</v>
      </c>
      <c r="GP20" s="334">
        <v>50949</v>
      </c>
      <c r="GQ20" s="306">
        <v>36789</v>
      </c>
      <c r="GR20" s="334"/>
      <c r="GS20" s="334">
        <v>0</v>
      </c>
      <c r="GT20" s="306"/>
      <c r="GU20" s="334">
        <v>6033</v>
      </c>
      <c r="GV20" s="334">
        <v>11682</v>
      </c>
      <c r="GW20" s="306">
        <v>3106</v>
      </c>
      <c r="GX20" s="334">
        <f t="shared" si="67"/>
        <v>20983</v>
      </c>
      <c r="GY20" s="334">
        <f t="shared" si="67"/>
        <v>77731</v>
      </c>
      <c r="GZ20" s="334">
        <f t="shared" si="67"/>
        <v>39895</v>
      </c>
      <c r="HA20" s="335">
        <f t="shared" si="63"/>
        <v>26483</v>
      </c>
      <c r="HB20" s="335">
        <f t="shared" si="63"/>
        <v>118979</v>
      </c>
      <c r="HC20" s="336">
        <f t="shared" si="63"/>
        <v>46995</v>
      </c>
    </row>
    <row r="21" spans="1:211" s="167" customFormat="1" x14ac:dyDescent="0.2">
      <c r="A21" s="309" t="s">
        <v>578</v>
      </c>
      <c r="B21" s="310">
        <f>B22+B23+B24+B25</f>
        <v>0</v>
      </c>
      <c r="C21" s="337">
        <f t="shared" ref="C21" si="128">C22+C23+C24+C25</f>
        <v>0</v>
      </c>
      <c r="D21" s="310">
        <f>D22+D23+D24+D25</f>
        <v>0</v>
      </c>
      <c r="E21" s="310">
        <f t="shared" ref="E21:GV21" si="129">E22+E23+E24+E25</f>
        <v>0</v>
      </c>
      <c r="F21" s="337">
        <f t="shared" si="129"/>
        <v>0</v>
      </c>
      <c r="G21" s="310">
        <f>G22+G23+G24+G25</f>
        <v>0</v>
      </c>
      <c r="H21" s="310">
        <f t="shared" si="129"/>
        <v>0</v>
      </c>
      <c r="I21" s="337">
        <f t="shared" si="129"/>
        <v>0</v>
      </c>
      <c r="J21" s="310">
        <f>J22+J23+J24+J25</f>
        <v>0</v>
      </c>
      <c r="K21" s="310">
        <f t="shared" si="129"/>
        <v>0</v>
      </c>
      <c r="L21" s="337">
        <f t="shared" si="129"/>
        <v>0</v>
      </c>
      <c r="M21" s="310">
        <f>M22+M23+M24+M25</f>
        <v>0</v>
      </c>
      <c r="N21" s="310">
        <f t="shared" si="129"/>
        <v>0</v>
      </c>
      <c r="O21" s="337">
        <f t="shared" si="129"/>
        <v>0</v>
      </c>
      <c r="P21" s="310">
        <f>P22+P23+P24+P25</f>
        <v>0</v>
      </c>
      <c r="Q21" s="310">
        <f t="shared" ref="Q21" si="130">Q22+Q23+Q24+Q25</f>
        <v>0</v>
      </c>
      <c r="R21" s="337">
        <f t="shared" si="129"/>
        <v>0</v>
      </c>
      <c r="S21" s="310">
        <f>S22+S23+S24+S25</f>
        <v>0</v>
      </c>
      <c r="T21" s="310">
        <f t="shared" si="129"/>
        <v>0</v>
      </c>
      <c r="U21" s="337">
        <f t="shared" si="129"/>
        <v>0</v>
      </c>
      <c r="V21" s="310">
        <f>V22+V23+V24+V25</f>
        <v>0</v>
      </c>
      <c r="W21" s="310">
        <f t="shared" ref="W21" si="131">W22+W23+W24+W25</f>
        <v>0</v>
      </c>
      <c r="X21" s="337">
        <f t="shared" si="129"/>
        <v>0</v>
      </c>
      <c r="Y21" s="310">
        <f>Y22+Y23+Y24+Y25</f>
        <v>0</v>
      </c>
      <c r="Z21" s="310">
        <f t="shared" ref="Z21" si="132">Z22+Z23+Z24+Z25</f>
        <v>0</v>
      </c>
      <c r="AA21" s="337">
        <f t="shared" si="129"/>
        <v>0</v>
      </c>
      <c r="AB21" s="310">
        <f>AB22+AB23+AB24+AB25</f>
        <v>0</v>
      </c>
      <c r="AC21" s="310">
        <f t="shared" ref="AC21" si="133">AC22+AC23+AC24+AC25</f>
        <v>0</v>
      </c>
      <c r="AD21" s="337">
        <f t="shared" si="129"/>
        <v>0</v>
      </c>
      <c r="AE21" s="310">
        <f>AE22+AE23+AE24+AE25</f>
        <v>0</v>
      </c>
      <c r="AF21" s="310">
        <f t="shared" ref="AF21" si="134">AF22+AF23+AF24+AF25</f>
        <v>0</v>
      </c>
      <c r="AG21" s="337">
        <f t="shared" si="129"/>
        <v>0</v>
      </c>
      <c r="AH21" s="310">
        <f>AH22+AH23+AH24+AH25</f>
        <v>0</v>
      </c>
      <c r="AI21" s="310">
        <f t="shared" si="129"/>
        <v>0</v>
      </c>
      <c r="AJ21" s="337">
        <f t="shared" si="129"/>
        <v>0</v>
      </c>
      <c r="AK21" s="310">
        <f>AK22+AK23+AK24+AK25</f>
        <v>0</v>
      </c>
      <c r="AL21" s="310">
        <f t="shared" si="129"/>
        <v>0</v>
      </c>
      <c r="AM21" s="337">
        <f t="shared" si="129"/>
        <v>0</v>
      </c>
      <c r="AN21" s="310">
        <f>AN22+AN23+AN24+AN25</f>
        <v>0</v>
      </c>
      <c r="AO21" s="310">
        <f t="shared" si="129"/>
        <v>0</v>
      </c>
      <c r="AP21" s="337">
        <f t="shared" si="129"/>
        <v>0</v>
      </c>
      <c r="AQ21" s="310">
        <f>AQ22+AQ23+AQ24+AQ25</f>
        <v>0</v>
      </c>
      <c r="AR21" s="310">
        <f>AR22+AR23+AR24+AR25</f>
        <v>0</v>
      </c>
      <c r="AS21" s="337">
        <f t="shared" ref="AS21" si="135">AS22+AS23+AS24+AS25</f>
        <v>0</v>
      </c>
      <c r="AT21" s="310">
        <f>AT22+AT23+AT24+AT25</f>
        <v>0</v>
      </c>
      <c r="AU21" s="310">
        <f t="shared" si="129"/>
        <v>0</v>
      </c>
      <c r="AV21" s="337">
        <f t="shared" si="129"/>
        <v>0</v>
      </c>
      <c r="AW21" s="310">
        <f>AW22+AW23+AW24+AW25</f>
        <v>0</v>
      </c>
      <c r="AX21" s="310">
        <f t="shared" si="129"/>
        <v>0</v>
      </c>
      <c r="AY21" s="337">
        <f t="shared" si="129"/>
        <v>0</v>
      </c>
      <c r="AZ21" s="310">
        <f>AZ22+AZ23+AZ24+AZ25</f>
        <v>0</v>
      </c>
      <c r="BA21" s="310">
        <f t="shared" si="129"/>
        <v>0</v>
      </c>
      <c r="BB21" s="337">
        <f t="shared" si="129"/>
        <v>0</v>
      </c>
      <c r="BC21" s="310">
        <f>BC22+BC23+BC24+BC25</f>
        <v>0</v>
      </c>
      <c r="BD21" s="310">
        <f t="shared" si="129"/>
        <v>0</v>
      </c>
      <c r="BE21" s="337">
        <f t="shared" si="129"/>
        <v>0</v>
      </c>
      <c r="BF21" s="310">
        <f>BF22+BF23+BF24+BF25</f>
        <v>0</v>
      </c>
      <c r="BG21" s="310">
        <f t="shared" si="129"/>
        <v>0</v>
      </c>
      <c r="BH21" s="337">
        <f t="shared" si="129"/>
        <v>0</v>
      </c>
      <c r="BI21" s="310">
        <f>BI22+BI23+BI24+BI25</f>
        <v>0</v>
      </c>
      <c r="BJ21" s="310">
        <f t="shared" si="129"/>
        <v>0</v>
      </c>
      <c r="BK21" s="337">
        <f t="shared" si="129"/>
        <v>0</v>
      </c>
      <c r="BL21" s="310">
        <f>BL22+BL23+BL24+BL25</f>
        <v>0</v>
      </c>
      <c r="BM21" s="310">
        <f t="shared" si="129"/>
        <v>0</v>
      </c>
      <c r="BN21" s="337">
        <f t="shared" si="129"/>
        <v>0</v>
      </c>
      <c r="BO21" s="310">
        <f>BO22+BO23+BO24+BO25</f>
        <v>0</v>
      </c>
      <c r="BP21" s="310">
        <f t="shared" si="129"/>
        <v>0</v>
      </c>
      <c r="BQ21" s="337">
        <f t="shared" si="129"/>
        <v>0</v>
      </c>
      <c r="BR21" s="310">
        <f>BR22+BR23+BR24+BR25</f>
        <v>0</v>
      </c>
      <c r="BS21" s="310">
        <f t="shared" si="129"/>
        <v>0</v>
      </c>
      <c r="BT21" s="337">
        <f t="shared" si="129"/>
        <v>0</v>
      </c>
      <c r="BU21" s="310">
        <f>BU22+BU23+BU24+BU25</f>
        <v>0</v>
      </c>
      <c r="BV21" s="310">
        <f t="shared" si="129"/>
        <v>0</v>
      </c>
      <c r="BW21" s="337">
        <f t="shared" si="129"/>
        <v>0</v>
      </c>
      <c r="BX21" s="310">
        <f>BX22+BX23+BX24+BX25</f>
        <v>0</v>
      </c>
      <c r="BY21" s="310">
        <f t="shared" si="129"/>
        <v>0</v>
      </c>
      <c r="BZ21" s="337">
        <f t="shared" si="129"/>
        <v>6000</v>
      </c>
      <c r="CA21" s="310">
        <f>CA22+CA23+CA24+CA25</f>
        <v>6000</v>
      </c>
      <c r="CB21" s="310">
        <f t="shared" si="129"/>
        <v>0</v>
      </c>
      <c r="CC21" s="337">
        <f t="shared" si="129"/>
        <v>0</v>
      </c>
      <c r="CD21" s="310">
        <f>CD22+CD23+CD24+CD25</f>
        <v>0</v>
      </c>
      <c r="CE21" s="310">
        <f t="shared" si="129"/>
        <v>157300</v>
      </c>
      <c r="CF21" s="337">
        <f t="shared" si="129"/>
        <v>185777</v>
      </c>
      <c r="CG21" s="310">
        <f>CG22+CG23+CG24+CG25</f>
        <v>110017</v>
      </c>
      <c r="CH21" s="310">
        <f t="shared" si="129"/>
        <v>0</v>
      </c>
      <c r="CI21" s="337">
        <f t="shared" si="129"/>
        <v>0</v>
      </c>
      <c r="CJ21" s="310">
        <f>CJ22+CJ23+CJ24+CJ25</f>
        <v>0</v>
      </c>
      <c r="CK21" s="310">
        <f t="shared" si="129"/>
        <v>0</v>
      </c>
      <c r="CL21" s="337">
        <f t="shared" si="129"/>
        <v>0</v>
      </c>
      <c r="CM21" s="310">
        <f>CM22+CM23+CM24+CM25</f>
        <v>0</v>
      </c>
      <c r="CN21" s="310">
        <f t="shared" si="129"/>
        <v>0</v>
      </c>
      <c r="CO21" s="337">
        <f t="shared" si="129"/>
        <v>0</v>
      </c>
      <c r="CP21" s="310">
        <f>CP22+CP23+CP24+CP25</f>
        <v>0</v>
      </c>
      <c r="CQ21" s="310">
        <f t="shared" si="129"/>
        <v>0</v>
      </c>
      <c r="CR21" s="337">
        <f t="shared" si="129"/>
        <v>0</v>
      </c>
      <c r="CS21" s="310">
        <f>CS22+CS23+CS24+CS25</f>
        <v>0</v>
      </c>
      <c r="CT21" s="310">
        <f t="shared" si="129"/>
        <v>0</v>
      </c>
      <c r="CU21" s="337">
        <f t="shared" si="129"/>
        <v>0</v>
      </c>
      <c r="CV21" s="310">
        <f>CV22+CV23+CV24+CV25</f>
        <v>0</v>
      </c>
      <c r="CW21" s="310">
        <f t="shared" si="129"/>
        <v>0</v>
      </c>
      <c r="CX21" s="337">
        <f t="shared" si="129"/>
        <v>0</v>
      </c>
      <c r="CY21" s="310">
        <f>CY22+CY23+CY24+CY25</f>
        <v>0</v>
      </c>
      <c r="CZ21" s="310">
        <f t="shared" si="129"/>
        <v>0</v>
      </c>
      <c r="DA21" s="337">
        <f t="shared" si="129"/>
        <v>0</v>
      </c>
      <c r="DB21" s="310">
        <f>DB22+DB23+DB24+DB25</f>
        <v>0</v>
      </c>
      <c r="DC21" s="310">
        <f t="shared" si="129"/>
        <v>0</v>
      </c>
      <c r="DD21" s="337">
        <f t="shared" si="129"/>
        <v>0</v>
      </c>
      <c r="DE21" s="310">
        <f>DE22+DE23+DE24+DE25</f>
        <v>0</v>
      </c>
      <c r="DF21" s="310">
        <f t="shared" si="129"/>
        <v>0</v>
      </c>
      <c r="DG21" s="337">
        <f t="shared" si="129"/>
        <v>0</v>
      </c>
      <c r="DH21" s="310">
        <f>DH22+DH23+DH24+DH25</f>
        <v>0</v>
      </c>
      <c r="DI21" s="310">
        <f t="shared" si="129"/>
        <v>0</v>
      </c>
      <c r="DJ21" s="337">
        <f t="shared" si="129"/>
        <v>0</v>
      </c>
      <c r="DK21" s="310">
        <f>DK22+DK23+DK24+DK25</f>
        <v>0</v>
      </c>
      <c r="DL21" s="310">
        <f t="shared" si="129"/>
        <v>0</v>
      </c>
      <c r="DM21" s="337">
        <f t="shared" si="129"/>
        <v>0</v>
      </c>
      <c r="DN21" s="310">
        <f>DN22+DN23+DN24+DN25</f>
        <v>0</v>
      </c>
      <c r="DO21" s="310">
        <f>DO22+DO23+DO24+DO25</f>
        <v>0</v>
      </c>
      <c r="DP21" s="337">
        <f t="shared" ref="DP21" si="136">DP22+DP23+DP24+DP25</f>
        <v>0</v>
      </c>
      <c r="DQ21" s="310">
        <f>DQ22+DQ23+DQ24+DQ25</f>
        <v>0</v>
      </c>
      <c r="DR21" s="395">
        <f t="shared" si="129"/>
        <v>157300</v>
      </c>
      <c r="DS21" s="395">
        <f t="shared" si="129"/>
        <v>191777</v>
      </c>
      <c r="DT21" s="395">
        <f t="shared" si="129"/>
        <v>116017</v>
      </c>
      <c r="DU21" s="310">
        <f t="shared" si="129"/>
        <v>0</v>
      </c>
      <c r="DV21" s="337">
        <f t="shared" si="129"/>
        <v>0</v>
      </c>
      <c r="DW21" s="310">
        <f>DW22+DW23+DW24+DW25</f>
        <v>0</v>
      </c>
      <c r="DX21" s="310">
        <f t="shared" si="129"/>
        <v>0</v>
      </c>
      <c r="DY21" s="337">
        <f t="shared" si="129"/>
        <v>0</v>
      </c>
      <c r="DZ21" s="310">
        <f>DZ22+DZ23+DZ24+DZ25</f>
        <v>0</v>
      </c>
      <c r="EA21" s="310">
        <f t="shared" si="129"/>
        <v>0</v>
      </c>
      <c r="EB21" s="337">
        <f t="shared" si="129"/>
        <v>0</v>
      </c>
      <c r="EC21" s="310">
        <f>EC22+EC23+EC24+EC25</f>
        <v>0</v>
      </c>
      <c r="ED21" s="310">
        <f t="shared" si="129"/>
        <v>0</v>
      </c>
      <c r="EE21" s="337">
        <f t="shared" si="129"/>
        <v>0</v>
      </c>
      <c r="EF21" s="310">
        <f>EF22+EF23+EF24+EF25</f>
        <v>0</v>
      </c>
      <c r="EG21" s="310">
        <f t="shared" ref="EG21:EN21" si="137">EG22+EG23+EG24+EG25</f>
        <v>0</v>
      </c>
      <c r="EH21" s="337">
        <f t="shared" si="137"/>
        <v>0</v>
      </c>
      <c r="EI21" s="310">
        <f>EI22+EI23+EI24+EI25</f>
        <v>0</v>
      </c>
      <c r="EJ21" s="310">
        <f t="shared" ref="EJ21:EK21" si="138">EJ22+EJ23+EJ24+EJ25</f>
        <v>0</v>
      </c>
      <c r="EK21" s="337">
        <f t="shared" si="138"/>
        <v>0</v>
      </c>
      <c r="EL21" s="310">
        <f>EL22+EL23+EL24+EL25</f>
        <v>0</v>
      </c>
      <c r="EM21" s="310">
        <f t="shared" si="137"/>
        <v>0</v>
      </c>
      <c r="EN21" s="337">
        <f t="shared" si="137"/>
        <v>0</v>
      </c>
      <c r="EO21" s="310">
        <f>EO22+EO23+EO24+EO25</f>
        <v>0</v>
      </c>
      <c r="EP21" s="310">
        <f t="shared" ref="EP21:ET21" si="139">EP22+EP23+EP24+EP25</f>
        <v>0</v>
      </c>
      <c r="EQ21" s="337">
        <f t="shared" si="139"/>
        <v>0</v>
      </c>
      <c r="ER21" s="310">
        <f>ER22+ER23+ER24+ER25</f>
        <v>0</v>
      </c>
      <c r="ES21" s="310">
        <f t="shared" si="139"/>
        <v>0</v>
      </c>
      <c r="ET21" s="337">
        <f t="shared" si="139"/>
        <v>0</v>
      </c>
      <c r="EU21" s="310">
        <f>EU22+EU23+EU24+EU25</f>
        <v>0</v>
      </c>
      <c r="EV21" s="395">
        <f t="shared" si="129"/>
        <v>0</v>
      </c>
      <c r="EW21" s="395">
        <f t="shared" si="129"/>
        <v>0</v>
      </c>
      <c r="EX21" s="395">
        <f t="shared" si="129"/>
        <v>0</v>
      </c>
      <c r="EY21" s="337">
        <f>EY22+EY23+EY24+EY25</f>
        <v>0</v>
      </c>
      <c r="EZ21" s="337">
        <f t="shared" ref="EZ21" si="140">EZ22+EZ23+EZ24+EZ25</f>
        <v>0</v>
      </c>
      <c r="FA21" s="310">
        <f>FA22+FA23+FA24+FA25</f>
        <v>0</v>
      </c>
      <c r="FB21" s="337">
        <f t="shared" ref="FB21" si="141">FB22+FB23+FB24+FB25</f>
        <v>0</v>
      </c>
      <c r="FC21" s="337">
        <f t="shared" si="129"/>
        <v>0</v>
      </c>
      <c r="FD21" s="310">
        <f>FD22+FD23+FD24+FD25</f>
        <v>0</v>
      </c>
      <c r="FE21" s="337">
        <f t="shared" ref="FE21" si="142">FE22+FE23+FE24+FE25</f>
        <v>0</v>
      </c>
      <c r="FF21" s="337">
        <f t="shared" si="129"/>
        <v>0</v>
      </c>
      <c r="FG21" s="310">
        <f>FG22+FG23+FG24+FG25</f>
        <v>0</v>
      </c>
      <c r="FH21" s="337">
        <f t="shared" ref="FH21" si="143">FH22+FH23+FH24+FH25</f>
        <v>0</v>
      </c>
      <c r="FI21" s="337">
        <f t="shared" si="129"/>
        <v>0</v>
      </c>
      <c r="FJ21" s="310">
        <f>FJ22+FJ23+FJ24+FJ25</f>
        <v>0</v>
      </c>
      <c r="FK21" s="337">
        <f t="shared" ref="FK21" si="144">FK22+FK23+FK24+FK25</f>
        <v>0</v>
      </c>
      <c r="FL21" s="337">
        <f t="shared" si="129"/>
        <v>0</v>
      </c>
      <c r="FM21" s="310">
        <f>FM22+FM23+FM24+FM25</f>
        <v>0</v>
      </c>
      <c r="FN21" s="337">
        <f t="shared" ref="FN21" si="145">FN22+FN23+FN24+FN25</f>
        <v>0</v>
      </c>
      <c r="FO21" s="337">
        <f t="shared" si="129"/>
        <v>0</v>
      </c>
      <c r="FP21" s="310">
        <f>FP22+FP23+FP24+FP25</f>
        <v>0</v>
      </c>
      <c r="FQ21" s="337">
        <f t="shared" ref="FQ21" si="146">FQ22+FQ23+FQ24+FQ25</f>
        <v>0</v>
      </c>
      <c r="FR21" s="337">
        <f t="shared" si="129"/>
        <v>0</v>
      </c>
      <c r="FS21" s="310">
        <f>FS22+FS23+FS24+FS25</f>
        <v>0</v>
      </c>
      <c r="FT21" s="337">
        <f t="shared" ref="FT21" si="147">FT22+FT23+FT24+FT25</f>
        <v>0</v>
      </c>
      <c r="FU21" s="337">
        <f t="shared" si="129"/>
        <v>0</v>
      </c>
      <c r="FV21" s="310">
        <f>FV22+FV23+FV24+FV25</f>
        <v>0</v>
      </c>
      <c r="FW21" s="337">
        <f t="shared" ref="FW21" si="148">FW22+FW23+FW24+FW25</f>
        <v>0</v>
      </c>
      <c r="FX21" s="337">
        <f t="shared" si="129"/>
        <v>0</v>
      </c>
      <c r="FY21" s="310">
        <f>FY22+FY23+FY24+FY25</f>
        <v>0</v>
      </c>
      <c r="FZ21" s="337">
        <f t="shared" si="129"/>
        <v>0</v>
      </c>
      <c r="GA21" s="337">
        <f t="shared" si="129"/>
        <v>0</v>
      </c>
      <c r="GB21" s="310">
        <f>GB22+GB23+GB24+GB25</f>
        <v>0</v>
      </c>
      <c r="GC21" s="337">
        <f t="shared" ref="GC21" si="149">GC22+GC23+GC24+GC25</f>
        <v>0</v>
      </c>
      <c r="GD21" s="337">
        <f t="shared" si="129"/>
        <v>0</v>
      </c>
      <c r="GE21" s="310">
        <f>GE22+GE23+GE24+GE25</f>
        <v>0</v>
      </c>
      <c r="GF21" s="337">
        <f t="shared" ref="GF21" si="150">GF22+GF23+GF24+GF25</f>
        <v>0</v>
      </c>
      <c r="GG21" s="337">
        <f t="shared" si="129"/>
        <v>0</v>
      </c>
      <c r="GH21" s="310">
        <f>GH22+GH23+GH24+GH25</f>
        <v>0</v>
      </c>
      <c r="GI21" s="337">
        <f>GI22+GI23+GI24+GI25</f>
        <v>0</v>
      </c>
      <c r="GJ21" s="337">
        <f t="shared" ref="GJ21" si="151">GJ22+GJ23+GJ24+GJ25</f>
        <v>0</v>
      </c>
      <c r="GK21" s="310">
        <f>GK22+GK23+GK24+GK25</f>
        <v>0</v>
      </c>
      <c r="GL21" s="337">
        <f>GL22+GL23+GL24+GL25</f>
        <v>0</v>
      </c>
      <c r="GM21" s="337">
        <f t="shared" ref="GM21:GN21" si="152">GM22+GM23+GM24+GM25</f>
        <v>0</v>
      </c>
      <c r="GN21" s="337">
        <f t="shared" si="152"/>
        <v>0</v>
      </c>
      <c r="GO21" s="337">
        <f>GO22+GO23+GO24+GO25</f>
        <v>0</v>
      </c>
      <c r="GP21" s="337">
        <f t="shared" ref="GP21" si="153">GP22+GP23+GP24+GP25</f>
        <v>0</v>
      </c>
      <c r="GQ21" s="310">
        <f>GQ22+GQ23+GQ24+GQ25</f>
        <v>0</v>
      </c>
      <c r="GR21" s="337">
        <f t="shared" ref="GR21" si="154">GR22+GR23+GR24+GR25</f>
        <v>0</v>
      </c>
      <c r="GS21" s="337">
        <f t="shared" si="129"/>
        <v>0</v>
      </c>
      <c r="GT21" s="310">
        <v>0</v>
      </c>
      <c r="GU21" s="337">
        <f t="shared" ref="GU21" si="155">GU22+GU23+GU24+GU25</f>
        <v>0</v>
      </c>
      <c r="GV21" s="337">
        <f t="shared" si="129"/>
        <v>0</v>
      </c>
      <c r="GW21" s="310">
        <f>GW22+GW23+GW24+GW25</f>
        <v>0</v>
      </c>
      <c r="GX21" s="337">
        <f>GX22+GX23+GX24+GX25</f>
        <v>0</v>
      </c>
      <c r="GY21" s="337">
        <f t="shared" ref="GY21:GZ21" si="156">GY22+GY23+GY24+GY25</f>
        <v>0</v>
      </c>
      <c r="GZ21" s="337">
        <f t="shared" si="156"/>
        <v>0</v>
      </c>
      <c r="HA21" s="337">
        <f>HA22+HA23+HA24+HA25</f>
        <v>157300</v>
      </c>
      <c r="HB21" s="337">
        <f t="shared" ref="HB21:HC21" si="157">HB22+HB23+HB24+HB25</f>
        <v>191777</v>
      </c>
      <c r="HC21" s="338">
        <f t="shared" si="157"/>
        <v>116017</v>
      </c>
    </row>
    <row r="22" spans="1:211" x14ac:dyDescent="0.2">
      <c r="A22" s="305" t="s">
        <v>579</v>
      </c>
      <c r="B22" s="306"/>
      <c r="C22" s="334"/>
      <c r="D22" s="306"/>
      <c r="E22" s="306"/>
      <c r="F22" s="334"/>
      <c r="G22" s="306"/>
      <c r="H22" s="306"/>
      <c r="I22" s="334"/>
      <c r="J22" s="306"/>
      <c r="K22" s="306"/>
      <c r="L22" s="334"/>
      <c r="M22" s="306"/>
      <c r="N22" s="306"/>
      <c r="O22" s="334"/>
      <c r="P22" s="306"/>
      <c r="Q22" s="306"/>
      <c r="R22" s="334"/>
      <c r="S22" s="306"/>
      <c r="T22" s="306"/>
      <c r="U22" s="334"/>
      <c r="V22" s="306"/>
      <c r="W22" s="306">
        <v>0</v>
      </c>
      <c r="X22" s="334"/>
      <c r="Y22" s="306"/>
      <c r="Z22" s="306">
        <v>0</v>
      </c>
      <c r="AA22" s="334"/>
      <c r="AB22" s="306"/>
      <c r="AC22" s="306">
        <v>0</v>
      </c>
      <c r="AD22" s="334"/>
      <c r="AE22" s="306"/>
      <c r="AF22" s="306">
        <v>0</v>
      </c>
      <c r="AG22" s="334"/>
      <c r="AH22" s="306"/>
      <c r="AI22" s="306">
        <v>0</v>
      </c>
      <c r="AJ22" s="334"/>
      <c r="AK22" s="306"/>
      <c r="AL22" s="306">
        <v>0</v>
      </c>
      <c r="AM22" s="334"/>
      <c r="AN22" s="306"/>
      <c r="AO22" s="306"/>
      <c r="AP22" s="334"/>
      <c r="AQ22" s="306"/>
      <c r="AR22" s="306"/>
      <c r="AS22" s="334"/>
      <c r="AT22" s="306"/>
      <c r="AU22" s="306">
        <v>0</v>
      </c>
      <c r="AV22" s="334"/>
      <c r="AW22" s="306"/>
      <c r="AX22" s="306"/>
      <c r="AY22" s="334"/>
      <c r="AZ22" s="306"/>
      <c r="BA22" s="306"/>
      <c r="BB22" s="334"/>
      <c r="BC22" s="306"/>
      <c r="BD22" s="306"/>
      <c r="BE22" s="334"/>
      <c r="BF22" s="306"/>
      <c r="BG22" s="306"/>
      <c r="BH22" s="334"/>
      <c r="BI22" s="306"/>
      <c r="BJ22" s="306"/>
      <c r="BK22" s="334"/>
      <c r="BL22" s="306"/>
      <c r="BM22" s="306"/>
      <c r="BN22" s="334"/>
      <c r="BO22" s="306"/>
      <c r="BP22" s="306"/>
      <c r="BQ22" s="334"/>
      <c r="BR22" s="306"/>
      <c r="BS22" s="306"/>
      <c r="BT22" s="334"/>
      <c r="BU22" s="306"/>
      <c r="BV22" s="306"/>
      <c r="BW22" s="334"/>
      <c r="BX22" s="306"/>
      <c r="BY22" s="306"/>
      <c r="BZ22" s="334"/>
      <c r="CA22" s="306"/>
      <c r="CB22" s="306"/>
      <c r="CC22" s="334"/>
      <c r="CD22" s="306"/>
      <c r="CE22" s="306"/>
      <c r="CF22" s="334"/>
      <c r="CG22" s="306"/>
      <c r="CH22" s="306"/>
      <c r="CI22" s="334"/>
      <c r="CJ22" s="306"/>
      <c r="CK22" s="306"/>
      <c r="CL22" s="334"/>
      <c r="CM22" s="306"/>
      <c r="CN22" s="306"/>
      <c r="CO22" s="334"/>
      <c r="CP22" s="306"/>
      <c r="CQ22" s="306"/>
      <c r="CR22" s="334"/>
      <c r="CS22" s="306"/>
      <c r="CT22" s="306"/>
      <c r="CU22" s="334"/>
      <c r="CV22" s="306"/>
      <c r="CW22" s="306"/>
      <c r="CX22" s="334"/>
      <c r="CY22" s="306"/>
      <c r="CZ22" s="306"/>
      <c r="DA22" s="334"/>
      <c r="DB22" s="306"/>
      <c r="DC22" s="306"/>
      <c r="DD22" s="334"/>
      <c r="DE22" s="306"/>
      <c r="DF22" s="306"/>
      <c r="DG22" s="334"/>
      <c r="DH22" s="306"/>
      <c r="DI22" s="306"/>
      <c r="DJ22" s="334"/>
      <c r="DK22" s="306"/>
      <c r="DL22" s="306"/>
      <c r="DM22" s="334"/>
      <c r="DN22" s="306"/>
      <c r="DO22" s="306"/>
      <c r="DP22" s="334"/>
      <c r="DQ22" s="306"/>
      <c r="DR22" s="394">
        <f t="shared" si="64"/>
        <v>0</v>
      </c>
      <c r="DS22" s="394">
        <f t="shared" si="64"/>
        <v>0</v>
      </c>
      <c r="DT22" s="394">
        <f t="shared" si="64"/>
        <v>0</v>
      </c>
      <c r="DU22" s="334"/>
      <c r="DV22" s="334"/>
      <c r="DW22" s="306"/>
      <c r="DX22" s="306"/>
      <c r="DY22" s="334"/>
      <c r="DZ22" s="306"/>
      <c r="EA22" s="306"/>
      <c r="EB22" s="334"/>
      <c r="EC22" s="306"/>
      <c r="ED22" s="306"/>
      <c r="EE22" s="334"/>
      <c r="EF22" s="306"/>
      <c r="EG22" s="306"/>
      <c r="EH22" s="334"/>
      <c r="EI22" s="306"/>
      <c r="EJ22" s="306"/>
      <c r="EK22" s="334"/>
      <c r="EL22" s="306"/>
      <c r="EM22" s="306"/>
      <c r="EN22" s="334"/>
      <c r="EO22" s="306"/>
      <c r="EP22" s="306"/>
      <c r="EQ22" s="334"/>
      <c r="ER22" s="306"/>
      <c r="ES22" s="306"/>
      <c r="ET22" s="334"/>
      <c r="EU22" s="306"/>
      <c r="EV22" s="394">
        <f t="shared" ref="EV22:EX25" si="158">DU22+DX22+EA22+ED22+EG22+EJ22+EM22+EP22+ES22</f>
        <v>0</v>
      </c>
      <c r="EW22" s="394">
        <f t="shared" si="65"/>
        <v>0</v>
      </c>
      <c r="EX22" s="394">
        <f t="shared" si="65"/>
        <v>0</v>
      </c>
      <c r="EY22" s="334"/>
      <c r="EZ22" s="334"/>
      <c r="FA22" s="306"/>
      <c r="FB22" s="334"/>
      <c r="FC22" s="334"/>
      <c r="FD22" s="306"/>
      <c r="FE22" s="334"/>
      <c r="FF22" s="334"/>
      <c r="FG22" s="306"/>
      <c r="FH22" s="334"/>
      <c r="FI22" s="334"/>
      <c r="FJ22" s="306"/>
      <c r="FK22" s="334"/>
      <c r="FL22" s="334"/>
      <c r="FM22" s="306"/>
      <c r="FN22" s="334"/>
      <c r="FO22" s="334"/>
      <c r="FP22" s="306"/>
      <c r="FQ22" s="334"/>
      <c r="FR22" s="334"/>
      <c r="FS22" s="306"/>
      <c r="FT22" s="334"/>
      <c r="FU22" s="334"/>
      <c r="FV22" s="306"/>
      <c r="FW22" s="334"/>
      <c r="FX22" s="334"/>
      <c r="FY22" s="306"/>
      <c r="FZ22" s="334"/>
      <c r="GA22" s="334"/>
      <c r="GB22" s="306"/>
      <c r="GC22" s="334"/>
      <c r="GD22" s="334"/>
      <c r="GE22" s="306"/>
      <c r="GF22" s="334"/>
      <c r="GG22" s="334"/>
      <c r="GH22" s="306"/>
      <c r="GI22" s="334"/>
      <c r="GJ22" s="334"/>
      <c r="GK22" s="306"/>
      <c r="GL22" s="334">
        <f t="shared" si="66"/>
        <v>0</v>
      </c>
      <c r="GM22" s="334">
        <f t="shared" si="66"/>
        <v>0</v>
      </c>
      <c r="GN22" s="334">
        <f t="shared" si="66"/>
        <v>0</v>
      </c>
      <c r="GO22" s="334"/>
      <c r="GP22" s="334"/>
      <c r="GQ22" s="306"/>
      <c r="GR22" s="334"/>
      <c r="GS22" s="334"/>
      <c r="GT22" s="306"/>
      <c r="GU22" s="334"/>
      <c r="GV22" s="334"/>
      <c r="GW22" s="306"/>
      <c r="GX22" s="334">
        <f t="shared" si="67"/>
        <v>0</v>
      </c>
      <c r="GY22" s="334">
        <f t="shared" si="67"/>
        <v>0</v>
      </c>
      <c r="GZ22" s="334">
        <f t="shared" si="67"/>
        <v>0</v>
      </c>
      <c r="HA22" s="335">
        <f t="shared" si="63"/>
        <v>0</v>
      </c>
      <c r="HB22" s="335">
        <f t="shared" si="63"/>
        <v>0</v>
      </c>
      <c r="HC22" s="336">
        <f t="shared" si="63"/>
        <v>0</v>
      </c>
    </row>
    <row r="23" spans="1:211" x14ac:dyDescent="0.2">
      <c r="A23" s="305" t="s">
        <v>580</v>
      </c>
      <c r="B23" s="306">
        <v>0</v>
      </c>
      <c r="C23" s="334"/>
      <c r="D23" s="306"/>
      <c r="E23" s="306"/>
      <c r="F23" s="334"/>
      <c r="G23" s="306"/>
      <c r="H23" s="306"/>
      <c r="I23" s="334"/>
      <c r="J23" s="306"/>
      <c r="K23" s="306"/>
      <c r="L23" s="334"/>
      <c r="M23" s="306"/>
      <c r="N23" s="306"/>
      <c r="O23" s="334"/>
      <c r="P23" s="306"/>
      <c r="Q23" s="306"/>
      <c r="R23" s="334"/>
      <c r="S23" s="306"/>
      <c r="T23" s="306">
        <v>0</v>
      </c>
      <c r="U23" s="334"/>
      <c r="V23" s="306"/>
      <c r="W23" s="306">
        <v>0</v>
      </c>
      <c r="X23" s="334"/>
      <c r="Y23" s="306"/>
      <c r="Z23" s="306">
        <v>0</v>
      </c>
      <c r="AA23" s="334"/>
      <c r="AB23" s="306"/>
      <c r="AC23" s="306">
        <v>0</v>
      </c>
      <c r="AD23" s="334"/>
      <c r="AE23" s="306"/>
      <c r="AF23" s="306">
        <v>0</v>
      </c>
      <c r="AG23" s="334"/>
      <c r="AH23" s="306"/>
      <c r="AI23" s="306">
        <v>0</v>
      </c>
      <c r="AJ23" s="334"/>
      <c r="AK23" s="306"/>
      <c r="AL23" s="306">
        <v>0</v>
      </c>
      <c r="AM23" s="334"/>
      <c r="AN23" s="306"/>
      <c r="AO23" s="306">
        <v>0</v>
      </c>
      <c r="AP23" s="334"/>
      <c r="AQ23" s="306"/>
      <c r="AR23" s="306"/>
      <c r="AS23" s="334"/>
      <c r="AT23" s="306"/>
      <c r="AU23" s="306">
        <v>0</v>
      </c>
      <c r="AV23" s="334"/>
      <c r="AW23" s="306"/>
      <c r="AX23" s="306">
        <v>0</v>
      </c>
      <c r="AY23" s="334"/>
      <c r="AZ23" s="306"/>
      <c r="BA23" s="306"/>
      <c r="BB23" s="334"/>
      <c r="BC23" s="306"/>
      <c r="BD23" s="306">
        <v>0</v>
      </c>
      <c r="BE23" s="334"/>
      <c r="BF23" s="306"/>
      <c r="BG23" s="306">
        <v>0</v>
      </c>
      <c r="BH23" s="334"/>
      <c r="BI23" s="306"/>
      <c r="BJ23" s="306"/>
      <c r="BK23" s="334"/>
      <c r="BL23" s="306"/>
      <c r="BM23" s="306">
        <v>0</v>
      </c>
      <c r="BN23" s="334"/>
      <c r="BO23" s="306"/>
      <c r="BP23" s="306">
        <f>'11601 kiadás 4a.'!Q18</f>
        <v>0</v>
      </c>
      <c r="BQ23" s="306">
        <f>'11601 kiadás 4a.'!R18</f>
        <v>0</v>
      </c>
      <c r="BR23" s="306">
        <f>'11601 kiadás 4a.'!S18</f>
        <v>0</v>
      </c>
      <c r="BS23" s="306">
        <v>0</v>
      </c>
      <c r="BT23" s="334"/>
      <c r="BU23" s="306"/>
      <c r="BV23" s="306"/>
      <c r="BW23" s="334"/>
      <c r="BX23" s="306"/>
      <c r="BY23" s="306">
        <v>0</v>
      </c>
      <c r="BZ23" s="334"/>
      <c r="CA23" s="306"/>
      <c r="CB23" s="306"/>
      <c r="CC23" s="334"/>
      <c r="CD23" s="306"/>
      <c r="CE23" s="306">
        <f>'11602 kiadás 4b.'!T23</f>
        <v>15300</v>
      </c>
      <c r="CF23" s="306">
        <f>'11602 kiadás 4b.'!U23</f>
        <v>15300</v>
      </c>
      <c r="CG23" s="306">
        <f>'11602 kiadás 4b.'!V23</f>
        <v>15300</v>
      </c>
      <c r="CH23" s="306"/>
      <c r="CI23" s="334"/>
      <c r="CJ23" s="306"/>
      <c r="CK23" s="306"/>
      <c r="CL23" s="334"/>
      <c r="CM23" s="306"/>
      <c r="CN23" s="306"/>
      <c r="CO23" s="334"/>
      <c r="CP23" s="306"/>
      <c r="CQ23" s="306"/>
      <c r="CR23" s="334"/>
      <c r="CS23" s="306"/>
      <c r="CT23" s="306"/>
      <c r="CU23" s="334"/>
      <c r="CV23" s="306"/>
      <c r="CW23" s="306">
        <v>0</v>
      </c>
      <c r="CX23" s="334"/>
      <c r="CY23" s="306"/>
      <c r="CZ23" s="306">
        <v>0</v>
      </c>
      <c r="DA23" s="334"/>
      <c r="DB23" s="306"/>
      <c r="DC23" s="306"/>
      <c r="DD23" s="334"/>
      <c r="DE23" s="306"/>
      <c r="DF23" s="306">
        <v>0</v>
      </c>
      <c r="DG23" s="334"/>
      <c r="DH23" s="306"/>
      <c r="DI23" s="306">
        <v>0</v>
      </c>
      <c r="DJ23" s="334"/>
      <c r="DK23" s="306"/>
      <c r="DL23" s="306"/>
      <c r="DM23" s="334"/>
      <c r="DN23" s="306"/>
      <c r="DO23" s="306"/>
      <c r="DP23" s="334"/>
      <c r="DQ23" s="306"/>
      <c r="DR23" s="394">
        <f t="shared" si="64"/>
        <v>15300</v>
      </c>
      <c r="DS23" s="394">
        <f t="shared" si="64"/>
        <v>15300</v>
      </c>
      <c r="DT23" s="394">
        <f t="shared" si="64"/>
        <v>15300</v>
      </c>
      <c r="DU23" s="334"/>
      <c r="DV23" s="334"/>
      <c r="DW23" s="306"/>
      <c r="DX23" s="306"/>
      <c r="DY23" s="334"/>
      <c r="DZ23" s="306"/>
      <c r="EA23" s="306"/>
      <c r="EB23" s="334"/>
      <c r="EC23" s="306"/>
      <c r="ED23" s="306">
        <v>0</v>
      </c>
      <c r="EE23" s="334"/>
      <c r="EF23" s="306"/>
      <c r="EG23" s="306">
        <v>0</v>
      </c>
      <c r="EH23" s="334"/>
      <c r="EI23" s="306"/>
      <c r="EJ23" s="306">
        <v>0</v>
      </c>
      <c r="EK23" s="334"/>
      <c r="EL23" s="306"/>
      <c r="EM23" s="306">
        <v>0</v>
      </c>
      <c r="EN23" s="334"/>
      <c r="EO23" s="306"/>
      <c r="EP23" s="306">
        <v>0</v>
      </c>
      <c r="EQ23" s="334"/>
      <c r="ER23" s="306"/>
      <c r="ES23" s="306">
        <v>0</v>
      </c>
      <c r="ET23" s="334"/>
      <c r="EU23" s="306"/>
      <c r="EV23" s="394">
        <f t="shared" si="158"/>
        <v>0</v>
      </c>
      <c r="EW23" s="394">
        <f t="shared" si="65"/>
        <v>0</v>
      </c>
      <c r="EX23" s="394">
        <f t="shared" si="65"/>
        <v>0</v>
      </c>
      <c r="EY23" s="334"/>
      <c r="EZ23" s="334"/>
      <c r="FA23" s="306"/>
      <c r="FB23" s="334"/>
      <c r="FC23" s="334"/>
      <c r="FD23" s="306"/>
      <c r="FE23" s="334"/>
      <c r="FF23" s="334"/>
      <c r="FG23" s="306"/>
      <c r="FH23" s="334"/>
      <c r="FI23" s="334"/>
      <c r="FJ23" s="306"/>
      <c r="FK23" s="334"/>
      <c r="FL23" s="334"/>
      <c r="FM23" s="306"/>
      <c r="FN23" s="334"/>
      <c r="FO23" s="334"/>
      <c r="FP23" s="306"/>
      <c r="FQ23" s="334"/>
      <c r="FR23" s="334"/>
      <c r="FS23" s="306"/>
      <c r="FT23" s="334"/>
      <c r="FU23" s="334"/>
      <c r="FV23" s="306"/>
      <c r="FW23" s="334"/>
      <c r="FX23" s="334"/>
      <c r="FY23" s="306"/>
      <c r="FZ23" s="334"/>
      <c r="GA23" s="334"/>
      <c r="GB23" s="306"/>
      <c r="GC23" s="334"/>
      <c r="GD23" s="334"/>
      <c r="GE23" s="306"/>
      <c r="GF23" s="334"/>
      <c r="GG23" s="334"/>
      <c r="GH23" s="306"/>
      <c r="GI23" s="334"/>
      <c r="GJ23" s="334"/>
      <c r="GK23" s="306"/>
      <c r="GL23" s="334">
        <f t="shared" si="66"/>
        <v>0</v>
      </c>
      <c r="GM23" s="334">
        <f t="shared" si="66"/>
        <v>0</v>
      </c>
      <c r="GN23" s="334">
        <f t="shared" si="66"/>
        <v>0</v>
      </c>
      <c r="GO23" s="334"/>
      <c r="GP23" s="334"/>
      <c r="GQ23" s="306"/>
      <c r="GR23" s="334"/>
      <c r="GS23" s="334"/>
      <c r="GT23" s="306"/>
      <c r="GU23" s="334"/>
      <c r="GV23" s="334"/>
      <c r="GW23" s="306"/>
      <c r="GX23" s="334">
        <f t="shared" si="67"/>
        <v>0</v>
      </c>
      <c r="GY23" s="334">
        <f t="shared" si="67"/>
        <v>0</v>
      </c>
      <c r="GZ23" s="334">
        <f t="shared" si="67"/>
        <v>0</v>
      </c>
      <c r="HA23" s="335">
        <f t="shared" si="63"/>
        <v>15300</v>
      </c>
      <c r="HB23" s="335">
        <f t="shared" si="63"/>
        <v>15300</v>
      </c>
      <c r="HC23" s="336">
        <f t="shared" si="63"/>
        <v>15300</v>
      </c>
    </row>
    <row r="24" spans="1:211" x14ac:dyDescent="0.2">
      <c r="A24" s="305" t="s">
        <v>581</v>
      </c>
      <c r="B24" s="306">
        <v>0</v>
      </c>
      <c r="C24" s="334"/>
      <c r="D24" s="306"/>
      <c r="E24" s="306"/>
      <c r="F24" s="334"/>
      <c r="G24" s="306"/>
      <c r="H24" s="306"/>
      <c r="I24" s="334"/>
      <c r="J24" s="306"/>
      <c r="K24" s="306"/>
      <c r="L24" s="334"/>
      <c r="M24" s="306"/>
      <c r="N24" s="306"/>
      <c r="O24" s="334"/>
      <c r="P24" s="306"/>
      <c r="Q24" s="306"/>
      <c r="R24" s="334"/>
      <c r="S24" s="306"/>
      <c r="T24" s="306">
        <v>0</v>
      </c>
      <c r="U24" s="334"/>
      <c r="V24" s="306"/>
      <c r="W24" s="306">
        <v>0</v>
      </c>
      <c r="X24" s="334"/>
      <c r="Y24" s="306"/>
      <c r="Z24" s="306">
        <v>0</v>
      </c>
      <c r="AA24" s="334"/>
      <c r="AB24" s="306"/>
      <c r="AC24" s="306">
        <v>0</v>
      </c>
      <c r="AD24" s="334"/>
      <c r="AE24" s="306"/>
      <c r="AF24" s="306">
        <v>0</v>
      </c>
      <c r="AG24" s="334"/>
      <c r="AH24" s="306"/>
      <c r="AI24" s="306">
        <v>0</v>
      </c>
      <c r="AJ24" s="334"/>
      <c r="AK24" s="306"/>
      <c r="AL24" s="306">
        <v>0</v>
      </c>
      <c r="AM24" s="334"/>
      <c r="AN24" s="306"/>
      <c r="AO24" s="306">
        <v>0</v>
      </c>
      <c r="AP24" s="334"/>
      <c r="AQ24" s="306"/>
      <c r="AR24" s="306"/>
      <c r="AS24" s="334"/>
      <c r="AT24" s="306"/>
      <c r="AU24" s="306">
        <v>0</v>
      </c>
      <c r="AV24" s="334"/>
      <c r="AW24" s="306"/>
      <c r="AX24" s="306">
        <v>0</v>
      </c>
      <c r="AY24" s="334"/>
      <c r="AZ24" s="306"/>
      <c r="BA24" s="306"/>
      <c r="BB24" s="334"/>
      <c r="BC24" s="306"/>
      <c r="BD24" s="306">
        <v>0</v>
      </c>
      <c r="BE24" s="334"/>
      <c r="BF24" s="306"/>
      <c r="BG24" s="306">
        <v>0</v>
      </c>
      <c r="BH24" s="334"/>
      <c r="BI24" s="306"/>
      <c r="BJ24" s="306"/>
      <c r="BK24" s="334"/>
      <c r="BL24" s="306"/>
      <c r="BM24" s="306">
        <v>0</v>
      </c>
      <c r="BN24" s="334"/>
      <c r="BO24" s="306"/>
      <c r="BP24" s="306">
        <f>'11601 kiadás 4a.'!T18</f>
        <v>0</v>
      </c>
      <c r="BQ24" s="306">
        <f>'11601 kiadás 4a.'!U18</f>
        <v>0</v>
      </c>
      <c r="BR24" s="306">
        <f>'11601 kiadás 4a.'!V18</f>
        <v>0</v>
      </c>
      <c r="BS24" s="306">
        <v>0</v>
      </c>
      <c r="BT24" s="334"/>
      <c r="BU24" s="306"/>
      <c r="BV24" s="306"/>
      <c r="BW24" s="334"/>
      <c r="BX24" s="306"/>
      <c r="BY24" s="306">
        <v>0</v>
      </c>
      <c r="BZ24" s="334">
        <v>6000</v>
      </c>
      <c r="CA24" s="334">
        <f>6000</f>
        <v>6000</v>
      </c>
      <c r="CB24" s="306"/>
      <c r="CC24" s="334"/>
      <c r="CD24" s="306"/>
      <c r="CE24" s="306">
        <f>'11602 kiadás 4b.'!W23</f>
        <v>142000</v>
      </c>
      <c r="CF24" s="306">
        <f>'11602 kiadás 4b.'!X23</f>
        <v>170477</v>
      </c>
      <c r="CG24" s="306">
        <f>'11602 kiadás 4b.'!Y23</f>
        <v>94717</v>
      </c>
      <c r="CH24" s="306"/>
      <c r="CI24" s="334"/>
      <c r="CJ24" s="306"/>
      <c r="CK24" s="306"/>
      <c r="CL24" s="334"/>
      <c r="CM24" s="306"/>
      <c r="CN24" s="306"/>
      <c r="CO24" s="334"/>
      <c r="CP24" s="306"/>
      <c r="CQ24" s="306"/>
      <c r="CR24" s="334"/>
      <c r="CS24" s="306"/>
      <c r="CT24" s="306"/>
      <c r="CU24" s="334"/>
      <c r="CV24" s="306"/>
      <c r="CW24" s="306">
        <v>0</v>
      </c>
      <c r="CX24" s="334"/>
      <c r="CY24" s="306"/>
      <c r="CZ24" s="306">
        <v>0</v>
      </c>
      <c r="DA24" s="334"/>
      <c r="DB24" s="306"/>
      <c r="DC24" s="306"/>
      <c r="DD24" s="334"/>
      <c r="DE24" s="306"/>
      <c r="DF24" s="306">
        <v>0</v>
      </c>
      <c r="DG24" s="334"/>
      <c r="DH24" s="306"/>
      <c r="DI24" s="306">
        <v>0</v>
      </c>
      <c r="DJ24" s="334"/>
      <c r="DK24" s="306"/>
      <c r="DL24" s="306"/>
      <c r="DM24" s="334"/>
      <c r="DN24" s="306"/>
      <c r="DO24" s="306"/>
      <c r="DP24" s="334"/>
      <c r="DQ24" s="306"/>
      <c r="DR24" s="394">
        <f t="shared" si="64"/>
        <v>142000</v>
      </c>
      <c r="DS24" s="394">
        <f t="shared" si="64"/>
        <v>176477</v>
      </c>
      <c r="DT24" s="394">
        <f t="shared" si="64"/>
        <v>100717</v>
      </c>
      <c r="DU24" s="334"/>
      <c r="DV24" s="334"/>
      <c r="DW24" s="306"/>
      <c r="DX24" s="306"/>
      <c r="DY24" s="334"/>
      <c r="DZ24" s="306"/>
      <c r="EA24" s="306"/>
      <c r="EB24" s="334"/>
      <c r="EC24" s="306"/>
      <c r="ED24" s="306">
        <v>0</v>
      </c>
      <c r="EE24" s="334"/>
      <c r="EF24" s="306"/>
      <c r="EG24" s="306">
        <v>0</v>
      </c>
      <c r="EH24" s="334"/>
      <c r="EI24" s="306"/>
      <c r="EJ24" s="306">
        <v>0</v>
      </c>
      <c r="EK24" s="334"/>
      <c r="EL24" s="306"/>
      <c r="EM24" s="306">
        <v>0</v>
      </c>
      <c r="EN24" s="334"/>
      <c r="EO24" s="306"/>
      <c r="EP24" s="306">
        <v>0</v>
      </c>
      <c r="EQ24" s="334"/>
      <c r="ER24" s="306"/>
      <c r="ES24" s="306">
        <v>0</v>
      </c>
      <c r="ET24" s="334"/>
      <c r="EU24" s="306"/>
      <c r="EV24" s="394">
        <f t="shared" si="158"/>
        <v>0</v>
      </c>
      <c r="EW24" s="394">
        <f t="shared" si="65"/>
        <v>0</v>
      </c>
      <c r="EX24" s="394">
        <f t="shared" si="65"/>
        <v>0</v>
      </c>
      <c r="EY24" s="334"/>
      <c r="EZ24" s="334"/>
      <c r="FA24" s="306"/>
      <c r="FB24" s="334"/>
      <c r="FC24" s="334"/>
      <c r="FD24" s="306"/>
      <c r="FE24" s="334"/>
      <c r="FF24" s="334"/>
      <c r="FG24" s="306"/>
      <c r="FH24" s="334"/>
      <c r="FI24" s="334"/>
      <c r="FJ24" s="306"/>
      <c r="FK24" s="334"/>
      <c r="FL24" s="334"/>
      <c r="FM24" s="306"/>
      <c r="FN24" s="334"/>
      <c r="FO24" s="334"/>
      <c r="FP24" s="306"/>
      <c r="FQ24" s="334"/>
      <c r="FR24" s="334"/>
      <c r="FS24" s="306"/>
      <c r="FT24" s="334"/>
      <c r="FU24" s="334"/>
      <c r="FV24" s="306"/>
      <c r="FW24" s="334"/>
      <c r="FX24" s="334"/>
      <c r="FY24" s="306"/>
      <c r="FZ24" s="334"/>
      <c r="GA24" s="334"/>
      <c r="GB24" s="306"/>
      <c r="GC24" s="334"/>
      <c r="GD24" s="334"/>
      <c r="GE24" s="306"/>
      <c r="GF24" s="334"/>
      <c r="GG24" s="334"/>
      <c r="GH24" s="306"/>
      <c r="GI24" s="334"/>
      <c r="GJ24" s="334"/>
      <c r="GK24" s="306"/>
      <c r="GL24" s="334">
        <f t="shared" si="66"/>
        <v>0</v>
      </c>
      <c r="GM24" s="334">
        <f t="shared" si="66"/>
        <v>0</v>
      </c>
      <c r="GN24" s="334">
        <f t="shared" si="66"/>
        <v>0</v>
      </c>
      <c r="GO24" s="334"/>
      <c r="GP24" s="334"/>
      <c r="GQ24" s="306"/>
      <c r="GR24" s="334"/>
      <c r="GS24" s="334"/>
      <c r="GT24" s="306"/>
      <c r="GU24" s="334"/>
      <c r="GV24" s="334"/>
      <c r="GW24" s="306"/>
      <c r="GX24" s="334">
        <f t="shared" si="67"/>
        <v>0</v>
      </c>
      <c r="GY24" s="334">
        <f t="shared" si="67"/>
        <v>0</v>
      </c>
      <c r="GZ24" s="334">
        <f t="shared" si="67"/>
        <v>0</v>
      </c>
      <c r="HA24" s="335">
        <f t="shared" ref="HA24:HC51" si="159">DR24+EV24+GX24</f>
        <v>142000</v>
      </c>
      <c r="HB24" s="335">
        <f t="shared" si="159"/>
        <v>176477</v>
      </c>
      <c r="HC24" s="336">
        <f t="shared" si="159"/>
        <v>100717</v>
      </c>
    </row>
    <row r="25" spans="1:211" x14ac:dyDescent="0.2">
      <c r="A25" s="305" t="s">
        <v>582</v>
      </c>
      <c r="B25" s="306">
        <v>0</v>
      </c>
      <c r="C25" s="334"/>
      <c r="D25" s="306"/>
      <c r="E25" s="306"/>
      <c r="F25" s="334"/>
      <c r="G25" s="306"/>
      <c r="H25" s="306"/>
      <c r="I25" s="334"/>
      <c r="J25" s="306"/>
      <c r="K25" s="306"/>
      <c r="L25" s="334"/>
      <c r="M25" s="306"/>
      <c r="N25" s="306"/>
      <c r="O25" s="334"/>
      <c r="P25" s="306"/>
      <c r="Q25" s="306"/>
      <c r="R25" s="334"/>
      <c r="S25" s="306"/>
      <c r="T25" s="306">
        <v>0</v>
      </c>
      <c r="U25" s="334"/>
      <c r="V25" s="306"/>
      <c r="W25" s="306">
        <v>0</v>
      </c>
      <c r="X25" s="334"/>
      <c r="Y25" s="306"/>
      <c r="Z25" s="306">
        <v>0</v>
      </c>
      <c r="AA25" s="334"/>
      <c r="AB25" s="306"/>
      <c r="AC25" s="306">
        <v>0</v>
      </c>
      <c r="AD25" s="334"/>
      <c r="AE25" s="306"/>
      <c r="AF25" s="306">
        <v>0</v>
      </c>
      <c r="AG25" s="334"/>
      <c r="AH25" s="306"/>
      <c r="AI25" s="306">
        <v>0</v>
      </c>
      <c r="AJ25" s="334"/>
      <c r="AK25" s="306"/>
      <c r="AL25" s="306">
        <v>0</v>
      </c>
      <c r="AM25" s="334"/>
      <c r="AN25" s="306"/>
      <c r="AO25" s="306">
        <v>0</v>
      </c>
      <c r="AP25" s="334"/>
      <c r="AQ25" s="306"/>
      <c r="AR25" s="306"/>
      <c r="AS25" s="334"/>
      <c r="AT25" s="306"/>
      <c r="AU25" s="306">
        <v>0</v>
      </c>
      <c r="AV25" s="334"/>
      <c r="AW25" s="306"/>
      <c r="AX25" s="306">
        <v>0</v>
      </c>
      <c r="AY25" s="334"/>
      <c r="AZ25" s="306"/>
      <c r="BA25" s="306"/>
      <c r="BB25" s="334"/>
      <c r="BC25" s="306"/>
      <c r="BD25" s="306">
        <v>0</v>
      </c>
      <c r="BE25" s="334"/>
      <c r="BF25" s="306"/>
      <c r="BG25" s="306">
        <v>0</v>
      </c>
      <c r="BH25" s="334"/>
      <c r="BI25" s="306"/>
      <c r="BJ25" s="306"/>
      <c r="BK25" s="334"/>
      <c r="BL25" s="306"/>
      <c r="BM25" s="306">
        <v>0</v>
      </c>
      <c r="BN25" s="334"/>
      <c r="BO25" s="306"/>
      <c r="BP25" s="306"/>
      <c r="BQ25" s="334"/>
      <c r="BR25" s="306"/>
      <c r="BS25" s="306">
        <v>0</v>
      </c>
      <c r="BT25" s="334"/>
      <c r="BU25" s="306"/>
      <c r="BV25" s="306"/>
      <c r="BW25" s="334"/>
      <c r="BX25" s="306"/>
      <c r="BY25" s="306">
        <v>0</v>
      </c>
      <c r="BZ25" s="334"/>
      <c r="CA25" s="306"/>
      <c r="CB25" s="306"/>
      <c r="CC25" s="334"/>
      <c r="CD25" s="306"/>
      <c r="CE25" s="306"/>
      <c r="CF25" s="334"/>
      <c r="CG25" s="306"/>
      <c r="CH25" s="306"/>
      <c r="CI25" s="334"/>
      <c r="CJ25" s="306"/>
      <c r="CK25" s="306"/>
      <c r="CL25" s="334"/>
      <c r="CM25" s="306"/>
      <c r="CN25" s="306"/>
      <c r="CO25" s="334"/>
      <c r="CP25" s="306"/>
      <c r="CQ25" s="306"/>
      <c r="CR25" s="334"/>
      <c r="CS25" s="306"/>
      <c r="CT25" s="306"/>
      <c r="CU25" s="334"/>
      <c r="CV25" s="306"/>
      <c r="CW25" s="306">
        <v>0</v>
      </c>
      <c r="CX25" s="334"/>
      <c r="CY25" s="306"/>
      <c r="CZ25" s="306">
        <v>0</v>
      </c>
      <c r="DA25" s="334"/>
      <c r="DB25" s="306"/>
      <c r="DC25" s="306"/>
      <c r="DD25" s="334"/>
      <c r="DE25" s="306"/>
      <c r="DF25" s="306">
        <v>0</v>
      </c>
      <c r="DG25" s="334"/>
      <c r="DH25" s="306"/>
      <c r="DI25" s="306">
        <v>0</v>
      </c>
      <c r="DJ25" s="334"/>
      <c r="DK25" s="306"/>
      <c r="DL25" s="306"/>
      <c r="DM25" s="334"/>
      <c r="DN25" s="306"/>
      <c r="DO25" s="306"/>
      <c r="DP25" s="334"/>
      <c r="DQ25" s="306"/>
      <c r="DR25" s="394">
        <f t="shared" si="64"/>
        <v>0</v>
      </c>
      <c r="DS25" s="394">
        <f t="shared" si="64"/>
        <v>0</v>
      </c>
      <c r="DT25" s="394">
        <f t="shared" si="64"/>
        <v>0</v>
      </c>
      <c r="DU25" s="334"/>
      <c r="DV25" s="334"/>
      <c r="DW25" s="306"/>
      <c r="DX25" s="306"/>
      <c r="DY25" s="334"/>
      <c r="DZ25" s="306"/>
      <c r="EA25" s="306"/>
      <c r="EB25" s="334"/>
      <c r="EC25" s="306"/>
      <c r="ED25" s="306">
        <v>0</v>
      </c>
      <c r="EE25" s="334"/>
      <c r="EF25" s="306"/>
      <c r="EG25" s="306">
        <v>0</v>
      </c>
      <c r="EH25" s="334"/>
      <c r="EI25" s="306"/>
      <c r="EJ25" s="306">
        <v>0</v>
      </c>
      <c r="EK25" s="334"/>
      <c r="EL25" s="306"/>
      <c r="EM25" s="306">
        <v>0</v>
      </c>
      <c r="EN25" s="334"/>
      <c r="EO25" s="306"/>
      <c r="EP25" s="306">
        <v>0</v>
      </c>
      <c r="EQ25" s="334"/>
      <c r="ER25" s="306"/>
      <c r="ES25" s="306">
        <v>0</v>
      </c>
      <c r="ET25" s="334"/>
      <c r="EU25" s="306"/>
      <c r="EV25" s="394">
        <f t="shared" si="158"/>
        <v>0</v>
      </c>
      <c r="EW25" s="394">
        <f t="shared" si="158"/>
        <v>0</v>
      </c>
      <c r="EX25" s="394">
        <f t="shared" si="158"/>
        <v>0</v>
      </c>
      <c r="EY25" s="334"/>
      <c r="EZ25" s="334"/>
      <c r="FA25" s="306"/>
      <c r="FB25" s="334"/>
      <c r="FC25" s="334"/>
      <c r="FD25" s="306"/>
      <c r="FE25" s="334"/>
      <c r="FF25" s="334"/>
      <c r="FG25" s="306"/>
      <c r="FH25" s="334"/>
      <c r="FI25" s="334"/>
      <c r="FJ25" s="306"/>
      <c r="FK25" s="334"/>
      <c r="FL25" s="334"/>
      <c r="FM25" s="306"/>
      <c r="FN25" s="334"/>
      <c r="FO25" s="334"/>
      <c r="FP25" s="306"/>
      <c r="FQ25" s="334"/>
      <c r="FR25" s="334"/>
      <c r="FS25" s="306"/>
      <c r="FT25" s="334"/>
      <c r="FU25" s="334"/>
      <c r="FV25" s="306"/>
      <c r="FW25" s="334"/>
      <c r="FX25" s="334"/>
      <c r="FY25" s="306"/>
      <c r="FZ25" s="334"/>
      <c r="GA25" s="334"/>
      <c r="GB25" s="306"/>
      <c r="GC25" s="334"/>
      <c r="GD25" s="334"/>
      <c r="GE25" s="306"/>
      <c r="GF25" s="334"/>
      <c r="GG25" s="334"/>
      <c r="GH25" s="306"/>
      <c r="GI25" s="334"/>
      <c r="GJ25" s="334"/>
      <c r="GK25" s="306"/>
      <c r="GL25" s="334">
        <f t="shared" si="66"/>
        <v>0</v>
      </c>
      <c r="GM25" s="334">
        <f t="shared" si="66"/>
        <v>0</v>
      </c>
      <c r="GN25" s="334">
        <f t="shared" si="66"/>
        <v>0</v>
      </c>
      <c r="GO25" s="334"/>
      <c r="GP25" s="334"/>
      <c r="GQ25" s="306"/>
      <c r="GR25" s="334"/>
      <c r="GS25" s="334"/>
      <c r="GT25" s="306"/>
      <c r="GU25" s="334"/>
      <c r="GV25" s="334"/>
      <c r="GW25" s="306"/>
      <c r="GX25" s="334">
        <f t="shared" si="67"/>
        <v>0</v>
      </c>
      <c r="GY25" s="334">
        <f t="shared" si="67"/>
        <v>0</v>
      </c>
      <c r="GZ25" s="334">
        <f t="shared" si="67"/>
        <v>0</v>
      </c>
      <c r="HA25" s="335">
        <f t="shared" si="159"/>
        <v>0</v>
      </c>
      <c r="HB25" s="335">
        <f t="shared" si="159"/>
        <v>0</v>
      </c>
      <c r="HC25" s="336">
        <f t="shared" si="159"/>
        <v>0</v>
      </c>
    </row>
    <row r="26" spans="1:211" s="167" customFormat="1" ht="13.5" thickBot="1" x14ac:dyDescent="0.25">
      <c r="A26" s="312" t="s">
        <v>583</v>
      </c>
      <c r="B26" s="313">
        <f>B7+B18</f>
        <v>64360</v>
      </c>
      <c r="C26" s="339">
        <f t="shared" ref="C26" si="160">C7+C18</f>
        <v>73157</v>
      </c>
      <c r="D26" s="313">
        <f>D7+D18</f>
        <v>57716</v>
      </c>
      <c r="E26" s="313">
        <f t="shared" ref="E26:GT26" si="161">E7+E18</f>
        <v>0</v>
      </c>
      <c r="F26" s="339">
        <f t="shared" si="161"/>
        <v>0</v>
      </c>
      <c r="G26" s="313">
        <f>G7+G18</f>
        <v>0</v>
      </c>
      <c r="H26" s="313">
        <f t="shared" si="161"/>
        <v>0</v>
      </c>
      <c r="I26" s="339">
        <f t="shared" si="161"/>
        <v>0</v>
      </c>
      <c r="J26" s="313">
        <f>J7+J18</f>
        <v>0</v>
      </c>
      <c r="K26" s="313">
        <f t="shared" si="161"/>
        <v>0</v>
      </c>
      <c r="L26" s="339">
        <f t="shared" si="161"/>
        <v>0</v>
      </c>
      <c r="M26" s="313">
        <f>M7+M18</f>
        <v>0</v>
      </c>
      <c r="N26" s="313">
        <f t="shared" si="161"/>
        <v>0</v>
      </c>
      <c r="O26" s="339">
        <f t="shared" si="161"/>
        <v>0</v>
      </c>
      <c r="P26" s="313">
        <f>P7+P18</f>
        <v>0</v>
      </c>
      <c r="Q26" s="313">
        <f t="shared" ref="Q26" si="162">Q7+Q18</f>
        <v>626397</v>
      </c>
      <c r="R26" s="339">
        <f t="shared" si="161"/>
        <v>231491</v>
      </c>
      <c r="S26" s="313">
        <f>S7+S18</f>
        <v>0</v>
      </c>
      <c r="T26" s="313">
        <f t="shared" si="161"/>
        <v>0</v>
      </c>
      <c r="U26" s="339">
        <f t="shared" si="161"/>
        <v>0</v>
      </c>
      <c r="V26" s="313">
        <f>V7+V18</f>
        <v>0</v>
      </c>
      <c r="W26" s="313">
        <f t="shared" ref="W26" si="163">W7+W18</f>
        <v>6868</v>
      </c>
      <c r="X26" s="339">
        <f t="shared" si="161"/>
        <v>12630</v>
      </c>
      <c r="Y26" s="313">
        <f>Y7+Y18</f>
        <v>8561</v>
      </c>
      <c r="Z26" s="313">
        <f t="shared" ref="Z26" si="164">Z7+Z18</f>
        <v>50726</v>
      </c>
      <c r="AA26" s="339">
        <f t="shared" si="161"/>
        <v>52779</v>
      </c>
      <c r="AB26" s="313">
        <f>AB7+AB18</f>
        <v>14462</v>
      </c>
      <c r="AC26" s="313">
        <f t="shared" ref="AC26" si="165">AC7+AC18</f>
        <v>0</v>
      </c>
      <c r="AD26" s="339">
        <f t="shared" si="161"/>
        <v>580563</v>
      </c>
      <c r="AE26" s="313">
        <f>AE7+AE18</f>
        <v>618880</v>
      </c>
      <c r="AF26" s="313">
        <f t="shared" ref="AF26" si="166">AF7+AF18</f>
        <v>1200</v>
      </c>
      <c r="AG26" s="339">
        <f t="shared" si="161"/>
        <v>1200</v>
      </c>
      <c r="AH26" s="313">
        <f>AH7+AH18</f>
        <v>1200</v>
      </c>
      <c r="AI26" s="313">
        <f t="shared" si="161"/>
        <v>9100</v>
      </c>
      <c r="AJ26" s="339">
        <f t="shared" si="161"/>
        <v>9750</v>
      </c>
      <c r="AK26" s="313">
        <f>AK7+AK18</f>
        <v>8900</v>
      </c>
      <c r="AL26" s="313">
        <f t="shared" si="161"/>
        <v>66308</v>
      </c>
      <c r="AM26" s="339">
        <f t="shared" si="161"/>
        <v>84958</v>
      </c>
      <c r="AN26" s="313">
        <f>AN7+AN18</f>
        <v>68616</v>
      </c>
      <c r="AO26" s="313">
        <f t="shared" si="161"/>
        <v>780103</v>
      </c>
      <c r="AP26" s="339">
        <f t="shared" si="161"/>
        <v>764612</v>
      </c>
      <c r="AQ26" s="313">
        <f>AQ7+AQ18</f>
        <v>734284</v>
      </c>
      <c r="AR26" s="313">
        <f>AR7+AR18</f>
        <v>0</v>
      </c>
      <c r="AS26" s="339">
        <f t="shared" ref="AS26" si="167">AS7+AS18</f>
        <v>0</v>
      </c>
      <c r="AT26" s="313">
        <f>AT7+AT18</f>
        <v>0</v>
      </c>
      <c r="AU26" s="313">
        <f t="shared" si="161"/>
        <v>137207</v>
      </c>
      <c r="AV26" s="339">
        <f t="shared" si="161"/>
        <v>208673</v>
      </c>
      <c r="AW26" s="313">
        <f>AW7+AW18</f>
        <v>162235</v>
      </c>
      <c r="AX26" s="313">
        <f t="shared" si="161"/>
        <v>53850</v>
      </c>
      <c r="AY26" s="339">
        <f t="shared" si="161"/>
        <v>53850</v>
      </c>
      <c r="AZ26" s="313">
        <f>AZ7+AZ18</f>
        <v>66346</v>
      </c>
      <c r="BA26" s="313">
        <f t="shared" si="161"/>
        <v>0</v>
      </c>
      <c r="BB26" s="339">
        <f t="shared" si="161"/>
        <v>0</v>
      </c>
      <c r="BC26" s="313">
        <f>BC7+BC18</f>
        <v>0</v>
      </c>
      <c r="BD26" s="313">
        <f t="shared" si="161"/>
        <v>1000</v>
      </c>
      <c r="BE26" s="339">
        <f t="shared" si="161"/>
        <v>1028</v>
      </c>
      <c r="BF26" s="313">
        <f>BF7+BF18</f>
        <v>239</v>
      </c>
      <c r="BG26" s="313">
        <f t="shared" si="161"/>
        <v>131700</v>
      </c>
      <c r="BH26" s="339">
        <f t="shared" si="161"/>
        <v>151547</v>
      </c>
      <c r="BI26" s="313">
        <f>BI7+BI18</f>
        <v>139495</v>
      </c>
      <c r="BJ26" s="313">
        <f t="shared" si="161"/>
        <v>0</v>
      </c>
      <c r="BK26" s="339">
        <f t="shared" si="161"/>
        <v>0</v>
      </c>
      <c r="BL26" s="313">
        <f>BL7+BL18</f>
        <v>0</v>
      </c>
      <c r="BM26" s="313">
        <f t="shared" si="161"/>
        <v>3500</v>
      </c>
      <c r="BN26" s="339">
        <f t="shared" si="161"/>
        <v>3691</v>
      </c>
      <c r="BO26" s="313">
        <f>BO7+BO18</f>
        <v>2529</v>
      </c>
      <c r="BP26" s="313">
        <f t="shared" si="161"/>
        <v>27500</v>
      </c>
      <c r="BQ26" s="339">
        <f t="shared" si="161"/>
        <v>163508</v>
      </c>
      <c r="BR26" s="313">
        <f>BR7+BR18</f>
        <v>117854</v>
      </c>
      <c r="BS26" s="313">
        <f t="shared" si="161"/>
        <v>0</v>
      </c>
      <c r="BT26" s="339">
        <f t="shared" si="161"/>
        <v>6235</v>
      </c>
      <c r="BU26" s="313">
        <f>BU7+BU18</f>
        <v>0</v>
      </c>
      <c r="BV26" s="313">
        <f t="shared" si="161"/>
        <v>0</v>
      </c>
      <c r="BW26" s="339">
        <f t="shared" si="161"/>
        <v>0</v>
      </c>
      <c r="BX26" s="313">
        <f>BX7+BX18</f>
        <v>0</v>
      </c>
      <c r="BY26" s="313">
        <f t="shared" si="161"/>
        <v>580736</v>
      </c>
      <c r="BZ26" s="339">
        <f t="shared" si="161"/>
        <v>730919</v>
      </c>
      <c r="CA26" s="313">
        <f>CA7+CA18</f>
        <v>730919</v>
      </c>
      <c r="CB26" s="313">
        <f t="shared" si="161"/>
        <v>0</v>
      </c>
      <c r="CC26" s="339">
        <f t="shared" si="161"/>
        <v>0</v>
      </c>
      <c r="CD26" s="313">
        <f>CD7+CD18</f>
        <v>0</v>
      </c>
      <c r="CE26" s="313">
        <f t="shared" si="161"/>
        <v>2718696</v>
      </c>
      <c r="CF26" s="339">
        <f t="shared" si="161"/>
        <v>3528362</v>
      </c>
      <c r="CG26" s="313">
        <f>CG7+CG18</f>
        <v>2332880</v>
      </c>
      <c r="CH26" s="313">
        <f t="shared" si="161"/>
        <v>0</v>
      </c>
      <c r="CI26" s="339">
        <f t="shared" si="161"/>
        <v>0</v>
      </c>
      <c r="CJ26" s="313">
        <f>CJ7+CJ18</f>
        <v>0</v>
      </c>
      <c r="CK26" s="313">
        <f t="shared" si="161"/>
        <v>0</v>
      </c>
      <c r="CL26" s="339">
        <f t="shared" si="161"/>
        <v>0</v>
      </c>
      <c r="CM26" s="313">
        <f>CM7+CM18</f>
        <v>0</v>
      </c>
      <c r="CN26" s="313">
        <f t="shared" si="161"/>
        <v>0</v>
      </c>
      <c r="CO26" s="339">
        <f t="shared" si="161"/>
        <v>0</v>
      </c>
      <c r="CP26" s="313">
        <f>CP7+CP18</f>
        <v>0</v>
      </c>
      <c r="CQ26" s="313">
        <f t="shared" si="161"/>
        <v>0</v>
      </c>
      <c r="CR26" s="339">
        <f t="shared" si="161"/>
        <v>0</v>
      </c>
      <c r="CS26" s="313">
        <f>CS7+CS18</f>
        <v>0</v>
      </c>
      <c r="CT26" s="313">
        <f t="shared" si="161"/>
        <v>0</v>
      </c>
      <c r="CU26" s="339">
        <f t="shared" si="161"/>
        <v>0</v>
      </c>
      <c r="CV26" s="313">
        <f>CV7+CV18</f>
        <v>0</v>
      </c>
      <c r="CW26" s="313">
        <f t="shared" si="161"/>
        <v>3984</v>
      </c>
      <c r="CX26" s="339">
        <f t="shared" si="161"/>
        <v>42395</v>
      </c>
      <c r="CY26" s="313">
        <f>CY7+CY18</f>
        <v>19540</v>
      </c>
      <c r="CZ26" s="313">
        <f t="shared" si="161"/>
        <v>22680</v>
      </c>
      <c r="DA26" s="339">
        <f t="shared" si="161"/>
        <v>25350</v>
      </c>
      <c r="DB26" s="313">
        <f>DB7+DB18</f>
        <v>21900</v>
      </c>
      <c r="DC26" s="313">
        <f t="shared" si="161"/>
        <v>0</v>
      </c>
      <c r="DD26" s="339">
        <f t="shared" si="161"/>
        <v>0</v>
      </c>
      <c r="DE26" s="313">
        <f>DE7+DE18</f>
        <v>0</v>
      </c>
      <c r="DF26" s="313">
        <f t="shared" si="161"/>
        <v>39074</v>
      </c>
      <c r="DG26" s="339">
        <f t="shared" si="161"/>
        <v>39197</v>
      </c>
      <c r="DH26" s="313">
        <f>DH7+DH18</f>
        <v>45695</v>
      </c>
      <c r="DI26" s="313">
        <f t="shared" si="161"/>
        <v>78360</v>
      </c>
      <c r="DJ26" s="339">
        <f t="shared" si="161"/>
        <v>114677</v>
      </c>
      <c r="DK26" s="313">
        <f>DK7+DK18</f>
        <v>69009</v>
      </c>
      <c r="DL26" s="313">
        <f t="shared" si="161"/>
        <v>0</v>
      </c>
      <c r="DM26" s="339">
        <f t="shared" si="161"/>
        <v>0</v>
      </c>
      <c r="DN26" s="313">
        <f>DN7+DN18</f>
        <v>0</v>
      </c>
      <c r="DO26" s="313">
        <f>DO7+DO18</f>
        <v>167904</v>
      </c>
      <c r="DP26" s="339">
        <f t="shared" ref="DP26" si="168">DP7+DP18</f>
        <v>172175</v>
      </c>
      <c r="DQ26" s="313">
        <f>DQ7+DQ18</f>
        <v>165675</v>
      </c>
      <c r="DR26" s="396">
        <f t="shared" si="161"/>
        <v>5571253</v>
      </c>
      <c r="DS26" s="396">
        <f t="shared" si="161"/>
        <v>7052747</v>
      </c>
      <c r="DT26" s="396">
        <f t="shared" si="161"/>
        <v>5386935</v>
      </c>
      <c r="DU26" s="313">
        <f t="shared" si="161"/>
        <v>0</v>
      </c>
      <c r="DV26" s="339">
        <f t="shared" si="161"/>
        <v>0</v>
      </c>
      <c r="DW26" s="313">
        <f>DW7+DW18</f>
        <v>0</v>
      </c>
      <c r="DX26" s="313">
        <f t="shared" si="161"/>
        <v>0</v>
      </c>
      <c r="DY26" s="339">
        <f t="shared" si="161"/>
        <v>0</v>
      </c>
      <c r="DZ26" s="313">
        <f>DZ7+DZ18</f>
        <v>0</v>
      </c>
      <c r="EA26" s="313">
        <f t="shared" si="161"/>
        <v>0</v>
      </c>
      <c r="EB26" s="339">
        <f t="shared" si="161"/>
        <v>0</v>
      </c>
      <c r="EC26" s="313">
        <f>EC7+EC18</f>
        <v>0</v>
      </c>
      <c r="ED26" s="313">
        <f t="shared" si="161"/>
        <v>347196</v>
      </c>
      <c r="EE26" s="339">
        <f t="shared" si="161"/>
        <v>470395</v>
      </c>
      <c r="EF26" s="313">
        <f>EF7+EF18</f>
        <v>328758</v>
      </c>
      <c r="EG26" s="313">
        <f t="shared" ref="EG26:EN26" si="169">EG7+EG18</f>
        <v>69315</v>
      </c>
      <c r="EH26" s="339">
        <f t="shared" si="169"/>
        <v>149141</v>
      </c>
      <c r="EI26" s="313">
        <f>EI7+EI18</f>
        <v>83681</v>
      </c>
      <c r="EJ26" s="313">
        <f t="shared" ref="EJ26:EK26" si="170">EJ7+EJ18</f>
        <v>35288</v>
      </c>
      <c r="EK26" s="339">
        <f t="shared" si="170"/>
        <v>125453</v>
      </c>
      <c r="EL26" s="313">
        <f>EL7+EL18</f>
        <v>110531</v>
      </c>
      <c r="EM26" s="313">
        <f t="shared" si="169"/>
        <v>20866</v>
      </c>
      <c r="EN26" s="339">
        <f t="shared" si="169"/>
        <v>27066</v>
      </c>
      <c r="EO26" s="313">
        <f>EO7+EO18</f>
        <v>16917</v>
      </c>
      <c r="EP26" s="313">
        <f t="shared" ref="EP26:ET26" si="171">EP7+EP18</f>
        <v>1026995</v>
      </c>
      <c r="EQ26" s="339">
        <f t="shared" si="171"/>
        <v>1114630</v>
      </c>
      <c r="ER26" s="313">
        <f>ER7+ER18</f>
        <v>1056539</v>
      </c>
      <c r="ES26" s="313">
        <f t="shared" si="171"/>
        <v>458445</v>
      </c>
      <c r="ET26" s="339">
        <f t="shared" si="171"/>
        <v>547667</v>
      </c>
      <c r="EU26" s="313">
        <f>EU7+EU18</f>
        <v>480314</v>
      </c>
      <c r="EV26" s="396">
        <f t="shared" si="161"/>
        <v>1958105</v>
      </c>
      <c r="EW26" s="396">
        <f t="shared" si="161"/>
        <v>2434352</v>
      </c>
      <c r="EX26" s="396">
        <f t="shared" si="161"/>
        <v>2076740</v>
      </c>
      <c r="EY26" s="339">
        <f>EY7+EY18</f>
        <v>0</v>
      </c>
      <c r="EZ26" s="339">
        <f t="shared" ref="EZ26" si="172">EZ7+EZ18</f>
        <v>0</v>
      </c>
      <c r="FA26" s="313">
        <f>FA7+FA18</f>
        <v>0</v>
      </c>
      <c r="FB26" s="339">
        <f t="shared" ref="FB26" si="173">FB7+FB18</f>
        <v>128335</v>
      </c>
      <c r="FC26" s="339">
        <f t="shared" si="161"/>
        <v>174393</v>
      </c>
      <c r="FD26" s="313">
        <f>FD7+FD18</f>
        <v>160840</v>
      </c>
      <c r="FE26" s="339">
        <f t="shared" ref="FE26" si="174">FE7+FE18</f>
        <v>59736</v>
      </c>
      <c r="FF26" s="339">
        <f t="shared" si="161"/>
        <v>85786</v>
      </c>
      <c r="FG26" s="313">
        <f>FG7+FG18</f>
        <v>83492</v>
      </c>
      <c r="FH26" s="339">
        <f t="shared" ref="FH26" si="175">FH7+FH18</f>
        <v>41413</v>
      </c>
      <c r="FI26" s="339">
        <f t="shared" si="161"/>
        <v>59322</v>
      </c>
      <c r="FJ26" s="313">
        <f>FJ7+FJ18</f>
        <v>51715</v>
      </c>
      <c r="FK26" s="339">
        <f t="shared" ref="FK26" si="176">FK7+FK18</f>
        <v>123805</v>
      </c>
      <c r="FL26" s="339">
        <f t="shared" si="161"/>
        <v>128892</v>
      </c>
      <c r="FM26" s="313">
        <f>FM7+FM18</f>
        <v>124849</v>
      </c>
      <c r="FN26" s="339">
        <f t="shared" ref="FN26" si="177">FN7+FN18</f>
        <v>206990</v>
      </c>
      <c r="FO26" s="339">
        <f t="shared" si="161"/>
        <v>217569</v>
      </c>
      <c r="FP26" s="313">
        <f>FP7+FP18</f>
        <v>192994</v>
      </c>
      <c r="FQ26" s="339">
        <f t="shared" ref="FQ26" si="178">FQ7+FQ18</f>
        <v>105127</v>
      </c>
      <c r="FR26" s="339">
        <f t="shared" si="161"/>
        <v>106553</v>
      </c>
      <c r="FS26" s="313">
        <f>FS7+FS18</f>
        <v>105761</v>
      </c>
      <c r="FT26" s="339">
        <f t="shared" ref="FT26" si="179">FT7+FT18</f>
        <v>143581</v>
      </c>
      <c r="FU26" s="339">
        <f t="shared" si="161"/>
        <v>177087</v>
      </c>
      <c r="FV26" s="313">
        <f>FV7+FV18</f>
        <v>158419</v>
      </c>
      <c r="FW26" s="339">
        <f t="shared" ref="FW26" si="180">FW7+FW18</f>
        <v>85768</v>
      </c>
      <c r="FX26" s="339">
        <f t="shared" si="161"/>
        <v>106383</v>
      </c>
      <c r="FY26" s="313">
        <f>FY7+FY18</f>
        <v>100185</v>
      </c>
      <c r="FZ26" s="339">
        <f t="shared" si="161"/>
        <v>0</v>
      </c>
      <c r="GA26" s="339">
        <f t="shared" si="161"/>
        <v>0</v>
      </c>
      <c r="GB26" s="313">
        <f>GB7+GB18</f>
        <v>0</v>
      </c>
      <c r="GC26" s="339">
        <f t="shared" ref="GC26" si="181">GC7+GC18</f>
        <v>47119</v>
      </c>
      <c r="GD26" s="339">
        <f t="shared" si="161"/>
        <v>52327</v>
      </c>
      <c r="GE26" s="313">
        <f>GE7+GE18</f>
        <v>48118</v>
      </c>
      <c r="GF26" s="339">
        <f t="shared" ref="GF26" si="182">GF7+GF18</f>
        <v>786289</v>
      </c>
      <c r="GG26" s="339">
        <f t="shared" si="161"/>
        <v>864817</v>
      </c>
      <c r="GH26" s="313">
        <f>GH7+GH18</f>
        <v>804171</v>
      </c>
      <c r="GI26" s="339">
        <f>GI7+GI18</f>
        <v>66125</v>
      </c>
      <c r="GJ26" s="339">
        <f t="shared" ref="GJ26" si="183">GJ7+GJ18</f>
        <v>82460</v>
      </c>
      <c r="GK26" s="313">
        <f>GK7+GK18</f>
        <v>75044</v>
      </c>
      <c r="GL26" s="339">
        <f>GL7+GL18</f>
        <v>1794288</v>
      </c>
      <c r="GM26" s="339">
        <f t="shared" ref="GM26:GN26" si="184">GM7+GM18</f>
        <v>2055589</v>
      </c>
      <c r="GN26" s="339">
        <f t="shared" si="184"/>
        <v>1905588</v>
      </c>
      <c r="GO26" s="339">
        <f>GO7+GO18</f>
        <v>824325</v>
      </c>
      <c r="GP26" s="339">
        <f t="shared" ref="GP26" si="185">GP7+GP18</f>
        <v>1045836</v>
      </c>
      <c r="GQ26" s="313">
        <f>GQ7+GQ18</f>
        <v>924455</v>
      </c>
      <c r="GR26" s="339">
        <f t="shared" ref="GR26" si="186">GR7+GR18</f>
        <v>1476599</v>
      </c>
      <c r="GS26" s="339">
        <f t="shared" si="161"/>
        <v>1803437</v>
      </c>
      <c r="GT26" s="339">
        <f t="shared" si="161"/>
        <v>1687725</v>
      </c>
      <c r="GU26" s="339">
        <f t="shared" ref="GU26" si="187">GU7+GU18</f>
        <v>1277658</v>
      </c>
      <c r="GV26" s="339">
        <f t="shared" ref="GV26" si="188">GV7+GV18</f>
        <v>1365967</v>
      </c>
      <c r="GW26" s="313">
        <f>GW7+GW18</f>
        <v>1318202</v>
      </c>
      <c r="GX26" s="339">
        <f>GX7+GX18</f>
        <v>5372870</v>
      </c>
      <c r="GY26" s="339">
        <f t="shared" ref="GY26:GZ26" si="189">GY7+GY18</f>
        <v>6270829</v>
      </c>
      <c r="GZ26" s="339">
        <f t="shared" si="189"/>
        <v>5836274</v>
      </c>
      <c r="HA26" s="339">
        <f>HA7+HA18</f>
        <v>12902228</v>
      </c>
      <c r="HB26" s="339">
        <f t="shared" ref="HB26:HC26" si="190">HB7+HB18</f>
        <v>15757928</v>
      </c>
      <c r="HC26" s="340">
        <f t="shared" si="190"/>
        <v>13299949</v>
      </c>
    </row>
    <row r="27" spans="1:211" s="167" customFormat="1" ht="13.5" thickBot="1" x14ac:dyDescent="0.25">
      <c r="A27" s="922" t="s">
        <v>584</v>
      </c>
      <c r="B27" s="315">
        <f>B52+B61</f>
        <v>0</v>
      </c>
      <c r="C27" s="341">
        <f t="shared" ref="C27" si="191">C52+C61</f>
        <v>0</v>
      </c>
      <c r="D27" s="315">
        <f>D52+D61</f>
        <v>128</v>
      </c>
      <c r="E27" s="315">
        <f t="shared" ref="E27:GS27" si="192">E52+E61</f>
        <v>0</v>
      </c>
      <c r="F27" s="341">
        <f t="shared" si="192"/>
        <v>0</v>
      </c>
      <c r="G27" s="315">
        <f>G52+G61</f>
        <v>0</v>
      </c>
      <c r="H27" s="315">
        <f t="shared" si="192"/>
        <v>0</v>
      </c>
      <c r="I27" s="341">
        <f t="shared" si="192"/>
        <v>0</v>
      </c>
      <c r="J27" s="315">
        <f>J52+J61</f>
        <v>0</v>
      </c>
      <c r="K27" s="315">
        <f t="shared" si="192"/>
        <v>0</v>
      </c>
      <c r="L27" s="341">
        <f t="shared" si="192"/>
        <v>0</v>
      </c>
      <c r="M27" s="315">
        <f>M52+M61</f>
        <v>0</v>
      </c>
      <c r="N27" s="315">
        <f t="shared" si="192"/>
        <v>0</v>
      </c>
      <c r="O27" s="341">
        <f t="shared" si="192"/>
        <v>0</v>
      </c>
      <c r="P27" s="315">
        <f>P52+P61</f>
        <v>0</v>
      </c>
      <c r="Q27" s="315">
        <f t="shared" ref="Q27" si="193">Q52+Q61</f>
        <v>0</v>
      </c>
      <c r="R27" s="341">
        <f t="shared" si="192"/>
        <v>0</v>
      </c>
      <c r="S27" s="315">
        <f>S52+S61</f>
        <v>0</v>
      </c>
      <c r="T27" s="315">
        <f t="shared" si="192"/>
        <v>0</v>
      </c>
      <c r="U27" s="341">
        <f t="shared" si="192"/>
        <v>0</v>
      </c>
      <c r="V27" s="315">
        <f>V52+V61</f>
        <v>0</v>
      </c>
      <c r="W27" s="315">
        <f t="shared" ref="W27" si="194">W52+W61</f>
        <v>7558077</v>
      </c>
      <c r="X27" s="341">
        <f t="shared" si="192"/>
        <v>7558077</v>
      </c>
      <c r="Y27" s="315">
        <f>Y52+Y61</f>
        <v>8022857</v>
      </c>
      <c r="Z27" s="315">
        <f t="shared" ref="Z27" si="195">Z52+Z61</f>
        <v>1715394</v>
      </c>
      <c r="AA27" s="341">
        <f t="shared" si="192"/>
        <v>2066528</v>
      </c>
      <c r="AB27" s="315">
        <f>AB52+AB61</f>
        <v>2115916</v>
      </c>
      <c r="AC27" s="315">
        <f t="shared" ref="AC27" si="196">AC52+AC61</f>
        <v>811109</v>
      </c>
      <c r="AD27" s="341">
        <f t="shared" si="192"/>
        <v>5702490</v>
      </c>
      <c r="AE27" s="315">
        <f>AE52+AE61</f>
        <v>5702761</v>
      </c>
      <c r="AF27" s="315">
        <f t="shared" ref="AF27" si="197">AF52+AF61</f>
        <v>0</v>
      </c>
      <c r="AG27" s="341">
        <f t="shared" si="192"/>
        <v>0</v>
      </c>
      <c r="AH27" s="315">
        <f>AH52+AH61</f>
        <v>0</v>
      </c>
      <c r="AI27" s="315">
        <f t="shared" si="192"/>
        <v>5603</v>
      </c>
      <c r="AJ27" s="341">
        <f t="shared" si="192"/>
        <v>5603</v>
      </c>
      <c r="AK27" s="315">
        <f>AK52+AK61</f>
        <v>5996</v>
      </c>
      <c r="AL27" s="315">
        <f t="shared" si="192"/>
        <v>0</v>
      </c>
      <c r="AM27" s="341">
        <f t="shared" si="192"/>
        <v>16247</v>
      </c>
      <c r="AN27" s="315">
        <f>AN52+AN61</f>
        <v>25592</v>
      </c>
      <c r="AO27" s="315">
        <f t="shared" si="192"/>
        <v>1251010</v>
      </c>
      <c r="AP27" s="341">
        <f t="shared" si="192"/>
        <v>1251010</v>
      </c>
      <c r="AQ27" s="315">
        <f>AQ52+AQ61</f>
        <v>1280326</v>
      </c>
      <c r="AR27" s="315">
        <f>AR52+AR61</f>
        <v>0</v>
      </c>
      <c r="AS27" s="341">
        <f t="shared" ref="AS27" si="198">AS52+AS61</f>
        <v>0</v>
      </c>
      <c r="AT27" s="315">
        <f>AT52+AT61</f>
        <v>0</v>
      </c>
      <c r="AU27" s="315">
        <f t="shared" si="192"/>
        <v>1200</v>
      </c>
      <c r="AV27" s="341">
        <f t="shared" si="192"/>
        <v>1200</v>
      </c>
      <c r="AW27" s="315">
        <f>AW52+AW61</f>
        <v>631</v>
      </c>
      <c r="AX27" s="315">
        <f t="shared" si="192"/>
        <v>250000</v>
      </c>
      <c r="AY27" s="341">
        <f t="shared" si="192"/>
        <v>250000</v>
      </c>
      <c r="AZ27" s="315">
        <f>AZ52+AZ61</f>
        <v>328060</v>
      </c>
      <c r="BA27" s="315">
        <f t="shared" si="192"/>
        <v>0</v>
      </c>
      <c r="BB27" s="341">
        <f t="shared" si="192"/>
        <v>0</v>
      </c>
      <c r="BC27" s="315">
        <f>BC52+BC61</f>
        <v>0</v>
      </c>
      <c r="BD27" s="315">
        <f t="shared" si="192"/>
        <v>0</v>
      </c>
      <c r="BE27" s="341">
        <f t="shared" si="192"/>
        <v>0</v>
      </c>
      <c r="BF27" s="315">
        <f>BF52+BF61</f>
        <v>0</v>
      </c>
      <c r="BG27" s="315">
        <f t="shared" si="192"/>
        <v>68219</v>
      </c>
      <c r="BH27" s="341">
        <f t="shared" si="192"/>
        <v>68219</v>
      </c>
      <c r="BI27" s="315">
        <f>BI52+BI61</f>
        <v>93460</v>
      </c>
      <c r="BJ27" s="315">
        <f t="shared" si="192"/>
        <v>0</v>
      </c>
      <c r="BK27" s="341">
        <f t="shared" si="192"/>
        <v>0</v>
      </c>
      <c r="BL27" s="315">
        <f>BL52+BL61</f>
        <v>0</v>
      </c>
      <c r="BM27" s="315">
        <f t="shared" si="192"/>
        <v>0</v>
      </c>
      <c r="BN27" s="341">
        <f t="shared" si="192"/>
        <v>20526</v>
      </c>
      <c r="BO27" s="315">
        <f>BO52+BO61</f>
        <v>20526</v>
      </c>
      <c r="BP27" s="315">
        <f t="shared" si="192"/>
        <v>74166</v>
      </c>
      <c r="BQ27" s="341">
        <f t="shared" si="192"/>
        <v>74166</v>
      </c>
      <c r="BR27" s="315">
        <f>BR52+BR61</f>
        <v>68223</v>
      </c>
      <c r="BS27" s="315">
        <f t="shared" si="192"/>
        <v>0</v>
      </c>
      <c r="BT27" s="341">
        <f t="shared" si="192"/>
        <v>0</v>
      </c>
      <c r="BU27" s="315">
        <f>BU52+BU61</f>
        <v>0</v>
      </c>
      <c r="BV27" s="315">
        <f t="shared" si="192"/>
        <v>0</v>
      </c>
      <c r="BW27" s="341">
        <f t="shared" si="192"/>
        <v>0</v>
      </c>
      <c r="BX27" s="315">
        <f>BX52+BX61</f>
        <v>0</v>
      </c>
      <c r="BY27" s="315">
        <f t="shared" si="192"/>
        <v>10000</v>
      </c>
      <c r="BZ27" s="341">
        <f t="shared" si="192"/>
        <v>11246</v>
      </c>
      <c r="CA27" s="315">
        <f>CA52+CA61</f>
        <v>11246</v>
      </c>
      <c r="CB27" s="315">
        <f t="shared" si="192"/>
        <v>0</v>
      </c>
      <c r="CC27" s="341">
        <f t="shared" si="192"/>
        <v>0</v>
      </c>
      <c r="CD27" s="315">
        <f>CD52+CD61</f>
        <v>0</v>
      </c>
      <c r="CE27" s="315">
        <f t="shared" si="192"/>
        <v>1833500</v>
      </c>
      <c r="CF27" s="341">
        <f t="shared" si="192"/>
        <v>2116056</v>
      </c>
      <c r="CG27" s="315">
        <f>CG52+CG61</f>
        <v>1590019</v>
      </c>
      <c r="CH27" s="315">
        <f t="shared" si="192"/>
        <v>0</v>
      </c>
      <c r="CI27" s="341">
        <f t="shared" si="192"/>
        <v>0</v>
      </c>
      <c r="CJ27" s="315">
        <f>CJ52+CJ61</f>
        <v>0</v>
      </c>
      <c r="CK27" s="315">
        <f t="shared" si="192"/>
        <v>0</v>
      </c>
      <c r="CL27" s="341">
        <f t="shared" si="192"/>
        <v>0</v>
      </c>
      <c r="CM27" s="315">
        <f>CM52+CM61</f>
        <v>0</v>
      </c>
      <c r="CN27" s="315">
        <f t="shared" si="192"/>
        <v>0</v>
      </c>
      <c r="CO27" s="341">
        <f t="shared" si="192"/>
        <v>0</v>
      </c>
      <c r="CP27" s="315">
        <f>CP52+CP61</f>
        <v>0</v>
      </c>
      <c r="CQ27" s="315">
        <f t="shared" si="192"/>
        <v>0</v>
      </c>
      <c r="CR27" s="341">
        <f t="shared" si="192"/>
        <v>0</v>
      </c>
      <c r="CS27" s="315">
        <f>CS52+CS61</f>
        <v>0</v>
      </c>
      <c r="CT27" s="315">
        <f t="shared" si="192"/>
        <v>0</v>
      </c>
      <c r="CU27" s="341">
        <f t="shared" si="192"/>
        <v>0</v>
      </c>
      <c r="CV27" s="315">
        <f>CV52+CV61</f>
        <v>0</v>
      </c>
      <c r="CW27" s="315">
        <f t="shared" si="192"/>
        <v>0</v>
      </c>
      <c r="CX27" s="341">
        <f t="shared" si="192"/>
        <v>0</v>
      </c>
      <c r="CY27" s="315">
        <f>CY52+CY61</f>
        <v>0</v>
      </c>
      <c r="CZ27" s="315">
        <f t="shared" si="192"/>
        <v>0</v>
      </c>
      <c r="DA27" s="341">
        <f t="shared" si="192"/>
        <v>0</v>
      </c>
      <c r="DB27" s="315">
        <f>DB52+DB61</f>
        <v>0</v>
      </c>
      <c r="DC27" s="315">
        <f t="shared" si="192"/>
        <v>0</v>
      </c>
      <c r="DD27" s="341">
        <f t="shared" si="192"/>
        <v>0</v>
      </c>
      <c r="DE27" s="315">
        <f>DE52+DE61</f>
        <v>0</v>
      </c>
      <c r="DF27" s="315">
        <f t="shared" si="192"/>
        <v>0</v>
      </c>
      <c r="DG27" s="341">
        <f t="shared" si="192"/>
        <v>0</v>
      </c>
      <c r="DH27" s="315">
        <f>DH52+DH61</f>
        <v>3554</v>
      </c>
      <c r="DI27" s="315">
        <f t="shared" si="192"/>
        <v>30000</v>
      </c>
      <c r="DJ27" s="341">
        <f t="shared" si="192"/>
        <v>30000</v>
      </c>
      <c r="DK27" s="315">
        <f>DK52+DK61</f>
        <v>42161</v>
      </c>
      <c r="DL27" s="315">
        <f t="shared" si="192"/>
        <v>0</v>
      </c>
      <c r="DM27" s="341">
        <f t="shared" si="192"/>
        <v>0</v>
      </c>
      <c r="DN27" s="315">
        <f>DN52+DN61</f>
        <v>0</v>
      </c>
      <c r="DO27" s="315">
        <f>DO52+DO61</f>
        <v>0</v>
      </c>
      <c r="DP27" s="341">
        <f t="shared" ref="DP27" si="199">DP52+DP61</f>
        <v>32036</v>
      </c>
      <c r="DQ27" s="315">
        <f>DQ52+DQ61</f>
        <v>32036</v>
      </c>
      <c r="DR27" s="397">
        <f t="shared" si="192"/>
        <v>13608278</v>
      </c>
      <c r="DS27" s="397">
        <f t="shared" si="192"/>
        <v>19203404</v>
      </c>
      <c r="DT27" s="397">
        <f t="shared" si="192"/>
        <v>19343492</v>
      </c>
      <c r="DU27" s="315">
        <f t="shared" si="192"/>
        <v>0</v>
      </c>
      <c r="DV27" s="341">
        <f t="shared" si="192"/>
        <v>0</v>
      </c>
      <c r="DW27" s="315">
        <f>DW52+DW61</f>
        <v>0</v>
      </c>
      <c r="DX27" s="315">
        <f t="shared" si="192"/>
        <v>0</v>
      </c>
      <c r="DY27" s="341">
        <f t="shared" si="192"/>
        <v>0</v>
      </c>
      <c r="DZ27" s="315">
        <f>DZ52+DZ61</f>
        <v>0</v>
      </c>
      <c r="EA27" s="315">
        <f t="shared" si="192"/>
        <v>0</v>
      </c>
      <c r="EB27" s="341">
        <f t="shared" si="192"/>
        <v>0</v>
      </c>
      <c r="EC27" s="315">
        <f>EC52+EC61</f>
        <v>0</v>
      </c>
      <c r="ED27" s="315">
        <f t="shared" si="192"/>
        <v>347196</v>
      </c>
      <c r="EE27" s="341">
        <f t="shared" si="192"/>
        <v>470395</v>
      </c>
      <c r="EF27" s="315">
        <f>EF52+EF61</f>
        <v>328758</v>
      </c>
      <c r="EG27" s="315">
        <f t="shared" ref="EG27:EN27" si="200">EG52+EG61</f>
        <v>69315</v>
      </c>
      <c r="EH27" s="341">
        <f t="shared" si="200"/>
        <v>149141</v>
      </c>
      <c r="EI27" s="315">
        <f>EI52+EI61</f>
        <v>83681</v>
      </c>
      <c r="EJ27" s="315">
        <f t="shared" ref="EJ27:EK27" si="201">EJ52+EJ61</f>
        <v>35288</v>
      </c>
      <c r="EK27" s="341">
        <f t="shared" si="201"/>
        <v>125453</v>
      </c>
      <c r="EL27" s="315">
        <f>EL52+EL61</f>
        <v>116445</v>
      </c>
      <c r="EM27" s="315">
        <f t="shared" si="200"/>
        <v>20866</v>
      </c>
      <c r="EN27" s="341">
        <f t="shared" si="200"/>
        <v>27066</v>
      </c>
      <c r="EO27" s="315">
        <f>EO52+EO61</f>
        <v>16917</v>
      </c>
      <c r="EP27" s="315">
        <f t="shared" ref="EP27:ET27" si="202">EP52+EP61</f>
        <v>1026995</v>
      </c>
      <c r="EQ27" s="341">
        <f t="shared" si="202"/>
        <v>1114630</v>
      </c>
      <c r="ER27" s="315">
        <f>ER52+ER61</f>
        <v>1070420</v>
      </c>
      <c r="ES27" s="315">
        <f t="shared" si="202"/>
        <v>458445</v>
      </c>
      <c r="ET27" s="341">
        <f t="shared" si="202"/>
        <v>547667</v>
      </c>
      <c r="EU27" s="315">
        <f>EU52+EU61</f>
        <v>486845</v>
      </c>
      <c r="EV27" s="397">
        <f t="shared" si="192"/>
        <v>1958105</v>
      </c>
      <c r="EW27" s="397">
        <f t="shared" si="192"/>
        <v>2434352</v>
      </c>
      <c r="EX27" s="397">
        <f t="shared" si="192"/>
        <v>2103066</v>
      </c>
      <c r="EY27" s="341">
        <f>EY52+EY61</f>
        <v>0</v>
      </c>
      <c r="EZ27" s="341">
        <f t="shared" ref="EZ27" si="203">EZ52+EZ61</f>
        <v>0</v>
      </c>
      <c r="FA27" s="315">
        <f>FA52+FA61</f>
        <v>0</v>
      </c>
      <c r="FB27" s="341">
        <f t="shared" ref="FB27" si="204">FB52+FB61</f>
        <v>128335</v>
      </c>
      <c r="FC27" s="341">
        <f t="shared" si="192"/>
        <v>174393</v>
      </c>
      <c r="FD27" s="315">
        <f>FD52+FD61</f>
        <v>163235</v>
      </c>
      <c r="FE27" s="341">
        <f t="shared" ref="FE27" si="205">FE52+FE61</f>
        <v>59736</v>
      </c>
      <c r="FF27" s="341">
        <f t="shared" si="192"/>
        <v>85786</v>
      </c>
      <c r="FG27" s="315">
        <f>FG52+FG61</f>
        <v>85786</v>
      </c>
      <c r="FH27" s="341">
        <f t="shared" ref="FH27" si="206">FH52+FH61</f>
        <v>41413</v>
      </c>
      <c r="FI27" s="341">
        <f t="shared" si="192"/>
        <v>59322</v>
      </c>
      <c r="FJ27" s="315">
        <f>FJ52+FJ61</f>
        <v>59322</v>
      </c>
      <c r="FK27" s="341">
        <f t="shared" ref="FK27" si="207">FK52+FK61</f>
        <v>123805</v>
      </c>
      <c r="FL27" s="341">
        <f t="shared" si="192"/>
        <v>128892</v>
      </c>
      <c r="FM27" s="315">
        <f>FM52+FM61</f>
        <v>128891</v>
      </c>
      <c r="FN27" s="341">
        <f t="shared" ref="FN27" si="208">FN52+FN61</f>
        <v>206990</v>
      </c>
      <c r="FO27" s="341">
        <f t="shared" si="192"/>
        <v>217569</v>
      </c>
      <c r="FP27" s="315">
        <f>FP52+FP61</f>
        <v>209596</v>
      </c>
      <c r="FQ27" s="341">
        <f t="shared" ref="FQ27" si="209">FQ52+FQ61</f>
        <v>105127</v>
      </c>
      <c r="FR27" s="341">
        <f t="shared" si="192"/>
        <v>106553</v>
      </c>
      <c r="FS27" s="315">
        <f>FS52+FS61</f>
        <v>114336</v>
      </c>
      <c r="FT27" s="341">
        <f t="shared" ref="FT27" si="210">FT52+FT61</f>
        <v>143581</v>
      </c>
      <c r="FU27" s="341">
        <f t="shared" si="192"/>
        <v>177087</v>
      </c>
      <c r="FV27" s="315">
        <f>FV52+FV61</f>
        <v>175944</v>
      </c>
      <c r="FW27" s="341">
        <f t="shared" ref="FW27" si="211">FW52+FW61</f>
        <v>85768</v>
      </c>
      <c r="FX27" s="341">
        <f t="shared" si="192"/>
        <v>106383</v>
      </c>
      <c r="FY27" s="315">
        <f>FY52+FY61</f>
        <v>103915</v>
      </c>
      <c r="FZ27" s="341">
        <f t="shared" si="192"/>
        <v>0</v>
      </c>
      <c r="GA27" s="341">
        <f t="shared" si="192"/>
        <v>0</v>
      </c>
      <c r="GB27" s="315">
        <f>GB52+GB61</f>
        <v>0</v>
      </c>
      <c r="GC27" s="341">
        <f t="shared" ref="GC27" si="212">GC52+GC61</f>
        <v>47119</v>
      </c>
      <c r="GD27" s="341">
        <f t="shared" si="192"/>
        <v>52327</v>
      </c>
      <c r="GE27" s="315">
        <f>GE52+GE61</f>
        <v>52327</v>
      </c>
      <c r="GF27" s="341">
        <f t="shared" ref="GF27" si="213">GF52+GF61</f>
        <v>786289</v>
      </c>
      <c r="GG27" s="341">
        <f t="shared" si="192"/>
        <v>864817</v>
      </c>
      <c r="GH27" s="315">
        <f>GH52+GH61</f>
        <v>852464</v>
      </c>
      <c r="GI27" s="341">
        <f>GI52+GI61</f>
        <v>66125</v>
      </c>
      <c r="GJ27" s="341">
        <f t="shared" ref="GJ27" si="214">GJ52+GJ61</f>
        <v>82460</v>
      </c>
      <c r="GK27" s="315">
        <f>GK52+GK61</f>
        <v>82460</v>
      </c>
      <c r="GL27" s="341">
        <f>GL52+GL61</f>
        <v>1794288</v>
      </c>
      <c r="GM27" s="341">
        <f t="shared" ref="GM27:GN27" si="215">GM52+GM61</f>
        <v>2055589</v>
      </c>
      <c r="GN27" s="341">
        <f t="shared" si="215"/>
        <v>2028276</v>
      </c>
      <c r="GO27" s="341">
        <f>GO52+GO61</f>
        <v>824325</v>
      </c>
      <c r="GP27" s="341">
        <f t="shared" ref="GP27" si="216">GP52+GP61</f>
        <v>1045836</v>
      </c>
      <c r="GQ27" s="315">
        <f>GQ52+GQ61</f>
        <v>1040218</v>
      </c>
      <c r="GR27" s="341">
        <f t="shared" ref="GR27" si="217">GR52+GR61</f>
        <v>1516865</v>
      </c>
      <c r="GS27" s="341">
        <f t="shared" si="192"/>
        <v>1844959</v>
      </c>
      <c r="GT27" s="315">
        <v>1843002</v>
      </c>
      <c r="GU27" s="341">
        <f t="shared" ref="GU27" si="218">GU52+GU61</f>
        <v>1277658</v>
      </c>
      <c r="GV27" s="341">
        <f t="shared" ref="GV27" si="219">GV52+GV61</f>
        <v>1365967</v>
      </c>
      <c r="GW27" s="315">
        <f>GW52+GW61</f>
        <v>1364839</v>
      </c>
      <c r="GX27" s="341">
        <f>GX52+GX61</f>
        <v>5413136</v>
      </c>
      <c r="GY27" s="341">
        <f t="shared" ref="GY27:GZ27" si="220">GY52+GY61</f>
        <v>6312351</v>
      </c>
      <c r="GZ27" s="341">
        <f t="shared" si="220"/>
        <v>6276335</v>
      </c>
      <c r="HA27" s="341">
        <f>HA52+HA61</f>
        <v>20979519</v>
      </c>
      <c r="HB27" s="341">
        <f t="shared" ref="HB27:HC27" si="221">HB52+HB61</f>
        <v>27950107</v>
      </c>
      <c r="HC27" s="342">
        <f t="shared" si="221"/>
        <v>27722893</v>
      </c>
    </row>
    <row r="28" spans="1:211" s="167" customFormat="1" x14ac:dyDescent="0.2">
      <c r="A28" s="300" t="s">
        <v>585</v>
      </c>
      <c r="B28" s="302">
        <f>B29+B35+B36+B37</f>
        <v>0</v>
      </c>
      <c r="C28" s="332">
        <f t="shared" ref="C28" si="222">C29+C35+C36+C37</f>
        <v>0</v>
      </c>
      <c r="D28" s="302">
        <f>D29+D35+D36+D37</f>
        <v>128</v>
      </c>
      <c r="E28" s="302">
        <f t="shared" ref="E28:GS28" si="223">E29+E35+E36+E37</f>
        <v>0</v>
      </c>
      <c r="F28" s="332">
        <f t="shared" si="223"/>
        <v>0</v>
      </c>
      <c r="G28" s="302">
        <f>G29+G35+G36+G37</f>
        <v>0</v>
      </c>
      <c r="H28" s="302">
        <f t="shared" si="223"/>
        <v>0</v>
      </c>
      <c r="I28" s="332">
        <f t="shared" si="223"/>
        <v>0</v>
      </c>
      <c r="J28" s="302">
        <f>J29+J35+J36+J37</f>
        <v>0</v>
      </c>
      <c r="K28" s="302">
        <f t="shared" si="223"/>
        <v>0</v>
      </c>
      <c r="L28" s="332">
        <f t="shared" si="223"/>
        <v>0</v>
      </c>
      <c r="M28" s="302">
        <f>M29+M35+M36+M37</f>
        <v>0</v>
      </c>
      <c r="N28" s="302">
        <f t="shared" si="223"/>
        <v>0</v>
      </c>
      <c r="O28" s="332">
        <f t="shared" si="223"/>
        <v>0</v>
      </c>
      <c r="P28" s="302">
        <f>P29+P35+P36+P37</f>
        <v>0</v>
      </c>
      <c r="Q28" s="302">
        <f t="shared" ref="Q28" si="224">Q29+Q35+Q36+Q37</f>
        <v>0</v>
      </c>
      <c r="R28" s="332">
        <f t="shared" si="223"/>
        <v>0</v>
      </c>
      <c r="S28" s="302">
        <f>S29+S35+S36+S37</f>
        <v>0</v>
      </c>
      <c r="T28" s="302">
        <f t="shared" si="223"/>
        <v>0</v>
      </c>
      <c r="U28" s="332">
        <f t="shared" si="223"/>
        <v>0</v>
      </c>
      <c r="V28" s="302">
        <f>V29+V35+V36+V37</f>
        <v>0</v>
      </c>
      <c r="W28" s="302">
        <f t="shared" ref="W28" si="225">W29+W35+W36+W37</f>
        <v>7558077</v>
      </c>
      <c r="X28" s="332">
        <f t="shared" si="223"/>
        <v>7558077</v>
      </c>
      <c r="Y28" s="302">
        <f>Y29+Y35+Y36+Y37</f>
        <v>8022857</v>
      </c>
      <c r="Z28" s="302">
        <f t="shared" ref="Z28" si="226">Z29+Z35+Z36+Z37</f>
        <v>1715394</v>
      </c>
      <c r="AA28" s="332">
        <f t="shared" si="223"/>
        <v>2048726</v>
      </c>
      <c r="AB28" s="302">
        <f>AB29+AB35+AB36+AB37</f>
        <v>2098114</v>
      </c>
      <c r="AC28" s="302">
        <f t="shared" ref="AC28" si="227">AC29+AC35+AC36+AC37</f>
        <v>0</v>
      </c>
      <c r="AD28" s="332">
        <f t="shared" si="223"/>
        <v>582861</v>
      </c>
      <c r="AE28" s="302">
        <f>AE29+AE35+AE36+AE37</f>
        <v>583132</v>
      </c>
      <c r="AF28" s="302">
        <f t="shared" ref="AF28" si="228">AF29+AF35+AF36+AF37</f>
        <v>0</v>
      </c>
      <c r="AG28" s="332">
        <f t="shared" si="223"/>
        <v>0</v>
      </c>
      <c r="AH28" s="302">
        <f>AH29+AH35+AH36+AH37</f>
        <v>0</v>
      </c>
      <c r="AI28" s="302">
        <f t="shared" si="223"/>
        <v>5603</v>
      </c>
      <c r="AJ28" s="332">
        <f t="shared" si="223"/>
        <v>5603</v>
      </c>
      <c r="AK28" s="302">
        <f>AK29+AK35+AK36+AK37</f>
        <v>5996</v>
      </c>
      <c r="AL28" s="302">
        <f t="shared" si="223"/>
        <v>0</v>
      </c>
      <c r="AM28" s="332">
        <f t="shared" si="223"/>
        <v>16247</v>
      </c>
      <c r="AN28" s="302">
        <f>AN29+AN35+AN36+AN37</f>
        <v>25592</v>
      </c>
      <c r="AO28" s="302">
        <f t="shared" si="223"/>
        <v>1251010</v>
      </c>
      <c r="AP28" s="332">
        <f t="shared" si="223"/>
        <v>1251010</v>
      </c>
      <c r="AQ28" s="302">
        <f>AQ29+AQ35+AQ36+AQ37</f>
        <v>1280326</v>
      </c>
      <c r="AR28" s="302">
        <f>AR29+AR35+AR36+AR37</f>
        <v>0</v>
      </c>
      <c r="AS28" s="332">
        <f t="shared" ref="AS28" si="229">AS29+AS35+AS36+AS37</f>
        <v>0</v>
      </c>
      <c r="AT28" s="302">
        <f>AT29+AT35+AT36+AT37</f>
        <v>0</v>
      </c>
      <c r="AU28" s="302">
        <f t="shared" si="223"/>
        <v>1200</v>
      </c>
      <c r="AV28" s="332">
        <f t="shared" si="223"/>
        <v>1200</v>
      </c>
      <c r="AW28" s="302">
        <f>AW29+AW35+AW36+AW37</f>
        <v>631</v>
      </c>
      <c r="AX28" s="302">
        <f t="shared" si="223"/>
        <v>250000</v>
      </c>
      <c r="AY28" s="332">
        <f t="shared" si="223"/>
        <v>250000</v>
      </c>
      <c r="AZ28" s="302">
        <f>AZ29+AZ35+AZ36+AZ37</f>
        <v>328060</v>
      </c>
      <c r="BA28" s="302">
        <f t="shared" si="223"/>
        <v>0</v>
      </c>
      <c r="BB28" s="332">
        <f t="shared" si="223"/>
        <v>0</v>
      </c>
      <c r="BC28" s="302">
        <f>BC29+BC35+BC36+BC37</f>
        <v>0</v>
      </c>
      <c r="BD28" s="302">
        <f t="shared" si="223"/>
        <v>0</v>
      </c>
      <c r="BE28" s="332">
        <f t="shared" si="223"/>
        <v>0</v>
      </c>
      <c r="BF28" s="302">
        <f>BF29+BF35+BF36+BF37</f>
        <v>0</v>
      </c>
      <c r="BG28" s="302">
        <f t="shared" si="223"/>
        <v>68219</v>
      </c>
      <c r="BH28" s="332">
        <f t="shared" si="223"/>
        <v>68219</v>
      </c>
      <c r="BI28" s="302">
        <f>BI29+BI35+BI36+BI37</f>
        <v>93460</v>
      </c>
      <c r="BJ28" s="302">
        <f t="shared" si="223"/>
        <v>0</v>
      </c>
      <c r="BK28" s="332">
        <f t="shared" si="223"/>
        <v>0</v>
      </c>
      <c r="BL28" s="302">
        <f>BL29+BL35+BL36+BL37</f>
        <v>0</v>
      </c>
      <c r="BM28" s="302">
        <f t="shared" si="223"/>
        <v>0</v>
      </c>
      <c r="BN28" s="332">
        <f t="shared" si="223"/>
        <v>20526</v>
      </c>
      <c r="BO28" s="302">
        <f>BO29+BO35+BO36+BO37</f>
        <v>20526</v>
      </c>
      <c r="BP28" s="302">
        <f t="shared" si="223"/>
        <v>74166</v>
      </c>
      <c r="BQ28" s="332">
        <f t="shared" si="223"/>
        <v>74166</v>
      </c>
      <c r="BR28" s="302">
        <f>BR29+BR35+BR36+BR37</f>
        <v>68223</v>
      </c>
      <c r="BS28" s="302">
        <f t="shared" si="223"/>
        <v>0</v>
      </c>
      <c r="BT28" s="332">
        <f t="shared" si="223"/>
        <v>0</v>
      </c>
      <c r="BU28" s="302">
        <f>BU29+BU35+BU36+BU37</f>
        <v>0</v>
      </c>
      <c r="BV28" s="302">
        <f t="shared" si="223"/>
        <v>0</v>
      </c>
      <c r="BW28" s="332">
        <f t="shared" si="223"/>
        <v>0</v>
      </c>
      <c r="BX28" s="302">
        <f>BX29+BX35+BX36+BX37</f>
        <v>0</v>
      </c>
      <c r="BY28" s="302">
        <f t="shared" si="223"/>
        <v>10000</v>
      </c>
      <c r="BZ28" s="332">
        <f t="shared" si="223"/>
        <v>11246</v>
      </c>
      <c r="CA28" s="302">
        <f>CA29+CA35+CA36+CA37</f>
        <v>11246</v>
      </c>
      <c r="CB28" s="302">
        <f t="shared" si="223"/>
        <v>0</v>
      </c>
      <c r="CC28" s="332">
        <f t="shared" si="223"/>
        <v>0</v>
      </c>
      <c r="CD28" s="302">
        <f>CD29+CD35+CD36+CD37</f>
        <v>0</v>
      </c>
      <c r="CE28" s="302">
        <f t="shared" si="223"/>
        <v>1833500</v>
      </c>
      <c r="CF28" s="332">
        <f t="shared" si="223"/>
        <v>2116056</v>
      </c>
      <c r="CG28" s="302">
        <f>CG29+CG35+CG36+CG37</f>
        <v>1590019</v>
      </c>
      <c r="CH28" s="302">
        <f t="shared" si="223"/>
        <v>0</v>
      </c>
      <c r="CI28" s="332">
        <f t="shared" si="223"/>
        <v>0</v>
      </c>
      <c r="CJ28" s="302">
        <f>CJ29+CJ35+CJ36+CJ37</f>
        <v>0</v>
      </c>
      <c r="CK28" s="302">
        <f t="shared" si="223"/>
        <v>0</v>
      </c>
      <c r="CL28" s="332">
        <f t="shared" si="223"/>
        <v>0</v>
      </c>
      <c r="CM28" s="302">
        <f>CM29+CM35+CM36+CM37</f>
        <v>0</v>
      </c>
      <c r="CN28" s="302">
        <f t="shared" si="223"/>
        <v>0</v>
      </c>
      <c r="CO28" s="332">
        <f t="shared" si="223"/>
        <v>0</v>
      </c>
      <c r="CP28" s="302">
        <f>CP29+CP35+CP36+CP37</f>
        <v>0</v>
      </c>
      <c r="CQ28" s="302">
        <f t="shared" si="223"/>
        <v>0</v>
      </c>
      <c r="CR28" s="332">
        <f t="shared" si="223"/>
        <v>0</v>
      </c>
      <c r="CS28" s="302">
        <f>CS29+CS35+CS36+CS37</f>
        <v>0</v>
      </c>
      <c r="CT28" s="302">
        <f t="shared" si="223"/>
        <v>0</v>
      </c>
      <c r="CU28" s="332">
        <f t="shared" si="223"/>
        <v>0</v>
      </c>
      <c r="CV28" s="302">
        <f>CV29+CV35+CV36+CV37</f>
        <v>0</v>
      </c>
      <c r="CW28" s="302">
        <f t="shared" si="223"/>
        <v>0</v>
      </c>
      <c r="CX28" s="332">
        <f t="shared" si="223"/>
        <v>0</v>
      </c>
      <c r="CY28" s="302">
        <f>CY29+CY35+CY36+CY37</f>
        <v>0</v>
      </c>
      <c r="CZ28" s="302">
        <f t="shared" si="223"/>
        <v>0</v>
      </c>
      <c r="DA28" s="332">
        <f t="shared" si="223"/>
        <v>0</v>
      </c>
      <c r="DB28" s="302">
        <f>DB29+DB35+DB36+DB37</f>
        <v>0</v>
      </c>
      <c r="DC28" s="302">
        <f t="shared" si="223"/>
        <v>0</v>
      </c>
      <c r="DD28" s="332">
        <f t="shared" si="223"/>
        <v>0</v>
      </c>
      <c r="DE28" s="302">
        <f>DE29+DE35+DE36+DE37</f>
        <v>0</v>
      </c>
      <c r="DF28" s="302">
        <f t="shared" si="223"/>
        <v>0</v>
      </c>
      <c r="DG28" s="332">
        <f t="shared" si="223"/>
        <v>0</v>
      </c>
      <c r="DH28" s="302">
        <f>DH29+DH35+DH36+DH37</f>
        <v>3554</v>
      </c>
      <c r="DI28" s="302">
        <f t="shared" si="223"/>
        <v>30000</v>
      </c>
      <c r="DJ28" s="332">
        <f t="shared" si="223"/>
        <v>30000</v>
      </c>
      <c r="DK28" s="302">
        <f>DK29+DK35+DK36+DK37</f>
        <v>42161</v>
      </c>
      <c r="DL28" s="302">
        <f t="shared" si="223"/>
        <v>0</v>
      </c>
      <c r="DM28" s="332">
        <f t="shared" si="223"/>
        <v>0</v>
      </c>
      <c r="DN28" s="302">
        <f>DN29+DN35+DN36+DN37</f>
        <v>0</v>
      </c>
      <c r="DO28" s="302">
        <f>DO29+DO35+DO36+DO37</f>
        <v>0</v>
      </c>
      <c r="DP28" s="332">
        <f t="shared" ref="DP28" si="230">DP29+DP35+DP36+DP37</f>
        <v>32036</v>
      </c>
      <c r="DQ28" s="302">
        <f>DQ29+DQ35+DQ36+DQ37</f>
        <v>32036</v>
      </c>
      <c r="DR28" s="393">
        <f t="shared" si="223"/>
        <v>12797169</v>
      </c>
      <c r="DS28" s="393">
        <f t="shared" si="223"/>
        <v>14065973</v>
      </c>
      <c r="DT28" s="393">
        <f t="shared" si="223"/>
        <v>14206061</v>
      </c>
      <c r="DU28" s="302">
        <f t="shared" si="223"/>
        <v>0</v>
      </c>
      <c r="DV28" s="332">
        <f t="shared" si="223"/>
        <v>0</v>
      </c>
      <c r="DW28" s="302">
        <f>DW29+DW35+DW36+DW37</f>
        <v>0</v>
      </c>
      <c r="DX28" s="302">
        <f t="shared" si="223"/>
        <v>0</v>
      </c>
      <c r="DY28" s="332">
        <f t="shared" si="223"/>
        <v>0</v>
      </c>
      <c r="DZ28" s="302">
        <f>DZ29+DZ35+DZ36+DZ37</f>
        <v>0</v>
      </c>
      <c r="EA28" s="302">
        <f t="shared" si="223"/>
        <v>0</v>
      </c>
      <c r="EB28" s="332">
        <f t="shared" si="223"/>
        <v>0</v>
      </c>
      <c r="EC28" s="302">
        <f>EC29+EC35+EC36+EC37</f>
        <v>0</v>
      </c>
      <c r="ED28" s="302">
        <f t="shared" si="223"/>
        <v>4000</v>
      </c>
      <c r="EE28" s="332">
        <f t="shared" si="223"/>
        <v>122958</v>
      </c>
      <c r="EF28" s="302">
        <f>EF29+EF35+EF36+EF37</f>
        <v>128091</v>
      </c>
      <c r="EG28" s="302">
        <f t="shared" ref="EG28:EN28" si="231">EG29+EG35+EG36+EG37</f>
        <v>200</v>
      </c>
      <c r="EH28" s="332">
        <f t="shared" si="231"/>
        <v>52813</v>
      </c>
      <c r="EI28" s="302">
        <f>EI29+EI35+EI36+EI37</f>
        <v>52613</v>
      </c>
      <c r="EJ28" s="302">
        <f t="shared" ref="EJ28:EK28" si="232">EJ29+EJ35+EJ36+EJ37</f>
        <v>0</v>
      </c>
      <c r="EK28" s="332">
        <f t="shared" si="232"/>
        <v>66403</v>
      </c>
      <c r="EL28" s="302">
        <f>EL29+EL35+EL36+EL37</f>
        <v>66662</v>
      </c>
      <c r="EM28" s="302">
        <f t="shared" si="231"/>
        <v>0</v>
      </c>
      <c r="EN28" s="332">
        <f t="shared" si="231"/>
        <v>6200</v>
      </c>
      <c r="EO28" s="302">
        <f>EO29+EO35+EO36+EO37</f>
        <v>7235</v>
      </c>
      <c r="EP28" s="302">
        <f t="shared" ref="EP28:ET28" si="233">EP29+EP35+EP36+EP37</f>
        <v>0</v>
      </c>
      <c r="EQ28" s="332">
        <f t="shared" si="233"/>
        <v>109863</v>
      </c>
      <c r="ER28" s="302">
        <f>ER29+ER35+ER36+ER37</f>
        <v>110574</v>
      </c>
      <c r="ES28" s="302">
        <f t="shared" si="233"/>
        <v>15000</v>
      </c>
      <c r="ET28" s="332">
        <f t="shared" si="233"/>
        <v>21240</v>
      </c>
      <c r="EU28" s="302">
        <f>EU29+EU35+EU36+EU37</f>
        <v>12904</v>
      </c>
      <c r="EV28" s="393">
        <f t="shared" si="223"/>
        <v>19200</v>
      </c>
      <c r="EW28" s="393">
        <f t="shared" si="223"/>
        <v>379477</v>
      </c>
      <c r="EX28" s="393">
        <f t="shared" si="223"/>
        <v>378079</v>
      </c>
      <c r="EY28" s="332">
        <f>EY29+EY35+EY36+EY37</f>
        <v>0</v>
      </c>
      <c r="EZ28" s="332">
        <f t="shared" ref="EZ28" si="234">EZ29+EZ35+EZ36+EZ37</f>
        <v>0</v>
      </c>
      <c r="FA28" s="302">
        <f>FA29+FA35+FA36+FA37</f>
        <v>0</v>
      </c>
      <c r="FB28" s="332">
        <f t="shared" ref="FB28" si="235">FB29+FB35+FB36+FB37</f>
        <v>0</v>
      </c>
      <c r="FC28" s="332">
        <f t="shared" si="223"/>
        <v>71434</v>
      </c>
      <c r="FD28" s="302">
        <f>FD29+FD35+FD36+FD37</f>
        <v>71455</v>
      </c>
      <c r="FE28" s="332">
        <f t="shared" ref="FE28" si="236">FE29+FE35+FE36+FE37</f>
        <v>0</v>
      </c>
      <c r="FF28" s="332">
        <f t="shared" si="223"/>
        <v>0</v>
      </c>
      <c r="FG28" s="302">
        <f>FG29+FG35+FG36+FG37</f>
        <v>0</v>
      </c>
      <c r="FH28" s="332">
        <f t="shared" ref="FH28" si="237">FH29+FH35+FH36+FH37</f>
        <v>0</v>
      </c>
      <c r="FI28" s="332">
        <f t="shared" si="223"/>
        <v>0</v>
      </c>
      <c r="FJ28" s="302">
        <f>FJ29+FJ35+FJ36+FJ37</f>
        <v>0</v>
      </c>
      <c r="FK28" s="332">
        <f t="shared" ref="FK28" si="238">FK29+FK35+FK36+FK37</f>
        <v>0</v>
      </c>
      <c r="FL28" s="332">
        <f t="shared" si="223"/>
        <v>16</v>
      </c>
      <c r="FM28" s="302">
        <f>FM29+FM35+FM36+FM37</f>
        <v>15</v>
      </c>
      <c r="FN28" s="332">
        <f t="shared" ref="FN28" si="239">FN29+FN35+FN36+FN37</f>
        <v>33330</v>
      </c>
      <c r="FO28" s="332">
        <f t="shared" si="223"/>
        <v>33330</v>
      </c>
      <c r="FP28" s="302">
        <f>FP29+FP35+FP36+FP37</f>
        <v>25357</v>
      </c>
      <c r="FQ28" s="332">
        <f t="shared" ref="FQ28" si="240">FQ29+FQ35+FQ36+FQ37</f>
        <v>5506</v>
      </c>
      <c r="FR28" s="332">
        <f t="shared" si="223"/>
        <v>5634</v>
      </c>
      <c r="FS28" s="302">
        <f>FS29+FS35+FS36+FS37</f>
        <v>13417</v>
      </c>
      <c r="FT28" s="332">
        <f t="shared" ref="FT28" si="241">FT29+FT35+FT36+FT37</f>
        <v>3038</v>
      </c>
      <c r="FU28" s="332">
        <f t="shared" si="223"/>
        <v>3516</v>
      </c>
      <c r="FV28" s="302">
        <f>FV29+FV35+FV36+FV37</f>
        <v>2373</v>
      </c>
      <c r="FW28" s="332">
        <f t="shared" ref="FW28" si="242">FW29+FW35+FW36+FW37</f>
        <v>13603</v>
      </c>
      <c r="FX28" s="332">
        <f t="shared" si="223"/>
        <v>13603</v>
      </c>
      <c r="FY28" s="302">
        <f>FY29+FY35+FY36+FY37</f>
        <v>11135</v>
      </c>
      <c r="FZ28" s="332">
        <f t="shared" si="223"/>
        <v>0</v>
      </c>
      <c r="GA28" s="332">
        <f t="shared" si="223"/>
        <v>0</v>
      </c>
      <c r="GB28" s="302">
        <f>GB29+GB35+GB36+GB37</f>
        <v>0</v>
      </c>
      <c r="GC28" s="332">
        <f t="shared" ref="GC28" si="243">GC29+GC35+GC36+GC37</f>
        <v>0</v>
      </c>
      <c r="GD28" s="332">
        <f t="shared" si="223"/>
        <v>0</v>
      </c>
      <c r="GE28" s="302">
        <f>GE29+GE35+GE36+GE37</f>
        <v>0</v>
      </c>
      <c r="GF28" s="332">
        <f t="shared" ref="GF28" si="244">GF29+GF35+GF36+GF37</f>
        <v>97009</v>
      </c>
      <c r="GG28" s="332">
        <f t="shared" si="223"/>
        <v>175979</v>
      </c>
      <c r="GH28" s="302">
        <f>GH29+GH35+GH36+GH37</f>
        <v>163626</v>
      </c>
      <c r="GI28" s="332">
        <f>GI29+GI35+GI36+GI37</f>
        <v>0</v>
      </c>
      <c r="GJ28" s="332">
        <f t="shared" ref="GJ28" si="245">GJ29+GJ35+GJ36+GJ37</f>
        <v>1504</v>
      </c>
      <c r="GK28" s="302">
        <f>GK29+GK35+GK36+GK37</f>
        <v>1504</v>
      </c>
      <c r="GL28" s="332">
        <f>GL29+GL35+GL36+GL37</f>
        <v>152486</v>
      </c>
      <c r="GM28" s="332">
        <f t="shared" ref="GM28:GN28" si="246">GM29+GM35+GM36+GM37</f>
        <v>305016</v>
      </c>
      <c r="GN28" s="332">
        <f t="shared" si="246"/>
        <v>288882</v>
      </c>
      <c r="GO28" s="332">
        <f>GO29+GO35+GO36+GO37</f>
        <v>40891</v>
      </c>
      <c r="GP28" s="332">
        <f t="shared" ref="GP28" si="247">GP29+GP35+GP36+GP37</f>
        <v>67906</v>
      </c>
      <c r="GQ28" s="302">
        <f>GQ29+GQ35+GQ36+GQ37</f>
        <v>73603</v>
      </c>
      <c r="GR28" s="332">
        <f t="shared" ref="GR28" si="248">GR29+GR35+GR36+GR37</f>
        <v>1515777</v>
      </c>
      <c r="GS28" s="332">
        <f t="shared" si="223"/>
        <v>1728048</v>
      </c>
      <c r="GT28" s="302">
        <v>1727214</v>
      </c>
      <c r="GU28" s="332">
        <f t="shared" ref="GU28" si="249">GU29+GU35+GU36+GU37</f>
        <v>0</v>
      </c>
      <c r="GV28" s="332">
        <f t="shared" ref="GV28" si="250">GV29+GV35+GV36+GV37</f>
        <v>3396</v>
      </c>
      <c r="GW28" s="302">
        <f>GW29+GW35+GW36+GW37</f>
        <v>3402</v>
      </c>
      <c r="GX28" s="332">
        <f>GX29+GX35+GX36+GX37</f>
        <v>1709154</v>
      </c>
      <c r="GY28" s="332">
        <f t="shared" ref="GY28:GZ28" si="251">GY29+GY35+GY36+GY37</f>
        <v>2104366</v>
      </c>
      <c r="GZ28" s="332">
        <f t="shared" si="251"/>
        <v>2093101</v>
      </c>
      <c r="HA28" s="332">
        <f>HA29+HA35+HA36+HA37</f>
        <v>14525523</v>
      </c>
      <c r="HB28" s="332">
        <f t="shared" ref="HB28:HC28" si="252">HB29+HB35+HB36+HB37</f>
        <v>16549816</v>
      </c>
      <c r="HC28" s="333">
        <f t="shared" si="252"/>
        <v>16677241</v>
      </c>
    </row>
    <row r="29" spans="1:211" s="167" customFormat="1" ht="25.5" x14ac:dyDescent="0.2">
      <c r="A29" s="317" t="s">
        <v>586</v>
      </c>
      <c r="B29" s="310">
        <f>B30+B31+B32+B33+B34</f>
        <v>0</v>
      </c>
      <c r="C29" s="337">
        <f t="shared" ref="C29" si="253">C30+C31+C32+C33+C34</f>
        <v>0</v>
      </c>
      <c r="D29" s="310">
        <f>D30+D31+D32+D33+D34</f>
        <v>0</v>
      </c>
      <c r="E29" s="310">
        <f t="shared" ref="E29:GS29" si="254">E30+E31+E32+E33+E34</f>
        <v>0</v>
      </c>
      <c r="F29" s="337">
        <f t="shared" si="254"/>
        <v>0</v>
      </c>
      <c r="G29" s="310">
        <f>G30+G31+G32+G33+G34</f>
        <v>0</v>
      </c>
      <c r="H29" s="310">
        <f t="shared" si="254"/>
        <v>0</v>
      </c>
      <c r="I29" s="337">
        <f t="shared" si="254"/>
        <v>0</v>
      </c>
      <c r="J29" s="310">
        <f>J30+J31+J32+J33+J34</f>
        <v>0</v>
      </c>
      <c r="K29" s="310">
        <f t="shared" si="254"/>
        <v>0</v>
      </c>
      <c r="L29" s="337">
        <f t="shared" si="254"/>
        <v>0</v>
      </c>
      <c r="M29" s="310">
        <f>M30+M31+M32+M33+M34</f>
        <v>0</v>
      </c>
      <c r="N29" s="310">
        <f t="shared" si="254"/>
        <v>0</v>
      </c>
      <c r="O29" s="337">
        <f t="shared" si="254"/>
        <v>0</v>
      </c>
      <c r="P29" s="310">
        <f>P30+P31+P32+P33+P34</f>
        <v>0</v>
      </c>
      <c r="Q29" s="310">
        <f t="shared" ref="Q29" si="255">Q30+Q31+Q32+Q33+Q34</f>
        <v>0</v>
      </c>
      <c r="R29" s="337">
        <f t="shared" si="254"/>
        <v>0</v>
      </c>
      <c r="S29" s="310">
        <f>S30+S31+S32+S33+S34</f>
        <v>0</v>
      </c>
      <c r="T29" s="310">
        <f t="shared" si="254"/>
        <v>0</v>
      </c>
      <c r="U29" s="337">
        <f t="shared" si="254"/>
        <v>0</v>
      </c>
      <c r="V29" s="310">
        <f>V30+V31+V32+V33+V34</f>
        <v>0</v>
      </c>
      <c r="W29" s="310">
        <f t="shared" ref="W29" si="256">W30+W31+W32+W33+W34</f>
        <v>0</v>
      </c>
      <c r="X29" s="337">
        <f t="shared" si="254"/>
        <v>0</v>
      </c>
      <c r="Y29" s="310">
        <f>Y30+Y31+Y32+Y33+Y34</f>
        <v>0</v>
      </c>
      <c r="Z29" s="310">
        <f t="shared" ref="Z29" si="257">Z30+Z31+Z32+Z33+Z34</f>
        <v>1715394</v>
      </c>
      <c r="AA29" s="337">
        <f t="shared" si="254"/>
        <v>2048726</v>
      </c>
      <c r="AB29" s="310">
        <f>AB30+AB31+AB32+AB33+AB34</f>
        <v>2098114</v>
      </c>
      <c r="AC29" s="310">
        <f t="shared" ref="AC29" si="258">AC30+AC31+AC32+AC33+AC34</f>
        <v>0</v>
      </c>
      <c r="AD29" s="337">
        <f t="shared" si="254"/>
        <v>582861</v>
      </c>
      <c r="AE29" s="310">
        <f>AE30+AE31+AE32+AE33+AE34</f>
        <v>583132</v>
      </c>
      <c r="AF29" s="310">
        <f t="shared" ref="AF29" si="259">AF30+AF31+AF32+AF33+AF34</f>
        <v>0</v>
      </c>
      <c r="AG29" s="337">
        <f t="shared" si="254"/>
        <v>0</v>
      </c>
      <c r="AH29" s="310">
        <f>AH30+AH31+AH32+AH33+AH34</f>
        <v>0</v>
      </c>
      <c r="AI29" s="310">
        <f t="shared" si="254"/>
        <v>0</v>
      </c>
      <c r="AJ29" s="337">
        <f t="shared" si="254"/>
        <v>0</v>
      </c>
      <c r="AK29" s="310">
        <f>AK30+AK31+AK32+AK33+AK34</f>
        <v>0</v>
      </c>
      <c r="AL29" s="310">
        <f t="shared" si="254"/>
        <v>0</v>
      </c>
      <c r="AM29" s="337">
        <f t="shared" si="254"/>
        <v>16247</v>
      </c>
      <c r="AN29" s="310">
        <f>AN30+AN31+AN32+AN33+AN34</f>
        <v>16247</v>
      </c>
      <c r="AO29" s="310">
        <f t="shared" si="254"/>
        <v>0</v>
      </c>
      <c r="AP29" s="337">
        <f t="shared" si="254"/>
        <v>0</v>
      </c>
      <c r="AQ29" s="310">
        <f>AQ30+AQ31+AQ32+AQ33+AQ34</f>
        <v>0</v>
      </c>
      <c r="AR29" s="310">
        <f>AR30+AR31+AR32+AR33+AR34</f>
        <v>0</v>
      </c>
      <c r="AS29" s="337">
        <f t="shared" ref="AS29" si="260">AS30+AS31+AS32+AS33+AS34</f>
        <v>0</v>
      </c>
      <c r="AT29" s="310">
        <f>AT30+AT31+AT32+AT33+AT34</f>
        <v>0</v>
      </c>
      <c r="AU29" s="310">
        <f t="shared" si="254"/>
        <v>0</v>
      </c>
      <c r="AV29" s="337">
        <f t="shared" si="254"/>
        <v>0</v>
      </c>
      <c r="AW29" s="310">
        <f>AW30+AW31+AW32+AW33+AW34</f>
        <v>0</v>
      </c>
      <c r="AX29" s="310">
        <f t="shared" si="254"/>
        <v>0</v>
      </c>
      <c r="AY29" s="337">
        <f t="shared" si="254"/>
        <v>0</v>
      </c>
      <c r="AZ29" s="310">
        <f>AZ30+AZ31+AZ32+AZ33+AZ34</f>
        <v>0</v>
      </c>
      <c r="BA29" s="310">
        <f t="shared" si="254"/>
        <v>0</v>
      </c>
      <c r="BB29" s="337">
        <f t="shared" si="254"/>
        <v>0</v>
      </c>
      <c r="BC29" s="310">
        <f>BC30+BC31+BC32+BC33+BC34</f>
        <v>0</v>
      </c>
      <c r="BD29" s="310">
        <f t="shared" si="254"/>
        <v>0</v>
      </c>
      <c r="BE29" s="337">
        <f t="shared" si="254"/>
        <v>0</v>
      </c>
      <c r="BF29" s="310">
        <f>BF30+BF31+BF32+BF33+BF34</f>
        <v>0</v>
      </c>
      <c r="BG29" s="310">
        <f t="shared" si="254"/>
        <v>0</v>
      </c>
      <c r="BH29" s="337">
        <f t="shared" si="254"/>
        <v>0</v>
      </c>
      <c r="BI29" s="310">
        <f>BI30+BI31+BI32+BI33+BI34</f>
        <v>0</v>
      </c>
      <c r="BJ29" s="310">
        <f t="shared" si="254"/>
        <v>0</v>
      </c>
      <c r="BK29" s="337">
        <f t="shared" si="254"/>
        <v>0</v>
      </c>
      <c r="BL29" s="310">
        <f>BL30+BL31+BL32+BL33+BL34</f>
        <v>0</v>
      </c>
      <c r="BM29" s="310">
        <f t="shared" si="254"/>
        <v>0</v>
      </c>
      <c r="BN29" s="337">
        <f t="shared" si="254"/>
        <v>0</v>
      </c>
      <c r="BO29" s="310">
        <f>BO30+BO31+BO32+BO33+BO34</f>
        <v>0</v>
      </c>
      <c r="BP29" s="310">
        <f t="shared" si="254"/>
        <v>0</v>
      </c>
      <c r="BQ29" s="337">
        <f t="shared" si="254"/>
        <v>0</v>
      </c>
      <c r="BR29" s="310">
        <f>BR30+BR31+BR32+BR33+BR34</f>
        <v>0</v>
      </c>
      <c r="BS29" s="310">
        <f t="shared" si="254"/>
        <v>0</v>
      </c>
      <c r="BT29" s="337">
        <f t="shared" si="254"/>
        <v>0</v>
      </c>
      <c r="BU29" s="310">
        <f>BU30+BU31+BU32+BU33+BU34</f>
        <v>0</v>
      </c>
      <c r="BV29" s="310">
        <f t="shared" si="254"/>
        <v>0</v>
      </c>
      <c r="BW29" s="337">
        <f t="shared" si="254"/>
        <v>0</v>
      </c>
      <c r="BX29" s="310">
        <f>BX30+BX31+BX32+BX33+BX34</f>
        <v>0</v>
      </c>
      <c r="BY29" s="310">
        <f t="shared" si="254"/>
        <v>0</v>
      </c>
      <c r="BZ29" s="337">
        <f t="shared" si="254"/>
        <v>0</v>
      </c>
      <c r="CA29" s="310">
        <f>CA30+CA31+CA32+CA33+CA34</f>
        <v>0</v>
      </c>
      <c r="CB29" s="310">
        <f t="shared" si="254"/>
        <v>0</v>
      </c>
      <c r="CC29" s="337">
        <f t="shared" si="254"/>
        <v>0</v>
      </c>
      <c r="CD29" s="310">
        <f>CD30+CD31+CD32+CD33+CD34</f>
        <v>0</v>
      </c>
      <c r="CE29" s="310">
        <f t="shared" si="254"/>
        <v>0</v>
      </c>
      <c r="CF29" s="337">
        <f t="shared" si="254"/>
        <v>0</v>
      </c>
      <c r="CG29" s="310">
        <f>CG30+CG31+CG32+CG33+CG34</f>
        <v>0</v>
      </c>
      <c r="CH29" s="310">
        <f t="shared" si="254"/>
        <v>0</v>
      </c>
      <c r="CI29" s="337">
        <f t="shared" si="254"/>
        <v>0</v>
      </c>
      <c r="CJ29" s="310">
        <f>CJ30+CJ31+CJ32+CJ33+CJ34</f>
        <v>0</v>
      </c>
      <c r="CK29" s="310">
        <f t="shared" si="254"/>
        <v>0</v>
      </c>
      <c r="CL29" s="337">
        <f t="shared" si="254"/>
        <v>0</v>
      </c>
      <c r="CM29" s="310">
        <f>CM30+CM31+CM32+CM33+CM34</f>
        <v>0</v>
      </c>
      <c r="CN29" s="310">
        <f t="shared" si="254"/>
        <v>0</v>
      </c>
      <c r="CO29" s="337">
        <f t="shared" si="254"/>
        <v>0</v>
      </c>
      <c r="CP29" s="310">
        <f>CP30+CP31+CP32+CP33+CP34</f>
        <v>0</v>
      </c>
      <c r="CQ29" s="310">
        <f t="shared" si="254"/>
        <v>0</v>
      </c>
      <c r="CR29" s="337">
        <f t="shared" si="254"/>
        <v>0</v>
      </c>
      <c r="CS29" s="310">
        <f>CS30+CS31+CS32+CS33+CS34</f>
        <v>0</v>
      </c>
      <c r="CT29" s="310">
        <f t="shared" si="254"/>
        <v>0</v>
      </c>
      <c r="CU29" s="337">
        <f t="shared" si="254"/>
        <v>0</v>
      </c>
      <c r="CV29" s="310">
        <f>CV30+CV31+CV32+CV33+CV34</f>
        <v>0</v>
      </c>
      <c r="CW29" s="310">
        <f t="shared" si="254"/>
        <v>0</v>
      </c>
      <c r="CX29" s="337">
        <f t="shared" si="254"/>
        <v>0</v>
      </c>
      <c r="CY29" s="310">
        <f>CY30+CY31+CY32+CY33+CY34</f>
        <v>0</v>
      </c>
      <c r="CZ29" s="310">
        <f t="shared" si="254"/>
        <v>0</v>
      </c>
      <c r="DA29" s="337">
        <f t="shared" si="254"/>
        <v>0</v>
      </c>
      <c r="DB29" s="310">
        <f>DB30+DB31+DB32+DB33+DB34</f>
        <v>0</v>
      </c>
      <c r="DC29" s="310">
        <f t="shared" si="254"/>
        <v>0</v>
      </c>
      <c r="DD29" s="337">
        <f t="shared" si="254"/>
        <v>0</v>
      </c>
      <c r="DE29" s="310">
        <f>DE30+DE31+DE32+DE33+DE34</f>
        <v>0</v>
      </c>
      <c r="DF29" s="310">
        <f t="shared" si="254"/>
        <v>0</v>
      </c>
      <c r="DG29" s="337">
        <f t="shared" si="254"/>
        <v>0</v>
      </c>
      <c r="DH29" s="310">
        <f>DH30+DH31+DH32+DH33+DH34</f>
        <v>0</v>
      </c>
      <c r="DI29" s="310">
        <f t="shared" si="254"/>
        <v>0</v>
      </c>
      <c r="DJ29" s="337">
        <f t="shared" si="254"/>
        <v>0</v>
      </c>
      <c r="DK29" s="310">
        <f>DK30+DK31+DK32+DK33+DK34</f>
        <v>0</v>
      </c>
      <c r="DL29" s="310">
        <f t="shared" si="254"/>
        <v>0</v>
      </c>
      <c r="DM29" s="337">
        <f t="shared" si="254"/>
        <v>0</v>
      </c>
      <c r="DN29" s="310">
        <f>DN30+DN31+DN32+DN33+DN34</f>
        <v>0</v>
      </c>
      <c r="DO29" s="310">
        <f>DO30+DO31+DO32+DO33+DO34</f>
        <v>0</v>
      </c>
      <c r="DP29" s="337">
        <f t="shared" ref="DP29" si="261">DP30+DP31+DP32+DP33+DP34</f>
        <v>0</v>
      </c>
      <c r="DQ29" s="310">
        <f>DQ30+DQ31+DQ32+DQ33+DQ34</f>
        <v>0</v>
      </c>
      <c r="DR29" s="395">
        <f t="shared" si="254"/>
        <v>1715394</v>
      </c>
      <c r="DS29" s="395">
        <f t="shared" si="254"/>
        <v>2647834</v>
      </c>
      <c r="DT29" s="395">
        <f t="shared" si="254"/>
        <v>2697493</v>
      </c>
      <c r="DU29" s="310">
        <f t="shared" si="254"/>
        <v>0</v>
      </c>
      <c r="DV29" s="337">
        <f t="shared" si="254"/>
        <v>0</v>
      </c>
      <c r="DW29" s="310">
        <f>DW30+DW31+DW32+DW33+DW34</f>
        <v>0</v>
      </c>
      <c r="DX29" s="310">
        <f t="shared" si="254"/>
        <v>0</v>
      </c>
      <c r="DY29" s="337">
        <f t="shared" si="254"/>
        <v>0</v>
      </c>
      <c r="DZ29" s="310">
        <f>DZ30+DZ31+DZ32+DZ33+DZ34</f>
        <v>0</v>
      </c>
      <c r="EA29" s="310">
        <f t="shared" si="254"/>
        <v>0</v>
      </c>
      <c r="EB29" s="337">
        <f t="shared" si="254"/>
        <v>0</v>
      </c>
      <c r="EC29" s="310">
        <f>EC30+EC31+EC32+EC33+EC34</f>
        <v>0</v>
      </c>
      <c r="ED29" s="310">
        <f t="shared" si="254"/>
        <v>0</v>
      </c>
      <c r="EE29" s="337">
        <f t="shared" si="254"/>
        <v>118060</v>
      </c>
      <c r="EF29" s="310">
        <f>EF30+EF31+EF32+EF33+EF34</f>
        <v>118060</v>
      </c>
      <c r="EG29" s="310">
        <f t="shared" ref="EG29:EN29" si="262">EG30+EG31+EG32+EG33+EG34</f>
        <v>0</v>
      </c>
      <c r="EH29" s="337">
        <f t="shared" si="262"/>
        <v>52613</v>
      </c>
      <c r="EI29" s="310">
        <f>EI30+EI31+EI32+EI33+EI34</f>
        <v>52613</v>
      </c>
      <c r="EJ29" s="310">
        <f t="shared" ref="EJ29:EK29" si="263">EJ30+EJ31+EJ32+EJ33+EJ34</f>
        <v>0</v>
      </c>
      <c r="EK29" s="337">
        <f t="shared" si="263"/>
        <v>66403</v>
      </c>
      <c r="EL29" s="310">
        <f>EL30+EL31+EL32+EL33+EL34</f>
        <v>66403</v>
      </c>
      <c r="EM29" s="310">
        <f t="shared" si="262"/>
        <v>0</v>
      </c>
      <c r="EN29" s="337">
        <f t="shared" si="262"/>
        <v>6200</v>
      </c>
      <c r="EO29" s="310">
        <f>EO30+EO31+EO32+EO33+EO34</f>
        <v>6200</v>
      </c>
      <c r="EP29" s="310">
        <f t="shared" ref="EP29:ET29" si="264">EP30+EP31+EP32+EP33+EP34</f>
        <v>0</v>
      </c>
      <c r="EQ29" s="337">
        <f t="shared" si="264"/>
        <v>109863</v>
      </c>
      <c r="ER29" s="310">
        <f>ER30+ER31+ER32+ER33+ER34</f>
        <v>109863</v>
      </c>
      <c r="ES29" s="310">
        <f t="shared" si="264"/>
        <v>0</v>
      </c>
      <c r="ET29" s="337">
        <f t="shared" si="264"/>
        <v>240</v>
      </c>
      <c r="EU29" s="310">
        <f>EU30+EU31+EU32+EU33+EU34</f>
        <v>240</v>
      </c>
      <c r="EV29" s="395">
        <f t="shared" si="254"/>
        <v>0</v>
      </c>
      <c r="EW29" s="395">
        <f t="shared" si="254"/>
        <v>353379</v>
      </c>
      <c r="EX29" s="395">
        <f t="shared" si="254"/>
        <v>353379</v>
      </c>
      <c r="EY29" s="337">
        <f>EY30+EY31+EY32+EY33+EY34</f>
        <v>0</v>
      </c>
      <c r="EZ29" s="337">
        <f t="shared" ref="EZ29" si="265">EZ30+EZ31+EZ32+EZ33+EZ34</f>
        <v>0</v>
      </c>
      <c r="FA29" s="310">
        <f>FA30+FA31+FA32+FA33+FA34</f>
        <v>0</v>
      </c>
      <c r="FB29" s="337">
        <f t="shared" ref="FB29" si="266">FB30+FB31+FB32+FB33+FB34</f>
        <v>0</v>
      </c>
      <c r="FC29" s="337">
        <f t="shared" si="254"/>
        <v>14213</v>
      </c>
      <c r="FD29" s="310">
        <f>FD30+FD31+FD32+FD33+FD34</f>
        <v>14213</v>
      </c>
      <c r="FE29" s="337">
        <f t="shared" ref="FE29" si="267">FE30+FE31+FE32+FE33+FE34</f>
        <v>0</v>
      </c>
      <c r="FF29" s="337">
        <f t="shared" si="254"/>
        <v>0</v>
      </c>
      <c r="FG29" s="310">
        <f>FG30+FG31+FG32+FG33+FG34</f>
        <v>0</v>
      </c>
      <c r="FH29" s="337">
        <f t="shared" ref="FH29" si="268">FH30+FH31+FH32+FH33+FH34</f>
        <v>0</v>
      </c>
      <c r="FI29" s="337">
        <f t="shared" si="254"/>
        <v>0</v>
      </c>
      <c r="FJ29" s="310">
        <f>FJ30+FJ31+FJ32+FJ33+FJ34</f>
        <v>0</v>
      </c>
      <c r="FK29" s="337">
        <f t="shared" ref="FK29" si="269">FK30+FK31+FK32+FK33+FK34</f>
        <v>0</v>
      </c>
      <c r="FL29" s="337">
        <f t="shared" si="254"/>
        <v>0</v>
      </c>
      <c r="FM29" s="310">
        <f>FM30+FM31+FM32+FM33+FM34</f>
        <v>0</v>
      </c>
      <c r="FN29" s="337">
        <f t="shared" ref="FN29" si="270">FN30+FN31+FN32+FN33+FN34</f>
        <v>0</v>
      </c>
      <c r="FO29" s="337">
        <f t="shared" si="254"/>
        <v>0</v>
      </c>
      <c r="FP29" s="310">
        <f>FP30+FP31+FP32+FP33+FP34</f>
        <v>0</v>
      </c>
      <c r="FQ29" s="337">
        <f t="shared" ref="FQ29" si="271">FQ30+FQ31+FQ32+FQ33+FQ34</f>
        <v>0</v>
      </c>
      <c r="FR29" s="337">
        <f t="shared" si="254"/>
        <v>0</v>
      </c>
      <c r="FS29" s="310">
        <f>FS30+FS31+FS32+FS33+FS34</f>
        <v>0</v>
      </c>
      <c r="FT29" s="337">
        <f t="shared" ref="FT29" si="272">FT30+FT31+FT32+FT33+FT34</f>
        <v>0</v>
      </c>
      <c r="FU29" s="337">
        <f t="shared" si="254"/>
        <v>0</v>
      </c>
      <c r="FV29" s="310">
        <f>FV30+FV31+FV32+FV33+FV34</f>
        <v>0</v>
      </c>
      <c r="FW29" s="337">
        <f t="shared" ref="FW29" si="273">FW30+FW31+FW32+FW33+FW34</f>
        <v>0</v>
      </c>
      <c r="FX29" s="337">
        <f t="shared" si="254"/>
        <v>0</v>
      </c>
      <c r="FY29" s="310">
        <f>FY30+FY31+FY32+FY33+FY34</f>
        <v>0</v>
      </c>
      <c r="FZ29" s="337">
        <f t="shared" si="254"/>
        <v>0</v>
      </c>
      <c r="GA29" s="337">
        <f t="shared" si="254"/>
        <v>0</v>
      </c>
      <c r="GB29" s="310">
        <f>GB30+GB31+GB32+GB33+GB34</f>
        <v>0</v>
      </c>
      <c r="GC29" s="337">
        <f t="shared" ref="GC29" si="274">GC30+GC31+GC32+GC33+GC34</f>
        <v>0</v>
      </c>
      <c r="GD29" s="337">
        <f t="shared" si="254"/>
        <v>0</v>
      </c>
      <c r="GE29" s="310">
        <f>GE30+GE31+GE32+GE33+GE34</f>
        <v>0</v>
      </c>
      <c r="GF29" s="337">
        <f t="shared" ref="GF29" si="275">GF30+GF31+GF32+GF33+GF34</f>
        <v>0</v>
      </c>
      <c r="GG29" s="337">
        <f t="shared" si="254"/>
        <v>67224</v>
      </c>
      <c r="GH29" s="310">
        <f>GH30+GH31+GH32+GH33+GH34</f>
        <v>67224</v>
      </c>
      <c r="GI29" s="337">
        <f>GI30+GI31+GI32+GI33+GI34</f>
        <v>0</v>
      </c>
      <c r="GJ29" s="337">
        <f t="shared" ref="GJ29" si="276">GJ30+GJ31+GJ32+GJ33+GJ34</f>
        <v>1504</v>
      </c>
      <c r="GK29" s="310">
        <f>GK30+GK31+GK32+GK33+GK34</f>
        <v>1504</v>
      </c>
      <c r="GL29" s="337">
        <f>GL30+GL31+GL32+GL33+GL34</f>
        <v>0</v>
      </c>
      <c r="GM29" s="337">
        <f t="shared" ref="GM29:GN29" si="277">GM30+GM31+GM32+GM33+GM34</f>
        <v>82941</v>
      </c>
      <c r="GN29" s="337">
        <f t="shared" si="277"/>
        <v>82941</v>
      </c>
      <c r="GO29" s="337">
        <f>GO30+GO31+GO32+GO33+GO34</f>
        <v>0</v>
      </c>
      <c r="GP29" s="337">
        <f t="shared" ref="GP29" si="278">GP30+GP31+GP32+GP33+GP34</f>
        <v>25685</v>
      </c>
      <c r="GQ29" s="310">
        <f>GQ30+GQ31+GQ32+GQ33+GQ34</f>
        <v>25685</v>
      </c>
      <c r="GR29" s="337">
        <f t="shared" ref="GR29" si="279">GR30+GR31+GR32+GR33+GR34</f>
        <v>1486077</v>
      </c>
      <c r="GS29" s="337">
        <f t="shared" si="254"/>
        <v>1701949</v>
      </c>
      <c r="GT29" s="310">
        <v>1701949</v>
      </c>
      <c r="GU29" s="337">
        <f t="shared" ref="GU29" si="280">GU30+GU31+GU32+GU33+GU34</f>
        <v>0</v>
      </c>
      <c r="GV29" s="337">
        <f t="shared" ref="GV29" si="281">GV30+GV31+GV32+GV33+GV34</f>
        <v>223</v>
      </c>
      <c r="GW29" s="310">
        <f>GW30+GW31+GW32+GW33+GW34</f>
        <v>223</v>
      </c>
      <c r="GX29" s="337">
        <f>GX30+GX31+GX32+GX33+GX34</f>
        <v>1486077</v>
      </c>
      <c r="GY29" s="337">
        <f t="shared" ref="GY29:GZ29" si="282">GY30+GY31+GY32+GY33+GY34</f>
        <v>1810798</v>
      </c>
      <c r="GZ29" s="337">
        <f t="shared" si="282"/>
        <v>1810798</v>
      </c>
      <c r="HA29" s="337">
        <f>HA30+HA31+HA32+HA33+HA34</f>
        <v>3201471</v>
      </c>
      <c r="HB29" s="337">
        <f t="shared" ref="HB29:HC29" si="283">HB30+HB31+HB32+HB33+HB34</f>
        <v>4812011</v>
      </c>
      <c r="HC29" s="338">
        <f t="shared" si="283"/>
        <v>4861670</v>
      </c>
    </row>
    <row r="30" spans="1:211" x14ac:dyDescent="0.2">
      <c r="A30" s="318" t="s">
        <v>587</v>
      </c>
      <c r="B30" s="306">
        <v>0</v>
      </c>
      <c r="C30" s="334"/>
      <c r="D30" s="306"/>
      <c r="E30" s="306"/>
      <c r="F30" s="334"/>
      <c r="G30" s="306"/>
      <c r="H30" s="306"/>
      <c r="I30" s="334"/>
      <c r="J30" s="306"/>
      <c r="K30" s="306"/>
      <c r="L30" s="334"/>
      <c r="M30" s="306"/>
      <c r="N30" s="306"/>
      <c r="O30" s="334"/>
      <c r="P30" s="306"/>
      <c r="Q30" s="306"/>
      <c r="R30" s="334"/>
      <c r="S30" s="306"/>
      <c r="T30" s="306">
        <v>0</v>
      </c>
      <c r="U30" s="334"/>
      <c r="V30" s="306"/>
      <c r="W30" s="306">
        <v>0</v>
      </c>
      <c r="X30" s="334"/>
      <c r="Y30" s="306"/>
      <c r="Z30" s="306">
        <f>[3]előterjállamitám!D3</f>
        <v>1715394</v>
      </c>
      <c r="AA30" s="334">
        <v>2034255</v>
      </c>
      <c r="AB30" s="334">
        <v>2083642</v>
      </c>
      <c r="AC30" s="334">
        <v>0</v>
      </c>
      <c r="AD30" s="334"/>
      <c r="AE30" s="334"/>
      <c r="AF30" s="306">
        <v>0</v>
      </c>
      <c r="AG30" s="334"/>
      <c r="AH30" s="306"/>
      <c r="AI30" s="306">
        <v>0</v>
      </c>
      <c r="AJ30" s="334"/>
      <c r="AK30" s="306"/>
      <c r="AL30" s="306">
        <v>0</v>
      </c>
      <c r="AM30" s="334"/>
      <c r="AN30" s="334"/>
      <c r="AO30" s="306">
        <v>0</v>
      </c>
      <c r="AP30" s="334"/>
      <c r="AQ30" s="306"/>
      <c r="AR30" s="306"/>
      <c r="AS30" s="334"/>
      <c r="AT30" s="306"/>
      <c r="AU30" s="306">
        <v>0</v>
      </c>
      <c r="AV30" s="334"/>
      <c r="AW30" s="306"/>
      <c r="AX30" s="306">
        <v>0</v>
      </c>
      <c r="AY30" s="334"/>
      <c r="AZ30" s="306"/>
      <c r="BA30" s="306"/>
      <c r="BB30" s="334"/>
      <c r="BC30" s="306"/>
      <c r="BD30" s="306">
        <v>0</v>
      </c>
      <c r="BE30" s="334"/>
      <c r="BF30" s="306"/>
      <c r="BG30" s="306">
        <v>0</v>
      </c>
      <c r="BH30" s="334"/>
      <c r="BI30" s="306"/>
      <c r="BJ30" s="306"/>
      <c r="BK30" s="334"/>
      <c r="BL30" s="306"/>
      <c r="BM30" s="306">
        <v>0</v>
      </c>
      <c r="BN30" s="334"/>
      <c r="BO30" s="306"/>
      <c r="BP30" s="306"/>
      <c r="BQ30" s="334"/>
      <c r="BR30" s="306"/>
      <c r="BS30" s="306">
        <v>0</v>
      </c>
      <c r="BT30" s="334"/>
      <c r="BU30" s="306"/>
      <c r="BV30" s="306"/>
      <c r="BW30" s="334"/>
      <c r="BX30" s="306"/>
      <c r="BY30" s="306">
        <v>0</v>
      </c>
      <c r="BZ30" s="334"/>
      <c r="CA30" s="306"/>
      <c r="CB30" s="306"/>
      <c r="CC30" s="334"/>
      <c r="CD30" s="306"/>
      <c r="CE30" s="306"/>
      <c r="CF30" s="334"/>
      <c r="CG30" s="306"/>
      <c r="CH30" s="306"/>
      <c r="CI30" s="334"/>
      <c r="CJ30" s="306"/>
      <c r="CK30" s="306"/>
      <c r="CL30" s="334"/>
      <c r="CM30" s="306"/>
      <c r="CN30" s="306"/>
      <c r="CO30" s="334"/>
      <c r="CP30" s="306"/>
      <c r="CQ30" s="306"/>
      <c r="CR30" s="334"/>
      <c r="CS30" s="306"/>
      <c r="CT30" s="306"/>
      <c r="CU30" s="334"/>
      <c r="CV30" s="306"/>
      <c r="CW30" s="306">
        <v>0</v>
      </c>
      <c r="CX30" s="334"/>
      <c r="CY30" s="306"/>
      <c r="CZ30" s="306">
        <v>0</v>
      </c>
      <c r="DA30" s="334"/>
      <c r="DB30" s="306"/>
      <c r="DC30" s="306"/>
      <c r="DD30" s="334"/>
      <c r="DE30" s="306"/>
      <c r="DF30" s="306">
        <v>0</v>
      </c>
      <c r="DG30" s="334"/>
      <c r="DH30" s="306"/>
      <c r="DI30" s="306">
        <v>0</v>
      </c>
      <c r="DJ30" s="334"/>
      <c r="DK30" s="306"/>
      <c r="DL30" s="306"/>
      <c r="DM30" s="334"/>
      <c r="DN30" s="306"/>
      <c r="DO30" s="306"/>
      <c r="DP30" s="334"/>
      <c r="DQ30" s="306"/>
      <c r="DR30" s="394">
        <f t="shared" ref="DR30:DT36" si="284">B30+E30+H30+K30+N30+Q30+T30+W30+Z30+AC30+AF30+AI30+AL30+AO30+AR30+AU30+AX30+BA30+BD30+BG30+BJ30+BM30+BP30+BS30+BV30+BY30+CB30+CE30+CH30+CK30+CN30+CQ30+CT30+CW30+CZ30+DC30+DF30+DI30+DL30+DO30</f>
        <v>1715394</v>
      </c>
      <c r="DS30" s="394">
        <f t="shared" si="284"/>
        <v>2034255</v>
      </c>
      <c r="DT30" s="394">
        <f t="shared" si="284"/>
        <v>2083642</v>
      </c>
      <c r="DU30" s="334"/>
      <c r="DV30" s="334"/>
      <c r="DW30" s="306"/>
      <c r="DX30" s="306"/>
      <c r="DY30" s="334"/>
      <c r="DZ30" s="306"/>
      <c r="EA30" s="306"/>
      <c r="EB30" s="334"/>
      <c r="EC30" s="306"/>
      <c r="ED30" s="306">
        <v>0</v>
      </c>
      <c r="EE30" s="334"/>
      <c r="EF30" s="306"/>
      <c r="EG30" s="306">
        <v>0</v>
      </c>
      <c r="EH30" s="334"/>
      <c r="EI30" s="306"/>
      <c r="EJ30" s="306">
        <v>0</v>
      </c>
      <c r="EK30" s="334"/>
      <c r="EL30" s="306"/>
      <c r="EM30" s="306">
        <v>0</v>
      </c>
      <c r="EN30" s="334"/>
      <c r="EO30" s="306"/>
      <c r="EP30" s="306">
        <v>0</v>
      </c>
      <c r="EQ30" s="334"/>
      <c r="ER30" s="306"/>
      <c r="ES30" s="306">
        <v>0</v>
      </c>
      <c r="ET30" s="334"/>
      <c r="EU30" s="306"/>
      <c r="EV30" s="394">
        <f t="shared" ref="EV30:EX36" si="285">DU30+DX30+EA30+ED30+EG30+EJ30+EM30+EP30+ES30</f>
        <v>0</v>
      </c>
      <c r="EW30" s="394">
        <f t="shared" si="285"/>
        <v>0</v>
      </c>
      <c r="EX30" s="394">
        <f t="shared" si="285"/>
        <v>0</v>
      </c>
      <c r="EY30" s="334"/>
      <c r="EZ30" s="334"/>
      <c r="FA30" s="306"/>
      <c r="FB30" s="334"/>
      <c r="FC30" s="334">
        <v>0</v>
      </c>
      <c r="FD30" s="306"/>
      <c r="FE30" s="334"/>
      <c r="FF30" s="334"/>
      <c r="FG30" s="306"/>
      <c r="FH30" s="334"/>
      <c r="FI30" s="334"/>
      <c r="FJ30" s="306"/>
      <c r="FK30" s="334"/>
      <c r="FL30" s="334">
        <v>0</v>
      </c>
      <c r="FM30" s="306"/>
      <c r="FN30" s="334"/>
      <c r="FO30" s="334">
        <v>0</v>
      </c>
      <c r="FP30" s="306"/>
      <c r="FQ30" s="334"/>
      <c r="FR30" s="334">
        <v>0</v>
      </c>
      <c r="FS30" s="306"/>
      <c r="FT30" s="334"/>
      <c r="FU30" s="334">
        <v>0</v>
      </c>
      <c r="FV30" s="306"/>
      <c r="FW30" s="334"/>
      <c r="FX30" s="334">
        <v>0</v>
      </c>
      <c r="FY30" s="306"/>
      <c r="FZ30" s="334"/>
      <c r="GA30" s="334"/>
      <c r="GB30" s="306"/>
      <c r="GC30" s="334"/>
      <c r="GD30" s="334"/>
      <c r="GE30" s="306"/>
      <c r="GF30" s="334"/>
      <c r="GG30" s="334">
        <v>0</v>
      </c>
      <c r="GH30" s="306"/>
      <c r="GI30" s="334"/>
      <c r="GJ30" s="334">
        <v>0</v>
      </c>
      <c r="GK30" s="306"/>
      <c r="GL30" s="334">
        <f t="shared" ref="GL30:GN39" si="286">EY30+FB30+FE30+FH30+FK30+FN30+FQ30+FT30+FW30+FZ30+GC30+GF30+GI30</f>
        <v>0</v>
      </c>
      <c r="GM30" s="334">
        <f t="shared" si="286"/>
        <v>0</v>
      </c>
      <c r="GN30" s="334">
        <f t="shared" si="286"/>
        <v>0</v>
      </c>
      <c r="GO30" s="334"/>
      <c r="GP30" s="334">
        <v>0</v>
      </c>
      <c r="GQ30" s="306"/>
      <c r="GR30" s="334"/>
      <c r="GS30" s="334">
        <v>0</v>
      </c>
      <c r="GT30" s="306"/>
      <c r="GU30" s="334"/>
      <c r="GV30" s="334">
        <v>0</v>
      </c>
      <c r="GW30" s="306"/>
      <c r="GX30" s="334">
        <f t="shared" ref="GX30:GZ36" si="287">GL30+GO30+GR30+GU30</f>
        <v>0</v>
      </c>
      <c r="GY30" s="334">
        <f t="shared" si="287"/>
        <v>0</v>
      </c>
      <c r="GZ30" s="334">
        <f t="shared" si="287"/>
        <v>0</v>
      </c>
      <c r="HA30" s="335">
        <f t="shared" si="159"/>
        <v>1715394</v>
      </c>
      <c r="HB30" s="335">
        <f t="shared" si="159"/>
        <v>2034255</v>
      </c>
      <c r="HC30" s="336">
        <f t="shared" si="159"/>
        <v>2083642</v>
      </c>
    </row>
    <row r="31" spans="1:211" x14ac:dyDescent="0.2">
      <c r="A31" s="318" t="s">
        <v>588</v>
      </c>
      <c r="B31" s="306">
        <v>0</v>
      </c>
      <c r="C31" s="334"/>
      <c r="D31" s="306"/>
      <c r="E31" s="306"/>
      <c r="F31" s="334"/>
      <c r="G31" s="306"/>
      <c r="H31" s="306"/>
      <c r="I31" s="334"/>
      <c r="J31" s="306"/>
      <c r="K31" s="306"/>
      <c r="L31" s="334"/>
      <c r="M31" s="306"/>
      <c r="N31" s="306"/>
      <c r="O31" s="334"/>
      <c r="P31" s="306"/>
      <c r="Q31" s="306"/>
      <c r="R31" s="334"/>
      <c r="S31" s="306"/>
      <c r="T31" s="306">
        <v>0</v>
      </c>
      <c r="U31" s="334"/>
      <c r="V31" s="306"/>
      <c r="W31" s="306">
        <v>0</v>
      </c>
      <c r="X31" s="334"/>
      <c r="Y31" s="306"/>
      <c r="Z31" s="306">
        <v>0</v>
      </c>
      <c r="AA31" s="334"/>
      <c r="AB31" s="306"/>
      <c r="AC31" s="306">
        <v>0</v>
      </c>
      <c r="AD31" s="334">
        <v>582861</v>
      </c>
      <c r="AE31" s="306">
        <v>582861</v>
      </c>
      <c r="AF31" s="306">
        <v>0</v>
      </c>
      <c r="AG31" s="334"/>
      <c r="AH31" s="306"/>
      <c r="AI31" s="306">
        <v>0</v>
      </c>
      <c r="AJ31" s="334"/>
      <c r="AK31" s="306"/>
      <c r="AL31" s="306">
        <v>0</v>
      </c>
      <c r="AM31" s="334"/>
      <c r="AN31" s="306"/>
      <c r="AO31" s="306">
        <v>0</v>
      </c>
      <c r="AP31" s="334"/>
      <c r="AQ31" s="306"/>
      <c r="AR31" s="306"/>
      <c r="AS31" s="334"/>
      <c r="AT31" s="306"/>
      <c r="AU31" s="306">
        <v>0</v>
      </c>
      <c r="AV31" s="334"/>
      <c r="AW31" s="306"/>
      <c r="AX31" s="306">
        <v>0</v>
      </c>
      <c r="AY31" s="334"/>
      <c r="AZ31" s="306"/>
      <c r="BA31" s="306"/>
      <c r="BB31" s="334"/>
      <c r="BC31" s="306"/>
      <c r="BD31" s="306">
        <v>0</v>
      </c>
      <c r="BE31" s="334"/>
      <c r="BF31" s="306"/>
      <c r="BG31" s="306">
        <v>0</v>
      </c>
      <c r="BH31" s="334"/>
      <c r="BI31" s="306"/>
      <c r="BJ31" s="306"/>
      <c r="BK31" s="334"/>
      <c r="BL31" s="306"/>
      <c r="BM31" s="306">
        <v>0</v>
      </c>
      <c r="BN31" s="334"/>
      <c r="BO31" s="306"/>
      <c r="BP31" s="306"/>
      <c r="BQ31" s="334"/>
      <c r="BR31" s="306"/>
      <c r="BS31" s="306">
        <v>0</v>
      </c>
      <c r="BT31" s="334"/>
      <c r="BU31" s="306"/>
      <c r="BV31" s="306"/>
      <c r="BW31" s="334"/>
      <c r="BX31" s="306"/>
      <c r="BY31" s="306">
        <v>0</v>
      </c>
      <c r="BZ31" s="334"/>
      <c r="CA31" s="306"/>
      <c r="CB31" s="306"/>
      <c r="CC31" s="334"/>
      <c r="CD31" s="306"/>
      <c r="CE31" s="306"/>
      <c r="CF31" s="334"/>
      <c r="CG31" s="306"/>
      <c r="CH31" s="306"/>
      <c r="CI31" s="334"/>
      <c r="CJ31" s="306"/>
      <c r="CK31" s="306"/>
      <c r="CL31" s="334"/>
      <c r="CM31" s="306"/>
      <c r="CN31" s="306"/>
      <c r="CO31" s="334"/>
      <c r="CP31" s="306"/>
      <c r="CQ31" s="306"/>
      <c r="CR31" s="334"/>
      <c r="CS31" s="306"/>
      <c r="CT31" s="306"/>
      <c r="CU31" s="334"/>
      <c r="CV31" s="306"/>
      <c r="CW31" s="306">
        <v>0</v>
      </c>
      <c r="CX31" s="334"/>
      <c r="CY31" s="306"/>
      <c r="CZ31" s="306">
        <v>0</v>
      </c>
      <c r="DA31" s="334"/>
      <c r="DB31" s="306"/>
      <c r="DC31" s="306"/>
      <c r="DD31" s="334"/>
      <c r="DE31" s="306"/>
      <c r="DF31" s="306">
        <v>0</v>
      </c>
      <c r="DG31" s="334"/>
      <c r="DH31" s="306"/>
      <c r="DI31" s="306">
        <v>0</v>
      </c>
      <c r="DJ31" s="334"/>
      <c r="DK31" s="306"/>
      <c r="DL31" s="306"/>
      <c r="DM31" s="334"/>
      <c r="DN31" s="306"/>
      <c r="DO31" s="306"/>
      <c r="DP31" s="334"/>
      <c r="DQ31" s="306"/>
      <c r="DR31" s="394">
        <f t="shared" si="284"/>
        <v>0</v>
      </c>
      <c r="DS31" s="394">
        <f t="shared" si="284"/>
        <v>582861</v>
      </c>
      <c r="DT31" s="394">
        <f t="shared" si="284"/>
        <v>582861</v>
      </c>
      <c r="DU31" s="334"/>
      <c r="DV31" s="334"/>
      <c r="DW31" s="306"/>
      <c r="DX31" s="306"/>
      <c r="DY31" s="334"/>
      <c r="DZ31" s="306"/>
      <c r="EA31" s="306"/>
      <c r="EB31" s="334"/>
      <c r="EC31" s="306"/>
      <c r="ED31" s="306"/>
      <c r="EE31" s="334"/>
      <c r="EF31" s="306"/>
      <c r="EG31" s="306"/>
      <c r="EH31" s="334"/>
      <c r="EI31" s="306"/>
      <c r="EJ31" s="306"/>
      <c r="EK31" s="334"/>
      <c r="EL31" s="306"/>
      <c r="EM31" s="306"/>
      <c r="EN31" s="334"/>
      <c r="EO31" s="306"/>
      <c r="EP31" s="306"/>
      <c r="EQ31" s="334"/>
      <c r="ER31" s="306"/>
      <c r="ES31" s="306"/>
      <c r="ET31" s="334"/>
      <c r="EU31" s="306"/>
      <c r="EV31" s="394">
        <f t="shared" si="285"/>
        <v>0</v>
      </c>
      <c r="EW31" s="394">
        <f t="shared" si="285"/>
        <v>0</v>
      </c>
      <c r="EX31" s="394">
        <f t="shared" si="285"/>
        <v>0</v>
      </c>
      <c r="EY31" s="334"/>
      <c r="EZ31" s="334"/>
      <c r="FA31" s="306"/>
      <c r="FB31" s="334"/>
      <c r="FC31" s="334">
        <v>0</v>
      </c>
      <c r="FD31" s="306"/>
      <c r="FE31" s="334"/>
      <c r="FF31" s="334"/>
      <c r="FG31" s="306"/>
      <c r="FH31" s="334"/>
      <c r="FI31" s="334"/>
      <c r="FJ31" s="306"/>
      <c r="FK31" s="334"/>
      <c r="FL31" s="334">
        <v>0</v>
      </c>
      <c r="FM31" s="306"/>
      <c r="FN31" s="334"/>
      <c r="FO31" s="334">
        <v>0</v>
      </c>
      <c r="FP31" s="306"/>
      <c r="FQ31" s="334"/>
      <c r="FR31" s="334">
        <v>0</v>
      </c>
      <c r="FS31" s="306"/>
      <c r="FT31" s="334"/>
      <c r="FU31" s="334">
        <v>0</v>
      </c>
      <c r="FV31" s="306"/>
      <c r="FW31" s="334"/>
      <c r="FX31" s="334">
        <v>0</v>
      </c>
      <c r="FY31" s="306"/>
      <c r="FZ31" s="334"/>
      <c r="GA31" s="334"/>
      <c r="GB31" s="306"/>
      <c r="GC31" s="334"/>
      <c r="GD31" s="334"/>
      <c r="GE31" s="306"/>
      <c r="GF31" s="334"/>
      <c r="GG31" s="334">
        <v>0</v>
      </c>
      <c r="GH31" s="306"/>
      <c r="GI31" s="334"/>
      <c r="GJ31" s="334">
        <v>0</v>
      </c>
      <c r="GK31" s="306"/>
      <c r="GL31" s="334">
        <f t="shared" si="286"/>
        <v>0</v>
      </c>
      <c r="GM31" s="334">
        <f t="shared" si="286"/>
        <v>0</v>
      </c>
      <c r="GN31" s="334">
        <f t="shared" si="286"/>
        <v>0</v>
      </c>
      <c r="GO31" s="334"/>
      <c r="GP31" s="334">
        <v>0</v>
      </c>
      <c r="GQ31" s="306"/>
      <c r="GR31" s="334"/>
      <c r="GS31" s="334">
        <v>0</v>
      </c>
      <c r="GT31" s="306"/>
      <c r="GU31" s="334"/>
      <c r="GV31" s="334">
        <v>0</v>
      </c>
      <c r="GW31" s="306"/>
      <c r="GX31" s="334">
        <f t="shared" si="287"/>
        <v>0</v>
      </c>
      <c r="GY31" s="334">
        <f t="shared" si="287"/>
        <v>0</v>
      </c>
      <c r="GZ31" s="334">
        <f t="shared" si="287"/>
        <v>0</v>
      </c>
      <c r="HA31" s="335">
        <f t="shared" si="159"/>
        <v>0</v>
      </c>
      <c r="HB31" s="335">
        <f t="shared" si="159"/>
        <v>582861</v>
      </c>
      <c r="HC31" s="336">
        <f t="shared" si="159"/>
        <v>582861</v>
      </c>
    </row>
    <row r="32" spans="1:211" x14ac:dyDescent="0.2">
      <c r="A32" s="318" t="s">
        <v>589</v>
      </c>
      <c r="B32" s="306"/>
      <c r="C32" s="334"/>
      <c r="D32" s="306"/>
      <c r="E32" s="306"/>
      <c r="F32" s="334"/>
      <c r="G32" s="306"/>
      <c r="H32" s="306"/>
      <c r="I32" s="334"/>
      <c r="J32" s="306"/>
      <c r="K32" s="306"/>
      <c r="L32" s="334"/>
      <c r="M32" s="306"/>
      <c r="N32" s="306"/>
      <c r="O32" s="334"/>
      <c r="P32" s="306"/>
      <c r="Q32" s="306"/>
      <c r="R32" s="334"/>
      <c r="S32" s="306"/>
      <c r="T32" s="306">
        <v>0</v>
      </c>
      <c r="U32" s="334"/>
      <c r="V32" s="306"/>
      <c r="W32" s="306">
        <v>0</v>
      </c>
      <c r="X32" s="334"/>
      <c r="Y32" s="306"/>
      <c r="Z32" s="306">
        <v>0</v>
      </c>
      <c r="AA32" s="334"/>
      <c r="AB32" s="306"/>
      <c r="AC32" s="306">
        <v>0</v>
      </c>
      <c r="AD32" s="334"/>
      <c r="AE32" s="306"/>
      <c r="AF32" s="306">
        <v>0</v>
      </c>
      <c r="AG32" s="334"/>
      <c r="AH32" s="306"/>
      <c r="AI32" s="306">
        <v>0</v>
      </c>
      <c r="AJ32" s="334"/>
      <c r="AK32" s="306"/>
      <c r="AL32" s="306">
        <v>0</v>
      </c>
      <c r="AM32" s="334"/>
      <c r="AN32" s="306"/>
      <c r="AO32" s="306">
        <v>0</v>
      </c>
      <c r="AP32" s="334"/>
      <c r="AQ32" s="306"/>
      <c r="AR32" s="306"/>
      <c r="AS32" s="334"/>
      <c r="AT32" s="306"/>
      <c r="AU32" s="306">
        <v>0</v>
      </c>
      <c r="AV32" s="334"/>
      <c r="AW32" s="306"/>
      <c r="AX32" s="306">
        <v>0</v>
      </c>
      <c r="AY32" s="334"/>
      <c r="AZ32" s="306"/>
      <c r="BA32" s="306"/>
      <c r="BB32" s="334"/>
      <c r="BC32" s="306"/>
      <c r="BD32" s="306"/>
      <c r="BE32" s="334"/>
      <c r="BF32" s="306"/>
      <c r="BG32" s="306"/>
      <c r="BH32" s="334"/>
      <c r="BI32" s="306"/>
      <c r="BJ32" s="306"/>
      <c r="BK32" s="334"/>
      <c r="BL32" s="306"/>
      <c r="BM32" s="306"/>
      <c r="BN32" s="334"/>
      <c r="BO32" s="306"/>
      <c r="BP32" s="306"/>
      <c r="BQ32" s="334"/>
      <c r="BR32" s="306"/>
      <c r="BS32" s="306"/>
      <c r="BT32" s="334"/>
      <c r="BU32" s="306"/>
      <c r="BV32" s="306"/>
      <c r="BW32" s="334"/>
      <c r="BX32" s="306"/>
      <c r="BY32" s="306">
        <v>0</v>
      </c>
      <c r="BZ32" s="334"/>
      <c r="CA32" s="306"/>
      <c r="CB32" s="306"/>
      <c r="CC32" s="334"/>
      <c r="CD32" s="306"/>
      <c r="CE32" s="306"/>
      <c r="CF32" s="334"/>
      <c r="CG32" s="306"/>
      <c r="CH32" s="306"/>
      <c r="CI32" s="334"/>
      <c r="CJ32" s="306"/>
      <c r="CK32" s="306"/>
      <c r="CL32" s="334"/>
      <c r="CM32" s="306"/>
      <c r="CN32" s="306"/>
      <c r="CO32" s="334"/>
      <c r="CP32" s="306"/>
      <c r="CQ32" s="306"/>
      <c r="CR32" s="334"/>
      <c r="CS32" s="306"/>
      <c r="CT32" s="306"/>
      <c r="CU32" s="334"/>
      <c r="CV32" s="306"/>
      <c r="CW32" s="306">
        <v>0</v>
      </c>
      <c r="CX32" s="334"/>
      <c r="CY32" s="306"/>
      <c r="CZ32" s="306"/>
      <c r="DA32" s="334"/>
      <c r="DB32" s="306"/>
      <c r="DC32" s="306"/>
      <c r="DD32" s="334"/>
      <c r="DE32" s="306"/>
      <c r="DF32" s="306"/>
      <c r="DG32" s="334"/>
      <c r="DH32" s="306"/>
      <c r="DI32" s="306"/>
      <c r="DJ32" s="334"/>
      <c r="DK32" s="306"/>
      <c r="DL32" s="306"/>
      <c r="DM32" s="334"/>
      <c r="DN32" s="306"/>
      <c r="DO32" s="306"/>
      <c r="DP32" s="334"/>
      <c r="DQ32" s="306"/>
      <c r="DR32" s="394">
        <f t="shared" si="284"/>
        <v>0</v>
      </c>
      <c r="DS32" s="394">
        <f t="shared" si="284"/>
        <v>0</v>
      </c>
      <c r="DT32" s="394">
        <f t="shared" si="284"/>
        <v>0</v>
      </c>
      <c r="DU32" s="334"/>
      <c r="DV32" s="334"/>
      <c r="DW32" s="306"/>
      <c r="DX32" s="306"/>
      <c r="DY32" s="334"/>
      <c r="DZ32" s="306"/>
      <c r="EA32" s="306"/>
      <c r="EB32" s="334"/>
      <c r="EC32" s="306"/>
      <c r="ED32" s="306"/>
      <c r="EE32" s="334"/>
      <c r="EF32" s="306"/>
      <c r="EG32" s="306"/>
      <c r="EH32" s="334"/>
      <c r="EI32" s="306"/>
      <c r="EJ32" s="306"/>
      <c r="EK32" s="334"/>
      <c r="EL32" s="306"/>
      <c r="EM32" s="306"/>
      <c r="EN32" s="334"/>
      <c r="EO32" s="306"/>
      <c r="EP32" s="306"/>
      <c r="EQ32" s="334"/>
      <c r="ER32" s="306"/>
      <c r="ES32" s="306"/>
      <c r="ET32" s="334"/>
      <c r="EU32" s="306"/>
      <c r="EV32" s="394">
        <f t="shared" si="285"/>
        <v>0</v>
      </c>
      <c r="EW32" s="394">
        <f t="shared" si="285"/>
        <v>0</v>
      </c>
      <c r="EX32" s="394">
        <f t="shared" si="285"/>
        <v>0</v>
      </c>
      <c r="EY32" s="334"/>
      <c r="EZ32" s="334"/>
      <c r="FA32" s="306"/>
      <c r="FB32" s="334"/>
      <c r="FC32" s="334">
        <v>0</v>
      </c>
      <c r="FD32" s="306"/>
      <c r="FE32" s="334"/>
      <c r="FF32" s="334"/>
      <c r="FG32" s="306"/>
      <c r="FH32" s="334"/>
      <c r="FI32" s="334"/>
      <c r="FJ32" s="306"/>
      <c r="FK32" s="334"/>
      <c r="FL32" s="334">
        <v>0</v>
      </c>
      <c r="FM32" s="306"/>
      <c r="FN32" s="334"/>
      <c r="FO32" s="334">
        <v>0</v>
      </c>
      <c r="FP32" s="306"/>
      <c r="FQ32" s="334"/>
      <c r="FR32" s="334">
        <v>0</v>
      </c>
      <c r="FS32" s="306"/>
      <c r="FT32" s="334"/>
      <c r="FU32" s="334">
        <v>0</v>
      </c>
      <c r="FV32" s="306"/>
      <c r="FW32" s="334"/>
      <c r="FX32" s="334">
        <v>0</v>
      </c>
      <c r="FY32" s="306"/>
      <c r="FZ32" s="334"/>
      <c r="GA32" s="334"/>
      <c r="GB32" s="306"/>
      <c r="GC32" s="334"/>
      <c r="GD32" s="334"/>
      <c r="GE32" s="306"/>
      <c r="GF32" s="334"/>
      <c r="GG32" s="334">
        <v>0</v>
      </c>
      <c r="GH32" s="306"/>
      <c r="GI32" s="334"/>
      <c r="GJ32" s="334">
        <v>0</v>
      </c>
      <c r="GK32" s="306"/>
      <c r="GL32" s="334">
        <f t="shared" si="286"/>
        <v>0</v>
      </c>
      <c r="GM32" s="334">
        <f t="shared" si="286"/>
        <v>0</v>
      </c>
      <c r="GN32" s="334">
        <f t="shared" si="286"/>
        <v>0</v>
      </c>
      <c r="GO32" s="334"/>
      <c r="GP32" s="334">
        <v>0</v>
      </c>
      <c r="GQ32" s="306"/>
      <c r="GR32" s="334"/>
      <c r="GS32" s="334">
        <v>0</v>
      </c>
      <c r="GT32" s="306"/>
      <c r="GU32" s="334"/>
      <c r="GV32" s="334">
        <v>0</v>
      </c>
      <c r="GW32" s="306"/>
      <c r="GX32" s="334">
        <f t="shared" si="287"/>
        <v>0</v>
      </c>
      <c r="GY32" s="334">
        <f t="shared" si="287"/>
        <v>0</v>
      </c>
      <c r="GZ32" s="334">
        <f t="shared" si="287"/>
        <v>0</v>
      </c>
      <c r="HA32" s="335">
        <f t="shared" si="159"/>
        <v>0</v>
      </c>
      <c r="HB32" s="335">
        <f t="shared" si="159"/>
        <v>0</v>
      </c>
      <c r="HC32" s="336">
        <f t="shared" si="159"/>
        <v>0</v>
      </c>
    </row>
    <row r="33" spans="1:211" x14ac:dyDescent="0.2">
      <c r="A33" s="318" t="s">
        <v>590</v>
      </c>
      <c r="B33" s="306"/>
      <c r="C33" s="334"/>
      <c r="D33" s="306"/>
      <c r="E33" s="306"/>
      <c r="F33" s="334"/>
      <c r="G33" s="306"/>
      <c r="H33" s="306"/>
      <c r="I33" s="334"/>
      <c r="J33" s="306"/>
      <c r="K33" s="306"/>
      <c r="L33" s="334"/>
      <c r="M33" s="306"/>
      <c r="N33" s="306"/>
      <c r="O33" s="334"/>
      <c r="P33" s="306"/>
      <c r="Q33" s="306"/>
      <c r="R33" s="334"/>
      <c r="S33" s="306"/>
      <c r="T33" s="306">
        <v>0</v>
      </c>
      <c r="U33" s="334"/>
      <c r="V33" s="306"/>
      <c r="W33" s="306">
        <v>0</v>
      </c>
      <c r="X33" s="334"/>
      <c r="Y33" s="306"/>
      <c r="Z33" s="306">
        <v>0</v>
      </c>
      <c r="AA33" s="334"/>
      <c r="AB33" s="306"/>
      <c r="AC33" s="306">
        <v>0</v>
      </c>
      <c r="AD33" s="334"/>
      <c r="AE33" s="306"/>
      <c r="AF33" s="306">
        <v>0</v>
      </c>
      <c r="AG33" s="334"/>
      <c r="AH33" s="306"/>
      <c r="AI33" s="306">
        <v>0</v>
      </c>
      <c r="AJ33" s="334"/>
      <c r="AK33" s="306"/>
      <c r="AL33" s="306">
        <v>0</v>
      </c>
      <c r="AM33" s="334"/>
      <c r="AN33" s="306"/>
      <c r="AO33" s="306">
        <v>0</v>
      </c>
      <c r="AP33" s="334"/>
      <c r="AQ33" s="306"/>
      <c r="AR33" s="306"/>
      <c r="AS33" s="334"/>
      <c r="AT33" s="306"/>
      <c r="AU33" s="306">
        <v>0</v>
      </c>
      <c r="AV33" s="334"/>
      <c r="AW33" s="306"/>
      <c r="AX33" s="306">
        <v>0</v>
      </c>
      <c r="AY33" s="334"/>
      <c r="AZ33" s="306"/>
      <c r="BA33" s="306"/>
      <c r="BB33" s="334"/>
      <c r="BC33" s="306"/>
      <c r="BD33" s="306"/>
      <c r="BE33" s="334"/>
      <c r="BF33" s="306"/>
      <c r="BG33" s="306"/>
      <c r="BH33" s="334"/>
      <c r="BI33" s="306"/>
      <c r="BJ33" s="306"/>
      <c r="BK33" s="334"/>
      <c r="BL33" s="306"/>
      <c r="BM33" s="306"/>
      <c r="BN33" s="334"/>
      <c r="BO33" s="306"/>
      <c r="BP33" s="306"/>
      <c r="BQ33" s="334"/>
      <c r="BR33" s="306"/>
      <c r="BS33" s="306"/>
      <c r="BT33" s="334"/>
      <c r="BU33" s="306"/>
      <c r="BV33" s="306"/>
      <c r="BW33" s="334"/>
      <c r="BX33" s="306"/>
      <c r="BY33" s="306">
        <v>0</v>
      </c>
      <c r="BZ33" s="334"/>
      <c r="CA33" s="306"/>
      <c r="CB33" s="306"/>
      <c r="CC33" s="334"/>
      <c r="CD33" s="306"/>
      <c r="CE33" s="306"/>
      <c r="CF33" s="334"/>
      <c r="CG33" s="306"/>
      <c r="CH33" s="306"/>
      <c r="CI33" s="334"/>
      <c r="CJ33" s="306"/>
      <c r="CK33" s="306"/>
      <c r="CL33" s="334"/>
      <c r="CM33" s="306"/>
      <c r="CN33" s="306"/>
      <c r="CO33" s="334"/>
      <c r="CP33" s="306"/>
      <c r="CQ33" s="306"/>
      <c r="CR33" s="334"/>
      <c r="CS33" s="306"/>
      <c r="CT33" s="306"/>
      <c r="CU33" s="334"/>
      <c r="CV33" s="306"/>
      <c r="CW33" s="306">
        <v>0</v>
      </c>
      <c r="CX33" s="334"/>
      <c r="CY33" s="306"/>
      <c r="CZ33" s="306"/>
      <c r="DA33" s="334"/>
      <c r="DB33" s="306"/>
      <c r="DC33" s="306"/>
      <c r="DD33" s="334"/>
      <c r="DE33" s="306"/>
      <c r="DF33" s="306"/>
      <c r="DG33" s="334"/>
      <c r="DH33" s="306"/>
      <c r="DI33" s="306"/>
      <c r="DJ33" s="334"/>
      <c r="DK33" s="306"/>
      <c r="DL33" s="306"/>
      <c r="DM33" s="334"/>
      <c r="DN33" s="306"/>
      <c r="DO33" s="306"/>
      <c r="DP33" s="334"/>
      <c r="DQ33" s="306"/>
      <c r="DR33" s="394">
        <f t="shared" si="284"/>
        <v>0</v>
      </c>
      <c r="DS33" s="394">
        <f t="shared" si="284"/>
        <v>0</v>
      </c>
      <c r="DT33" s="394">
        <f t="shared" si="284"/>
        <v>0</v>
      </c>
      <c r="DU33" s="334"/>
      <c r="DV33" s="334"/>
      <c r="DW33" s="306"/>
      <c r="DX33" s="306"/>
      <c r="DY33" s="334"/>
      <c r="DZ33" s="306"/>
      <c r="EA33" s="306"/>
      <c r="EB33" s="334"/>
      <c r="EC33" s="306"/>
      <c r="ED33" s="306"/>
      <c r="EE33" s="334"/>
      <c r="EF33" s="306"/>
      <c r="EG33" s="306"/>
      <c r="EH33" s="334"/>
      <c r="EI33" s="306"/>
      <c r="EJ33" s="306"/>
      <c r="EK33" s="334"/>
      <c r="EL33" s="306"/>
      <c r="EM33" s="306"/>
      <c r="EN33" s="334"/>
      <c r="EO33" s="306"/>
      <c r="EP33" s="306"/>
      <c r="EQ33" s="334"/>
      <c r="ER33" s="306"/>
      <c r="ES33" s="306"/>
      <c r="ET33" s="334"/>
      <c r="EU33" s="306"/>
      <c r="EV33" s="394">
        <f t="shared" si="285"/>
        <v>0</v>
      </c>
      <c r="EW33" s="394">
        <f t="shared" si="285"/>
        <v>0</v>
      </c>
      <c r="EX33" s="394">
        <f t="shared" si="285"/>
        <v>0</v>
      </c>
      <c r="EY33" s="334"/>
      <c r="EZ33" s="334"/>
      <c r="FA33" s="306"/>
      <c r="FB33" s="334"/>
      <c r="FC33" s="334">
        <v>0</v>
      </c>
      <c r="FD33" s="306"/>
      <c r="FE33" s="334"/>
      <c r="FF33" s="334"/>
      <c r="FG33" s="306"/>
      <c r="FH33" s="334"/>
      <c r="FI33" s="334"/>
      <c r="FJ33" s="306"/>
      <c r="FK33" s="334"/>
      <c r="FL33" s="334">
        <v>0</v>
      </c>
      <c r="FM33" s="306"/>
      <c r="FN33" s="334"/>
      <c r="FO33" s="334">
        <v>0</v>
      </c>
      <c r="FP33" s="306"/>
      <c r="FQ33" s="334"/>
      <c r="FR33" s="334">
        <v>0</v>
      </c>
      <c r="FS33" s="306"/>
      <c r="FT33" s="334"/>
      <c r="FU33" s="334">
        <v>0</v>
      </c>
      <c r="FV33" s="306"/>
      <c r="FW33" s="334"/>
      <c r="FX33" s="334">
        <v>0</v>
      </c>
      <c r="FY33" s="306"/>
      <c r="FZ33" s="334"/>
      <c r="GA33" s="334"/>
      <c r="GB33" s="306"/>
      <c r="GC33" s="334"/>
      <c r="GD33" s="334"/>
      <c r="GE33" s="306"/>
      <c r="GF33" s="334"/>
      <c r="GG33" s="334">
        <v>0</v>
      </c>
      <c r="GH33" s="306"/>
      <c r="GI33" s="334"/>
      <c r="GJ33" s="334">
        <v>0</v>
      </c>
      <c r="GK33" s="306"/>
      <c r="GL33" s="334">
        <f t="shared" si="286"/>
        <v>0</v>
      </c>
      <c r="GM33" s="334">
        <f t="shared" si="286"/>
        <v>0</v>
      </c>
      <c r="GN33" s="334">
        <f t="shared" si="286"/>
        <v>0</v>
      </c>
      <c r="GO33" s="334"/>
      <c r="GP33" s="334">
        <v>0</v>
      </c>
      <c r="GQ33" s="306"/>
      <c r="GR33" s="334"/>
      <c r="GS33" s="334">
        <v>0</v>
      </c>
      <c r="GT33" s="306"/>
      <c r="GU33" s="334"/>
      <c r="GV33" s="334">
        <v>0</v>
      </c>
      <c r="GW33" s="306"/>
      <c r="GX33" s="334">
        <f t="shared" si="287"/>
        <v>0</v>
      </c>
      <c r="GY33" s="334">
        <f t="shared" si="287"/>
        <v>0</v>
      </c>
      <c r="GZ33" s="334">
        <f t="shared" si="287"/>
        <v>0</v>
      </c>
      <c r="HA33" s="335">
        <f t="shared" si="159"/>
        <v>0</v>
      </c>
      <c r="HB33" s="335">
        <f t="shared" si="159"/>
        <v>0</v>
      </c>
      <c r="HC33" s="336">
        <f t="shared" si="159"/>
        <v>0</v>
      </c>
    </row>
    <row r="34" spans="1:211" x14ac:dyDescent="0.2">
      <c r="A34" s="318" t="s">
        <v>591</v>
      </c>
      <c r="B34" s="306">
        <v>0</v>
      </c>
      <c r="C34" s="334"/>
      <c r="D34" s="306"/>
      <c r="E34" s="306"/>
      <c r="F34" s="334"/>
      <c r="G34" s="306"/>
      <c r="H34" s="306"/>
      <c r="I34" s="334"/>
      <c r="J34" s="306"/>
      <c r="K34" s="306"/>
      <c r="L34" s="334"/>
      <c r="M34" s="306"/>
      <c r="N34" s="306"/>
      <c r="O34" s="334"/>
      <c r="P34" s="306"/>
      <c r="Q34" s="306"/>
      <c r="R34" s="334"/>
      <c r="S34" s="306"/>
      <c r="T34" s="306">
        <v>0</v>
      </c>
      <c r="U34" s="334"/>
      <c r="V34" s="306"/>
      <c r="W34" s="306">
        <v>0</v>
      </c>
      <c r="X34" s="334"/>
      <c r="Y34" s="306"/>
      <c r="Z34" s="306">
        <v>0</v>
      </c>
      <c r="AA34" s="334">
        <v>14471</v>
      </c>
      <c r="AB34" s="306">
        <v>14472</v>
      </c>
      <c r="AC34" s="306">
        <v>0</v>
      </c>
      <c r="AD34" s="334"/>
      <c r="AE34" s="306">
        <v>271</v>
      </c>
      <c r="AF34" s="306">
        <v>0</v>
      </c>
      <c r="AG34" s="334"/>
      <c r="AH34" s="306"/>
      <c r="AI34" s="306">
        <v>0</v>
      </c>
      <c r="AJ34" s="334"/>
      <c r="AK34" s="306"/>
      <c r="AL34" s="306">
        <v>0</v>
      </c>
      <c r="AM34" s="334">
        <v>16247</v>
      </c>
      <c r="AN34" s="334">
        <v>16247</v>
      </c>
      <c r="AO34" s="306">
        <v>0</v>
      </c>
      <c r="AP34" s="334"/>
      <c r="AQ34" s="306"/>
      <c r="AR34" s="306"/>
      <c r="AS34" s="334"/>
      <c r="AT34" s="306"/>
      <c r="AU34" s="306">
        <v>0</v>
      </c>
      <c r="AV34" s="334"/>
      <c r="AW34" s="306"/>
      <c r="AX34" s="306">
        <v>0</v>
      </c>
      <c r="AY34" s="334"/>
      <c r="AZ34" s="306"/>
      <c r="BA34" s="306"/>
      <c r="BB34" s="334"/>
      <c r="BC34" s="306"/>
      <c r="BD34" s="306">
        <v>0</v>
      </c>
      <c r="BE34" s="334"/>
      <c r="BF34" s="306"/>
      <c r="BG34" s="306">
        <v>0</v>
      </c>
      <c r="BH34" s="334"/>
      <c r="BI34" s="306"/>
      <c r="BJ34" s="306"/>
      <c r="BK34" s="334"/>
      <c r="BL34" s="306"/>
      <c r="BM34" s="306">
        <v>0</v>
      </c>
      <c r="BN34" s="334"/>
      <c r="BO34" s="306"/>
      <c r="BP34" s="306"/>
      <c r="BQ34" s="334"/>
      <c r="BR34" s="306"/>
      <c r="BS34" s="306">
        <v>0</v>
      </c>
      <c r="BT34" s="334"/>
      <c r="BU34" s="306"/>
      <c r="BV34" s="306"/>
      <c r="BW34" s="334"/>
      <c r="BX34" s="306"/>
      <c r="BY34" s="306">
        <v>0</v>
      </c>
      <c r="BZ34" s="334"/>
      <c r="CA34" s="306"/>
      <c r="CB34" s="306"/>
      <c r="CC34" s="334"/>
      <c r="CD34" s="306"/>
      <c r="CE34" s="306">
        <f>SUM([4]Önkormányzat!$DC$261)</f>
        <v>0</v>
      </c>
      <c r="CF34" s="334"/>
      <c r="CG34" s="306"/>
      <c r="CH34" s="306"/>
      <c r="CI34" s="334"/>
      <c r="CJ34" s="306"/>
      <c r="CK34" s="306"/>
      <c r="CL34" s="334"/>
      <c r="CM34" s="306"/>
      <c r="CN34" s="306"/>
      <c r="CO34" s="334"/>
      <c r="CP34" s="306"/>
      <c r="CQ34" s="306"/>
      <c r="CR34" s="334"/>
      <c r="CS34" s="306"/>
      <c r="CT34" s="306"/>
      <c r="CU34" s="334"/>
      <c r="CV34" s="306"/>
      <c r="CW34" s="306">
        <v>0</v>
      </c>
      <c r="CX34" s="334"/>
      <c r="CY34" s="306"/>
      <c r="CZ34" s="306">
        <v>0</v>
      </c>
      <c r="DA34" s="334"/>
      <c r="DB34" s="306"/>
      <c r="DC34" s="306"/>
      <c r="DD34" s="334"/>
      <c r="DE34" s="306"/>
      <c r="DF34" s="306">
        <v>0</v>
      </c>
      <c r="DG34" s="334"/>
      <c r="DH34" s="306"/>
      <c r="DI34" s="306">
        <v>0</v>
      </c>
      <c r="DJ34" s="334"/>
      <c r="DK34" s="306"/>
      <c r="DL34" s="306"/>
      <c r="DM34" s="334"/>
      <c r="DN34" s="306"/>
      <c r="DO34" s="306"/>
      <c r="DP34" s="334"/>
      <c r="DQ34" s="306"/>
      <c r="DR34" s="394">
        <f t="shared" si="284"/>
        <v>0</v>
      </c>
      <c r="DS34" s="394">
        <f t="shared" si="284"/>
        <v>30718</v>
      </c>
      <c r="DT34" s="394">
        <f t="shared" si="284"/>
        <v>30990</v>
      </c>
      <c r="DU34" s="334"/>
      <c r="DV34" s="334"/>
      <c r="DW34" s="306"/>
      <c r="DX34" s="306"/>
      <c r="DY34" s="334"/>
      <c r="DZ34" s="306"/>
      <c r="EA34" s="306"/>
      <c r="EB34" s="334"/>
      <c r="EC34" s="306"/>
      <c r="ED34" s="306">
        <v>0</v>
      </c>
      <c r="EE34" s="334">
        <v>118060</v>
      </c>
      <c r="EF34" s="306">
        <v>118060</v>
      </c>
      <c r="EG34" s="306">
        <v>0</v>
      </c>
      <c r="EH34" s="334">
        <v>52613</v>
      </c>
      <c r="EI34" s="306">
        <v>52613</v>
      </c>
      <c r="EJ34" s="306">
        <v>0</v>
      </c>
      <c r="EK34" s="334">
        <v>66403</v>
      </c>
      <c r="EL34" s="306">
        <v>66403</v>
      </c>
      <c r="EM34" s="306">
        <v>0</v>
      </c>
      <c r="EN34" s="334">
        <v>6200</v>
      </c>
      <c r="EO34" s="306">
        <v>6200</v>
      </c>
      <c r="EP34" s="306">
        <v>0</v>
      </c>
      <c r="EQ34" s="334">
        <v>109863</v>
      </c>
      <c r="ER34" s="306">
        <v>109863</v>
      </c>
      <c r="ES34" s="306">
        <v>0</v>
      </c>
      <c r="ET34" s="334">
        <v>240</v>
      </c>
      <c r="EU34" s="306">
        <v>240</v>
      </c>
      <c r="EV34" s="394">
        <f t="shared" si="285"/>
        <v>0</v>
      </c>
      <c r="EW34" s="394">
        <f t="shared" si="285"/>
        <v>353379</v>
      </c>
      <c r="EX34" s="394">
        <f t="shared" si="285"/>
        <v>353379</v>
      </c>
      <c r="EY34" s="334"/>
      <c r="EZ34" s="334"/>
      <c r="FA34" s="306"/>
      <c r="FB34" s="334"/>
      <c r="FC34" s="334">
        <v>14213</v>
      </c>
      <c r="FD34" s="306">
        <v>14213</v>
      </c>
      <c r="FE34" s="334"/>
      <c r="FF34" s="334"/>
      <c r="FG34" s="306"/>
      <c r="FH34" s="334"/>
      <c r="FI34" s="334"/>
      <c r="FJ34" s="306"/>
      <c r="FK34" s="334"/>
      <c r="FL34" s="334">
        <v>0</v>
      </c>
      <c r="FM34" s="306"/>
      <c r="FN34" s="334"/>
      <c r="FO34" s="334">
        <v>0</v>
      </c>
      <c r="FP34" s="306"/>
      <c r="FQ34" s="334"/>
      <c r="FR34" s="334">
        <v>0</v>
      </c>
      <c r="FS34" s="306"/>
      <c r="FT34" s="334"/>
      <c r="FU34" s="334">
        <v>0</v>
      </c>
      <c r="FV34" s="306"/>
      <c r="FW34" s="334"/>
      <c r="FX34" s="334">
        <v>0</v>
      </c>
      <c r="FY34" s="306"/>
      <c r="FZ34" s="334"/>
      <c r="GA34" s="334"/>
      <c r="GB34" s="306"/>
      <c r="GC34" s="334"/>
      <c r="GD34" s="334"/>
      <c r="GE34" s="306"/>
      <c r="GF34" s="334"/>
      <c r="GG34" s="334">
        <v>67224</v>
      </c>
      <c r="GH34" s="306">
        <v>67224</v>
      </c>
      <c r="GI34" s="334"/>
      <c r="GJ34" s="334">
        <v>1504</v>
      </c>
      <c r="GK34" s="306">
        <v>1504</v>
      </c>
      <c r="GL34" s="334">
        <f t="shared" si="286"/>
        <v>0</v>
      </c>
      <c r="GM34" s="334">
        <f t="shared" si="286"/>
        <v>82941</v>
      </c>
      <c r="GN34" s="334">
        <f t="shared" si="286"/>
        <v>82941</v>
      </c>
      <c r="GO34" s="334"/>
      <c r="GP34" s="334">
        <v>25685</v>
      </c>
      <c r="GQ34" s="306">
        <v>25685</v>
      </c>
      <c r="GR34" s="334">
        <v>1486077</v>
      </c>
      <c r="GS34" s="334">
        <v>1701949</v>
      </c>
      <c r="GT34" s="306">
        <v>1701949</v>
      </c>
      <c r="GU34" s="334"/>
      <c r="GV34" s="334">
        <v>223</v>
      </c>
      <c r="GW34" s="306">
        <v>223</v>
      </c>
      <c r="GX34" s="334">
        <f t="shared" si="287"/>
        <v>1486077</v>
      </c>
      <c r="GY34" s="334">
        <f t="shared" si="287"/>
        <v>1810798</v>
      </c>
      <c r="GZ34" s="334">
        <f t="shared" si="287"/>
        <v>1810798</v>
      </c>
      <c r="HA34" s="335">
        <f t="shared" si="159"/>
        <v>1486077</v>
      </c>
      <c r="HB34" s="335">
        <f t="shared" si="159"/>
        <v>2194895</v>
      </c>
      <c r="HC34" s="336">
        <f t="shared" si="159"/>
        <v>2195167</v>
      </c>
    </row>
    <row r="35" spans="1:211" x14ac:dyDescent="0.2">
      <c r="A35" s="318" t="s">
        <v>592</v>
      </c>
      <c r="B35" s="306">
        <v>0</v>
      </c>
      <c r="C35" s="334"/>
      <c r="D35" s="306"/>
      <c r="E35" s="306"/>
      <c r="F35" s="334"/>
      <c r="G35" s="306"/>
      <c r="H35" s="306"/>
      <c r="I35" s="334"/>
      <c r="J35" s="306"/>
      <c r="K35" s="306"/>
      <c r="L35" s="334"/>
      <c r="M35" s="306"/>
      <c r="N35" s="306"/>
      <c r="O35" s="334"/>
      <c r="P35" s="306"/>
      <c r="Q35" s="306"/>
      <c r="R35" s="334"/>
      <c r="S35" s="306"/>
      <c r="T35" s="306">
        <v>0</v>
      </c>
      <c r="U35" s="334"/>
      <c r="V35" s="306"/>
      <c r="W35" s="306">
        <v>7558077</v>
      </c>
      <c r="X35" s="334">
        <v>7558077</v>
      </c>
      <c r="Y35" s="306">
        <v>8022857</v>
      </c>
      <c r="Z35" s="306">
        <v>0</v>
      </c>
      <c r="AA35" s="334"/>
      <c r="AB35" s="306"/>
      <c r="AC35" s="306">
        <v>0</v>
      </c>
      <c r="AD35" s="334"/>
      <c r="AE35" s="306"/>
      <c r="AF35" s="306">
        <v>0</v>
      </c>
      <c r="AG35" s="334"/>
      <c r="AH35" s="306"/>
      <c r="AI35" s="306">
        <v>0</v>
      </c>
      <c r="AJ35" s="334"/>
      <c r="AK35" s="306"/>
      <c r="AL35" s="306">
        <v>0</v>
      </c>
      <c r="AM35" s="334"/>
      <c r="AN35" s="334"/>
      <c r="AO35" s="306">
        <v>0</v>
      </c>
      <c r="AP35" s="334"/>
      <c r="AQ35" s="306"/>
      <c r="AR35" s="306"/>
      <c r="AS35" s="334"/>
      <c r="AT35" s="306"/>
      <c r="AU35" s="306">
        <v>0</v>
      </c>
      <c r="AV35" s="334"/>
      <c r="AW35" s="306"/>
      <c r="AX35" s="306">
        <v>0</v>
      </c>
      <c r="AY35" s="334"/>
      <c r="AZ35" s="306"/>
      <c r="BA35" s="306"/>
      <c r="BB35" s="334"/>
      <c r="BC35" s="306"/>
      <c r="BD35" s="306">
        <v>0</v>
      </c>
      <c r="BE35" s="334"/>
      <c r="BF35" s="306"/>
      <c r="BG35" s="306">
        <v>0</v>
      </c>
      <c r="BH35" s="334"/>
      <c r="BI35" s="306"/>
      <c r="BJ35" s="306"/>
      <c r="BK35" s="334"/>
      <c r="BL35" s="306"/>
      <c r="BM35" s="306">
        <v>0</v>
      </c>
      <c r="BN35" s="334"/>
      <c r="BO35" s="306"/>
      <c r="BP35" s="306"/>
      <c r="BQ35" s="334"/>
      <c r="BR35" s="306"/>
      <c r="BS35" s="306">
        <v>0</v>
      </c>
      <c r="BT35" s="334"/>
      <c r="BU35" s="306"/>
      <c r="BV35" s="306"/>
      <c r="BW35" s="334"/>
      <c r="BX35" s="306"/>
      <c r="BY35" s="306">
        <v>0</v>
      </c>
      <c r="BZ35" s="334"/>
      <c r="CA35" s="306"/>
      <c r="CB35" s="306"/>
      <c r="CC35" s="334"/>
      <c r="CD35" s="306"/>
      <c r="CE35" s="306"/>
      <c r="CF35" s="334"/>
      <c r="CG35" s="306"/>
      <c r="CH35" s="306"/>
      <c r="CI35" s="334"/>
      <c r="CJ35" s="306"/>
      <c r="CK35" s="306"/>
      <c r="CL35" s="334"/>
      <c r="CM35" s="306"/>
      <c r="CN35" s="306"/>
      <c r="CO35" s="334"/>
      <c r="CP35" s="306"/>
      <c r="CQ35" s="306"/>
      <c r="CR35" s="334"/>
      <c r="CS35" s="306"/>
      <c r="CT35" s="306"/>
      <c r="CU35" s="334"/>
      <c r="CV35" s="306"/>
      <c r="CW35" s="306">
        <v>0</v>
      </c>
      <c r="CX35" s="334"/>
      <c r="CY35" s="306"/>
      <c r="CZ35" s="306">
        <v>0</v>
      </c>
      <c r="DA35" s="334"/>
      <c r="DB35" s="306"/>
      <c r="DC35" s="306"/>
      <c r="DD35" s="334"/>
      <c r="DE35" s="306"/>
      <c r="DF35" s="306">
        <v>0</v>
      </c>
      <c r="DG35" s="334"/>
      <c r="DH35" s="306"/>
      <c r="DI35" s="306">
        <v>0</v>
      </c>
      <c r="DJ35" s="334"/>
      <c r="DK35" s="306">
        <v>420</v>
      </c>
      <c r="DL35" s="306"/>
      <c r="DM35" s="334"/>
      <c r="DN35" s="306"/>
      <c r="DO35" s="306"/>
      <c r="DP35" s="334"/>
      <c r="DQ35" s="306"/>
      <c r="DR35" s="394">
        <f t="shared" si="284"/>
        <v>7558077</v>
      </c>
      <c r="DS35" s="394">
        <f t="shared" si="284"/>
        <v>7558077</v>
      </c>
      <c r="DT35" s="394">
        <f t="shared" si="284"/>
        <v>8023277</v>
      </c>
      <c r="DU35" s="334"/>
      <c r="DV35" s="334"/>
      <c r="DW35" s="306"/>
      <c r="DX35" s="306"/>
      <c r="DY35" s="334"/>
      <c r="DZ35" s="306"/>
      <c r="EA35" s="306"/>
      <c r="EB35" s="334"/>
      <c r="EC35" s="306"/>
      <c r="ED35" s="306">
        <v>0</v>
      </c>
      <c r="EE35" s="334"/>
      <c r="EF35" s="306"/>
      <c r="EG35" s="306">
        <v>0</v>
      </c>
      <c r="EH35" s="334"/>
      <c r="EI35" s="306"/>
      <c r="EJ35" s="306">
        <v>0</v>
      </c>
      <c r="EK35" s="334"/>
      <c r="EL35" s="306"/>
      <c r="EM35" s="306">
        <v>0</v>
      </c>
      <c r="EN35" s="334"/>
      <c r="EO35" s="306"/>
      <c r="EP35" s="306">
        <v>0</v>
      </c>
      <c r="EQ35" s="334"/>
      <c r="ER35" s="306">
        <v>0</v>
      </c>
      <c r="ES35" s="306">
        <v>15000</v>
      </c>
      <c r="ET35" s="334">
        <v>15000</v>
      </c>
      <c r="EU35" s="306">
        <v>10282</v>
      </c>
      <c r="EV35" s="394">
        <f t="shared" si="285"/>
        <v>15000</v>
      </c>
      <c r="EW35" s="394">
        <f t="shared" si="285"/>
        <v>15000</v>
      </c>
      <c r="EX35" s="394">
        <f t="shared" si="285"/>
        <v>10282</v>
      </c>
      <c r="EY35" s="334"/>
      <c r="EZ35" s="334"/>
      <c r="FA35" s="306"/>
      <c r="FB35" s="334"/>
      <c r="FC35" s="334">
        <v>0</v>
      </c>
      <c r="FD35" s="306"/>
      <c r="FE35" s="334"/>
      <c r="FF35" s="334"/>
      <c r="FG35" s="306"/>
      <c r="FH35" s="334"/>
      <c r="FI35" s="334"/>
      <c r="FJ35" s="306"/>
      <c r="FK35" s="334"/>
      <c r="FL35" s="334">
        <v>0</v>
      </c>
      <c r="FM35" s="306"/>
      <c r="FN35" s="334"/>
      <c r="FO35" s="334">
        <v>0</v>
      </c>
      <c r="FP35" s="306"/>
      <c r="FQ35" s="334"/>
      <c r="FR35" s="334">
        <v>0</v>
      </c>
      <c r="FS35" s="306"/>
      <c r="FT35" s="334"/>
      <c r="FU35" s="334">
        <v>0</v>
      </c>
      <c r="FV35" s="306"/>
      <c r="FW35" s="334"/>
      <c r="FX35" s="334">
        <v>0</v>
      </c>
      <c r="FY35" s="306"/>
      <c r="FZ35" s="334"/>
      <c r="GA35" s="334"/>
      <c r="GB35" s="306"/>
      <c r="GC35" s="334"/>
      <c r="GD35" s="334"/>
      <c r="GE35" s="306"/>
      <c r="GF35" s="334"/>
      <c r="GG35" s="334">
        <v>0</v>
      </c>
      <c r="GH35" s="306"/>
      <c r="GI35" s="334"/>
      <c r="GJ35" s="334">
        <v>0</v>
      </c>
      <c r="GK35" s="306"/>
      <c r="GL35" s="334">
        <f t="shared" si="286"/>
        <v>0</v>
      </c>
      <c r="GM35" s="334">
        <f t="shared" si="286"/>
        <v>0</v>
      </c>
      <c r="GN35" s="334">
        <f t="shared" si="286"/>
        <v>0</v>
      </c>
      <c r="GO35" s="334"/>
      <c r="GP35" s="334">
        <v>0</v>
      </c>
      <c r="GQ35" s="306"/>
      <c r="GR35" s="334"/>
      <c r="GS35" s="334">
        <v>0</v>
      </c>
      <c r="GT35" s="306"/>
      <c r="GU35" s="334"/>
      <c r="GV35" s="334">
        <v>0</v>
      </c>
      <c r="GW35" s="306"/>
      <c r="GX35" s="334">
        <f t="shared" si="287"/>
        <v>0</v>
      </c>
      <c r="GY35" s="334">
        <f t="shared" si="287"/>
        <v>0</v>
      </c>
      <c r="GZ35" s="334">
        <f t="shared" si="287"/>
        <v>0</v>
      </c>
      <c r="HA35" s="335">
        <f t="shared" si="159"/>
        <v>7573077</v>
      </c>
      <c r="HB35" s="335">
        <f t="shared" si="159"/>
        <v>7573077</v>
      </c>
      <c r="HC35" s="336">
        <f t="shared" si="159"/>
        <v>8033559</v>
      </c>
    </row>
    <row r="36" spans="1:211" x14ac:dyDescent="0.2">
      <c r="A36" s="318" t="s">
        <v>593</v>
      </c>
      <c r="B36" s="306">
        <v>0</v>
      </c>
      <c r="C36" s="334"/>
      <c r="D36" s="306">
        <v>128</v>
      </c>
      <c r="E36" s="306"/>
      <c r="F36" s="334"/>
      <c r="G36" s="306"/>
      <c r="H36" s="306"/>
      <c r="I36" s="334"/>
      <c r="J36" s="306"/>
      <c r="K36" s="306"/>
      <c r="L36" s="334"/>
      <c r="M36" s="306"/>
      <c r="N36" s="306"/>
      <c r="O36" s="334"/>
      <c r="P36" s="306"/>
      <c r="Q36" s="306"/>
      <c r="R36" s="334"/>
      <c r="S36" s="306"/>
      <c r="T36" s="306">
        <v>0</v>
      </c>
      <c r="U36" s="334"/>
      <c r="V36" s="306"/>
      <c r="W36" s="306">
        <v>0</v>
      </c>
      <c r="X36" s="334"/>
      <c r="Y36" s="306"/>
      <c r="Z36" s="306">
        <v>0</v>
      </c>
      <c r="AA36" s="334"/>
      <c r="AB36" s="306"/>
      <c r="AC36" s="306">
        <v>0</v>
      </c>
      <c r="AD36" s="334"/>
      <c r="AE36" s="306"/>
      <c r="AF36" s="306">
        <v>0</v>
      </c>
      <c r="AG36" s="334"/>
      <c r="AH36" s="306"/>
      <c r="AI36" s="306">
        <v>5603</v>
      </c>
      <c r="AJ36" s="334">
        <v>5603</v>
      </c>
      <c r="AK36" s="306">
        <v>5996</v>
      </c>
      <c r="AL36" s="306">
        <v>0</v>
      </c>
      <c r="AM36" s="334"/>
      <c r="AN36" s="334">
        <v>9345</v>
      </c>
      <c r="AO36" s="306">
        <v>1251010</v>
      </c>
      <c r="AP36" s="334">
        <v>1251010</v>
      </c>
      <c r="AQ36" s="306">
        <v>1280326</v>
      </c>
      <c r="AR36" s="306"/>
      <c r="AS36" s="334"/>
      <c r="AT36" s="306"/>
      <c r="AU36" s="306">
        <v>1200</v>
      </c>
      <c r="AV36" s="334">
        <v>1200</v>
      </c>
      <c r="AW36" s="306">
        <v>631</v>
      </c>
      <c r="AX36" s="306">
        <v>250000</v>
      </c>
      <c r="AY36" s="334">
        <v>250000</v>
      </c>
      <c r="AZ36" s="306">
        <v>328060</v>
      </c>
      <c r="BA36" s="306"/>
      <c r="BB36" s="334"/>
      <c r="BC36" s="306"/>
      <c r="BD36" s="306">
        <v>0</v>
      </c>
      <c r="BE36" s="334"/>
      <c r="BF36" s="306"/>
      <c r="BG36" s="306">
        <v>68219</v>
      </c>
      <c r="BH36" s="334">
        <v>68219</v>
      </c>
      <c r="BI36" s="306">
        <v>93460</v>
      </c>
      <c r="BJ36" s="306"/>
      <c r="BK36" s="334"/>
      <c r="BL36" s="306"/>
      <c r="BM36" s="306"/>
      <c r="BN36" s="334"/>
      <c r="BO36" s="306"/>
      <c r="BP36" s="306">
        <f>'11601 bevétel 4a.'!B7</f>
        <v>74166</v>
      </c>
      <c r="BQ36" s="306">
        <f>'11601 bevétel 4a.'!C7</f>
        <v>74166</v>
      </c>
      <c r="BR36" s="306">
        <f>'11601 bevétel 4a.'!D7</f>
        <v>68223</v>
      </c>
      <c r="BS36" s="306">
        <v>0</v>
      </c>
      <c r="BT36" s="334"/>
      <c r="BU36" s="306"/>
      <c r="BV36" s="306"/>
      <c r="BW36" s="334"/>
      <c r="BX36" s="306"/>
      <c r="BY36" s="306">
        <v>0</v>
      </c>
      <c r="BZ36" s="334"/>
      <c r="CA36" s="306"/>
      <c r="CB36" s="306"/>
      <c r="CC36" s="334"/>
      <c r="CD36" s="306"/>
      <c r="CE36" s="306">
        <f>'11602 bevétel 4b.'!B25</f>
        <v>1833500</v>
      </c>
      <c r="CF36" s="306">
        <f>'11602 bevétel 4b.'!C25</f>
        <v>2116056</v>
      </c>
      <c r="CG36" s="306">
        <f>'11602 bevétel 4b.'!D25</f>
        <v>1590019</v>
      </c>
      <c r="CH36" s="306"/>
      <c r="CI36" s="334"/>
      <c r="CJ36" s="306"/>
      <c r="CK36" s="306"/>
      <c r="CL36" s="334"/>
      <c r="CM36" s="306"/>
      <c r="CN36" s="306"/>
      <c r="CO36" s="334"/>
      <c r="CP36" s="306"/>
      <c r="CQ36" s="306"/>
      <c r="CR36" s="334"/>
      <c r="CS36" s="306"/>
      <c r="CT36" s="306"/>
      <c r="CU36" s="334"/>
      <c r="CV36" s="306"/>
      <c r="CW36" s="306">
        <v>0</v>
      </c>
      <c r="CX36" s="334"/>
      <c r="CY36" s="306"/>
      <c r="CZ36" s="306">
        <v>0</v>
      </c>
      <c r="DA36" s="334"/>
      <c r="DB36" s="306"/>
      <c r="DC36" s="306"/>
      <c r="DD36" s="334"/>
      <c r="DE36" s="306"/>
      <c r="DF36" s="306">
        <v>0</v>
      </c>
      <c r="DG36" s="334"/>
      <c r="DH36" s="306">
        <v>3554</v>
      </c>
      <c r="DI36" s="306">
        <v>30000</v>
      </c>
      <c r="DJ36" s="334">
        <v>30000</v>
      </c>
      <c r="DK36" s="306">
        <f>45301-3560</f>
        <v>41741</v>
      </c>
      <c r="DL36" s="306"/>
      <c r="DM36" s="334"/>
      <c r="DN36" s="306"/>
      <c r="DO36" s="306"/>
      <c r="DP36" s="334"/>
      <c r="DQ36" s="306"/>
      <c r="DR36" s="394">
        <f t="shared" si="284"/>
        <v>3513698</v>
      </c>
      <c r="DS36" s="394">
        <f t="shared" si="284"/>
        <v>3796254</v>
      </c>
      <c r="DT36" s="394">
        <f t="shared" si="284"/>
        <v>3421483</v>
      </c>
      <c r="DU36" s="334"/>
      <c r="DV36" s="334"/>
      <c r="DW36" s="306"/>
      <c r="DX36" s="306"/>
      <c r="DY36" s="334"/>
      <c r="DZ36" s="306"/>
      <c r="EA36" s="306"/>
      <c r="EB36" s="334"/>
      <c r="EC36" s="306"/>
      <c r="ED36" s="306">
        <v>4000</v>
      </c>
      <c r="EE36" s="334">
        <v>4898</v>
      </c>
      <c r="EF36" s="306">
        <v>10031</v>
      </c>
      <c r="EG36" s="306">
        <v>200</v>
      </c>
      <c r="EH36" s="334">
        <v>200</v>
      </c>
      <c r="EI36" s="306"/>
      <c r="EJ36" s="306">
        <v>0</v>
      </c>
      <c r="EK36" s="334"/>
      <c r="EL36" s="306">
        <v>259</v>
      </c>
      <c r="EM36" s="306">
        <v>0</v>
      </c>
      <c r="EN36" s="334"/>
      <c r="EO36" s="306">
        <v>1035</v>
      </c>
      <c r="EP36" s="306">
        <v>0</v>
      </c>
      <c r="EQ36" s="334"/>
      <c r="ER36" s="306">
        <v>711</v>
      </c>
      <c r="ES36" s="306">
        <v>0</v>
      </c>
      <c r="ET36" s="334">
        <v>6000</v>
      </c>
      <c r="EU36" s="306">
        <v>2382</v>
      </c>
      <c r="EV36" s="394">
        <f t="shared" si="285"/>
        <v>4200</v>
      </c>
      <c r="EW36" s="394">
        <f t="shared" si="285"/>
        <v>11098</v>
      </c>
      <c r="EX36" s="394">
        <f t="shared" si="285"/>
        <v>14418</v>
      </c>
      <c r="EY36" s="334"/>
      <c r="EZ36" s="334"/>
      <c r="FA36" s="306"/>
      <c r="FB36" s="334"/>
      <c r="FC36" s="334">
        <v>57221</v>
      </c>
      <c r="FD36" s="306">
        <v>57242</v>
      </c>
      <c r="FE36" s="334"/>
      <c r="FF36" s="334"/>
      <c r="FG36" s="306"/>
      <c r="FH36" s="334"/>
      <c r="FI36" s="334"/>
      <c r="FJ36" s="306"/>
      <c r="FK36" s="334"/>
      <c r="FL36" s="334">
        <v>16</v>
      </c>
      <c r="FM36" s="306">
        <v>15</v>
      </c>
      <c r="FN36" s="334">
        <v>33330</v>
      </c>
      <c r="FO36" s="334">
        <v>33330</v>
      </c>
      <c r="FP36" s="306">
        <v>25357</v>
      </c>
      <c r="FQ36" s="334">
        <v>5506</v>
      </c>
      <c r="FR36" s="334">
        <v>5634</v>
      </c>
      <c r="FS36" s="306">
        <v>13417</v>
      </c>
      <c r="FT36" s="334">
        <v>3038</v>
      </c>
      <c r="FU36" s="334">
        <v>3166</v>
      </c>
      <c r="FV36" s="306">
        <v>2023</v>
      </c>
      <c r="FW36" s="334">
        <v>13603</v>
      </c>
      <c r="FX36" s="334">
        <v>13603</v>
      </c>
      <c r="FY36" s="306">
        <v>11135</v>
      </c>
      <c r="FZ36" s="334"/>
      <c r="GA36" s="334"/>
      <c r="GB36" s="306"/>
      <c r="GC36" s="334"/>
      <c r="GD36" s="334"/>
      <c r="GE36" s="306"/>
      <c r="GF36" s="334">
        <f>75820+21189</f>
        <v>97009</v>
      </c>
      <c r="GG36" s="334">
        <v>108755</v>
      </c>
      <c r="GH36" s="306">
        <v>96402</v>
      </c>
      <c r="GI36" s="334"/>
      <c r="GJ36" s="334">
        <v>0</v>
      </c>
      <c r="GK36" s="306"/>
      <c r="GL36" s="334">
        <f t="shared" si="286"/>
        <v>152486</v>
      </c>
      <c r="GM36" s="334">
        <f t="shared" si="286"/>
        <v>221725</v>
      </c>
      <c r="GN36" s="334">
        <f t="shared" si="286"/>
        <v>205591</v>
      </c>
      <c r="GO36" s="334">
        <v>40891</v>
      </c>
      <c r="GP36" s="334">
        <v>42221</v>
      </c>
      <c r="GQ36" s="306">
        <v>47918</v>
      </c>
      <c r="GR36" s="334">
        <v>29700</v>
      </c>
      <c r="GS36" s="334">
        <v>26099</v>
      </c>
      <c r="GT36" s="306">
        <v>25265</v>
      </c>
      <c r="GU36" s="334"/>
      <c r="GV36" s="334">
        <v>3173</v>
      </c>
      <c r="GW36" s="306">
        <v>3179</v>
      </c>
      <c r="GX36" s="334">
        <f t="shared" si="287"/>
        <v>223077</v>
      </c>
      <c r="GY36" s="334">
        <f t="shared" si="287"/>
        <v>293218</v>
      </c>
      <c r="GZ36" s="334">
        <f t="shared" si="287"/>
        <v>281953</v>
      </c>
      <c r="HA36" s="335">
        <f t="shared" si="159"/>
        <v>3740975</v>
      </c>
      <c r="HB36" s="335">
        <f t="shared" si="159"/>
        <v>4100570</v>
      </c>
      <c r="HC36" s="336">
        <f t="shared" si="159"/>
        <v>3717854</v>
      </c>
    </row>
    <row r="37" spans="1:211" s="167" customFormat="1" x14ac:dyDescent="0.2">
      <c r="A37" s="317" t="s">
        <v>594</v>
      </c>
      <c r="B37" s="310">
        <f>B38+B39</f>
        <v>0</v>
      </c>
      <c r="C37" s="337">
        <f t="shared" ref="C37" si="288">C38+C39</f>
        <v>0</v>
      </c>
      <c r="D37" s="310">
        <f>D38+D39</f>
        <v>0</v>
      </c>
      <c r="E37" s="310">
        <f t="shared" ref="E37:GV37" si="289">E38+E39</f>
        <v>0</v>
      </c>
      <c r="F37" s="337">
        <f t="shared" si="289"/>
        <v>0</v>
      </c>
      <c r="G37" s="310">
        <f>G38+G39</f>
        <v>0</v>
      </c>
      <c r="H37" s="310">
        <f t="shared" si="289"/>
        <v>0</v>
      </c>
      <c r="I37" s="337">
        <f t="shared" si="289"/>
        <v>0</v>
      </c>
      <c r="J37" s="310">
        <f>J38+J39</f>
        <v>0</v>
      </c>
      <c r="K37" s="310">
        <f t="shared" si="289"/>
        <v>0</v>
      </c>
      <c r="L37" s="337">
        <f t="shared" si="289"/>
        <v>0</v>
      </c>
      <c r="M37" s="310">
        <f>M38+M39</f>
        <v>0</v>
      </c>
      <c r="N37" s="310">
        <f t="shared" si="289"/>
        <v>0</v>
      </c>
      <c r="O37" s="337">
        <f t="shared" si="289"/>
        <v>0</v>
      </c>
      <c r="P37" s="310">
        <f>P38+P39</f>
        <v>0</v>
      </c>
      <c r="Q37" s="310">
        <f t="shared" ref="Q37" si="290">Q38+Q39</f>
        <v>0</v>
      </c>
      <c r="R37" s="337">
        <f t="shared" si="289"/>
        <v>0</v>
      </c>
      <c r="S37" s="310">
        <f>S38+S39</f>
        <v>0</v>
      </c>
      <c r="T37" s="310">
        <f t="shared" si="289"/>
        <v>0</v>
      </c>
      <c r="U37" s="337">
        <f t="shared" si="289"/>
        <v>0</v>
      </c>
      <c r="V37" s="310">
        <f>V38+V39</f>
        <v>0</v>
      </c>
      <c r="W37" s="310">
        <f t="shared" ref="W37" si="291">W38+W39</f>
        <v>0</v>
      </c>
      <c r="X37" s="337">
        <f t="shared" si="289"/>
        <v>0</v>
      </c>
      <c r="Y37" s="310">
        <f>Y38+Y39</f>
        <v>0</v>
      </c>
      <c r="Z37" s="310">
        <f t="shared" ref="Z37" si="292">Z38+Z39</f>
        <v>0</v>
      </c>
      <c r="AA37" s="337">
        <f t="shared" si="289"/>
        <v>0</v>
      </c>
      <c r="AB37" s="310">
        <f>AB38+AB39</f>
        <v>0</v>
      </c>
      <c r="AC37" s="310">
        <f t="shared" ref="AC37" si="293">AC38+AC39</f>
        <v>0</v>
      </c>
      <c r="AD37" s="337">
        <f t="shared" si="289"/>
        <v>0</v>
      </c>
      <c r="AE37" s="310">
        <f>AE38+AE39</f>
        <v>0</v>
      </c>
      <c r="AF37" s="310">
        <f t="shared" ref="AF37" si="294">AF38+AF39</f>
        <v>0</v>
      </c>
      <c r="AG37" s="337">
        <f t="shared" si="289"/>
        <v>0</v>
      </c>
      <c r="AH37" s="310">
        <f>AH38+AH39</f>
        <v>0</v>
      </c>
      <c r="AI37" s="310">
        <f t="shared" si="289"/>
        <v>0</v>
      </c>
      <c r="AJ37" s="337">
        <f t="shared" si="289"/>
        <v>0</v>
      </c>
      <c r="AK37" s="310">
        <f>AK38+AK39</f>
        <v>0</v>
      </c>
      <c r="AL37" s="310">
        <f t="shared" si="289"/>
        <v>0</v>
      </c>
      <c r="AM37" s="337">
        <f t="shared" si="289"/>
        <v>0</v>
      </c>
      <c r="AN37" s="310">
        <f>AN38+AN39</f>
        <v>0</v>
      </c>
      <c r="AO37" s="310">
        <f t="shared" si="289"/>
        <v>0</v>
      </c>
      <c r="AP37" s="337">
        <f t="shared" si="289"/>
        <v>0</v>
      </c>
      <c r="AQ37" s="310">
        <f>AQ38+AQ39</f>
        <v>0</v>
      </c>
      <c r="AR37" s="310">
        <f>AR38+AR39</f>
        <v>0</v>
      </c>
      <c r="AS37" s="337">
        <f t="shared" ref="AS37" si="295">AS38+AS39</f>
        <v>0</v>
      </c>
      <c r="AT37" s="310">
        <f>AT38+AT39</f>
        <v>0</v>
      </c>
      <c r="AU37" s="310">
        <f t="shared" si="289"/>
        <v>0</v>
      </c>
      <c r="AV37" s="337">
        <f t="shared" si="289"/>
        <v>0</v>
      </c>
      <c r="AW37" s="310">
        <f>AW38+AW39</f>
        <v>0</v>
      </c>
      <c r="AX37" s="310">
        <f t="shared" si="289"/>
        <v>0</v>
      </c>
      <c r="AY37" s="337">
        <f t="shared" si="289"/>
        <v>0</v>
      </c>
      <c r="AZ37" s="310">
        <f>AZ38+AZ39</f>
        <v>0</v>
      </c>
      <c r="BA37" s="310">
        <f t="shared" si="289"/>
        <v>0</v>
      </c>
      <c r="BB37" s="337">
        <f t="shared" si="289"/>
        <v>0</v>
      </c>
      <c r="BC37" s="310">
        <f>BC38+BC39</f>
        <v>0</v>
      </c>
      <c r="BD37" s="310">
        <f t="shared" si="289"/>
        <v>0</v>
      </c>
      <c r="BE37" s="337">
        <f t="shared" si="289"/>
        <v>0</v>
      </c>
      <c r="BF37" s="310">
        <f>BF38+BF39</f>
        <v>0</v>
      </c>
      <c r="BG37" s="310">
        <f t="shared" si="289"/>
        <v>0</v>
      </c>
      <c r="BH37" s="337">
        <f t="shared" si="289"/>
        <v>0</v>
      </c>
      <c r="BI37" s="310">
        <f>BI38+BI39</f>
        <v>0</v>
      </c>
      <c r="BJ37" s="310">
        <f t="shared" si="289"/>
        <v>0</v>
      </c>
      <c r="BK37" s="337">
        <f t="shared" si="289"/>
        <v>0</v>
      </c>
      <c r="BL37" s="310">
        <f>BL38+BL39</f>
        <v>0</v>
      </c>
      <c r="BM37" s="310">
        <f t="shared" si="289"/>
        <v>0</v>
      </c>
      <c r="BN37" s="337">
        <f t="shared" si="289"/>
        <v>20526</v>
      </c>
      <c r="BO37" s="310">
        <f>BO38+BO39</f>
        <v>20526</v>
      </c>
      <c r="BP37" s="310">
        <f t="shared" si="289"/>
        <v>0</v>
      </c>
      <c r="BQ37" s="337">
        <f t="shared" si="289"/>
        <v>0</v>
      </c>
      <c r="BR37" s="310">
        <f>BR38+BR39</f>
        <v>0</v>
      </c>
      <c r="BS37" s="310">
        <f t="shared" si="289"/>
        <v>0</v>
      </c>
      <c r="BT37" s="337">
        <f t="shared" si="289"/>
        <v>0</v>
      </c>
      <c r="BU37" s="310">
        <f>BU38+BU39</f>
        <v>0</v>
      </c>
      <c r="BV37" s="310">
        <f t="shared" si="289"/>
        <v>0</v>
      </c>
      <c r="BW37" s="337">
        <f t="shared" si="289"/>
        <v>0</v>
      </c>
      <c r="BX37" s="310">
        <f>BX38+BX39</f>
        <v>0</v>
      </c>
      <c r="BY37" s="310">
        <f t="shared" si="289"/>
        <v>10000</v>
      </c>
      <c r="BZ37" s="337">
        <f t="shared" si="289"/>
        <v>11246</v>
      </c>
      <c r="CA37" s="310">
        <f>CA38+CA39</f>
        <v>11246</v>
      </c>
      <c r="CB37" s="310">
        <f t="shared" si="289"/>
        <v>0</v>
      </c>
      <c r="CC37" s="337">
        <f t="shared" si="289"/>
        <v>0</v>
      </c>
      <c r="CD37" s="310">
        <f>CD38+CD39</f>
        <v>0</v>
      </c>
      <c r="CE37" s="310">
        <f t="shared" si="289"/>
        <v>0</v>
      </c>
      <c r="CF37" s="337">
        <f t="shared" si="289"/>
        <v>0</v>
      </c>
      <c r="CG37" s="310">
        <f>CG38+CG39</f>
        <v>0</v>
      </c>
      <c r="CH37" s="310">
        <f t="shared" si="289"/>
        <v>0</v>
      </c>
      <c r="CI37" s="337">
        <f t="shared" si="289"/>
        <v>0</v>
      </c>
      <c r="CJ37" s="310">
        <f>CJ38+CJ39</f>
        <v>0</v>
      </c>
      <c r="CK37" s="310">
        <f t="shared" si="289"/>
        <v>0</v>
      </c>
      <c r="CL37" s="337">
        <f t="shared" si="289"/>
        <v>0</v>
      </c>
      <c r="CM37" s="310">
        <f>CM38+CM39</f>
        <v>0</v>
      </c>
      <c r="CN37" s="310">
        <f t="shared" si="289"/>
        <v>0</v>
      </c>
      <c r="CO37" s="337">
        <f t="shared" si="289"/>
        <v>0</v>
      </c>
      <c r="CP37" s="310">
        <f>CP38+CP39</f>
        <v>0</v>
      </c>
      <c r="CQ37" s="310">
        <f t="shared" si="289"/>
        <v>0</v>
      </c>
      <c r="CR37" s="337">
        <f t="shared" si="289"/>
        <v>0</v>
      </c>
      <c r="CS37" s="310">
        <f>CS38+CS39</f>
        <v>0</v>
      </c>
      <c r="CT37" s="310">
        <f t="shared" si="289"/>
        <v>0</v>
      </c>
      <c r="CU37" s="337">
        <f t="shared" si="289"/>
        <v>0</v>
      </c>
      <c r="CV37" s="310">
        <f>CV38+CV39</f>
        <v>0</v>
      </c>
      <c r="CW37" s="310">
        <f t="shared" si="289"/>
        <v>0</v>
      </c>
      <c r="CX37" s="337">
        <f t="shared" si="289"/>
        <v>0</v>
      </c>
      <c r="CY37" s="310">
        <f>CY38+CY39</f>
        <v>0</v>
      </c>
      <c r="CZ37" s="310">
        <f t="shared" si="289"/>
        <v>0</v>
      </c>
      <c r="DA37" s="337">
        <f t="shared" si="289"/>
        <v>0</v>
      </c>
      <c r="DB37" s="310">
        <f>DB38+DB39</f>
        <v>0</v>
      </c>
      <c r="DC37" s="310">
        <f t="shared" si="289"/>
        <v>0</v>
      </c>
      <c r="DD37" s="337">
        <f t="shared" si="289"/>
        <v>0</v>
      </c>
      <c r="DE37" s="310">
        <f>DE38+DE39</f>
        <v>0</v>
      </c>
      <c r="DF37" s="310">
        <f t="shared" si="289"/>
        <v>0</v>
      </c>
      <c r="DG37" s="337">
        <f t="shared" si="289"/>
        <v>0</v>
      </c>
      <c r="DH37" s="310">
        <f>DH38+DH39</f>
        <v>0</v>
      </c>
      <c r="DI37" s="310">
        <f t="shared" si="289"/>
        <v>0</v>
      </c>
      <c r="DJ37" s="337">
        <f t="shared" si="289"/>
        <v>0</v>
      </c>
      <c r="DK37" s="310">
        <f>DK38+DK39</f>
        <v>0</v>
      </c>
      <c r="DL37" s="310">
        <f t="shared" si="289"/>
        <v>0</v>
      </c>
      <c r="DM37" s="337">
        <f t="shared" si="289"/>
        <v>0</v>
      </c>
      <c r="DN37" s="310">
        <f>DN38+DN39</f>
        <v>0</v>
      </c>
      <c r="DO37" s="310">
        <f>DO38+DO39</f>
        <v>0</v>
      </c>
      <c r="DP37" s="337">
        <f t="shared" ref="DP37" si="296">DP38+DP39</f>
        <v>32036</v>
      </c>
      <c r="DQ37" s="310">
        <f>DQ38+DQ39</f>
        <v>32036</v>
      </c>
      <c r="DR37" s="395">
        <f t="shared" si="289"/>
        <v>10000</v>
      </c>
      <c r="DS37" s="395">
        <f t="shared" si="289"/>
        <v>63808</v>
      </c>
      <c r="DT37" s="395">
        <f t="shared" si="289"/>
        <v>63808</v>
      </c>
      <c r="DU37" s="310">
        <f t="shared" si="289"/>
        <v>0</v>
      </c>
      <c r="DV37" s="337">
        <f t="shared" si="289"/>
        <v>0</v>
      </c>
      <c r="DW37" s="310">
        <f>DW38+DW39</f>
        <v>0</v>
      </c>
      <c r="DX37" s="310">
        <f t="shared" si="289"/>
        <v>0</v>
      </c>
      <c r="DY37" s="337">
        <f t="shared" si="289"/>
        <v>0</v>
      </c>
      <c r="DZ37" s="310">
        <f>DZ38+DZ39</f>
        <v>0</v>
      </c>
      <c r="EA37" s="310">
        <f t="shared" si="289"/>
        <v>0</v>
      </c>
      <c r="EB37" s="337">
        <f t="shared" si="289"/>
        <v>0</v>
      </c>
      <c r="EC37" s="310">
        <f>EC38+EC39</f>
        <v>0</v>
      </c>
      <c r="ED37" s="310">
        <f t="shared" si="289"/>
        <v>0</v>
      </c>
      <c r="EE37" s="337">
        <f t="shared" si="289"/>
        <v>0</v>
      </c>
      <c r="EF37" s="310">
        <f>EF38+EF39</f>
        <v>0</v>
      </c>
      <c r="EG37" s="310">
        <f t="shared" ref="EG37:EN37" si="297">EG38+EG39</f>
        <v>0</v>
      </c>
      <c r="EH37" s="337">
        <f t="shared" si="297"/>
        <v>0</v>
      </c>
      <c r="EI37" s="310">
        <f>EI38+EI39</f>
        <v>0</v>
      </c>
      <c r="EJ37" s="310">
        <f t="shared" ref="EJ37:EK37" si="298">EJ38+EJ39</f>
        <v>0</v>
      </c>
      <c r="EK37" s="337">
        <f t="shared" si="298"/>
        <v>0</v>
      </c>
      <c r="EL37" s="310">
        <f>EL38+EL39</f>
        <v>0</v>
      </c>
      <c r="EM37" s="310">
        <f t="shared" si="297"/>
        <v>0</v>
      </c>
      <c r="EN37" s="337">
        <f t="shared" si="297"/>
        <v>0</v>
      </c>
      <c r="EO37" s="310">
        <f>EO38+EO39</f>
        <v>0</v>
      </c>
      <c r="EP37" s="310">
        <f t="shared" ref="EP37:ET37" si="299">EP38+EP39</f>
        <v>0</v>
      </c>
      <c r="EQ37" s="337">
        <f t="shared" si="299"/>
        <v>0</v>
      </c>
      <c r="ER37" s="310">
        <f>ER38+ER39</f>
        <v>0</v>
      </c>
      <c r="ES37" s="310">
        <f t="shared" si="299"/>
        <v>0</v>
      </c>
      <c r="ET37" s="337">
        <f t="shared" si="299"/>
        <v>0</v>
      </c>
      <c r="EU37" s="310">
        <f>EU38+EU39</f>
        <v>0</v>
      </c>
      <c r="EV37" s="395">
        <f t="shared" si="289"/>
        <v>0</v>
      </c>
      <c r="EW37" s="395">
        <f t="shared" si="289"/>
        <v>0</v>
      </c>
      <c r="EX37" s="395">
        <f t="shared" si="289"/>
        <v>0</v>
      </c>
      <c r="EY37" s="337">
        <f>EY38+EY39</f>
        <v>0</v>
      </c>
      <c r="EZ37" s="337">
        <f t="shared" ref="EZ37" si="300">EZ38+EZ39</f>
        <v>0</v>
      </c>
      <c r="FA37" s="310">
        <f>FA38+FA39</f>
        <v>0</v>
      </c>
      <c r="FB37" s="337">
        <f t="shared" ref="FB37" si="301">FB38+FB39</f>
        <v>0</v>
      </c>
      <c r="FC37" s="337">
        <f t="shared" si="289"/>
        <v>0</v>
      </c>
      <c r="FD37" s="310">
        <f>FD38+FD39</f>
        <v>0</v>
      </c>
      <c r="FE37" s="337">
        <f t="shared" ref="FE37" si="302">FE38+FE39</f>
        <v>0</v>
      </c>
      <c r="FF37" s="337">
        <f t="shared" si="289"/>
        <v>0</v>
      </c>
      <c r="FG37" s="310">
        <f>FG38+FG39</f>
        <v>0</v>
      </c>
      <c r="FH37" s="337">
        <f t="shared" ref="FH37" si="303">FH38+FH39</f>
        <v>0</v>
      </c>
      <c r="FI37" s="337">
        <f t="shared" si="289"/>
        <v>0</v>
      </c>
      <c r="FJ37" s="310">
        <f>FJ38+FJ39</f>
        <v>0</v>
      </c>
      <c r="FK37" s="337">
        <f t="shared" ref="FK37" si="304">FK38+FK39</f>
        <v>0</v>
      </c>
      <c r="FL37" s="337">
        <f t="shared" si="289"/>
        <v>0</v>
      </c>
      <c r="FM37" s="310">
        <f>FM38+FM39</f>
        <v>0</v>
      </c>
      <c r="FN37" s="337">
        <f t="shared" ref="FN37" si="305">FN38+FN39</f>
        <v>0</v>
      </c>
      <c r="FO37" s="337">
        <f t="shared" si="289"/>
        <v>0</v>
      </c>
      <c r="FP37" s="310">
        <f>FP38+FP39</f>
        <v>0</v>
      </c>
      <c r="FQ37" s="337">
        <f t="shared" ref="FQ37" si="306">FQ38+FQ39</f>
        <v>0</v>
      </c>
      <c r="FR37" s="337">
        <f t="shared" si="289"/>
        <v>0</v>
      </c>
      <c r="FS37" s="310">
        <f>FS38+FS39</f>
        <v>0</v>
      </c>
      <c r="FT37" s="337">
        <f t="shared" ref="FT37" si="307">FT38+FT39</f>
        <v>0</v>
      </c>
      <c r="FU37" s="337">
        <f t="shared" si="289"/>
        <v>350</v>
      </c>
      <c r="FV37" s="310">
        <f>FV38+FV39</f>
        <v>350</v>
      </c>
      <c r="FW37" s="337">
        <f t="shared" ref="FW37" si="308">FW38+FW39</f>
        <v>0</v>
      </c>
      <c r="FX37" s="337">
        <f t="shared" si="289"/>
        <v>0</v>
      </c>
      <c r="FY37" s="310">
        <f>FY38+FY39</f>
        <v>0</v>
      </c>
      <c r="FZ37" s="337">
        <f t="shared" si="289"/>
        <v>0</v>
      </c>
      <c r="GA37" s="337">
        <f t="shared" si="289"/>
        <v>0</v>
      </c>
      <c r="GB37" s="310">
        <f>GB38+GB39</f>
        <v>0</v>
      </c>
      <c r="GC37" s="337">
        <f t="shared" ref="GC37" si="309">GC38+GC39</f>
        <v>0</v>
      </c>
      <c r="GD37" s="337">
        <f t="shared" si="289"/>
        <v>0</v>
      </c>
      <c r="GE37" s="310">
        <f>GE38+GE39</f>
        <v>0</v>
      </c>
      <c r="GF37" s="337">
        <f t="shared" ref="GF37" si="310">GF38+GF39</f>
        <v>0</v>
      </c>
      <c r="GG37" s="337">
        <f t="shared" si="289"/>
        <v>0</v>
      </c>
      <c r="GH37" s="310">
        <f>GH38+GH39</f>
        <v>0</v>
      </c>
      <c r="GI37" s="337">
        <f>GI38+GI39</f>
        <v>0</v>
      </c>
      <c r="GJ37" s="337">
        <f t="shared" ref="GJ37" si="311">GJ38+GJ39</f>
        <v>0</v>
      </c>
      <c r="GK37" s="310">
        <f>GK38+GK39</f>
        <v>0</v>
      </c>
      <c r="GL37" s="337">
        <f>GL38+GL39</f>
        <v>0</v>
      </c>
      <c r="GM37" s="337">
        <f t="shared" ref="GM37:GN37" si="312">GM38+GM39</f>
        <v>350</v>
      </c>
      <c r="GN37" s="337">
        <f t="shared" si="312"/>
        <v>350</v>
      </c>
      <c r="GO37" s="337">
        <f>GO38+GO39</f>
        <v>0</v>
      </c>
      <c r="GP37" s="337">
        <f t="shared" ref="GP37" si="313">GP38+GP39</f>
        <v>0</v>
      </c>
      <c r="GQ37" s="310">
        <f>GQ38+GQ39</f>
        <v>0</v>
      </c>
      <c r="GR37" s="337">
        <f t="shared" ref="GR37" si="314">GR38+GR39</f>
        <v>0</v>
      </c>
      <c r="GS37" s="337">
        <f t="shared" si="289"/>
        <v>0</v>
      </c>
      <c r="GT37" s="310">
        <v>0</v>
      </c>
      <c r="GU37" s="337">
        <f t="shared" ref="GU37" si="315">GU38+GU39</f>
        <v>0</v>
      </c>
      <c r="GV37" s="337">
        <f t="shared" si="289"/>
        <v>0</v>
      </c>
      <c r="GW37" s="310">
        <f>GW38+GW39</f>
        <v>0</v>
      </c>
      <c r="GX37" s="337">
        <f>GX38+GX39</f>
        <v>0</v>
      </c>
      <c r="GY37" s="337">
        <f t="shared" ref="GY37:GZ37" si="316">GY38+GY39</f>
        <v>350</v>
      </c>
      <c r="GZ37" s="337">
        <f t="shared" si="316"/>
        <v>350</v>
      </c>
      <c r="HA37" s="337">
        <f>HA38+HA39</f>
        <v>10000</v>
      </c>
      <c r="HB37" s="337">
        <f t="shared" ref="HB37:HC37" si="317">HB38+HB39</f>
        <v>64158</v>
      </c>
      <c r="HC37" s="338">
        <f t="shared" si="317"/>
        <v>64158</v>
      </c>
    </row>
    <row r="38" spans="1:211" x14ac:dyDescent="0.2">
      <c r="A38" s="318" t="s">
        <v>595</v>
      </c>
      <c r="B38" s="306"/>
      <c r="C38" s="334"/>
      <c r="D38" s="306"/>
      <c r="E38" s="306"/>
      <c r="F38" s="334"/>
      <c r="G38" s="306"/>
      <c r="H38" s="306"/>
      <c r="I38" s="334"/>
      <c r="J38" s="306"/>
      <c r="K38" s="306"/>
      <c r="L38" s="334"/>
      <c r="M38" s="306"/>
      <c r="N38" s="306"/>
      <c r="O38" s="334"/>
      <c r="P38" s="306"/>
      <c r="Q38" s="306"/>
      <c r="R38" s="334"/>
      <c r="S38" s="306"/>
      <c r="T38" s="306"/>
      <c r="U38" s="334"/>
      <c r="V38" s="306"/>
      <c r="W38" s="306">
        <v>0</v>
      </c>
      <c r="X38" s="334"/>
      <c r="Y38" s="306"/>
      <c r="Z38" s="306">
        <v>0</v>
      </c>
      <c r="AA38" s="334"/>
      <c r="AB38" s="306"/>
      <c r="AC38" s="306">
        <v>0</v>
      </c>
      <c r="AD38" s="334"/>
      <c r="AE38" s="306"/>
      <c r="AF38" s="306">
        <v>0</v>
      </c>
      <c r="AG38" s="334"/>
      <c r="AH38" s="306"/>
      <c r="AI38" s="306">
        <v>0</v>
      </c>
      <c r="AJ38" s="334"/>
      <c r="AK38" s="306"/>
      <c r="AL38" s="306">
        <v>0</v>
      </c>
      <c r="AM38" s="334"/>
      <c r="AN38" s="306"/>
      <c r="AO38" s="306">
        <v>0</v>
      </c>
      <c r="AP38" s="334"/>
      <c r="AQ38" s="306"/>
      <c r="AR38" s="306"/>
      <c r="AS38" s="334"/>
      <c r="AT38" s="306"/>
      <c r="AU38" s="306">
        <v>0</v>
      </c>
      <c r="AV38" s="334"/>
      <c r="AW38" s="306"/>
      <c r="AX38" s="306">
        <v>0</v>
      </c>
      <c r="AY38" s="334"/>
      <c r="AZ38" s="306"/>
      <c r="BA38" s="306"/>
      <c r="BB38" s="334"/>
      <c r="BC38" s="306"/>
      <c r="BD38" s="306"/>
      <c r="BE38" s="334"/>
      <c r="BF38" s="306"/>
      <c r="BG38" s="306"/>
      <c r="BH38" s="334"/>
      <c r="BI38" s="306"/>
      <c r="BJ38" s="306"/>
      <c r="BK38" s="334"/>
      <c r="BL38" s="306"/>
      <c r="BM38" s="306"/>
      <c r="BN38" s="334"/>
      <c r="BO38" s="306"/>
      <c r="BP38" s="306"/>
      <c r="BQ38" s="334"/>
      <c r="BR38" s="306"/>
      <c r="BS38" s="306"/>
      <c r="BT38" s="334"/>
      <c r="BU38" s="306"/>
      <c r="BV38" s="306"/>
      <c r="BW38" s="334"/>
      <c r="BX38" s="306"/>
      <c r="BY38" s="306"/>
      <c r="BZ38" s="334"/>
      <c r="CA38" s="306"/>
      <c r="CB38" s="306"/>
      <c r="CC38" s="334"/>
      <c r="CD38" s="306"/>
      <c r="CE38" s="306"/>
      <c r="CF38" s="334"/>
      <c r="CG38" s="306"/>
      <c r="CH38" s="306"/>
      <c r="CI38" s="334"/>
      <c r="CJ38" s="306"/>
      <c r="CK38" s="306"/>
      <c r="CL38" s="334"/>
      <c r="CM38" s="306"/>
      <c r="CN38" s="306"/>
      <c r="CO38" s="334"/>
      <c r="CP38" s="306"/>
      <c r="CQ38" s="306"/>
      <c r="CR38" s="334"/>
      <c r="CS38" s="306"/>
      <c r="CT38" s="306"/>
      <c r="CU38" s="334"/>
      <c r="CV38" s="306"/>
      <c r="CW38" s="306"/>
      <c r="CX38" s="334"/>
      <c r="CY38" s="306"/>
      <c r="CZ38" s="306"/>
      <c r="DA38" s="334"/>
      <c r="DB38" s="306"/>
      <c r="DC38" s="306"/>
      <c r="DD38" s="334"/>
      <c r="DE38" s="306"/>
      <c r="DF38" s="306"/>
      <c r="DG38" s="334"/>
      <c r="DH38" s="306"/>
      <c r="DI38" s="306"/>
      <c r="DJ38" s="334"/>
      <c r="DK38" s="306"/>
      <c r="DL38" s="306"/>
      <c r="DM38" s="334"/>
      <c r="DN38" s="306"/>
      <c r="DO38" s="306"/>
      <c r="DP38" s="334"/>
      <c r="DQ38" s="306"/>
      <c r="DR38" s="394">
        <f t="shared" ref="DR38:DR39" si="318">B38+E38+H38+K38+N38+Q38+T38+W38+Z38+AC38+AF38+AI38+AL38+AO38+AR38+AU38+AX38+BA38+BD38+BG38+BJ38+BM38+BP38+BS38+BV38+BY38+CB38+CE38+CH38+CK38+CN38+CQ38+CT38+CW38+CZ38+DC38+DF38+DI38+DL38+DO38</f>
        <v>0</v>
      </c>
      <c r="DS38" s="394">
        <f>C38+F38+I38+L38+O38+R38+U38+X38+AA38+AD38+AG38+AJ38+AM38+AP38+AS38+AV38+AY38+BB38+BE38+BH38+BK38+BN38+BQ38+BT38+BW38+BZ38+CC38+CF38+CI38+CL38+CO38+CR38+CU38+CX38+DA38+DD38+DG38+DJ38+DM38+DP38</f>
        <v>0</v>
      </c>
      <c r="DT38" s="394">
        <f>D38+G38+J38+M38+P38+S38+V38+Y38+AB38+AE38+AH38+AK38+AN38+AQ38+AT38+AW38+AZ38+BC38+BF38+BI38+BL38+BO38+BR38+BU38+BX38+CA38+CD38+CG38+CJ38+CM38+CP38+CS38+CV38+CY38+DB38+DE38+DH38+DK38+DN38+DQ38</f>
        <v>0</v>
      </c>
      <c r="DU38" s="334"/>
      <c r="DV38" s="334"/>
      <c r="DW38" s="306"/>
      <c r="DX38" s="306"/>
      <c r="DY38" s="334"/>
      <c r="DZ38" s="306"/>
      <c r="EA38" s="306"/>
      <c r="EB38" s="334"/>
      <c r="EC38" s="306"/>
      <c r="ED38" s="306"/>
      <c r="EE38" s="334"/>
      <c r="EF38" s="306"/>
      <c r="EG38" s="306"/>
      <c r="EH38" s="334"/>
      <c r="EI38" s="306"/>
      <c r="EJ38" s="306"/>
      <c r="EK38" s="334"/>
      <c r="EL38" s="306"/>
      <c r="EM38" s="306"/>
      <c r="EN38" s="334"/>
      <c r="EO38" s="306"/>
      <c r="EP38" s="306"/>
      <c r="EQ38" s="334"/>
      <c r="ER38" s="306"/>
      <c r="ES38" s="306"/>
      <c r="ET38" s="334"/>
      <c r="EU38" s="306"/>
      <c r="EV38" s="394">
        <f t="shared" ref="EV38:EX39" si="319">DU38+DX38+EA38+ED38+EG38+EJ38+EM38+EP38+ES38</f>
        <v>0</v>
      </c>
      <c r="EW38" s="394">
        <f t="shared" si="319"/>
        <v>0</v>
      </c>
      <c r="EX38" s="394">
        <f t="shared" si="319"/>
        <v>0</v>
      </c>
      <c r="EY38" s="334"/>
      <c r="EZ38" s="334"/>
      <c r="FA38" s="306"/>
      <c r="FB38" s="334"/>
      <c r="FC38" s="334"/>
      <c r="FD38" s="306"/>
      <c r="FE38" s="334"/>
      <c r="FF38" s="334"/>
      <c r="FG38" s="306"/>
      <c r="FH38" s="334"/>
      <c r="FI38" s="334"/>
      <c r="FJ38" s="306"/>
      <c r="FK38" s="334"/>
      <c r="FL38" s="334"/>
      <c r="FM38" s="306"/>
      <c r="FN38" s="334"/>
      <c r="FO38" s="334"/>
      <c r="FP38" s="306"/>
      <c r="FQ38" s="334"/>
      <c r="FR38" s="334"/>
      <c r="FS38" s="306"/>
      <c r="FT38" s="334"/>
      <c r="FU38" s="334">
        <v>0</v>
      </c>
      <c r="FV38" s="306"/>
      <c r="FW38" s="334"/>
      <c r="FX38" s="334"/>
      <c r="FY38" s="306"/>
      <c r="FZ38" s="334"/>
      <c r="GA38" s="334"/>
      <c r="GB38" s="306"/>
      <c r="GC38" s="334"/>
      <c r="GD38" s="334"/>
      <c r="GE38" s="306"/>
      <c r="GF38" s="334"/>
      <c r="GG38" s="334"/>
      <c r="GH38" s="306"/>
      <c r="GI38" s="334"/>
      <c r="GJ38" s="334"/>
      <c r="GK38" s="306"/>
      <c r="GL38" s="334">
        <f t="shared" ref="GL38:GL39" si="320">EY38+FB38+FE38+FH38+FK38+FN38+FQ38+FT38+FW38+FZ38+GC38+GF38+GI38</f>
        <v>0</v>
      </c>
      <c r="GM38" s="334">
        <f t="shared" si="286"/>
        <v>0</v>
      </c>
      <c r="GN38" s="334">
        <f t="shared" si="286"/>
        <v>0</v>
      </c>
      <c r="GO38" s="334"/>
      <c r="GP38" s="334"/>
      <c r="GQ38" s="306"/>
      <c r="GR38" s="334"/>
      <c r="GS38" s="334"/>
      <c r="GT38" s="306"/>
      <c r="GU38" s="334"/>
      <c r="GV38" s="334"/>
      <c r="GW38" s="306"/>
      <c r="GX38" s="334">
        <f>GL38+GO38+GR38+GU38</f>
        <v>0</v>
      </c>
      <c r="GY38" s="334">
        <f t="shared" ref="GY38:GZ39" si="321">GM38+GP38+GS38+GV38</f>
        <v>0</v>
      </c>
      <c r="GZ38" s="334">
        <f t="shared" si="321"/>
        <v>0</v>
      </c>
      <c r="HA38" s="335">
        <f t="shared" si="159"/>
        <v>0</v>
      </c>
      <c r="HB38" s="335">
        <f t="shared" si="159"/>
        <v>0</v>
      </c>
      <c r="HC38" s="336">
        <f t="shared" si="159"/>
        <v>0</v>
      </c>
    </row>
    <row r="39" spans="1:211" x14ac:dyDescent="0.2">
      <c r="A39" s="318" t="s">
        <v>596</v>
      </c>
      <c r="B39" s="306">
        <v>0</v>
      </c>
      <c r="C39" s="334"/>
      <c r="D39" s="306"/>
      <c r="E39" s="306"/>
      <c r="F39" s="334"/>
      <c r="G39" s="306"/>
      <c r="H39" s="306"/>
      <c r="I39" s="334"/>
      <c r="J39" s="306"/>
      <c r="K39" s="306"/>
      <c r="L39" s="334"/>
      <c r="M39" s="306"/>
      <c r="N39" s="306"/>
      <c r="O39" s="334"/>
      <c r="P39" s="306"/>
      <c r="Q39" s="306"/>
      <c r="R39" s="334"/>
      <c r="S39" s="306"/>
      <c r="T39" s="306">
        <v>0</v>
      </c>
      <c r="U39" s="334"/>
      <c r="V39" s="306"/>
      <c r="W39" s="306">
        <v>0</v>
      </c>
      <c r="X39" s="334"/>
      <c r="Y39" s="306"/>
      <c r="Z39" s="306">
        <v>0</v>
      </c>
      <c r="AA39" s="334"/>
      <c r="AB39" s="306"/>
      <c r="AC39" s="306">
        <v>0</v>
      </c>
      <c r="AD39" s="334"/>
      <c r="AE39" s="306"/>
      <c r="AF39" s="306">
        <v>0</v>
      </c>
      <c r="AG39" s="334"/>
      <c r="AH39" s="306"/>
      <c r="AI39" s="306">
        <v>0</v>
      </c>
      <c r="AJ39" s="334"/>
      <c r="AK39" s="306"/>
      <c r="AL39" s="306">
        <v>0</v>
      </c>
      <c r="AM39" s="334"/>
      <c r="AN39" s="306"/>
      <c r="AO39" s="306">
        <v>0</v>
      </c>
      <c r="AP39" s="334"/>
      <c r="AQ39" s="306"/>
      <c r="AR39" s="306"/>
      <c r="AS39" s="334"/>
      <c r="AT39" s="306"/>
      <c r="AU39" s="306">
        <v>0</v>
      </c>
      <c r="AV39" s="334"/>
      <c r="AW39" s="306"/>
      <c r="AX39" s="306">
        <v>0</v>
      </c>
      <c r="AY39" s="334"/>
      <c r="AZ39" s="306"/>
      <c r="BA39" s="306"/>
      <c r="BB39" s="334"/>
      <c r="BC39" s="306"/>
      <c r="BD39" s="306">
        <v>0</v>
      </c>
      <c r="BE39" s="334"/>
      <c r="BF39" s="306"/>
      <c r="BG39" s="306">
        <v>0</v>
      </c>
      <c r="BH39" s="334"/>
      <c r="BI39" s="306"/>
      <c r="BJ39" s="306"/>
      <c r="BK39" s="334"/>
      <c r="BL39" s="306"/>
      <c r="BM39" s="306">
        <v>0</v>
      </c>
      <c r="BN39" s="334">
        <f>2726+17800</f>
        <v>20526</v>
      </c>
      <c r="BO39" s="306">
        <v>20526</v>
      </c>
      <c r="BP39" s="306"/>
      <c r="BQ39" s="334"/>
      <c r="BR39" s="306"/>
      <c r="BS39" s="306">
        <v>0</v>
      </c>
      <c r="BT39" s="334"/>
      <c r="BU39" s="306"/>
      <c r="BV39" s="306"/>
      <c r="BW39" s="334"/>
      <c r="BX39" s="306"/>
      <c r="BY39" s="306">
        <v>10000</v>
      </c>
      <c r="BZ39" s="334">
        <v>11246</v>
      </c>
      <c r="CA39" s="306">
        <v>11246</v>
      </c>
      <c r="CB39" s="306"/>
      <c r="CC39" s="334"/>
      <c r="CD39" s="306"/>
      <c r="CE39" s="306"/>
      <c r="CF39" s="334"/>
      <c r="CG39" s="306"/>
      <c r="CH39" s="306"/>
      <c r="CI39" s="334"/>
      <c r="CJ39" s="306"/>
      <c r="CK39" s="306"/>
      <c r="CL39" s="334"/>
      <c r="CM39" s="306"/>
      <c r="CN39" s="306"/>
      <c r="CO39" s="334"/>
      <c r="CP39" s="306"/>
      <c r="CQ39" s="306"/>
      <c r="CR39" s="334"/>
      <c r="CS39" s="306"/>
      <c r="CT39" s="306"/>
      <c r="CU39" s="334"/>
      <c r="CV39" s="306"/>
      <c r="CW39" s="306">
        <v>0</v>
      </c>
      <c r="CX39" s="334"/>
      <c r="CY39" s="306"/>
      <c r="CZ39" s="306">
        <v>0</v>
      </c>
      <c r="DA39" s="334"/>
      <c r="DB39" s="306"/>
      <c r="DC39" s="306"/>
      <c r="DD39" s="334"/>
      <c r="DE39" s="306"/>
      <c r="DF39" s="306">
        <v>0</v>
      </c>
      <c r="DG39" s="334"/>
      <c r="DH39" s="306"/>
      <c r="DI39" s="306">
        <v>0</v>
      </c>
      <c r="DJ39" s="334"/>
      <c r="DK39" s="306"/>
      <c r="DL39" s="306"/>
      <c r="DM39" s="334"/>
      <c r="DN39" s="306"/>
      <c r="DO39" s="306">
        <v>0</v>
      </c>
      <c r="DP39" s="334">
        <v>32036</v>
      </c>
      <c r="DQ39" s="306">
        <v>32036</v>
      </c>
      <c r="DR39" s="394">
        <f t="shared" si="318"/>
        <v>10000</v>
      </c>
      <c r="DS39" s="394">
        <f>C39+F39+I39+L39+O39+R39+U39+X39+AA39+AD39+AG39+AJ39+AM39+AP39+AS39+AV39+AY39+BB39+BE39+BH39+BK39+BN39+BQ39+BT39+BW39+BZ39+CC39+CF39+CI39+CL39+CO39+CR39+CU39+CX39+DA39+DD39+DG39+DJ39+DM39+DP39</f>
        <v>63808</v>
      </c>
      <c r="DT39" s="394">
        <f>D39+G39+J39+M39+P39+S39+V39+Y39+AB39+AE39+AH39+AK39+AN39+AQ39+AT39+AW39+AZ39+BC39+BF39+BI39+BL39+BO39+BR39+BU39+BX39+CA39+CD39+CG39+CJ39+CM39+CP39+CS39+CV39+CY39+DB39+DE39+DH39+DK39+DN39+DQ39</f>
        <v>63808</v>
      </c>
      <c r="DU39" s="334"/>
      <c r="DV39" s="334"/>
      <c r="DW39" s="306"/>
      <c r="DX39" s="306"/>
      <c r="DY39" s="334"/>
      <c r="DZ39" s="306"/>
      <c r="EA39" s="306"/>
      <c r="EB39" s="334"/>
      <c r="EC39" s="306"/>
      <c r="ED39" s="306">
        <v>0</v>
      </c>
      <c r="EE39" s="334"/>
      <c r="EF39" s="306"/>
      <c r="EG39" s="306">
        <v>0</v>
      </c>
      <c r="EH39" s="334"/>
      <c r="EI39" s="306"/>
      <c r="EJ39" s="306">
        <v>0</v>
      </c>
      <c r="EK39" s="334"/>
      <c r="EL39" s="306"/>
      <c r="EM39" s="306">
        <v>0</v>
      </c>
      <c r="EN39" s="334"/>
      <c r="EO39" s="306"/>
      <c r="EP39" s="306">
        <v>0</v>
      </c>
      <c r="EQ39" s="334"/>
      <c r="ER39" s="306"/>
      <c r="ES39" s="306">
        <v>0</v>
      </c>
      <c r="ET39" s="334"/>
      <c r="EU39" s="306"/>
      <c r="EV39" s="394">
        <f t="shared" si="319"/>
        <v>0</v>
      </c>
      <c r="EW39" s="394">
        <f t="shared" si="319"/>
        <v>0</v>
      </c>
      <c r="EX39" s="394">
        <f t="shared" si="319"/>
        <v>0</v>
      </c>
      <c r="EY39" s="334"/>
      <c r="EZ39" s="334"/>
      <c r="FA39" s="306"/>
      <c r="FB39" s="334"/>
      <c r="FC39" s="334"/>
      <c r="FD39" s="306"/>
      <c r="FE39" s="334"/>
      <c r="FF39" s="334"/>
      <c r="FG39" s="306"/>
      <c r="FH39" s="334"/>
      <c r="FI39" s="334"/>
      <c r="FJ39" s="306"/>
      <c r="FK39" s="334"/>
      <c r="FL39" s="334"/>
      <c r="FM39" s="306"/>
      <c r="FN39" s="334"/>
      <c r="FO39" s="334"/>
      <c r="FP39" s="306"/>
      <c r="FQ39" s="334"/>
      <c r="FR39" s="334"/>
      <c r="FS39" s="306"/>
      <c r="FT39" s="334"/>
      <c r="FU39" s="334">
        <v>350</v>
      </c>
      <c r="FV39" s="306">
        <v>350</v>
      </c>
      <c r="FW39" s="334"/>
      <c r="FX39" s="334"/>
      <c r="FY39" s="306"/>
      <c r="FZ39" s="334"/>
      <c r="GA39" s="334"/>
      <c r="GB39" s="306"/>
      <c r="GC39" s="334"/>
      <c r="GD39" s="334"/>
      <c r="GE39" s="306"/>
      <c r="GF39" s="334"/>
      <c r="GG39" s="334"/>
      <c r="GH39" s="306"/>
      <c r="GI39" s="334"/>
      <c r="GJ39" s="334"/>
      <c r="GK39" s="306"/>
      <c r="GL39" s="334">
        <f t="shared" si="320"/>
        <v>0</v>
      </c>
      <c r="GM39" s="334">
        <f t="shared" si="286"/>
        <v>350</v>
      </c>
      <c r="GN39" s="334">
        <f t="shared" si="286"/>
        <v>350</v>
      </c>
      <c r="GO39" s="334"/>
      <c r="GP39" s="334"/>
      <c r="GQ39" s="306"/>
      <c r="GR39" s="334"/>
      <c r="GS39" s="334"/>
      <c r="GT39" s="306"/>
      <c r="GU39" s="334"/>
      <c r="GV39" s="334"/>
      <c r="GW39" s="306"/>
      <c r="GX39" s="334">
        <f>GL39+GO39+GR39+GU39</f>
        <v>0</v>
      </c>
      <c r="GY39" s="334">
        <f t="shared" si="321"/>
        <v>350</v>
      </c>
      <c r="GZ39" s="334">
        <f t="shared" si="321"/>
        <v>350</v>
      </c>
      <c r="HA39" s="335">
        <f t="shared" si="159"/>
        <v>10000</v>
      </c>
      <c r="HB39" s="335">
        <f t="shared" si="159"/>
        <v>64158</v>
      </c>
      <c r="HC39" s="336">
        <f t="shared" si="159"/>
        <v>64158</v>
      </c>
    </row>
    <row r="40" spans="1:211" s="167" customFormat="1" x14ac:dyDescent="0.2">
      <c r="A40" s="317" t="s">
        <v>597</v>
      </c>
      <c r="B40" s="310">
        <f>B41+B46+B47+B48+B49</f>
        <v>0</v>
      </c>
      <c r="C40" s="337">
        <f t="shared" ref="C40" si="322">C41+C46+C47+C48+C49</f>
        <v>0</v>
      </c>
      <c r="D40" s="310">
        <f>D41+D46+D47+D48+D49</f>
        <v>0</v>
      </c>
      <c r="E40" s="310">
        <f t="shared" ref="E40:GV40" si="323">E41+E46+E47+E48+E49</f>
        <v>0</v>
      </c>
      <c r="F40" s="337">
        <f t="shared" si="323"/>
        <v>0</v>
      </c>
      <c r="G40" s="310">
        <f>G41+G46+G47+G48+G49</f>
        <v>0</v>
      </c>
      <c r="H40" s="310">
        <f t="shared" si="323"/>
        <v>0</v>
      </c>
      <c r="I40" s="337">
        <f t="shared" si="323"/>
        <v>0</v>
      </c>
      <c r="J40" s="310">
        <f>J41+J46+J47+J48+J49</f>
        <v>0</v>
      </c>
      <c r="K40" s="310">
        <f t="shared" si="323"/>
        <v>0</v>
      </c>
      <c r="L40" s="337">
        <f t="shared" si="323"/>
        <v>0</v>
      </c>
      <c r="M40" s="310">
        <f>M41+M46+M47+M48+M49</f>
        <v>0</v>
      </c>
      <c r="N40" s="310">
        <f t="shared" si="323"/>
        <v>0</v>
      </c>
      <c r="O40" s="337">
        <f t="shared" si="323"/>
        <v>0</v>
      </c>
      <c r="P40" s="310">
        <f>P41+P46+P47+P48+P49</f>
        <v>0</v>
      </c>
      <c r="Q40" s="310">
        <f t="shared" ref="Q40" si="324">Q41+Q46+Q47+Q48+Q49</f>
        <v>0</v>
      </c>
      <c r="R40" s="337">
        <f t="shared" si="323"/>
        <v>0</v>
      </c>
      <c r="S40" s="310">
        <f>S41+S46+S47+S48+S49</f>
        <v>0</v>
      </c>
      <c r="T40" s="310">
        <f t="shared" si="323"/>
        <v>0</v>
      </c>
      <c r="U40" s="337">
        <f t="shared" si="323"/>
        <v>0</v>
      </c>
      <c r="V40" s="310">
        <f>V41+V46+V47+V48+V49</f>
        <v>0</v>
      </c>
      <c r="W40" s="310">
        <f t="shared" ref="W40" si="325">W41+W46+W47+W48+W49</f>
        <v>0</v>
      </c>
      <c r="X40" s="337">
        <f t="shared" si="323"/>
        <v>0</v>
      </c>
      <c r="Y40" s="310">
        <f>Y41+Y46+Y47+Y48+Y49</f>
        <v>0</v>
      </c>
      <c r="Z40" s="310">
        <f t="shared" ref="Z40" si="326">Z41+Z46+Z47+Z48+Z49</f>
        <v>0</v>
      </c>
      <c r="AA40" s="337">
        <f t="shared" si="323"/>
        <v>0</v>
      </c>
      <c r="AB40" s="310">
        <f>AB41+AB46+AB47+AB48+AB49</f>
        <v>0</v>
      </c>
      <c r="AC40" s="310">
        <f t="shared" ref="AC40" si="327">AC41+AC46+AC47+AC48+AC49</f>
        <v>0</v>
      </c>
      <c r="AD40" s="337">
        <f t="shared" si="323"/>
        <v>0</v>
      </c>
      <c r="AE40" s="310">
        <f>AE41+AE46+AE47+AE48+AE49</f>
        <v>0</v>
      </c>
      <c r="AF40" s="310">
        <f t="shared" ref="AF40" si="328">AF41+AF46+AF47+AF48+AF49</f>
        <v>0</v>
      </c>
      <c r="AG40" s="337">
        <f t="shared" si="323"/>
        <v>0</v>
      </c>
      <c r="AH40" s="310">
        <f>AH41+AH46+AH47+AH48+AH49</f>
        <v>0</v>
      </c>
      <c r="AI40" s="310">
        <f t="shared" si="323"/>
        <v>0</v>
      </c>
      <c r="AJ40" s="337">
        <f t="shared" si="323"/>
        <v>0</v>
      </c>
      <c r="AK40" s="310">
        <f>AK41+AK46+AK47+AK48+AK49</f>
        <v>0</v>
      </c>
      <c r="AL40" s="310">
        <f t="shared" si="323"/>
        <v>0</v>
      </c>
      <c r="AM40" s="337">
        <f t="shared" si="323"/>
        <v>0</v>
      </c>
      <c r="AN40" s="310">
        <f>AN41+AN46+AN47+AN48+AN49</f>
        <v>0</v>
      </c>
      <c r="AO40" s="310">
        <f t="shared" si="323"/>
        <v>0</v>
      </c>
      <c r="AP40" s="337">
        <f t="shared" si="323"/>
        <v>0</v>
      </c>
      <c r="AQ40" s="310">
        <f>AQ41+AQ46+AQ47+AQ48+AQ49</f>
        <v>0</v>
      </c>
      <c r="AR40" s="310">
        <f>AR41+AR46+AR47+AR48+AR49</f>
        <v>0</v>
      </c>
      <c r="AS40" s="337">
        <f t="shared" ref="AS40" si="329">AS41+AS46+AS47+AS48+AS49</f>
        <v>0</v>
      </c>
      <c r="AT40" s="310">
        <f>AT41+AT46+AT47+AT48+AT49</f>
        <v>0</v>
      </c>
      <c r="AU40" s="310">
        <f t="shared" si="323"/>
        <v>0</v>
      </c>
      <c r="AV40" s="337">
        <f t="shared" si="323"/>
        <v>0</v>
      </c>
      <c r="AW40" s="310">
        <f>AW41+AW46+AW47+AW48+AW49</f>
        <v>0</v>
      </c>
      <c r="AX40" s="310">
        <f t="shared" si="323"/>
        <v>0</v>
      </c>
      <c r="AY40" s="337">
        <f t="shared" si="323"/>
        <v>0</v>
      </c>
      <c r="AZ40" s="310">
        <f>AZ41+AZ46+AZ47+AZ48+AZ49</f>
        <v>0</v>
      </c>
      <c r="BA40" s="310">
        <f t="shared" si="323"/>
        <v>0</v>
      </c>
      <c r="BB40" s="337">
        <f t="shared" si="323"/>
        <v>0</v>
      </c>
      <c r="BC40" s="310">
        <f>BC41+BC46+BC47+BC48+BC49</f>
        <v>0</v>
      </c>
      <c r="BD40" s="310">
        <f t="shared" si="323"/>
        <v>0</v>
      </c>
      <c r="BE40" s="337">
        <f t="shared" si="323"/>
        <v>0</v>
      </c>
      <c r="BF40" s="310">
        <f>BF41+BF46+BF47+BF48+BF49</f>
        <v>0</v>
      </c>
      <c r="BG40" s="310">
        <f t="shared" si="323"/>
        <v>0</v>
      </c>
      <c r="BH40" s="337">
        <f t="shared" si="323"/>
        <v>0</v>
      </c>
      <c r="BI40" s="310">
        <f>BI41+BI46+BI47+BI48+BI49</f>
        <v>0</v>
      </c>
      <c r="BJ40" s="310">
        <f t="shared" si="323"/>
        <v>0</v>
      </c>
      <c r="BK40" s="337">
        <f t="shared" si="323"/>
        <v>0</v>
      </c>
      <c r="BL40" s="310">
        <f>BL41+BL46+BL47+BL48+BL49</f>
        <v>0</v>
      </c>
      <c r="BM40" s="310">
        <f t="shared" si="323"/>
        <v>0</v>
      </c>
      <c r="BN40" s="337">
        <f t="shared" si="323"/>
        <v>0</v>
      </c>
      <c r="BO40" s="310">
        <f>BO41+BO46+BO47+BO48+BO49</f>
        <v>0</v>
      </c>
      <c r="BP40" s="310">
        <f t="shared" si="323"/>
        <v>0</v>
      </c>
      <c r="BQ40" s="337">
        <f t="shared" si="323"/>
        <v>0</v>
      </c>
      <c r="BR40" s="310">
        <f>BR41+BR46+BR47+BR48+BR49</f>
        <v>0</v>
      </c>
      <c r="BS40" s="310">
        <f t="shared" si="323"/>
        <v>0</v>
      </c>
      <c r="BT40" s="337">
        <f t="shared" si="323"/>
        <v>0</v>
      </c>
      <c r="BU40" s="310">
        <f>BU41+BU46+BU47+BU48+BU49</f>
        <v>0</v>
      </c>
      <c r="BV40" s="310">
        <f t="shared" si="323"/>
        <v>0</v>
      </c>
      <c r="BW40" s="337">
        <f t="shared" si="323"/>
        <v>0</v>
      </c>
      <c r="BX40" s="310">
        <f>BX41+BX46+BX47+BX48+BX49</f>
        <v>0</v>
      </c>
      <c r="BY40" s="310">
        <f t="shared" si="323"/>
        <v>0</v>
      </c>
      <c r="BZ40" s="337">
        <f t="shared" si="323"/>
        <v>0</v>
      </c>
      <c r="CA40" s="310">
        <f>CA41+CA46+CA47+CA48+CA49</f>
        <v>0</v>
      </c>
      <c r="CB40" s="310">
        <f t="shared" si="323"/>
        <v>0</v>
      </c>
      <c r="CC40" s="337">
        <f t="shared" si="323"/>
        <v>0</v>
      </c>
      <c r="CD40" s="310">
        <f>CD41+CD46+CD47+CD48+CD49</f>
        <v>0</v>
      </c>
      <c r="CE40" s="310">
        <f t="shared" si="323"/>
        <v>0</v>
      </c>
      <c r="CF40" s="337">
        <f t="shared" si="323"/>
        <v>0</v>
      </c>
      <c r="CG40" s="310">
        <f>CG41+CG46+CG47+CG48+CG49</f>
        <v>0</v>
      </c>
      <c r="CH40" s="310">
        <f t="shared" si="323"/>
        <v>0</v>
      </c>
      <c r="CI40" s="337">
        <f t="shared" si="323"/>
        <v>0</v>
      </c>
      <c r="CJ40" s="310">
        <f>CJ41+CJ46+CJ47+CJ48+CJ49</f>
        <v>0</v>
      </c>
      <c r="CK40" s="310">
        <f t="shared" si="323"/>
        <v>0</v>
      </c>
      <c r="CL40" s="337">
        <f t="shared" si="323"/>
        <v>0</v>
      </c>
      <c r="CM40" s="310">
        <f>CM41+CM46+CM47+CM48+CM49</f>
        <v>0</v>
      </c>
      <c r="CN40" s="310">
        <f t="shared" si="323"/>
        <v>0</v>
      </c>
      <c r="CO40" s="337">
        <f t="shared" si="323"/>
        <v>0</v>
      </c>
      <c r="CP40" s="310">
        <f>CP41+CP46+CP47+CP48+CP49</f>
        <v>0</v>
      </c>
      <c r="CQ40" s="310">
        <f t="shared" si="323"/>
        <v>0</v>
      </c>
      <c r="CR40" s="337">
        <f t="shared" si="323"/>
        <v>0</v>
      </c>
      <c r="CS40" s="310">
        <f>CS41+CS46+CS47+CS48+CS49</f>
        <v>0</v>
      </c>
      <c r="CT40" s="310">
        <f t="shared" si="323"/>
        <v>0</v>
      </c>
      <c r="CU40" s="337">
        <f t="shared" si="323"/>
        <v>0</v>
      </c>
      <c r="CV40" s="310">
        <f>CV41+CV46+CV47+CV48+CV49</f>
        <v>0</v>
      </c>
      <c r="CW40" s="310">
        <f t="shared" si="323"/>
        <v>0</v>
      </c>
      <c r="CX40" s="337">
        <f t="shared" si="323"/>
        <v>0</v>
      </c>
      <c r="CY40" s="310">
        <f>CY41+CY46+CY47+CY48+CY49</f>
        <v>0</v>
      </c>
      <c r="CZ40" s="310">
        <f t="shared" si="323"/>
        <v>0</v>
      </c>
      <c r="DA40" s="337">
        <f t="shared" si="323"/>
        <v>0</v>
      </c>
      <c r="DB40" s="310">
        <f>DB41+DB46+DB47+DB48+DB49</f>
        <v>0</v>
      </c>
      <c r="DC40" s="310">
        <f t="shared" si="323"/>
        <v>0</v>
      </c>
      <c r="DD40" s="337">
        <f t="shared" si="323"/>
        <v>0</v>
      </c>
      <c r="DE40" s="310">
        <f>DE41+DE46+DE47+DE48+DE49</f>
        <v>0</v>
      </c>
      <c r="DF40" s="310">
        <f t="shared" si="323"/>
        <v>0</v>
      </c>
      <c r="DG40" s="337">
        <f t="shared" si="323"/>
        <v>0</v>
      </c>
      <c r="DH40" s="310">
        <f>DH41+DH46+DH47+DH48+DH49</f>
        <v>0</v>
      </c>
      <c r="DI40" s="310">
        <f t="shared" si="323"/>
        <v>0</v>
      </c>
      <c r="DJ40" s="337">
        <f t="shared" si="323"/>
        <v>0</v>
      </c>
      <c r="DK40" s="310">
        <f>DK41+DK46+DK47+DK48+DK49</f>
        <v>0</v>
      </c>
      <c r="DL40" s="310">
        <f t="shared" si="323"/>
        <v>0</v>
      </c>
      <c r="DM40" s="337">
        <f t="shared" si="323"/>
        <v>0</v>
      </c>
      <c r="DN40" s="310">
        <f>DN41+DN46+DN47+DN48+DN49</f>
        <v>0</v>
      </c>
      <c r="DO40" s="310">
        <f>DO41+DO46+DO47+DO48+DO49</f>
        <v>0</v>
      </c>
      <c r="DP40" s="337">
        <f t="shared" ref="DP40" si="330">DP41+DP46+DP47+DP48+DP49</f>
        <v>0</v>
      </c>
      <c r="DQ40" s="310">
        <f>DQ41+DQ46+DQ47+DQ48+DQ49</f>
        <v>0</v>
      </c>
      <c r="DR40" s="395">
        <f t="shared" si="323"/>
        <v>0</v>
      </c>
      <c r="DS40" s="395">
        <f t="shared" si="323"/>
        <v>0</v>
      </c>
      <c r="DT40" s="395">
        <f t="shared" si="323"/>
        <v>0</v>
      </c>
      <c r="DU40" s="310">
        <f t="shared" si="323"/>
        <v>0</v>
      </c>
      <c r="DV40" s="337">
        <f t="shared" si="323"/>
        <v>0</v>
      </c>
      <c r="DW40" s="310">
        <f>DW41+DW46+DW47+DW48+DW49</f>
        <v>0</v>
      </c>
      <c r="DX40" s="310">
        <f t="shared" si="323"/>
        <v>0</v>
      </c>
      <c r="DY40" s="337">
        <f t="shared" si="323"/>
        <v>0</v>
      </c>
      <c r="DZ40" s="310">
        <f>DZ41+DZ46+DZ47+DZ48+DZ49</f>
        <v>0</v>
      </c>
      <c r="EA40" s="310">
        <f t="shared" si="323"/>
        <v>0</v>
      </c>
      <c r="EB40" s="337">
        <f t="shared" si="323"/>
        <v>0</v>
      </c>
      <c r="EC40" s="310">
        <f>EC41+EC46+EC47+EC48+EC49</f>
        <v>0</v>
      </c>
      <c r="ED40" s="310">
        <f t="shared" si="323"/>
        <v>0</v>
      </c>
      <c r="EE40" s="337">
        <f t="shared" si="323"/>
        <v>0</v>
      </c>
      <c r="EF40" s="310">
        <f>EF41+EF46+EF47+EF48+EF49</f>
        <v>57</v>
      </c>
      <c r="EG40" s="310">
        <f t="shared" ref="EG40:EN40" si="331">EG41+EG46+EG47+EG48+EG49</f>
        <v>0</v>
      </c>
      <c r="EH40" s="337">
        <f t="shared" si="331"/>
        <v>0</v>
      </c>
      <c r="EI40" s="310">
        <f>EI41+EI46+EI47+EI48+EI49</f>
        <v>0</v>
      </c>
      <c r="EJ40" s="310">
        <f t="shared" ref="EJ40:EK40" si="332">EJ41+EJ46+EJ47+EJ48+EJ49</f>
        <v>0</v>
      </c>
      <c r="EK40" s="337">
        <f t="shared" si="332"/>
        <v>0</v>
      </c>
      <c r="EL40" s="310">
        <f>EL41+EL46+EL47+EL48+EL49</f>
        <v>0</v>
      </c>
      <c r="EM40" s="310">
        <f t="shared" si="331"/>
        <v>0</v>
      </c>
      <c r="EN40" s="337">
        <f t="shared" si="331"/>
        <v>0</v>
      </c>
      <c r="EO40" s="310">
        <f>EO41+EO46+EO47+EO48+EO49</f>
        <v>0</v>
      </c>
      <c r="EP40" s="310">
        <f t="shared" ref="EP40:ET40" si="333">EP41+EP46+EP47+EP48+EP49</f>
        <v>0</v>
      </c>
      <c r="EQ40" s="337">
        <f t="shared" si="333"/>
        <v>0</v>
      </c>
      <c r="ER40" s="310">
        <f>ER41+ER46+ER47+ER48+ER49</f>
        <v>0</v>
      </c>
      <c r="ES40" s="310">
        <f t="shared" si="333"/>
        <v>0</v>
      </c>
      <c r="ET40" s="337">
        <f t="shared" si="333"/>
        <v>0</v>
      </c>
      <c r="EU40" s="310">
        <f>EU41+EU46+EU47+EU48+EU49</f>
        <v>0</v>
      </c>
      <c r="EV40" s="395">
        <f t="shared" si="323"/>
        <v>0</v>
      </c>
      <c r="EW40" s="395">
        <f t="shared" si="323"/>
        <v>0</v>
      </c>
      <c r="EX40" s="395">
        <f t="shared" si="323"/>
        <v>57</v>
      </c>
      <c r="EY40" s="337">
        <f>EY41+EY46+EY47+EY48+EY49</f>
        <v>0</v>
      </c>
      <c r="EZ40" s="337">
        <f t="shared" ref="EZ40" si="334">EZ41+EZ46+EZ47+EZ48+EZ49</f>
        <v>0</v>
      </c>
      <c r="FA40" s="310">
        <f>FA41+FA46+FA47+FA48+FA49</f>
        <v>0</v>
      </c>
      <c r="FB40" s="337">
        <f t="shared" ref="FB40" si="335">FB41+FB46+FB47+FB48+FB49</f>
        <v>0</v>
      </c>
      <c r="FC40" s="337">
        <f t="shared" si="323"/>
        <v>0</v>
      </c>
      <c r="FD40" s="310">
        <f>FD41+FD46+FD47+FD48+FD49</f>
        <v>0</v>
      </c>
      <c r="FE40" s="337">
        <f t="shared" ref="FE40" si="336">FE41+FE46+FE47+FE48+FE49</f>
        <v>0</v>
      </c>
      <c r="FF40" s="337">
        <f t="shared" si="323"/>
        <v>0</v>
      </c>
      <c r="FG40" s="310">
        <f>FG41+FG46+FG47+FG48+FG49</f>
        <v>0</v>
      </c>
      <c r="FH40" s="337">
        <f t="shared" ref="FH40" si="337">FH41+FH46+FH47+FH48+FH49</f>
        <v>0</v>
      </c>
      <c r="FI40" s="337">
        <f t="shared" si="323"/>
        <v>0</v>
      </c>
      <c r="FJ40" s="310">
        <f>FJ41+FJ46+FJ47+FJ48+FJ49</f>
        <v>0</v>
      </c>
      <c r="FK40" s="337">
        <f t="shared" ref="FK40" si="338">FK41+FK46+FK47+FK48+FK49</f>
        <v>0</v>
      </c>
      <c r="FL40" s="337">
        <f t="shared" si="323"/>
        <v>0</v>
      </c>
      <c r="FM40" s="310">
        <f>FM41+FM46+FM47+FM48+FM49</f>
        <v>0</v>
      </c>
      <c r="FN40" s="337">
        <f t="shared" ref="FN40" si="339">FN41+FN46+FN47+FN48+FN49</f>
        <v>0</v>
      </c>
      <c r="FO40" s="337">
        <f t="shared" si="323"/>
        <v>0</v>
      </c>
      <c r="FP40" s="310">
        <f>FP41+FP46+FP47+FP48+FP49</f>
        <v>0</v>
      </c>
      <c r="FQ40" s="337">
        <f t="shared" ref="FQ40" si="340">FQ41+FQ46+FQ47+FQ48+FQ49</f>
        <v>0</v>
      </c>
      <c r="FR40" s="337">
        <f t="shared" si="323"/>
        <v>0</v>
      </c>
      <c r="FS40" s="310">
        <f>FS41+FS46+FS47+FS48+FS49</f>
        <v>0</v>
      </c>
      <c r="FT40" s="337">
        <f t="shared" ref="FT40" si="341">FT41+FT46+FT47+FT48+FT49</f>
        <v>0</v>
      </c>
      <c r="FU40" s="337">
        <f t="shared" si="323"/>
        <v>0</v>
      </c>
      <c r="FV40" s="310">
        <f>FV41+FV46+FV47+FV48+FV49</f>
        <v>0</v>
      </c>
      <c r="FW40" s="337">
        <f t="shared" ref="FW40" si="342">FW41+FW46+FW47+FW48+FW49</f>
        <v>0</v>
      </c>
      <c r="FX40" s="337">
        <f t="shared" si="323"/>
        <v>0</v>
      </c>
      <c r="FY40" s="310">
        <f>FY41+FY46+FY47+FY48+FY49</f>
        <v>0</v>
      </c>
      <c r="FZ40" s="337">
        <f t="shared" si="323"/>
        <v>0</v>
      </c>
      <c r="GA40" s="337">
        <f t="shared" si="323"/>
        <v>0</v>
      </c>
      <c r="GB40" s="310">
        <f>GB41+GB46+GB47+GB48+GB49</f>
        <v>0</v>
      </c>
      <c r="GC40" s="337">
        <f t="shared" ref="GC40" si="343">GC41+GC46+GC47+GC48+GC49</f>
        <v>0</v>
      </c>
      <c r="GD40" s="337">
        <f t="shared" si="323"/>
        <v>0</v>
      </c>
      <c r="GE40" s="310">
        <f>GE41+GE46+GE47+GE48+GE49</f>
        <v>0</v>
      </c>
      <c r="GF40" s="337">
        <f t="shared" ref="GF40" si="344">GF41+GF46+GF47+GF48+GF49</f>
        <v>0</v>
      </c>
      <c r="GG40" s="337">
        <f t="shared" si="323"/>
        <v>0</v>
      </c>
      <c r="GH40" s="310">
        <f>GH41+GH46+GH47+GH48+GH49</f>
        <v>0</v>
      </c>
      <c r="GI40" s="337">
        <f>GI41+GI46+GI47+GI48+GI49</f>
        <v>0</v>
      </c>
      <c r="GJ40" s="337">
        <f t="shared" ref="GJ40" si="345">GJ41+GJ46+GJ47+GJ48+GJ49</f>
        <v>0</v>
      </c>
      <c r="GK40" s="310">
        <f>GK41+GK46+GK47+GK48+GK49</f>
        <v>0</v>
      </c>
      <c r="GL40" s="337">
        <f>GL41+GL46+GL47+GL48+GL49</f>
        <v>0</v>
      </c>
      <c r="GM40" s="337">
        <f t="shared" ref="GM40:GN40" si="346">GM41+GM46+GM47+GM48+GM49</f>
        <v>0</v>
      </c>
      <c r="GN40" s="337">
        <f t="shared" si="346"/>
        <v>0</v>
      </c>
      <c r="GO40" s="337">
        <f>GO41+GO46+GO47+GO48+GO49</f>
        <v>0</v>
      </c>
      <c r="GP40" s="337">
        <f t="shared" ref="GP40" si="347">GP41+GP46+GP47+GP48+GP49</f>
        <v>0</v>
      </c>
      <c r="GQ40" s="310">
        <f>GQ41+GQ46+GQ47+GQ48+GQ49</f>
        <v>0</v>
      </c>
      <c r="GR40" s="337">
        <f t="shared" ref="GR40" si="348">GR41+GR46+GR47+GR48+GR49</f>
        <v>0</v>
      </c>
      <c r="GS40" s="337">
        <f t="shared" si="323"/>
        <v>0</v>
      </c>
      <c r="GT40" s="310">
        <v>0</v>
      </c>
      <c r="GU40" s="337">
        <f t="shared" ref="GU40" si="349">GU41+GU46+GU47+GU48+GU49</f>
        <v>0</v>
      </c>
      <c r="GV40" s="337">
        <f t="shared" si="323"/>
        <v>0</v>
      </c>
      <c r="GW40" s="310">
        <f>GW41+GW46+GW47+GW48+GW49</f>
        <v>0</v>
      </c>
      <c r="GX40" s="337">
        <f>GX41+GX46+GX47+GX48+GX49</f>
        <v>0</v>
      </c>
      <c r="GY40" s="337">
        <f t="shared" ref="GY40:GZ40" si="350">GY41+GY46+GY47+GY48+GY49</f>
        <v>0</v>
      </c>
      <c r="GZ40" s="337">
        <f t="shared" si="350"/>
        <v>0</v>
      </c>
      <c r="HA40" s="337">
        <f>HA41+HA46+HA47+HA48+HA49</f>
        <v>0</v>
      </c>
      <c r="HB40" s="337">
        <f t="shared" ref="HB40:HC40" si="351">HB41+HB46+HB47+HB48+HB49</f>
        <v>0</v>
      </c>
      <c r="HC40" s="338">
        <f t="shared" si="351"/>
        <v>57</v>
      </c>
    </row>
    <row r="41" spans="1:211" s="167" customFormat="1" x14ac:dyDescent="0.2">
      <c r="A41" s="317" t="s">
        <v>598</v>
      </c>
      <c r="B41" s="310">
        <f>B42+B43+B44+B45</f>
        <v>0</v>
      </c>
      <c r="C41" s="337">
        <f t="shared" ref="C41" si="352">C42+C43+C44+C45</f>
        <v>0</v>
      </c>
      <c r="D41" s="310">
        <f>D42+D43+D44+D45</f>
        <v>0</v>
      </c>
      <c r="E41" s="310">
        <f t="shared" ref="E41:GV41" si="353">E42+E43+E44+E45</f>
        <v>0</v>
      </c>
      <c r="F41" s="337">
        <f t="shared" si="353"/>
        <v>0</v>
      </c>
      <c r="G41" s="310">
        <f>G42+G43+G44+G45</f>
        <v>0</v>
      </c>
      <c r="H41" s="310">
        <f t="shared" si="353"/>
        <v>0</v>
      </c>
      <c r="I41" s="337">
        <f t="shared" si="353"/>
        <v>0</v>
      </c>
      <c r="J41" s="310">
        <f>J42+J43+J44+J45</f>
        <v>0</v>
      </c>
      <c r="K41" s="310">
        <f t="shared" si="353"/>
        <v>0</v>
      </c>
      <c r="L41" s="337">
        <f t="shared" si="353"/>
        <v>0</v>
      </c>
      <c r="M41" s="310">
        <f>M42+M43+M44+M45</f>
        <v>0</v>
      </c>
      <c r="N41" s="310">
        <f t="shared" si="353"/>
        <v>0</v>
      </c>
      <c r="O41" s="337">
        <f t="shared" si="353"/>
        <v>0</v>
      </c>
      <c r="P41" s="310">
        <f>P42+P43+P44+P45</f>
        <v>0</v>
      </c>
      <c r="Q41" s="310">
        <f t="shared" ref="Q41" si="354">Q42+Q43+Q44+Q45</f>
        <v>0</v>
      </c>
      <c r="R41" s="337">
        <f t="shared" si="353"/>
        <v>0</v>
      </c>
      <c r="S41" s="310">
        <f>S42+S43+S44+S45</f>
        <v>0</v>
      </c>
      <c r="T41" s="310">
        <f t="shared" si="353"/>
        <v>0</v>
      </c>
      <c r="U41" s="337">
        <f t="shared" si="353"/>
        <v>0</v>
      </c>
      <c r="V41" s="310">
        <f>V42+V43+V44+V45</f>
        <v>0</v>
      </c>
      <c r="W41" s="310">
        <f t="shared" ref="W41" si="355">W42+W43+W44+W45</f>
        <v>0</v>
      </c>
      <c r="X41" s="337">
        <f t="shared" si="353"/>
        <v>0</v>
      </c>
      <c r="Y41" s="310">
        <f>Y42+Y43+Y44+Y45</f>
        <v>0</v>
      </c>
      <c r="Z41" s="310">
        <f t="shared" ref="Z41" si="356">Z42+Z43+Z44+Z45</f>
        <v>0</v>
      </c>
      <c r="AA41" s="337">
        <f t="shared" si="353"/>
        <v>0</v>
      </c>
      <c r="AB41" s="310">
        <f>AB42+AB43+AB44+AB45</f>
        <v>0</v>
      </c>
      <c r="AC41" s="310">
        <f t="shared" ref="AC41" si="357">AC42+AC43+AC44+AC45</f>
        <v>0</v>
      </c>
      <c r="AD41" s="337">
        <f t="shared" si="353"/>
        <v>0</v>
      </c>
      <c r="AE41" s="310">
        <f>AE42+AE43+AE44+AE45</f>
        <v>0</v>
      </c>
      <c r="AF41" s="310">
        <f t="shared" ref="AF41" si="358">AF42+AF43+AF44+AF45</f>
        <v>0</v>
      </c>
      <c r="AG41" s="337">
        <f t="shared" si="353"/>
        <v>0</v>
      </c>
      <c r="AH41" s="310">
        <f>AH42+AH43+AH44+AH45</f>
        <v>0</v>
      </c>
      <c r="AI41" s="310">
        <f t="shared" si="353"/>
        <v>0</v>
      </c>
      <c r="AJ41" s="337">
        <f t="shared" si="353"/>
        <v>0</v>
      </c>
      <c r="AK41" s="310">
        <f>AK42+AK43+AK44+AK45</f>
        <v>0</v>
      </c>
      <c r="AL41" s="310">
        <f t="shared" si="353"/>
        <v>0</v>
      </c>
      <c r="AM41" s="337">
        <f t="shared" si="353"/>
        <v>0</v>
      </c>
      <c r="AN41" s="310">
        <f>AN42+AN43+AN44+AN45</f>
        <v>0</v>
      </c>
      <c r="AO41" s="310">
        <f t="shared" si="353"/>
        <v>0</v>
      </c>
      <c r="AP41" s="337">
        <f t="shared" si="353"/>
        <v>0</v>
      </c>
      <c r="AQ41" s="310">
        <f>AQ42+AQ43+AQ44+AQ45</f>
        <v>0</v>
      </c>
      <c r="AR41" s="310">
        <f>AR42+AR43+AR44+AR45</f>
        <v>0</v>
      </c>
      <c r="AS41" s="337">
        <f t="shared" ref="AS41" si="359">AS42+AS43+AS44+AS45</f>
        <v>0</v>
      </c>
      <c r="AT41" s="310">
        <f>AT42+AT43+AT44+AT45</f>
        <v>0</v>
      </c>
      <c r="AU41" s="310">
        <f t="shared" si="353"/>
        <v>0</v>
      </c>
      <c r="AV41" s="337">
        <f t="shared" si="353"/>
        <v>0</v>
      </c>
      <c r="AW41" s="310">
        <f>AW42+AW43+AW44+AW45</f>
        <v>0</v>
      </c>
      <c r="AX41" s="310">
        <f t="shared" si="353"/>
        <v>0</v>
      </c>
      <c r="AY41" s="337">
        <f t="shared" si="353"/>
        <v>0</v>
      </c>
      <c r="AZ41" s="310">
        <f>AZ42+AZ43+AZ44+AZ45</f>
        <v>0</v>
      </c>
      <c r="BA41" s="310">
        <f t="shared" si="353"/>
        <v>0</v>
      </c>
      <c r="BB41" s="337">
        <f t="shared" si="353"/>
        <v>0</v>
      </c>
      <c r="BC41" s="310">
        <f>BC42+BC43+BC44+BC45</f>
        <v>0</v>
      </c>
      <c r="BD41" s="310">
        <f t="shared" si="353"/>
        <v>0</v>
      </c>
      <c r="BE41" s="337">
        <f t="shared" si="353"/>
        <v>0</v>
      </c>
      <c r="BF41" s="310">
        <f>BF42+BF43+BF44+BF45</f>
        <v>0</v>
      </c>
      <c r="BG41" s="310">
        <f t="shared" si="353"/>
        <v>0</v>
      </c>
      <c r="BH41" s="337">
        <f t="shared" si="353"/>
        <v>0</v>
      </c>
      <c r="BI41" s="310">
        <f>BI42+BI43+BI44+BI45</f>
        <v>0</v>
      </c>
      <c r="BJ41" s="310">
        <f t="shared" si="353"/>
        <v>0</v>
      </c>
      <c r="BK41" s="337">
        <f t="shared" si="353"/>
        <v>0</v>
      </c>
      <c r="BL41" s="310">
        <f>BL42+BL43+BL44+BL45</f>
        <v>0</v>
      </c>
      <c r="BM41" s="310">
        <f t="shared" si="353"/>
        <v>0</v>
      </c>
      <c r="BN41" s="337">
        <f t="shared" si="353"/>
        <v>0</v>
      </c>
      <c r="BO41" s="310">
        <f>BO42+BO43+BO44+BO45</f>
        <v>0</v>
      </c>
      <c r="BP41" s="310">
        <f t="shared" si="353"/>
        <v>0</v>
      </c>
      <c r="BQ41" s="337">
        <f t="shared" si="353"/>
        <v>0</v>
      </c>
      <c r="BR41" s="310">
        <f>BR42+BR43+BR44+BR45</f>
        <v>0</v>
      </c>
      <c r="BS41" s="310">
        <f t="shared" si="353"/>
        <v>0</v>
      </c>
      <c r="BT41" s="337">
        <f t="shared" si="353"/>
        <v>0</v>
      </c>
      <c r="BU41" s="310">
        <f>BU42+BU43+BU44+BU45</f>
        <v>0</v>
      </c>
      <c r="BV41" s="310">
        <f t="shared" si="353"/>
        <v>0</v>
      </c>
      <c r="BW41" s="337">
        <f t="shared" si="353"/>
        <v>0</v>
      </c>
      <c r="BX41" s="310">
        <f>BX42+BX43+BX44+BX45</f>
        <v>0</v>
      </c>
      <c r="BY41" s="310">
        <f t="shared" si="353"/>
        <v>0</v>
      </c>
      <c r="BZ41" s="337">
        <f t="shared" si="353"/>
        <v>0</v>
      </c>
      <c r="CA41" s="310">
        <f>CA42+CA43+CA44+CA45</f>
        <v>0</v>
      </c>
      <c r="CB41" s="310">
        <f t="shared" si="353"/>
        <v>0</v>
      </c>
      <c r="CC41" s="337">
        <f t="shared" si="353"/>
        <v>0</v>
      </c>
      <c r="CD41" s="310">
        <f>CD42+CD43+CD44+CD45</f>
        <v>0</v>
      </c>
      <c r="CE41" s="310">
        <f t="shared" si="353"/>
        <v>0</v>
      </c>
      <c r="CF41" s="337">
        <f t="shared" si="353"/>
        <v>0</v>
      </c>
      <c r="CG41" s="310">
        <f>CG42+CG43+CG44+CG45</f>
        <v>0</v>
      </c>
      <c r="CH41" s="310">
        <f t="shared" si="353"/>
        <v>0</v>
      </c>
      <c r="CI41" s="337">
        <f t="shared" si="353"/>
        <v>0</v>
      </c>
      <c r="CJ41" s="310">
        <f>CJ42+CJ43+CJ44+CJ45</f>
        <v>0</v>
      </c>
      <c r="CK41" s="310">
        <f t="shared" si="353"/>
        <v>0</v>
      </c>
      <c r="CL41" s="337">
        <f t="shared" si="353"/>
        <v>0</v>
      </c>
      <c r="CM41" s="310">
        <f>CM42+CM43+CM44+CM45</f>
        <v>0</v>
      </c>
      <c r="CN41" s="310">
        <f t="shared" si="353"/>
        <v>0</v>
      </c>
      <c r="CO41" s="337">
        <f t="shared" si="353"/>
        <v>0</v>
      </c>
      <c r="CP41" s="310">
        <f>CP42+CP43+CP44+CP45</f>
        <v>0</v>
      </c>
      <c r="CQ41" s="310">
        <f t="shared" si="353"/>
        <v>0</v>
      </c>
      <c r="CR41" s="337">
        <f t="shared" si="353"/>
        <v>0</v>
      </c>
      <c r="CS41" s="310">
        <f>CS42+CS43+CS44+CS45</f>
        <v>0</v>
      </c>
      <c r="CT41" s="310">
        <f t="shared" si="353"/>
        <v>0</v>
      </c>
      <c r="CU41" s="337">
        <f t="shared" si="353"/>
        <v>0</v>
      </c>
      <c r="CV41" s="310">
        <f>CV42+CV43+CV44+CV45</f>
        <v>0</v>
      </c>
      <c r="CW41" s="310">
        <f t="shared" si="353"/>
        <v>0</v>
      </c>
      <c r="CX41" s="337">
        <f t="shared" si="353"/>
        <v>0</v>
      </c>
      <c r="CY41" s="310">
        <f>CY42+CY43+CY44+CY45</f>
        <v>0</v>
      </c>
      <c r="CZ41" s="310">
        <f t="shared" si="353"/>
        <v>0</v>
      </c>
      <c r="DA41" s="337">
        <f t="shared" si="353"/>
        <v>0</v>
      </c>
      <c r="DB41" s="310">
        <f>DB42+DB43+DB44+DB45</f>
        <v>0</v>
      </c>
      <c r="DC41" s="310">
        <f t="shared" si="353"/>
        <v>0</v>
      </c>
      <c r="DD41" s="337">
        <f t="shared" si="353"/>
        <v>0</v>
      </c>
      <c r="DE41" s="310">
        <f>DE42+DE43+DE44+DE45</f>
        <v>0</v>
      </c>
      <c r="DF41" s="310">
        <f t="shared" si="353"/>
        <v>0</v>
      </c>
      <c r="DG41" s="337">
        <f t="shared" si="353"/>
        <v>0</v>
      </c>
      <c r="DH41" s="310">
        <f>DH42+DH43+DH44+DH45</f>
        <v>0</v>
      </c>
      <c r="DI41" s="310">
        <f t="shared" si="353"/>
        <v>0</v>
      </c>
      <c r="DJ41" s="337">
        <f t="shared" si="353"/>
        <v>0</v>
      </c>
      <c r="DK41" s="310">
        <f>DK42+DK43+DK44+DK45</f>
        <v>0</v>
      </c>
      <c r="DL41" s="310">
        <f t="shared" si="353"/>
        <v>0</v>
      </c>
      <c r="DM41" s="337">
        <f t="shared" si="353"/>
        <v>0</v>
      </c>
      <c r="DN41" s="310">
        <f>DN42+DN43+DN44+DN45</f>
        <v>0</v>
      </c>
      <c r="DO41" s="310">
        <f>DO42+DO43+DO44+DO45</f>
        <v>0</v>
      </c>
      <c r="DP41" s="337">
        <f t="shared" ref="DP41" si="360">DP42+DP43+DP44+DP45</f>
        <v>0</v>
      </c>
      <c r="DQ41" s="310">
        <f>DQ42+DQ43+DQ44+DQ45</f>
        <v>0</v>
      </c>
      <c r="DR41" s="395">
        <f t="shared" si="353"/>
        <v>0</v>
      </c>
      <c r="DS41" s="395">
        <f t="shared" si="353"/>
        <v>0</v>
      </c>
      <c r="DT41" s="395">
        <f t="shared" si="353"/>
        <v>0</v>
      </c>
      <c r="DU41" s="310">
        <f t="shared" si="353"/>
        <v>0</v>
      </c>
      <c r="DV41" s="337">
        <f t="shared" si="353"/>
        <v>0</v>
      </c>
      <c r="DW41" s="310">
        <f>DW42+DW43+DW44+DW45</f>
        <v>0</v>
      </c>
      <c r="DX41" s="310">
        <f t="shared" si="353"/>
        <v>0</v>
      </c>
      <c r="DY41" s="337">
        <f t="shared" si="353"/>
        <v>0</v>
      </c>
      <c r="DZ41" s="310">
        <f>DZ42+DZ43+DZ44+DZ45</f>
        <v>0</v>
      </c>
      <c r="EA41" s="310">
        <f t="shared" si="353"/>
        <v>0</v>
      </c>
      <c r="EB41" s="337">
        <f t="shared" si="353"/>
        <v>0</v>
      </c>
      <c r="EC41" s="310">
        <f>EC42+EC43+EC44+EC45</f>
        <v>0</v>
      </c>
      <c r="ED41" s="310">
        <f t="shared" si="353"/>
        <v>0</v>
      </c>
      <c r="EE41" s="337">
        <f t="shared" si="353"/>
        <v>0</v>
      </c>
      <c r="EF41" s="310">
        <f>EF42+EF43+EF44+EF45</f>
        <v>0</v>
      </c>
      <c r="EG41" s="310">
        <f t="shared" ref="EG41:EN41" si="361">EG42+EG43+EG44+EG45</f>
        <v>0</v>
      </c>
      <c r="EH41" s="337">
        <f t="shared" si="361"/>
        <v>0</v>
      </c>
      <c r="EI41" s="310">
        <f>EI42+EI43+EI44+EI45</f>
        <v>0</v>
      </c>
      <c r="EJ41" s="310">
        <f t="shared" ref="EJ41:EK41" si="362">EJ42+EJ43+EJ44+EJ45</f>
        <v>0</v>
      </c>
      <c r="EK41" s="337">
        <f t="shared" si="362"/>
        <v>0</v>
      </c>
      <c r="EL41" s="310">
        <f>EL42+EL43+EL44+EL45</f>
        <v>0</v>
      </c>
      <c r="EM41" s="310">
        <f t="shared" si="361"/>
        <v>0</v>
      </c>
      <c r="EN41" s="337">
        <f t="shared" si="361"/>
        <v>0</v>
      </c>
      <c r="EO41" s="310">
        <f>EO42+EO43+EO44+EO45</f>
        <v>0</v>
      </c>
      <c r="EP41" s="310">
        <f t="shared" ref="EP41:ET41" si="363">EP42+EP43+EP44+EP45</f>
        <v>0</v>
      </c>
      <c r="EQ41" s="337">
        <f t="shared" si="363"/>
        <v>0</v>
      </c>
      <c r="ER41" s="310">
        <f>ER42+ER43+ER44+ER45</f>
        <v>0</v>
      </c>
      <c r="ES41" s="310">
        <f t="shared" si="363"/>
        <v>0</v>
      </c>
      <c r="ET41" s="337">
        <f t="shared" si="363"/>
        <v>0</v>
      </c>
      <c r="EU41" s="310">
        <f>EU42+EU43+EU44+EU45</f>
        <v>0</v>
      </c>
      <c r="EV41" s="395">
        <f t="shared" si="353"/>
        <v>0</v>
      </c>
      <c r="EW41" s="395">
        <f t="shared" si="353"/>
        <v>0</v>
      </c>
      <c r="EX41" s="395">
        <f t="shared" si="353"/>
        <v>0</v>
      </c>
      <c r="EY41" s="337">
        <f>EY42+EY43+EY44+EY45</f>
        <v>0</v>
      </c>
      <c r="EZ41" s="337">
        <f t="shared" ref="EZ41" si="364">EZ42+EZ43+EZ44+EZ45</f>
        <v>0</v>
      </c>
      <c r="FA41" s="310">
        <f>FA42+FA43+FA44+FA45</f>
        <v>0</v>
      </c>
      <c r="FB41" s="337">
        <f t="shared" ref="FB41" si="365">FB42+FB43+FB44+FB45</f>
        <v>0</v>
      </c>
      <c r="FC41" s="337">
        <f t="shared" si="353"/>
        <v>0</v>
      </c>
      <c r="FD41" s="310">
        <f>FD42+FD43+FD44+FD45</f>
        <v>0</v>
      </c>
      <c r="FE41" s="337">
        <f t="shared" ref="FE41" si="366">FE42+FE43+FE44+FE45</f>
        <v>0</v>
      </c>
      <c r="FF41" s="337">
        <f t="shared" si="353"/>
        <v>0</v>
      </c>
      <c r="FG41" s="310">
        <f>FG42+FG43+FG44+FG45</f>
        <v>0</v>
      </c>
      <c r="FH41" s="337">
        <f t="shared" ref="FH41" si="367">FH42+FH43+FH44+FH45</f>
        <v>0</v>
      </c>
      <c r="FI41" s="337">
        <f t="shared" si="353"/>
        <v>0</v>
      </c>
      <c r="FJ41" s="310">
        <f>FJ42+FJ43+FJ44+FJ45</f>
        <v>0</v>
      </c>
      <c r="FK41" s="337">
        <f t="shared" ref="FK41" si="368">FK42+FK43+FK44+FK45</f>
        <v>0</v>
      </c>
      <c r="FL41" s="337">
        <f t="shared" si="353"/>
        <v>0</v>
      </c>
      <c r="FM41" s="310">
        <f>FM42+FM43+FM44+FM45</f>
        <v>0</v>
      </c>
      <c r="FN41" s="337">
        <f t="shared" ref="FN41" si="369">FN42+FN43+FN44+FN45</f>
        <v>0</v>
      </c>
      <c r="FO41" s="337">
        <f t="shared" si="353"/>
        <v>0</v>
      </c>
      <c r="FP41" s="310">
        <f>FP42+FP43+FP44+FP45</f>
        <v>0</v>
      </c>
      <c r="FQ41" s="337">
        <f t="shared" ref="FQ41" si="370">FQ42+FQ43+FQ44+FQ45</f>
        <v>0</v>
      </c>
      <c r="FR41" s="337">
        <f t="shared" si="353"/>
        <v>0</v>
      </c>
      <c r="FS41" s="310">
        <f>FS42+FS43+FS44+FS45</f>
        <v>0</v>
      </c>
      <c r="FT41" s="337">
        <f t="shared" ref="FT41" si="371">FT42+FT43+FT44+FT45</f>
        <v>0</v>
      </c>
      <c r="FU41" s="337">
        <f t="shared" si="353"/>
        <v>0</v>
      </c>
      <c r="FV41" s="310">
        <f>FV42+FV43+FV44+FV45</f>
        <v>0</v>
      </c>
      <c r="FW41" s="337">
        <f t="shared" ref="FW41" si="372">FW42+FW43+FW44+FW45</f>
        <v>0</v>
      </c>
      <c r="FX41" s="337">
        <f t="shared" si="353"/>
        <v>0</v>
      </c>
      <c r="FY41" s="310">
        <f>FY42+FY43+FY44+FY45</f>
        <v>0</v>
      </c>
      <c r="FZ41" s="337">
        <f t="shared" si="353"/>
        <v>0</v>
      </c>
      <c r="GA41" s="337">
        <f t="shared" si="353"/>
        <v>0</v>
      </c>
      <c r="GB41" s="310">
        <f>GB42+GB43+GB44+GB45</f>
        <v>0</v>
      </c>
      <c r="GC41" s="337">
        <f t="shared" ref="GC41" si="373">GC42+GC43+GC44+GC45</f>
        <v>0</v>
      </c>
      <c r="GD41" s="337">
        <f t="shared" si="353"/>
        <v>0</v>
      </c>
      <c r="GE41" s="310">
        <f>GE42+GE43+GE44+GE45</f>
        <v>0</v>
      </c>
      <c r="GF41" s="337">
        <f t="shared" ref="GF41" si="374">GF42+GF43+GF44+GF45</f>
        <v>0</v>
      </c>
      <c r="GG41" s="337">
        <f t="shared" si="353"/>
        <v>0</v>
      </c>
      <c r="GH41" s="310">
        <f>GH42+GH43+GH44+GH45</f>
        <v>0</v>
      </c>
      <c r="GI41" s="337">
        <f>GI42+GI43+GI44+GI45</f>
        <v>0</v>
      </c>
      <c r="GJ41" s="337">
        <f t="shared" ref="GJ41" si="375">GJ42+GJ43+GJ44+GJ45</f>
        <v>0</v>
      </c>
      <c r="GK41" s="310">
        <f>GK42+GK43+GK44+GK45</f>
        <v>0</v>
      </c>
      <c r="GL41" s="337">
        <f>GL42+GL43+GL44+GL45</f>
        <v>0</v>
      </c>
      <c r="GM41" s="337">
        <f t="shared" ref="GM41:GN41" si="376">GM42+GM43+GM44+GM45</f>
        <v>0</v>
      </c>
      <c r="GN41" s="337">
        <f t="shared" si="376"/>
        <v>0</v>
      </c>
      <c r="GO41" s="337">
        <f>GO42+GO43+GO44+GO45</f>
        <v>0</v>
      </c>
      <c r="GP41" s="337">
        <f t="shared" ref="GP41" si="377">GP42+GP43+GP44+GP45</f>
        <v>0</v>
      </c>
      <c r="GQ41" s="310">
        <f>GQ42+GQ43+GQ44+GQ45</f>
        <v>0</v>
      </c>
      <c r="GR41" s="337">
        <f t="shared" ref="GR41" si="378">GR42+GR43+GR44+GR45</f>
        <v>0</v>
      </c>
      <c r="GS41" s="337">
        <f t="shared" si="353"/>
        <v>0</v>
      </c>
      <c r="GT41" s="310">
        <v>0</v>
      </c>
      <c r="GU41" s="337">
        <f t="shared" ref="GU41" si="379">GU42+GU43+GU44+GU45</f>
        <v>0</v>
      </c>
      <c r="GV41" s="337">
        <f t="shared" si="353"/>
        <v>0</v>
      </c>
      <c r="GW41" s="310">
        <f>GW42+GW43+GW44+GW45</f>
        <v>0</v>
      </c>
      <c r="GX41" s="337">
        <f>GX42+GX43+GX44+GX45</f>
        <v>0</v>
      </c>
      <c r="GY41" s="337">
        <f t="shared" ref="GY41:GZ41" si="380">GY42+GY43+GY44+GY45</f>
        <v>0</v>
      </c>
      <c r="GZ41" s="337">
        <f t="shared" si="380"/>
        <v>0</v>
      </c>
      <c r="HA41" s="337">
        <f>HA42+HA43+HA44+HA45</f>
        <v>0</v>
      </c>
      <c r="HB41" s="337">
        <f t="shared" ref="HB41:HC41" si="381">HB42+HB43+HB44+HB45</f>
        <v>0</v>
      </c>
      <c r="HC41" s="338">
        <f t="shared" si="381"/>
        <v>0</v>
      </c>
    </row>
    <row r="42" spans="1:211" x14ac:dyDescent="0.2">
      <c r="A42" s="318" t="s">
        <v>599</v>
      </c>
      <c r="B42" s="306">
        <v>0</v>
      </c>
      <c r="C42" s="334"/>
      <c r="D42" s="306"/>
      <c r="E42" s="306"/>
      <c r="F42" s="334"/>
      <c r="G42" s="306"/>
      <c r="H42" s="306"/>
      <c r="I42" s="334"/>
      <c r="J42" s="306"/>
      <c r="K42" s="306"/>
      <c r="L42" s="334"/>
      <c r="M42" s="306"/>
      <c r="N42" s="306"/>
      <c r="O42" s="334"/>
      <c r="P42" s="306"/>
      <c r="Q42" s="306"/>
      <c r="R42" s="334"/>
      <c r="S42" s="306"/>
      <c r="T42" s="306">
        <v>0</v>
      </c>
      <c r="U42" s="334"/>
      <c r="V42" s="306"/>
      <c r="W42" s="306">
        <v>0</v>
      </c>
      <c r="X42" s="334"/>
      <c r="Y42" s="306"/>
      <c r="Z42" s="306">
        <v>0</v>
      </c>
      <c r="AA42" s="334"/>
      <c r="AB42" s="306"/>
      <c r="AC42" s="306">
        <v>0</v>
      </c>
      <c r="AD42" s="334"/>
      <c r="AE42" s="306"/>
      <c r="AF42" s="306">
        <v>0</v>
      </c>
      <c r="AG42" s="334"/>
      <c r="AH42" s="306"/>
      <c r="AI42" s="306">
        <v>0</v>
      </c>
      <c r="AJ42" s="334"/>
      <c r="AK42" s="306"/>
      <c r="AL42" s="306">
        <v>0</v>
      </c>
      <c r="AM42" s="334"/>
      <c r="AN42" s="306"/>
      <c r="AO42" s="306">
        <v>0</v>
      </c>
      <c r="AP42" s="334"/>
      <c r="AQ42" s="306"/>
      <c r="AR42" s="306"/>
      <c r="AS42" s="334"/>
      <c r="AT42" s="306"/>
      <c r="AU42" s="306">
        <v>0</v>
      </c>
      <c r="AV42" s="334"/>
      <c r="AW42" s="306"/>
      <c r="AX42" s="306">
        <v>0</v>
      </c>
      <c r="AY42" s="334"/>
      <c r="AZ42" s="306"/>
      <c r="BA42" s="306"/>
      <c r="BB42" s="334"/>
      <c r="BC42" s="306"/>
      <c r="BD42" s="306">
        <v>0</v>
      </c>
      <c r="BE42" s="334"/>
      <c r="BF42" s="306"/>
      <c r="BG42" s="306">
        <v>0</v>
      </c>
      <c r="BH42" s="334"/>
      <c r="BI42" s="306"/>
      <c r="BJ42" s="306"/>
      <c r="BK42" s="334"/>
      <c r="BL42" s="306"/>
      <c r="BM42" s="306">
        <v>0</v>
      </c>
      <c r="BN42" s="334"/>
      <c r="BO42" s="306"/>
      <c r="BP42" s="306"/>
      <c r="BQ42" s="334"/>
      <c r="BR42" s="306"/>
      <c r="BS42" s="306">
        <v>0</v>
      </c>
      <c r="BT42" s="334"/>
      <c r="BU42" s="306"/>
      <c r="BV42" s="306"/>
      <c r="BW42" s="334"/>
      <c r="BX42" s="306"/>
      <c r="BY42" s="306">
        <v>0</v>
      </c>
      <c r="BZ42" s="334"/>
      <c r="CA42" s="306"/>
      <c r="CB42" s="306"/>
      <c r="CC42" s="334"/>
      <c r="CD42" s="306"/>
      <c r="CE42" s="306"/>
      <c r="CF42" s="334"/>
      <c r="CG42" s="306"/>
      <c r="CH42" s="306"/>
      <c r="CI42" s="334"/>
      <c r="CJ42" s="306"/>
      <c r="CK42" s="306"/>
      <c r="CL42" s="334"/>
      <c r="CM42" s="306"/>
      <c r="CN42" s="306"/>
      <c r="CO42" s="334"/>
      <c r="CP42" s="306"/>
      <c r="CQ42" s="306"/>
      <c r="CR42" s="334"/>
      <c r="CS42" s="306"/>
      <c r="CT42" s="306"/>
      <c r="CU42" s="334"/>
      <c r="CV42" s="306"/>
      <c r="CW42" s="306">
        <v>0</v>
      </c>
      <c r="CX42" s="334"/>
      <c r="CY42" s="306"/>
      <c r="CZ42" s="306">
        <v>0</v>
      </c>
      <c r="DA42" s="334"/>
      <c r="DB42" s="306"/>
      <c r="DC42" s="306"/>
      <c r="DD42" s="334"/>
      <c r="DE42" s="306"/>
      <c r="DF42" s="306">
        <v>0</v>
      </c>
      <c r="DG42" s="334"/>
      <c r="DH42" s="306"/>
      <c r="DI42" s="306">
        <v>0</v>
      </c>
      <c r="DJ42" s="334"/>
      <c r="DK42" s="306"/>
      <c r="DL42" s="306"/>
      <c r="DM42" s="334"/>
      <c r="DN42" s="306"/>
      <c r="DO42" s="306"/>
      <c r="DP42" s="334"/>
      <c r="DQ42" s="306"/>
      <c r="DR42" s="394">
        <f t="shared" ref="DR42:DT48" si="382">B42+E42+H42+K42+N42+Q42+T42+W42+Z42+AC42+AF42+AI42+AL42+AO42+AR42+AU42+AX42+BA42+BD42+BG42+BJ42+BM42+BP42+BS42+BV42+BY42+CB42+CE42+CH42+CK42+CN42+CQ42+CT42+CW42+CZ42+DC42+DF42+DI42+DL42+DO42</f>
        <v>0</v>
      </c>
      <c r="DS42" s="394">
        <f t="shared" si="382"/>
        <v>0</v>
      </c>
      <c r="DT42" s="394">
        <f t="shared" si="382"/>
        <v>0</v>
      </c>
      <c r="DU42" s="334"/>
      <c r="DV42" s="334"/>
      <c r="DW42" s="306"/>
      <c r="DX42" s="306"/>
      <c r="DY42" s="334"/>
      <c r="DZ42" s="306"/>
      <c r="EA42" s="306"/>
      <c r="EB42" s="334"/>
      <c r="EC42" s="306"/>
      <c r="ED42" s="306">
        <v>0</v>
      </c>
      <c r="EE42" s="334"/>
      <c r="EF42" s="306"/>
      <c r="EG42" s="306">
        <v>0</v>
      </c>
      <c r="EH42" s="334"/>
      <c r="EI42" s="306"/>
      <c r="EJ42" s="306">
        <v>0</v>
      </c>
      <c r="EK42" s="334"/>
      <c r="EL42" s="306"/>
      <c r="EM42" s="306">
        <v>0</v>
      </c>
      <c r="EN42" s="334"/>
      <c r="EO42" s="306"/>
      <c r="EP42" s="306">
        <v>0</v>
      </c>
      <c r="EQ42" s="334"/>
      <c r="ER42" s="306"/>
      <c r="ES42" s="306">
        <v>0</v>
      </c>
      <c r="ET42" s="334"/>
      <c r="EU42" s="306"/>
      <c r="EV42" s="394">
        <f t="shared" ref="EV42:EX48" si="383">DU42+DX42+EA42+ED42+EG42+EJ42+EM42+EP42+ES42</f>
        <v>0</v>
      </c>
      <c r="EW42" s="394">
        <f t="shared" si="383"/>
        <v>0</v>
      </c>
      <c r="EX42" s="394">
        <f t="shared" si="383"/>
        <v>0</v>
      </c>
      <c r="EY42" s="334"/>
      <c r="EZ42" s="334"/>
      <c r="FA42" s="306"/>
      <c r="FB42" s="334"/>
      <c r="FC42" s="334"/>
      <c r="FD42" s="306"/>
      <c r="FE42" s="334"/>
      <c r="FF42" s="334"/>
      <c r="FG42" s="306"/>
      <c r="FH42" s="334"/>
      <c r="FI42" s="334"/>
      <c r="FJ42" s="306"/>
      <c r="FK42" s="334"/>
      <c r="FL42" s="334"/>
      <c r="FM42" s="306"/>
      <c r="FN42" s="334"/>
      <c r="FO42" s="334"/>
      <c r="FP42" s="306"/>
      <c r="FQ42" s="334"/>
      <c r="FR42" s="334"/>
      <c r="FS42" s="306"/>
      <c r="FT42" s="334"/>
      <c r="FU42" s="334"/>
      <c r="FV42" s="306"/>
      <c r="FW42" s="334"/>
      <c r="FX42" s="334"/>
      <c r="FY42" s="306"/>
      <c r="FZ42" s="334"/>
      <c r="GA42" s="334"/>
      <c r="GB42" s="306"/>
      <c r="GC42" s="334"/>
      <c r="GD42" s="334"/>
      <c r="GE42" s="306"/>
      <c r="GF42" s="334"/>
      <c r="GG42" s="334"/>
      <c r="GH42" s="306"/>
      <c r="GI42" s="334"/>
      <c r="GJ42" s="334"/>
      <c r="GK42" s="306"/>
      <c r="GL42" s="334">
        <f t="shared" ref="GL42:GN48" si="384">EY42+FB42+FE42+FH42+FK42+FN42+FQ42+FT42+FW42+FZ42+GC42+GF42+GI42</f>
        <v>0</v>
      </c>
      <c r="GM42" s="334">
        <f t="shared" si="384"/>
        <v>0</v>
      </c>
      <c r="GN42" s="334">
        <f t="shared" si="384"/>
        <v>0</v>
      </c>
      <c r="GO42" s="334"/>
      <c r="GP42" s="334"/>
      <c r="GQ42" s="306"/>
      <c r="GR42" s="334"/>
      <c r="GS42" s="334"/>
      <c r="GT42" s="306"/>
      <c r="GU42" s="334"/>
      <c r="GV42" s="334"/>
      <c r="GW42" s="306"/>
      <c r="GX42" s="334">
        <f t="shared" ref="GX42:GZ48" si="385">GL42+GO42+GR42+GU42</f>
        <v>0</v>
      </c>
      <c r="GY42" s="334">
        <f t="shared" si="385"/>
        <v>0</v>
      </c>
      <c r="GZ42" s="334">
        <f t="shared" si="385"/>
        <v>0</v>
      </c>
      <c r="HA42" s="335">
        <f t="shared" ref="HA42:HC69" si="386">DR42+EV42+GX42</f>
        <v>0</v>
      </c>
      <c r="HB42" s="335">
        <f t="shared" si="159"/>
        <v>0</v>
      </c>
      <c r="HC42" s="336">
        <f t="shared" si="159"/>
        <v>0</v>
      </c>
    </row>
    <row r="43" spans="1:211" ht="25.5" x14ac:dyDescent="0.2">
      <c r="A43" s="318" t="s">
        <v>600</v>
      </c>
      <c r="B43" s="306"/>
      <c r="C43" s="334"/>
      <c r="D43" s="306"/>
      <c r="E43" s="306"/>
      <c r="F43" s="334"/>
      <c r="G43" s="306"/>
      <c r="H43" s="306"/>
      <c r="I43" s="334"/>
      <c r="J43" s="306"/>
      <c r="K43" s="306"/>
      <c r="L43" s="334"/>
      <c r="M43" s="306"/>
      <c r="N43" s="306"/>
      <c r="O43" s="334"/>
      <c r="P43" s="306"/>
      <c r="Q43" s="306"/>
      <c r="R43" s="334"/>
      <c r="S43" s="306"/>
      <c r="T43" s="306">
        <v>0</v>
      </c>
      <c r="U43" s="334"/>
      <c r="V43" s="306"/>
      <c r="W43" s="306">
        <v>0</v>
      </c>
      <c r="X43" s="334"/>
      <c r="Y43" s="306"/>
      <c r="Z43" s="306">
        <v>0</v>
      </c>
      <c r="AA43" s="334"/>
      <c r="AB43" s="306"/>
      <c r="AC43" s="306">
        <v>0</v>
      </c>
      <c r="AD43" s="334"/>
      <c r="AE43" s="306"/>
      <c r="AF43" s="306">
        <v>0</v>
      </c>
      <c r="AG43" s="334"/>
      <c r="AH43" s="306"/>
      <c r="AI43" s="306">
        <v>0</v>
      </c>
      <c r="AJ43" s="334"/>
      <c r="AK43" s="306"/>
      <c r="AL43" s="306">
        <v>0</v>
      </c>
      <c r="AM43" s="334"/>
      <c r="AN43" s="306"/>
      <c r="AO43" s="306">
        <v>0</v>
      </c>
      <c r="AP43" s="334"/>
      <c r="AQ43" s="306"/>
      <c r="AR43" s="306"/>
      <c r="AS43" s="334"/>
      <c r="AT43" s="306"/>
      <c r="AU43" s="306">
        <v>0</v>
      </c>
      <c r="AV43" s="334"/>
      <c r="AW43" s="306"/>
      <c r="AX43" s="306">
        <v>0</v>
      </c>
      <c r="AY43" s="334"/>
      <c r="AZ43" s="306"/>
      <c r="BA43" s="306"/>
      <c r="BB43" s="334"/>
      <c r="BC43" s="306"/>
      <c r="BD43" s="306"/>
      <c r="BE43" s="334"/>
      <c r="BF43" s="306"/>
      <c r="BG43" s="306"/>
      <c r="BH43" s="334"/>
      <c r="BI43" s="306"/>
      <c r="BJ43" s="306"/>
      <c r="BK43" s="334"/>
      <c r="BL43" s="306"/>
      <c r="BM43" s="306"/>
      <c r="BN43" s="334"/>
      <c r="BO43" s="306"/>
      <c r="BP43" s="306"/>
      <c r="BQ43" s="334"/>
      <c r="BR43" s="306"/>
      <c r="BS43" s="306"/>
      <c r="BT43" s="334"/>
      <c r="BU43" s="306"/>
      <c r="BV43" s="306"/>
      <c r="BW43" s="334"/>
      <c r="BX43" s="306"/>
      <c r="BY43" s="306">
        <v>0</v>
      </c>
      <c r="BZ43" s="334"/>
      <c r="CA43" s="306"/>
      <c r="CB43" s="306"/>
      <c r="CC43" s="334"/>
      <c r="CD43" s="306"/>
      <c r="CE43" s="306"/>
      <c r="CF43" s="334"/>
      <c r="CG43" s="306"/>
      <c r="CH43" s="306"/>
      <c r="CI43" s="334"/>
      <c r="CJ43" s="306"/>
      <c r="CK43" s="306"/>
      <c r="CL43" s="334"/>
      <c r="CM43" s="306"/>
      <c r="CN43" s="306"/>
      <c r="CO43" s="334"/>
      <c r="CP43" s="306"/>
      <c r="CQ43" s="306"/>
      <c r="CR43" s="334"/>
      <c r="CS43" s="306"/>
      <c r="CT43" s="306"/>
      <c r="CU43" s="334"/>
      <c r="CV43" s="306"/>
      <c r="CW43" s="306"/>
      <c r="CX43" s="334"/>
      <c r="CY43" s="306"/>
      <c r="CZ43" s="306"/>
      <c r="DA43" s="334"/>
      <c r="DB43" s="306"/>
      <c r="DC43" s="306"/>
      <c r="DD43" s="334"/>
      <c r="DE43" s="306"/>
      <c r="DF43" s="306"/>
      <c r="DG43" s="334"/>
      <c r="DH43" s="306"/>
      <c r="DI43" s="306"/>
      <c r="DJ43" s="334"/>
      <c r="DK43" s="306"/>
      <c r="DL43" s="306"/>
      <c r="DM43" s="334"/>
      <c r="DN43" s="306"/>
      <c r="DO43" s="306"/>
      <c r="DP43" s="334"/>
      <c r="DQ43" s="306"/>
      <c r="DR43" s="394">
        <f t="shared" si="382"/>
        <v>0</v>
      </c>
      <c r="DS43" s="394">
        <f t="shared" si="382"/>
        <v>0</v>
      </c>
      <c r="DT43" s="394">
        <f t="shared" si="382"/>
        <v>0</v>
      </c>
      <c r="DU43" s="334"/>
      <c r="DV43" s="334"/>
      <c r="DW43" s="306"/>
      <c r="DX43" s="306"/>
      <c r="DY43" s="334"/>
      <c r="DZ43" s="306"/>
      <c r="EA43" s="306"/>
      <c r="EB43" s="334"/>
      <c r="EC43" s="306"/>
      <c r="ED43" s="306"/>
      <c r="EE43" s="334"/>
      <c r="EF43" s="306"/>
      <c r="EG43" s="306"/>
      <c r="EH43" s="334"/>
      <c r="EI43" s="306"/>
      <c r="EJ43" s="306"/>
      <c r="EK43" s="334"/>
      <c r="EL43" s="306"/>
      <c r="EM43" s="306"/>
      <c r="EN43" s="334"/>
      <c r="EO43" s="306"/>
      <c r="EP43" s="306"/>
      <c r="EQ43" s="334"/>
      <c r="ER43" s="306"/>
      <c r="ES43" s="306"/>
      <c r="ET43" s="334"/>
      <c r="EU43" s="306"/>
      <c r="EV43" s="394">
        <f t="shared" si="383"/>
        <v>0</v>
      </c>
      <c r="EW43" s="394">
        <f t="shared" si="383"/>
        <v>0</v>
      </c>
      <c r="EX43" s="394">
        <f t="shared" si="383"/>
        <v>0</v>
      </c>
      <c r="EY43" s="334"/>
      <c r="EZ43" s="334"/>
      <c r="FA43" s="306"/>
      <c r="FB43" s="334"/>
      <c r="FC43" s="334"/>
      <c r="FD43" s="306"/>
      <c r="FE43" s="334"/>
      <c r="FF43" s="334"/>
      <c r="FG43" s="306"/>
      <c r="FH43" s="334"/>
      <c r="FI43" s="334"/>
      <c r="FJ43" s="306"/>
      <c r="FK43" s="334"/>
      <c r="FL43" s="334"/>
      <c r="FM43" s="306"/>
      <c r="FN43" s="334"/>
      <c r="FO43" s="334"/>
      <c r="FP43" s="306"/>
      <c r="FQ43" s="334"/>
      <c r="FR43" s="334"/>
      <c r="FS43" s="306"/>
      <c r="FT43" s="334"/>
      <c r="FU43" s="334"/>
      <c r="FV43" s="306"/>
      <c r="FW43" s="334"/>
      <c r="FX43" s="334"/>
      <c r="FY43" s="306"/>
      <c r="FZ43" s="334"/>
      <c r="GA43" s="334"/>
      <c r="GB43" s="306"/>
      <c r="GC43" s="334"/>
      <c r="GD43" s="334"/>
      <c r="GE43" s="306"/>
      <c r="GF43" s="334"/>
      <c r="GG43" s="334"/>
      <c r="GH43" s="306"/>
      <c r="GI43" s="334"/>
      <c r="GJ43" s="334"/>
      <c r="GK43" s="306"/>
      <c r="GL43" s="334">
        <f t="shared" si="384"/>
        <v>0</v>
      </c>
      <c r="GM43" s="334">
        <f t="shared" si="384"/>
        <v>0</v>
      </c>
      <c r="GN43" s="334">
        <f t="shared" si="384"/>
        <v>0</v>
      </c>
      <c r="GO43" s="334"/>
      <c r="GP43" s="334"/>
      <c r="GQ43" s="306"/>
      <c r="GR43" s="334"/>
      <c r="GS43" s="334"/>
      <c r="GT43" s="306"/>
      <c r="GU43" s="334"/>
      <c r="GV43" s="334"/>
      <c r="GW43" s="306"/>
      <c r="GX43" s="334">
        <f t="shared" si="385"/>
        <v>0</v>
      </c>
      <c r="GY43" s="334">
        <f t="shared" si="385"/>
        <v>0</v>
      </c>
      <c r="GZ43" s="334">
        <f t="shared" si="385"/>
        <v>0</v>
      </c>
      <c r="HA43" s="335">
        <f t="shared" si="386"/>
        <v>0</v>
      </c>
      <c r="HB43" s="335">
        <f t="shared" si="159"/>
        <v>0</v>
      </c>
      <c r="HC43" s="336">
        <f t="shared" si="159"/>
        <v>0</v>
      </c>
    </row>
    <row r="44" spans="1:211" x14ac:dyDescent="0.2">
      <c r="A44" s="318" t="s">
        <v>601</v>
      </c>
      <c r="B44" s="306"/>
      <c r="C44" s="334"/>
      <c r="D44" s="306"/>
      <c r="E44" s="306"/>
      <c r="F44" s="334"/>
      <c r="G44" s="306"/>
      <c r="H44" s="306"/>
      <c r="I44" s="334"/>
      <c r="J44" s="306"/>
      <c r="K44" s="306"/>
      <c r="L44" s="334"/>
      <c r="M44" s="306"/>
      <c r="N44" s="306"/>
      <c r="O44" s="334"/>
      <c r="P44" s="306"/>
      <c r="Q44" s="306"/>
      <c r="R44" s="334"/>
      <c r="S44" s="306"/>
      <c r="T44" s="306">
        <v>0</v>
      </c>
      <c r="U44" s="334"/>
      <c r="V44" s="306"/>
      <c r="W44" s="306">
        <v>0</v>
      </c>
      <c r="X44" s="334"/>
      <c r="Y44" s="306"/>
      <c r="Z44" s="306">
        <v>0</v>
      </c>
      <c r="AA44" s="334"/>
      <c r="AB44" s="306"/>
      <c r="AC44" s="306">
        <v>0</v>
      </c>
      <c r="AD44" s="334"/>
      <c r="AE44" s="306"/>
      <c r="AF44" s="306">
        <v>0</v>
      </c>
      <c r="AG44" s="334"/>
      <c r="AH44" s="306"/>
      <c r="AI44" s="306">
        <v>0</v>
      </c>
      <c r="AJ44" s="334"/>
      <c r="AK44" s="306"/>
      <c r="AL44" s="306">
        <v>0</v>
      </c>
      <c r="AM44" s="334"/>
      <c r="AN44" s="306"/>
      <c r="AO44" s="306">
        <v>0</v>
      </c>
      <c r="AP44" s="334"/>
      <c r="AQ44" s="306"/>
      <c r="AR44" s="306"/>
      <c r="AS44" s="334"/>
      <c r="AT44" s="306"/>
      <c r="AU44" s="306">
        <v>0</v>
      </c>
      <c r="AV44" s="334"/>
      <c r="AW44" s="306"/>
      <c r="AX44" s="306">
        <v>0</v>
      </c>
      <c r="AY44" s="334"/>
      <c r="AZ44" s="306"/>
      <c r="BA44" s="306"/>
      <c r="BB44" s="334"/>
      <c r="BC44" s="306"/>
      <c r="BD44" s="306"/>
      <c r="BE44" s="334"/>
      <c r="BF44" s="306"/>
      <c r="BG44" s="306"/>
      <c r="BH44" s="334"/>
      <c r="BI44" s="306"/>
      <c r="BJ44" s="306"/>
      <c r="BK44" s="334"/>
      <c r="BL44" s="306"/>
      <c r="BM44" s="306"/>
      <c r="BN44" s="334"/>
      <c r="BO44" s="306"/>
      <c r="BP44" s="306"/>
      <c r="BQ44" s="334"/>
      <c r="BR44" s="306"/>
      <c r="BS44" s="306"/>
      <c r="BT44" s="334"/>
      <c r="BU44" s="306"/>
      <c r="BV44" s="306"/>
      <c r="BW44" s="334"/>
      <c r="BX44" s="306"/>
      <c r="BY44" s="306">
        <v>0</v>
      </c>
      <c r="BZ44" s="334"/>
      <c r="CA44" s="306"/>
      <c r="CB44" s="306"/>
      <c r="CC44" s="334"/>
      <c r="CD44" s="306"/>
      <c r="CE44" s="306"/>
      <c r="CF44" s="334"/>
      <c r="CG44" s="306"/>
      <c r="CH44" s="306"/>
      <c r="CI44" s="334"/>
      <c r="CJ44" s="306"/>
      <c r="CK44" s="306"/>
      <c r="CL44" s="334"/>
      <c r="CM44" s="306"/>
      <c r="CN44" s="306"/>
      <c r="CO44" s="334"/>
      <c r="CP44" s="306"/>
      <c r="CQ44" s="306"/>
      <c r="CR44" s="334"/>
      <c r="CS44" s="306"/>
      <c r="CT44" s="306"/>
      <c r="CU44" s="334"/>
      <c r="CV44" s="306"/>
      <c r="CW44" s="306"/>
      <c r="CX44" s="334"/>
      <c r="CY44" s="306"/>
      <c r="CZ44" s="306"/>
      <c r="DA44" s="334"/>
      <c r="DB44" s="306"/>
      <c r="DC44" s="306"/>
      <c r="DD44" s="334"/>
      <c r="DE44" s="306"/>
      <c r="DF44" s="306"/>
      <c r="DG44" s="334"/>
      <c r="DH44" s="306"/>
      <c r="DI44" s="306"/>
      <c r="DJ44" s="334"/>
      <c r="DK44" s="306"/>
      <c r="DL44" s="306"/>
      <c r="DM44" s="334"/>
      <c r="DN44" s="306"/>
      <c r="DO44" s="306"/>
      <c r="DP44" s="334"/>
      <c r="DQ44" s="306"/>
      <c r="DR44" s="394">
        <f t="shared" si="382"/>
        <v>0</v>
      </c>
      <c r="DS44" s="394">
        <f t="shared" si="382"/>
        <v>0</v>
      </c>
      <c r="DT44" s="394">
        <f t="shared" si="382"/>
        <v>0</v>
      </c>
      <c r="DU44" s="334"/>
      <c r="DV44" s="334"/>
      <c r="DW44" s="306"/>
      <c r="DX44" s="306"/>
      <c r="DY44" s="334"/>
      <c r="DZ44" s="306"/>
      <c r="EA44" s="306"/>
      <c r="EB44" s="334"/>
      <c r="EC44" s="306"/>
      <c r="ED44" s="306"/>
      <c r="EE44" s="334"/>
      <c r="EF44" s="306"/>
      <c r="EG44" s="306"/>
      <c r="EH44" s="334"/>
      <c r="EI44" s="306"/>
      <c r="EJ44" s="306"/>
      <c r="EK44" s="334"/>
      <c r="EL44" s="306"/>
      <c r="EM44" s="306"/>
      <c r="EN44" s="334"/>
      <c r="EO44" s="306"/>
      <c r="EP44" s="306"/>
      <c r="EQ44" s="334"/>
      <c r="ER44" s="306"/>
      <c r="ES44" s="306"/>
      <c r="ET44" s="334"/>
      <c r="EU44" s="306"/>
      <c r="EV44" s="394">
        <f t="shared" si="383"/>
        <v>0</v>
      </c>
      <c r="EW44" s="394">
        <f t="shared" si="383"/>
        <v>0</v>
      </c>
      <c r="EX44" s="394">
        <f t="shared" si="383"/>
        <v>0</v>
      </c>
      <c r="EY44" s="334"/>
      <c r="EZ44" s="334"/>
      <c r="FA44" s="306"/>
      <c r="FB44" s="334"/>
      <c r="FC44" s="334"/>
      <c r="FD44" s="306"/>
      <c r="FE44" s="334"/>
      <c r="FF44" s="334"/>
      <c r="FG44" s="306"/>
      <c r="FH44" s="334"/>
      <c r="FI44" s="334"/>
      <c r="FJ44" s="306"/>
      <c r="FK44" s="334"/>
      <c r="FL44" s="334"/>
      <c r="FM44" s="306"/>
      <c r="FN44" s="334"/>
      <c r="FO44" s="334"/>
      <c r="FP44" s="306"/>
      <c r="FQ44" s="334"/>
      <c r="FR44" s="334"/>
      <c r="FS44" s="306"/>
      <c r="FT44" s="334"/>
      <c r="FU44" s="334"/>
      <c r="FV44" s="306"/>
      <c r="FW44" s="334"/>
      <c r="FX44" s="334"/>
      <c r="FY44" s="306"/>
      <c r="FZ44" s="334"/>
      <c r="GA44" s="334"/>
      <c r="GB44" s="306"/>
      <c r="GC44" s="334"/>
      <c r="GD44" s="334"/>
      <c r="GE44" s="306"/>
      <c r="GF44" s="334"/>
      <c r="GG44" s="334"/>
      <c r="GH44" s="306"/>
      <c r="GI44" s="334"/>
      <c r="GJ44" s="334"/>
      <c r="GK44" s="306"/>
      <c r="GL44" s="334">
        <f t="shared" si="384"/>
        <v>0</v>
      </c>
      <c r="GM44" s="334">
        <f t="shared" si="384"/>
        <v>0</v>
      </c>
      <c r="GN44" s="334">
        <f t="shared" si="384"/>
        <v>0</v>
      </c>
      <c r="GO44" s="334"/>
      <c r="GP44" s="334"/>
      <c r="GQ44" s="306"/>
      <c r="GR44" s="334"/>
      <c r="GS44" s="334"/>
      <c r="GT44" s="306"/>
      <c r="GU44" s="334"/>
      <c r="GV44" s="334"/>
      <c r="GW44" s="306"/>
      <c r="GX44" s="334">
        <f t="shared" si="385"/>
        <v>0</v>
      </c>
      <c r="GY44" s="334">
        <f t="shared" si="385"/>
        <v>0</v>
      </c>
      <c r="GZ44" s="334">
        <f t="shared" si="385"/>
        <v>0</v>
      </c>
      <c r="HA44" s="335">
        <f t="shared" si="386"/>
        <v>0</v>
      </c>
      <c r="HB44" s="335">
        <f t="shared" si="159"/>
        <v>0</v>
      </c>
      <c r="HC44" s="336">
        <f t="shared" si="159"/>
        <v>0</v>
      </c>
    </row>
    <row r="45" spans="1:211" x14ac:dyDescent="0.2">
      <c r="A45" s="318" t="s">
        <v>602</v>
      </c>
      <c r="B45" s="306">
        <v>0</v>
      </c>
      <c r="C45" s="334"/>
      <c r="D45" s="306"/>
      <c r="E45" s="306"/>
      <c r="F45" s="334"/>
      <c r="G45" s="306"/>
      <c r="H45" s="306"/>
      <c r="I45" s="334"/>
      <c r="J45" s="306"/>
      <c r="K45" s="306"/>
      <c r="L45" s="334"/>
      <c r="M45" s="306"/>
      <c r="N45" s="306"/>
      <c r="O45" s="334"/>
      <c r="P45" s="306"/>
      <c r="Q45" s="306"/>
      <c r="R45" s="334"/>
      <c r="S45" s="306"/>
      <c r="T45" s="306">
        <v>0</v>
      </c>
      <c r="U45" s="334"/>
      <c r="V45" s="306"/>
      <c r="W45" s="306">
        <v>0</v>
      </c>
      <c r="X45" s="334"/>
      <c r="Y45" s="306"/>
      <c r="Z45" s="306">
        <v>0</v>
      </c>
      <c r="AA45" s="334"/>
      <c r="AB45" s="306"/>
      <c r="AC45" s="306">
        <v>0</v>
      </c>
      <c r="AD45" s="334"/>
      <c r="AE45" s="306"/>
      <c r="AF45" s="306">
        <v>0</v>
      </c>
      <c r="AG45" s="334"/>
      <c r="AH45" s="306"/>
      <c r="AI45" s="306">
        <v>0</v>
      </c>
      <c r="AJ45" s="334"/>
      <c r="AK45" s="306"/>
      <c r="AL45" s="306">
        <v>0</v>
      </c>
      <c r="AM45" s="334"/>
      <c r="AN45" s="306"/>
      <c r="AO45" s="306">
        <v>0</v>
      </c>
      <c r="AP45" s="334"/>
      <c r="AQ45" s="306"/>
      <c r="AR45" s="306"/>
      <c r="AS45" s="334"/>
      <c r="AT45" s="306"/>
      <c r="AU45" s="306">
        <v>0</v>
      </c>
      <c r="AV45" s="334"/>
      <c r="AW45" s="306"/>
      <c r="AX45" s="306">
        <v>0</v>
      </c>
      <c r="AY45" s="334"/>
      <c r="AZ45" s="306"/>
      <c r="BA45" s="306"/>
      <c r="BB45" s="334"/>
      <c r="BC45" s="306"/>
      <c r="BD45" s="306">
        <v>0</v>
      </c>
      <c r="BE45" s="334"/>
      <c r="BF45" s="306"/>
      <c r="BG45" s="306">
        <v>0</v>
      </c>
      <c r="BH45" s="334"/>
      <c r="BI45" s="306"/>
      <c r="BJ45" s="306"/>
      <c r="BK45" s="334"/>
      <c r="BL45" s="306"/>
      <c r="BM45" s="306">
        <v>0</v>
      </c>
      <c r="BN45" s="334"/>
      <c r="BO45" s="306"/>
      <c r="BP45" s="306"/>
      <c r="BQ45" s="334"/>
      <c r="BR45" s="306"/>
      <c r="BS45" s="306">
        <v>0</v>
      </c>
      <c r="BT45" s="334"/>
      <c r="BU45" s="306"/>
      <c r="BV45" s="306"/>
      <c r="BW45" s="334"/>
      <c r="BX45" s="306"/>
      <c r="BY45" s="306">
        <v>0</v>
      </c>
      <c r="BZ45" s="334"/>
      <c r="CA45" s="306"/>
      <c r="CB45" s="306"/>
      <c r="CC45" s="334"/>
      <c r="CD45" s="306"/>
      <c r="CE45" s="306">
        <f>'[2]bevétel 11602'!H23</f>
        <v>0</v>
      </c>
      <c r="CF45" s="334"/>
      <c r="CG45" s="306"/>
      <c r="CH45" s="306"/>
      <c r="CI45" s="334"/>
      <c r="CJ45" s="306"/>
      <c r="CK45" s="306"/>
      <c r="CL45" s="334"/>
      <c r="CM45" s="306"/>
      <c r="CN45" s="306"/>
      <c r="CO45" s="334"/>
      <c r="CP45" s="306"/>
      <c r="CQ45" s="306"/>
      <c r="CR45" s="334"/>
      <c r="CS45" s="306"/>
      <c r="CT45" s="306"/>
      <c r="CU45" s="334"/>
      <c r="CV45" s="306"/>
      <c r="CW45" s="306">
        <v>0</v>
      </c>
      <c r="CX45" s="334"/>
      <c r="CY45" s="306"/>
      <c r="CZ45" s="306">
        <v>0</v>
      </c>
      <c r="DA45" s="334"/>
      <c r="DB45" s="306"/>
      <c r="DC45" s="306"/>
      <c r="DD45" s="334"/>
      <c r="DE45" s="306"/>
      <c r="DF45" s="306">
        <v>0</v>
      </c>
      <c r="DG45" s="334"/>
      <c r="DH45" s="306"/>
      <c r="DI45" s="306">
        <v>0</v>
      </c>
      <c r="DJ45" s="334"/>
      <c r="DK45" s="306"/>
      <c r="DL45" s="306"/>
      <c r="DM45" s="334"/>
      <c r="DN45" s="306"/>
      <c r="DO45" s="306"/>
      <c r="DP45" s="334"/>
      <c r="DQ45" s="306"/>
      <c r="DR45" s="394">
        <f t="shared" si="382"/>
        <v>0</v>
      </c>
      <c r="DS45" s="394">
        <f t="shared" si="382"/>
        <v>0</v>
      </c>
      <c r="DT45" s="394">
        <f t="shared" si="382"/>
        <v>0</v>
      </c>
      <c r="DU45" s="334"/>
      <c r="DV45" s="334"/>
      <c r="DW45" s="306"/>
      <c r="DX45" s="306"/>
      <c r="DY45" s="334"/>
      <c r="DZ45" s="306"/>
      <c r="EA45" s="306"/>
      <c r="EB45" s="334"/>
      <c r="EC45" s="306"/>
      <c r="ED45" s="306">
        <v>0</v>
      </c>
      <c r="EE45" s="334"/>
      <c r="EF45" s="306"/>
      <c r="EG45" s="306">
        <v>0</v>
      </c>
      <c r="EH45" s="334"/>
      <c r="EI45" s="306"/>
      <c r="EJ45" s="306">
        <v>0</v>
      </c>
      <c r="EK45" s="334"/>
      <c r="EL45" s="306"/>
      <c r="EM45" s="306">
        <v>0</v>
      </c>
      <c r="EN45" s="334"/>
      <c r="EO45" s="306"/>
      <c r="EP45" s="306">
        <v>0</v>
      </c>
      <c r="EQ45" s="334"/>
      <c r="ER45" s="306"/>
      <c r="ES45" s="306">
        <v>0</v>
      </c>
      <c r="ET45" s="334"/>
      <c r="EU45" s="306"/>
      <c r="EV45" s="394">
        <f t="shared" si="383"/>
        <v>0</v>
      </c>
      <c r="EW45" s="394">
        <f t="shared" si="383"/>
        <v>0</v>
      </c>
      <c r="EX45" s="394">
        <f t="shared" si="383"/>
        <v>0</v>
      </c>
      <c r="EY45" s="334"/>
      <c r="EZ45" s="334"/>
      <c r="FA45" s="306"/>
      <c r="FB45" s="334"/>
      <c r="FC45" s="334"/>
      <c r="FD45" s="306"/>
      <c r="FE45" s="334"/>
      <c r="FF45" s="334"/>
      <c r="FG45" s="306"/>
      <c r="FH45" s="334"/>
      <c r="FI45" s="334"/>
      <c r="FJ45" s="306"/>
      <c r="FK45" s="334"/>
      <c r="FL45" s="334"/>
      <c r="FM45" s="306"/>
      <c r="FN45" s="334"/>
      <c r="FO45" s="334"/>
      <c r="FP45" s="306"/>
      <c r="FQ45" s="334"/>
      <c r="FR45" s="334"/>
      <c r="FS45" s="306"/>
      <c r="FT45" s="334"/>
      <c r="FU45" s="334"/>
      <c r="FV45" s="306"/>
      <c r="FW45" s="334"/>
      <c r="FX45" s="334"/>
      <c r="FY45" s="306"/>
      <c r="FZ45" s="334"/>
      <c r="GA45" s="334"/>
      <c r="GB45" s="306"/>
      <c r="GC45" s="334"/>
      <c r="GD45" s="334"/>
      <c r="GE45" s="306"/>
      <c r="GF45" s="334"/>
      <c r="GG45" s="334"/>
      <c r="GH45" s="306"/>
      <c r="GI45" s="334"/>
      <c r="GJ45" s="334"/>
      <c r="GK45" s="306"/>
      <c r="GL45" s="334">
        <f t="shared" si="384"/>
        <v>0</v>
      </c>
      <c r="GM45" s="334">
        <f t="shared" si="384"/>
        <v>0</v>
      </c>
      <c r="GN45" s="334">
        <f t="shared" si="384"/>
        <v>0</v>
      </c>
      <c r="GO45" s="334"/>
      <c r="GP45" s="334"/>
      <c r="GQ45" s="306"/>
      <c r="GR45" s="334"/>
      <c r="GS45" s="334"/>
      <c r="GT45" s="306"/>
      <c r="GU45" s="334"/>
      <c r="GV45" s="334"/>
      <c r="GW45" s="306"/>
      <c r="GX45" s="334">
        <f t="shared" si="385"/>
        <v>0</v>
      </c>
      <c r="GY45" s="334">
        <f t="shared" si="385"/>
        <v>0</v>
      </c>
      <c r="GZ45" s="334">
        <f t="shared" si="385"/>
        <v>0</v>
      </c>
      <c r="HA45" s="335">
        <f t="shared" si="386"/>
        <v>0</v>
      </c>
      <c r="HB45" s="335">
        <f t="shared" si="159"/>
        <v>0</v>
      </c>
      <c r="HC45" s="336">
        <f t="shared" si="159"/>
        <v>0</v>
      </c>
    </row>
    <row r="46" spans="1:211" x14ac:dyDescent="0.2">
      <c r="A46" s="318" t="s">
        <v>603</v>
      </c>
      <c r="B46" s="306">
        <v>0</v>
      </c>
      <c r="C46" s="334"/>
      <c r="D46" s="306"/>
      <c r="E46" s="306"/>
      <c r="F46" s="334"/>
      <c r="G46" s="306"/>
      <c r="H46" s="306"/>
      <c r="I46" s="334"/>
      <c r="J46" s="306"/>
      <c r="K46" s="306"/>
      <c r="L46" s="334"/>
      <c r="M46" s="306"/>
      <c r="N46" s="306"/>
      <c r="O46" s="334"/>
      <c r="P46" s="306"/>
      <c r="Q46" s="306"/>
      <c r="R46" s="334"/>
      <c r="S46" s="306"/>
      <c r="T46" s="306">
        <v>0</v>
      </c>
      <c r="U46" s="334"/>
      <c r="V46" s="306"/>
      <c r="W46" s="306">
        <v>0</v>
      </c>
      <c r="X46" s="334"/>
      <c r="Y46" s="306"/>
      <c r="Z46" s="306">
        <v>0</v>
      </c>
      <c r="AA46" s="334"/>
      <c r="AB46" s="306"/>
      <c r="AC46" s="306">
        <v>0</v>
      </c>
      <c r="AD46" s="334"/>
      <c r="AE46" s="306"/>
      <c r="AF46" s="306">
        <v>0</v>
      </c>
      <c r="AG46" s="334"/>
      <c r="AH46" s="306"/>
      <c r="AI46" s="306">
        <v>0</v>
      </c>
      <c r="AJ46" s="334"/>
      <c r="AK46" s="306"/>
      <c r="AL46" s="306">
        <v>0</v>
      </c>
      <c r="AM46" s="334"/>
      <c r="AN46" s="306"/>
      <c r="AO46" s="306">
        <v>0</v>
      </c>
      <c r="AP46" s="334"/>
      <c r="AQ46" s="306"/>
      <c r="AR46" s="306"/>
      <c r="AS46" s="334"/>
      <c r="AT46" s="306"/>
      <c r="AU46" s="306">
        <v>0</v>
      </c>
      <c r="AV46" s="334"/>
      <c r="AW46" s="306"/>
      <c r="AX46" s="306">
        <v>0</v>
      </c>
      <c r="AY46" s="334"/>
      <c r="AZ46" s="306"/>
      <c r="BA46" s="306"/>
      <c r="BB46" s="334"/>
      <c r="BC46" s="306"/>
      <c r="BD46" s="306">
        <v>0</v>
      </c>
      <c r="BE46" s="334"/>
      <c r="BF46" s="306"/>
      <c r="BG46" s="306">
        <v>0</v>
      </c>
      <c r="BH46" s="334"/>
      <c r="BI46" s="306"/>
      <c r="BJ46" s="306"/>
      <c r="BK46" s="334"/>
      <c r="BL46" s="306"/>
      <c r="BM46" s="306">
        <v>0</v>
      </c>
      <c r="BN46" s="334"/>
      <c r="BO46" s="306"/>
      <c r="BP46" s="306"/>
      <c r="BQ46" s="334"/>
      <c r="BR46" s="306"/>
      <c r="BS46" s="306">
        <v>0</v>
      </c>
      <c r="BT46" s="334"/>
      <c r="BU46" s="306"/>
      <c r="BV46" s="306"/>
      <c r="BW46" s="334"/>
      <c r="BX46" s="306"/>
      <c r="BY46" s="306">
        <v>0</v>
      </c>
      <c r="BZ46" s="334"/>
      <c r="CA46" s="306"/>
      <c r="CB46" s="306"/>
      <c r="CC46" s="334"/>
      <c r="CD46" s="306"/>
      <c r="CE46" s="306">
        <f>'[2]bevétel 11602'!K23</f>
        <v>0</v>
      </c>
      <c r="CF46" s="334"/>
      <c r="CG46" s="306"/>
      <c r="CH46" s="306"/>
      <c r="CI46" s="334"/>
      <c r="CJ46" s="306"/>
      <c r="CK46" s="306"/>
      <c r="CL46" s="334"/>
      <c r="CM46" s="306"/>
      <c r="CN46" s="306"/>
      <c r="CO46" s="334"/>
      <c r="CP46" s="306"/>
      <c r="CQ46" s="306"/>
      <c r="CR46" s="334"/>
      <c r="CS46" s="306"/>
      <c r="CT46" s="306"/>
      <c r="CU46" s="334"/>
      <c r="CV46" s="306"/>
      <c r="CW46" s="306">
        <v>0</v>
      </c>
      <c r="CX46" s="334"/>
      <c r="CY46" s="306"/>
      <c r="CZ46" s="306">
        <v>0</v>
      </c>
      <c r="DA46" s="334"/>
      <c r="DB46" s="306"/>
      <c r="DC46" s="306"/>
      <c r="DD46" s="334"/>
      <c r="DE46" s="306"/>
      <c r="DF46" s="306">
        <v>0</v>
      </c>
      <c r="DG46" s="334"/>
      <c r="DH46" s="306"/>
      <c r="DI46" s="306">
        <v>0</v>
      </c>
      <c r="DJ46" s="334"/>
      <c r="DK46" s="306"/>
      <c r="DL46" s="306"/>
      <c r="DM46" s="334"/>
      <c r="DN46" s="306"/>
      <c r="DO46" s="306"/>
      <c r="DP46" s="334"/>
      <c r="DQ46" s="306"/>
      <c r="DR46" s="394">
        <f t="shared" si="382"/>
        <v>0</v>
      </c>
      <c r="DS46" s="394">
        <f t="shared" si="382"/>
        <v>0</v>
      </c>
      <c r="DT46" s="394">
        <f t="shared" si="382"/>
        <v>0</v>
      </c>
      <c r="DU46" s="334"/>
      <c r="DV46" s="334"/>
      <c r="DW46" s="306"/>
      <c r="DX46" s="306"/>
      <c r="DY46" s="334"/>
      <c r="DZ46" s="306"/>
      <c r="EA46" s="306"/>
      <c r="EB46" s="334"/>
      <c r="EC46" s="306"/>
      <c r="ED46" s="306">
        <v>0</v>
      </c>
      <c r="EE46" s="334"/>
      <c r="EF46" s="306"/>
      <c r="EG46" s="306">
        <v>0</v>
      </c>
      <c r="EH46" s="334"/>
      <c r="EI46" s="306"/>
      <c r="EJ46" s="306">
        <v>0</v>
      </c>
      <c r="EK46" s="334"/>
      <c r="EL46" s="306"/>
      <c r="EM46" s="306">
        <v>0</v>
      </c>
      <c r="EN46" s="334"/>
      <c r="EO46" s="306"/>
      <c r="EP46" s="306">
        <v>0</v>
      </c>
      <c r="EQ46" s="334"/>
      <c r="ER46" s="306"/>
      <c r="ES46" s="306">
        <v>0</v>
      </c>
      <c r="ET46" s="334"/>
      <c r="EU46" s="306"/>
      <c r="EV46" s="394">
        <f t="shared" si="383"/>
        <v>0</v>
      </c>
      <c r="EW46" s="394">
        <f t="shared" si="383"/>
        <v>0</v>
      </c>
      <c r="EX46" s="394">
        <f t="shared" si="383"/>
        <v>0</v>
      </c>
      <c r="EY46" s="334"/>
      <c r="EZ46" s="334"/>
      <c r="FA46" s="306"/>
      <c r="FB46" s="334"/>
      <c r="FC46" s="334"/>
      <c r="FD46" s="306"/>
      <c r="FE46" s="334"/>
      <c r="FF46" s="334"/>
      <c r="FG46" s="306"/>
      <c r="FH46" s="334"/>
      <c r="FI46" s="334"/>
      <c r="FJ46" s="306"/>
      <c r="FK46" s="334"/>
      <c r="FL46" s="334"/>
      <c r="FM46" s="306"/>
      <c r="FN46" s="334"/>
      <c r="FO46" s="334"/>
      <c r="FP46" s="306"/>
      <c r="FQ46" s="334"/>
      <c r="FR46" s="334"/>
      <c r="FS46" s="306"/>
      <c r="FT46" s="334"/>
      <c r="FU46" s="334"/>
      <c r="FV46" s="306"/>
      <c r="FW46" s="334"/>
      <c r="FX46" s="334"/>
      <c r="FY46" s="306"/>
      <c r="FZ46" s="334"/>
      <c r="GA46" s="334"/>
      <c r="GB46" s="306"/>
      <c r="GC46" s="334"/>
      <c r="GD46" s="334"/>
      <c r="GE46" s="306"/>
      <c r="GF46" s="334"/>
      <c r="GG46" s="334"/>
      <c r="GH46" s="306"/>
      <c r="GI46" s="334"/>
      <c r="GJ46" s="334"/>
      <c r="GK46" s="306"/>
      <c r="GL46" s="334">
        <f t="shared" si="384"/>
        <v>0</v>
      </c>
      <c r="GM46" s="334">
        <f t="shared" si="384"/>
        <v>0</v>
      </c>
      <c r="GN46" s="334">
        <f t="shared" si="384"/>
        <v>0</v>
      </c>
      <c r="GO46" s="334"/>
      <c r="GP46" s="334"/>
      <c r="GQ46" s="306"/>
      <c r="GR46" s="334"/>
      <c r="GS46" s="334"/>
      <c r="GT46" s="306"/>
      <c r="GU46" s="334"/>
      <c r="GV46" s="334"/>
      <c r="GW46" s="306"/>
      <c r="GX46" s="334">
        <f t="shared" si="385"/>
        <v>0</v>
      </c>
      <c r="GY46" s="334">
        <f t="shared" si="385"/>
        <v>0</v>
      </c>
      <c r="GZ46" s="334">
        <f t="shared" si="385"/>
        <v>0</v>
      </c>
      <c r="HA46" s="335">
        <f t="shared" si="386"/>
        <v>0</v>
      </c>
      <c r="HB46" s="335">
        <f t="shared" si="159"/>
        <v>0</v>
      </c>
      <c r="HC46" s="336">
        <f t="shared" si="159"/>
        <v>0</v>
      </c>
    </row>
    <row r="47" spans="1:211" x14ac:dyDescent="0.2">
      <c r="A47" s="318" t="s">
        <v>604</v>
      </c>
      <c r="B47" s="306">
        <v>0</v>
      </c>
      <c r="C47" s="334"/>
      <c r="D47" s="306"/>
      <c r="E47" s="306"/>
      <c r="F47" s="334"/>
      <c r="G47" s="306"/>
      <c r="H47" s="306"/>
      <c r="I47" s="334"/>
      <c r="J47" s="306"/>
      <c r="K47" s="306"/>
      <c r="L47" s="334"/>
      <c r="M47" s="306"/>
      <c r="N47" s="306"/>
      <c r="O47" s="334"/>
      <c r="P47" s="306"/>
      <c r="Q47" s="306"/>
      <c r="R47" s="334"/>
      <c r="S47" s="306"/>
      <c r="T47" s="306">
        <v>0</v>
      </c>
      <c r="U47" s="334"/>
      <c r="V47" s="306"/>
      <c r="W47" s="306">
        <v>0</v>
      </c>
      <c r="X47" s="334"/>
      <c r="Y47" s="306"/>
      <c r="Z47" s="306">
        <v>0</v>
      </c>
      <c r="AA47" s="334"/>
      <c r="AB47" s="306"/>
      <c r="AC47" s="306">
        <v>0</v>
      </c>
      <c r="AD47" s="334"/>
      <c r="AE47" s="306"/>
      <c r="AF47" s="306">
        <v>0</v>
      </c>
      <c r="AG47" s="334"/>
      <c r="AH47" s="306"/>
      <c r="AI47" s="306">
        <v>0</v>
      </c>
      <c r="AJ47" s="334"/>
      <c r="AK47" s="306"/>
      <c r="AL47" s="306">
        <v>0</v>
      </c>
      <c r="AM47" s="334"/>
      <c r="AN47" s="306"/>
      <c r="AO47" s="306">
        <v>0</v>
      </c>
      <c r="AP47" s="334"/>
      <c r="AQ47" s="306"/>
      <c r="AR47" s="306"/>
      <c r="AS47" s="334"/>
      <c r="AT47" s="306"/>
      <c r="AU47" s="306">
        <v>0</v>
      </c>
      <c r="AV47" s="334"/>
      <c r="AW47" s="306"/>
      <c r="AX47" s="306">
        <v>0</v>
      </c>
      <c r="AY47" s="334"/>
      <c r="AZ47" s="306"/>
      <c r="BA47" s="306"/>
      <c r="BB47" s="334"/>
      <c r="BC47" s="306"/>
      <c r="BD47" s="306">
        <v>0</v>
      </c>
      <c r="BE47" s="334"/>
      <c r="BF47" s="306"/>
      <c r="BG47" s="306">
        <v>0</v>
      </c>
      <c r="BH47" s="334"/>
      <c r="BI47" s="306"/>
      <c r="BJ47" s="306"/>
      <c r="BK47" s="334"/>
      <c r="BL47" s="306"/>
      <c r="BM47" s="306">
        <v>0</v>
      </c>
      <c r="BN47" s="334"/>
      <c r="BO47" s="306"/>
      <c r="BP47" s="306"/>
      <c r="BQ47" s="334"/>
      <c r="BR47" s="306"/>
      <c r="BS47" s="306">
        <v>0</v>
      </c>
      <c r="BT47" s="334"/>
      <c r="BU47" s="306"/>
      <c r="BV47" s="306"/>
      <c r="BW47" s="334"/>
      <c r="BX47" s="306"/>
      <c r="BY47" s="306">
        <v>0</v>
      </c>
      <c r="BZ47" s="334"/>
      <c r="CA47" s="306"/>
      <c r="CB47" s="306"/>
      <c r="CC47" s="334"/>
      <c r="CD47" s="306"/>
      <c r="CE47" s="306"/>
      <c r="CF47" s="334"/>
      <c r="CG47" s="306"/>
      <c r="CH47" s="306"/>
      <c r="CI47" s="334"/>
      <c r="CJ47" s="306"/>
      <c r="CK47" s="306"/>
      <c r="CL47" s="334"/>
      <c r="CM47" s="306"/>
      <c r="CN47" s="306"/>
      <c r="CO47" s="334"/>
      <c r="CP47" s="306"/>
      <c r="CQ47" s="306"/>
      <c r="CR47" s="334"/>
      <c r="CS47" s="306"/>
      <c r="CT47" s="306"/>
      <c r="CU47" s="334"/>
      <c r="CV47" s="306"/>
      <c r="CW47" s="306">
        <v>0</v>
      </c>
      <c r="CX47" s="334"/>
      <c r="CY47" s="306"/>
      <c r="CZ47" s="306">
        <v>0</v>
      </c>
      <c r="DA47" s="334"/>
      <c r="DB47" s="306"/>
      <c r="DC47" s="306"/>
      <c r="DD47" s="334"/>
      <c r="DE47" s="306"/>
      <c r="DF47" s="306">
        <v>0</v>
      </c>
      <c r="DG47" s="334"/>
      <c r="DH47" s="306"/>
      <c r="DI47" s="306">
        <v>0</v>
      </c>
      <c r="DJ47" s="334"/>
      <c r="DK47" s="306"/>
      <c r="DL47" s="306"/>
      <c r="DM47" s="334"/>
      <c r="DN47" s="306"/>
      <c r="DO47" s="306"/>
      <c r="DP47" s="334"/>
      <c r="DQ47" s="306"/>
      <c r="DR47" s="394">
        <f t="shared" si="382"/>
        <v>0</v>
      </c>
      <c r="DS47" s="394">
        <f t="shared" si="382"/>
        <v>0</v>
      </c>
      <c r="DT47" s="394">
        <f t="shared" si="382"/>
        <v>0</v>
      </c>
      <c r="DU47" s="334"/>
      <c r="DV47" s="334"/>
      <c r="DW47" s="306"/>
      <c r="DX47" s="306"/>
      <c r="DY47" s="334"/>
      <c r="DZ47" s="306"/>
      <c r="EA47" s="306"/>
      <c r="EB47" s="334"/>
      <c r="EC47" s="306"/>
      <c r="ED47" s="306">
        <v>0</v>
      </c>
      <c r="EE47" s="334"/>
      <c r="EF47" s="306">
        <v>57</v>
      </c>
      <c r="EG47" s="306">
        <v>0</v>
      </c>
      <c r="EH47" s="334"/>
      <c r="EI47" s="306"/>
      <c r="EJ47" s="306">
        <v>0</v>
      </c>
      <c r="EK47" s="334"/>
      <c r="EL47" s="306"/>
      <c r="EM47" s="306">
        <v>0</v>
      </c>
      <c r="EN47" s="334"/>
      <c r="EO47" s="306"/>
      <c r="EP47" s="306">
        <v>0</v>
      </c>
      <c r="EQ47" s="334"/>
      <c r="ER47" s="306"/>
      <c r="ES47" s="306">
        <v>0</v>
      </c>
      <c r="ET47" s="334"/>
      <c r="EU47" s="306"/>
      <c r="EV47" s="394">
        <f t="shared" si="383"/>
        <v>0</v>
      </c>
      <c r="EW47" s="394">
        <f t="shared" si="383"/>
        <v>0</v>
      </c>
      <c r="EX47" s="394">
        <f t="shared" si="383"/>
        <v>57</v>
      </c>
      <c r="EY47" s="334"/>
      <c r="EZ47" s="334"/>
      <c r="FA47" s="306"/>
      <c r="FB47" s="334"/>
      <c r="FC47" s="334"/>
      <c r="FD47" s="306"/>
      <c r="FE47" s="334"/>
      <c r="FF47" s="334"/>
      <c r="FG47" s="306"/>
      <c r="FH47" s="334"/>
      <c r="FI47" s="334"/>
      <c r="FJ47" s="306"/>
      <c r="FK47" s="334"/>
      <c r="FL47" s="334"/>
      <c r="FM47" s="306"/>
      <c r="FN47" s="334"/>
      <c r="FO47" s="334"/>
      <c r="FP47" s="306"/>
      <c r="FQ47" s="334"/>
      <c r="FR47" s="334"/>
      <c r="FS47" s="306"/>
      <c r="FT47" s="334"/>
      <c r="FU47" s="334"/>
      <c r="FV47" s="306"/>
      <c r="FW47" s="334"/>
      <c r="FX47" s="334"/>
      <c r="FY47" s="306"/>
      <c r="FZ47" s="334"/>
      <c r="GA47" s="334"/>
      <c r="GB47" s="306"/>
      <c r="GC47" s="334"/>
      <c r="GD47" s="334"/>
      <c r="GE47" s="306"/>
      <c r="GF47" s="334"/>
      <c r="GG47" s="334"/>
      <c r="GH47" s="306"/>
      <c r="GI47" s="334"/>
      <c r="GJ47" s="334"/>
      <c r="GK47" s="306"/>
      <c r="GL47" s="334">
        <f t="shared" si="384"/>
        <v>0</v>
      </c>
      <c r="GM47" s="334">
        <f t="shared" si="384"/>
        <v>0</v>
      </c>
      <c r="GN47" s="334">
        <f t="shared" si="384"/>
        <v>0</v>
      </c>
      <c r="GO47" s="334"/>
      <c r="GP47" s="334"/>
      <c r="GQ47" s="306"/>
      <c r="GR47" s="334"/>
      <c r="GS47" s="334"/>
      <c r="GT47" s="306"/>
      <c r="GU47" s="334"/>
      <c r="GV47" s="334"/>
      <c r="GW47" s="306"/>
      <c r="GX47" s="334">
        <f t="shared" si="385"/>
        <v>0</v>
      </c>
      <c r="GY47" s="334">
        <f t="shared" si="385"/>
        <v>0</v>
      </c>
      <c r="GZ47" s="334">
        <f t="shared" si="385"/>
        <v>0</v>
      </c>
      <c r="HA47" s="335">
        <f t="shared" si="386"/>
        <v>0</v>
      </c>
      <c r="HB47" s="335">
        <f t="shared" si="159"/>
        <v>0</v>
      </c>
      <c r="HC47" s="336">
        <f t="shared" si="159"/>
        <v>57</v>
      </c>
    </row>
    <row r="48" spans="1:211" ht="25.5" x14ac:dyDescent="0.2">
      <c r="A48" s="318" t="s">
        <v>605</v>
      </c>
      <c r="B48" s="306">
        <v>0</v>
      </c>
      <c r="C48" s="334"/>
      <c r="D48" s="306"/>
      <c r="E48" s="306"/>
      <c r="F48" s="334"/>
      <c r="G48" s="306"/>
      <c r="H48" s="306"/>
      <c r="I48" s="334"/>
      <c r="J48" s="306"/>
      <c r="K48" s="306"/>
      <c r="L48" s="334"/>
      <c r="M48" s="306"/>
      <c r="N48" s="306"/>
      <c r="O48" s="334"/>
      <c r="P48" s="306"/>
      <c r="Q48" s="306"/>
      <c r="R48" s="334"/>
      <c r="S48" s="306"/>
      <c r="T48" s="306">
        <v>0</v>
      </c>
      <c r="U48" s="334"/>
      <c r="V48" s="306"/>
      <c r="W48" s="306">
        <v>0</v>
      </c>
      <c r="X48" s="334"/>
      <c r="Y48" s="306"/>
      <c r="Z48" s="306">
        <v>0</v>
      </c>
      <c r="AA48" s="334"/>
      <c r="AB48" s="306"/>
      <c r="AC48" s="306">
        <v>0</v>
      </c>
      <c r="AD48" s="334"/>
      <c r="AE48" s="306"/>
      <c r="AF48" s="306">
        <v>0</v>
      </c>
      <c r="AG48" s="334"/>
      <c r="AH48" s="306"/>
      <c r="AI48" s="306">
        <v>0</v>
      </c>
      <c r="AJ48" s="334"/>
      <c r="AK48" s="306"/>
      <c r="AL48" s="306">
        <v>0</v>
      </c>
      <c r="AM48" s="334"/>
      <c r="AN48" s="306"/>
      <c r="AO48" s="306">
        <v>0</v>
      </c>
      <c r="AP48" s="334"/>
      <c r="AQ48" s="306"/>
      <c r="AR48" s="306"/>
      <c r="AS48" s="334"/>
      <c r="AT48" s="306"/>
      <c r="AU48" s="306">
        <v>0</v>
      </c>
      <c r="AV48" s="334"/>
      <c r="AW48" s="306"/>
      <c r="AX48" s="306">
        <v>0</v>
      </c>
      <c r="AY48" s="334"/>
      <c r="AZ48" s="306"/>
      <c r="BA48" s="306"/>
      <c r="BB48" s="334"/>
      <c r="BC48" s="306"/>
      <c r="BD48" s="306">
        <v>0</v>
      </c>
      <c r="BE48" s="334"/>
      <c r="BF48" s="306"/>
      <c r="BG48" s="306">
        <v>0</v>
      </c>
      <c r="BH48" s="334"/>
      <c r="BI48" s="306"/>
      <c r="BJ48" s="306"/>
      <c r="BK48" s="334"/>
      <c r="BL48" s="306"/>
      <c r="BM48" s="306"/>
      <c r="BN48" s="334"/>
      <c r="BO48" s="306"/>
      <c r="BP48" s="306"/>
      <c r="BQ48" s="334"/>
      <c r="BR48" s="306"/>
      <c r="BS48" s="306">
        <v>0</v>
      </c>
      <c r="BT48" s="334"/>
      <c r="BU48" s="306"/>
      <c r="BV48" s="306"/>
      <c r="BW48" s="334"/>
      <c r="BX48" s="306"/>
      <c r="BY48" s="306">
        <v>0</v>
      </c>
      <c r="BZ48" s="334"/>
      <c r="CA48" s="306"/>
      <c r="CB48" s="306"/>
      <c r="CC48" s="334"/>
      <c r="CD48" s="306"/>
      <c r="CE48" s="306"/>
      <c r="CF48" s="334"/>
      <c r="CG48" s="306"/>
      <c r="CH48" s="306"/>
      <c r="CI48" s="334"/>
      <c r="CJ48" s="306"/>
      <c r="CK48" s="306"/>
      <c r="CL48" s="334"/>
      <c r="CM48" s="306"/>
      <c r="CN48" s="306"/>
      <c r="CO48" s="334"/>
      <c r="CP48" s="306"/>
      <c r="CQ48" s="306"/>
      <c r="CR48" s="334"/>
      <c r="CS48" s="306"/>
      <c r="CT48" s="306"/>
      <c r="CU48" s="334"/>
      <c r="CV48" s="306"/>
      <c r="CW48" s="306">
        <v>0</v>
      </c>
      <c r="CX48" s="334"/>
      <c r="CY48" s="306"/>
      <c r="CZ48" s="306">
        <v>0</v>
      </c>
      <c r="DA48" s="334"/>
      <c r="DB48" s="306"/>
      <c r="DC48" s="306"/>
      <c r="DD48" s="334"/>
      <c r="DE48" s="306"/>
      <c r="DF48" s="306">
        <v>0</v>
      </c>
      <c r="DG48" s="334"/>
      <c r="DH48" s="306"/>
      <c r="DI48" s="306">
        <v>0</v>
      </c>
      <c r="DJ48" s="334"/>
      <c r="DK48" s="306"/>
      <c r="DL48" s="306"/>
      <c r="DM48" s="334"/>
      <c r="DN48" s="306"/>
      <c r="DO48" s="306"/>
      <c r="DP48" s="334"/>
      <c r="DQ48" s="306"/>
      <c r="DR48" s="394">
        <f t="shared" si="382"/>
        <v>0</v>
      </c>
      <c r="DS48" s="394">
        <f t="shared" si="382"/>
        <v>0</v>
      </c>
      <c r="DT48" s="394">
        <f t="shared" si="382"/>
        <v>0</v>
      </c>
      <c r="DU48" s="334"/>
      <c r="DV48" s="334"/>
      <c r="DW48" s="306"/>
      <c r="DX48" s="306"/>
      <c r="DY48" s="334"/>
      <c r="DZ48" s="306"/>
      <c r="EA48" s="306"/>
      <c r="EB48" s="334"/>
      <c r="EC48" s="306"/>
      <c r="ED48" s="306"/>
      <c r="EE48" s="334"/>
      <c r="EF48" s="306"/>
      <c r="EG48" s="306"/>
      <c r="EH48" s="334"/>
      <c r="EI48" s="306"/>
      <c r="EJ48" s="306"/>
      <c r="EK48" s="334"/>
      <c r="EL48" s="306"/>
      <c r="EM48" s="306"/>
      <c r="EN48" s="334"/>
      <c r="EO48" s="306"/>
      <c r="EP48" s="306"/>
      <c r="EQ48" s="334"/>
      <c r="ER48" s="306"/>
      <c r="ES48" s="306"/>
      <c r="ET48" s="334"/>
      <c r="EU48" s="306"/>
      <c r="EV48" s="394">
        <f t="shared" si="383"/>
        <v>0</v>
      </c>
      <c r="EW48" s="394">
        <f t="shared" si="383"/>
        <v>0</v>
      </c>
      <c r="EX48" s="394">
        <f t="shared" si="383"/>
        <v>0</v>
      </c>
      <c r="EY48" s="334"/>
      <c r="EZ48" s="334"/>
      <c r="FA48" s="306"/>
      <c r="FB48" s="334"/>
      <c r="FC48" s="334"/>
      <c r="FD48" s="306"/>
      <c r="FE48" s="334"/>
      <c r="FF48" s="334"/>
      <c r="FG48" s="306"/>
      <c r="FH48" s="334"/>
      <c r="FI48" s="334"/>
      <c r="FJ48" s="306"/>
      <c r="FK48" s="334"/>
      <c r="FL48" s="334"/>
      <c r="FM48" s="306"/>
      <c r="FN48" s="334"/>
      <c r="FO48" s="334"/>
      <c r="FP48" s="306"/>
      <c r="FQ48" s="334"/>
      <c r="FR48" s="334"/>
      <c r="FS48" s="306"/>
      <c r="FT48" s="334"/>
      <c r="FU48" s="334"/>
      <c r="FV48" s="306"/>
      <c r="FW48" s="334"/>
      <c r="FX48" s="334"/>
      <c r="FY48" s="306"/>
      <c r="FZ48" s="334"/>
      <c r="GA48" s="334"/>
      <c r="GB48" s="306"/>
      <c r="GC48" s="334"/>
      <c r="GD48" s="334"/>
      <c r="GE48" s="306"/>
      <c r="GF48" s="334"/>
      <c r="GG48" s="334"/>
      <c r="GH48" s="306"/>
      <c r="GI48" s="334"/>
      <c r="GJ48" s="334"/>
      <c r="GK48" s="306"/>
      <c r="GL48" s="334">
        <f t="shared" si="384"/>
        <v>0</v>
      </c>
      <c r="GM48" s="334">
        <f t="shared" si="384"/>
        <v>0</v>
      </c>
      <c r="GN48" s="334">
        <f t="shared" si="384"/>
        <v>0</v>
      </c>
      <c r="GO48" s="334"/>
      <c r="GP48" s="334"/>
      <c r="GQ48" s="306"/>
      <c r="GR48" s="334"/>
      <c r="GS48" s="334"/>
      <c r="GT48" s="306"/>
      <c r="GU48" s="334"/>
      <c r="GV48" s="334"/>
      <c r="GW48" s="306"/>
      <c r="GX48" s="334">
        <f t="shared" si="385"/>
        <v>0</v>
      </c>
      <c r="GY48" s="334">
        <f t="shared" si="385"/>
        <v>0</v>
      </c>
      <c r="GZ48" s="334">
        <f t="shared" si="385"/>
        <v>0</v>
      </c>
      <c r="HA48" s="335">
        <f t="shared" si="386"/>
        <v>0</v>
      </c>
      <c r="HB48" s="335">
        <f t="shared" si="159"/>
        <v>0</v>
      </c>
      <c r="HC48" s="336">
        <f t="shared" si="159"/>
        <v>0</v>
      </c>
    </row>
    <row r="49" spans="1:211" s="167" customFormat="1" x14ac:dyDescent="0.2">
      <c r="A49" s="317" t="s">
        <v>606</v>
      </c>
      <c r="B49" s="310">
        <f>B50+B51</f>
        <v>0</v>
      </c>
      <c r="C49" s="337">
        <f t="shared" ref="C49" si="387">C50+C51</f>
        <v>0</v>
      </c>
      <c r="D49" s="310">
        <f>D50+D51</f>
        <v>0</v>
      </c>
      <c r="E49" s="310">
        <f t="shared" ref="E49:GV49" si="388">E50+E51</f>
        <v>0</v>
      </c>
      <c r="F49" s="337">
        <f t="shared" si="388"/>
        <v>0</v>
      </c>
      <c r="G49" s="310">
        <f>G50+G51</f>
        <v>0</v>
      </c>
      <c r="H49" s="310">
        <f t="shared" si="388"/>
        <v>0</v>
      </c>
      <c r="I49" s="337">
        <f t="shared" si="388"/>
        <v>0</v>
      </c>
      <c r="J49" s="310">
        <f>J50+J51</f>
        <v>0</v>
      </c>
      <c r="K49" s="310">
        <f t="shared" si="388"/>
        <v>0</v>
      </c>
      <c r="L49" s="337">
        <f t="shared" si="388"/>
        <v>0</v>
      </c>
      <c r="M49" s="310">
        <f>M50+M51</f>
        <v>0</v>
      </c>
      <c r="N49" s="310">
        <f t="shared" si="388"/>
        <v>0</v>
      </c>
      <c r="O49" s="337">
        <f t="shared" si="388"/>
        <v>0</v>
      </c>
      <c r="P49" s="310">
        <f>P50+P51</f>
        <v>0</v>
      </c>
      <c r="Q49" s="310">
        <f t="shared" ref="Q49" si="389">Q50+Q51</f>
        <v>0</v>
      </c>
      <c r="R49" s="337">
        <f t="shared" si="388"/>
        <v>0</v>
      </c>
      <c r="S49" s="310">
        <f>S50+S51</f>
        <v>0</v>
      </c>
      <c r="T49" s="310">
        <f t="shared" si="388"/>
        <v>0</v>
      </c>
      <c r="U49" s="337">
        <f t="shared" si="388"/>
        <v>0</v>
      </c>
      <c r="V49" s="310">
        <f>V50+V51</f>
        <v>0</v>
      </c>
      <c r="W49" s="310">
        <f t="shared" ref="W49" si="390">W50+W51</f>
        <v>0</v>
      </c>
      <c r="X49" s="337">
        <f t="shared" si="388"/>
        <v>0</v>
      </c>
      <c r="Y49" s="310">
        <f>Y50+Y51</f>
        <v>0</v>
      </c>
      <c r="Z49" s="310">
        <f t="shared" ref="Z49" si="391">Z50+Z51</f>
        <v>0</v>
      </c>
      <c r="AA49" s="337">
        <f t="shared" si="388"/>
        <v>0</v>
      </c>
      <c r="AB49" s="310">
        <f>AB50+AB51</f>
        <v>0</v>
      </c>
      <c r="AC49" s="310">
        <f t="shared" ref="AC49" si="392">AC50+AC51</f>
        <v>0</v>
      </c>
      <c r="AD49" s="337">
        <f t="shared" si="388"/>
        <v>0</v>
      </c>
      <c r="AE49" s="310">
        <f>AE50+AE51</f>
        <v>0</v>
      </c>
      <c r="AF49" s="310">
        <f t="shared" ref="AF49" si="393">AF50+AF51</f>
        <v>0</v>
      </c>
      <c r="AG49" s="337">
        <f t="shared" si="388"/>
        <v>0</v>
      </c>
      <c r="AH49" s="310">
        <f>AH50+AH51</f>
        <v>0</v>
      </c>
      <c r="AI49" s="310">
        <f t="shared" si="388"/>
        <v>0</v>
      </c>
      <c r="AJ49" s="337">
        <f t="shared" si="388"/>
        <v>0</v>
      </c>
      <c r="AK49" s="310">
        <f>AK50+AK51</f>
        <v>0</v>
      </c>
      <c r="AL49" s="310">
        <f t="shared" si="388"/>
        <v>0</v>
      </c>
      <c r="AM49" s="337">
        <f t="shared" si="388"/>
        <v>0</v>
      </c>
      <c r="AN49" s="310">
        <f>AN50+AN51</f>
        <v>0</v>
      </c>
      <c r="AO49" s="310">
        <f t="shared" si="388"/>
        <v>0</v>
      </c>
      <c r="AP49" s="337">
        <f t="shared" si="388"/>
        <v>0</v>
      </c>
      <c r="AQ49" s="310">
        <f>AQ50+AQ51</f>
        <v>0</v>
      </c>
      <c r="AR49" s="310">
        <f>AR50+AR51</f>
        <v>0</v>
      </c>
      <c r="AS49" s="337">
        <f t="shared" ref="AS49" si="394">AS50+AS51</f>
        <v>0</v>
      </c>
      <c r="AT49" s="310">
        <f>AT50+AT51</f>
        <v>0</v>
      </c>
      <c r="AU49" s="310">
        <f t="shared" si="388"/>
        <v>0</v>
      </c>
      <c r="AV49" s="337">
        <f t="shared" si="388"/>
        <v>0</v>
      </c>
      <c r="AW49" s="310">
        <f>AW50+AW51</f>
        <v>0</v>
      </c>
      <c r="AX49" s="310">
        <f t="shared" si="388"/>
        <v>0</v>
      </c>
      <c r="AY49" s="337">
        <f t="shared" si="388"/>
        <v>0</v>
      </c>
      <c r="AZ49" s="310">
        <f>AZ50+AZ51</f>
        <v>0</v>
      </c>
      <c r="BA49" s="310">
        <f t="shared" si="388"/>
        <v>0</v>
      </c>
      <c r="BB49" s="337">
        <f t="shared" si="388"/>
        <v>0</v>
      </c>
      <c r="BC49" s="310">
        <f>BC50+BC51</f>
        <v>0</v>
      </c>
      <c r="BD49" s="310">
        <f t="shared" si="388"/>
        <v>0</v>
      </c>
      <c r="BE49" s="337">
        <f t="shared" si="388"/>
        <v>0</v>
      </c>
      <c r="BF49" s="310">
        <f>BF50+BF51</f>
        <v>0</v>
      </c>
      <c r="BG49" s="310">
        <f t="shared" si="388"/>
        <v>0</v>
      </c>
      <c r="BH49" s="337">
        <f t="shared" si="388"/>
        <v>0</v>
      </c>
      <c r="BI49" s="310">
        <f>BI50+BI51</f>
        <v>0</v>
      </c>
      <c r="BJ49" s="310">
        <f t="shared" si="388"/>
        <v>0</v>
      </c>
      <c r="BK49" s="337">
        <f t="shared" si="388"/>
        <v>0</v>
      </c>
      <c r="BL49" s="310">
        <f>BL50+BL51</f>
        <v>0</v>
      </c>
      <c r="BM49" s="310">
        <f t="shared" si="388"/>
        <v>0</v>
      </c>
      <c r="BN49" s="337">
        <f t="shared" si="388"/>
        <v>0</v>
      </c>
      <c r="BO49" s="310">
        <f>BO50+BO51</f>
        <v>0</v>
      </c>
      <c r="BP49" s="310">
        <f t="shared" si="388"/>
        <v>0</v>
      </c>
      <c r="BQ49" s="337">
        <f t="shared" si="388"/>
        <v>0</v>
      </c>
      <c r="BR49" s="310">
        <f>BR50+BR51</f>
        <v>0</v>
      </c>
      <c r="BS49" s="310">
        <f t="shared" si="388"/>
        <v>0</v>
      </c>
      <c r="BT49" s="337">
        <f t="shared" si="388"/>
        <v>0</v>
      </c>
      <c r="BU49" s="310">
        <f>BU50+BU51</f>
        <v>0</v>
      </c>
      <c r="BV49" s="310">
        <f t="shared" si="388"/>
        <v>0</v>
      </c>
      <c r="BW49" s="337">
        <f t="shared" si="388"/>
        <v>0</v>
      </c>
      <c r="BX49" s="310">
        <f>BX50+BX51</f>
        <v>0</v>
      </c>
      <c r="BY49" s="310">
        <f t="shared" si="388"/>
        <v>0</v>
      </c>
      <c r="BZ49" s="337">
        <f t="shared" si="388"/>
        <v>0</v>
      </c>
      <c r="CA49" s="310">
        <f>CA50+CA51</f>
        <v>0</v>
      </c>
      <c r="CB49" s="310">
        <f t="shared" si="388"/>
        <v>0</v>
      </c>
      <c r="CC49" s="337">
        <f t="shared" si="388"/>
        <v>0</v>
      </c>
      <c r="CD49" s="310">
        <f>CD50+CD51</f>
        <v>0</v>
      </c>
      <c r="CE49" s="310">
        <f t="shared" si="388"/>
        <v>0</v>
      </c>
      <c r="CF49" s="337">
        <f t="shared" si="388"/>
        <v>0</v>
      </c>
      <c r="CG49" s="310">
        <f>CG50+CG51</f>
        <v>0</v>
      </c>
      <c r="CH49" s="310">
        <f t="shared" si="388"/>
        <v>0</v>
      </c>
      <c r="CI49" s="337">
        <f t="shared" si="388"/>
        <v>0</v>
      </c>
      <c r="CJ49" s="310">
        <f>CJ50+CJ51</f>
        <v>0</v>
      </c>
      <c r="CK49" s="310">
        <f t="shared" si="388"/>
        <v>0</v>
      </c>
      <c r="CL49" s="337">
        <f t="shared" si="388"/>
        <v>0</v>
      </c>
      <c r="CM49" s="310">
        <f>CM50+CM51</f>
        <v>0</v>
      </c>
      <c r="CN49" s="310">
        <f t="shared" si="388"/>
        <v>0</v>
      </c>
      <c r="CO49" s="337">
        <f t="shared" si="388"/>
        <v>0</v>
      </c>
      <c r="CP49" s="310">
        <f>CP50+CP51</f>
        <v>0</v>
      </c>
      <c r="CQ49" s="310">
        <f t="shared" si="388"/>
        <v>0</v>
      </c>
      <c r="CR49" s="337">
        <f t="shared" si="388"/>
        <v>0</v>
      </c>
      <c r="CS49" s="310">
        <f>CS50+CS51</f>
        <v>0</v>
      </c>
      <c r="CT49" s="310">
        <f t="shared" si="388"/>
        <v>0</v>
      </c>
      <c r="CU49" s="337">
        <f t="shared" si="388"/>
        <v>0</v>
      </c>
      <c r="CV49" s="310">
        <f>CV50+CV51</f>
        <v>0</v>
      </c>
      <c r="CW49" s="310">
        <f t="shared" si="388"/>
        <v>0</v>
      </c>
      <c r="CX49" s="337">
        <f t="shared" si="388"/>
        <v>0</v>
      </c>
      <c r="CY49" s="310">
        <f>CY50+CY51</f>
        <v>0</v>
      </c>
      <c r="CZ49" s="310">
        <f t="shared" si="388"/>
        <v>0</v>
      </c>
      <c r="DA49" s="337">
        <f t="shared" si="388"/>
        <v>0</v>
      </c>
      <c r="DB49" s="310">
        <f>DB50+DB51</f>
        <v>0</v>
      </c>
      <c r="DC49" s="310">
        <f t="shared" si="388"/>
        <v>0</v>
      </c>
      <c r="DD49" s="337">
        <f t="shared" si="388"/>
        <v>0</v>
      </c>
      <c r="DE49" s="310">
        <f>DE50+DE51</f>
        <v>0</v>
      </c>
      <c r="DF49" s="310">
        <f t="shared" si="388"/>
        <v>0</v>
      </c>
      <c r="DG49" s="337">
        <f t="shared" si="388"/>
        <v>0</v>
      </c>
      <c r="DH49" s="310">
        <f>DH50+DH51</f>
        <v>0</v>
      </c>
      <c r="DI49" s="310">
        <f t="shared" si="388"/>
        <v>0</v>
      </c>
      <c r="DJ49" s="337">
        <f t="shared" si="388"/>
        <v>0</v>
      </c>
      <c r="DK49" s="310">
        <f>DK50+DK51</f>
        <v>0</v>
      </c>
      <c r="DL49" s="310">
        <f t="shared" si="388"/>
        <v>0</v>
      </c>
      <c r="DM49" s="337">
        <f t="shared" si="388"/>
        <v>0</v>
      </c>
      <c r="DN49" s="310">
        <f>DN50+DN51</f>
        <v>0</v>
      </c>
      <c r="DO49" s="310">
        <f>DO50+DO51</f>
        <v>0</v>
      </c>
      <c r="DP49" s="337">
        <f t="shared" ref="DP49" si="395">DP50+DP51</f>
        <v>0</v>
      </c>
      <c r="DQ49" s="310">
        <f>DQ50+DQ51</f>
        <v>0</v>
      </c>
      <c r="DR49" s="395">
        <f t="shared" si="388"/>
        <v>0</v>
      </c>
      <c r="DS49" s="395">
        <f t="shared" si="388"/>
        <v>0</v>
      </c>
      <c r="DT49" s="395">
        <f t="shared" si="388"/>
        <v>0</v>
      </c>
      <c r="DU49" s="310">
        <f t="shared" si="388"/>
        <v>0</v>
      </c>
      <c r="DV49" s="337">
        <f t="shared" si="388"/>
        <v>0</v>
      </c>
      <c r="DW49" s="310">
        <f>DW50+DW51</f>
        <v>0</v>
      </c>
      <c r="DX49" s="310">
        <f t="shared" si="388"/>
        <v>0</v>
      </c>
      <c r="DY49" s="337">
        <f t="shared" si="388"/>
        <v>0</v>
      </c>
      <c r="DZ49" s="310">
        <f>DZ50+DZ51</f>
        <v>0</v>
      </c>
      <c r="EA49" s="310">
        <f t="shared" si="388"/>
        <v>0</v>
      </c>
      <c r="EB49" s="337">
        <f t="shared" si="388"/>
        <v>0</v>
      </c>
      <c r="EC49" s="310">
        <f>EC50+EC51</f>
        <v>0</v>
      </c>
      <c r="ED49" s="310">
        <f t="shared" si="388"/>
        <v>0</v>
      </c>
      <c r="EE49" s="337">
        <f t="shared" si="388"/>
        <v>0</v>
      </c>
      <c r="EF49" s="310">
        <f>EF50+EF51</f>
        <v>0</v>
      </c>
      <c r="EG49" s="310">
        <f t="shared" ref="EG49:EN49" si="396">EG50+EG51</f>
        <v>0</v>
      </c>
      <c r="EH49" s="337">
        <f t="shared" si="396"/>
        <v>0</v>
      </c>
      <c r="EI49" s="310">
        <f>EI50+EI51</f>
        <v>0</v>
      </c>
      <c r="EJ49" s="310">
        <f t="shared" ref="EJ49:EK49" si="397">EJ50+EJ51</f>
        <v>0</v>
      </c>
      <c r="EK49" s="337">
        <f t="shared" si="397"/>
        <v>0</v>
      </c>
      <c r="EL49" s="310">
        <f>EL50+EL51</f>
        <v>0</v>
      </c>
      <c r="EM49" s="310">
        <f t="shared" si="396"/>
        <v>0</v>
      </c>
      <c r="EN49" s="337">
        <f t="shared" si="396"/>
        <v>0</v>
      </c>
      <c r="EO49" s="310">
        <f>EO50+EO51</f>
        <v>0</v>
      </c>
      <c r="EP49" s="310">
        <f t="shared" ref="EP49:ET49" si="398">EP50+EP51</f>
        <v>0</v>
      </c>
      <c r="EQ49" s="337">
        <f t="shared" si="398"/>
        <v>0</v>
      </c>
      <c r="ER49" s="310">
        <f>ER50+ER51</f>
        <v>0</v>
      </c>
      <c r="ES49" s="310">
        <f t="shared" si="398"/>
        <v>0</v>
      </c>
      <c r="ET49" s="337">
        <f t="shared" si="398"/>
        <v>0</v>
      </c>
      <c r="EU49" s="310">
        <f>EU50+EU51</f>
        <v>0</v>
      </c>
      <c r="EV49" s="395">
        <f t="shared" si="388"/>
        <v>0</v>
      </c>
      <c r="EW49" s="395">
        <f t="shared" si="388"/>
        <v>0</v>
      </c>
      <c r="EX49" s="395">
        <f t="shared" si="388"/>
        <v>0</v>
      </c>
      <c r="EY49" s="337">
        <f>EY50+EY51</f>
        <v>0</v>
      </c>
      <c r="EZ49" s="337">
        <f t="shared" ref="EZ49" si="399">EZ50+EZ51</f>
        <v>0</v>
      </c>
      <c r="FA49" s="310">
        <f>FA50+FA51</f>
        <v>0</v>
      </c>
      <c r="FB49" s="337">
        <f t="shared" ref="FB49" si="400">FB50+FB51</f>
        <v>0</v>
      </c>
      <c r="FC49" s="337">
        <f t="shared" si="388"/>
        <v>0</v>
      </c>
      <c r="FD49" s="310">
        <f>FD50+FD51</f>
        <v>0</v>
      </c>
      <c r="FE49" s="337">
        <f t="shared" ref="FE49" si="401">FE50+FE51</f>
        <v>0</v>
      </c>
      <c r="FF49" s="337">
        <f t="shared" si="388"/>
        <v>0</v>
      </c>
      <c r="FG49" s="310">
        <f>FG50+FG51</f>
        <v>0</v>
      </c>
      <c r="FH49" s="337">
        <f t="shared" ref="FH49" si="402">FH50+FH51</f>
        <v>0</v>
      </c>
      <c r="FI49" s="337">
        <f t="shared" si="388"/>
        <v>0</v>
      </c>
      <c r="FJ49" s="310">
        <f>FJ50+FJ51</f>
        <v>0</v>
      </c>
      <c r="FK49" s="337">
        <f t="shared" ref="FK49" si="403">FK50+FK51</f>
        <v>0</v>
      </c>
      <c r="FL49" s="337">
        <f t="shared" si="388"/>
        <v>0</v>
      </c>
      <c r="FM49" s="310">
        <f>FM50+FM51</f>
        <v>0</v>
      </c>
      <c r="FN49" s="337">
        <f t="shared" ref="FN49" si="404">FN50+FN51</f>
        <v>0</v>
      </c>
      <c r="FO49" s="337">
        <f t="shared" si="388"/>
        <v>0</v>
      </c>
      <c r="FP49" s="310">
        <f>FP50+FP51</f>
        <v>0</v>
      </c>
      <c r="FQ49" s="337">
        <f t="shared" ref="FQ49" si="405">FQ50+FQ51</f>
        <v>0</v>
      </c>
      <c r="FR49" s="337">
        <f t="shared" si="388"/>
        <v>0</v>
      </c>
      <c r="FS49" s="310">
        <f>FS50+FS51</f>
        <v>0</v>
      </c>
      <c r="FT49" s="337">
        <f t="shared" ref="FT49" si="406">FT50+FT51</f>
        <v>0</v>
      </c>
      <c r="FU49" s="337">
        <f t="shared" si="388"/>
        <v>0</v>
      </c>
      <c r="FV49" s="310">
        <f>FV50+FV51</f>
        <v>0</v>
      </c>
      <c r="FW49" s="337">
        <f t="shared" ref="FW49" si="407">FW50+FW51</f>
        <v>0</v>
      </c>
      <c r="FX49" s="337">
        <f t="shared" si="388"/>
        <v>0</v>
      </c>
      <c r="FY49" s="310">
        <f>FY50+FY51</f>
        <v>0</v>
      </c>
      <c r="FZ49" s="337">
        <f t="shared" si="388"/>
        <v>0</v>
      </c>
      <c r="GA49" s="337">
        <f t="shared" si="388"/>
        <v>0</v>
      </c>
      <c r="GB49" s="310">
        <f>GB50+GB51</f>
        <v>0</v>
      </c>
      <c r="GC49" s="337">
        <f t="shared" ref="GC49" si="408">GC50+GC51</f>
        <v>0</v>
      </c>
      <c r="GD49" s="337">
        <f t="shared" si="388"/>
        <v>0</v>
      </c>
      <c r="GE49" s="310">
        <f>GE50+GE51</f>
        <v>0</v>
      </c>
      <c r="GF49" s="337">
        <f t="shared" ref="GF49" si="409">GF50+GF51</f>
        <v>0</v>
      </c>
      <c r="GG49" s="337">
        <f t="shared" si="388"/>
        <v>0</v>
      </c>
      <c r="GH49" s="310">
        <f>GH50+GH51</f>
        <v>0</v>
      </c>
      <c r="GI49" s="337">
        <f>GI50+GI51</f>
        <v>0</v>
      </c>
      <c r="GJ49" s="337">
        <f t="shared" ref="GJ49" si="410">GJ50+GJ51</f>
        <v>0</v>
      </c>
      <c r="GK49" s="310">
        <f>GK50+GK51</f>
        <v>0</v>
      </c>
      <c r="GL49" s="337">
        <f>GL50+GL51</f>
        <v>0</v>
      </c>
      <c r="GM49" s="337">
        <f t="shared" ref="GM49:GN49" si="411">GM50+GM51</f>
        <v>0</v>
      </c>
      <c r="GN49" s="337">
        <f t="shared" si="411"/>
        <v>0</v>
      </c>
      <c r="GO49" s="337">
        <f>GO50+GO51</f>
        <v>0</v>
      </c>
      <c r="GP49" s="337">
        <f t="shared" ref="GP49" si="412">GP50+GP51</f>
        <v>0</v>
      </c>
      <c r="GQ49" s="310">
        <f>GQ50+GQ51</f>
        <v>0</v>
      </c>
      <c r="GR49" s="337">
        <f t="shared" ref="GR49" si="413">GR50+GR51</f>
        <v>0</v>
      </c>
      <c r="GS49" s="337">
        <f t="shared" si="388"/>
        <v>0</v>
      </c>
      <c r="GT49" s="310">
        <v>0</v>
      </c>
      <c r="GU49" s="337">
        <f t="shared" ref="GU49" si="414">GU50+GU51</f>
        <v>0</v>
      </c>
      <c r="GV49" s="337">
        <f t="shared" si="388"/>
        <v>0</v>
      </c>
      <c r="GW49" s="310">
        <f>GW50+GW51</f>
        <v>0</v>
      </c>
      <c r="GX49" s="337">
        <f>GX50+GX51</f>
        <v>0</v>
      </c>
      <c r="GY49" s="337">
        <f t="shared" ref="GY49:GZ49" si="415">GY50+GY51</f>
        <v>0</v>
      </c>
      <c r="GZ49" s="337">
        <f t="shared" si="415"/>
        <v>0</v>
      </c>
      <c r="HA49" s="337">
        <f>HA50+HA51</f>
        <v>0</v>
      </c>
      <c r="HB49" s="337">
        <f t="shared" ref="HB49:HC49" si="416">HB50+HB51</f>
        <v>0</v>
      </c>
      <c r="HC49" s="338">
        <f t="shared" si="416"/>
        <v>0</v>
      </c>
    </row>
    <row r="50" spans="1:211" ht="25.5" x14ac:dyDescent="0.2">
      <c r="A50" s="318" t="s">
        <v>607</v>
      </c>
      <c r="B50" s="306">
        <v>0</v>
      </c>
      <c r="C50" s="334"/>
      <c r="D50" s="306"/>
      <c r="E50" s="306"/>
      <c r="F50" s="334"/>
      <c r="G50" s="306"/>
      <c r="H50" s="306"/>
      <c r="I50" s="334"/>
      <c r="J50" s="306"/>
      <c r="K50" s="306"/>
      <c r="L50" s="334"/>
      <c r="M50" s="306"/>
      <c r="N50" s="306"/>
      <c r="O50" s="334"/>
      <c r="P50" s="306"/>
      <c r="Q50" s="306"/>
      <c r="R50" s="334"/>
      <c r="S50" s="306"/>
      <c r="T50" s="306">
        <v>0</v>
      </c>
      <c r="U50" s="334"/>
      <c r="V50" s="306"/>
      <c r="W50" s="306">
        <v>0</v>
      </c>
      <c r="X50" s="334"/>
      <c r="Y50" s="306"/>
      <c r="Z50" s="306">
        <v>0</v>
      </c>
      <c r="AA50" s="334"/>
      <c r="AB50" s="306"/>
      <c r="AC50" s="306">
        <v>0</v>
      </c>
      <c r="AD50" s="334"/>
      <c r="AE50" s="306"/>
      <c r="AF50" s="306">
        <v>0</v>
      </c>
      <c r="AG50" s="334"/>
      <c r="AH50" s="306"/>
      <c r="AI50" s="306">
        <v>0</v>
      </c>
      <c r="AJ50" s="334"/>
      <c r="AK50" s="306"/>
      <c r="AL50" s="306">
        <v>0</v>
      </c>
      <c r="AM50" s="334"/>
      <c r="AN50" s="306"/>
      <c r="AO50" s="306">
        <v>0</v>
      </c>
      <c r="AP50" s="334"/>
      <c r="AQ50" s="306"/>
      <c r="AR50" s="306"/>
      <c r="AS50" s="334"/>
      <c r="AT50" s="306"/>
      <c r="AU50" s="306">
        <v>0</v>
      </c>
      <c r="AV50" s="334"/>
      <c r="AW50" s="306"/>
      <c r="AX50" s="306">
        <v>0</v>
      </c>
      <c r="AY50" s="334"/>
      <c r="AZ50" s="306"/>
      <c r="BA50" s="306"/>
      <c r="BB50" s="334"/>
      <c r="BC50" s="306"/>
      <c r="BD50" s="306">
        <v>0</v>
      </c>
      <c r="BE50" s="334"/>
      <c r="BF50" s="306"/>
      <c r="BG50" s="306">
        <v>0</v>
      </c>
      <c r="BH50" s="334"/>
      <c r="BI50" s="306"/>
      <c r="BJ50" s="306"/>
      <c r="BK50" s="334"/>
      <c r="BL50" s="306"/>
      <c r="BM50" s="306">
        <v>0</v>
      </c>
      <c r="BN50" s="334"/>
      <c r="BO50" s="306"/>
      <c r="BP50" s="306"/>
      <c r="BQ50" s="334"/>
      <c r="BR50" s="306"/>
      <c r="BS50" s="306">
        <v>0</v>
      </c>
      <c r="BT50" s="334"/>
      <c r="BU50" s="306"/>
      <c r="BV50" s="306"/>
      <c r="BW50" s="334"/>
      <c r="BX50" s="306"/>
      <c r="BY50" s="306">
        <v>0</v>
      </c>
      <c r="BZ50" s="334"/>
      <c r="CA50" s="306"/>
      <c r="CB50" s="306"/>
      <c r="CC50" s="334"/>
      <c r="CD50" s="306"/>
      <c r="CE50" s="306"/>
      <c r="CF50" s="334"/>
      <c r="CG50" s="306"/>
      <c r="CH50" s="306"/>
      <c r="CI50" s="334"/>
      <c r="CJ50" s="306"/>
      <c r="CK50" s="306"/>
      <c r="CL50" s="334"/>
      <c r="CM50" s="306"/>
      <c r="CN50" s="306"/>
      <c r="CO50" s="334"/>
      <c r="CP50" s="306"/>
      <c r="CQ50" s="306"/>
      <c r="CR50" s="334"/>
      <c r="CS50" s="306"/>
      <c r="CT50" s="306"/>
      <c r="CU50" s="334"/>
      <c r="CV50" s="306"/>
      <c r="CW50" s="306">
        <v>0</v>
      </c>
      <c r="CX50" s="334"/>
      <c r="CY50" s="306"/>
      <c r="CZ50" s="306">
        <v>0</v>
      </c>
      <c r="DA50" s="334"/>
      <c r="DB50" s="306"/>
      <c r="DC50" s="306"/>
      <c r="DD50" s="334"/>
      <c r="DE50" s="306"/>
      <c r="DF50" s="306">
        <v>0</v>
      </c>
      <c r="DG50" s="334"/>
      <c r="DH50" s="306"/>
      <c r="DI50" s="306">
        <v>0</v>
      </c>
      <c r="DJ50" s="334"/>
      <c r="DK50" s="306"/>
      <c r="DL50" s="306"/>
      <c r="DM50" s="334"/>
      <c r="DN50" s="306"/>
      <c r="DO50" s="306"/>
      <c r="DP50" s="334"/>
      <c r="DQ50" s="306"/>
      <c r="DR50" s="394">
        <f t="shared" ref="DR50:DR51" si="417">B50+E50+H50+K50+N50+Q50+T50+W50+Z50+AC50+AF50+AI50+AL50+AO50+AR50+AU50+AX50+BA50+BD50+BG50+BJ50+BM50+BP50+BS50+BV50+BY50+CB50+CE50+CH50+CK50+CN50+CQ50+CT50+CW50+CZ50+DC50+DF50+DI50+DL50+DO50</f>
        <v>0</v>
      </c>
      <c r="DS50" s="394">
        <f>C50+F50+I50+L50+O50+R50+U50+X50+AA50+AD50+AG50+AJ50+AM50+AP50+AS50+AV50+AY50+BB50+BE50+BH50+BK50+BN50+BQ50+BT50+BW50+BZ50+CC50+CF50+CI50+CL50+CO50+CR50+CU50+CX50+DA50+DD50+DG50+DJ50+DM50+DP50</f>
        <v>0</v>
      </c>
      <c r="DT50" s="394">
        <f>D50+G50+J50+M50+P50+S50+V50+Y50+AB50+AE50+AH50+AK50+AN50+AQ50+AT50+AW50+AZ50+BC50+BF50+BI50+BL50+BO50+BR50+BU50+BX50+CA50+CD50+CG50+CJ50+CM50+CP50+CS50+CV50+CY50+DB50+DE50+DH50+DK50+DN50+DQ50</f>
        <v>0</v>
      </c>
      <c r="DU50" s="334"/>
      <c r="DV50" s="334"/>
      <c r="DW50" s="306"/>
      <c r="DX50" s="306"/>
      <c r="DY50" s="334"/>
      <c r="DZ50" s="306"/>
      <c r="EA50" s="306"/>
      <c r="EB50" s="334"/>
      <c r="EC50" s="306"/>
      <c r="ED50" s="306"/>
      <c r="EE50" s="334"/>
      <c r="EF50" s="306"/>
      <c r="EG50" s="306"/>
      <c r="EH50" s="334"/>
      <c r="EI50" s="306"/>
      <c r="EJ50" s="306"/>
      <c r="EK50" s="334"/>
      <c r="EL50" s="306"/>
      <c r="EM50" s="306"/>
      <c r="EN50" s="334"/>
      <c r="EO50" s="306"/>
      <c r="EP50" s="306"/>
      <c r="EQ50" s="334"/>
      <c r="ER50" s="306"/>
      <c r="ES50" s="306"/>
      <c r="ET50" s="334"/>
      <c r="EU50" s="306"/>
      <c r="EV50" s="394">
        <f t="shared" ref="EV50:EX51" si="418">DU50+DX50+EA50+ED50+EG50+EJ50+EM50+EP50+ES50</f>
        <v>0</v>
      </c>
      <c r="EW50" s="394">
        <f t="shared" si="418"/>
        <v>0</v>
      </c>
      <c r="EX50" s="394">
        <f t="shared" si="418"/>
        <v>0</v>
      </c>
      <c r="EY50" s="334"/>
      <c r="EZ50" s="334"/>
      <c r="FA50" s="306"/>
      <c r="FB50" s="334"/>
      <c r="FC50" s="334"/>
      <c r="FD50" s="306"/>
      <c r="FE50" s="334"/>
      <c r="FF50" s="334"/>
      <c r="FG50" s="306"/>
      <c r="FH50" s="334"/>
      <c r="FI50" s="334"/>
      <c r="FJ50" s="306"/>
      <c r="FK50" s="334"/>
      <c r="FL50" s="334"/>
      <c r="FM50" s="306"/>
      <c r="FN50" s="334"/>
      <c r="FO50" s="334"/>
      <c r="FP50" s="306"/>
      <c r="FQ50" s="334"/>
      <c r="FR50" s="334"/>
      <c r="FS50" s="306"/>
      <c r="FT50" s="334"/>
      <c r="FU50" s="334"/>
      <c r="FV50" s="306"/>
      <c r="FW50" s="334"/>
      <c r="FX50" s="334"/>
      <c r="FY50" s="306"/>
      <c r="FZ50" s="334"/>
      <c r="GA50" s="334"/>
      <c r="GB50" s="306"/>
      <c r="GC50" s="334"/>
      <c r="GD50" s="334"/>
      <c r="GE50" s="306"/>
      <c r="GF50" s="334"/>
      <c r="GG50" s="334"/>
      <c r="GH50" s="306"/>
      <c r="GI50" s="334"/>
      <c r="GJ50" s="334"/>
      <c r="GK50" s="306"/>
      <c r="GL50" s="334">
        <f t="shared" ref="GL50:GN51" si="419">EY50+FB50+FE50+FH50+FK50+FN50+FQ50+FT50+FW50+FZ50+GC50+GF50+GI50</f>
        <v>0</v>
      </c>
      <c r="GM50" s="334">
        <f t="shared" si="419"/>
        <v>0</v>
      </c>
      <c r="GN50" s="334">
        <f t="shared" si="419"/>
        <v>0</v>
      </c>
      <c r="GO50" s="334"/>
      <c r="GP50" s="334"/>
      <c r="GQ50" s="306"/>
      <c r="GR50" s="334"/>
      <c r="GS50" s="334"/>
      <c r="GT50" s="306"/>
      <c r="GU50" s="334"/>
      <c r="GV50" s="334"/>
      <c r="GW50" s="306"/>
      <c r="GX50" s="334">
        <f>GL50+GO50+GR50+GU50</f>
        <v>0</v>
      </c>
      <c r="GY50" s="334">
        <f t="shared" ref="GY50:GZ51" si="420">GM50+GP50+GS50+GV50</f>
        <v>0</v>
      </c>
      <c r="GZ50" s="334">
        <f t="shared" si="420"/>
        <v>0</v>
      </c>
      <c r="HA50" s="335">
        <f t="shared" si="386"/>
        <v>0</v>
      </c>
      <c r="HB50" s="335">
        <f t="shared" si="159"/>
        <v>0</v>
      </c>
      <c r="HC50" s="336">
        <f t="shared" si="159"/>
        <v>0</v>
      </c>
    </row>
    <row r="51" spans="1:211" x14ac:dyDescent="0.2">
      <c r="A51" s="318" t="s">
        <v>608</v>
      </c>
      <c r="B51" s="306"/>
      <c r="C51" s="334"/>
      <c r="D51" s="306"/>
      <c r="E51" s="306"/>
      <c r="F51" s="334"/>
      <c r="G51" s="306"/>
      <c r="H51" s="306"/>
      <c r="I51" s="334"/>
      <c r="J51" s="306"/>
      <c r="K51" s="306"/>
      <c r="L51" s="334"/>
      <c r="M51" s="306"/>
      <c r="N51" s="306"/>
      <c r="O51" s="334"/>
      <c r="P51" s="306"/>
      <c r="Q51" s="306"/>
      <c r="R51" s="334"/>
      <c r="S51" s="306"/>
      <c r="T51" s="306">
        <v>0</v>
      </c>
      <c r="U51" s="334"/>
      <c r="V51" s="306"/>
      <c r="W51" s="306">
        <v>0</v>
      </c>
      <c r="X51" s="334"/>
      <c r="Y51" s="306"/>
      <c r="Z51" s="306">
        <v>0</v>
      </c>
      <c r="AA51" s="334"/>
      <c r="AB51" s="306"/>
      <c r="AC51" s="306">
        <v>0</v>
      </c>
      <c r="AD51" s="334"/>
      <c r="AE51" s="306"/>
      <c r="AF51" s="306">
        <v>0</v>
      </c>
      <c r="AG51" s="334"/>
      <c r="AH51" s="306"/>
      <c r="AI51" s="306">
        <v>0</v>
      </c>
      <c r="AJ51" s="334"/>
      <c r="AK51" s="306"/>
      <c r="AL51" s="306">
        <v>0</v>
      </c>
      <c r="AM51" s="334"/>
      <c r="AN51" s="306"/>
      <c r="AO51" s="306">
        <v>0</v>
      </c>
      <c r="AP51" s="334"/>
      <c r="AQ51" s="306"/>
      <c r="AR51" s="306"/>
      <c r="AS51" s="334"/>
      <c r="AT51" s="306"/>
      <c r="AU51" s="306">
        <v>0</v>
      </c>
      <c r="AV51" s="334"/>
      <c r="AW51" s="306"/>
      <c r="AX51" s="306">
        <v>0</v>
      </c>
      <c r="AY51" s="334"/>
      <c r="AZ51" s="306"/>
      <c r="BA51" s="306"/>
      <c r="BB51" s="334"/>
      <c r="BC51" s="306"/>
      <c r="BD51" s="306"/>
      <c r="BE51" s="334"/>
      <c r="BF51" s="306"/>
      <c r="BG51" s="306"/>
      <c r="BH51" s="334"/>
      <c r="BI51" s="306"/>
      <c r="BJ51" s="306"/>
      <c r="BK51" s="334"/>
      <c r="BL51" s="306"/>
      <c r="BM51" s="306"/>
      <c r="BN51" s="334"/>
      <c r="BO51" s="306"/>
      <c r="BP51" s="306"/>
      <c r="BQ51" s="334"/>
      <c r="BR51" s="306"/>
      <c r="BS51" s="306"/>
      <c r="BT51" s="334"/>
      <c r="BU51" s="306"/>
      <c r="BV51" s="306"/>
      <c r="BW51" s="334"/>
      <c r="BX51" s="306"/>
      <c r="BY51" s="306"/>
      <c r="BZ51" s="334"/>
      <c r="CA51" s="306"/>
      <c r="CB51" s="306"/>
      <c r="CC51" s="334"/>
      <c r="CD51" s="306"/>
      <c r="CE51" s="306"/>
      <c r="CF51" s="334"/>
      <c r="CG51" s="306"/>
      <c r="CH51" s="306"/>
      <c r="CI51" s="334"/>
      <c r="CJ51" s="306"/>
      <c r="CK51" s="306"/>
      <c r="CL51" s="334"/>
      <c r="CM51" s="306"/>
      <c r="CN51" s="306"/>
      <c r="CO51" s="334"/>
      <c r="CP51" s="306"/>
      <c r="CQ51" s="306"/>
      <c r="CR51" s="334"/>
      <c r="CS51" s="306"/>
      <c r="CT51" s="306"/>
      <c r="CU51" s="334"/>
      <c r="CV51" s="306"/>
      <c r="CW51" s="306"/>
      <c r="CX51" s="334"/>
      <c r="CY51" s="306"/>
      <c r="CZ51" s="306"/>
      <c r="DA51" s="334"/>
      <c r="DB51" s="306"/>
      <c r="DC51" s="306"/>
      <c r="DD51" s="334"/>
      <c r="DE51" s="306"/>
      <c r="DF51" s="306"/>
      <c r="DG51" s="334"/>
      <c r="DH51" s="306"/>
      <c r="DI51" s="306"/>
      <c r="DJ51" s="334"/>
      <c r="DK51" s="306"/>
      <c r="DL51" s="306"/>
      <c r="DM51" s="334"/>
      <c r="DN51" s="306"/>
      <c r="DO51" s="306"/>
      <c r="DP51" s="334"/>
      <c r="DQ51" s="306"/>
      <c r="DR51" s="394">
        <f t="shared" si="417"/>
        <v>0</v>
      </c>
      <c r="DS51" s="394">
        <f>C51+F51+I51+L51+O51+R51+U51+X51+AA51+AD51+AG51+AJ51+AM51+AP51+AS51+AV51+AY51+BB51+BE51+BH51+BK51+BN51+BQ51+BT51+BW51+BZ51+CC51+CF51+CI51+CL51+CO51+CR51+CU51+CX51+DA51+DD51+DG51+DJ51+DM51+DP51</f>
        <v>0</v>
      </c>
      <c r="DT51" s="394">
        <f>D51+G51+J51+M51+P51+S51+V51+Y51+AB51+AE51+AH51+AK51+AN51+AQ51+AT51+AW51+AZ51+BC51+BF51+BI51+BL51+BO51+BR51+BU51+BX51+CA51+CD51+CG51+CJ51+CM51+CP51+CS51+CV51+CY51+DB51+DE51+DH51+DK51+DN51+DQ51</f>
        <v>0</v>
      </c>
      <c r="DU51" s="334"/>
      <c r="DV51" s="334"/>
      <c r="DW51" s="306"/>
      <c r="DX51" s="306"/>
      <c r="DY51" s="334"/>
      <c r="DZ51" s="306"/>
      <c r="EA51" s="306"/>
      <c r="EB51" s="334"/>
      <c r="EC51" s="306"/>
      <c r="ED51" s="306">
        <v>0</v>
      </c>
      <c r="EE51" s="334"/>
      <c r="EF51" s="306"/>
      <c r="EG51" s="306">
        <v>0</v>
      </c>
      <c r="EH51" s="334"/>
      <c r="EI51" s="306"/>
      <c r="EJ51" s="306">
        <v>0</v>
      </c>
      <c r="EK51" s="334"/>
      <c r="EL51" s="306"/>
      <c r="EM51" s="306">
        <v>0</v>
      </c>
      <c r="EN51" s="334"/>
      <c r="EO51" s="306"/>
      <c r="EP51" s="306">
        <v>0</v>
      </c>
      <c r="EQ51" s="334"/>
      <c r="ER51" s="306"/>
      <c r="ES51" s="306">
        <v>0</v>
      </c>
      <c r="ET51" s="334"/>
      <c r="EU51" s="306"/>
      <c r="EV51" s="394">
        <f t="shared" si="418"/>
        <v>0</v>
      </c>
      <c r="EW51" s="394">
        <f t="shared" si="418"/>
        <v>0</v>
      </c>
      <c r="EX51" s="394">
        <f t="shared" si="418"/>
        <v>0</v>
      </c>
      <c r="EY51" s="334"/>
      <c r="EZ51" s="334"/>
      <c r="FA51" s="306"/>
      <c r="FB51" s="334"/>
      <c r="FC51" s="334"/>
      <c r="FD51" s="306"/>
      <c r="FE51" s="334"/>
      <c r="FF51" s="334"/>
      <c r="FG51" s="306"/>
      <c r="FH51" s="334"/>
      <c r="FI51" s="334"/>
      <c r="FJ51" s="306"/>
      <c r="FK51" s="334"/>
      <c r="FL51" s="334"/>
      <c r="FM51" s="306"/>
      <c r="FN51" s="334"/>
      <c r="FO51" s="334"/>
      <c r="FP51" s="306"/>
      <c r="FQ51" s="334"/>
      <c r="FR51" s="334"/>
      <c r="FS51" s="306"/>
      <c r="FT51" s="334"/>
      <c r="FU51" s="334"/>
      <c r="FV51" s="306"/>
      <c r="FW51" s="334"/>
      <c r="FX51" s="334"/>
      <c r="FY51" s="306"/>
      <c r="FZ51" s="334"/>
      <c r="GA51" s="334"/>
      <c r="GB51" s="306"/>
      <c r="GC51" s="334"/>
      <c r="GD51" s="334"/>
      <c r="GE51" s="306"/>
      <c r="GF51" s="334"/>
      <c r="GG51" s="334"/>
      <c r="GH51" s="306"/>
      <c r="GI51" s="334"/>
      <c r="GJ51" s="334"/>
      <c r="GK51" s="306"/>
      <c r="GL51" s="334">
        <f t="shared" si="419"/>
        <v>0</v>
      </c>
      <c r="GM51" s="334">
        <f t="shared" si="419"/>
        <v>0</v>
      </c>
      <c r="GN51" s="334">
        <f t="shared" si="419"/>
        <v>0</v>
      </c>
      <c r="GO51" s="334"/>
      <c r="GP51" s="334"/>
      <c r="GQ51" s="306"/>
      <c r="GR51" s="334"/>
      <c r="GS51" s="334"/>
      <c r="GT51" s="306"/>
      <c r="GU51" s="334"/>
      <c r="GV51" s="334"/>
      <c r="GW51" s="306"/>
      <c r="GX51" s="334">
        <f>GL51+GO51+GR51+GU51</f>
        <v>0</v>
      </c>
      <c r="GY51" s="334">
        <f t="shared" si="420"/>
        <v>0</v>
      </c>
      <c r="GZ51" s="334">
        <f t="shared" si="420"/>
        <v>0</v>
      </c>
      <c r="HA51" s="335">
        <f t="shared" si="386"/>
        <v>0</v>
      </c>
      <c r="HB51" s="335">
        <f t="shared" si="159"/>
        <v>0</v>
      </c>
      <c r="HC51" s="336">
        <f t="shared" si="159"/>
        <v>0</v>
      </c>
    </row>
    <row r="52" spans="1:211" s="167" customFormat="1" x14ac:dyDescent="0.2">
      <c r="A52" s="317" t="s">
        <v>609</v>
      </c>
      <c r="B52" s="310">
        <f>B28+B40</f>
        <v>0</v>
      </c>
      <c r="C52" s="337">
        <f>C28+C40</f>
        <v>0</v>
      </c>
      <c r="D52" s="310">
        <f>D28+D40</f>
        <v>128</v>
      </c>
      <c r="E52" s="310">
        <f t="shared" ref="E52:FZ52" si="421">E28+E40</f>
        <v>0</v>
      </c>
      <c r="F52" s="337">
        <f>F28+F40</f>
        <v>0</v>
      </c>
      <c r="G52" s="310">
        <f>G28+G40</f>
        <v>0</v>
      </c>
      <c r="H52" s="310">
        <f t="shared" si="421"/>
        <v>0</v>
      </c>
      <c r="I52" s="337">
        <f>I28+I40</f>
        <v>0</v>
      </c>
      <c r="J52" s="310">
        <f>J28+J40</f>
        <v>0</v>
      </c>
      <c r="K52" s="310">
        <f t="shared" si="421"/>
        <v>0</v>
      </c>
      <c r="L52" s="337">
        <f>L28+L40</f>
        <v>0</v>
      </c>
      <c r="M52" s="310">
        <f>M28+M40</f>
        <v>0</v>
      </c>
      <c r="N52" s="310">
        <f t="shared" si="421"/>
        <v>0</v>
      </c>
      <c r="O52" s="337">
        <f>O28+O40</f>
        <v>0</v>
      </c>
      <c r="P52" s="310">
        <f>P28+P40</f>
        <v>0</v>
      </c>
      <c r="Q52" s="310">
        <f t="shared" ref="Q52" si="422">Q28+Q40</f>
        <v>0</v>
      </c>
      <c r="R52" s="337">
        <f>R28+R40</f>
        <v>0</v>
      </c>
      <c r="S52" s="310">
        <f>S28+S40</f>
        <v>0</v>
      </c>
      <c r="T52" s="310">
        <f t="shared" si="421"/>
        <v>0</v>
      </c>
      <c r="U52" s="337">
        <f>U28+U40</f>
        <v>0</v>
      </c>
      <c r="V52" s="310">
        <f>V28+V40</f>
        <v>0</v>
      </c>
      <c r="W52" s="310">
        <f t="shared" ref="W52" si="423">W28+W40</f>
        <v>7558077</v>
      </c>
      <c r="X52" s="337">
        <f>X28+X40</f>
        <v>7558077</v>
      </c>
      <c r="Y52" s="310">
        <f>Y28+Y40</f>
        <v>8022857</v>
      </c>
      <c r="Z52" s="310">
        <f t="shared" ref="Z52" si="424">Z28+Z40</f>
        <v>1715394</v>
      </c>
      <c r="AA52" s="337">
        <f>AA28+AA40</f>
        <v>2048726</v>
      </c>
      <c r="AB52" s="310">
        <f>AB28+AB40</f>
        <v>2098114</v>
      </c>
      <c r="AC52" s="310">
        <f t="shared" ref="AC52" si="425">AC28+AC40</f>
        <v>0</v>
      </c>
      <c r="AD52" s="337">
        <f>AD28+AD40</f>
        <v>582861</v>
      </c>
      <c r="AE52" s="310">
        <f>AE28+AE40</f>
        <v>583132</v>
      </c>
      <c r="AF52" s="310">
        <f t="shared" ref="AF52" si="426">AF28+AF40</f>
        <v>0</v>
      </c>
      <c r="AG52" s="337">
        <f>AG28+AG40</f>
        <v>0</v>
      </c>
      <c r="AH52" s="310">
        <f>AH28+AH40</f>
        <v>0</v>
      </c>
      <c r="AI52" s="310">
        <f t="shared" si="421"/>
        <v>5603</v>
      </c>
      <c r="AJ52" s="337">
        <f>AJ28+AJ40</f>
        <v>5603</v>
      </c>
      <c r="AK52" s="310">
        <f>AK28+AK40</f>
        <v>5996</v>
      </c>
      <c r="AL52" s="310">
        <f t="shared" si="421"/>
        <v>0</v>
      </c>
      <c r="AM52" s="337">
        <f>AM28+AM40</f>
        <v>16247</v>
      </c>
      <c r="AN52" s="310">
        <f>AN28+AN40</f>
        <v>25592</v>
      </c>
      <c r="AO52" s="310">
        <f t="shared" si="421"/>
        <v>1251010</v>
      </c>
      <c r="AP52" s="337">
        <f>AP28+AP40</f>
        <v>1251010</v>
      </c>
      <c r="AQ52" s="310">
        <f>AQ28+AQ40</f>
        <v>1280326</v>
      </c>
      <c r="AR52" s="310">
        <f>AR28+AR40</f>
        <v>0</v>
      </c>
      <c r="AS52" s="337">
        <f>AS28+AS40</f>
        <v>0</v>
      </c>
      <c r="AT52" s="310">
        <f>AT28+AT40</f>
        <v>0</v>
      </c>
      <c r="AU52" s="310">
        <f t="shared" si="421"/>
        <v>1200</v>
      </c>
      <c r="AV52" s="337">
        <f>AV28+AV40</f>
        <v>1200</v>
      </c>
      <c r="AW52" s="310">
        <f>AW28+AW40</f>
        <v>631</v>
      </c>
      <c r="AX52" s="310">
        <f t="shared" si="421"/>
        <v>250000</v>
      </c>
      <c r="AY52" s="337">
        <f>AY28+AY40</f>
        <v>250000</v>
      </c>
      <c r="AZ52" s="310">
        <f>AZ28+AZ40</f>
        <v>328060</v>
      </c>
      <c r="BA52" s="310">
        <f t="shared" si="421"/>
        <v>0</v>
      </c>
      <c r="BB52" s="337">
        <f>BB28+BB40</f>
        <v>0</v>
      </c>
      <c r="BC52" s="310">
        <f>BC28+BC40</f>
        <v>0</v>
      </c>
      <c r="BD52" s="310">
        <f t="shared" si="421"/>
        <v>0</v>
      </c>
      <c r="BE52" s="337">
        <f>BE28+BE40</f>
        <v>0</v>
      </c>
      <c r="BF52" s="310">
        <f>BF28+BF40</f>
        <v>0</v>
      </c>
      <c r="BG52" s="310">
        <f t="shared" si="421"/>
        <v>68219</v>
      </c>
      <c r="BH52" s="337">
        <f>BH28+BH40</f>
        <v>68219</v>
      </c>
      <c r="BI52" s="310">
        <f>BI28+BI40</f>
        <v>93460</v>
      </c>
      <c r="BJ52" s="310">
        <f t="shared" si="421"/>
        <v>0</v>
      </c>
      <c r="BK52" s="337">
        <f>BK28+BK40</f>
        <v>0</v>
      </c>
      <c r="BL52" s="310">
        <f>BL28+BL40</f>
        <v>0</v>
      </c>
      <c r="BM52" s="310">
        <f t="shared" si="421"/>
        <v>0</v>
      </c>
      <c r="BN52" s="337">
        <f>BN28+BN40</f>
        <v>20526</v>
      </c>
      <c r="BO52" s="310">
        <f>BO28+BO40</f>
        <v>20526</v>
      </c>
      <c r="BP52" s="310">
        <f t="shared" si="421"/>
        <v>74166</v>
      </c>
      <c r="BQ52" s="337">
        <f>BQ28+BQ40</f>
        <v>74166</v>
      </c>
      <c r="BR52" s="310">
        <f>BR28+BR40</f>
        <v>68223</v>
      </c>
      <c r="BS52" s="310">
        <f t="shared" si="421"/>
        <v>0</v>
      </c>
      <c r="BT52" s="337">
        <f>BT28+BT40</f>
        <v>0</v>
      </c>
      <c r="BU52" s="310">
        <f>BU28+BU40</f>
        <v>0</v>
      </c>
      <c r="BV52" s="310">
        <f t="shared" si="421"/>
        <v>0</v>
      </c>
      <c r="BW52" s="337">
        <f>BW28+BW40</f>
        <v>0</v>
      </c>
      <c r="BX52" s="310">
        <f>BX28+BX40</f>
        <v>0</v>
      </c>
      <c r="BY52" s="310">
        <f t="shared" si="421"/>
        <v>10000</v>
      </c>
      <c r="BZ52" s="337">
        <f>BZ28+BZ40</f>
        <v>11246</v>
      </c>
      <c r="CA52" s="310">
        <f>CA28+CA40</f>
        <v>11246</v>
      </c>
      <c r="CB52" s="310">
        <f t="shared" si="421"/>
        <v>0</v>
      </c>
      <c r="CC52" s="337">
        <f>CC28+CC40</f>
        <v>0</v>
      </c>
      <c r="CD52" s="310">
        <f>CD28+CD40</f>
        <v>0</v>
      </c>
      <c r="CE52" s="310">
        <f t="shared" si="421"/>
        <v>1833500</v>
      </c>
      <c r="CF52" s="337">
        <f>CF28+CF40</f>
        <v>2116056</v>
      </c>
      <c r="CG52" s="310">
        <f>CG28+CG40</f>
        <v>1590019</v>
      </c>
      <c r="CH52" s="310">
        <f t="shared" si="421"/>
        <v>0</v>
      </c>
      <c r="CI52" s="337">
        <f>CI28+CI40</f>
        <v>0</v>
      </c>
      <c r="CJ52" s="310">
        <f>CJ28+CJ40</f>
        <v>0</v>
      </c>
      <c r="CK52" s="310">
        <f t="shared" si="421"/>
        <v>0</v>
      </c>
      <c r="CL52" s="337">
        <f>CL28+CL40</f>
        <v>0</v>
      </c>
      <c r="CM52" s="310">
        <f>CM28+CM40</f>
        <v>0</v>
      </c>
      <c r="CN52" s="310">
        <f t="shared" si="421"/>
        <v>0</v>
      </c>
      <c r="CO52" s="337">
        <f>CO28+CO40</f>
        <v>0</v>
      </c>
      <c r="CP52" s="310">
        <f>CP28+CP40</f>
        <v>0</v>
      </c>
      <c r="CQ52" s="310">
        <f t="shared" si="421"/>
        <v>0</v>
      </c>
      <c r="CR52" s="337">
        <f>CR28+CR40</f>
        <v>0</v>
      </c>
      <c r="CS52" s="310">
        <f>CS28+CS40</f>
        <v>0</v>
      </c>
      <c r="CT52" s="310">
        <f t="shared" si="421"/>
        <v>0</v>
      </c>
      <c r="CU52" s="337">
        <f>CU28+CU40</f>
        <v>0</v>
      </c>
      <c r="CV52" s="310">
        <f>CV28+CV40</f>
        <v>0</v>
      </c>
      <c r="CW52" s="310">
        <f t="shared" si="421"/>
        <v>0</v>
      </c>
      <c r="CX52" s="337">
        <f>CX28+CX40</f>
        <v>0</v>
      </c>
      <c r="CY52" s="310">
        <f>CY28+CY40</f>
        <v>0</v>
      </c>
      <c r="CZ52" s="310">
        <f t="shared" si="421"/>
        <v>0</v>
      </c>
      <c r="DA52" s="337">
        <f>DA28+DA40</f>
        <v>0</v>
      </c>
      <c r="DB52" s="310">
        <f>DB28+DB40</f>
        <v>0</v>
      </c>
      <c r="DC52" s="310">
        <f t="shared" si="421"/>
        <v>0</v>
      </c>
      <c r="DD52" s="337">
        <f>DD28+DD40</f>
        <v>0</v>
      </c>
      <c r="DE52" s="310">
        <f>DE28+DE40</f>
        <v>0</v>
      </c>
      <c r="DF52" s="310">
        <f t="shared" si="421"/>
        <v>0</v>
      </c>
      <c r="DG52" s="337">
        <f>DG28+DG40</f>
        <v>0</v>
      </c>
      <c r="DH52" s="310">
        <f>DH28+DH40</f>
        <v>3554</v>
      </c>
      <c r="DI52" s="310">
        <f t="shared" si="421"/>
        <v>30000</v>
      </c>
      <c r="DJ52" s="337">
        <f>DJ28+DJ40</f>
        <v>30000</v>
      </c>
      <c r="DK52" s="310">
        <f>DK28+DK40</f>
        <v>42161</v>
      </c>
      <c r="DL52" s="310">
        <f t="shared" si="421"/>
        <v>0</v>
      </c>
      <c r="DM52" s="337">
        <f>DM28+DM40</f>
        <v>0</v>
      </c>
      <c r="DN52" s="310">
        <f>DN28+DN40</f>
        <v>0</v>
      </c>
      <c r="DO52" s="310">
        <f t="shared" si="421"/>
        <v>0</v>
      </c>
      <c r="DP52" s="337">
        <f>DP28+DP40</f>
        <v>32036</v>
      </c>
      <c r="DQ52" s="310">
        <f>DQ28+DQ40</f>
        <v>32036</v>
      </c>
      <c r="DR52" s="395">
        <f t="shared" si="421"/>
        <v>12797169</v>
      </c>
      <c r="DS52" s="395">
        <f t="shared" si="421"/>
        <v>14065973</v>
      </c>
      <c r="DT52" s="395">
        <f t="shared" si="421"/>
        <v>14206061</v>
      </c>
      <c r="DU52" s="310">
        <f t="shared" si="421"/>
        <v>0</v>
      </c>
      <c r="DV52" s="337">
        <f>DV28+DV40</f>
        <v>0</v>
      </c>
      <c r="DW52" s="310">
        <f>DW28+DW40</f>
        <v>0</v>
      </c>
      <c r="DX52" s="310">
        <f t="shared" si="421"/>
        <v>0</v>
      </c>
      <c r="DY52" s="337">
        <f>DY28+DY40</f>
        <v>0</v>
      </c>
      <c r="DZ52" s="310">
        <f>DZ28+DZ40</f>
        <v>0</v>
      </c>
      <c r="EA52" s="310">
        <f t="shared" si="421"/>
        <v>0</v>
      </c>
      <c r="EB52" s="337">
        <f>EB28+EB40</f>
        <v>0</v>
      </c>
      <c r="EC52" s="310">
        <f>EC28+EC40</f>
        <v>0</v>
      </c>
      <c r="ED52" s="310">
        <f t="shared" si="421"/>
        <v>4000</v>
      </c>
      <c r="EE52" s="337">
        <f>EE28+EE40</f>
        <v>122958</v>
      </c>
      <c r="EF52" s="310">
        <f>EF28+EF40</f>
        <v>128148</v>
      </c>
      <c r="EG52" s="310">
        <f t="shared" ref="EG52:EM52" si="427">EG28+EG40</f>
        <v>200</v>
      </c>
      <c r="EH52" s="337">
        <f>EH28+EH40</f>
        <v>52813</v>
      </c>
      <c r="EI52" s="310">
        <f>EI28+EI40</f>
        <v>52613</v>
      </c>
      <c r="EJ52" s="310">
        <f t="shared" ref="EJ52" si="428">EJ28+EJ40</f>
        <v>0</v>
      </c>
      <c r="EK52" s="337">
        <f>EK28+EK40</f>
        <v>66403</v>
      </c>
      <c r="EL52" s="310">
        <f>EL28+EL40</f>
        <v>66662</v>
      </c>
      <c r="EM52" s="310">
        <f t="shared" si="427"/>
        <v>0</v>
      </c>
      <c r="EN52" s="337">
        <f>EN28+EN40</f>
        <v>6200</v>
      </c>
      <c r="EO52" s="310">
        <f>EO28+EO40</f>
        <v>7235</v>
      </c>
      <c r="EP52" s="310">
        <f t="shared" ref="EP52:ES52" si="429">EP28+EP40</f>
        <v>0</v>
      </c>
      <c r="EQ52" s="337">
        <f>EQ28+EQ40</f>
        <v>109863</v>
      </c>
      <c r="ER52" s="310">
        <f>ER28+ER40</f>
        <v>110574</v>
      </c>
      <c r="ES52" s="310">
        <f t="shared" si="429"/>
        <v>15000</v>
      </c>
      <c r="ET52" s="337">
        <f>ET28+ET40</f>
        <v>21240</v>
      </c>
      <c r="EU52" s="310">
        <f>EU28+EU40</f>
        <v>12904</v>
      </c>
      <c r="EV52" s="395">
        <f t="shared" si="421"/>
        <v>19200</v>
      </c>
      <c r="EW52" s="395">
        <f t="shared" si="421"/>
        <v>379477</v>
      </c>
      <c r="EX52" s="395">
        <f t="shared" si="421"/>
        <v>378136</v>
      </c>
      <c r="EY52" s="337">
        <f>EY28+EY40</f>
        <v>0</v>
      </c>
      <c r="EZ52" s="337">
        <f>EZ28+EZ40</f>
        <v>0</v>
      </c>
      <c r="FA52" s="310">
        <f>FA28+FA40</f>
        <v>0</v>
      </c>
      <c r="FB52" s="337">
        <f t="shared" ref="FB52" si="430">FB28+FB40</f>
        <v>0</v>
      </c>
      <c r="FC52" s="337">
        <f>FC28+FC40</f>
        <v>71434</v>
      </c>
      <c r="FD52" s="310">
        <f>FD28+FD40</f>
        <v>71455</v>
      </c>
      <c r="FE52" s="337">
        <f t="shared" ref="FE52" si="431">FE28+FE40</f>
        <v>0</v>
      </c>
      <c r="FF52" s="337">
        <f>FF28+FF40</f>
        <v>0</v>
      </c>
      <c r="FG52" s="310">
        <f>FG28+FG40</f>
        <v>0</v>
      </c>
      <c r="FH52" s="337">
        <f t="shared" ref="FH52" si="432">FH28+FH40</f>
        <v>0</v>
      </c>
      <c r="FI52" s="337">
        <f>FI28+FI40</f>
        <v>0</v>
      </c>
      <c r="FJ52" s="310">
        <f>FJ28+FJ40</f>
        <v>0</v>
      </c>
      <c r="FK52" s="337">
        <f t="shared" ref="FK52" si="433">FK28+FK40</f>
        <v>0</v>
      </c>
      <c r="FL52" s="337">
        <f>FL28+FL40</f>
        <v>16</v>
      </c>
      <c r="FM52" s="310">
        <f>FM28+FM40</f>
        <v>15</v>
      </c>
      <c r="FN52" s="337">
        <f t="shared" ref="FN52" si="434">FN28+FN40</f>
        <v>33330</v>
      </c>
      <c r="FO52" s="337">
        <f>FO28+FO40</f>
        <v>33330</v>
      </c>
      <c r="FP52" s="310">
        <f>FP28+FP40</f>
        <v>25357</v>
      </c>
      <c r="FQ52" s="337">
        <f t="shared" ref="FQ52" si="435">FQ28+FQ40</f>
        <v>5506</v>
      </c>
      <c r="FR52" s="337">
        <f>FR28+FR40</f>
        <v>5634</v>
      </c>
      <c r="FS52" s="310">
        <f>FS28+FS40</f>
        <v>13417</v>
      </c>
      <c r="FT52" s="337">
        <f t="shared" ref="FT52" si="436">FT28+FT40</f>
        <v>3038</v>
      </c>
      <c r="FU52" s="337">
        <f>FU28+FU40</f>
        <v>3516</v>
      </c>
      <c r="FV52" s="310">
        <f>FV28+FV40</f>
        <v>2373</v>
      </c>
      <c r="FW52" s="337">
        <f t="shared" ref="FW52" si="437">FW28+FW40</f>
        <v>13603</v>
      </c>
      <c r="FX52" s="337">
        <f>FX28+FX40</f>
        <v>13603</v>
      </c>
      <c r="FY52" s="310">
        <f>FY28+FY40</f>
        <v>11135</v>
      </c>
      <c r="FZ52" s="337">
        <f t="shared" si="421"/>
        <v>0</v>
      </c>
      <c r="GA52" s="337">
        <f>GA28+GA40</f>
        <v>0</v>
      </c>
      <c r="GB52" s="310">
        <f>GB28+GB40</f>
        <v>0</v>
      </c>
      <c r="GC52" s="337">
        <f t="shared" ref="GC52" si="438">GC28+GC40</f>
        <v>0</v>
      </c>
      <c r="GD52" s="337">
        <f>GD28+GD40</f>
        <v>0</v>
      </c>
      <c r="GE52" s="310">
        <f>GE28+GE40</f>
        <v>0</v>
      </c>
      <c r="GF52" s="337">
        <f t="shared" ref="GF52" si="439">GF28+GF40</f>
        <v>97009</v>
      </c>
      <c r="GG52" s="337">
        <f>GG28+GG40</f>
        <v>175979</v>
      </c>
      <c r="GH52" s="310">
        <f>GH28+GH40</f>
        <v>163626</v>
      </c>
      <c r="GI52" s="337">
        <f t="shared" ref="GI52" si="440">GI28+GI40</f>
        <v>0</v>
      </c>
      <c r="GJ52" s="337">
        <f>GJ28+GJ40</f>
        <v>1504</v>
      </c>
      <c r="GK52" s="310">
        <f>GK28+GK40</f>
        <v>1504</v>
      </c>
      <c r="GL52" s="337">
        <f>GL28+GL40</f>
        <v>152486</v>
      </c>
      <c r="GM52" s="337">
        <f t="shared" ref="GM52:HC52" si="441">GM28+GM40</f>
        <v>305016</v>
      </c>
      <c r="GN52" s="337">
        <f t="shared" si="441"/>
        <v>288882</v>
      </c>
      <c r="GO52" s="337">
        <f t="shared" si="441"/>
        <v>40891</v>
      </c>
      <c r="GP52" s="337">
        <f t="shared" si="441"/>
        <v>67906</v>
      </c>
      <c r="GQ52" s="310">
        <f>GQ28+GQ40</f>
        <v>73603</v>
      </c>
      <c r="GR52" s="337">
        <f t="shared" si="441"/>
        <v>1515777</v>
      </c>
      <c r="GS52" s="337">
        <f t="shared" si="441"/>
        <v>1728048</v>
      </c>
      <c r="GT52" s="310">
        <v>1727214</v>
      </c>
      <c r="GU52" s="337">
        <f t="shared" si="441"/>
        <v>0</v>
      </c>
      <c r="GV52" s="337">
        <f t="shared" si="441"/>
        <v>3396</v>
      </c>
      <c r="GW52" s="310">
        <f>GW28+GW40</f>
        <v>3402</v>
      </c>
      <c r="GX52" s="337">
        <f t="shared" si="441"/>
        <v>1709154</v>
      </c>
      <c r="GY52" s="337">
        <f t="shared" si="441"/>
        <v>2104366</v>
      </c>
      <c r="GZ52" s="337">
        <f t="shared" si="441"/>
        <v>2093101</v>
      </c>
      <c r="HA52" s="337">
        <f t="shared" si="441"/>
        <v>14525523</v>
      </c>
      <c r="HB52" s="337">
        <f t="shared" si="441"/>
        <v>16549816</v>
      </c>
      <c r="HC52" s="338">
        <f t="shared" si="441"/>
        <v>16677298</v>
      </c>
    </row>
    <row r="53" spans="1:211" s="167" customFormat="1" x14ac:dyDescent="0.2">
      <c r="A53" s="317" t="s">
        <v>610</v>
      </c>
      <c r="B53" s="310">
        <f>B54+B58</f>
        <v>0</v>
      </c>
      <c r="C53" s="337">
        <f t="shared" ref="C53" si="442">C54+C58</f>
        <v>0</v>
      </c>
      <c r="D53" s="310">
        <f>D54+D58</f>
        <v>0</v>
      </c>
      <c r="E53" s="310">
        <f t="shared" ref="E53:GS53" si="443">E54+E58</f>
        <v>0</v>
      </c>
      <c r="F53" s="337">
        <f t="shared" si="443"/>
        <v>0</v>
      </c>
      <c r="G53" s="310">
        <f>G54+G58</f>
        <v>0</v>
      </c>
      <c r="H53" s="310">
        <f t="shared" si="443"/>
        <v>0</v>
      </c>
      <c r="I53" s="337">
        <f t="shared" si="443"/>
        <v>0</v>
      </c>
      <c r="J53" s="310">
        <f>J54+J58</f>
        <v>0</v>
      </c>
      <c r="K53" s="310">
        <f t="shared" si="443"/>
        <v>0</v>
      </c>
      <c r="L53" s="337">
        <f t="shared" si="443"/>
        <v>0</v>
      </c>
      <c r="M53" s="310">
        <f>M54+M58</f>
        <v>0</v>
      </c>
      <c r="N53" s="310">
        <f t="shared" si="443"/>
        <v>0</v>
      </c>
      <c r="O53" s="337">
        <f t="shared" si="443"/>
        <v>0</v>
      </c>
      <c r="P53" s="310">
        <f>P54+P58</f>
        <v>0</v>
      </c>
      <c r="Q53" s="310">
        <f t="shared" ref="Q53" si="444">Q54+Q58</f>
        <v>0</v>
      </c>
      <c r="R53" s="337">
        <f t="shared" si="443"/>
        <v>0</v>
      </c>
      <c r="S53" s="310">
        <f>S54+S58</f>
        <v>0</v>
      </c>
      <c r="T53" s="310">
        <f t="shared" si="443"/>
        <v>0</v>
      </c>
      <c r="U53" s="337">
        <f t="shared" si="443"/>
        <v>0</v>
      </c>
      <c r="V53" s="310">
        <f>V54+V58</f>
        <v>0</v>
      </c>
      <c r="W53" s="310">
        <f t="shared" ref="W53" si="445">W54+W58</f>
        <v>0</v>
      </c>
      <c r="X53" s="337">
        <f t="shared" si="443"/>
        <v>0</v>
      </c>
      <c r="Y53" s="310">
        <f>Y54+Y58</f>
        <v>0</v>
      </c>
      <c r="Z53" s="310">
        <f t="shared" ref="Z53" si="446">Z54+Z58</f>
        <v>5642887</v>
      </c>
      <c r="AA53" s="337">
        <f>AA54+AA58</f>
        <v>5903243</v>
      </c>
      <c r="AB53" s="310">
        <f>AB54+AB58</f>
        <v>5530745</v>
      </c>
      <c r="AC53" s="310">
        <f t="shared" ref="AC53" si="447">AC54+AC58</f>
        <v>0</v>
      </c>
      <c r="AD53" s="337">
        <f t="shared" si="443"/>
        <v>18015</v>
      </c>
      <c r="AE53" s="310">
        <f>AE54+AE58</f>
        <v>18015</v>
      </c>
      <c r="AF53" s="310">
        <f t="shared" ref="AF53" si="448">AF54+AF58</f>
        <v>0</v>
      </c>
      <c r="AG53" s="337">
        <f t="shared" si="443"/>
        <v>0</v>
      </c>
      <c r="AH53" s="310">
        <f>AH54+AH58</f>
        <v>0</v>
      </c>
      <c r="AI53" s="310">
        <f t="shared" si="443"/>
        <v>0</v>
      </c>
      <c r="AJ53" s="337">
        <f t="shared" si="443"/>
        <v>0</v>
      </c>
      <c r="AK53" s="310">
        <f>AK54+AK58</f>
        <v>0</v>
      </c>
      <c r="AL53" s="310">
        <f t="shared" si="443"/>
        <v>0</v>
      </c>
      <c r="AM53" s="337">
        <f t="shared" si="443"/>
        <v>0</v>
      </c>
      <c r="AN53" s="310">
        <f>AN54+AN58</f>
        <v>0</v>
      </c>
      <c r="AO53" s="310">
        <f t="shared" si="443"/>
        <v>0</v>
      </c>
      <c r="AP53" s="337">
        <f t="shared" si="443"/>
        <v>0</v>
      </c>
      <c r="AQ53" s="310">
        <f>AQ54+AQ58</f>
        <v>0</v>
      </c>
      <c r="AR53" s="310">
        <f>AR54+AR58</f>
        <v>0</v>
      </c>
      <c r="AS53" s="337">
        <f t="shared" ref="AS53" si="449">AS54+AS58</f>
        <v>0</v>
      </c>
      <c r="AT53" s="310">
        <f>AT54+AT58</f>
        <v>0</v>
      </c>
      <c r="AU53" s="310">
        <f t="shared" si="443"/>
        <v>0</v>
      </c>
      <c r="AV53" s="337">
        <f t="shared" si="443"/>
        <v>0</v>
      </c>
      <c r="AW53" s="310">
        <f>AW54+AW58</f>
        <v>0</v>
      </c>
      <c r="AX53" s="310">
        <f t="shared" si="443"/>
        <v>0</v>
      </c>
      <c r="AY53" s="337">
        <f t="shared" si="443"/>
        <v>0</v>
      </c>
      <c r="AZ53" s="310">
        <f>AZ54+AZ58</f>
        <v>0</v>
      </c>
      <c r="BA53" s="310">
        <f t="shared" si="443"/>
        <v>0</v>
      </c>
      <c r="BB53" s="337">
        <f t="shared" si="443"/>
        <v>0</v>
      </c>
      <c r="BC53" s="310">
        <f>BC54+BC58</f>
        <v>0</v>
      </c>
      <c r="BD53" s="310">
        <f t="shared" si="443"/>
        <v>0</v>
      </c>
      <c r="BE53" s="337">
        <f t="shared" si="443"/>
        <v>0</v>
      </c>
      <c r="BF53" s="310">
        <f>BF54+BF58</f>
        <v>0</v>
      </c>
      <c r="BG53" s="310">
        <f t="shared" si="443"/>
        <v>0</v>
      </c>
      <c r="BH53" s="337">
        <f t="shared" si="443"/>
        <v>0</v>
      </c>
      <c r="BI53" s="310">
        <f>BI54+BI58</f>
        <v>0</v>
      </c>
      <c r="BJ53" s="310">
        <f t="shared" si="443"/>
        <v>0</v>
      </c>
      <c r="BK53" s="337">
        <f t="shared" si="443"/>
        <v>0</v>
      </c>
      <c r="BL53" s="310">
        <f>BL54+BL58</f>
        <v>0</v>
      </c>
      <c r="BM53" s="310">
        <f t="shared" si="443"/>
        <v>0</v>
      </c>
      <c r="BN53" s="337">
        <f t="shared" si="443"/>
        <v>0</v>
      </c>
      <c r="BO53" s="310">
        <f>BO54+BO58</f>
        <v>0</v>
      </c>
      <c r="BP53" s="310">
        <f t="shared" si="443"/>
        <v>0</v>
      </c>
      <c r="BQ53" s="337">
        <f t="shared" si="443"/>
        <v>0</v>
      </c>
      <c r="BR53" s="310">
        <f>BR54+BR58</f>
        <v>0</v>
      </c>
      <c r="BS53" s="310">
        <f t="shared" si="443"/>
        <v>0</v>
      </c>
      <c r="BT53" s="337">
        <f t="shared" si="443"/>
        <v>0</v>
      </c>
      <c r="BU53" s="310">
        <f>BU54+BU58</f>
        <v>0</v>
      </c>
      <c r="BV53" s="310">
        <f t="shared" si="443"/>
        <v>0</v>
      </c>
      <c r="BW53" s="337">
        <f t="shared" si="443"/>
        <v>0</v>
      </c>
      <c r="BX53" s="310">
        <f>BX54+BX58</f>
        <v>0</v>
      </c>
      <c r="BY53" s="310">
        <f t="shared" si="443"/>
        <v>0</v>
      </c>
      <c r="BZ53" s="337">
        <f t="shared" si="443"/>
        <v>0</v>
      </c>
      <c r="CA53" s="310">
        <f>CA54+CA58</f>
        <v>0</v>
      </c>
      <c r="CB53" s="310">
        <f t="shared" si="443"/>
        <v>0</v>
      </c>
      <c r="CC53" s="337">
        <f t="shared" si="443"/>
        <v>0</v>
      </c>
      <c r="CD53" s="310">
        <f>CD54+CD58</f>
        <v>0</v>
      </c>
      <c r="CE53" s="310">
        <f t="shared" si="443"/>
        <v>0</v>
      </c>
      <c r="CF53" s="337">
        <f t="shared" si="443"/>
        <v>0</v>
      </c>
      <c r="CG53" s="310">
        <f>CG54+CG58</f>
        <v>0</v>
      </c>
      <c r="CH53" s="310">
        <f t="shared" si="443"/>
        <v>0</v>
      </c>
      <c r="CI53" s="337">
        <f t="shared" si="443"/>
        <v>0</v>
      </c>
      <c r="CJ53" s="310">
        <f>CJ54+CJ58</f>
        <v>0</v>
      </c>
      <c r="CK53" s="310">
        <f t="shared" si="443"/>
        <v>0</v>
      </c>
      <c r="CL53" s="337">
        <f t="shared" si="443"/>
        <v>0</v>
      </c>
      <c r="CM53" s="310">
        <f>CM54+CM58</f>
        <v>0</v>
      </c>
      <c r="CN53" s="310">
        <f t="shared" si="443"/>
        <v>0</v>
      </c>
      <c r="CO53" s="337">
        <f t="shared" si="443"/>
        <v>0</v>
      </c>
      <c r="CP53" s="310">
        <f>CP54+CP58</f>
        <v>0</v>
      </c>
      <c r="CQ53" s="310">
        <f t="shared" si="443"/>
        <v>0</v>
      </c>
      <c r="CR53" s="337">
        <f t="shared" si="443"/>
        <v>0</v>
      </c>
      <c r="CS53" s="310">
        <f>CS54+CS58</f>
        <v>0</v>
      </c>
      <c r="CT53" s="310">
        <f t="shared" si="443"/>
        <v>0</v>
      </c>
      <c r="CU53" s="337">
        <f t="shared" si="443"/>
        <v>0</v>
      </c>
      <c r="CV53" s="310">
        <f>CV54+CV58</f>
        <v>0</v>
      </c>
      <c r="CW53" s="310">
        <f t="shared" si="443"/>
        <v>0</v>
      </c>
      <c r="CX53" s="337">
        <f t="shared" si="443"/>
        <v>0</v>
      </c>
      <c r="CY53" s="310">
        <f>CY54+CY58</f>
        <v>0</v>
      </c>
      <c r="CZ53" s="310">
        <f t="shared" si="443"/>
        <v>0</v>
      </c>
      <c r="DA53" s="337">
        <f t="shared" si="443"/>
        <v>0</v>
      </c>
      <c r="DB53" s="310">
        <f>DB54+DB58</f>
        <v>0</v>
      </c>
      <c r="DC53" s="310">
        <f t="shared" si="443"/>
        <v>0</v>
      </c>
      <c r="DD53" s="337">
        <f t="shared" si="443"/>
        <v>0</v>
      </c>
      <c r="DE53" s="310">
        <f>DE54+DE58</f>
        <v>0</v>
      </c>
      <c r="DF53" s="310">
        <f t="shared" si="443"/>
        <v>0</v>
      </c>
      <c r="DG53" s="337">
        <f t="shared" si="443"/>
        <v>0</v>
      </c>
      <c r="DH53" s="310">
        <f>DH54+DH58</f>
        <v>0</v>
      </c>
      <c r="DI53" s="310">
        <f t="shared" si="443"/>
        <v>0</v>
      </c>
      <c r="DJ53" s="337">
        <f t="shared" si="443"/>
        <v>0</v>
      </c>
      <c r="DK53" s="310">
        <f>DK54+DK58</f>
        <v>0</v>
      </c>
      <c r="DL53" s="310">
        <f t="shared" si="443"/>
        <v>0</v>
      </c>
      <c r="DM53" s="337">
        <f t="shared" si="443"/>
        <v>0</v>
      </c>
      <c r="DN53" s="310">
        <f>DN54+DN58</f>
        <v>0</v>
      </c>
      <c r="DO53" s="310">
        <f>DO54+DO58</f>
        <v>0</v>
      </c>
      <c r="DP53" s="337">
        <f t="shared" ref="DP53" si="450">DP54+DP58</f>
        <v>0</v>
      </c>
      <c r="DQ53" s="310">
        <f>DQ54+DQ58</f>
        <v>0</v>
      </c>
      <c r="DR53" s="395">
        <f t="shared" si="443"/>
        <v>5642887</v>
      </c>
      <c r="DS53" s="395">
        <f t="shared" si="443"/>
        <v>5921258</v>
      </c>
      <c r="DT53" s="395">
        <f t="shared" si="443"/>
        <v>5548760</v>
      </c>
      <c r="DU53" s="310">
        <f t="shared" si="443"/>
        <v>0</v>
      </c>
      <c r="DV53" s="337">
        <f t="shared" si="443"/>
        <v>0</v>
      </c>
      <c r="DW53" s="310">
        <f>DW54+DW58</f>
        <v>0</v>
      </c>
      <c r="DX53" s="310">
        <f t="shared" si="443"/>
        <v>0</v>
      </c>
      <c r="DY53" s="337">
        <f t="shared" si="443"/>
        <v>0</v>
      </c>
      <c r="DZ53" s="310">
        <f>DZ54+DZ58</f>
        <v>0</v>
      </c>
      <c r="EA53" s="310">
        <f t="shared" si="443"/>
        <v>0</v>
      </c>
      <c r="EB53" s="337">
        <f t="shared" si="443"/>
        <v>0</v>
      </c>
      <c r="EC53" s="310">
        <f>EC54+EC58</f>
        <v>0</v>
      </c>
      <c r="ED53" s="310">
        <f t="shared" si="443"/>
        <v>0</v>
      </c>
      <c r="EE53" s="337">
        <f t="shared" si="443"/>
        <v>0</v>
      </c>
      <c r="EF53" s="310">
        <f>EF54+EF58</f>
        <v>0</v>
      </c>
      <c r="EG53" s="310">
        <f t="shared" ref="EG53:EN53" si="451">EG54+EG58</f>
        <v>0</v>
      </c>
      <c r="EH53" s="337">
        <f t="shared" si="451"/>
        <v>0</v>
      </c>
      <c r="EI53" s="310">
        <f>EI54+EI58</f>
        <v>0</v>
      </c>
      <c r="EJ53" s="310">
        <f t="shared" ref="EJ53:EK53" si="452">EJ54+EJ58</f>
        <v>0</v>
      </c>
      <c r="EK53" s="337">
        <f t="shared" si="452"/>
        <v>0</v>
      </c>
      <c r="EL53" s="310">
        <f>EL54+EL58</f>
        <v>0</v>
      </c>
      <c r="EM53" s="310">
        <f t="shared" si="451"/>
        <v>0</v>
      </c>
      <c r="EN53" s="337">
        <f t="shared" si="451"/>
        <v>0</v>
      </c>
      <c r="EO53" s="310">
        <f>EO54+EO58</f>
        <v>0</v>
      </c>
      <c r="EP53" s="310">
        <f t="shared" ref="EP53:ET53" si="453">EP54+EP58</f>
        <v>0</v>
      </c>
      <c r="EQ53" s="337">
        <f t="shared" si="453"/>
        <v>0</v>
      </c>
      <c r="ER53" s="310">
        <f>ER54+ER58</f>
        <v>0</v>
      </c>
      <c r="ES53" s="310">
        <f t="shared" si="453"/>
        <v>0</v>
      </c>
      <c r="ET53" s="337">
        <f t="shared" si="453"/>
        <v>0</v>
      </c>
      <c r="EU53" s="310">
        <f>EU54+EU58</f>
        <v>0</v>
      </c>
      <c r="EV53" s="395">
        <f t="shared" si="443"/>
        <v>0</v>
      </c>
      <c r="EW53" s="395">
        <f t="shared" si="443"/>
        <v>0</v>
      </c>
      <c r="EX53" s="395">
        <f t="shared" si="443"/>
        <v>0</v>
      </c>
      <c r="EY53" s="337">
        <f>EY54+EY58</f>
        <v>0</v>
      </c>
      <c r="EZ53" s="337">
        <f t="shared" ref="EZ53" si="454">EZ54+EZ58</f>
        <v>0</v>
      </c>
      <c r="FA53" s="310">
        <f>FA54+FA58</f>
        <v>0</v>
      </c>
      <c r="FB53" s="337">
        <f t="shared" ref="FB53" si="455">FB54+FB58</f>
        <v>0</v>
      </c>
      <c r="FC53" s="337">
        <f t="shared" si="443"/>
        <v>0</v>
      </c>
      <c r="FD53" s="310">
        <f>FD54+FD58</f>
        <v>0</v>
      </c>
      <c r="FE53" s="337">
        <f t="shared" ref="FE53" si="456">FE54+FE58</f>
        <v>0</v>
      </c>
      <c r="FF53" s="337">
        <f t="shared" si="443"/>
        <v>0</v>
      </c>
      <c r="FG53" s="310">
        <f>FG54+FG58</f>
        <v>0</v>
      </c>
      <c r="FH53" s="337">
        <f t="shared" ref="FH53" si="457">FH54+FH58</f>
        <v>0</v>
      </c>
      <c r="FI53" s="337">
        <f t="shared" si="443"/>
        <v>0</v>
      </c>
      <c r="FJ53" s="310">
        <f>FJ54+FJ58</f>
        <v>0</v>
      </c>
      <c r="FK53" s="337">
        <f t="shared" ref="FK53" si="458">FK54+FK58</f>
        <v>0</v>
      </c>
      <c r="FL53" s="337">
        <f t="shared" si="443"/>
        <v>0</v>
      </c>
      <c r="FM53" s="310">
        <f>FM54+FM58</f>
        <v>0</v>
      </c>
      <c r="FN53" s="337">
        <f t="shared" ref="FN53" si="459">FN54+FN58</f>
        <v>0</v>
      </c>
      <c r="FO53" s="337">
        <f t="shared" si="443"/>
        <v>0</v>
      </c>
      <c r="FP53" s="310">
        <f>FP54+FP58</f>
        <v>0</v>
      </c>
      <c r="FQ53" s="337">
        <f t="shared" ref="FQ53" si="460">FQ54+FQ58</f>
        <v>0</v>
      </c>
      <c r="FR53" s="337">
        <f t="shared" si="443"/>
        <v>0</v>
      </c>
      <c r="FS53" s="310">
        <f>FS54+FS58</f>
        <v>0</v>
      </c>
      <c r="FT53" s="337">
        <f t="shared" ref="FT53" si="461">FT54+FT58</f>
        <v>0</v>
      </c>
      <c r="FU53" s="337">
        <f t="shared" si="443"/>
        <v>0</v>
      </c>
      <c r="FV53" s="310">
        <f>FV54+FV58</f>
        <v>0</v>
      </c>
      <c r="FW53" s="337">
        <f t="shared" ref="FW53" si="462">FW54+FW58</f>
        <v>0</v>
      </c>
      <c r="FX53" s="337">
        <f t="shared" si="443"/>
        <v>0</v>
      </c>
      <c r="FY53" s="310">
        <f>FY54+FY58</f>
        <v>0</v>
      </c>
      <c r="FZ53" s="337">
        <f t="shared" si="443"/>
        <v>0</v>
      </c>
      <c r="GA53" s="337">
        <f t="shared" si="443"/>
        <v>0</v>
      </c>
      <c r="GB53" s="310">
        <f>GB54+GB58</f>
        <v>0</v>
      </c>
      <c r="GC53" s="337">
        <f t="shared" ref="GC53" si="463">GC54+GC58</f>
        <v>0</v>
      </c>
      <c r="GD53" s="337">
        <f t="shared" si="443"/>
        <v>0</v>
      </c>
      <c r="GE53" s="310">
        <f>GE54+GE58</f>
        <v>0</v>
      </c>
      <c r="GF53" s="337">
        <f t="shared" ref="GF53" si="464">GF54+GF58</f>
        <v>0</v>
      </c>
      <c r="GG53" s="337">
        <f t="shared" si="443"/>
        <v>0</v>
      </c>
      <c r="GH53" s="310">
        <f>GH54+GH58</f>
        <v>0</v>
      </c>
      <c r="GI53" s="337">
        <f>GI54+GI58</f>
        <v>0</v>
      </c>
      <c r="GJ53" s="337">
        <f t="shared" ref="GJ53" si="465">GJ54+GJ58</f>
        <v>0</v>
      </c>
      <c r="GK53" s="310">
        <f>GK54+GK58</f>
        <v>0</v>
      </c>
      <c r="GL53" s="337">
        <f>GL54+GL58</f>
        <v>0</v>
      </c>
      <c r="GM53" s="337">
        <f t="shared" ref="GM53:GN53" si="466">GM54+GM58</f>
        <v>0</v>
      </c>
      <c r="GN53" s="337">
        <f t="shared" si="466"/>
        <v>0</v>
      </c>
      <c r="GO53" s="337">
        <f>GO54+GO58</f>
        <v>0</v>
      </c>
      <c r="GP53" s="337">
        <f t="shared" ref="GP53" si="467">GP54+GP58</f>
        <v>0</v>
      </c>
      <c r="GQ53" s="310">
        <f>GQ54+GQ58</f>
        <v>0</v>
      </c>
      <c r="GR53" s="337">
        <f t="shared" ref="GR53" si="468">GR54+GR58</f>
        <v>0</v>
      </c>
      <c r="GS53" s="337">
        <f t="shared" si="443"/>
        <v>0</v>
      </c>
      <c r="GT53" s="310">
        <v>0</v>
      </c>
      <c r="GU53" s="337">
        <f t="shared" ref="GU53" si="469">GU54+GU58</f>
        <v>0</v>
      </c>
      <c r="GV53" s="337">
        <f t="shared" ref="GV53" si="470">GV54+GV58</f>
        <v>0</v>
      </c>
      <c r="GW53" s="310">
        <f>GW54+GW58</f>
        <v>0</v>
      </c>
      <c r="GX53" s="337">
        <f>GX54+GX58</f>
        <v>0</v>
      </c>
      <c r="GY53" s="337">
        <f t="shared" ref="GY53:GZ53" si="471">GY54+GY58</f>
        <v>0</v>
      </c>
      <c r="GZ53" s="337">
        <f t="shared" si="471"/>
        <v>0</v>
      </c>
      <c r="HA53" s="337">
        <f>HA54+HA58</f>
        <v>5642887</v>
      </c>
      <c r="HB53" s="337">
        <f t="shared" ref="HB53:HC53" si="472">HB54+HB58</f>
        <v>5921258</v>
      </c>
      <c r="HC53" s="338">
        <f t="shared" si="472"/>
        <v>5548760</v>
      </c>
    </row>
    <row r="54" spans="1:211" s="167" customFormat="1" x14ac:dyDescent="0.2">
      <c r="A54" s="317" t="s">
        <v>611</v>
      </c>
      <c r="B54" s="310">
        <f>B55+B56+B57</f>
        <v>0</v>
      </c>
      <c r="C54" s="337">
        <f t="shared" ref="C54" si="473">C55+C56+C57</f>
        <v>0</v>
      </c>
      <c r="D54" s="310">
        <f>D55+D56+D57</f>
        <v>0</v>
      </c>
      <c r="E54" s="310">
        <f t="shared" ref="E54:GS54" si="474">E55+E56+E57</f>
        <v>0</v>
      </c>
      <c r="F54" s="337">
        <f t="shared" si="474"/>
        <v>0</v>
      </c>
      <c r="G54" s="310">
        <f>G55+G56+G57</f>
        <v>0</v>
      </c>
      <c r="H54" s="310">
        <f t="shared" si="474"/>
        <v>0</v>
      </c>
      <c r="I54" s="337">
        <f t="shared" si="474"/>
        <v>0</v>
      </c>
      <c r="J54" s="310">
        <f>J55+J56+J57</f>
        <v>0</v>
      </c>
      <c r="K54" s="310">
        <f t="shared" si="474"/>
        <v>0</v>
      </c>
      <c r="L54" s="337">
        <f t="shared" si="474"/>
        <v>0</v>
      </c>
      <c r="M54" s="310">
        <f>M55+M56+M57</f>
        <v>0</v>
      </c>
      <c r="N54" s="310">
        <f t="shared" si="474"/>
        <v>0</v>
      </c>
      <c r="O54" s="337">
        <f t="shared" si="474"/>
        <v>0</v>
      </c>
      <c r="P54" s="310">
        <f>P55+P56+P57</f>
        <v>0</v>
      </c>
      <c r="Q54" s="310">
        <f t="shared" ref="Q54" si="475">Q55+Q56+Q57</f>
        <v>0</v>
      </c>
      <c r="R54" s="337">
        <f t="shared" si="474"/>
        <v>0</v>
      </c>
      <c r="S54" s="310">
        <f>S55+S56+S57</f>
        <v>0</v>
      </c>
      <c r="T54" s="310">
        <f t="shared" si="474"/>
        <v>0</v>
      </c>
      <c r="U54" s="337">
        <f t="shared" si="474"/>
        <v>0</v>
      </c>
      <c r="V54" s="310">
        <f>V55+V56+V57</f>
        <v>0</v>
      </c>
      <c r="W54" s="310">
        <f t="shared" ref="W54" si="476">W55+W56+W57</f>
        <v>0</v>
      </c>
      <c r="X54" s="337">
        <f t="shared" si="474"/>
        <v>0</v>
      </c>
      <c r="Y54" s="310">
        <f>Y55+Y56+Y57</f>
        <v>0</v>
      </c>
      <c r="Z54" s="310">
        <f t="shared" ref="Z54" si="477">Z55+Z56+Z57</f>
        <v>5548183</v>
      </c>
      <c r="AA54" s="337">
        <f t="shared" si="474"/>
        <v>5659962</v>
      </c>
      <c r="AB54" s="310">
        <f>AB55+AB56+AB57</f>
        <v>5359231</v>
      </c>
      <c r="AC54" s="310">
        <f t="shared" ref="AC54" si="478">AC55+AC56+AC57</f>
        <v>0</v>
      </c>
      <c r="AD54" s="337">
        <f t="shared" si="474"/>
        <v>18015</v>
      </c>
      <c r="AE54" s="310">
        <f>AE55+AE56+AE57</f>
        <v>18015</v>
      </c>
      <c r="AF54" s="310">
        <f t="shared" ref="AF54" si="479">AF55+AF56+AF57</f>
        <v>0</v>
      </c>
      <c r="AG54" s="337">
        <f t="shared" si="474"/>
        <v>0</v>
      </c>
      <c r="AH54" s="310">
        <f>AH55+AH56+AH57</f>
        <v>0</v>
      </c>
      <c r="AI54" s="310">
        <f t="shared" si="474"/>
        <v>0</v>
      </c>
      <c r="AJ54" s="337">
        <f t="shared" si="474"/>
        <v>0</v>
      </c>
      <c r="AK54" s="310">
        <f>AK55+AK56+AK57</f>
        <v>0</v>
      </c>
      <c r="AL54" s="310">
        <f t="shared" si="474"/>
        <v>0</v>
      </c>
      <c r="AM54" s="337">
        <f t="shared" si="474"/>
        <v>0</v>
      </c>
      <c r="AN54" s="310">
        <f>AN55+AN56+AN57</f>
        <v>0</v>
      </c>
      <c r="AO54" s="310">
        <f t="shared" si="474"/>
        <v>0</v>
      </c>
      <c r="AP54" s="337">
        <f t="shared" si="474"/>
        <v>0</v>
      </c>
      <c r="AQ54" s="310">
        <f>AQ55+AQ56+AQ57</f>
        <v>0</v>
      </c>
      <c r="AR54" s="310">
        <f>AR55+AR56+AR57</f>
        <v>0</v>
      </c>
      <c r="AS54" s="337">
        <f t="shared" ref="AS54" si="480">AS55+AS56+AS57</f>
        <v>0</v>
      </c>
      <c r="AT54" s="310">
        <f>AT55+AT56+AT57</f>
        <v>0</v>
      </c>
      <c r="AU54" s="310">
        <f t="shared" si="474"/>
        <v>0</v>
      </c>
      <c r="AV54" s="337">
        <f t="shared" si="474"/>
        <v>0</v>
      </c>
      <c r="AW54" s="310">
        <f>AW55+AW56+AW57</f>
        <v>0</v>
      </c>
      <c r="AX54" s="310">
        <f t="shared" si="474"/>
        <v>0</v>
      </c>
      <c r="AY54" s="337">
        <f t="shared" si="474"/>
        <v>0</v>
      </c>
      <c r="AZ54" s="310">
        <f>AZ55+AZ56+AZ57</f>
        <v>0</v>
      </c>
      <c r="BA54" s="310">
        <f t="shared" si="474"/>
        <v>0</v>
      </c>
      <c r="BB54" s="337">
        <f t="shared" si="474"/>
        <v>0</v>
      </c>
      <c r="BC54" s="310">
        <f>BC55+BC56+BC57</f>
        <v>0</v>
      </c>
      <c r="BD54" s="310">
        <f t="shared" si="474"/>
        <v>0</v>
      </c>
      <c r="BE54" s="337">
        <f t="shared" si="474"/>
        <v>0</v>
      </c>
      <c r="BF54" s="310">
        <f>BF55+BF56+BF57</f>
        <v>0</v>
      </c>
      <c r="BG54" s="310">
        <f t="shared" si="474"/>
        <v>0</v>
      </c>
      <c r="BH54" s="337">
        <f t="shared" si="474"/>
        <v>0</v>
      </c>
      <c r="BI54" s="310">
        <f>BI55+BI56+BI57</f>
        <v>0</v>
      </c>
      <c r="BJ54" s="310">
        <f t="shared" si="474"/>
        <v>0</v>
      </c>
      <c r="BK54" s="337">
        <f t="shared" si="474"/>
        <v>0</v>
      </c>
      <c r="BL54" s="310">
        <f>BL55+BL56+BL57</f>
        <v>0</v>
      </c>
      <c r="BM54" s="310">
        <f t="shared" si="474"/>
        <v>0</v>
      </c>
      <c r="BN54" s="337">
        <f t="shared" si="474"/>
        <v>0</v>
      </c>
      <c r="BO54" s="310">
        <f>BO55+BO56+BO57</f>
        <v>0</v>
      </c>
      <c r="BP54" s="310">
        <f t="shared" si="474"/>
        <v>0</v>
      </c>
      <c r="BQ54" s="337">
        <f t="shared" si="474"/>
        <v>0</v>
      </c>
      <c r="BR54" s="310">
        <f>BR55+BR56+BR57</f>
        <v>0</v>
      </c>
      <c r="BS54" s="310">
        <f t="shared" si="474"/>
        <v>0</v>
      </c>
      <c r="BT54" s="337">
        <f t="shared" si="474"/>
        <v>0</v>
      </c>
      <c r="BU54" s="310">
        <f>BU55+BU56+BU57</f>
        <v>0</v>
      </c>
      <c r="BV54" s="310">
        <f t="shared" si="474"/>
        <v>0</v>
      </c>
      <c r="BW54" s="337">
        <f t="shared" si="474"/>
        <v>0</v>
      </c>
      <c r="BX54" s="310">
        <f>BX55+BX56+BX57</f>
        <v>0</v>
      </c>
      <c r="BY54" s="310">
        <f t="shared" si="474"/>
        <v>0</v>
      </c>
      <c r="BZ54" s="337">
        <f t="shared" si="474"/>
        <v>0</v>
      </c>
      <c r="CA54" s="310">
        <f>CA55+CA56+CA57</f>
        <v>0</v>
      </c>
      <c r="CB54" s="310">
        <f t="shared" si="474"/>
        <v>0</v>
      </c>
      <c r="CC54" s="337">
        <f t="shared" si="474"/>
        <v>0</v>
      </c>
      <c r="CD54" s="310">
        <f>CD55+CD56+CD57</f>
        <v>0</v>
      </c>
      <c r="CE54" s="310">
        <f t="shared" si="474"/>
        <v>0</v>
      </c>
      <c r="CF54" s="337">
        <f t="shared" si="474"/>
        <v>0</v>
      </c>
      <c r="CG54" s="310">
        <f>CG55+CG56+CG57</f>
        <v>0</v>
      </c>
      <c r="CH54" s="310">
        <f t="shared" si="474"/>
        <v>0</v>
      </c>
      <c r="CI54" s="337">
        <f t="shared" si="474"/>
        <v>0</v>
      </c>
      <c r="CJ54" s="310">
        <f>CJ55+CJ56+CJ57</f>
        <v>0</v>
      </c>
      <c r="CK54" s="310">
        <f t="shared" si="474"/>
        <v>0</v>
      </c>
      <c r="CL54" s="337">
        <f t="shared" si="474"/>
        <v>0</v>
      </c>
      <c r="CM54" s="310">
        <f>CM55+CM56+CM57</f>
        <v>0</v>
      </c>
      <c r="CN54" s="310">
        <f t="shared" si="474"/>
        <v>0</v>
      </c>
      <c r="CO54" s="337">
        <f t="shared" si="474"/>
        <v>0</v>
      </c>
      <c r="CP54" s="310">
        <f>CP55+CP56+CP57</f>
        <v>0</v>
      </c>
      <c r="CQ54" s="310">
        <f t="shared" si="474"/>
        <v>0</v>
      </c>
      <c r="CR54" s="337">
        <f t="shared" si="474"/>
        <v>0</v>
      </c>
      <c r="CS54" s="310">
        <f>CS55+CS56+CS57</f>
        <v>0</v>
      </c>
      <c r="CT54" s="310">
        <f t="shared" si="474"/>
        <v>0</v>
      </c>
      <c r="CU54" s="337">
        <f t="shared" si="474"/>
        <v>0</v>
      </c>
      <c r="CV54" s="310">
        <f>CV55+CV56+CV57</f>
        <v>0</v>
      </c>
      <c r="CW54" s="310">
        <f t="shared" si="474"/>
        <v>0</v>
      </c>
      <c r="CX54" s="337">
        <f t="shared" si="474"/>
        <v>0</v>
      </c>
      <c r="CY54" s="310">
        <f>CY55+CY56+CY57</f>
        <v>0</v>
      </c>
      <c r="CZ54" s="310">
        <f t="shared" si="474"/>
        <v>0</v>
      </c>
      <c r="DA54" s="337">
        <f t="shared" si="474"/>
        <v>0</v>
      </c>
      <c r="DB54" s="310">
        <f>DB55+DB56+DB57</f>
        <v>0</v>
      </c>
      <c r="DC54" s="310">
        <f t="shared" si="474"/>
        <v>0</v>
      </c>
      <c r="DD54" s="337">
        <f t="shared" si="474"/>
        <v>0</v>
      </c>
      <c r="DE54" s="310">
        <f>DE55+DE56+DE57</f>
        <v>0</v>
      </c>
      <c r="DF54" s="310">
        <f t="shared" si="474"/>
        <v>0</v>
      </c>
      <c r="DG54" s="337">
        <f t="shared" si="474"/>
        <v>0</v>
      </c>
      <c r="DH54" s="310">
        <f>DH55+DH56+DH57</f>
        <v>0</v>
      </c>
      <c r="DI54" s="310">
        <f t="shared" si="474"/>
        <v>0</v>
      </c>
      <c r="DJ54" s="337">
        <f t="shared" si="474"/>
        <v>0</v>
      </c>
      <c r="DK54" s="310">
        <f>DK55+DK56+DK57</f>
        <v>0</v>
      </c>
      <c r="DL54" s="310">
        <f t="shared" si="474"/>
        <v>0</v>
      </c>
      <c r="DM54" s="337">
        <f t="shared" si="474"/>
        <v>0</v>
      </c>
      <c r="DN54" s="310">
        <f>DN55+DN56+DN57</f>
        <v>0</v>
      </c>
      <c r="DO54" s="310">
        <f>DO55+DO56+DO57</f>
        <v>0</v>
      </c>
      <c r="DP54" s="337">
        <f t="shared" ref="DP54" si="481">DP55+DP56+DP57</f>
        <v>0</v>
      </c>
      <c r="DQ54" s="310">
        <f>DQ55+DQ56+DQ57</f>
        <v>0</v>
      </c>
      <c r="DR54" s="395">
        <f t="shared" si="474"/>
        <v>5548183</v>
      </c>
      <c r="DS54" s="395">
        <f t="shared" si="474"/>
        <v>5677977</v>
      </c>
      <c r="DT54" s="395">
        <f t="shared" si="474"/>
        <v>5377246</v>
      </c>
      <c r="DU54" s="310">
        <f t="shared" si="474"/>
        <v>0</v>
      </c>
      <c r="DV54" s="337">
        <f t="shared" si="474"/>
        <v>0</v>
      </c>
      <c r="DW54" s="310">
        <f>DW55+DW56+DW57</f>
        <v>0</v>
      </c>
      <c r="DX54" s="310">
        <f t="shared" si="474"/>
        <v>0</v>
      </c>
      <c r="DY54" s="337">
        <f t="shared" si="474"/>
        <v>0</v>
      </c>
      <c r="DZ54" s="310">
        <f>DZ55+DZ56+DZ57</f>
        <v>0</v>
      </c>
      <c r="EA54" s="310">
        <f t="shared" si="474"/>
        <v>0</v>
      </c>
      <c r="EB54" s="337">
        <f t="shared" si="474"/>
        <v>0</v>
      </c>
      <c r="EC54" s="310">
        <f>EC55+EC56+EC57</f>
        <v>0</v>
      </c>
      <c r="ED54" s="310">
        <f t="shared" si="474"/>
        <v>0</v>
      </c>
      <c r="EE54" s="337">
        <f t="shared" si="474"/>
        <v>0</v>
      </c>
      <c r="EF54" s="310">
        <f>EF55+EF56+EF57</f>
        <v>0</v>
      </c>
      <c r="EG54" s="310">
        <f t="shared" ref="EG54:EN54" si="482">EG55+EG56+EG57</f>
        <v>0</v>
      </c>
      <c r="EH54" s="337">
        <f t="shared" si="482"/>
        <v>0</v>
      </c>
      <c r="EI54" s="310">
        <f>EI55+EI56+EI57</f>
        <v>0</v>
      </c>
      <c r="EJ54" s="310">
        <f t="shared" ref="EJ54:EK54" si="483">EJ55+EJ56+EJ57</f>
        <v>0</v>
      </c>
      <c r="EK54" s="337">
        <f t="shared" si="483"/>
        <v>0</v>
      </c>
      <c r="EL54" s="310">
        <f>EL55+EL56+EL57</f>
        <v>0</v>
      </c>
      <c r="EM54" s="310">
        <f t="shared" si="482"/>
        <v>0</v>
      </c>
      <c r="EN54" s="337">
        <f t="shared" si="482"/>
        <v>0</v>
      </c>
      <c r="EO54" s="310">
        <f>EO55+EO56+EO57</f>
        <v>0</v>
      </c>
      <c r="EP54" s="310">
        <f t="shared" ref="EP54:ET54" si="484">EP55+EP56+EP57</f>
        <v>0</v>
      </c>
      <c r="EQ54" s="337">
        <f t="shared" si="484"/>
        <v>0</v>
      </c>
      <c r="ER54" s="310">
        <f>ER55+ER56+ER57</f>
        <v>0</v>
      </c>
      <c r="ES54" s="310">
        <f t="shared" si="484"/>
        <v>0</v>
      </c>
      <c r="ET54" s="337">
        <f t="shared" si="484"/>
        <v>0</v>
      </c>
      <c r="EU54" s="310">
        <f>EU55+EU56+EU57</f>
        <v>0</v>
      </c>
      <c r="EV54" s="395">
        <f t="shared" si="474"/>
        <v>0</v>
      </c>
      <c r="EW54" s="395">
        <f t="shared" si="474"/>
        <v>0</v>
      </c>
      <c r="EX54" s="395">
        <f t="shared" si="474"/>
        <v>0</v>
      </c>
      <c r="EY54" s="337">
        <f>EY55+EY56+EY57</f>
        <v>0</v>
      </c>
      <c r="EZ54" s="337">
        <f t="shared" ref="EZ54" si="485">EZ55+EZ56+EZ57</f>
        <v>0</v>
      </c>
      <c r="FA54" s="310">
        <f>FA55+FA56+FA57</f>
        <v>0</v>
      </c>
      <c r="FB54" s="337">
        <f t="shared" ref="FB54" si="486">FB55+FB56+FB57</f>
        <v>0</v>
      </c>
      <c r="FC54" s="337">
        <f t="shared" si="474"/>
        <v>0</v>
      </c>
      <c r="FD54" s="310">
        <f>FD55+FD56+FD57</f>
        <v>0</v>
      </c>
      <c r="FE54" s="337">
        <f t="shared" ref="FE54" si="487">FE55+FE56+FE57</f>
        <v>0</v>
      </c>
      <c r="FF54" s="337">
        <f t="shared" si="474"/>
        <v>0</v>
      </c>
      <c r="FG54" s="310">
        <f>FG55+FG56+FG57</f>
        <v>0</v>
      </c>
      <c r="FH54" s="337">
        <f t="shared" ref="FH54" si="488">FH55+FH56+FH57</f>
        <v>0</v>
      </c>
      <c r="FI54" s="337">
        <f t="shared" si="474"/>
        <v>0</v>
      </c>
      <c r="FJ54" s="310">
        <f>FJ55+FJ56+FJ57</f>
        <v>0</v>
      </c>
      <c r="FK54" s="337">
        <f t="shared" ref="FK54" si="489">FK55+FK56+FK57</f>
        <v>0</v>
      </c>
      <c r="FL54" s="337">
        <f t="shared" si="474"/>
        <v>0</v>
      </c>
      <c r="FM54" s="310">
        <f>FM55+FM56+FM57</f>
        <v>0</v>
      </c>
      <c r="FN54" s="337">
        <f t="shared" ref="FN54" si="490">FN55+FN56+FN57</f>
        <v>0</v>
      </c>
      <c r="FO54" s="337">
        <f t="shared" si="474"/>
        <v>0</v>
      </c>
      <c r="FP54" s="310">
        <f>FP55+FP56+FP57</f>
        <v>0</v>
      </c>
      <c r="FQ54" s="337">
        <f t="shared" ref="FQ54" si="491">FQ55+FQ56+FQ57</f>
        <v>0</v>
      </c>
      <c r="FR54" s="337">
        <f t="shared" si="474"/>
        <v>0</v>
      </c>
      <c r="FS54" s="310">
        <f>FS55+FS56+FS57</f>
        <v>0</v>
      </c>
      <c r="FT54" s="337">
        <f t="shared" ref="FT54" si="492">FT55+FT56+FT57</f>
        <v>0</v>
      </c>
      <c r="FU54" s="337">
        <f t="shared" si="474"/>
        <v>0</v>
      </c>
      <c r="FV54" s="310">
        <f>FV55+FV56+FV57</f>
        <v>0</v>
      </c>
      <c r="FW54" s="337">
        <f t="shared" ref="FW54" si="493">FW55+FW56+FW57</f>
        <v>0</v>
      </c>
      <c r="FX54" s="337">
        <f t="shared" si="474"/>
        <v>0</v>
      </c>
      <c r="FY54" s="310">
        <f>FY55+FY56+FY57</f>
        <v>0</v>
      </c>
      <c r="FZ54" s="337">
        <f t="shared" si="474"/>
        <v>0</v>
      </c>
      <c r="GA54" s="337">
        <f t="shared" si="474"/>
        <v>0</v>
      </c>
      <c r="GB54" s="310">
        <f>GB55+GB56+GB57</f>
        <v>0</v>
      </c>
      <c r="GC54" s="337">
        <f t="shared" ref="GC54" si="494">GC55+GC56+GC57</f>
        <v>0</v>
      </c>
      <c r="GD54" s="337">
        <f t="shared" si="474"/>
        <v>0</v>
      </c>
      <c r="GE54" s="310">
        <f>GE55+GE56+GE57</f>
        <v>0</v>
      </c>
      <c r="GF54" s="337">
        <f t="shared" ref="GF54" si="495">GF55+GF56+GF57</f>
        <v>0</v>
      </c>
      <c r="GG54" s="337">
        <f t="shared" si="474"/>
        <v>0</v>
      </c>
      <c r="GH54" s="310">
        <f>GH55+GH56+GH57</f>
        <v>0</v>
      </c>
      <c r="GI54" s="337">
        <f>GI55+GI56+GI57</f>
        <v>0</v>
      </c>
      <c r="GJ54" s="337">
        <f t="shared" ref="GJ54" si="496">GJ55+GJ56+GJ57</f>
        <v>0</v>
      </c>
      <c r="GK54" s="310">
        <f>GK55+GK56+GK57</f>
        <v>0</v>
      </c>
      <c r="GL54" s="337">
        <f>GL55+GL56+GL57</f>
        <v>0</v>
      </c>
      <c r="GM54" s="337">
        <f t="shared" ref="GM54:GN54" si="497">GM55+GM56+GM57</f>
        <v>0</v>
      </c>
      <c r="GN54" s="337">
        <f t="shared" si="497"/>
        <v>0</v>
      </c>
      <c r="GO54" s="337">
        <f>GO55+GO56+GO57</f>
        <v>0</v>
      </c>
      <c r="GP54" s="337">
        <f t="shared" ref="GP54" si="498">GP55+GP56+GP57</f>
        <v>0</v>
      </c>
      <c r="GQ54" s="310">
        <f>GQ55+GQ56+GQ57</f>
        <v>0</v>
      </c>
      <c r="GR54" s="337">
        <f t="shared" ref="GR54" si="499">GR55+GR56+GR57</f>
        <v>0</v>
      </c>
      <c r="GS54" s="337">
        <f t="shared" si="474"/>
        <v>0</v>
      </c>
      <c r="GT54" s="310">
        <v>0</v>
      </c>
      <c r="GU54" s="337">
        <f t="shared" ref="GU54" si="500">GU55+GU56+GU57</f>
        <v>0</v>
      </c>
      <c r="GV54" s="337">
        <f t="shared" ref="GV54" si="501">GV55+GV56+GV57</f>
        <v>0</v>
      </c>
      <c r="GW54" s="310">
        <f>GW55+GW56+GW57</f>
        <v>0</v>
      </c>
      <c r="GX54" s="337">
        <f>GX55+GX56+GX57</f>
        <v>0</v>
      </c>
      <c r="GY54" s="337">
        <f t="shared" ref="GY54:GZ54" si="502">GY55+GY56+GY57</f>
        <v>0</v>
      </c>
      <c r="GZ54" s="337">
        <f t="shared" si="502"/>
        <v>0</v>
      </c>
      <c r="HA54" s="337">
        <f>HA55+HA56+HA57</f>
        <v>5548183</v>
      </c>
      <c r="HB54" s="337">
        <f t="shared" ref="HB54:HC54" si="503">HB55+HB56+HB57</f>
        <v>5677977</v>
      </c>
      <c r="HC54" s="338">
        <f t="shared" si="503"/>
        <v>5377246</v>
      </c>
    </row>
    <row r="55" spans="1:211" s="167" customFormat="1" x14ac:dyDescent="0.2">
      <c r="A55" s="318" t="s">
        <v>612</v>
      </c>
      <c r="B55" s="306">
        <v>0</v>
      </c>
      <c r="C55" s="334"/>
      <c r="D55" s="306"/>
      <c r="E55" s="306"/>
      <c r="F55" s="334"/>
      <c r="G55" s="306"/>
      <c r="H55" s="306"/>
      <c r="I55" s="334"/>
      <c r="J55" s="306"/>
      <c r="K55" s="306"/>
      <c r="L55" s="334"/>
      <c r="M55" s="306"/>
      <c r="N55" s="306"/>
      <c r="O55" s="334"/>
      <c r="P55" s="306"/>
      <c r="Q55" s="306"/>
      <c r="R55" s="334"/>
      <c r="S55" s="306"/>
      <c r="T55" s="306">
        <v>0</v>
      </c>
      <c r="U55" s="334"/>
      <c r="V55" s="306"/>
      <c r="W55" s="306">
        <v>0</v>
      </c>
      <c r="X55" s="334"/>
      <c r="Y55" s="306"/>
      <c r="Z55" s="306">
        <v>0</v>
      </c>
      <c r="AA55" s="334">
        <v>17802</v>
      </c>
      <c r="AB55" s="334"/>
      <c r="AC55" s="334">
        <v>0</v>
      </c>
      <c r="AD55" s="334">
        <v>18015</v>
      </c>
      <c r="AE55" s="334">
        <v>18015</v>
      </c>
      <c r="AF55" s="306">
        <v>0</v>
      </c>
      <c r="AG55" s="334"/>
      <c r="AH55" s="306"/>
      <c r="AI55" s="306">
        <v>0</v>
      </c>
      <c r="AJ55" s="334"/>
      <c r="AK55" s="306"/>
      <c r="AL55" s="306">
        <v>0</v>
      </c>
      <c r="AM55" s="334"/>
      <c r="AN55" s="306"/>
      <c r="AO55" s="306">
        <v>0</v>
      </c>
      <c r="AP55" s="334"/>
      <c r="AQ55" s="306"/>
      <c r="AR55" s="306"/>
      <c r="AS55" s="334"/>
      <c r="AT55" s="306"/>
      <c r="AU55" s="306">
        <v>0</v>
      </c>
      <c r="AV55" s="334"/>
      <c r="AW55" s="306"/>
      <c r="AX55" s="306">
        <v>0</v>
      </c>
      <c r="AY55" s="334"/>
      <c r="AZ55" s="306"/>
      <c r="BA55" s="306"/>
      <c r="BB55" s="334"/>
      <c r="BC55" s="306"/>
      <c r="BD55" s="306">
        <v>0</v>
      </c>
      <c r="BE55" s="334"/>
      <c r="BF55" s="306"/>
      <c r="BG55" s="306">
        <v>0</v>
      </c>
      <c r="BH55" s="334"/>
      <c r="BI55" s="306"/>
      <c r="BJ55" s="306"/>
      <c r="BK55" s="334"/>
      <c r="BL55" s="306"/>
      <c r="BM55" s="306">
        <v>0</v>
      </c>
      <c r="BN55" s="334"/>
      <c r="BO55" s="306"/>
      <c r="BP55" s="306"/>
      <c r="BQ55" s="334"/>
      <c r="BR55" s="306"/>
      <c r="BS55" s="306">
        <v>0</v>
      </c>
      <c r="BT55" s="334"/>
      <c r="BU55" s="306"/>
      <c r="BV55" s="306"/>
      <c r="BW55" s="334"/>
      <c r="BX55" s="306"/>
      <c r="BY55" s="306">
        <v>0</v>
      </c>
      <c r="BZ55" s="334"/>
      <c r="CA55" s="306"/>
      <c r="CB55" s="306"/>
      <c r="CC55" s="334"/>
      <c r="CD55" s="306"/>
      <c r="CE55" s="306"/>
      <c r="CF55" s="334"/>
      <c r="CG55" s="306"/>
      <c r="CH55" s="306"/>
      <c r="CI55" s="334"/>
      <c r="CJ55" s="306"/>
      <c r="CK55" s="306"/>
      <c r="CL55" s="334"/>
      <c r="CM55" s="306"/>
      <c r="CN55" s="306"/>
      <c r="CO55" s="334"/>
      <c r="CP55" s="306"/>
      <c r="CQ55" s="306"/>
      <c r="CR55" s="334"/>
      <c r="CS55" s="306"/>
      <c r="CT55" s="306"/>
      <c r="CU55" s="334"/>
      <c r="CV55" s="306"/>
      <c r="CW55" s="306">
        <v>0</v>
      </c>
      <c r="CX55" s="334"/>
      <c r="CY55" s="306"/>
      <c r="CZ55" s="306">
        <v>0</v>
      </c>
      <c r="DA55" s="334"/>
      <c r="DB55" s="306"/>
      <c r="DC55" s="306"/>
      <c r="DD55" s="334"/>
      <c r="DE55" s="306"/>
      <c r="DF55" s="306">
        <v>0</v>
      </c>
      <c r="DG55" s="334"/>
      <c r="DH55" s="306"/>
      <c r="DI55" s="306">
        <v>0</v>
      </c>
      <c r="DJ55" s="334"/>
      <c r="DK55" s="306"/>
      <c r="DL55" s="306"/>
      <c r="DM55" s="334"/>
      <c r="DN55" s="306"/>
      <c r="DO55" s="306"/>
      <c r="DP55" s="334"/>
      <c r="DQ55" s="306"/>
      <c r="DR55" s="394">
        <f t="shared" ref="DR55:DT57" si="504">B55+E55+H55+K55+N55+Q55+T55+W55+Z55+AC55+AF55+AI55+AL55+AO55+AR55+AU55+AX55+BA55+BD55+BG55+BJ55+BM55+BP55+BS55+BV55+BY55+CB55+CE55+CH55+CK55+CN55+CQ55+CT55+CW55+CZ55+DC55+DF55+DI55+DL55+DO55</f>
        <v>0</v>
      </c>
      <c r="DS55" s="394">
        <f t="shared" si="504"/>
        <v>35817</v>
      </c>
      <c r="DT55" s="394">
        <f t="shared" si="504"/>
        <v>18015</v>
      </c>
      <c r="DU55" s="334"/>
      <c r="DV55" s="334"/>
      <c r="DW55" s="306"/>
      <c r="DX55" s="306"/>
      <c r="DY55" s="334"/>
      <c r="DZ55" s="306"/>
      <c r="EA55" s="306"/>
      <c r="EB55" s="334"/>
      <c r="EC55" s="306"/>
      <c r="ED55" s="306"/>
      <c r="EE55" s="334"/>
      <c r="EF55" s="306"/>
      <c r="EG55" s="306"/>
      <c r="EH55" s="334"/>
      <c r="EI55" s="306"/>
      <c r="EJ55" s="306"/>
      <c r="EK55" s="334"/>
      <c r="EL55" s="306"/>
      <c r="EM55" s="306"/>
      <c r="EN55" s="334"/>
      <c r="EO55" s="306"/>
      <c r="EP55" s="306"/>
      <c r="EQ55" s="334"/>
      <c r="ER55" s="306"/>
      <c r="ES55" s="306"/>
      <c r="ET55" s="334"/>
      <c r="EU55" s="306"/>
      <c r="EV55" s="394">
        <f t="shared" ref="EV55:EX57" si="505">DU55+DX55+EA55+ED55+EG55+EJ55+EM55+EP55+ES55</f>
        <v>0</v>
      </c>
      <c r="EW55" s="394">
        <f t="shared" si="505"/>
        <v>0</v>
      </c>
      <c r="EX55" s="394">
        <f t="shared" si="505"/>
        <v>0</v>
      </c>
      <c r="EY55" s="334"/>
      <c r="EZ55" s="334"/>
      <c r="FA55" s="306"/>
      <c r="FB55" s="334"/>
      <c r="FC55" s="334"/>
      <c r="FD55" s="306"/>
      <c r="FE55" s="334"/>
      <c r="FF55" s="334"/>
      <c r="FG55" s="306"/>
      <c r="FH55" s="334"/>
      <c r="FI55" s="334"/>
      <c r="FJ55" s="306"/>
      <c r="FK55" s="334"/>
      <c r="FL55" s="334"/>
      <c r="FM55" s="306"/>
      <c r="FN55" s="334"/>
      <c r="FO55" s="334"/>
      <c r="FP55" s="306"/>
      <c r="FQ55" s="334"/>
      <c r="FR55" s="334"/>
      <c r="FS55" s="306"/>
      <c r="FT55" s="334"/>
      <c r="FU55" s="334"/>
      <c r="FV55" s="306"/>
      <c r="FW55" s="334"/>
      <c r="FX55" s="334"/>
      <c r="FY55" s="306"/>
      <c r="FZ55" s="334"/>
      <c r="GA55" s="334"/>
      <c r="GB55" s="306"/>
      <c r="GC55" s="334"/>
      <c r="GD55" s="334"/>
      <c r="GE55" s="306"/>
      <c r="GF55" s="334"/>
      <c r="GG55" s="334"/>
      <c r="GH55" s="306"/>
      <c r="GI55" s="334"/>
      <c r="GJ55" s="334"/>
      <c r="GK55" s="306"/>
      <c r="GL55" s="334">
        <f t="shared" ref="GL55:GN57" si="506">EY55+FB55+FE55+FH55+FK55+FN55+FQ55+FT55+FW55+FZ55+GC55+GF55+GI55</f>
        <v>0</v>
      </c>
      <c r="GM55" s="334">
        <f t="shared" si="506"/>
        <v>0</v>
      </c>
      <c r="GN55" s="334">
        <f t="shared" si="506"/>
        <v>0</v>
      </c>
      <c r="GO55" s="334"/>
      <c r="GP55" s="334"/>
      <c r="GQ55" s="306"/>
      <c r="GR55" s="334"/>
      <c r="GS55" s="334"/>
      <c r="GT55" s="306"/>
      <c r="GU55" s="334"/>
      <c r="GV55" s="334"/>
      <c r="GW55" s="306"/>
      <c r="GX55" s="334">
        <f>GL55+GO55+GR55+GU55</f>
        <v>0</v>
      </c>
      <c r="GY55" s="334">
        <f t="shared" ref="GY55:GZ57" si="507">GM55+GP55+GS55+GV55</f>
        <v>0</v>
      </c>
      <c r="GZ55" s="334">
        <f t="shared" si="507"/>
        <v>0</v>
      </c>
      <c r="HA55" s="335">
        <f t="shared" si="386"/>
        <v>0</v>
      </c>
      <c r="HB55" s="335">
        <f t="shared" si="386"/>
        <v>35817</v>
      </c>
      <c r="HC55" s="336">
        <f t="shared" si="386"/>
        <v>18015</v>
      </c>
    </row>
    <row r="56" spans="1:211" s="167" customFormat="1" x14ac:dyDescent="0.2">
      <c r="A56" s="318" t="s">
        <v>613</v>
      </c>
      <c r="B56" s="306"/>
      <c r="C56" s="334"/>
      <c r="D56" s="306"/>
      <c r="E56" s="306"/>
      <c r="F56" s="334"/>
      <c r="G56" s="306"/>
      <c r="H56" s="306"/>
      <c r="I56" s="334"/>
      <c r="J56" s="306"/>
      <c r="K56" s="306"/>
      <c r="L56" s="334"/>
      <c r="M56" s="306"/>
      <c r="N56" s="306"/>
      <c r="O56" s="334"/>
      <c r="P56" s="306"/>
      <c r="Q56" s="306"/>
      <c r="R56" s="334"/>
      <c r="S56" s="306"/>
      <c r="T56" s="306">
        <v>0</v>
      </c>
      <c r="U56" s="334"/>
      <c r="V56" s="306"/>
      <c r="W56" s="306">
        <v>0</v>
      </c>
      <c r="X56" s="334"/>
      <c r="Y56" s="306"/>
      <c r="Z56" s="306">
        <v>0</v>
      </c>
      <c r="AA56" s="334"/>
      <c r="AB56" s="334"/>
      <c r="AC56" s="334">
        <v>0</v>
      </c>
      <c r="AD56" s="334"/>
      <c r="AE56" s="334"/>
      <c r="AF56" s="306">
        <v>0</v>
      </c>
      <c r="AG56" s="334"/>
      <c r="AH56" s="306"/>
      <c r="AI56" s="306">
        <v>0</v>
      </c>
      <c r="AJ56" s="334"/>
      <c r="AK56" s="306"/>
      <c r="AL56" s="306">
        <v>0</v>
      </c>
      <c r="AM56" s="334"/>
      <c r="AN56" s="306"/>
      <c r="AO56" s="306">
        <v>0</v>
      </c>
      <c r="AP56" s="334"/>
      <c r="AQ56" s="306"/>
      <c r="AR56" s="306"/>
      <c r="AS56" s="334"/>
      <c r="AT56" s="306"/>
      <c r="AU56" s="306">
        <v>0</v>
      </c>
      <c r="AV56" s="334"/>
      <c r="AW56" s="306"/>
      <c r="AX56" s="306">
        <v>0</v>
      </c>
      <c r="AY56" s="334"/>
      <c r="AZ56" s="306"/>
      <c r="BA56" s="306"/>
      <c r="BB56" s="334"/>
      <c r="BC56" s="306"/>
      <c r="BD56" s="306"/>
      <c r="BE56" s="334"/>
      <c r="BF56" s="306"/>
      <c r="BG56" s="306"/>
      <c r="BH56" s="334"/>
      <c r="BI56" s="306"/>
      <c r="BJ56" s="306"/>
      <c r="BK56" s="334"/>
      <c r="BL56" s="306"/>
      <c r="BM56" s="306"/>
      <c r="BN56" s="334"/>
      <c r="BO56" s="306"/>
      <c r="BP56" s="306"/>
      <c r="BQ56" s="334"/>
      <c r="BR56" s="306"/>
      <c r="BS56" s="306"/>
      <c r="BT56" s="334"/>
      <c r="BU56" s="306"/>
      <c r="BV56" s="306"/>
      <c r="BW56" s="334"/>
      <c r="BX56" s="306"/>
      <c r="BY56" s="306"/>
      <c r="BZ56" s="334"/>
      <c r="CA56" s="306"/>
      <c r="CB56" s="306"/>
      <c r="CC56" s="334"/>
      <c r="CD56" s="306"/>
      <c r="CE56" s="306"/>
      <c r="CF56" s="334"/>
      <c r="CG56" s="306"/>
      <c r="CH56" s="306"/>
      <c r="CI56" s="334"/>
      <c r="CJ56" s="306"/>
      <c r="CK56" s="306"/>
      <c r="CL56" s="334"/>
      <c r="CM56" s="306"/>
      <c r="CN56" s="306"/>
      <c r="CO56" s="334"/>
      <c r="CP56" s="306"/>
      <c r="CQ56" s="306"/>
      <c r="CR56" s="334"/>
      <c r="CS56" s="306"/>
      <c r="CT56" s="306"/>
      <c r="CU56" s="334"/>
      <c r="CV56" s="306"/>
      <c r="CW56" s="306"/>
      <c r="CX56" s="334"/>
      <c r="CY56" s="306"/>
      <c r="CZ56" s="306"/>
      <c r="DA56" s="334"/>
      <c r="DB56" s="306"/>
      <c r="DC56" s="306"/>
      <c r="DD56" s="334"/>
      <c r="DE56" s="306"/>
      <c r="DF56" s="306"/>
      <c r="DG56" s="334"/>
      <c r="DH56" s="306"/>
      <c r="DI56" s="306"/>
      <c r="DJ56" s="334"/>
      <c r="DK56" s="306"/>
      <c r="DL56" s="306"/>
      <c r="DM56" s="334"/>
      <c r="DN56" s="306"/>
      <c r="DO56" s="306"/>
      <c r="DP56" s="334"/>
      <c r="DQ56" s="306"/>
      <c r="DR56" s="394">
        <f t="shared" si="504"/>
        <v>0</v>
      </c>
      <c r="DS56" s="394">
        <f t="shared" si="504"/>
        <v>0</v>
      </c>
      <c r="DT56" s="394">
        <f t="shared" si="504"/>
        <v>0</v>
      </c>
      <c r="DU56" s="334"/>
      <c r="DV56" s="334"/>
      <c r="DW56" s="306"/>
      <c r="DX56" s="306"/>
      <c r="DY56" s="334"/>
      <c r="DZ56" s="306"/>
      <c r="EA56" s="306"/>
      <c r="EB56" s="334"/>
      <c r="EC56" s="306"/>
      <c r="ED56" s="306"/>
      <c r="EE56" s="334"/>
      <c r="EF56" s="306"/>
      <c r="EG56" s="306"/>
      <c r="EH56" s="334"/>
      <c r="EI56" s="306"/>
      <c r="EJ56" s="306"/>
      <c r="EK56" s="334"/>
      <c r="EL56" s="306"/>
      <c r="EM56" s="306"/>
      <c r="EN56" s="334"/>
      <c r="EO56" s="306"/>
      <c r="EP56" s="306"/>
      <c r="EQ56" s="334"/>
      <c r="ER56" s="306"/>
      <c r="ES56" s="306"/>
      <c r="ET56" s="334"/>
      <c r="EU56" s="306"/>
      <c r="EV56" s="394">
        <f t="shared" si="505"/>
        <v>0</v>
      </c>
      <c r="EW56" s="394">
        <f t="shared" si="505"/>
        <v>0</v>
      </c>
      <c r="EX56" s="394">
        <f t="shared" si="505"/>
        <v>0</v>
      </c>
      <c r="EY56" s="334"/>
      <c r="EZ56" s="334"/>
      <c r="FA56" s="306"/>
      <c r="FB56" s="334"/>
      <c r="FC56" s="334"/>
      <c r="FD56" s="306"/>
      <c r="FE56" s="334"/>
      <c r="FF56" s="334"/>
      <c r="FG56" s="306"/>
      <c r="FH56" s="334"/>
      <c r="FI56" s="334"/>
      <c r="FJ56" s="306"/>
      <c r="FK56" s="334"/>
      <c r="FL56" s="334"/>
      <c r="FM56" s="306"/>
      <c r="FN56" s="334"/>
      <c r="FO56" s="334"/>
      <c r="FP56" s="306"/>
      <c r="FQ56" s="334"/>
      <c r="FR56" s="334"/>
      <c r="FS56" s="306"/>
      <c r="FT56" s="334"/>
      <c r="FU56" s="334"/>
      <c r="FV56" s="306"/>
      <c r="FW56" s="334"/>
      <c r="FX56" s="334"/>
      <c r="FY56" s="306"/>
      <c r="FZ56" s="334"/>
      <c r="GA56" s="334"/>
      <c r="GB56" s="306"/>
      <c r="GC56" s="334"/>
      <c r="GD56" s="334"/>
      <c r="GE56" s="306"/>
      <c r="GF56" s="334"/>
      <c r="GG56" s="334"/>
      <c r="GH56" s="306"/>
      <c r="GI56" s="334"/>
      <c r="GJ56" s="334"/>
      <c r="GK56" s="306"/>
      <c r="GL56" s="334">
        <f t="shared" si="506"/>
        <v>0</v>
      </c>
      <c r="GM56" s="334">
        <f t="shared" si="506"/>
        <v>0</v>
      </c>
      <c r="GN56" s="334">
        <f t="shared" si="506"/>
        <v>0</v>
      </c>
      <c r="GO56" s="334"/>
      <c r="GP56" s="334"/>
      <c r="GQ56" s="306"/>
      <c r="GR56" s="334"/>
      <c r="GS56" s="334"/>
      <c r="GT56" s="306"/>
      <c r="GU56" s="334"/>
      <c r="GV56" s="334"/>
      <c r="GW56" s="306"/>
      <c r="GX56" s="334">
        <f>GL56+GO56+GR56+GU56</f>
        <v>0</v>
      </c>
      <c r="GY56" s="334">
        <f t="shared" si="507"/>
        <v>0</v>
      </c>
      <c r="GZ56" s="334">
        <f t="shared" si="507"/>
        <v>0</v>
      </c>
      <c r="HA56" s="335">
        <f t="shared" si="386"/>
        <v>0</v>
      </c>
      <c r="HB56" s="335">
        <f t="shared" si="386"/>
        <v>0</v>
      </c>
      <c r="HC56" s="336">
        <f t="shared" si="386"/>
        <v>0</v>
      </c>
    </row>
    <row r="57" spans="1:211" x14ac:dyDescent="0.2">
      <c r="A57" s="319" t="s">
        <v>614</v>
      </c>
      <c r="B57" s="306">
        <v>0</v>
      </c>
      <c r="C57" s="334"/>
      <c r="D57" s="306"/>
      <c r="E57" s="306"/>
      <c r="F57" s="334"/>
      <c r="G57" s="306"/>
      <c r="H57" s="306"/>
      <c r="I57" s="334"/>
      <c r="J57" s="306"/>
      <c r="K57" s="306"/>
      <c r="L57" s="334"/>
      <c r="M57" s="306"/>
      <c r="N57" s="306"/>
      <c r="O57" s="334"/>
      <c r="P57" s="306"/>
      <c r="Q57" s="306"/>
      <c r="R57" s="334"/>
      <c r="S57" s="306"/>
      <c r="T57" s="306">
        <v>0</v>
      </c>
      <c r="U57" s="334"/>
      <c r="V57" s="306"/>
      <c r="W57" s="306">
        <v>0</v>
      </c>
      <c r="X57" s="334"/>
      <c r="Y57" s="306"/>
      <c r="Z57" s="306">
        <f>EV63+GX63</f>
        <v>5548183</v>
      </c>
      <c r="AA57" s="334">
        <v>5642160</v>
      </c>
      <c r="AB57" s="334">
        <v>5359231</v>
      </c>
      <c r="AC57" s="334">
        <v>0</v>
      </c>
      <c r="AD57" s="334"/>
      <c r="AE57" s="334"/>
      <c r="AF57" s="306">
        <v>0</v>
      </c>
      <c r="AG57" s="334"/>
      <c r="AH57" s="306"/>
      <c r="AI57" s="306">
        <v>0</v>
      </c>
      <c r="AJ57" s="334"/>
      <c r="AK57" s="306"/>
      <c r="AL57" s="306">
        <v>0</v>
      </c>
      <c r="AM57" s="334"/>
      <c r="AN57" s="306"/>
      <c r="AO57" s="306">
        <v>0</v>
      </c>
      <c r="AP57" s="334"/>
      <c r="AQ57" s="306"/>
      <c r="AR57" s="306"/>
      <c r="AS57" s="334"/>
      <c r="AT57" s="306"/>
      <c r="AU57" s="306">
        <v>0</v>
      </c>
      <c r="AV57" s="334"/>
      <c r="AW57" s="306"/>
      <c r="AX57" s="306">
        <v>0</v>
      </c>
      <c r="AY57" s="334"/>
      <c r="AZ57" s="306"/>
      <c r="BA57" s="306"/>
      <c r="BB57" s="334"/>
      <c r="BC57" s="306"/>
      <c r="BD57" s="306">
        <v>0</v>
      </c>
      <c r="BE57" s="334"/>
      <c r="BF57" s="306"/>
      <c r="BG57" s="306">
        <v>0</v>
      </c>
      <c r="BH57" s="334"/>
      <c r="BI57" s="306"/>
      <c r="BJ57" s="306"/>
      <c r="BK57" s="334"/>
      <c r="BL57" s="306"/>
      <c r="BM57" s="306">
        <v>0</v>
      </c>
      <c r="BN57" s="334"/>
      <c r="BO57" s="306"/>
      <c r="BP57" s="306"/>
      <c r="BQ57" s="334"/>
      <c r="BR57" s="306"/>
      <c r="BS57" s="306">
        <v>0</v>
      </c>
      <c r="BT57" s="334"/>
      <c r="BU57" s="306"/>
      <c r="BV57" s="306"/>
      <c r="BW57" s="334"/>
      <c r="BX57" s="306"/>
      <c r="BY57" s="306">
        <v>0</v>
      </c>
      <c r="BZ57" s="334"/>
      <c r="CA57" s="306"/>
      <c r="CB57" s="306"/>
      <c r="CC57" s="334"/>
      <c r="CD57" s="306"/>
      <c r="CE57" s="306"/>
      <c r="CF57" s="334"/>
      <c r="CG57" s="306"/>
      <c r="CH57" s="306"/>
      <c r="CI57" s="334"/>
      <c r="CJ57" s="306"/>
      <c r="CK57" s="306"/>
      <c r="CL57" s="334"/>
      <c r="CM57" s="306"/>
      <c r="CN57" s="306"/>
      <c r="CO57" s="334"/>
      <c r="CP57" s="306"/>
      <c r="CQ57" s="306"/>
      <c r="CR57" s="334"/>
      <c r="CS57" s="306"/>
      <c r="CT57" s="306"/>
      <c r="CU57" s="334"/>
      <c r="CV57" s="306"/>
      <c r="CW57" s="306">
        <v>0</v>
      </c>
      <c r="CX57" s="334"/>
      <c r="CY57" s="306"/>
      <c r="CZ57" s="306">
        <v>0</v>
      </c>
      <c r="DA57" s="334"/>
      <c r="DB57" s="306"/>
      <c r="DC57" s="306"/>
      <c r="DD57" s="334"/>
      <c r="DE57" s="306"/>
      <c r="DF57" s="306">
        <v>0</v>
      </c>
      <c r="DG57" s="334"/>
      <c r="DH57" s="306"/>
      <c r="DI57" s="306">
        <v>0</v>
      </c>
      <c r="DJ57" s="334"/>
      <c r="DK57" s="306"/>
      <c r="DL57" s="306"/>
      <c r="DM57" s="334"/>
      <c r="DN57" s="306"/>
      <c r="DO57" s="306"/>
      <c r="DP57" s="334"/>
      <c r="DQ57" s="306"/>
      <c r="DR57" s="394">
        <f t="shared" si="504"/>
        <v>5548183</v>
      </c>
      <c r="DS57" s="394">
        <f t="shared" si="504"/>
        <v>5642160</v>
      </c>
      <c r="DT57" s="394">
        <f t="shared" si="504"/>
        <v>5359231</v>
      </c>
      <c r="DU57" s="334"/>
      <c r="DV57" s="334"/>
      <c r="DW57" s="306"/>
      <c r="DX57" s="306"/>
      <c r="DY57" s="334"/>
      <c r="DZ57" s="306"/>
      <c r="EA57" s="306"/>
      <c r="EB57" s="334"/>
      <c r="EC57" s="306"/>
      <c r="ED57" s="306">
        <v>0</v>
      </c>
      <c r="EE57" s="334"/>
      <c r="EF57" s="306"/>
      <c r="EG57" s="306">
        <v>0</v>
      </c>
      <c r="EH57" s="334"/>
      <c r="EI57" s="306"/>
      <c r="EJ57" s="306">
        <v>0</v>
      </c>
      <c r="EK57" s="334"/>
      <c r="EL57" s="306"/>
      <c r="EM57" s="306">
        <v>0</v>
      </c>
      <c r="EN57" s="334"/>
      <c r="EO57" s="306"/>
      <c r="EP57" s="306">
        <v>0</v>
      </c>
      <c r="EQ57" s="334"/>
      <c r="ER57" s="306"/>
      <c r="ES57" s="306">
        <v>0</v>
      </c>
      <c r="ET57" s="334"/>
      <c r="EU57" s="306"/>
      <c r="EV57" s="394">
        <f t="shared" si="505"/>
        <v>0</v>
      </c>
      <c r="EW57" s="394">
        <f t="shared" si="505"/>
        <v>0</v>
      </c>
      <c r="EX57" s="394">
        <f t="shared" si="505"/>
        <v>0</v>
      </c>
      <c r="EY57" s="334"/>
      <c r="EZ57" s="334"/>
      <c r="FA57" s="306"/>
      <c r="FB57" s="334"/>
      <c r="FC57" s="334"/>
      <c r="FD57" s="306"/>
      <c r="FE57" s="334"/>
      <c r="FF57" s="334"/>
      <c r="FG57" s="306"/>
      <c r="FH57" s="334"/>
      <c r="FI57" s="334"/>
      <c r="FJ57" s="306"/>
      <c r="FK57" s="334"/>
      <c r="FL57" s="334"/>
      <c r="FM57" s="306"/>
      <c r="FN57" s="334"/>
      <c r="FO57" s="334"/>
      <c r="FP57" s="306"/>
      <c r="FQ57" s="334"/>
      <c r="FR57" s="334"/>
      <c r="FS57" s="306"/>
      <c r="FT57" s="334"/>
      <c r="FU57" s="334"/>
      <c r="FV57" s="306"/>
      <c r="FW57" s="334"/>
      <c r="FX57" s="334"/>
      <c r="FY57" s="306"/>
      <c r="FZ57" s="334"/>
      <c r="GA57" s="334"/>
      <c r="GB57" s="306"/>
      <c r="GC57" s="334"/>
      <c r="GD57" s="334"/>
      <c r="GE57" s="306"/>
      <c r="GF57" s="334"/>
      <c r="GG57" s="334"/>
      <c r="GH57" s="306"/>
      <c r="GI57" s="334"/>
      <c r="GJ57" s="334"/>
      <c r="GK57" s="306"/>
      <c r="GL57" s="334">
        <f t="shared" si="506"/>
        <v>0</v>
      </c>
      <c r="GM57" s="334">
        <f t="shared" si="506"/>
        <v>0</v>
      </c>
      <c r="GN57" s="334">
        <f t="shared" si="506"/>
        <v>0</v>
      </c>
      <c r="GO57" s="334"/>
      <c r="GP57" s="334"/>
      <c r="GQ57" s="306"/>
      <c r="GR57" s="334"/>
      <c r="GS57" s="334"/>
      <c r="GT57" s="306"/>
      <c r="GU57" s="334"/>
      <c r="GV57" s="334"/>
      <c r="GW57" s="306"/>
      <c r="GX57" s="334">
        <f>GL57+GO57+GR57+GU57</f>
        <v>0</v>
      </c>
      <c r="GY57" s="334">
        <f t="shared" si="507"/>
        <v>0</v>
      </c>
      <c r="GZ57" s="334">
        <f t="shared" si="507"/>
        <v>0</v>
      </c>
      <c r="HA57" s="335">
        <f t="shared" si="386"/>
        <v>5548183</v>
      </c>
      <c r="HB57" s="335">
        <f t="shared" si="386"/>
        <v>5642160</v>
      </c>
      <c r="HC57" s="336">
        <f t="shared" si="386"/>
        <v>5359231</v>
      </c>
    </row>
    <row r="58" spans="1:211" s="167" customFormat="1" x14ac:dyDescent="0.2">
      <c r="A58" s="317" t="s">
        <v>615</v>
      </c>
      <c r="B58" s="310">
        <f>B59+B60</f>
        <v>0</v>
      </c>
      <c r="C58" s="337">
        <f t="shared" ref="C58" si="508">C59+C60</f>
        <v>0</v>
      </c>
      <c r="D58" s="310">
        <f>D59+D60</f>
        <v>0</v>
      </c>
      <c r="E58" s="310">
        <f t="shared" ref="E58:GV58" si="509">E59+E60</f>
        <v>0</v>
      </c>
      <c r="F58" s="337">
        <f t="shared" si="509"/>
        <v>0</v>
      </c>
      <c r="G58" s="310">
        <f>G59+G60</f>
        <v>0</v>
      </c>
      <c r="H58" s="310">
        <f t="shared" si="509"/>
        <v>0</v>
      </c>
      <c r="I58" s="337">
        <f t="shared" si="509"/>
        <v>0</v>
      </c>
      <c r="J58" s="310">
        <f>J59+J60</f>
        <v>0</v>
      </c>
      <c r="K58" s="310">
        <f t="shared" si="509"/>
        <v>0</v>
      </c>
      <c r="L58" s="337">
        <f t="shared" si="509"/>
        <v>0</v>
      </c>
      <c r="M58" s="310">
        <f>M59+M60</f>
        <v>0</v>
      </c>
      <c r="N58" s="310">
        <f t="shared" si="509"/>
        <v>0</v>
      </c>
      <c r="O58" s="337">
        <f t="shared" si="509"/>
        <v>0</v>
      </c>
      <c r="P58" s="310">
        <f>P59+P60</f>
        <v>0</v>
      </c>
      <c r="Q58" s="310">
        <f t="shared" ref="Q58" si="510">Q59+Q60</f>
        <v>0</v>
      </c>
      <c r="R58" s="337">
        <f t="shared" si="509"/>
        <v>0</v>
      </c>
      <c r="S58" s="310">
        <f>S59+S60</f>
        <v>0</v>
      </c>
      <c r="T58" s="310">
        <f t="shared" si="509"/>
        <v>0</v>
      </c>
      <c r="U58" s="337">
        <f t="shared" si="509"/>
        <v>0</v>
      </c>
      <c r="V58" s="310">
        <f>V59+V60</f>
        <v>0</v>
      </c>
      <c r="W58" s="310">
        <f t="shared" ref="W58" si="511">W59+W60</f>
        <v>0</v>
      </c>
      <c r="X58" s="337">
        <f t="shared" si="509"/>
        <v>0</v>
      </c>
      <c r="Y58" s="310">
        <f>Y59+Y60</f>
        <v>0</v>
      </c>
      <c r="Z58" s="310">
        <f t="shared" ref="Z58" si="512">Z59+Z60</f>
        <v>94704</v>
      </c>
      <c r="AA58" s="337">
        <f t="shared" si="509"/>
        <v>243281</v>
      </c>
      <c r="AB58" s="310">
        <f>AB59+AB60</f>
        <v>171514</v>
      </c>
      <c r="AC58" s="310">
        <f t="shared" ref="AC58" si="513">AC59+AC60</f>
        <v>0</v>
      </c>
      <c r="AD58" s="337">
        <f t="shared" si="509"/>
        <v>0</v>
      </c>
      <c r="AE58" s="310">
        <f>AE59+AE60</f>
        <v>0</v>
      </c>
      <c r="AF58" s="310">
        <f t="shared" ref="AF58" si="514">AF59+AF60</f>
        <v>0</v>
      </c>
      <c r="AG58" s="337">
        <f t="shared" si="509"/>
        <v>0</v>
      </c>
      <c r="AH58" s="310">
        <f>AH59+AH60</f>
        <v>0</v>
      </c>
      <c r="AI58" s="310">
        <f t="shared" si="509"/>
        <v>0</v>
      </c>
      <c r="AJ58" s="337">
        <f t="shared" si="509"/>
        <v>0</v>
      </c>
      <c r="AK58" s="310">
        <f>AK59+AK60</f>
        <v>0</v>
      </c>
      <c r="AL58" s="310">
        <f t="shared" si="509"/>
        <v>0</v>
      </c>
      <c r="AM58" s="337">
        <f t="shared" si="509"/>
        <v>0</v>
      </c>
      <c r="AN58" s="310">
        <f>AN59+AN60</f>
        <v>0</v>
      </c>
      <c r="AO58" s="310">
        <f t="shared" si="509"/>
        <v>0</v>
      </c>
      <c r="AP58" s="337">
        <f t="shared" si="509"/>
        <v>0</v>
      </c>
      <c r="AQ58" s="310">
        <f>AQ59+AQ60</f>
        <v>0</v>
      </c>
      <c r="AR58" s="310">
        <f>AR59+AR60</f>
        <v>0</v>
      </c>
      <c r="AS58" s="337">
        <f t="shared" ref="AS58" si="515">AS59+AS60</f>
        <v>0</v>
      </c>
      <c r="AT58" s="310">
        <f>AT59+AT60</f>
        <v>0</v>
      </c>
      <c r="AU58" s="310">
        <f t="shared" si="509"/>
        <v>0</v>
      </c>
      <c r="AV58" s="337">
        <f t="shared" si="509"/>
        <v>0</v>
      </c>
      <c r="AW58" s="310">
        <f>AW59+AW60</f>
        <v>0</v>
      </c>
      <c r="AX58" s="310">
        <f t="shared" si="509"/>
        <v>0</v>
      </c>
      <c r="AY58" s="337">
        <f t="shared" si="509"/>
        <v>0</v>
      </c>
      <c r="AZ58" s="310">
        <f>AZ59+AZ60</f>
        <v>0</v>
      </c>
      <c r="BA58" s="310">
        <f t="shared" si="509"/>
        <v>0</v>
      </c>
      <c r="BB58" s="337">
        <f t="shared" si="509"/>
        <v>0</v>
      </c>
      <c r="BC58" s="310">
        <f>BC59+BC60</f>
        <v>0</v>
      </c>
      <c r="BD58" s="310">
        <f t="shared" si="509"/>
        <v>0</v>
      </c>
      <c r="BE58" s="337">
        <f t="shared" si="509"/>
        <v>0</v>
      </c>
      <c r="BF58" s="310">
        <f>BF59+BF60</f>
        <v>0</v>
      </c>
      <c r="BG58" s="310">
        <f t="shared" si="509"/>
        <v>0</v>
      </c>
      <c r="BH58" s="337">
        <f t="shared" si="509"/>
        <v>0</v>
      </c>
      <c r="BI58" s="310">
        <f>BI59+BI60</f>
        <v>0</v>
      </c>
      <c r="BJ58" s="310">
        <f t="shared" si="509"/>
        <v>0</v>
      </c>
      <c r="BK58" s="337">
        <f t="shared" si="509"/>
        <v>0</v>
      </c>
      <c r="BL58" s="310">
        <f>BL59+BL60</f>
        <v>0</v>
      </c>
      <c r="BM58" s="310">
        <f t="shared" si="509"/>
        <v>0</v>
      </c>
      <c r="BN58" s="337">
        <f t="shared" si="509"/>
        <v>0</v>
      </c>
      <c r="BO58" s="310">
        <f>BO59+BO60</f>
        <v>0</v>
      </c>
      <c r="BP58" s="310">
        <f t="shared" si="509"/>
        <v>0</v>
      </c>
      <c r="BQ58" s="337">
        <f t="shared" si="509"/>
        <v>0</v>
      </c>
      <c r="BR58" s="310">
        <f>BR59+BR60</f>
        <v>0</v>
      </c>
      <c r="BS58" s="310">
        <f t="shared" si="509"/>
        <v>0</v>
      </c>
      <c r="BT58" s="337">
        <f t="shared" si="509"/>
        <v>0</v>
      </c>
      <c r="BU58" s="310">
        <f>BU59+BU60</f>
        <v>0</v>
      </c>
      <c r="BV58" s="310">
        <f t="shared" si="509"/>
        <v>0</v>
      </c>
      <c r="BW58" s="337">
        <f t="shared" si="509"/>
        <v>0</v>
      </c>
      <c r="BX58" s="310">
        <f>BX59+BX60</f>
        <v>0</v>
      </c>
      <c r="BY58" s="310">
        <f t="shared" si="509"/>
        <v>0</v>
      </c>
      <c r="BZ58" s="337">
        <f t="shared" si="509"/>
        <v>0</v>
      </c>
      <c r="CA58" s="310">
        <f>CA59+CA60</f>
        <v>0</v>
      </c>
      <c r="CB58" s="310">
        <f t="shared" si="509"/>
        <v>0</v>
      </c>
      <c r="CC58" s="337">
        <f t="shared" si="509"/>
        <v>0</v>
      </c>
      <c r="CD58" s="310">
        <f>CD59+CD60</f>
        <v>0</v>
      </c>
      <c r="CE58" s="310">
        <f t="shared" si="509"/>
        <v>0</v>
      </c>
      <c r="CF58" s="337">
        <f t="shared" si="509"/>
        <v>0</v>
      </c>
      <c r="CG58" s="310">
        <f>CG59+CG60</f>
        <v>0</v>
      </c>
      <c r="CH58" s="310">
        <f t="shared" si="509"/>
        <v>0</v>
      </c>
      <c r="CI58" s="337">
        <f t="shared" si="509"/>
        <v>0</v>
      </c>
      <c r="CJ58" s="310">
        <f>CJ59+CJ60</f>
        <v>0</v>
      </c>
      <c r="CK58" s="310">
        <f t="shared" si="509"/>
        <v>0</v>
      </c>
      <c r="CL58" s="337">
        <f t="shared" si="509"/>
        <v>0</v>
      </c>
      <c r="CM58" s="310">
        <f>CM59+CM60</f>
        <v>0</v>
      </c>
      <c r="CN58" s="310">
        <f t="shared" si="509"/>
        <v>0</v>
      </c>
      <c r="CO58" s="337">
        <f t="shared" si="509"/>
        <v>0</v>
      </c>
      <c r="CP58" s="310">
        <f>CP59+CP60</f>
        <v>0</v>
      </c>
      <c r="CQ58" s="310">
        <f t="shared" si="509"/>
        <v>0</v>
      </c>
      <c r="CR58" s="337">
        <f t="shared" si="509"/>
        <v>0</v>
      </c>
      <c r="CS58" s="310">
        <f>CS59+CS60</f>
        <v>0</v>
      </c>
      <c r="CT58" s="310">
        <f t="shared" si="509"/>
        <v>0</v>
      </c>
      <c r="CU58" s="337">
        <f t="shared" si="509"/>
        <v>0</v>
      </c>
      <c r="CV58" s="310">
        <f>CV59+CV60</f>
        <v>0</v>
      </c>
      <c r="CW58" s="310">
        <f t="shared" si="509"/>
        <v>0</v>
      </c>
      <c r="CX58" s="337">
        <f t="shared" si="509"/>
        <v>0</v>
      </c>
      <c r="CY58" s="310">
        <f>CY59+CY60</f>
        <v>0</v>
      </c>
      <c r="CZ58" s="310">
        <f t="shared" si="509"/>
        <v>0</v>
      </c>
      <c r="DA58" s="337">
        <f t="shared" si="509"/>
        <v>0</v>
      </c>
      <c r="DB58" s="310">
        <f>DB59+DB60</f>
        <v>0</v>
      </c>
      <c r="DC58" s="310">
        <f t="shared" si="509"/>
        <v>0</v>
      </c>
      <c r="DD58" s="337">
        <f t="shared" si="509"/>
        <v>0</v>
      </c>
      <c r="DE58" s="310">
        <f>DE59+DE60</f>
        <v>0</v>
      </c>
      <c r="DF58" s="310">
        <f t="shared" si="509"/>
        <v>0</v>
      </c>
      <c r="DG58" s="337">
        <f t="shared" si="509"/>
        <v>0</v>
      </c>
      <c r="DH58" s="310">
        <f>DH59+DH60</f>
        <v>0</v>
      </c>
      <c r="DI58" s="310">
        <f t="shared" si="509"/>
        <v>0</v>
      </c>
      <c r="DJ58" s="337">
        <f t="shared" si="509"/>
        <v>0</v>
      </c>
      <c r="DK58" s="310">
        <f>DK59+DK60</f>
        <v>0</v>
      </c>
      <c r="DL58" s="310">
        <f t="shared" si="509"/>
        <v>0</v>
      </c>
      <c r="DM58" s="337">
        <f t="shared" si="509"/>
        <v>0</v>
      </c>
      <c r="DN58" s="310">
        <f>DN59+DN60</f>
        <v>0</v>
      </c>
      <c r="DO58" s="310">
        <f>DO59+DO60</f>
        <v>0</v>
      </c>
      <c r="DP58" s="337">
        <f t="shared" ref="DP58" si="516">DP59+DP60</f>
        <v>0</v>
      </c>
      <c r="DQ58" s="310">
        <f>DQ59+DQ60</f>
        <v>0</v>
      </c>
      <c r="DR58" s="395">
        <f t="shared" si="509"/>
        <v>94704</v>
      </c>
      <c r="DS58" s="395">
        <f t="shared" si="509"/>
        <v>243281</v>
      </c>
      <c r="DT58" s="395">
        <f t="shared" si="509"/>
        <v>171514</v>
      </c>
      <c r="DU58" s="310">
        <f t="shared" si="509"/>
        <v>0</v>
      </c>
      <c r="DV58" s="337">
        <f t="shared" si="509"/>
        <v>0</v>
      </c>
      <c r="DW58" s="310">
        <f>DW59+DW60</f>
        <v>0</v>
      </c>
      <c r="DX58" s="310">
        <f t="shared" si="509"/>
        <v>0</v>
      </c>
      <c r="DY58" s="337">
        <f t="shared" si="509"/>
        <v>0</v>
      </c>
      <c r="DZ58" s="310">
        <f>DZ59+DZ60</f>
        <v>0</v>
      </c>
      <c r="EA58" s="310">
        <f t="shared" si="509"/>
        <v>0</v>
      </c>
      <c r="EB58" s="337">
        <f t="shared" si="509"/>
        <v>0</v>
      </c>
      <c r="EC58" s="310">
        <f>EC59+EC60</f>
        <v>0</v>
      </c>
      <c r="ED58" s="310">
        <f t="shared" si="509"/>
        <v>0</v>
      </c>
      <c r="EE58" s="337">
        <f t="shared" si="509"/>
        <v>0</v>
      </c>
      <c r="EF58" s="310">
        <f>EF59+EF60</f>
        <v>0</v>
      </c>
      <c r="EG58" s="310">
        <f t="shared" ref="EG58:EN58" si="517">EG59+EG60</f>
        <v>0</v>
      </c>
      <c r="EH58" s="337">
        <f t="shared" si="517"/>
        <v>0</v>
      </c>
      <c r="EI58" s="310">
        <f>EI59+EI60</f>
        <v>0</v>
      </c>
      <c r="EJ58" s="310">
        <f t="shared" ref="EJ58:EK58" si="518">EJ59+EJ60</f>
        <v>0</v>
      </c>
      <c r="EK58" s="337">
        <f t="shared" si="518"/>
        <v>0</v>
      </c>
      <c r="EL58" s="310">
        <f>EL59+EL60</f>
        <v>0</v>
      </c>
      <c r="EM58" s="310">
        <f t="shared" si="517"/>
        <v>0</v>
      </c>
      <c r="EN58" s="337">
        <f t="shared" si="517"/>
        <v>0</v>
      </c>
      <c r="EO58" s="310">
        <f>EO59+EO60</f>
        <v>0</v>
      </c>
      <c r="EP58" s="310">
        <f t="shared" ref="EP58:ET58" si="519">EP59+EP60</f>
        <v>0</v>
      </c>
      <c r="EQ58" s="337">
        <f t="shared" si="519"/>
        <v>0</v>
      </c>
      <c r="ER58" s="310">
        <f>ER59+ER60</f>
        <v>0</v>
      </c>
      <c r="ES58" s="310">
        <f t="shared" si="519"/>
        <v>0</v>
      </c>
      <c r="ET58" s="337">
        <f t="shared" si="519"/>
        <v>0</v>
      </c>
      <c r="EU58" s="310">
        <f>EU59+EU60</f>
        <v>0</v>
      </c>
      <c r="EV58" s="395">
        <f t="shared" si="509"/>
        <v>0</v>
      </c>
      <c r="EW58" s="395">
        <f t="shared" si="509"/>
        <v>0</v>
      </c>
      <c r="EX58" s="395">
        <f t="shared" si="509"/>
        <v>0</v>
      </c>
      <c r="EY58" s="337">
        <f>EY59+EY60</f>
        <v>0</v>
      </c>
      <c r="EZ58" s="337">
        <f t="shared" ref="EZ58" si="520">EZ59+EZ60</f>
        <v>0</v>
      </c>
      <c r="FA58" s="310">
        <f>FA59+FA60</f>
        <v>0</v>
      </c>
      <c r="FB58" s="337">
        <f t="shared" ref="FB58" si="521">FB59+FB60</f>
        <v>0</v>
      </c>
      <c r="FC58" s="337">
        <f t="shared" si="509"/>
        <v>0</v>
      </c>
      <c r="FD58" s="310">
        <f>FD59+FD60</f>
        <v>0</v>
      </c>
      <c r="FE58" s="337">
        <f t="shared" ref="FE58" si="522">FE59+FE60</f>
        <v>0</v>
      </c>
      <c r="FF58" s="337">
        <f t="shared" si="509"/>
        <v>0</v>
      </c>
      <c r="FG58" s="310">
        <f>FG59+FG60</f>
        <v>0</v>
      </c>
      <c r="FH58" s="337">
        <f t="shared" ref="FH58" si="523">FH59+FH60</f>
        <v>0</v>
      </c>
      <c r="FI58" s="337">
        <f t="shared" si="509"/>
        <v>0</v>
      </c>
      <c r="FJ58" s="310">
        <f>FJ59+FJ60</f>
        <v>0</v>
      </c>
      <c r="FK58" s="337">
        <f t="shared" ref="FK58" si="524">FK59+FK60</f>
        <v>0</v>
      </c>
      <c r="FL58" s="337">
        <f t="shared" si="509"/>
        <v>0</v>
      </c>
      <c r="FM58" s="310">
        <f>FM59+FM60</f>
        <v>0</v>
      </c>
      <c r="FN58" s="337">
        <f t="shared" ref="FN58" si="525">FN59+FN60</f>
        <v>0</v>
      </c>
      <c r="FO58" s="337">
        <f t="shared" si="509"/>
        <v>0</v>
      </c>
      <c r="FP58" s="310">
        <f>FP59+FP60</f>
        <v>0</v>
      </c>
      <c r="FQ58" s="337">
        <f t="shared" ref="FQ58" si="526">FQ59+FQ60</f>
        <v>0</v>
      </c>
      <c r="FR58" s="337">
        <f t="shared" si="509"/>
        <v>0</v>
      </c>
      <c r="FS58" s="310">
        <f>FS59+FS60</f>
        <v>0</v>
      </c>
      <c r="FT58" s="337">
        <f t="shared" ref="FT58" si="527">FT59+FT60</f>
        <v>0</v>
      </c>
      <c r="FU58" s="337">
        <f t="shared" si="509"/>
        <v>0</v>
      </c>
      <c r="FV58" s="310">
        <f>FV59+FV60</f>
        <v>0</v>
      </c>
      <c r="FW58" s="337">
        <f t="shared" ref="FW58" si="528">FW59+FW60</f>
        <v>0</v>
      </c>
      <c r="FX58" s="337">
        <f t="shared" si="509"/>
        <v>0</v>
      </c>
      <c r="FY58" s="310">
        <f>FY59+FY60</f>
        <v>0</v>
      </c>
      <c r="FZ58" s="337">
        <f t="shared" si="509"/>
        <v>0</v>
      </c>
      <c r="GA58" s="337">
        <f t="shared" si="509"/>
        <v>0</v>
      </c>
      <c r="GB58" s="310">
        <f>GB59+GB60</f>
        <v>0</v>
      </c>
      <c r="GC58" s="337">
        <f t="shared" ref="GC58" si="529">GC59+GC60</f>
        <v>0</v>
      </c>
      <c r="GD58" s="337">
        <f t="shared" si="509"/>
        <v>0</v>
      </c>
      <c r="GE58" s="310">
        <f>GE59+GE60</f>
        <v>0</v>
      </c>
      <c r="GF58" s="337">
        <f t="shared" ref="GF58" si="530">GF59+GF60</f>
        <v>0</v>
      </c>
      <c r="GG58" s="337">
        <f t="shared" si="509"/>
        <v>0</v>
      </c>
      <c r="GH58" s="310">
        <f>GH59+GH60</f>
        <v>0</v>
      </c>
      <c r="GI58" s="337">
        <f>GI59+GI60</f>
        <v>0</v>
      </c>
      <c r="GJ58" s="337">
        <f t="shared" ref="GJ58" si="531">GJ59+GJ60</f>
        <v>0</v>
      </c>
      <c r="GK58" s="310">
        <f>GK59+GK60</f>
        <v>0</v>
      </c>
      <c r="GL58" s="337">
        <f>GL59+GL60</f>
        <v>0</v>
      </c>
      <c r="GM58" s="337">
        <f t="shared" ref="GM58:GN58" si="532">GM59+GM60</f>
        <v>0</v>
      </c>
      <c r="GN58" s="337">
        <f t="shared" si="532"/>
        <v>0</v>
      </c>
      <c r="GO58" s="337">
        <f>GO59+GO60</f>
        <v>0</v>
      </c>
      <c r="GP58" s="337">
        <f t="shared" ref="GP58" si="533">GP59+GP60</f>
        <v>0</v>
      </c>
      <c r="GQ58" s="310">
        <f>GQ59+GQ60</f>
        <v>0</v>
      </c>
      <c r="GR58" s="337">
        <f t="shared" ref="GR58" si="534">GR59+GR60</f>
        <v>0</v>
      </c>
      <c r="GS58" s="337">
        <f t="shared" si="509"/>
        <v>0</v>
      </c>
      <c r="GT58" s="310">
        <v>0</v>
      </c>
      <c r="GU58" s="337">
        <f t="shared" ref="GU58" si="535">GU59+GU60</f>
        <v>0</v>
      </c>
      <c r="GV58" s="337">
        <f t="shared" si="509"/>
        <v>0</v>
      </c>
      <c r="GW58" s="310">
        <f>GW59+GW60</f>
        <v>0</v>
      </c>
      <c r="GX58" s="337">
        <f>GX59+GX60</f>
        <v>0</v>
      </c>
      <c r="GY58" s="337">
        <f t="shared" ref="GY58:GZ58" si="536">GY59+GY60</f>
        <v>0</v>
      </c>
      <c r="GZ58" s="337">
        <f t="shared" si="536"/>
        <v>0</v>
      </c>
      <c r="HA58" s="337">
        <f>HA59+HA60</f>
        <v>94704</v>
      </c>
      <c r="HB58" s="337">
        <f t="shared" ref="HB58:HC58" si="537">HB59+HB60</f>
        <v>243281</v>
      </c>
      <c r="HC58" s="338">
        <f t="shared" si="537"/>
        <v>171514</v>
      </c>
    </row>
    <row r="59" spans="1:211" x14ac:dyDescent="0.2">
      <c r="A59" s="319" t="s">
        <v>616</v>
      </c>
      <c r="B59" s="306">
        <v>0</v>
      </c>
      <c r="C59" s="334"/>
      <c r="D59" s="306"/>
      <c r="E59" s="306"/>
      <c r="F59" s="334"/>
      <c r="G59" s="306"/>
      <c r="H59" s="306"/>
      <c r="I59" s="334"/>
      <c r="J59" s="306"/>
      <c r="K59" s="306"/>
      <c r="L59" s="334"/>
      <c r="M59" s="306"/>
      <c r="N59" s="306"/>
      <c r="O59" s="334"/>
      <c r="P59" s="306"/>
      <c r="Q59" s="306"/>
      <c r="R59" s="334"/>
      <c r="S59" s="306"/>
      <c r="T59" s="306">
        <v>0</v>
      </c>
      <c r="U59" s="334"/>
      <c r="V59" s="306"/>
      <c r="W59" s="306">
        <v>0</v>
      </c>
      <c r="X59" s="334"/>
      <c r="Y59" s="306"/>
      <c r="Z59" s="306">
        <f>EV68+GX68</f>
        <v>94704</v>
      </c>
      <c r="AA59" s="306">
        <v>243281</v>
      </c>
      <c r="AB59" s="306">
        <v>171514</v>
      </c>
      <c r="AC59" s="306">
        <v>0</v>
      </c>
      <c r="AD59" s="334"/>
      <c r="AE59" s="306"/>
      <c r="AF59" s="306">
        <v>0</v>
      </c>
      <c r="AG59" s="334"/>
      <c r="AH59" s="306"/>
      <c r="AI59" s="306">
        <v>0</v>
      </c>
      <c r="AJ59" s="334"/>
      <c r="AK59" s="306"/>
      <c r="AL59" s="306">
        <v>0</v>
      </c>
      <c r="AM59" s="334"/>
      <c r="AN59" s="306"/>
      <c r="AO59" s="306">
        <v>0</v>
      </c>
      <c r="AP59" s="334"/>
      <c r="AQ59" s="306"/>
      <c r="AR59" s="306"/>
      <c r="AS59" s="334"/>
      <c r="AT59" s="306"/>
      <c r="AU59" s="306">
        <v>0</v>
      </c>
      <c r="AV59" s="334"/>
      <c r="AW59" s="306"/>
      <c r="AX59" s="306">
        <v>0</v>
      </c>
      <c r="AY59" s="334"/>
      <c r="AZ59" s="306"/>
      <c r="BA59" s="306"/>
      <c r="BB59" s="334"/>
      <c r="BC59" s="306"/>
      <c r="BD59" s="306">
        <v>0</v>
      </c>
      <c r="BE59" s="334"/>
      <c r="BF59" s="306"/>
      <c r="BG59" s="306">
        <v>0</v>
      </c>
      <c r="BH59" s="334"/>
      <c r="BI59" s="306"/>
      <c r="BJ59" s="306"/>
      <c r="BK59" s="334"/>
      <c r="BL59" s="306"/>
      <c r="BM59" s="306">
        <v>0</v>
      </c>
      <c r="BN59" s="334"/>
      <c r="BO59" s="306"/>
      <c r="BP59" s="306"/>
      <c r="BQ59" s="334"/>
      <c r="BR59" s="306"/>
      <c r="BS59" s="306">
        <v>0</v>
      </c>
      <c r="BT59" s="334"/>
      <c r="BU59" s="306"/>
      <c r="BV59" s="306"/>
      <c r="BW59" s="334"/>
      <c r="BX59" s="306"/>
      <c r="BY59" s="306">
        <v>0</v>
      </c>
      <c r="BZ59" s="334"/>
      <c r="CA59" s="306"/>
      <c r="CB59" s="306"/>
      <c r="CC59" s="334"/>
      <c r="CD59" s="306"/>
      <c r="CE59" s="306"/>
      <c r="CF59" s="334"/>
      <c r="CG59" s="306"/>
      <c r="CH59" s="306"/>
      <c r="CI59" s="334"/>
      <c r="CJ59" s="306"/>
      <c r="CK59" s="306"/>
      <c r="CL59" s="334"/>
      <c r="CM59" s="306"/>
      <c r="CN59" s="306"/>
      <c r="CO59" s="334"/>
      <c r="CP59" s="306"/>
      <c r="CQ59" s="306"/>
      <c r="CR59" s="334"/>
      <c r="CS59" s="306"/>
      <c r="CT59" s="306"/>
      <c r="CU59" s="334"/>
      <c r="CV59" s="306"/>
      <c r="CW59" s="306">
        <v>0</v>
      </c>
      <c r="CX59" s="334"/>
      <c r="CY59" s="306"/>
      <c r="CZ59" s="306">
        <v>0</v>
      </c>
      <c r="DA59" s="334"/>
      <c r="DB59" s="306"/>
      <c r="DC59" s="306"/>
      <c r="DD59" s="334"/>
      <c r="DE59" s="306"/>
      <c r="DF59" s="306">
        <v>0</v>
      </c>
      <c r="DG59" s="334"/>
      <c r="DH59" s="306"/>
      <c r="DI59" s="306">
        <v>0</v>
      </c>
      <c r="DJ59" s="334"/>
      <c r="DK59" s="306"/>
      <c r="DL59" s="306"/>
      <c r="DM59" s="334"/>
      <c r="DN59" s="306"/>
      <c r="DO59" s="306"/>
      <c r="DP59" s="334"/>
      <c r="DQ59" s="306"/>
      <c r="DR59" s="394">
        <f t="shared" ref="DR59:DR60" si="538">B59+E59+H59+K59+N59+Q59+T59+W59+Z59+AC59+AF59+AI59+AL59+AO59+AR59+AU59+AX59+BA59+BD59+BG59+BJ59+BM59+BP59+BS59+BV59+BY59+CB59+CE59+CH59+CK59+CN59+CQ59+CT59+CW59+CZ59+DC59+DF59+DI59+DL59+DO59</f>
        <v>94704</v>
      </c>
      <c r="DS59" s="394">
        <f>C59+F59+I59+L59+O59+R59+U59+X59+AA59+AD59+AG59+AJ59+AM59+AP59+AS59+AV59+AY59+BB59+BE59+BH59+BK59+BN59+BQ59+BT59+BW59+BZ59+CC59+CF59+CI59+CL59+CO59+CR59+CU59+CX59+DA59+DD59+DG59+DJ59+DM59+DP59</f>
        <v>243281</v>
      </c>
      <c r="DT59" s="394">
        <f>D59+G59+J59+M59+P59+S59+V59+Y59+AB59+AE59+AH59+AK59+AN59+AQ59+AT59+AW59+AZ59+BC59+BF59+BI59+BL59+BO59+BR59+BU59+BX59+CA59+CD59+CG59+CJ59+CM59+CP59+CS59+CV59+CY59+DB59+DE59+DH59+DK59+DN59+DQ59</f>
        <v>171514</v>
      </c>
      <c r="DU59" s="334"/>
      <c r="DV59" s="334"/>
      <c r="DW59" s="306"/>
      <c r="DX59" s="306"/>
      <c r="DY59" s="334"/>
      <c r="DZ59" s="306"/>
      <c r="EA59" s="306"/>
      <c r="EB59" s="334"/>
      <c r="EC59" s="306"/>
      <c r="ED59" s="306">
        <v>0</v>
      </c>
      <c r="EE59" s="334"/>
      <c r="EF59" s="306"/>
      <c r="EG59" s="306">
        <v>0</v>
      </c>
      <c r="EH59" s="334"/>
      <c r="EI59" s="306"/>
      <c r="EJ59" s="306">
        <v>0</v>
      </c>
      <c r="EK59" s="334"/>
      <c r="EL59" s="306"/>
      <c r="EM59" s="306">
        <v>0</v>
      </c>
      <c r="EN59" s="334"/>
      <c r="EO59" s="306"/>
      <c r="EP59" s="306">
        <v>0</v>
      </c>
      <c r="EQ59" s="334"/>
      <c r="ER59" s="306"/>
      <c r="ES59" s="306">
        <v>0</v>
      </c>
      <c r="ET59" s="334"/>
      <c r="EU59" s="306"/>
      <c r="EV59" s="394">
        <f t="shared" ref="EV59:EX60" si="539">DU59+DX59+EA59+ED59+EG59+EJ59+EM59+EP59+ES59</f>
        <v>0</v>
      </c>
      <c r="EW59" s="394">
        <f t="shared" si="539"/>
        <v>0</v>
      </c>
      <c r="EX59" s="394">
        <f t="shared" si="539"/>
        <v>0</v>
      </c>
      <c r="EY59" s="334"/>
      <c r="EZ59" s="334"/>
      <c r="FA59" s="306"/>
      <c r="FB59" s="334"/>
      <c r="FC59" s="334"/>
      <c r="FD59" s="306"/>
      <c r="FE59" s="334"/>
      <c r="FF59" s="334"/>
      <c r="FG59" s="306"/>
      <c r="FH59" s="334"/>
      <c r="FI59" s="334"/>
      <c r="FJ59" s="306"/>
      <c r="FK59" s="334"/>
      <c r="FL59" s="334"/>
      <c r="FM59" s="306"/>
      <c r="FN59" s="334"/>
      <c r="FO59" s="334"/>
      <c r="FP59" s="306"/>
      <c r="FQ59" s="334"/>
      <c r="FR59" s="334"/>
      <c r="FS59" s="306"/>
      <c r="FT59" s="334"/>
      <c r="FU59" s="334"/>
      <c r="FV59" s="306"/>
      <c r="FW59" s="334"/>
      <c r="FX59" s="334"/>
      <c r="FY59" s="306"/>
      <c r="FZ59" s="334"/>
      <c r="GA59" s="334"/>
      <c r="GB59" s="306"/>
      <c r="GC59" s="334"/>
      <c r="GD59" s="334"/>
      <c r="GE59" s="306"/>
      <c r="GF59" s="334"/>
      <c r="GG59" s="334"/>
      <c r="GH59" s="306"/>
      <c r="GI59" s="334"/>
      <c r="GJ59" s="334"/>
      <c r="GK59" s="306"/>
      <c r="GL59" s="334">
        <f t="shared" ref="GL59:GN60" si="540">EY59+FB59+FE59+FH59+FK59+FN59+FQ59+FT59+FW59+FZ59+GC59+GF59+GI59</f>
        <v>0</v>
      </c>
      <c r="GM59" s="334">
        <f t="shared" si="540"/>
        <v>0</v>
      </c>
      <c r="GN59" s="334">
        <f t="shared" si="540"/>
        <v>0</v>
      </c>
      <c r="GO59" s="334"/>
      <c r="GP59" s="334"/>
      <c r="GQ59" s="306"/>
      <c r="GR59" s="334"/>
      <c r="GS59" s="334"/>
      <c r="GT59" s="306"/>
      <c r="GU59" s="334"/>
      <c r="GV59" s="334"/>
      <c r="GW59" s="306"/>
      <c r="GX59" s="334">
        <f>GL59+GO59+GR59+GU59</f>
        <v>0</v>
      </c>
      <c r="GY59" s="334">
        <f t="shared" ref="GY59:GZ60" si="541">GM59+GP59+GS59+GV59</f>
        <v>0</v>
      </c>
      <c r="GZ59" s="334">
        <f t="shared" si="541"/>
        <v>0</v>
      </c>
      <c r="HA59" s="335">
        <f t="shared" si="386"/>
        <v>94704</v>
      </c>
      <c r="HB59" s="335">
        <f t="shared" si="386"/>
        <v>243281</v>
      </c>
      <c r="HC59" s="336">
        <f t="shared" si="386"/>
        <v>171514</v>
      </c>
    </row>
    <row r="60" spans="1:211" x14ac:dyDescent="0.2">
      <c r="A60" s="318" t="s">
        <v>617</v>
      </c>
      <c r="B60" s="306">
        <v>0</v>
      </c>
      <c r="C60" s="334"/>
      <c r="D60" s="306"/>
      <c r="E60" s="306"/>
      <c r="F60" s="334"/>
      <c r="G60" s="306"/>
      <c r="H60" s="306"/>
      <c r="I60" s="334"/>
      <c r="J60" s="306"/>
      <c r="K60" s="306"/>
      <c r="L60" s="334"/>
      <c r="M60" s="306"/>
      <c r="N60" s="306"/>
      <c r="O60" s="334"/>
      <c r="P60" s="306"/>
      <c r="Q60" s="306"/>
      <c r="R60" s="334"/>
      <c r="S60" s="306"/>
      <c r="T60" s="306">
        <v>0</v>
      </c>
      <c r="U60" s="334"/>
      <c r="V60" s="306"/>
      <c r="W60" s="306">
        <v>0</v>
      </c>
      <c r="X60" s="334"/>
      <c r="Y60" s="306"/>
      <c r="Z60" s="306">
        <v>0</v>
      </c>
      <c r="AA60" s="334"/>
      <c r="AB60" s="306"/>
      <c r="AC60" s="306">
        <v>0</v>
      </c>
      <c r="AD60" s="334"/>
      <c r="AE60" s="306"/>
      <c r="AF60" s="306">
        <v>0</v>
      </c>
      <c r="AG60" s="334"/>
      <c r="AH60" s="306"/>
      <c r="AI60" s="306">
        <v>0</v>
      </c>
      <c r="AJ60" s="334"/>
      <c r="AK60" s="306"/>
      <c r="AL60" s="306">
        <v>0</v>
      </c>
      <c r="AM60" s="334"/>
      <c r="AN60" s="306"/>
      <c r="AO60" s="306">
        <v>0</v>
      </c>
      <c r="AP60" s="334"/>
      <c r="AQ60" s="306"/>
      <c r="AR60" s="306"/>
      <c r="AS60" s="334"/>
      <c r="AT60" s="306"/>
      <c r="AU60" s="306">
        <v>0</v>
      </c>
      <c r="AV60" s="334"/>
      <c r="AW60" s="306"/>
      <c r="AX60" s="306">
        <v>0</v>
      </c>
      <c r="AY60" s="334"/>
      <c r="AZ60" s="306"/>
      <c r="BA60" s="306"/>
      <c r="BB60" s="334"/>
      <c r="BC60" s="306"/>
      <c r="BD60" s="306">
        <v>0</v>
      </c>
      <c r="BE60" s="334"/>
      <c r="BF60" s="306"/>
      <c r="BG60" s="306">
        <v>0</v>
      </c>
      <c r="BH60" s="334"/>
      <c r="BI60" s="306"/>
      <c r="BJ60" s="306"/>
      <c r="BK60" s="334"/>
      <c r="BL60" s="306"/>
      <c r="BM60" s="306">
        <v>0</v>
      </c>
      <c r="BN60" s="334"/>
      <c r="BO60" s="306"/>
      <c r="BP60" s="306"/>
      <c r="BQ60" s="334"/>
      <c r="BR60" s="306"/>
      <c r="BS60" s="306">
        <v>0</v>
      </c>
      <c r="BT60" s="334"/>
      <c r="BU60" s="306"/>
      <c r="BV60" s="306"/>
      <c r="BW60" s="334"/>
      <c r="BX60" s="306"/>
      <c r="BY60" s="306">
        <v>0</v>
      </c>
      <c r="BZ60" s="334"/>
      <c r="CA60" s="306"/>
      <c r="CB60" s="306"/>
      <c r="CC60" s="334"/>
      <c r="CD60" s="306"/>
      <c r="CE60" s="306"/>
      <c r="CF60" s="334"/>
      <c r="CG60" s="306"/>
      <c r="CH60" s="306"/>
      <c r="CI60" s="334"/>
      <c r="CJ60" s="306"/>
      <c r="CK60" s="306"/>
      <c r="CL60" s="334"/>
      <c r="CM60" s="306"/>
      <c r="CN60" s="306"/>
      <c r="CO60" s="334"/>
      <c r="CP60" s="306"/>
      <c r="CQ60" s="306"/>
      <c r="CR60" s="334"/>
      <c r="CS60" s="306"/>
      <c r="CT60" s="306"/>
      <c r="CU60" s="334"/>
      <c r="CV60" s="306"/>
      <c r="CW60" s="306">
        <v>0</v>
      </c>
      <c r="CX60" s="334"/>
      <c r="CY60" s="306"/>
      <c r="CZ60" s="306">
        <v>0</v>
      </c>
      <c r="DA60" s="334"/>
      <c r="DB60" s="306"/>
      <c r="DC60" s="306"/>
      <c r="DD60" s="334"/>
      <c r="DE60" s="306"/>
      <c r="DF60" s="306">
        <v>0</v>
      </c>
      <c r="DG60" s="334"/>
      <c r="DH60" s="306"/>
      <c r="DI60" s="306">
        <v>0</v>
      </c>
      <c r="DJ60" s="334"/>
      <c r="DK60" s="306"/>
      <c r="DL60" s="306"/>
      <c r="DM60" s="334"/>
      <c r="DN60" s="306"/>
      <c r="DO60" s="306"/>
      <c r="DP60" s="334"/>
      <c r="DQ60" s="306"/>
      <c r="DR60" s="394">
        <f t="shared" si="538"/>
        <v>0</v>
      </c>
      <c r="DS60" s="394">
        <f>C60+F60+I60+L60+O60+R60+U60+X60+AA60+AD60+AG60+AJ60+AM60+AP60+AS60+AV60+AY60+BB60+BE60+BH60+BK60+BN60+BQ60+BT60+BW60+BZ60+CC60+CF60+CI60+CL60+CO60+CR60+CU60+CX60+DA60+DD60+DG60+DJ60+DM60+DP60</f>
        <v>0</v>
      </c>
      <c r="DT60" s="394">
        <f>D60+G60+J60+M60+P60+S60+V60+Y60+AB60+AE60+AH60+AK60+AN60+AQ60+AT60+AW60+AZ60+BC60+BF60+BI60+BL60+BO60+BR60+BU60+BX60+CA60+CD60+CG60+CJ60+CM60+CP60+CS60+CV60+CY60+DB60+DE60+DH60+DK60+DN60+DQ60</f>
        <v>0</v>
      </c>
      <c r="DU60" s="334"/>
      <c r="DV60" s="334"/>
      <c r="DW60" s="306"/>
      <c r="DX60" s="306"/>
      <c r="DY60" s="334"/>
      <c r="DZ60" s="306"/>
      <c r="EA60" s="306"/>
      <c r="EB60" s="334"/>
      <c r="EC60" s="306"/>
      <c r="ED60" s="306">
        <v>0</v>
      </c>
      <c r="EE60" s="334"/>
      <c r="EF60" s="306"/>
      <c r="EG60" s="306">
        <v>0</v>
      </c>
      <c r="EH60" s="334"/>
      <c r="EI60" s="306"/>
      <c r="EJ60" s="306">
        <v>0</v>
      </c>
      <c r="EK60" s="334"/>
      <c r="EL60" s="306"/>
      <c r="EM60" s="306">
        <v>0</v>
      </c>
      <c r="EN60" s="334"/>
      <c r="EO60" s="306"/>
      <c r="EP60" s="306">
        <v>0</v>
      </c>
      <c r="EQ60" s="334"/>
      <c r="ER60" s="306"/>
      <c r="ES60" s="306">
        <v>0</v>
      </c>
      <c r="ET60" s="334"/>
      <c r="EU60" s="306"/>
      <c r="EV60" s="394">
        <f t="shared" si="539"/>
        <v>0</v>
      </c>
      <c r="EW60" s="394">
        <f t="shared" si="539"/>
        <v>0</v>
      </c>
      <c r="EX60" s="394">
        <f t="shared" si="539"/>
        <v>0</v>
      </c>
      <c r="EY60" s="334"/>
      <c r="EZ60" s="334"/>
      <c r="FA60" s="306"/>
      <c r="FB60" s="334"/>
      <c r="FC60" s="334"/>
      <c r="FD60" s="306"/>
      <c r="FE60" s="334"/>
      <c r="FF60" s="334"/>
      <c r="FG60" s="306"/>
      <c r="FH60" s="334"/>
      <c r="FI60" s="334"/>
      <c r="FJ60" s="306"/>
      <c r="FK60" s="334"/>
      <c r="FL60" s="334"/>
      <c r="FM60" s="306"/>
      <c r="FN60" s="334"/>
      <c r="FO60" s="334"/>
      <c r="FP60" s="306"/>
      <c r="FQ60" s="334"/>
      <c r="FR60" s="334"/>
      <c r="FS60" s="306"/>
      <c r="FT60" s="334"/>
      <c r="FU60" s="334"/>
      <c r="FV60" s="306"/>
      <c r="FW60" s="334"/>
      <c r="FX60" s="334"/>
      <c r="FY60" s="306"/>
      <c r="FZ60" s="334"/>
      <c r="GA60" s="334"/>
      <c r="GB60" s="306"/>
      <c r="GC60" s="334"/>
      <c r="GD60" s="334"/>
      <c r="GE60" s="306"/>
      <c r="GF60" s="334"/>
      <c r="GG60" s="334"/>
      <c r="GH60" s="306"/>
      <c r="GI60" s="334"/>
      <c r="GJ60" s="334"/>
      <c r="GK60" s="306"/>
      <c r="GL60" s="334">
        <f t="shared" si="540"/>
        <v>0</v>
      </c>
      <c r="GM60" s="334">
        <f t="shared" si="540"/>
        <v>0</v>
      </c>
      <c r="GN60" s="334">
        <f t="shared" si="540"/>
        <v>0</v>
      </c>
      <c r="GO60" s="334"/>
      <c r="GP60" s="334"/>
      <c r="GQ60" s="306"/>
      <c r="GR60" s="334"/>
      <c r="GS60" s="334"/>
      <c r="GT60" s="306"/>
      <c r="GU60" s="334"/>
      <c r="GV60" s="334"/>
      <c r="GW60" s="306"/>
      <c r="GX60" s="334">
        <f>GL60+GO60+GR60+GU60</f>
        <v>0</v>
      </c>
      <c r="GY60" s="334">
        <f t="shared" si="541"/>
        <v>0</v>
      </c>
      <c r="GZ60" s="334">
        <f t="shared" si="541"/>
        <v>0</v>
      </c>
      <c r="HA60" s="335">
        <f t="shared" si="386"/>
        <v>0</v>
      </c>
      <c r="HB60" s="335">
        <f t="shared" si="386"/>
        <v>0</v>
      </c>
      <c r="HC60" s="336">
        <f t="shared" si="386"/>
        <v>0</v>
      </c>
    </row>
    <row r="61" spans="1:211" s="167" customFormat="1" x14ac:dyDescent="0.2">
      <c r="A61" s="317" t="s">
        <v>618</v>
      </c>
      <c r="B61" s="310">
        <f>B62+B67</f>
        <v>0</v>
      </c>
      <c r="C61" s="337">
        <f t="shared" ref="C61" si="542">C62+C67</f>
        <v>0</v>
      </c>
      <c r="D61" s="310">
        <f>D62+D67</f>
        <v>0</v>
      </c>
      <c r="E61" s="310">
        <f t="shared" ref="E61:GS61" si="543">E62+E67</f>
        <v>0</v>
      </c>
      <c r="F61" s="337">
        <f t="shared" si="543"/>
        <v>0</v>
      </c>
      <c r="G61" s="310">
        <f>G62+G67</f>
        <v>0</v>
      </c>
      <c r="H61" s="310">
        <f t="shared" si="543"/>
        <v>0</v>
      </c>
      <c r="I61" s="337">
        <f t="shared" si="543"/>
        <v>0</v>
      </c>
      <c r="J61" s="310">
        <f>J62+J67</f>
        <v>0</v>
      </c>
      <c r="K61" s="310">
        <f t="shared" si="543"/>
        <v>0</v>
      </c>
      <c r="L61" s="337">
        <f t="shared" si="543"/>
        <v>0</v>
      </c>
      <c r="M61" s="310">
        <f>M62+M67</f>
        <v>0</v>
      </c>
      <c r="N61" s="310">
        <f t="shared" si="543"/>
        <v>0</v>
      </c>
      <c r="O61" s="337">
        <f t="shared" si="543"/>
        <v>0</v>
      </c>
      <c r="P61" s="310">
        <f>P62+P67</f>
        <v>0</v>
      </c>
      <c r="Q61" s="310">
        <f t="shared" ref="Q61" si="544">Q62+Q67</f>
        <v>0</v>
      </c>
      <c r="R61" s="337">
        <f t="shared" si="543"/>
        <v>0</v>
      </c>
      <c r="S61" s="310">
        <f>S62+S67</f>
        <v>0</v>
      </c>
      <c r="T61" s="310">
        <f t="shared" si="543"/>
        <v>0</v>
      </c>
      <c r="U61" s="337">
        <f t="shared" si="543"/>
        <v>0</v>
      </c>
      <c r="V61" s="310">
        <f>V62+V67</f>
        <v>0</v>
      </c>
      <c r="W61" s="310">
        <f t="shared" ref="W61" si="545">W62+W67</f>
        <v>0</v>
      </c>
      <c r="X61" s="337">
        <f t="shared" si="543"/>
        <v>0</v>
      </c>
      <c r="Y61" s="310">
        <f>Y62+Y67</f>
        <v>0</v>
      </c>
      <c r="Z61" s="310">
        <f t="shared" ref="Z61" si="546">Z62+Z67</f>
        <v>0</v>
      </c>
      <c r="AA61" s="337">
        <f t="shared" si="543"/>
        <v>17802</v>
      </c>
      <c r="AB61" s="310">
        <f>AB62+AB67</f>
        <v>17802</v>
      </c>
      <c r="AC61" s="310">
        <f t="shared" ref="AC61" si="547">AC62+AC67</f>
        <v>811109</v>
      </c>
      <c r="AD61" s="337">
        <f t="shared" si="543"/>
        <v>5119629</v>
      </c>
      <c r="AE61" s="310">
        <f>AE62+AE67</f>
        <v>5119629</v>
      </c>
      <c r="AF61" s="310">
        <f t="shared" ref="AF61" si="548">AF62+AF67</f>
        <v>0</v>
      </c>
      <c r="AG61" s="337">
        <f t="shared" si="543"/>
        <v>0</v>
      </c>
      <c r="AH61" s="310">
        <f>AH62+AH67</f>
        <v>0</v>
      </c>
      <c r="AI61" s="310">
        <f t="shared" si="543"/>
        <v>0</v>
      </c>
      <c r="AJ61" s="337">
        <f t="shared" si="543"/>
        <v>0</v>
      </c>
      <c r="AK61" s="310">
        <f>AK62+AK67</f>
        <v>0</v>
      </c>
      <c r="AL61" s="310">
        <f t="shared" si="543"/>
        <v>0</v>
      </c>
      <c r="AM61" s="337">
        <f t="shared" si="543"/>
        <v>0</v>
      </c>
      <c r="AN61" s="310">
        <f>AN62+AN67</f>
        <v>0</v>
      </c>
      <c r="AO61" s="310">
        <f t="shared" si="543"/>
        <v>0</v>
      </c>
      <c r="AP61" s="337">
        <f t="shared" si="543"/>
        <v>0</v>
      </c>
      <c r="AQ61" s="310">
        <f>AQ62+AQ67</f>
        <v>0</v>
      </c>
      <c r="AR61" s="310">
        <f>AR62+AR67</f>
        <v>0</v>
      </c>
      <c r="AS61" s="337">
        <f t="shared" ref="AS61" si="549">AS62+AS67</f>
        <v>0</v>
      </c>
      <c r="AT61" s="310">
        <f>AT62+AT67</f>
        <v>0</v>
      </c>
      <c r="AU61" s="310">
        <f t="shared" si="543"/>
        <v>0</v>
      </c>
      <c r="AV61" s="337">
        <f t="shared" si="543"/>
        <v>0</v>
      </c>
      <c r="AW61" s="310">
        <f>AW62+AW67</f>
        <v>0</v>
      </c>
      <c r="AX61" s="310">
        <f t="shared" si="543"/>
        <v>0</v>
      </c>
      <c r="AY61" s="337">
        <f t="shared" si="543"/>
        <v>0</v>
      </c>
      <c r="AZ61" s="310">
        <f>AZ62+AZ67</f>
        <v>0</v>
      </c>
      <c r="BA61" s="310">
        <f t="shared" si="543"/>
        <v>0</v>
      </c>
      <c r="BB61" s="337">
        <f t="shared" si="543"/>
        <v>0</v>
      </c>
      <c r="BC61" s="310">
        <f>BC62+BC67</f>
        <v>0</v>
      </c>
      <c r="BD61" s="310">
        <f t="shared" si="543"/>
        <v>0</v>
      </c>
      <c r="BE61" s="337">
        <f t="shared" si="543"/>
        <v>0</v>
      </c>
      <c r="BF61" s="310">
        <f>BF62+BF67</f>
        <v>0</v>
      </c>
      <c r="BG61" s="310">
        <f t="shared" si="543"/>
        <v>0</v>
      </c>
      <c r="BH61" s="337">
        <f t="shared" si="543"/>
        <v>0</v>
      </c>
      <c r="BI61" s="310">
        <f>BI62+BI67</f>
        <v>0</v>
      </c>
      <c r="BJ61" s="310">
        <f t="shared" si="543"/>
        <v>0</v>
      </c>
      <c r="BK61" s="337">
        <f t="shared" si="543"/>
        <v>0</v>
      </c>
      <c r="BL61" s="310">
        <f>BL62+BL67</f>
        <v>0</v>
      </c>
      <c r="BM61" s="310">
        <f t="shared" si="543"/>
        <v>0</v>
      </c>
      <c r="BN61" s="337">
        <f t="shared" si="543"/>
        <v>0</v>
      </c>
      <c r="BO61" s="310">
        <f>BO62+BO67</f>
        <v>0</v>
      </c>
      <c r="BP61" s="310">
        <f t="shared" si="543"/>
        <v>0</v>
      </c>
      <c r="BQ61" s="337">
        <f t="shared" si="543"/>
        <v>0</v>
      </c>
      <c r="BR61" s="310">
        <f>BR62+BR67</f>
        <v>0</v>
      </c>
      <c r="BS61" s="310">
        <f t="shared" si="543"/>
        <v>0</v>
      </c>
      <c r="BT61" s="337">
        <f t="shared" si="543"/>
        <v>0</v>
      </c>
      <c r="BU61" s="310">
        <f>BU62+BU67</f>
        <v>0</v>
      </c>
      <c r="BV61" s="310">
        <f t="shared" si="543"/>
        <v>0</v>
      </c>
      <c r="BW61" s="337">
        <f t="shared" si="543"/>
        <v>0</v>
      </c>
      <c r="BX61" s="310">
        <f>BX62+BX67</f>
        <v>0</v>
      </c>
      <c r="BY61" s="310">
        <f t="shared" si="543"/>
        <v>0</v>
      </c>
      <c r="BZ61" s="337">
        <f t="shared" si="543"/>
        <v>0</v>
      </c>
      <c r="CA61" s="310">
        <f>CA62+CA67</f>
        <v>0</v>
      </c>
      <c r="CB61" s="310">
        <f t="shared" si="543"/>
        <v>0</v>
      </c>
      <c r="CC61" s="337">
        <f t="shared" si="543"/>
        <v>0</v>
      </c>
      <c r="CD61" s="310">
        <f>CD62+CD67</f>
        <v>0</v>
      </c>
      <c r="CE61" s="310">
        <f t="shared" si="543"/>
        <v>0</v>
      </c>
      <c r="CF61" s="337">
        <f t="shared" si="543"/>
        <v>0</v>
      </c>
      <c r="CG61" s="310">
        <f>CG62+CG67</f>
        <v>0</v>
      </c>
      <c r="CH61" s="310">
        <f t="shared" si="543"/>
        <v>0</v>
      </c>
      <c r="CI61" s="337">
        <f t="shared" si="543"/>
        <v>0</v>
      </c>
      <c r="CJ61" s="310">
        <f>CJ62+CJ67</f>
        <v>0</v>
      </c>
      <c r="CK61" s="310">
        <f t="shared" si="543"/>
        <v>0</v>
      </c>
      <c r="CL61" s="337">
        <f t="shared" si="543"/>
        <v>0</v>
      </c>
      <c r="CM61" s="310">
        <f>CM62+CM67</f>
        <v>0</v>
      </c>
      <c r="CN61" s="310">
        <f t="shared" si="543"/>
        <v>0</v>
      </c>
      <c r="CO61" s="337">
        <f t="shared" si="543"/>
        <v>0</v>
      </c>
      <c r="CP61" s="310">
        <f>CP62+CP67</f>
        <v>0</v>
      </c>
      <c r="CQ61" s="310">
        <f t="shared" si="543"/>
        <v>0</v>
      </c>
      <c r="CR61" s="337">
        <f t="shared" si="543"/>
        <v>0</v>
      </c>
      <c r="CS61" s="310">
        <f>CS62+CS67</f>
        <v>0</v>
      </c>
      <c r="CT61" s="310">
        <f t="shared" si="543"/>
        <v>0</v>
      </c>
      <c r="CU61" s="337">
        <f t="shared" si="543"/>
        <v>0</v>
      </c>
      <c r="CV61" s="310">
        <f>CV62+CV67</f>
        <v>0</v>
      </c>
      <c r="CW61" s="310">
        <f t="shared" si="543"/>
        <v>0</v>
      </c>
      <c r="CX61" s="337">
        <f t="shared" si="543"/>
        <v>0</v>
      </c>
      <c r="CY61" s="310">
        <f>CY62+CY67</f>
        <v>0</v>
      </c>
      <c r="CZ61" s="310">
        <f t="shared" si="543"/>
        <v>0</v>
      </c>
      <c r="DA61" s="337">
        <f t="shared" si="543"/>
        <v>0</v>
      </c>
      <c r="DB61" s="310">
        <f>DB62+DB67</f>
        <v>0</v>
      </c>
      <c r="DC61" s="310">
        <f t="shared" si="543"/>
        <v>0</v>
      </c>
      <c r="DD61" s="337">
        <f t="shared" si="543"/>
        <v>0</v>
      </c>
      <c r="DE61" s="310">
        <f>DE62+DE67</f>
        <v>0</v>
      </c>
      <c r="DF61" s="310">
        <f t="shared" si="543"/>
        <v>0</v>
      </c>
      <c r="DG61" s="337">
        <f t="shared" si="543"/>
        <v>0</v>
      </c>
      <c r="DH61" s="310">
        <f>DH62+DH67</f>
        <v>0</v>
      </c>
      <c r="DI61" s="310">
        <f>DI62+DI67</f>
        <v>0</v>
      </c>
      <c r="DJ61" s="337">
        <f t="shared" si="543"/>
        <v>0</v>
      </c>
      <c r="DK61" s="310">
        <f>DK62+DK67</f>
        <v>0</v>
      </c>
      <c r="DL61" s="310">
        <f t="shared" si="543"/>
        <v>0</v>
      </c>
      <c r="DM61" s="337">
        <f t="shared" si="543"/>
        <v>0</v>
      </c>
      <c r="DN61" s="310">
        <f>DN62+DN67</f>
        <v>0</v>
      </c>
      <c r="DO61" s="310">
        <f>DO62+DO67</f>
        <v>0</v>
      </c>
      <c r="DP61" s="337">
        <f t="shared" ref="DP61" si="550">DP62+DP67</f>
        <v>0</v>
      </c>
      <c r="DQ61" s="310">
        <f>DQ62+DQ67</f>
        <v>0</v>
      </c>
      <c r="DR61" s="395">
        <f t="shared" si="543"/>
        <v>811109</v>
      </c>
      <c r="DS61" s="395">
        <f t="shared" si="543"/>
        <v>5137431</v>
      </c>
      <c r="DT61" s="395">
        <f t="shared" si="543"/>
        <v>5137431</v>
      </c>
      <c r="DU61" s="310">
        <f t="shared" si="543"/>
        <v>0</v>
      </c>
      <c r="DV61" s="337">
        <f t="shared" si="543"/>
        <v>0</v>
      </c>
      <c r="DW61" s="310">
        <f>DW62+DW67</f>
        <v>0</v>
      </c>
      <c r="DX61" s="310">
        <f t="shared" si="543"/>
        <v>0</v>
      </c>
      <c r="DY61" s="337">
        <f t="shared" si="543"/>
        <v>0</v>
      </c>
      <c r="DZ61" s="310">
        <f>DZ62+DZ67</f>
        <v>0</v>
      </c>
      <c r="EA61" s="310">
        <f t="shared" si="543"/>
        <v>0</v>
      </c>
      <c r="EB61" s="337">
        <f t="shared" si="543"/>
        <v>0</v>
      </c>
      <c r="EC61" s="310">
        <f>EC62+EC67</f>
        <v>0</v>
      </c>
      <c r="ED61" s="310">
        <f t="shared" si="543"/>
        <v>343196</v>
      </c>
      <c r="EE61" s="337">
        <f t="shared" si="543"/>
        <v>347437</v>
      </c>
      <c r="EF61" s="310">
        <f>EF62+EF67</f>
        <v>200610</v>
      </c>
      <c r="EG61" s="310">
        <f t="shared" ref="EG61:EN61" si="551">EG62+EG67</f>
        <v>69115</v>
      </c>
      <c r="EH61" s="337">
        <f t="shared" si="551"/>
        <v>96328</v>
      </c>
      <c r="EI61" s="310">
        <f>EI62+EI67</f>
        <v>31068</v>
      </c>
      <c r="EJ61" s="310">
        <f>EJ62+EJ67</f>
        <v>35288</v>
      </c>
      <c r="EK61" s="337">
        <f t="shared" ref="EK61" si="552">EK62+EK67</f>
        <v>59050</v>
      </c>
      <c r="EL61" s="310">
        <f>EL62+EL67</f>
        <v>49783</v>
      </c>
      <c r="EM61" s="310">
        <f t="shared" si="551"/>
        <v>20866</v>
      </c>
      <c r="EN61" s="337">
        <f t="shared" si="551"/>
        <v>20866</v>
      </c>
      <c r="EO61" s="310">
        <f>EO62+EO67</f>
        <v>9682</v>
      </c>
      <c r="EP61" s="310">
        <f t="shared" ref="EP61:ET61" si="553">EP62+EP67</f>
        <v>1026995</v>
      </c>
      <c r="EQ61" s="337">
        <f t="shared" si="553"/>
        <v>1004767</v>
      </c>
      <c r="ER61" s="310">
        <f>ER62+ER67</f>
        <v>959846</v>
      </c>
      <c r="ES61" s="310">
        <f t="shared" si="553"/>
        <v>443445</v>
      </c>
      <c r="ET61" s="337">
        <f t="shared" si="553"/>
        <v>526427</v>
      </c>
      <c r="EU61" s="310">
        <f>EU62+EU67</f>
        <v>473941</v>
      </c>
      <c r="EV61" s="395">
        <f t="shared" si="543"/>
        <v>1938905</v>
      </c>
      <c r="EW61" s="395">
        <f t="shared" si="543"/>
        <v>2054875</v>
      </c>
      <c r="EX61" s="395">
        <f t="shared" si="543"/>
        <v>1724930</v>
      </c>
      <c r="EY61" s="337">
        <f>EY62+EY67</f>
        <v>0</v>
      </c>
      <c r="EZ61" s="337">
        <f t="shared" ref="EZ61" si="554">EZ62+EZ67</f>
        <v>0</v>
      </c>
      <c r="FA61" s="310">
        <f>FA62+FA67</f>
        <v>0</v>
      </c>
      <c r="FB61" s="337">
        <f t="shared" ref="FB61" si="555">FB62+FB67</f>
        <v>128335</v>
      </c>
      <c r="FC61" s="337">
        <f t="shared" si="543"/>
        <v>102959</v>
      </c>
      <c r="FD61" s="310">
        <f>FD62+FD67</f>
        <v>91780</v>
      </c>
      <c r="FE61" s="337">
        <f t="shared" ref="FE61" si="556">FE62+FE67</f>
        <v>59736</v>
      </c>
      <c r="FF61" s="337">
        <f t="shared" si="543"/>
        <v>85786</v>
      </c>
      <c r="FG61" s="310">
        <f>FG62+FG67</f>
        <v>85786</v>
      </c>
      <c r="FH61" s="337">
        <f t="shared" ref="FH61" si="557">FH62+FH67</f>
        <v>41413</v>
      </c>
      <c r="FI61" s="337">
        <f t="shared" si="543"/>
        <v>59322</v>
      </c>
      <c r="FJ61" s="310">
        <f>FJ62+FJ67</f>
        <v>59322</v>
      </c>
      <c r="FK61" s="337">
        <f t="shared" ref="FK61" si="558">FK62+FK67</f>
        <v>123805</v>
      </c>
      <c r="FL61" s="337">
        <f t="shared" si="543"/>
        <v>128876</v>
      </c>
      <c r="FM61" s="310">
        <f>FM62+FM67</f>
        <v>128876</v>
      </c>
      <c r="FN61" s="337">
        <f t="shared" ref="FN61" si="559">FN62+FN67</f>
        <v>173660</v>
      </c>
      <c r="FO61" s="337">
        <f t="shared" si="543"/>
        <v>184239</v>
      </c>
      <c r="FP61" s="310">
        <f>FP62+FP67</f>
        <v>184239</v>
      </c>
      <c r="FQ61" s="337">
        <f t="shared" ref="FQ61" si="560">FQ62+FQ67</f>
        <v>99621</v>
      </c>
      <c r="FR61" s="337">
        <f t="shared" si="543"/>
        <v>100919</v>
      </c>
      <c r="FS61" s="310">
        <f>FS62+FS67</f>
        <v>100919</v>
      </c>
      <c r="FT61" s="337">
        <f t="shared" ref="FT61" si="561">FT62+FT67</f>
        <v>140543</v>
      </c>
      <c r="FU61" s="337">
        <f t="shared" si="543"/>
        <v>173571</v>
      </c>
      <c r="FV61" s="310">
        <f>FV62+FV67</f>
        <v>173571</v>
      </c>
      <c r="FW61" s="337">
        <f t="shared" ref="FW61" si="562">FW62+FW67</f>
        <v>72165</v>
      </c>
      <c r="FX61" s="337">
        <f t="shared" si="543"/>
        <v>92780</v>
      </c>
      <c r="FY61" s="310">
        <f>FY62+FY67</f>
        <v>92780</v>
      </c>
      <c r="FZ61" s="337">
        <f t="shared" si="543"/>
        <v>0</v>
      </c>
      <c r="GA61" s="337">
        <f t="shared" si="543"/>
        <v>0</v>
      </c>
      <c r="GB61" s="310">
        <f>GB62+GB67</f>
        <v>0</v>
      </c>
      <c r="GC61" s="337">
        <f t="shared" ref="GC61" si="563">GC62+GC67</f>
        <v>47119</v>
      </c>
      <c r="GD61" s="337">
        <f t="shared" si="543"/>
        <v>52327</v>
      </c>
      <c r="GE61" s="310">
        <f>GE62+GE67</f>
        <v>52327</v>
      </c>
      <c r="GF61" s="337">
        <f t="shared" ref="GF61" si="564">GF62+GF67</f>
        <v>689280</v>
      </c>
      <c r="GG61" s="337">
        <f t="shared" si="543"/>
        <v>688838</v>
      </c>
      <c r="GH61" s="310">
        <f>GH62+GH67</f>
        <v>688838</v>
      </c>
      <c r="GI61" s="337">
        <f>GI62+GI67</f>
        <v>66125</v>
      </c>
      <c r="GJ61" s="337">
        <f t="shared" ref="GJ61" si="565">GJ62+GJ67</f>
        <v>80956</v>
      </c>
      <c r="GK61" s="310">
        <f>GK62+GK67</f>
        <v>80956</v>
      </c>
      <c r="GL61" s="337">
        <f>GL62+GL67</f>
        <v>1641802</v>
      </c>
      <c r="GM61" s="337">
        <f t="shared" ref="GM61:GN61" si="566">GM62+GM67</f>
        <v>1750573</v>
      </c>
      <c r="GN61" s="337">
        <f t="shared" si="566"/>
        <v>1739394</v>
      </c>
      <c r="GO61" s="337">
        <f>GO62+GO67</f>
        <v>783434</v>
      </c>
      <c r="GP61" s="337">
        <f t="shared" ref="GP61" si="567">GP62+GP67</f>
        <v>977930</v>
      </c>
      <c r="GQ61" s="310">
        <f>GQ62+GQ67</f>
        <v>966615</v>
      </c>
      <c r="GR61" s="337">
        <f t="shared" ref="GR61" si="568">GR62+GR67</f>
        <v>1088</v>
      </c>
      <c r="GS61" s="337">
        <f t="shared" si="543"/>
        <v>116911</v>
      </c>
      <c r="GT61" s="310">
        <v>115788</v>
      </c>
      <c r="GU61" s="337">
        <f t="shared" ref="GU61" si="569">GU62+GU67</f>
        <v>1277658</v>
      </c>
      <c r="GV61" s="337">
        <f t="shared" ref="GV61" si="570">GV62+GV67</f>
        <v>1362571</v>
      </c>
      <c r="GW61" s="310">
        <f>GW62+GW67</f>
        <v>1361437</v>
      </c>
      <c r="GX61" s="337">
        <f>GX62+GX67</f>
        <v>3703982</v>
      </c>
      <c r="GY61" s="337">
        <f t="shared" ref="GY61:GZ61" si="571">GY62+GY67</f>
        <v>4207985</v>
      </c>
      <c r="GZ61" s="337">
        <f t="shared" si="571"/>
        <v>4183234</v>
      </c>
      <c r="HA61" s="337">
        <f>HA62+HA67</f>
        <v>6453996</v>
      </c>
      <c r="HB61" s="337">
        <f t="shared" ref="HB61:HC61" si="572">HB62+HB67</f>
        <v>11400291</v>
      </c>
      <c r="HC61" s="338">
        <f t="shared" si="572"/>
        <v>11045595</v>
      </c>
    </row>
    <row r="62" spans="1:211" s="167" customFormat="1" x14ac:dyDescent="0.2">
      <c r="A62" s="317" t="s">
        <v>619</v>
      </c>
      <c r="B62" s="310">
        <f>B63+B64+B65+B66</f>
        <v>0</v>
      </c>
      <c r="C62" s="337">
        <f t="shared" ref="C62" si="573">C63+C64+C65+C66</f>
        <v>0</v>
      </c>
      <c r="D62" s="310">
        <f>D63+D64+D65+D66</f>
        <v>0</v>
      </c>
      <c r="E62" s="310">
        <f t="shared" ref="E62:GS62" si="574">E63+E64+E65+E66</f>
        <v>0</v>
      </c>
      <c r="F62" s="337">
        <f t="shared" si="574"/>
        <v>0</v>
      </c>
      <c r="G62" s="310">
        <f>G63+G64+G65+G66</f>
        <v>0</v>
      </c>
      <c r="H62" s="310">
        <f t="shared" si="574"/>
        <v>0</v>
      </c>
      <c r="I62" s="337">
        <f t="shared" si="574"/>
        <v>0</v>
      </c>
      <c r="J62" s="310">
        <f>J63+J64+J65+J66</f>
        <v>0</v>
      </c>
      <c r="K62" s="310">
        <f t="shared" si="574"/>
        <v>0</v>
      </c>
      <c r="L62" s="337">
        <f t="shared" si="574"/>
        <v>0</v>
      </c>
      <c r="M62" s="310">
        <f>M63+M64+M65+M66</f>
        <v>0</v>
      </c>
      <c r="N62" s="310">
        <f t="shared" si="574"/>
        <v>0</v>
      </c>
      <c r="O62" s="337">
        <f t="shared" si="574"/>
        <v>0</v>
      </c>
      <c r="P62" s="310">
        <f>P63+P64+P65+P66</f>
        <v>0</v>
      </c>
      <c r="Q62" s="310">
        <f t="shared" ref="Q62" si="575">Q63+Q64+Q65+Q66</f>
        <v>0</v>
      </c>
      <c r="R62" s="337">
        <f t="shared" si="574"/>
        <v>0</v>
      </c>
      <c r="S62" s="310">
        <f>S63+S64+S65+S66</f>
        <v>0</v>
      </c>
      <c r="T62" s="310">
        <f t="shared" si="574"/>
        <v>0</v>
      </c>
      <c r="U62" s="337">
        <f t="shared" si="574"/>
        <v>0</v>
      </c>
      <c r="V62" s="310">
        <f>V63+V64+V65+V66</f>
        <v>0</v>
      </c>
      <c r="W62" s="310">
        <f t="shared" ref="W62" si="576">W63+W64+W65+W66</f>
        <v>0</v>
      </c>
      <c r="X62" s="337">
        <f t="shared" si="574"/>
        <v>0</v>
      </c>
      <c r="Y62" s="310">
        <f>Y63+Y64+Y65+Y66</f>
        <v>0</v>
      </c>
      <c r="Z62" s="310">
        <f t="shared" ref="Z62" si="577">Z63+Z64+Z65+Z66</f>
        <v>0</v>
      </c>
      <c r="AA62" s="337">
        <f t="shared" si="574"/>
        <v>17802</v>
      </c>
      <c r="AB62" s="310">
        <f>AB63+AB64+AB65+AB66</f>
        <v>17802</v>
      </c>
      <c r="AC62" s="310">
        <f t="shared" ref="AC62" si="578">AC63+AC64+AC65+AC66</f>
        <v>775983</v>
      </c>
      <c r="AD62" s="337">
        <f t="shared" si="574"/>
        <v>5003085</v>
      </c>
      <c r="AE62" s="310">
        <f>AE63+AE64+AE65+AE66</f>
        <v>5003085</v>
      </c>
      <c r="AF62" s="310">
        <f t="shared" ref="AF62" si="579">AF63+AF64+AF65+AF66</f>
        <v>0</v>
      </c>
      <c r="AG62" s="337">
        <f t="shared" si="574"/>
        <v>0</v>
      </c>
      <c r="AH62" s="310">
        <f>AH63+AH64+AH65+AH66</f>
        <v>0</v>
      </c>
      <c r="AI62" s="310">
        <f t="shared" si="574"/>
        <v>0</v>
      </c>
      <c r="AJ62" s="337">
        <f t="shared" si="574"/>
        <v>0</v>
      </c>
      <c r="AK62" s="310">
        <f>AK63+AK64+AK65+AK66</f>
        <v>0</v>
      </c>
      <c r="AL62" s="310">
        <f t="shared" si="574"/>
        <v>0</v>
      </c>
      <c r="AM62" s="337">
        <f t="shared" si="574"/>
        <v>0</v>
      </c>
      <c r="AN62" s="310">
        <f>AN63+AN64+AN65+AN66</f>
        <v>0</v>
      </c>
      <c r="AO62" s="310">
        <f t="shared" si="574"/>
        <v>0</v>
      </c>
      <c r="AP62" s="337">
        <f t="shared" si="574"/>
        <v>0</v>
      </c>
      <c r="AQ62" s="310">
        <f>AQ63+AQ64+AQ65+AQ66</f>
        <v>0</v>
      </c>
      <c r="AR62" s="310">
        <f>AR63+AR64+AR65+AR66</f>
        <v>0</v>
      </c>
      <c r="AS62" s="337">
        <f t="shared" ref="AS62" si="580">AS63+AS64+AS65+AS66</f>
        <v>0</v>
      </c>
      <c r="AT62" s="310">
        <f>AT63+AT64+AT65+AT66</f>
        <v>0</v>
      </c>
      <c r="AU62" s="310">
        <f t="shared" si="574"/>
        <v>0</v>
      </c>
      <c r="AV62" s="337">
        <f t="shared" si="574"/>
        <v>0</v>
      </c>
      <c r="AW62" s="310">
        <f>AW63+AW64+AW65+AW66</f>
        <v>0</v>
      </c>
      <c r="AX62" s="310">
        <f t="shared" si="574"/>
        <v>0</v>
      </c>
      <c r="AY62" s="337">
        <f t="shared" si="574"/>
        <v>0</v>
      </c>
      <c r="AZ62" s="310">
        <f>AZ63+AZ64+AZ65+AZ66</f>
        <v>0</v>
      </c>
      <c r="BA62" s="310">
        <f t="shared" si="574"/>
        <v>0</v>
      </c>
      <c r="BB62" s="337">
        <f t="shared" si="574"/>
        <v>0</v>
      </c>
      <c r="BC62" s="310">
        <f>BC63+BC64+BC65+BC66</f>
        <v>0</v>
      </c>
      <c r="BD62" s="310">
        <f t="shared" si="574"/>
        <v>0</v>
      </c>
      <c r="BE62" s="337">
        <f t="shared" si="574"/>
        <v>0</v>
      </c>
      <c r="BF62" s="310">
        <f>BF63+BF64+BF65+BF66</f>
        <v>0</v>
      </c>
      <c r="BG62" s="310">
        <f t="shared" si="574"/>
        <v>0</v>
      </c>
      <c r="BH62" s="337">
        <f t="shared" si="574"/>
        <v>0</v>
      </c>
      <c r="BI62" s="310">
        <f>BI63+BI64+BI65+BI66</f>
        <v>0</v>
      </c>
      <c r="BJ62" s="310">
        <f t="shared" si="574"/>
        <v>0</v>
      </c>
      <c r="BK62" s="337">
        <f t="shared" si="574"/>
        <v>0</v>
      </c>
      <c r="BL62" s="310">
        <f>BL63+BL64+BL65+BL66</f>
        <v>0</v>
      </c>
      <c r="BM62" s="310">
        <f t="shared" si="574"/>
        <v>0</v>
      </c>
      <c r="BN62" s="337">
        <f t="shared" si="574"/>
        <v>0</v>
      </c>
      <c r="BO62" s="310">
        <f>BO63+BO64+BO65+BO66</f>
        <v>0</v>
      </c>
      <c r="BP62" s="310">
        <f t="shared" si="574"/>
        <v>0</v>
      </c>
      <c r="BQ62" s="337">
        <f t="shared" si="574"/>
        <v>0</v>
      </c>
      <c r="BR62" s="310">
        <f>BR63+BR64+BR65+BR66</f>
        <v>0</v>
      </c>
      <c r="BS62" s="310">
        <f t="shared" si="574"/>
        <v>0</v>
      </c>
      <c r="BT62" s="337">
        <f t="shared" si="574"/>
        <v>0</v>
      </c>
      <c r="BU62" s="310">
        <f>BU63+BU64+BU65+BU66</f>
        <v>0</v>
      </c>
      <c r="BV62" s="310">
        <f t="shared" si="574"/>
        <v>0</v>
      </c>
      <c r="BW62" s="337">
        <f t="shared" si="574"/>
        <v>0</v>
      </c>
      <c r="BX62" s="310">
        <f>BX63+BX64+BX65+BX66</f>
        <v>0</v>
      </c>
      <c r="BY62" s="310">
        <f t="shared" si="574"/>
        <v>0</v>
      </c>
      <c r="BZ62" s="337">
        <f t="shared" si="574"/>
        <v>0</v>
      </c>
      <c r="CA62" s="310">
        <f>CA63+CA64+CA65+CA66</f>
        <v>0</v>
      </c>
      <c r="CB62" s="310">
        <f t="shared" si="574"/>
        <v>0</v>
      </c>
      <c r="CC62" s="337">
        <f t="shared" si="574"/>
        <v>0</v>
      </c>
      <c r="CD62" s="310">
        <f>CD63+CD64+CD65+CD66</f>
        <v>0</v>
      </c>
      <c r="CE62" s="310">
        <f t="shared" si="574"/>
        <v>0</v>
      </c>
      <c r="CF62" s="337">
        <f t="shared" si="574"/>
        <v>0</v>
      </c>
      <c r="CG62" s="310">
        <f>CG63+CG64+CG65+CG66</f>
        <v>0</v>
      </c>
      <c r="CH62" s="310">
        <f t="shared" si="574"/>
        <v>0</v>
      </c>
      <c r="CI62" s="337">
        <f t="shared" si="574"/>
        <v>0</v>
      </c>
      <c r="CJ62" s="310">
        <f>CJ63+CJ64+CJ65+CJ66</f>
        <v>0</v>
      </c>
      <c r="CK62" s="310">
        <f t="shared" si="574"/>
        <v>0</v>
      </c>
      <c r="CL62" s="337">
        <f t="shared" si="574"/>
        <v>0</v>
      </c>
      <c r="CM62" s="310">
        <f>CM63+CM64+CM65+CM66</f>
        <v>0</v>
      </c>
      <c r="CN62" s="310">
        <f t="shared" si="574"/>
        <v>0</v>
      </c>
      <c r="CO62" s="337">
        <f t="shared" si="574"/>
        <v>0</v>
      </c>
      <c r="CP62" s="310">
        <f>CP63+CP64+CP65+CP66</f>
        <v>0</v>
      </c>
      <c r="CQ62" s="310">
        <f t="shared" si="574"/>
        <v>0</v>
      </c>
      <c r="CR62" s="337">
        <f t="shared" si="574"/>
        <v>0</v>
      </c>
      <c r="CS62" s="310">
        <f>CS63+CS64+CS65+CS66</f>
        <v>0</v>
      </c>
      <c r="CT62" s="310">
        <f t="shared" si="574"/>
        <v>0</v>
      </c>
      <c r="CU62" s="337">
        <f t="shared" si="574"/>
        <v>0</v>
      </c>
      <c r="CV62" s="310">
        <f>CV63+CV64+CV65+CV66</f>
        <v>0</v>
      </c>
      <c r="CW62" s="310">
        <f t="shared" si="574"/>
        <v>0</v>
      </c>
      <c r="CX62" s="337">
        <f t="shared" si="574"/>
        <v>0</v>
      </c>
      <c r="CY62" s="310">
        <f>CY63+CY64+CY65+CY66</f>
        <v>0</v>
      </c>
      <c r="CZ62" s="310">
        <f t="shared" si="574"/>
        <v>0</v>
      </c>
      <c r="DA62" s="337">
        <f t="shared" si="574"/>
        <v>0</v>
      </c>
      <c r="DB62" s="310">
        <f>DB63+DB64+DB65+DB66</f>
        <v>0</v>
      </c>
      <c r="DC62" s="310">
        <f t="shared" si="574"/>
        <v>0</v>
      </c>
      <c r="DD62" s="337">
        <f t="shared" si="574"/>
        <v>0</v>
      </c>
      <c r="DE62" s="310">
        <f>DE63+DE64+DE65+DE66</f>
        <v>0</v>
      </c>
      <c r="DF62" s="310">
        <f t="shared" si="574"/>
        <v>0</v>
      </c>
      <c r="DG62" s="337">
        <f t="shared" si="574"/>
        <v>0</v>
      </c>
      <c r="DH62" s="310">
        <f>DH63+DH64+DH65+DH66</f>
        <v>0</v>
      </c>
      <c r="DI62" s="310">
        <f t="shared" si="574"/>
        <v>0</v>
      </c>
      <c r="DJ62" s="337">
        <f t="shared" si="574"/>
        <v>0</v>
      </c>
      <c r="DK62" s="310">
        <f>DK63+DK64+DK65+DK66</f>
        <v>0</v>
      </c>
      <c r="DL62" s="310">
        <f t="shared" si="574"/>
        <v>0</v>
      </c>
      <c r="DM62" s="337">
        <f t="shared" si="574"/>
        <v>0</v>
      </c>
      <c r="DN62" s="310">
        <f>DN63+DN64+DN65+DN66</f>
        <v>0</v>
      </c>
      <c r="DO62" s="310">
        <f>DO63+DO64+DO65+DO66</f>
        <v>0</v>
      </c>
      <c r="DP62" s="337">
        <f t="shared" ref="DP62" si="581">DP63+DP64+DP65+DP66</f>
        <v>0</v>
      </c>
      <c r="DQ62" s="310">
        <f>DQ63+DQ64+DQ65+DQ66</f>
        <v>0</v>
      </c>
      <c r="DR62" s="395">
        <f t="shared" si="574"/>
        <v>775983</v>
      </c>
      <c r="DS62" s="395">
        <f t="shared" si="574"/>
        <v>5020887</v>
      </c>
      <c r="DT62" s="395">
        <f t="shared" si="574"/>
        <v>5020887</v>
      </c>
      <c r="DU62" s="310">
        <f t="shared" si="574"/>
        <v>0</v>
      </c>
      <c r="DV62" s="337">
        <f t="shared" si="574"/>
        <v>0</v>
      </c>
      <c r="DW62" s="310">
        <f>DW63+DW64+DW65+DW66</f>
        <v>0</v>
      </c>
      <c r="DX62" s="310">
        <f t="shared" si="574"/>
        <v>0</v>
      </c>
      <c r="DY62" s="337">
        <f t="shared" si="574"/>
        <v>0</v>
      </c>
      <c r="DZ62" s="310">
        <f>DZ63+DZ64+DZ65+DZ66</f>
        <v>0</v>
      </c>
      <c r="EA62" s="310">
        <f t="shared" si="574"/>
        <v>0</v>
      </c>
      <c r="EB62" s="337">
        <f t="shared" si="574"/>
        <v>0</v>
      </c>
      <c r="EC62" s="310">
        <f>EC63+EC64+EC65+EC66</f>
        <v>0</v>
      </c>
      <c r="ED62" s="310">
        <f t="shared" si="574"/>
        <v>326796</v>
      </c>
      <c r="EE62" s="337">
        <f t="shared" si="574"/>
        <v>298621</v>
      </c>
      <c r="EF62" s="310">
        <f>EF63+EF64+EF65+EF66</f>
        <v>186120</v>
      </c>
      <c r="EG62" s="310">
        <f t="shared" ref="EG62:EN62" si="582">EG63+EG64+EG65+EG66</f>
        <v>58715</v>
      </c>
      <c r="EH62" s="337">
        <f t="shared" si="582"/>
        <v>49211</v>
      </c>
      <c r="EI62" s="310">
        <f>EI63+EI64+EI65+EI66</f>
        <v>11495</v>
      </c>
      <c r="EJ62" s="310">
        <f t="shared" si="582"/>
        <v>34488</v>
      </c>
      <c r="EK62" s="337">
        <f t="shared" si="582"/>
        <v>57940</v>
      </c>
      <c r="EL62" s="310">
        <f>EL63+EL64+EL65+EL66</f>
        <v>48673</v>
      </c>
      <c r="EM62" s="310">
        <f t="shared" si="582"/>
        <v>15766</v>
      </c>
      <c r="EN62" s="337">
        <f t="shared" si="582"/>
        <v>15766</v>
      </c>
      <c r="EO62" s="310">
        <f>EO63+EO64+EO65+EO66</f>
        <v>9658</v>
      </c>
      <c r="EP62" s="310">
        <f t="shared" ref="EP62:ET62" si="583">EP63+EP64+EP65+EP66</f>
        <v>1026995</v>
      </c>
      <c r="EQ62" s="337">
        <f t="shared" si="583"/>
        <v>1004767</v>
      </c>
      <c r="ER62" s="310">
        <f>ER63+ER64+ER65+ER66</f>
        <v>959846</v>
      </c>
      <c r="ES62" s="310">
        <f t="shared" si="583"/>
        <v>441445</v>
      </c>
      <c r="ET62" s="337">
        <f t="shared" si="583"/>
        <v>517777</v>
      </c>
      <c r="EU62" s="310">
        <f>EU63+EU64+EU65+EU66</f>
        <v>466255</v>
      </c>
      <c r="EV62" s="395">
        <f t="shared" si="574"/>
        <v>1904205</v>
      </c>
      <c r="EW62" s="395">
        <f t="shared" si="574"/>
        <v>1944082</v>
      </c>
      <c r="EX62" s="395">
        <f t="shared" si="574"/>
        <v>1682047</v>
      </c>
      <c r="EY62" s="337">
        <f>EY63+EY64+EY65+EY66</f>
        <v>0</v>
      </c>
      <c r="EZ62" s="337">
        <f t="shared" ref="EZ62" si="584">EZ63+EZ64+EZ65+EZ66</f>
        <v>0</v>
      </c>
      <c r="FA62" s="310">
        <f>FA63+FA64+FA65+FA66</f>
        <v>0</v>
      </c>
      <c r="FB62" s="337">
        <f t="shared" ref="FB62" si="585">FB63+FB64+FB65+FB66</f>
        <v>127335</v>
      </c>
      <c r="FC62" s="337">
        <f t="shared" si="574"/>
        <v>104705</v>
      </c>
      <c r="FD62" s="310">
        <f>FD63+FD64+FD65+FD66</f>
        <v>93526</v>
      </c>
      <c r="FE62" s="337">
        <f t="shared" ref="FE62" si="586">FE63+FE64+FE65+FE66</f>
        <v>58736</v>
      </c>
      <c r="FF62" s="337">
        <f t="shared" si="574"/>
        <v>87883</v>
      </c>
      <c r="FG62" s="310">
        <f>FG63+FG64+FG65+FG66</f>
        <v>87883</v>
      </c>
      <c r="FH62" s="337">
        <f t="shared" ref="FH62" si="587">FH63+FH64+FH65+FH66</f>
        <v>41413</v>
      </c>
      <c r="FI62" s="337">
        <f t="shared" si="574"/>
        <v>49016</v>
      </c>
      <c r="FJ62" s="310">
        <f>FJ63+FJ64+FJ65+FJ66</f>
        <v>49016</v>
      </c>
      <c r="FK62" s="337">
        <f t="shared" ref="FK62" si="588">FK63+FK64+FK65+FK66</f>
        <v>122805</v>
      </c>
      <c r="FL62" s="337">
        <f t="shared" si="574"/>
        <v>131255</v>
      </c>
      <c r="FM62" s="310">
        <f>FM63+FM64+FM65+FM66</f>
        <v>131255</v>
      </c>
      <c r="FN62" s="337">
        <f t="shared" ref="FN62" si="589">FN63+FN64+FN65+FN66</f>
        <v>173160</v>
      </c>
      <c r="FO62" s="337">
        <f t="shared" si="574"/>
        <v>184192</v>
      </c>
      <c r="FP62" s="310">
        <f>FP63+FP64+FP65+FP66</f>
        <v>184192</v>
      </c>
      <c r="FQ62" s="337">
        <f t="shared" ref="FQ62" si="590">FQ63+FQ64+FQ65+FQ66</f>
        <v>99121</v>
      </c>
      <c r="FR62" s="337">
        <f t="shared" si="574"/>
        <v>99719</v>
      </c>
      <c r="FS62" s="310">
        <f>FS63+FS64+FS65+FS66</f>
        <v>99719</v>
      </c>
      <c r="FT62" s="337">
        <f t="shared" ref="FT62" si="591">FT63+FT64+FT65+FT66</f>
        <v>137543</v>
      </c>
      <c r="FU62" s="337">
        <f t="shared" si="574"/>
        <v>153417</v>
      </c>
      <c r="FV62" s="310">
        <f>FV63+FV64+FV65+FV66</f>
        <v>153417</v>
      </c>
      <c r="FW62" s="337">
        <f t="shared" ref="FW62" si="592">FW63+FW64+FW65+FW66</f>
        <v>71665</v>
      </c>
      <c r="FX62" s="337">
        <f t="shared" si="574"/>
        <v>86080</v>
      </c>
      <c r="FY62" s="310">
        <f>FY63+FY64+FY65+FY66</f>
        <v>86080</v>
      </c>
      <c r="FZ62" s="337">
        <f t="shared" si="574"/>
        <v>0</v>
      </c>
      <c r="GA62" s="337">
        <f t="shared" si="574"/>
        <v>0</v>
      </c>
      <c r="GB62" s="310">
        <f>GB63+GB64+GB65+GB66</f>
        <v>0</v>
      </c>
      <c r="GC62" s="337">
        <f t="shared" ref="GC62" si="593">GC63+GC64+GC65+GC66</f>
        <v>46619</v>
      </c>
      <c r="GD62" s="337">
        <f t="shared" si="574"/>
        <v>51000</v>
      </c>
      <c r="GE62" s="310">
        <f>GE63+GE64+GE65+GE66</f>
        <v>51000</v>
      </c>
      <c r="GF62" s="337">
        <f t="shared" ref="GF62" si="594">GF63+GF64+GF65+GF66</f>
        <v>688780</v>
      </c>
      <c r="GG62" s="337">
        <f t="shared" si="574"/>
        <v>684990</v>
      </c>
      <c r="GH62" s="310">
        <f>GH63+GH64+GH65+GH66</f>
        <v>684990</v>
      </c>
      <c r="GI62" s="337">
        <f>GI63+GI64+GI65+GI66</f>
        <v>66125</v>
      </c>
      <c r="GJ62" s="337">
        <f t="shared" ref="GJ62" si="595">GJ63+GJ64+GJ65+GJ66</f>
        <v>53031</v>
      </c>
      <c r="GK62" s="310">
        <f>GK63+GK64+GK65+GK66</f>
        <v>53031</v>
      </c>
      <c r="GL62" s="337">
        <f>GL63+GL64+GL65+GL66</f>
        <v>1633302</v>
      </c>
      <c r="GM62" s="337">
        <f t="shared" ref="GM62:GN62" si="596">GM63+GM64+GM65+GM66</f>
        <v>1685288</v>
      </c>
      <c r="GN62" s="337">
        <f t="shared" si="596"/>
        <v>1674109</v>
      </c>
      <c r="GO62" s="337">
        <f>GO63+GO64+GO65+GO66</f>
        <v>745616</v>
      </c>
      <c r="GP62" s="337">
        <f t="shared" ref="GP62" si="597">GP63+GP64+GP65+GP66</f>
        <v>865300</v>
      </c>
      <c r="GQ62" s="310">
        <f>GQ63+GQ64+GQ65+GQ66</f>
        <v>858008</v>
      </c>
      <c r="GR62" s="337">
        <f t="shared" ref="GR62" si="598">GR63+GR64+GR65+GR66</f>
        <v>1088</v>
      </c>
      <c r="GS62" s="337">
        <f t="shared" si="574"/>
        <v>14963</v>
      </c>
      <c r="GT62" s="310">
        <v>13840</v>
      </c>
      <c r="GU62" s="337">
        <f t="shared" ref="GU62" si="599">GU63+GU64+GU65+GU66</f>
        <v>1263972</v>
      </c>
      <c r="GV62" s="337">
        <f t="shared" ref="GV62" si="600">GV63+GV64+GV65+GV66</f>
        <v>1328384</v>
      </c>
      <c r="GW62" s="310">
        <f>GW63+GW64+GW65+GW66</f>
        <v>1327084</v>
      </c>
      <c r="GX62" s="337">
        <f>GX63+GX64+GX65+GX66</f>
        <v>3643978</v>
      </c>
      <c r="GY62" s="337">
        <f t="shared" ref="GY62:GZ62" si="601">GY63+GY64+GY65+GY66</f>
        <v>3893935</v>
      </c>
      <c r="GZ62" s="337">
        <f t="shared" si="601"/>
        <v>3873041</v>
      </c>
      <c r="HA62" s="337">
        <f>HA63+HA64+HA65+HA66</f>
        <v>6324166</v>
      </c>
      <c r="HB62" s="337">
        <f t="shared" ref="HB62:HC62" si="602">HB63+HB64+HB65+HB66</f>
        <v>10858904</v>
      </c>
      <c r="HC62" s="338">
        <f t="shared" si="602"/>
        <v>10575975</v>
      </c>
    </row>
    <row r="63" spans="1:211" x14ac:dyDescent="0.2">
      <c r="A63" s="319" t="s">
        <v>620</v>
      </c>
      <c r="B63" s="306">
        <v>0</v>
      </c>
      <c r="C63" s="334"/>
      <c r="D63" s="306"/>
      <c r="E63" s="306"/>
      <c r="F63" s="334"/>
      <c r="G63" s="306"/>
      <c r="H63" s="306"/>
      <c r="I63" s="334"/>
      <c r="J63" s="306"/>
      <c r="K63" s="306"/>
      <c r="L63" s="334"/>
      <c r="M63" s="306"/>
      <c r="N63" s="306"/>
      <c r="O63" s="334"/>
      <c r="P63" s="306"/>
      <c r="Q63" s="306"/>
      <c r="R63" s="334"/>
      <c r="S63" s="306"/>
      <c r="T63" s="306">
        <v>0</v>
      </c>
      <c r="U63" s="334"/>
      <c r="V63" s="306"/>
      <c r="W63" s="306">
        <v>0</v>
      </c>
      <c r="X63" s="334"/>
      <c r="Y63" s="306"/>
      <c r="Z63" s="306">
        <v>0</v>
      </c>
      <c r="AA63" s="334"/>
      <c r="AB63" s="306"/>
      <c r="AC63" s="306">
        <v>0</v>
      </c>
      <c r="AD63" s="334"/>
      <c r="AE63" s="306"/>
      <c r="AF63" s="306">
        <v>0</v>
      </c>
      <c r="AG63" s="334"/>
      <c r="AH63" s="306"/>
      <c r="AI63" s="306">
        <v>0</v>
      </c>
      <c r="AJ63" s="334"/>
      <c r="AK63" s="306"/>
      <c r="AL63" s="306">
        <v>0</v>
      </c>
      <c r="AM63" s="334"/>
      <c r="AN63" s="306"/>
      <c r="AO63" s="306">
        <v>0</v>
      </c>
      <c r="AP63" s="334"/>
      <c r="AQ63" s="306"/>
      <c r="AR63" s="306"/>
      <c r="AS63" s="334"/>
      <c r="AT63" s="306"/>
      <c r="AU63" s="306">
        <v>0</v>
      </c>
      <c r="AV63" s="334"/>
      <c r="AW63" s="306"/>
      <c r="AX63" s="306">
        <v>0</v>
      </c>
      <c r="AY63" s="334"/>
      <c r="AZ63" s="306"/>
      <c r="BA63" s="306"/>
      <c r="BB63" s="334"/>
      <c r="BC63" s="306"/>
      <c r="BD63" s="306">
        <v>0</v>
      </c>
      <c r="BE63" s="334"/>
      <c r="BF63" s="306"/>
      <c r="BG63" s="306">
        <v>0</v>
      </c>
      <c r="BH63" s="334"/>
      <c r="BI63" s="306"/>
      <c r="BJ63" s="306"/>
      <c r="BK63" s="334"/>
      <c r="BL63" s="306"/>
      <c r="BM63" s="306">
        <v>0</v>
      </c>
      <c r="BN63" s="334"/>
      <c r="BO63" s="306"/>
      <c r="BP63" s="306"/>
      <c r="BQ63" s="334"/>
      <c r="BR63" s="306"/>
      <c r="BS63" s="306">
        <v>0</v>
      </c>
      <c r="BT63" s="334"/>
      <c r="BU63" s="306"/>
      <c r="BV63" s="306"/>
      <c r="BW63" s="334"/>
      <c r="BX63" s="306"/>
      <c r="BY63" s="306">
        <v>0</v>
      </c>
      <c r="BZ63" s="334"/>
      <c r="CA63" s="306"/>
      <c r="CB63" s="306"/>
      <c r="CC63" s="334"/>
      <c r="CD63" s="306"/>
      <c r="CE63" s="306"/>
      <c r="CF63" s="334"/>
      <c r="CG63" s="306"/>
      <c r="CH63" s="306"/>
      <c r="CI63" s="334"/>
      <c r="CJ63" s="306"/>
      <c r="CK63" s="306"/>
      <c r="CL63" s="334"/>
      <c r="CM63" s="306"/>
      <c r="CN63" s="306"/>
      <c r="CO63" s="334"/>
      <c r="CP63" s="306"/>
      <c r="CQ63" s="306"/>
      <c r="CR63" s="334"/>
      <c r="CS63" s="306"/>
      <c r="CT63" s="306"/>
      <c r="CU63" s="334"/>
      <c r="CV63" s="306"/>
      <c r="CW63" s="306">
        <v>0</v>
      </c>
      <c r="CX63" s="334"/>
      <c r="CY63" s="306"/>
      <c r="CZ63" s="306">
        <v>0</v>
      </c>
      <c r="DA63" s="334"/>
      <c r="DB63" s="306"/>
      <c r="DC63" s="306"/>
      <c r="DD63" s="334"/>
      <c r="DE63" s="306"/>
      <c r="DF63" s="306">
        <v>0</v>
      </c>
      <c r="DG63" s="334"/>
      <c r="DH63" s="306"/>
      <c r="DI63" s="306">
        <v>0</v>
      </c>
      <c r="DJ63" s="334"/>
      <c r="DK63" s="306"/>
      <c r="DL63" s="306"/>
      <c r="DM63" s="334"/>
      <c r="DN63" s="306"/>
      <c r="DO63" s="306"/>
      <c r="DP63" s="334"/>
      <c r="DQ63" s="306"/>
      <c r="DR63" s="394">
        <f t="shared" ref="DR63:DT66" si="603">B63+E63+H63+K63+N63+Q63+T63+W63+Z63+AC63+AF63+AI63+AL63+AO63+AR63+AU63+AX63+BA63+BD63+BG63+BJ63+BM63+BP63+BS63+BV63+BY63+CB63+CE63+CH63+CK63+CN63+CQ63+CT63+CW63+CZ63+DC63+DF63+DI63+DL63+DO63</f>
        <v>0</v>
      </c>
      <c r="DS63" s="394">
        <f t="shared" si="603"/>
        <v>0</v>
      </c>
      <c r="DT63" s="394">
        <f t="shared" si="603"/>
        <v>0</v>
      </c>
      <c r="DU63" s="306"/>
      <c r="DV63" s="334"/>
      <c r="DW63" s="306"/>
      <c r="DX63" s="306"/>
      <c r="DY63" s="334"/>
      <c r="DZ63" s="306"/>
      <c r="EA63" s="306"/>
      <c r="EB63" s="334"/>
      <c r="EC63" s="306"/>
      <c r="ED63" s="306">
        <v>326796</v>
      </c>
      <c r="EE63" s="334">
        <v>319206</v>
      </c>
      <c r="EF63" s="306">
        <v>206705</v>
      </c>
      <c r="EG63" s="306">
        <v>58715</v>
      </c>
      <c r="EH63" s="334">
        <v>70588</v>
      </c>
      <c r="EI63" s="306">
        <v>32872</v>
      </c>
      <c r="EJ63" s="306">
        <v>34488</v>
      </c>
      <c r="EK63" s="334">
        <v>64171</v>
      </c>
      <c r="EL63" s="306">
        <v>54904</v>
      </c>
      <c r="EM63" s="306">
        <v>15766</v>
      </c>
      <c r="EN63" s="334">
        <v>15766</v>
      </c>
      <c r="EO63" s="306">
        <v>9658</v>
      </c>
      <c r="EP63" s="306">
        <v>1026995</v>
      </c>
      <c r="EQ63" s="334">
        <v>995215</v>
      </c>
      <c r="ER63" s="306">
        <v>950294</v>
      </c>
      <c r="ES63" s="306">
        <v>441445</v>
      </c>
      <c r="ET63" s="334">
        <v>445770</v>
      </c>
      <c r="EU63" s="306">
        <v>394248</v>
      </c>
      <c r="EV63" s="394">
        <f t="shared" ref="EV63:EX66" si="604">DU63+DX63+EA63+ED63+EG63+EJ63+EM63+EP63+ES63</f>
        <v>1904205</v>
      </c>
      <c r="EW63" s="394">
        <f t="shared" si="604"/>
        <v>1910716</v>
      </c>
      <c r="EX63" s="394">
        <f t="shared" si="604"/>
        <v>1648681</v>
      </c>
      <c r="EY63" s="334"/>
      <c r="EZ63" s="334">
        <v>0</v>
      </c>
      <c r="FA63" s="306"/>
      <c r="FB63" s="334">
        <v>127335</v>
      </c>
      <c r="FC63" s="334">
        <v>93843</v>
      </c>
      <c r="FD63" s="306">
        <v>82664</v>
      </c>
      <c r="FE63" s="334">
        <v>58736</v>
      </c>
      <c r="FF63" s="334">
        <v>67828</v>
      </c>
      <c r="FG63" s="306">
        <v>67828</v>
      </c>
      <c r="FH63" s="334">
        <v>41413</v>
      </c>
      <c r="FI63" s="334">
        <v>46728</v>
      </c>
      <c r="FJ63" s="306">
        <v>46728</v>
      </c>
      <c r="FK63" s="334">
        <v>122805</v>
      </c>
      <c r="FL63" s="334">
        <v>133628</v>
      </c>
      <c r="FM63" s="306">
        <v>133628</v>
      </c>
      <c r="FN63" s="334">
        <v>173160</v>
      </c>
      <c r="FO63" s="334">
        <v>178320</v>
      </c>
      <c r="FP63" s="306">
        <v>178320</v>
      </c>
      <c r="FQ63" s="334">
        <v>99121</v>
      </c>
      <c r="FR63" s="334">
        <v>100889</v>
      </c>
      <c r="FS63" s="306">
        <v>100889</v>
      </c>
      <c r="FT63" s="334">
        <f>137393+290-140</f>
        <v>137543</v>
      </c>
      <c r="FU63" s="334">
        <v>151868</v>
      </c>
      <c r="FV63" s="306">
        <v>151868</v>
      </c>
      <c r="FW63" s="334">
        <f>71725-60</f>
        <v>71665</v>
      </c>
      <c r="FX63" s="334">
        <v>81831</v>
      </c>
      <c r="FY63" s="306">
        <v>81831</v>
      </c>
      <c r="FZ63" s="334">
        <v>0</v>
      </c>
      <c r="GA63" s="334">
        <v>0</v>
      </c>
      <c r="GB63" s="306"/>
      <c r="GC63" s="334">
        <f>46629-10</f>
        <v>46619</v>
      </c>
      <c r="GD63" s="334">
        <v>48279</v>
      </c>
      <c r="GE63" s="306">
        <v>48279</v>
      </c>
      <c r="GF63" s="334">
        <f>710369-400-21189</f>
        <v>688780</v>
      </c>
      <c r="GG63" s="334">
        <v>684990</v>
      </c>
      <c r="GH63" s="306">
        <v>684990</v>
      </c>
      <c r="GI63" s="334">
        <v>66125</v>
      </c>
      <c r="GJ63" s="334">
        <v>53029</v>
      </c>
      <c r="GK63" s="306">
        <v>53029</v>
      </c>
      <c r="GL63" s="334">
        <f t="shared" ref="GL63:GN66" si="605">EY63+FB63+FE63+FH63+FK63+FN63+FQ63+FT63+FW63+FZ63+GC63+GF63+GI63</f>
        <v>1633302</v>
      </c>
      <c r="GM63" s="334">
        <f t="shared" si="605"/>
        <v>1641233</v>
      </c>
      <c r="GN63" s="334">
        <f t="shared" si="605"/>
        <v>1630054</v>
      </c>
      <c r="GO63" s="334">
        <f>730376+14500+2740-2000</f>
        <v>745616</v>
      </c>
      <c r="GP63" s="334">
        <v>831019</v>
      </c>
      <c r="GQ63" s="306">
        <f>826987-3260</f>
        <v>823727</v>
      </c>
      <c r="GR63" s="334">
        <v>1088</v>
      </c>
      <c r="GS63" s="334">
        <v>14963</v>
      </c>
      <c r="GT63" s="306">
        <v>13840</v>
      </c>
      <c r="GU63" s="334">
        <v>1263972</v>
      </c>
      <c r="GV63" s="334">
        <v>1244229</v>
      </c>
      <c r="GW63" s="306">
        <v>1242929</v>
      </c>
      <c r="GX63" s="334">
        <f>GL63+GO63+GR63+GU63</f>
        <v>3643978</v>
      </c>
      <c r="GY63" s="334">
        <f t="shared" ref="GY63:GZ66" si="606">GM63+GP63+GS63+GV63</f>
        <v>3731444</v>
      </c>
      <c r="GZ63" s="334">
        <f t="shared" si="606"/>
        <v>3710550</v>
      </c>
      <c r="HA63" s="335">
        <f t="shared" si="386"/>
        <v>5548183</v>
      </c>
      <c r="HB63" s="335">
        <f t="shared" si="386"/>
        <v>5642160</v>
      </c>
      <c r="HC63" s="336">
        <f t="shared" si="386"/>
        <v>5359231</v>
      </c>
    </row>
    <row r="64" spans="1:211" x14ac:dyDescent="0.2">
      <c r="A64" s="318" t="s">
        <v>621</v>
      </c>
      <c r="B64" s="306">
        <v>0</v>
      </c>
      <c r="C64" s="334"/>
      <c r="D64" s="306"/>
      <c r="E64" s="306"/>
      <c r="F64" s="334"/>
      <c r="G64" s="306"/>
      <c r="H64" s="306"/>
      <c r="I64" s="334"/>
      <c r="J64" s="306"/>
      <c r="K64" s="306"/>
      <c r="L64" s="334"/>
      <c r="M64" s="306"/>
      <c r="N64" s="306"/>
      <c r="O64" s="334"/>
      <c r="P64" s="306"/>
      <c r="Q64" s="306"/>
      <c r="R64" s="334"/>
      <c r="S64" s="306"/>
      <c r="T64" s="306">
        <v>0</v>
      </c>
      <c r="U64" s="334"/>
      <c r="V64" s="306"/>
      <c r="W64" s="306">
        <v>0</v>
      </c>
      <c r="X64" s="334"/>
      <c r="Y64" s="306"/>
      <c r="Z64" s="306">
        <v>0</v>
      </c>
      <c r="AA64" s="334">
        <v>17802</v>
      </c>
      <c r="AB64" s="306">
        <v>17802</v>
      </c>
      <c r="AC64" s="306">
        <v>0</v>
      </c>
      <c r="AD64" s="334"/>
      <c r="AE64" s="306"/>
      <c r="AF64" s="306">
        <v>0</v>
      </c>
      <c r="AG64" s="334"/>
      <c r="AH64" s="306"/>
      <c r="AI64" s="306">
        <v>0</v>
      </c>
      <c r="AJ64" s="334"/>
      <c r="AK64" s="306"/>
      <c r="AL64" s="306">
        <v>0</v>
      </c>
      <c r="AM64" s="334"/>
      <c r="AN64" s="306"/>
      <c r="AO64" s="306">
        <v>0</v>
      </c>
      <c r="AP64" s="334"/>
      <c r="AQ64" s="306"/>
      <c r="AR64" s="306"/>
      <c r="AS64" s="334"/>
      <c r="AT64" s="306"/>
      <c r="AU64" s="306">
        <v>0</v>
      </c>
      <c r="AV64" s="334"/>
      <c r="AW64" s="306"/>
      <c r="AX64" s="306">
        <v>0</v>
      </c>
      <c r="AY64" s="334"/>
      <c r="AZ64" s="306"/>
      <c r="BA64" s="306"/>
      <c r="BB64" s="334"/>
      <c r="BC64" s="306"/>
      <c r="BD64" s="306">
        <v>0</v>
      </c>
      <c r="BE64" s="334"/>
      <c r="BF64" s="306"/>
      <c r="BG64" s="306">
        <v>0</v>
      </c>
      <c r="BH64" s="334"/>
      <c r="BI64" s="306"/>
      <c r="BJ64" s="306"/>
      <c r="BK64" s="334"/>
      <c r="BL64" s="306"/>
      <c r="BM64" s="306">
        <v>0</v>
      </c>
      <c r="BN64" s="334"/>
      <c r="BO64" s="306"/>
      <c r="BP64" s="306"/>
      <c r="BQ64" s="334"/>
      <c r="BR64" s="306"/>
      <c r="BS64" s="306">
        <v>0</v>
      </c>
      <c r="BT64" s="334"/>
      <c r="BU64" s="306"/>
      <c r="BV64" s="306"/>
      <c r="BW64" s="334"/>
      <c r="BX64" s="306"/>
      <c r="BY64" s="306">
        <v>0</v>
      </c>
      <c r="BZ64" s="334"/>
      <c r="CA64" s="306"/>
      <c r="CB64" s="306"/>
      <c r="CC64" s="334"/>
      <c r="CD64" s="306"/>
      <c r="CE64" s="306"/>
      <c r="CF64" s="334"/>
      <c r="CG64" s="306"/>
      <c r="CH64" s="306"/>
      <c r="CI64" s="334"/>
      <c r="CJ64" s="306"/>
      <c r="CK64" s="306"/>
      <c r="CL64" s="334"/>
      <c r="CM64" s="306"/>
      <c r="CN64" s="306"/>
      <c r="CO64" s="334"/>
      <c r="CP64" s="306"/>
      <c r="CQ64" s="306"/>
      <c r="CR64" s="334"/>
      <c r="CS64" s="306"/>
      <c r="CT64" s="306"/>
      <c r="CU64" s="334"/>
      <c r="CV64" s="306"/>
      <c r="CW64" s="306">
        <v>0</v>
      </c>
      <c r="CX64" s="334"/>
      <c r="CY64" s="306"/>
      <c r="CZ64" s="306">
        <v>0</v>
      </c>
      <c r="DA64" s="334"/>
      <c r="DB64" s="306"/>
      <c r="DC64" s="306"/>
      <c r="DD64" s="334"/>
      <c r="DE64" s="306"/>
      <c r="DF64" s="306">
        <v>0</v>
      </c>
      <c r="DG64" s="334"/>
      <c r="DH64" s="306"/>
      <c r="DI64" s="306">
        <v>0</v>
      </c>
      <c r="DJ64" s="334"/>
      <c r="DK64" s="306"/>
      <c r="DL64" s="306"/>
      <c r="DM64" s="334"/>
      <c r="DN64" s="306"/>
      <c r="DO64" s="306"/>
      <c r="DP64" s="334"/>
      <c r="DQ64" s="306"/>
      <c r="DR64" s="394">
        <f t="shared" si="603"/>
        <v>0</v>
      </c>
      <c r="DS64" s="394">
        <f t="shared" si="603"/>
        <v>17802</v>
      </c>
      <c r="DT64" s="394">
        <f t="shared" si="603"/>
        <v>17802</v>
      </c>
      <c r="DU64" s="306"/>
      <c r="DV64" s="334"/>
      <c r="DW64" s="306"/>
      <c r="DX64" s="306"/>
      <c r="DY64" s="334"/>
      <c r="DZ64" s="306"/>
      <c r="EA64" s="306"/>
      <c r="EB64" s="334"/>
      <c r="EC64" s="306"/>
      <c r="ED64" s="306"/>
      <c r="EE64" s="334"/>
      <c r="EF64" s="306"/>
      <c r="EG64" s="306"/>
      <c r="EH64" s="334"/>
      <c r="EI64" s="306"/>
      <c r="EJ64" s="306">
        <v>0</v>
      </c>
      <c r="EK64" s="334"/>
      <c r="EL64" s="306"/>
      <c r="EM64" s="306"/>
      <c r="EN64" s="334"/>
      <c r="EO64" s="306"/>
      <c r="EP64" s="306"/>
      <c r="EQ64" s="334"/>
      <c r="ER64" s="306"/>
      <c r="ES64" s="306"/>
      <c r="ET64" s="334"/>
      <c r="EU64" s="306"/>
      <c r="EV64" s="394">
        <v>0</v>
      </c>
      <c r="EW64" s="394">
        <f t="shared" si="604"/>
        <v>0</v>
      </c>
      <c r="EX64" s="394">
        <f t="shared" si="604"/>
        <v>0</v>
      </c>
      <c r="EY64" s="334"/>
      <c r="EZ64" s="334"/>
      <c r="FA64" s="306"/>
      <c r="FB64" s="334"/>
      <c r="FC64" s="334">
        <v>0</v>
      </c>
      <c r="FD64" s="306"/>
      <c r="FE64" s="334"/>
      <c r="FF64" s="334">
        <v>0</v>
      </c>
      <c r="FG64" s="306"/>
      <c r="FH64" s="334"/>
      <c r="FI64" s="334">
        <v>0</v>
      </c>
      <c r="FJ64" s="306"/>
      <c r="FK64" s="334"/>
      <c r="FL64" s="334">
        <v>0</v>
      </c>
      <c r="FM64" s="306"/>
      <c r="FN64" s="334"/>
      <c r="FO64" s="334">
        <v>0</v>
      </c>
      <c r="FP64" s="306"/>
      <c r="FQ64" s="334"/>
      <c r="FR64" s="334">
        <v>0</v>
      </c>
      <c r="FS64" s="306"/>
      <c r="FT64" s="334"/>
      <c r="FU64" s="334">
        <v>0</v>
      </c>
      <c r="FV64" s="306"/>
      <c r="FW64" s="334"/>
      <c r="FX64" s="334">
        <v>0</v>
      </c>
      <c r="FY64" s="306"/>
      <c r="FZ64" s="334"/>
      <c r="GA64" s="334"/>
      <c r="GB64" s="306"/>
      <c r="GC64" s="334"/>
      <c r="GD64" s="334">
        <v>0</v>
      </c>
      <c r="GE64" s="306"/>
      <c r="GF64" s="334"/>
      <c r="GG64" s="334">
        <v>0</v>
      </c>
      <c r="GH64" s="306"/>
      <c r="GI64" s="334"/>
      <c r="GJ64" s="334">
        <v>0</v>
      </c>
      <c r="GK64" s="306"/>
      <c r="GL64" s="334">
        <f t="shared" si="605"/>
        <v>0</v>
      </c>
      <c r="GM64" s="334">
        <f t="shared" si="605"/>
        <v>0</v>
      </c>
      <c r="GN64" s="334">
        <f t="shared" si="605"/>
        <v>0</v>
      </c>
      <c r="GO64" s="334"/>
      <c r="GP64" s="334">
        <v>0</v>
      </c>
      <c r="GQ64" s="306"/>
      <c r="GR64" s="334"/>
      <c r="GS64" s="334">
        <v>0</v>
      </c>
      <c r="GT64" s="306"/>
      <c r="GU64" s="334"/>
      <c r="GV64" s="334">
        <v>0</v>
      </c>
      <c r="GW64" s="306"/>
      <c r="GX64" s="334">
        <f>GL64+GO64+GR64+GU64</f>
        <v>0</v>
      </c>
      <c r="GY64" s="334">
        <f t="shared" si="606"/>
        <v>0</v>
      </c>
      <c r="GZ64" s="334">
        <f t="shared" si="606"/>
        <v>0</v>
      </c>
      <c r="HA64" s="335">
        <f t="shared" si="386"/>
        <v>0</v>
      </c>
      <c r="HB64" s="335">
        <f t="shared" si="386"/>
        <v>17802</v>
      </c>
      <c r="HC64" s="336">
        <f t="shared" si="386"/>
        <v>17802</v>
      </c>
    </row>
    <row r="65" spans="1:211" x14ac:dyDescent="0.2">
      <c r="A65" s="318" t="s">
        <v>622</v>
      </c>
      <c r="B65" s="306"/>
      <c r="C65" s="334"/>
      <c r="D65" s="306"/>
      <c r="E65" s="306"/>
      <c r="F65" s="334"/>
      <c r="G65" s="306"/>
      <c r="H65" s="306"/>
      <c r="I65" s="334"/>
      <c r="J65" s="306"/>
      <c r="K65" s="306"/>
      <c r="L65" s="334"/>
      <c r="M65" s="306"/>
      <c r="N65" s="306"/>
      <c r="O65" s="334"/>
      <c r="P65" s="306"/>
      <c r="Q65" s="306"/>
      <c r="R65" s="334"/>
      <c r="S65" s="306"/>
      <c r="T65" s="306">
        <v>0</v>
      </c>
      <c r="U65" s="334"/>
      <c r="V65" s="306"/>
      <c r="W65" s="306">
        <v>0</v>
      </c>
      <c r="X65" s="334"/>
      <c r="Y65" s="306"/>
      <c r="Z65" s="306">
        <v>0</v>
      </c>
      <c r="AA65" s="334"/>
      <c r="AB65" s="306"/>
      <c r="AC65" s="306">
        <v>0</v>
      </c>
      <c r="AD65" s="334"/>
      <c r="AE65" s="306"/>
      <c r="AF65" s="306">
        <v>0</v>
      </c>
      <c r="AG65" s="334"/>
      <c r="AH65" s="306"/>
      <c r="AI65" s="306">
        <v>0</v>
      </c>
      <c r="AJ65" s="334"/>
      <c r="AK65" s="306"/>
      <c r="AL65" s="306">
        <v>0</v>
      </c>
      <c r="AM65" s="334"/>
      <c r="AN65" s="306"/>
      <c r="AO65" s="306">
        <v>0</v>
      </c>
      <c r="AP65" s="334"/>
      <c r="AQ65" s="306"/>
      <c r="AR65" s="306"/>
      <c r="AS65" s="334"/>
      <c r="AT65" s="306"/>
      <c r="AU65" s="306">
        <v>0</v>
      </c>
      <c r="AV65" s="334"/>
      <c r="AW65" s="306"/>
      <c r="AX65" s="306">
        <v>0</v>
      </c>
      <c r="AY65" s="334"/>
      <c r="AZ65" s="306"/>
      <c r="BA65" s="306"/>
      <c r="BB65" s="334"/>
      <c r="BC65" s="306"/>
      <c r="BD65" s="306"/>
      <c r="BE65" s="334"/>
      <c r="BF65" s="306"/>
      <c r="BG65" s="306"/>
      <c r="BH65" s="334"/>
      <c r="BI65" s="306"/>
      <c r="BJ65" s="306"/>
      <c r="BK65" s="334"/>
      <c r="BL65" s="306"/>
      <c r="BM65" s="306"/>
      <c r="BN65" s="334"/>
      <c r="BO65" s="306"/>
      <c r="BP65" s="306"/>
      <c r="BQ65" s="334"/>
      <c r="BR65" s="306"/>
      <c r="BS65" s="306"/>
      <c r="BT65" s="334"/>
      <c r="BU65" s="306"/>
      <c r="BV65" s="306"/>
      <c r="BW65" s="334"/>
      <c r="BX65" s="306"/>
      <c r="BY65" s="306"/>
      <c r="BZ65" s="334"/>
      <c r="CA65" s="306"/>
      <c r="CB65" s="306"/>
      <c r="CC65" s="334"/>
      <c r="CD65" s="306"/>
      <c r="CE65" s="306"/>
      <c r="CF65" s="334"/>
      <c r="CG65" s="306"/>
      <c r="CH65" s="306"/>
      <c r="CI65" s="334"/>
      <c r="CJ65" s="306"/>
      <c r="CK65" s="306"/>
      <c r="CL65" s="334"/>
      <c r="CM65" s="306"/>
      <c r="CN65" s="306"/>
      <c r="CO65" s="334"/>
      <c r="CP65" s="306"/>
      <c r="CQ65" s="306"/>
      <c r="CR65" s="334"/>
      <c r="CS65" s="306"/>
      <c r="CT65" s="306"/>
      <c r="CU65" s="334"/>
      <c r="CV65" s="306"/>
      <c r="CW65" s="306"/>
      <c r="CX65" s="334"/>
      <c r="CY65" s="306"/>
      <c r="CZ65" s="306"/>
      <c r="DA65" s="334"/>
      <c r="DB65" s="306"/>
      <c r="DC65" s="306"/>
      <c r="DD65" s="334"/>
      <c r="DE65" s="306"/>
      <c r="DF65" s="306"/>
      <c r="DG65" s="334"/>
      <c r="DH65" s="306"/>
      <c r="DI65" s="306"/>
      <c r="DJ65" s="334"/>
      <c r="DK65" s="306"/>
      <c r="DL65" s="306"/>
      <c r="DM65" s="334"/>
      <c r="DN65" s="306"/>
      <c r="DO65" s="306"/>
      <c r="DP65" s="334"/>
      <c r="DQ65" s="306"/>
      <c r="DR65" s="394">
        <f t="shared" si="603"/>
        <v>0</v>
      </c>
      <c r="DS65" s="394">
        <f t="shared" si="603"/>
        <v>0</v>
      </c>
      <c r="DT65" s="394">
        <f t="shared" si="603"/>
        <v>0</v>
      </c>
      <c r="DU65" s="306"/>
      <c r="DV65" s="334"/>
      <c r="DW65" s="306"/>
      <c r="DX65" s="306"/>
      <c r="DY65" s="334"/>
      <c r="DZ65" s="306"/>
      <c r="EA65" s="306"/>
      <c r="EB65" s="334"/>
      <c r="EC65" s="306"/>
      <c r="ED65" s="306"/>
      <c r="EE65" s="334"/>
      <c r="EF65" s="306"/>
      <c r="EG65" s="306"/>
      <c r="EH65" s="334"/>
      <c r="EI65" s="306"/>
      <c r="EJ65" s="306"/>
      <c r="EK65" s="334"/>
      <c r="EL65" s="306"/>
      <c r="EM65" s="306"/>
      <c r="EN65" s="334"/>
      <c r="EO65" s="306"/>
      <c r="EP65" s="306"/>
      <c r="EQ65" s="334"/>
      <c r="ER65" s="306"/>
      <c r="ES65" s="306"/>
      <c r="ET65" s="334"/>
      <c r="EU65" s="306"/>
      <c r="EV65" s="394">
        <f t="shared" si="604"/>
        <v>0</v>
      </c>
      <c r="EW65" s="394">
        <f t="shared" si="604"/>
        <v>0</v>
      </c>
      <c r="EX65" s="394">
        <f t="shared" si="604"/>
        <v>0</v>
      </c>
      <c r="EY65" s="334"/>
      <c r="EZ65" s="334"/>
      <c r="FA65" s="306"/>
      <c r="FB65" s="334"/>
      <c r="FC65" s="334">
        <v>0</v>
      </c>
      <c r="FD65" s="306"/>
      <c r="FE65" s="334"/>
      <c r="FF65" s="334">
        <v>0</v>
      </c>
      <c r="FG65" s="306"/>
      <c r="FH65" s="334"/>
      <c r="FI65" s="334">
        <v>0</v>
      </c>
      <c r="FJ65" s="306"/>
      <c r="FK65" s="334"/>
      <c r="FL65" s="334">
        <v>0</v>
      </c>
      <c r="FM65" s="306"/>
      <c r="FN65" s="334"/>
      <c r="FO65" s="334">
        <v>0</v>
      </c>
      <c r="FP65" s="306"/>
      <c r="FQ65" s="334"/>
      <c r="FR65" s="334">
        <v>0</v>
      </c>
      <c r="FS65" s="306"/>
      <c r="FT65" s="334"/>
      <c r="FU65" s="334">
        <v>0</v>
      </c>
      <c r="FV65" s="306"/>
      <c r="FW65" s="334"/>
      <c r="FX65" s="334">
        <v>0</v>
      </c>
      <c r="FY65" s="306"/>
      <c r="FZ65" s="334"/>
      <c r="GA65" s="334"/>
      <c r="GB65" s="306"/>
      <c r="GC65" s="334"/>
      <c r="GD65" s="334">
        <v>0</v>
      </c>
      <c r="GE65" s="306"/>
      <c r="GF65" s="334"/>
      <c r="GG65" s="334">
        <v>0</v>
      </c>
      <c r="GH65" s="306"/>
      <c r="GI65" s="334"/>
      <c r="GJ65" s="334">
        <v>0</v>
      </c>
      <c r="GK65" s="306"/>
      <c r="GL65" s="334">
        <f t="shared" si="605"/>
        <v>0</v>
      </c>
      <c r="GM65" s="334">
        <f t="shared" si="605"/>
        <v>0</v>
      </c>
      <c r="GN65" s="334">
        <f t="shared" si="605"/>
        <v>0</v>
      </c>
      <c r="GO65" s="334"/>
      <c r="GP65" s="334">
        <v>0</v>
      </c>
      <c r="GQ65" s="306"/>
      <c r="GR65" s="334"/>
      <c r="GS65" s="334">
        <v>0</v>
      </c>
      <c r="GT65" s="306"/>
      <c r="GU65" s="334"/>
      <c r="GV65" s="334">
        <v>0</v>
      </c>
      <c r="GW65" s="306"/>
      <c r="GX65" s="334">
        <f>GL65+GO65+GR65+GU65</f>
        <v>0</v>
      </c>
      <c r="GY65" s="334">
        <f t="shared" si="606"/>
        <v>0</v>
      </c>
      <c r="GZ65" s="334">
        <f t="shared" si="606"/>
        <v>0</v>
      </c>
      <c r="HA65" s="335">
        <f t="shared" si="386"/>
        <v>0</v>
      </c>
      <c r="HB65" s="335">
        <f t="shared" si="386"/>
        <v>0</v>
      </c>
      <c r="HC65" s="336">
        <f t="shared" si="386"/>
        <v>0</v>
      </c>
    </row>
    <row r="66" spans="1:211" x14ac:dyDescent="0.2">
      <c r="A66" s="318" t="s">
        <v>623</v>
      </c>
      <c r="B66" s="306">
        <v>0</v>
      </c>
      <c r="C66" s="334"/>
      <c r="D66" s="306"/>
      <c r="E66" s="306"/>
      <c r="F66" s="334"/>
      <c r="G66" s="306"/>
      <c r="H66" s="306"/>
      <c r="I66" s="334"/>
      <c r="J66" s="306"/>
      <c r="K66" s="306"/>
      <c r="L66" s="334"/>
      <c r="M66" s="306"/>
      <c r="N66" s="306"/>
      <c r="O66" s="334"/>
      <c r="P66" s="306"/>
      <c r="Q66" s="306"/>
      <c r="R66" s="334"/>
      <c r="S66" s="306"/>
      <c r="T66" s="306">
        <v>0</v>
      </c>
      <c r="U66" s="334"/>
      <c r="V66" s="306"/>
      <c r="W66" s="306">
        <v>0</v>
      </c>
      <c r="X66" s="334"/>
      <c r="Y66" s="306"/>
      <c r="Z66" s="306">
        <v>0</v>
      </c>
      <c r="AA66" s="334"/>
      <c r="AB66" s="306"/>
      <c r="AC66" s="306">
        <f>[3]rendfeladattalterhpézmaradv!V30</f>
        <v>775983</v>
      </c>
      <c r="AD66" s="306">
        <v>5003085</v>
      </c>
      <c r="AE66" s="306">
        <v>5003085</v>
      </c>
      <c r="AF66" s="306">
        <v>0</v>
      </c>
      <c r="AG66" s="334"/>
      <c r="AH66" s="306"/>
      <c r="AI66" s="306">
        <v>0</v>
      </c>
      <c r="AJ66" s="334"/>
      <c r="AK66" s="306"/>
      <c r="AL66" s="306">
        <v>0</v>
      </c>
      <c r="AM66" s="334"/>
      <c r="AN66" s="306"/>
      <c r="AO66" s="306">
        <v>0</v>
      </c>
      <c r="AP66" s="334"/>
      <c r="AQ66" s="306"/>
      <c r="AR66" s="306"/>
      <c r="AS66" s="334"/>
      <c r="AT66" s="306"/>
      <c r="AU66" s="306">
        <v>0</v>
      </c>
      <c r="AV66" s="334"/>
      <c r="AW66" s="306"/>
      <c r="AX66" s="306">
        <v>0</v>
      </c>
      <c r="AY66" s="334"/>
      <c r="AZ66" s="306"/>
      <c r="BA66" s="306"/>
      <c r="BB66" s="334"/>
      <c r="BC66" s="306"/>
      <c r="BD66" s="306">
        <v>0</v>
      </c>
      <c r="BE66" s="334"/>
      <c r="BF66" s="306"/>
      <c r="BG66" s="306">
        <v>0</v>
      </c>
      <c r="BH66" s="334"/>
      <c r="BI66" s="306"/>
      <c r="BJ66" s="306"/>
      <c r="BK66" s="334"/>
      <c r="BL66" s="306"/>
      <c r="BM66" s="306">
        <v>0</v>
      </c>
      <c r="BN66" s="334"/>
      <c r="BO66" s="306"/>
      <c r="BP66" s="306"/>
      <c r="BQ66" s="334"/>
      <c r="BR66" s="306"/>
      <c r="BS66" s="306">
        <v>0</v>
      </c>
      <c r="BT66" s="334"/>
      <c r="BU66" s="306"/>
      <c r="BV66" s="306"/>
      <c r="BW66" s="334"/>
      <c r="BX66" s="306"/>
      <c r="BY66" s="306">
        <v>0</v>
      </c>
      <c r="BZ66" s="334"/>
      <c r="CA66" s="306"/>
      <c r="CB66" s="306"/>
      <c r="CC66" s="334"/>
      <c r="CD66" s="306"/>
      <c r="CE66" s="306"/>
      <c r="CF66" s="334"/>
      <c r="CG66" s="306"/>
      <c r="CH66" s="306"/>
      <c r="CI66" s="334"/>
      <c r="CJ66" s="306"/>
      <c r="CK66" s="306"/>
      <c r="CL66" s="334"/>
      <c r="CM66" s="306"/>
      <c r="CN66" s="306"/>
      <c r="CO66" s="334"/>
      <c r="CP66" s="306"/>
      <c r="CQ66" s="306"/>
      <c r="CR66" s="334"/>
      <c r="CS66" s="306"/>
      <c r="CT66" s="306"/>
      <c r="CU66" s="334"/>
      <c r="CV66" s="306"/>
      <c r="CW66" s="306"/>
      <c r="CX66" s="334"/>
      <c r="CY66" s="306"/>
      <c r="CZ66" s="306">
        <v>0</v>
      </c>
      <c r="DA66" s="334"/>
      <c r="DB66" s="306"/>
      <c r="DC66" s="306"/>
      <c r="DD66" s="334"/>
      <c r="DE66" s="306"/>
      <c r="DF66" s="306">
        <v>0</v>
      </c>
      <c r="DG66" s="334"/>
      <c r="DH66" s="306"/>
      <c r="DI66" s="306"/>
      <c r="DJ66" s="334"/>
      <c r="DK66" s="306"/>
      <c r="DL66" s="306"/>
      <c r="DM66" s="334"/>
      <c r="DN66" s="306"/>
      <c r="DO66" s="306"/>
      <c r="DP66" s="334"/>
      <c r="DQ66" s="306"/>
      <c r="DR66" s="394">
        <f t="shared" si="603"/>
        <v>775983</v>
      </c>
      <c r="DS66" s="394">
        <f t="shared" si="603"/>
        <v>5003085</v>
      </c>
      <c r="DT66" s="394">
        <f t="shared" si="603"/>
        <v>5003085</v>
      </c>
      <c r="DU66" s="306"/>
      <c r="DV66" s="334"/>
      <c r="DW66" s="306"/>
      <c r="DX66" s="306"/>
      <c r="DY66" s="334"/>
      <c r="DZ66" s="306"/>
      <c r="EA66" s="306"/>
      <c r="EB66" s="334"/>
      <c r="EC66" s="306"/>
      <c r="ED66" s="306">
        <v>0</v>
      </c>
      <c r="EE66" s="334">
        <v>-20585</v>
      </c>
      <c r="EF66" s="306">
        <v>-20585</v>
      </c>
      <c r="EG66" s="306">
        <v>0</v>
      </c>
      <c r="EH66" s="334">
        <v>-21377</v>
      </c>
      <c r="EI66" s="306">
        <v>-21377</v>
      </c>
      <c r="EJ66" s="306">
        <v>0</v>
      </c>
      <c r="EK66" s="334">
        <v>-6231</v>
      </c>
      <c r="EL66" s="306">
        <v>-6231</v>
      </c>
      <c r="EM66" s="306">
        <v>0</v>
      </c>
      <c r="EN66" s="334"/>
      <c r="EO66" s="306"/>
      <c r="EP66" s="306">
        <v>0</v>
      </c>
      <c r="EQ66" s="334">
        <v>9552</v>
      </c>
      <c r="ER66" s="306">
        <v>9552</v>
      </c>
      <c r="ES66" s="306">
        <v>0</v>
      </c>
      <c r="ET66" s="334">
        <v>72007</v>
      </c>
      <c r="EU66" s="306">
        <v>72007</v>
      </c>
      <c r="EV66" s="394">
        <f t="shared" si="604"/>
        <v>0</v>
      </c>
      <c r="EW66" s="394">
        <f t="shared" si="604"/>
        <v>33366</v>
      </c>
      <c r="EX66" s="394">
        <f t="shared" si="604"/>
        <v>33366</v>
      </c>
      <c r="EY66" s="334"/>
      <c r="EZ66" s="334"/>
      <c r="FA66" s="306"/>
      <c r="FB66" s="334"/>
      <c r="FC66" s="334">
        <v>10862</v>
      </c>
      <c r="FD66" s="306">
        <v>10862</v>
      </c>
      <c r="FE66" s="334"/>
      <c r="FF66" s="334">
        <v>20055</v>
      </c>
      <c r="FG66" s="306">
        <v>20055</v>
      </c>
      <c r="FH66" s="334"/>
      <c r="FI66" s="334">
        <v>2288</v>
      </c>
      <c r="FJ66" s="306">
        <v>2288</v>
      </c>
      <c r="FK66" s="334"/>
      <c r="FL66" s="334">
        <v>-2373</v>
      </c>
      <c r="FM66" s="306">
        <v>-2373</v>
      </c>
      <c r="FN66" s="334"/>
      <c r="FO66" s="334">
        <v>5872</v>
      </c>
      <c r="FP66" s="306">
        <v>5872</v>
      </c>
      <c r="FQ66" s="334"/>
      <c r="FR66" s="334">
        <v>-1170</v>
      </c>
      <c r="FS66" s="306">
        <v>-1170</v>
      </c>
      <c r="FT66" s="334"/>
      <c r="FU66" s="334">
        <v>1549</v>
      </c>
      <c r="FV66" s="306">
        <v>1549</v>
      </c>
      <c r="FW66" s="334"/>
      <c r="FX66" s="334">
        <v>4249</v>
      </c>
      <c r="FY66" s="306">
        <v>4249</v>
      </c>
      <c r="FZ66" s="334"/>
      <c r="GA66" s="334"/>
      <c r="GB66" s="306"/>
      <c r="GC66" s="334"/>
      <c r="GD66" s="334">
        <v>2721</v>
      </c>
      <c r="GE66" s="306">
        <v>2721</v>
      </c>
      <c r="GF66" s="334"/>
      <c r="GG66" s="334">
        <v>0</v>
      </c>
      <c r="GH66" s="306"/>
      <c r="GI66" s="334"/>
      <c r="GJ66" s="334">
        <v>2</v>
      </c>
      <c r="GK66" s="306">
        <v>2</v>
      </c>
      <c r="GL66" s="334">
        <f t="shared" si="605"/>
        <v>0</v>
      </c>
      <c r="GM66" s="334">
        <f t="shared" si="605"/>
        <v>44055</v>
      </c>
      <c r="GN66" s="334">
        <f t="shared" si="605"/>
        <v>44055</v>
      </c>
      <c r="GO66" s="334"/>
      <c r="GP66" s="334">
        <v>34281</v>
      </c>
      <c r="GQ66" s="306">
        <v>34281</v>
      </c>
      <c r="GR66" s="334"/>
      <c r="GS66" s="334">
        <v>0</v>
      </c>
      <c r="GT66" s="306"/>
      <c r="GU66" s="334"/>
      <c r="GV66" s="334">
        <v>84155</v>
      </c>
      <c r="GW66" s="306">
        <v>84155</v>
      </c>
      <c r="GX66" s="334">
        <f>GL66+GO66+GR66+GU66</f>
        <v>0</v>
      </c>
      <c r="GY66" s="334">
        <f t="shared" si="606"/>
        <v>162491</v>
      </c>
      <c r="GZ66" s="334">
        <f t="shared" si="606"/>
        <v>162491</v>
      </c>
      <c r="HA66" s="335">
        <f t="shared" si="386"/>
        <v>775983</v>
      </c>
      <c r="HB66" s="335">
        <f t="shared" si="386"/>
        <v>5198942</v>
      </c>
      <c r="HC66" s="336">
        <f t="shared" si="386"/>
        <v>5198942</v>
      </c>
    </row>
    <row r="67" spans="1:211" s="167" customFormat="1" x14ac:dyDescent="0.2">
      <c r="A67" s="317" t="s">
        <v>624</v>
      </c>
      <c r="B67" s="310">
        <f>B68+B69</f>
        <v>0</v>
      </c>
      <c r="C67" s="337">
        <f t="shared" ref="C67" si="607">C68+C69</f>
        <v>0</v>
      </c>
      <c r="D67" s="310">
        <f>D68+D69</f>
        <v>0</v>
      </c>
      <c r="E67" s="310">
        <f t="shared" ref="E67:GV67" si="608">E68+E69</f>
        <v>0</v>
      </c>
      <c r="F67" s="337">
        <f t="shared" si="608"/>
        <v>0</v>
      </c>
      <c r="G67" s="310">
        <f>G68+G69</f>
        <v>0</v>
      </c>
      <c r="H67" s="310">
        <f t="shared" si="608"/>
        <v>0</v>
      </c>
      <c r="I67" s="337">
        <f t="shared" si="608"/>
        <v>0</v>
      </c>
      <c r="J67" s="310">
        <f>J68+J69</f>
        <v>0</v>
      </c>
      <c r="K67" s="310">
        <f t="shared" si="608"/>
        <v>0</v>
      </c>
      <c r="L67" s="337">
        <f t="shared" si="608"/>
        <v>0</v>
      </c>
      <c r="M67" s="310">
        <f>M68+M69</f>
        <v>0</v>
      </c>
      <c r="N67" s="310">
        <f t="shared" si="608"/>
        <v>0</v>
      </c>
      <c r="O67" s="337">
        <f t="shared" si="608"/>
        <v>0</v>
      </c>
      <c r="P67" s="310">
        <f>P68+P69</f>
        <v>0</v>
      </c>
      <c r="Q67" s="310">
        <f t="shared" ref="Q67" si="609">Q68+Q69</f>
        <v>0</v>
      </c>
      <c r="R67" s="337">
        <f t="shared" si="608"/>
        <v>0</v>
      </c>
      <c r="S67" s="310">
        <f>S68+S69</f>
        <v>0</v>
      </c>
      <c r="T67" s="310">
        <f t="shared" si="608"/>
        <v>0</v>
      </c>
      <c r="U67" s="337">
        <f t="shared" si="608"/>
        <v>0</v>
      </c>
      <c r="V67" s="310">
        <f>V68+V69</f>
        <v>0</v>
      </c>
      <c r="W67" s="310">
        <f t="shared" ref="W67" si="610">W68+W69</f>
        <v>0</v>
      </c>
      <c r="X67" s="337">
        <f t="shared" si="608"/>
        <v>0</v>
      </c>
      <c r="Y67" s="310">
        <f>Y68+Y69</f>
        <v>0</v>
      </c>
      <c r="Z67" s="310">
        <f t="shared" ref="Z67" si="611">Z68+Z69</f>
        <v>0</v>
      </c>
      <c r="AA67" s="337">
        <f t="shared" si="608"/>
        <v>0</v>
      </c>
      <c r="AB67" s="310">
        <f>AB68+AB69</f>
        <v>0</v>
      </c>
      <c r="AC67" s="310">
        <f t="shared" ref="AC67" si="612">AC68+AC69</f>
        <v>35126</v>
      </c>
      <c r="AD67" s="337">
        <f t="shared" si="608"/>
        <v>116544</v>
      </c>
      <c r="AE67" s="310">
        <f>AE68+AE69</f>
        <v>116544</v>
      </c>
      <c r="AF67" s="310">
        <f t="shared" ref="AF67" si="613">AF68+AF69</f>
        <v>0</v>
      </c>
      <c r="AG67" s="337">
        <f t="shared" si="608"/>
        <v>0</v>
      </c>
      <c r="AH67" s="310">
        <f>AH68+AH69</f>
        <v>0</v>
      </c>
      <c r="AI67" s="310">
        <f t="shared" si="608"/>
        <v>0</v>
      </c>
      <c r="AJ67" s="337">
        <f t="shared" si="608"/>
        <v>0</v>
      </c>
      <c r="AK67" s="310">
        <f>AK68+AK69</f>
        <v>0</v>
      </c>
      <c r="AL67" s="310">
        <f t="shared" si="608"/>
        <v>0</v>
      </c>
      <c r="AM67" s="337">
        <f t="shared" si="608"/>
        <v>0</v>
      </c>
      <c r="AN67" s="310">
        <f>AN68+AN69</f>
        <v>0</v>
      </c>
      <c r="AO67" s="310">
        <f t="shared" si="608"/>
        <v>0</v>
      </c>
      <c r="AP67" s="337">
        <f t="shared" si="608"/>
        <v>0</v>
      </c>
      <c r="AQ67" s="310">
        <f>AQ68+AQ69</f>
        <v>0</v>
      </c>
      <c r="AR67" s="310">
        <f>AR68+AR69</f>
        <v>0</v>
      </c>
      <c r="AS67" s="337">
        <f t="shared" ref="AS67" si="614">AS68+AS69</f>
        <v>0</v>
      </c>
      <c r="AT67" s="310">
        <f>AT68+AT69</f>
        <v>0</v>
      </c>
      <c r="AU67" s="310">
        <f t="shared" si="608"/>
        <v>0</v>
      </c>
      <c r="AV67" s="337">
        <f t="shared" si="608"/>
        <v>0</v>
      </c>
      <c r="AW67" s="310">
        <f>AW68+AW69</f>
        <v>0</v>
      </c>
      <c r="AX67" s="310">
        <f t="shared" si="608"/>
        <v>0</v>
      </c>
      <c r="AY67" s="337">
        <f t="shared" si="608"/>
        <v>0</v>
      </c>
      <c r="AZ67" s="310">
        <f>AZ68+AZ69</f>
        <v>0</v>
      </c>
      <c r="BA67" s="310">
        <f t="shared" si="608"/>
        <v>0</v>
      </c>
      <c r="BB67" s="337">
        <f t="shared" si="608"/>
        <v>0</v>
      </c>
      <c r="BC67" s="310">
        <f>BC68+BC69</f>
        <v>0</v>
      </c>
      <c r="BD67" s="310">
        <f t="shared" si="608"/>
        <v>0</v>
      </c>
      <c r="BE67" s="337">
        <f t="shared" si="608"/>
        <v>0</v>
      </c>
      <c r="BF67" s="310">
        <f>BF68+BF69</f>
        <v>0</v>
      </c>
      <c r="BG67" s="310">
        <f t="shared" si="608"/>
        <v>0</v>
      </c>
      <c r="BH67" s="337">
        <f t="shared" si="608"/>
        <v>0</v>
      </c>
      <c r="BI67" s="310">
        <f>BI68+BI69</f>
        <v>0</v>
      </c>
      <c r="BJ67" s="310">
        <f t="shared" si="608"/>
        <v>0</v>
      </c>
      <c r="BK67" s="337">
        <f t="shared" si="608"/>
        <v>0</v>
      </c>
      <c r="BL67" s="310">
        <f>BL68+BL69</f>
        <v>0</v>
      </c>
      <c r="BM67" s="310">
        <f t="shared" si="608"/>
        <v>0</v>
      </c>
      <c r="BN67" s="337">
        <f t="shared" si="608"/>
        <v>0</v>
      </c>
      <c r="BO67" s="310">
        <f>BO68+BO69</f>
        <v>0</v>
      </c>
      <c r="BP67" s="310">
        <f t="shared" si="608"/>
        <v>0</v>
      </c>
      <c r="BQ67" s="337">
        <f t="shared" si="608"/>
        <v>0</v>
      </c>
      <c r="BR67" s="310">
        <f>BR68+BR69</f>
        <v>0</v>
      </c>
      <c r="BS67" s="310">
        <f t="shared" si="608"/>
        <v>0</v>
      </c>
      <c r="BT67" s="337">
        <f t="shared" si="608"/>
        <v>0</v>
      </c>
      <c r="BU67" s="310">
        <f>BU68+BU69</f>
        <v>0</v>
      </c>
      <c r="BV67" s="310">
        <f t="shared" si="608"/>
        <v>0</v>
      </c>
      <c r="BW67" s="337">
        <f t="shared" si="608"/>
        <v>0</v>
      </c>
      <c r="BX67" s="310">
        <f>BX68+BX69</f>
        <v>0</v>
      </c>
      <c r="BY67" s="310">
        <f t="shared" si="608"/>
        <v>0</v>
      </c>
      <c r="BZ67" s="337">
        <f t="shared" si="608"/>
        <v>0</v>
      </c>
      <c r="CA67" s="310">
        <f>CA68+CA69</f>
        <v>0</v>
      </c>
      <c r="CB67" s="310">
        <f t="shared" si="608"/>
        <v>0</v>
      </c>
      <c r="CC67" s="337">
        <f t="shared" si="608"/>
        <v>0</v>
      </c>
      <c r="CD67" s="310">
        <f>CD68+CD69</f>
        <v>0</v>
      </c>
      <c r="CE67" s="310">
        <f t="shared" si="608"/>
        <v>0</v>
      </c>
      <c r="CF67" s="337">
        <f t="shared" si="608"/>
        <v>0</v>
      </c>
      <c r="CG67" s="310">
        <f>CG68+CG69</f>
        <v>0</v>
      </c>
      <c r="CH67" s="310">
        <f t="shared" si="608"/>
        <v>0</v>
      </c>
      <c r="CI67" s="337">
        <f t="shared" si="608"/>
        <v>0</v>
      </c>
      <c r="CJ67" s="310">
        <f>CJ68+CJ69</f>
        <v>0</v>
      </c>
      <c r="CK67" s="310">
        <f t="shared" si="608"/>
        <v>0</v>
      </c>
      <c r="CL67" s="337">
        <f t="shared" si="608"/>
        <v>0</v>
      </c>
      <c r="CM67" s="310">
        <f>CM68+CM69</f>
        <v>0</v>
      </c>
      <c r="CN67" s="310">
        <f t="shared" si="608"/>
        <v>0</v>
      </c>
      <c r="CO67" s="337">
        <f t="shared" si="608"/>
        <v>0</v>
      </c>
      <c r="CP67" s="310">
        <f>CP68+CP69</f>
        <v>0</v>
      </c>
      <c r="CQ67" s="310">
        <f t="shared" si="608"/>
        <v>0</v>
      </c>
      <c r="CR67" s="337">
        <f t="shared" si="608"/>
        <v>0</v>
      </c>
      <c r="CS67" s="310">
        <f>CS68+CS69</f>
        <v>0</v>
      </c>
      <c r="CT67" s="310">
        <f t="shared" si="608"/>
        <v>0</v>
      </c>
      <c r="CU67" s="337">
        <f t="shared" si="608"/>
        <v>0</v>
      </c>
      <c r="CV67" s="310">
        <f>CV68+CV69</f>
        <v>0</v>
      </c>
      <c r="CW67" s="310">
        <f t="shared" si="608"/>
        <v>0</v>
      </c>
      <c r="CX67" s="337">
        <f t="shared" si="608"/>
        <v>0</v>
      </c>
      <c r="CY67" s="310">
        <f>CY68+CY69</f>
        <v>0</v>
      </c>
      <c r="CZ67" s="310">
        <f t="shared" si="608"/>
        <v>0</v>
      </c>
      <c r="DA67" s="337">
        <f t="shared" si="608"/>
        <v>0</v>
      </c>
      <c r="DB67" s="310">
        <f>DB68+DB69</f>
        <v>0</v>
      </c>
      <c r="DC67" s="310">
        <f t="shared" si="608"/>
        <v>0</v>
      </c>
      <c r="DD67" s="337">
        <f t="shared" si="608"/>
        <v>0</v>
      </c>
      <c r="DE67" s="310">
        <f>DE68+DE69</f>
        <v>0</v>
      </c>
      <c r="DF67" s="310">
        <f t="shared" si="608"/>
        <v>0</v>
      </c>
      <c r="DG67" s="337">
        <f t="shared" si="608"/>
        <v>0</v>
      </c>
      <c r="DH67" s="310">
        <f>DH68+DH69</f>
        <v>0</v>
      </c>
      <c r="DI67" s="310">
        <f t="shared" si="608"/>
        <v>0</v>
      </c>
      <c r="DJ67" s="337">
        <f t="shared" si="608"/>
        <v>0</v>
      </c>
      <c r="DK67" s="310">
        <f>DK68+DK69</f>
        <v>0</v>
      </c>
      <c r="DL67" s="310">
        <f t="shared" si="608"/>
        <v>0</v>
      </c>
      <c r="DM67" s="337">
        <f t="shared" si="608"/>
        <v>0</v>
      </c>
      <c r="DN67" s="310">
        <f>DN68+DN69</f>
        <v>0</v>
      </c>
      <c r="DO67" s="310">
        <f>DO68+DO69</f>
        <v>0</v>
      </c>
      <c r="DP67" s="337">
        <f t="shared" ref="DP67" si="615">DP68+DP69</f>
        <v>0</v>
      </c>
      <c r="DQ67" s="310">
        <f>DQ68+DQ69</f>
        <v>0</v>
      </c>
      <c r="DR67" s="395">
        <f t="shared" si="608"/>
        <v>35126</v>
      </c>
      <c r="DS67" s="395">
        <f t="shared" si="608"/>
        <v>116544</v>
      </c>
      <c r="DT67" s="395">
        <f t="shared" si="608"/>
        <v>116544</v>
      </c>
      <c r="DU67" s="310">
        <f t="shared" si="608"/>
        <v>0</v>
      </c>
      <c r="DV67" s="337">
        <f t="shared" si="608"/>
        <v>0</v>
      </c>
      <c r="DW67" s="310">
        <f>DW68+DW69</f>
        <v>0</v>
      </c>
      <c r="DX67" s="310">
        <f t="shared" si="608"/>
        <v>0</v>
      </c>
      <c r="DY67" s="337">
        <f t="shared" si="608"/>
        <v>0</v>
      </c>
      <c r="DZ67" s="310">
        <f>DZ68+DZ69</f>
        <v>0</v>
      </c>
      <c r="EA67" s="310">
        <f t="shared" si="608"/>
        <v>0</v>
      </c>
      <c r="EB67" s="337">
        <f t="shared" si="608"/>
        <v>0</v>
      </c>
      <c r="EC67" s="310">
        <f>EC68+EC69</f>
        <v>0</v>
      </c>
      <c r="ED67" s="310">
        <f t="shared" si="608"/>
        <v>16400</v>
      </c>
      <c r="EE67" s="337">
        <f t="shared" si="608"/>
        <v>48816</v>
      </c>
      <c r="EF67" s="310">
        <f>EF68+EF69</f>
        <v>14490</v>
      </c>
      <c r="EG67" s="310">
        <f t="shared" ref="EG67:EN67" si="616">EG68+EG69</f>
        <v>10400</v>
      </c>
      <c r="EH67" s="337">
        <f t="shared" si="616"/>
        <v>47117</v>
      </c>
      <c r="EI67" s="310">
        <f>EI68+EI69</f>
        <v>19573</v>
      </c>
      <c r="EJ67" s="310">
        <f t="shared" ref="EJ67:EK67" si="617">EJ68+EJ69</f>
        <v>800</v>
      </c>
      <c r="EK67" s="337">
        <f t="shared" si="617"/>
        <v>1110</v>
      </c>
      <c r="EL67" s="310">
        <f>EL68+EL69</f>
        <v>1110</v>
      </c>
      <c r="EM67" s="310">
        <f t="shared" si="616"/>
        <v>5100</v>
      </c>
      <c r="EN67" s="337">
        <f t="shared" si="616"/>
        <v>5100</v>
      </c>
      <c r="EO67" s="310">
        <f>EO68+EO69</f>
        <v>24</v>
      </c>
      <c r="EP67" s="310">
        <f t="shared" ref="EP67:ET67" si="618">EP68+EP69</f>
        <v>0</v>
      </c>
      <c r="EQ67" s="337">
        <f t="shared" si="618"/>
        <v>0</v>
      </c>
      <c r="ER67" s="310">
        <f>ER68+ER69</f>
        <v>0</v>
      </c>
      <c r="ES67" s="310">
        <f t="shared" si="618"/>
        <v>2000</v>
      </c>
      <c r="ET67" s="337">
        <f t="shared" si="618"/>
        <v>8650</v>
      </c>
      <c r="EU67" s="310">
        <f>EU68+EU69</f>
        <v>7686</v>
      </c>
      <c r="EV67" s="395">
        <f t="shared" si="608"/>
        <v>34700</v>
      </c>
      <c r="EW67" s="395">
        <f t="shared" si="608"/>
        <v>110793</v>
      </c>
      <c r="EX67" s="395">
        <f t="shared" si="608"/>
        <v>42883</v>
      </c>
      <c r="EY67" s="337">
        <f>EY68+EY69</f>
        <v>0</v>
      </c>
      <c r="EZ67" s="337">
        <f t="shared" ref="EZ67" si="619">EZ68+EZ69</f>
        <v>0</v>
      </c>
      <c r="FA67" s="310">
        <f>FA68+FA69</f>
        <v>0</v>
      </c>
      <c r="FB67" s="337">
        <f t="shared" ref="FB67" si="620">FB68+FB69</f>
        <v>1000</v>
      </c>
      <c r="FC67" s="337">
        <f t="shared" si="608"/>
        <v>-1746</v>
      </c>
      <c r="FD67" s="310">
        <f>FD68+FD69</f>
        <v>-1746</v>
      </c>
      <c r="FE67" s="337">
        <f t="shared" ref="FE67" si="621">FE68+FE69</f>
        <v>1000</v>
      </c>
      <c r="FF67" s="337">
        <f t="shared" si="608"/>
        <v>-2097</v>
      </c>
      <c r="FG67" s="310">
        <f>FG68+FG69</f>
        <v>-2097</v>
      </c>
      <c r="FH67" s="337">
        <f t="shared" ref="FH67" si="622">FH68+FH69</f>
        <v>0</v>
      </c>
      <c r="FI67" s="337">
        <f t="shared" si="608"/>
        <v>10306</v>
      </c>
      <c r="FJ67" s="310">
        <f>FJ68+FJ69</f>
        <v>10306</v>
      </c>
      <c r="FK67" s="337">
        <f t="shared" ref="FK67" si="623">FK68+FK69</f>
        <v>1000</v>
      </c>
      <c r="FL67" s="337">
        <f t="shared" si="608"/>
        <v>-2379</v>
      </c>
      <c r="FM67" s="310">
        <f>FM68+FM69</f>
        <v>-2379</v>
      </c>
      <c r="FN67" s="337">
        <f t="shared" ref="FN67" si="624">FN68+FN69</f>
        <v>500</v>
      </c>
      <c r="FO67" s="337">
        <f t="shared" si="608"/>
        <v>47</v>
      </c>
      <c r="FP67" s="310">
        <f>FP68+FP69</f>
        <v>47</v>
      </c>
      <c r="FQ67" s="337">
        <f t="shared" ref="FQ67" si="625">FQ68+FQ69</f>
        <v>500</v>
      </c>
      <c r="FR67" s="337">
        <f t="shared" si="608"/>
        <v>1200</v>
      </c>
      <c r="FS67" s="310">
        <f>FS68+FS69</f>
        <v>1200</v>
      </c>
      <c r="FT67" s="337">
        <f t="shared" ref="FT67" si="626">FT68+FT69</f>
        <v>3000</v>
      </c>
      <c r="FU67" s="337">
        <f t="shared" si="608"/>
        <v>20154</v>
      </c>
      <c r="FV67" s="310">
        <f>FV68+FV69</f>
        <v>20154</v>
      </c>
      <c r="FW67" s="337">
        <f t="shared" ref="FW67" si="627">FW68+FW69</f>
        <v>500</v>
      </c>
      <c r="FX67" s="337">
        <f t="shared" si="608"/>
        <v>6700</v>
      </c>
      <c r="FY67" s="310">
        <f>FY68+FY69</f>
        <v>6700</v>
      </c>
      <c r="FZ67" s="337">
        <f t="shared" si="608"/>
        <v>0</v>
      </c>
      <c r="GA67" s="337">
        <f t="shared" si="608"/>
        <v>0</v>
      </c>
      <c r="GB67" s="310">
        <f>GB68+GB69</f>
        <v>0</v>
      </c>
      <c r="GC67" s="337">
        <f t="shared" ref="GC67" si="628">GC68+GC69</f>
        <v>500</v>
      </c>
      <c r="GD67" s="337">
        <f t="shared" si="608"/>
        <v>1327</v>
      </c>
      <c r="GE67" s="310">
        <f>GE68+GE69</f>
        <v>1327</v>
      </c>
      <c r="GF67" s="337">
        <f t="shared" ref="GF67" si="629">GF68+GF69</f>
        <v>500</v>
      </c>
      <c r="GG67" s="337">
        <f t="shared" si="608"/>
        <v>3848</v>
      </c>
      <c r="GH67" s="310">
        <f>GH68+GH69</f>
        <v>3848</v>
      </c>
      <c r="GI67" s="337">
        <f>GI68+GI69</f>
        <v>0</v>
      </c>
      <c r="GJ67" s="337">
        <f t="shared" ref="GJ67" si="630">GJ68+GJ69</f>
        <v>27925</v>
      </c>
      <c r="GK67" s="310">
        <f>GK68+GK69</f>
        <v>27925</v>
      </c>
      <c r="GL67" s="337">
        <f>GL68+GL69</f>
        <v>8500</v>
      </c>
      <c r="GM67" s="337">
        <f t="shared" ref="GM67:GN67" si="631">GM68+GM69</f>
        <v>65285</v>
      </c>
      <c r="GN67" s="337">
        <f t="shared" si="631"/>
        <v>65285</v>
      </c>
      <c r="GO67" s="337">
        <f>GO68+GO69</f>
        <v>37818</v>
      </c>
      <c r="GP67" s="337">
        <f t="shared" ref="GP67" si="632">GP68+GP69</f>
        <v>112630</v>
      </c>
      <c r="GQ67" s="310">
        <f>GQ68+GQ69</f>
        <v>108607</v>
      </c>
      <c r="GR67" s="337">
        <f t="shared" ref="GR67" si="633">GR68+GR69</f>
        <v>0</v>
      </c>
      <c r="GS67" s="337">
        <f t="shared" si="608"/>
        <v>101948</v>
      </c>
      <c r="GT67" s="310">
        <v>101948</v>
      </c>
      <c r="GU67" s="337">
        <f t="shared" ref="GU67" si="634">GU68+GU69</f>
        <v>13686</v>
      </c>
      <c r="GV67" s="337">
        <f t="shared" si="608"/>
        <v>34187</v>
      </c>
      <c r="GW67" s="310">
        <f>GW68+GW69</f>
        <v>34353</v>
      </c>
      <c r="GX67" s="337">
        <f>GX68+GX69</f>
        <v>60004</v>
      </c>
      <c r="GY67" s="337">
        <f t="shared" ref="GY67:GZ67" si="635">GY68+GY69</f>
        <v>314050</v>
      </c>
      <c r="GZ67" s="337">
        <f t="shared" si="635"/>
        <v>310193</v>
      </c>
      <c r="HA67" s="337">
        <f>HA68+HA69</f>
        <v>129830</v>
      </c>
      <c r="HB67" s="337">
        <f t="shared" ref="HB67:HC67" si="636">HB68+HB69</f>
        <v>541387</v>
      </c>
      <c r="HC67" s="338">
        <f t="shared" si="636"/>
        <v>469620</v>
      </c>
    </row>
    <row r="68" spans="1:211" x14ac:dyDescent="0.2">
      <c r="A68" s="319" t="s">
        <v>625</v>
      </c>
      <c r="B68" s="306">
        <v>0</v>
      </c>
      <c r="C68" s="334"/>
      <c r="D68" s="306"/>
      <c r="E68" s="306"/>
      <c r="F68" s="334"/>
      <c r="G68" s="306"/>
      <c r="H68" s="306"/>
      <c r="I68" s="334"/>
      <c r="J68" s="306"/>
      <c r="K68" s="306"/>
      <c r="L68" s="334"/>
      <c r="M68" s="306"/>
      <c r="N68" s="306"/>
      <c r="O68" s="334"/>
      <c r="P68" s="306"/>
      <c r="Q68" s="306"/>
      <c r="R68" s="334"/>
      <c r="S68" s="306"/>
      <c r="T68" s="306">
        <v>0</v>
      </c>
      <c r="U68" s="334"/>
      <c r="V68" s="306"/>
      <c r="W68" s="306">
        <v>0</v>
      </c>
      <c r="X68" s="334"/>
      <c r="Y68" s="306"/>
      <c r="Z68" s="306">
        <v>0</v>
      </c>
      <c r="AA68" s="334"/>
      <c r="AB68" s="306"/>
      <c r="AC68" s="306">
        <v>0</v>
      </c>
      <c r="AD68" s="334"/>
      <c r="AE68" s="306"/>
      <c r="AF68" s="306">
        <v>0</v>
      </c>
      <c r="AG68" s="334"/>
      <c r="AH68" s="306"/>
      <c r="AI68" s="306">
        <v>0</v>
      </c>
      <c r="AJ68" s="334"/>
      <c r="AK68" s="306"/>
      <c r="AL68" s="306">
        <v>0</v>
      </c>
      <c r="AM68" s="334"/>
      <c r="AN68" s="306"/>
      <c r="AO68" s="306">
        <v>0</v>
      </c>
      <c r="AP68" s="334"/>
      <c r="AQ68" s="306"/>
      <c r="AR68" s="306"/>
      <c r="AS68" s="334"/>
      <c r="AT68" s="306"/>
      <c r="AU68" s="306">
        <v>0</v>
      </c>
      <c r="AV68" s="334"/>
      <c r="AW68" s="306"/>
      <c r="AX68" s="306">
        <v>0</v>
      </c>
      <c r="AY68" s="334"/>
      <c r="AZ68" s="306"/>
      <c r="BA68" s="306"/>
      <c r="BB68" s="334"/>
      <c r="BC68" s="306"/>
      <c r="BD68" s="306">
        <v>0</v>
      </c>
      <c r="BE68" s="334"/>
      <c r="BF68" s="306"/>
      <c r="BG68" s="306">
        <v>0</v>
      </c>
      <c r="BH68" s="334"/>
      <c r="BI68" s="306"/>
      <c r="BJ68" s="306"/>
      <c r="BK68" s="334"/>
      <c r="BL68" s="306"/>
      <c r="BM68" s="306">
        <v>0</v>
      </c>
      <c r="BN68" s="334"/>
      <c r="BO68" s="306"/>
      <c r="BP68" s="306"/>
      <c r="BQ68" s="334"/>
      <c r="BR68" s="306"/>
      <c r="BS68" s="306">
        <v>0</v>
      </c>
      <c r="BT68" s="334"/>
      <c r="BU68" s="306"/>
      <c r="BV68" s="306"/>
      <c r="BW68" s="334"/>
      <c r="BX68" s="306"/>
      <c r="BY68" s="306">
        <v>0</v>
      </c>
      <c r="BZ68" s="334"/>
      <c r="CA68" s="306"/>
      <c r="CB68" s="306"/>
      <c r="CC68" s="334"/>
      <c r="CD68" s="306"/>
      <c r="CE68" s="306"/>
      <c r="CF68" s="334"/>
      <c r="CG68" s="306"/>
      <c r="CH68" s="306"/>
      <c r="CI68" s="334"/>
      <c r="CJ68" s="306"/>
      <c r="CK68" s="306"/>
      <c r="CL68" s="334"/>
      <c r="CM68" s="306"/>
      <c r="CN68" s="306"/>
      <c r="CO68" s="334"/>
      <c r="CP68" s="306"/>
      <c r="CQ68" s="306"/>
      <c r="CR68" s="334"/>
      <c r="CS68" s="306"/>
      <c r="CT68" s="306"/>
      <c r="CU68" s="334"/>
      <c r="CV68" s="306"/>
      <c r="CW68" s="306">
        <v>0</v>
      </c>
      <c r="CX68" s="334"/>
      <c r="CY68" s="306"/>
      <c r="CZ68" s="306">
        <v>0</v>
      </c>
      <c r="DA68" s="334"/>
      <c r="DB68" s="306"/>
      <c r="DC68" s="306"/>
      <c r="DD68" s="334"/>
      <c r="DE68" s="306"/>
      <c r="DF68" s="306">
        <v>0</v>
      </c>
      <c r="DG68" s="334"/>
      <c r="DH68" s="306"/>
      <c r="DI68" s="306">
        <v>0</v>
      </c>
      <c r="DJ68" s="334"/>
      <c r="DK68" s="306"/>
      <c r="DL68" s="306"/>
      <c r="DM68" s="334"/>
      <c r="DN68" s="306"/>
      <c r="DO68" s="306"/>
      <c r="DP68" s="334"/>
      <c r="DQ68" s="306"/>
      <c r="DR68" s="394">
        <f t="shared" ref="DR68:DR69" si="637">B68+E68+H68+K68+N68+Q68+T68+W68+Z68+AC68+AF68+AI68+AL68+AO68+AR68+AU68+AX68+BA68+BD68+BG68+BJ68+BM68+BP68+BS68+BV68+BY68+CB68+CE68+CH68+CK68+CN68+CQ68+CT68+CW68+CZ68+DC68+DF68+DI68+DL68+DO68</f>
        <v>0</v>
      </c>
      <c r="DS68" s="394">
        <f>C68+F68+I68+L68+O68+R68+U68+X68+AA68+AD68+AG68+AJ68+AM68+AP68+AS68+AV68+AY68+BB68+BE68+BH68+BK68+BN68+BQ68+BT68+BW68+BZ68+CC68+CF68+CI68+CL68+CO68+CR68+CU68+CX68+DA68+DD68+DG68+DJ68+DM68+DP68</f>
        <v>0</v>
      </c>
      <c r="DT68" s="394">
        <f>D68+G68+J68+M68+P68+S68+V68+Y68+AB68+AE68+AH68+AK68+AN68+AQ68+AT68+AW68+AZ68+BC68+BF68+BI68+BL68+BO68+BR68+BU68+BX68+CA68+CD68+CG68+CJ68+CM68+CP68+CS68+CV68+CY68+DB68+DE68+DH68+DK68+DN68+DQ68</f>
        <v>0</v>
      </c>
      <c r="DU68" s="334"/>
      <c r="DV68" s="334"/>
      <c r="DW68" s="306"/>
      <c r="DX68" s="306"/>
      <c r="DY68" s="334"/>
      <c r="DZ68" s="306"/>
      <c r="EA68" s="306"/>
      <c r="EB68" s="334"/>
      <c r="EC68" s="306"/>
      <c r="ED68" s="306">
        <v>16400</v>
      </c>
      <c r="EE68" s="334">
        <v>48700</v>
      </c>
      <c r="EF68" s="306">
        <v>14374</v>
      </c>
      <c r="EG68" s="306">
        <v>10400</v>
      </c>
      <c r="EH68" s="334">
        <v>47117</v>
      </c>
      <c r="EI68" s="306">
        <v>19573</v>
      </c>
      <c r="EJ68" s="306">
        <v>800</v>
      </c>
      <c r="EK68" s="334">
        <v>1110</v>
      </c>
      <c r="EL68" s="306">
        <v>1110</v>
      </c>
      <c r="EM68" s="306">
        <v>5100</v>
      </c>
      <c r="EN68" s="334">
        <v>5100</v>
      </c>
      <c r="EO68" s="306">
        <v>24</v>
      </c>
      <c r="EP68" s="306">
        <v>0</v>
      </c>
      <c r="EQ68" s="334"/>
      <c r="ER68" s="306"/>
      <c r="ES68" s="306">
        <v>2000</v>
      </c>
      <c r="ET68" s="334">
        <v>8650</v>
      </c>
      <c r="EU68" s="306">
        <v>7686</v>
      </c>
      <c r="EV68" s="394">
        <f t="shared" ref="EV68:EX69" si="638">DU68+DX68+EA68+ED68+EG68+EJ68+EM68+EP68+ES68</f>
        <v>34700</v>
      </c>
      <c r="EW68" s="394">
        <f t="shared" si="638"/>
        <v>110677</v>
      </c>
      <c r="EX68" s="394">
        <f t="shared" si="638"/>
        <v>42767</v>
      </c>
      <c r="EY68" s="334"/>
      <c r="EZ68" s="334"/>
      <c r="FA68" s="306"/>
      <c r="FB68" s="334">
        <v>1000</v>
      </c>
      <c r="FC68" s="334">
        <v>1660</v>
      </c>
      <c r="FD68" s="306">
        <v>1660</v>
      </c>
      <c r="FE68" s="334">
        <v>1000</v>
      </c>
      <c r="FF68" s="334">
        <v>550</v>
      </c>
      <c r="FG68" s="306">
        <v>550</v>
      </c>
      <c r="FH68" s="334"/>
      <c r="FI68" s="334">
        <v>8406</v>
      </c>
      <c r="FJ68" s="306">
        <v>8406</v>
      </c>
      <c r="FK68" s="334">
        <v>1000</v>
      </c>
      <c r="FL68" s="334">
        <v>1400</v>
      </c>
      <c r="FM68" s="306">
        <v>1400</v>
      </c>
      <c r="FN68" s="334">
        <v>500</v>
      </c>
      <c r="FO68" s="334">
        <v>100</v>
      </c>
      <c r="FP68" s="306">
        <v>100</v>
      </c>
      <c r="FQ68" s="334">
        <v>500</v>
      </c>
      <c r="FR68" s="334">
        <v>1200</v>
      </c>
      <c r="FS68" s="306">
        <v>1200</v>
      </c>
      <c r="FT68" s="334">
        <f>2500+500</f>
        <v>3000</v>
      </c>
      <c r="FU68" s="334">
        <v>20074</v>
      </c>
      <c r="FV68" s="306">
        <v>20074</v>
      </c>
      <c r="FW68" s="334">
        <v>500</v>
      </c>
      <c r="FX68" s="334">
        <v>6700</v>
      </c>
      <c r="FY68" s="306">
        <v>6700</v>
      </c>
      <c r="FZ68" s="334">
        <v>0</v>
      </c>
      <c r="GA68" s="334"/>
      <c r="GB68" s="306"/>
      <c r="GC68" s="334">
        <v>500</v>
      </c>
      <c r="GD68" s="334">
        <v>1250</v>
      </c>
      <c r="GE68" s="306">
        <v>1250</v>
      </c>
      <c r="GF68" s="334">
        <v>500</v>
      </c>
      <c r="GG68" s="334">
        <v>3660</v>
      </c>
      <c r="GH68" s="306">
        <v>3660</v>
      </c>
      <c r="GI68" s="334"/>
      <c r="GJ68" s="334">
        <v>2000</v>
      </c>
      <c r="GK68" s="306">
        <v>2000</v>
      </c>
      <c r="GL68" s="334">
        <f t="shared" ref="GL68:GN69" si="639">EY68+FB68+FE68+FH68+FK68+FN68+FQ68+FT68+FW68+FZ68+GC68+GF68+GI68</f>
        <v>8500</v>
      </c>
      <c r="GM68" s="334">
        <f t="shared" si="639"/>
        <v>47000</v>
      </c>
      <c r="GN68" s="334">
        <f t="shared" si="639"/>
        <v>47000</v>
      </c>
      <c r="GO68" s="334">
        <f>9368+13500+14950</f>
        <v>37818</v>
      </c>
      <c r="GP68" s="334">
        <v>58100</v>
      </c>
      <c r="GQ68" s="306">
        <v>54077</v>
      </c>
      <c r="GR68" s="334"/>
      <c r="GS68" s="334">
        <v>0</v>
      </c>
      <c r="GT68" s="306">
        <v>0</v>
      </c>
      <c r="GU68" s="334">
        <f>5887+7799</f>
        <v>13686</v>
      </c>
      <c r="GV68" s="334">
        <v>27504</v>
      </c>
      <c r="GW68" s="306">
        <v>27670</v>
      </c>
      <c r="GX68" s="334">
        <f>GL68+GO68+GR68+GU68</f>
        <v>60004</v>
      </c>
      <c r="GY68" s="334">
        <f t="shared" ref="GY68:GZ69" si="640">GM68+GP68+GS68+GV68</f>
        <v>132604</v>
      </c>
      <c r="GZ68" s="334">
        <f t="shared" si="640"/>
        <v>128747</v>
      </c>
      <c r="HA68" s="335">
        <f t="shared" si="386"/>
        <v>94704</v>
      </c>
      <c r="HB68" s="335">
        <f t="shared" si="386"/>
        <v>243281</v>
      </c>
      <c r="HC68" s="336">
        <f t="shared" si="386"/>
        <v>171514</v>
      </c>
    </row>
    <row r="69" spans="1:211" ht="13.5" thickBot="1" x14ac:dyDescent="0.25">
      <c r="A69" s="320" t="s">
        <v>626</v>
      </c>
      <c r="B69" s="321">
        <v>0</v>
      </c>
      <c r="C69" s="343"/>
      <c r="D69" s="321"/>
      <c r="E69" s="321"/>
      <c r="F69" s="343"/>
      <c r="G69" s="321"/>
      <c r="H69" s="321"/>
      <c r="I69" s="343"/>
      <c r="J69" s="321"/>
      <c r="K69" s="321"/>
      <c r="L69" s="343"/>
      <c r="M69" s="321"/>
      <c r="N69" s="321"/>
      <c r="O69" s="343"/>
      <c r="P69" s="321"/>
      <c r="Q69" s="321"/>
      <c r="R69" s="343"/>
      <c r="S69" s="321"/>
      <c r="T69" s="321">
        <v>0</v>
      </c>
      <c r="U69" s="343"/>
      <c r="V69" s="321"/>
      <c r="W69" s="321">
        <v>0</v>
      </c>
      <c r="X69" s="343"/>
      <c r="Y69" s="321"/>
      <c r="Z69" s="321">
        <v>0</v>
      </c>
      <c r="AA69" s="343"/>
      <c r="AB69" s="321"/>
      <c r="AC69" s="321">
        <f>[3]rendfeladattalterhpézmaradv!Y30</f>
        <v>35126</v>
      </c>
      <c r="AD69" s="321">
        <v>116544</v>
      </c>
      <c r="AE69" s="321">
        <v>116544</v>
      </c>
      <c r="AF69" s="321">
        <v>0</v>
      </c>
      <c r="AG69" s="343"/>
      <c r="AH69" s="321"/>
      <c r="AI69" s="321">
        <v>0</v>
      </c>
      <c r="AJ69" s="343"/>
      <c r="AK69" s="321"/>
      <c r="AL69" s="321">
        <v>0</v>
      </c>
      <c r="AM69" s="343"/>
      <c r="AN69" s="321"/>
      <c r="AO69" s="321">
        <v>0</v>
      </c>
      <c r="AP69" s="343"/>
      <c r="AQ69" s="321"/>
      <c r="AR69" s="321"/>
      <c r="AS69" s="343"/>
      <c r="AT69" s="321"/>
      <c r="AU69" s="321">
        <v>0</v>
      </c>
      <c r="AV69" s="343"/>
      <c r="AW69" s="321"/>
      <c r="AX69" s="321">
        <v>0</v>
      </c>
      <c r="AY69" s="343"/>
      <c r="AZ69" s="321"/>
      <c r="BA69" s="321"/>
      <c r="BB69" s="343"/>
      <c r="BC69" s="321"/>
      <c r="BD69" s="321">
        <v>0</v>
      </c>
      <c r="BE69" s="343"/>
      <c r="BF69" s="321"/>
      <c r="BG69" s="321">
        <v>0</v>
      </c>
      <c r="BH69" s="343"/>
      <c r="BI69" s="321"/>
      <c r="BJ69" s="321"/>
      <c r="BK69" s="343"/>
      <c r="BL69" s="321"/>
      <c r="BM69" s="321">
        <v>0</v>
      </c>
      <c r="BN69" s="343"/>
      <c r="BO69" s="321"/>
      <c r="BP69" s="321"/>
      <c r="BQ69" s="343"/>
      <c r="BR69" s="321"/>
      <c r="BS69" s="321">
        <v>0</v>
      </c>
      <c r="BT69" s="343"/>
      <c r="BU69" s="321"/>
      <c r="BV69" s="321"/>
      <c r="BW69" s="343"/>
      <c r="BX69" s="321"/>
      <c r="BY69" s="321">
        <v>0</v>
      </c>
      <c r="BZ69" s="343"/>
      <c r="CA69" s="321"/>
      <c r="CB69" s="321"/>
      <c r="CC69" s="343"/>
      <c r="CD69" s="321"/>
      <c r="CE69" s="321"/>
      <c r="CF69" s="343"/>
      <c r="CG69" s="321"/>
      <c r="CH69" s="321"/>
      <c r="CI69" s="343"/>
      <c r="CJ69" s="321"/>
      <c r="CK69" s="321"/>
      <c r="CL69" s="343"/>
      <c r="CM69" s="321"/>
      <c r="CN69" s="321"/>
      <c r="CO69" s="343"/>
      <c r="CP69" s="321"/>
      <c r="CQ69" s="321"/>
      <c r="CR69" s="343"/>
      <c r="CS69" s="321"/>
      <c r="CT69" s="321"/>
      <c r="CU69" s="343"/>
      <c r="CV69" s="321"/>
      <c r="CW69" s="321">
        <v>0</v>
      </c>
      <c r="CX69" s="343"/>
      <c r="CY69" s="321"/>
      <c r="CZ69" s="321">
        <v>0</v>
      </c>
      <c r="DA69" s="343"/>
      <c r="DB69" s="321"/>
      <c r="DC69" s="321"/>
      <c r="DD69" s="343"/>
      <c r="DE69" s="321"/>
      <c r="DF69" s="321">
        <v>0</v>
      </c>
      <c r="DG69" s="343"/>
      <c r="DH69" s="321"/>
      <c r="DI69" s="321">
        <v>0</v>
      </c>
      <c r="DJ69" s="343"/>
      <c r="DK69" s="321"/>
      <c r="DL69" s="321"/>
      <c r="DM69" s="343"/>
      <c r="DN69" s="321"/>
      <c r="DO69" s="321"/>
      <c r="DP69" s="343"/>
      <c r="DQ69" s="321"/>
      <c r="DR69" s="398">
        <f t="shared" si="637"/>
        <v>35126</v>
      </c>
      <c r="DS69" s="394">
        <f>C69+F69+I69+L69+O69+R69+U69+X69+AA69+AD69+AG69+AJ69+AM69+AP69+AS69+AV69+AY69+BB69+BE69+BH69+BK69+BN69+BQ69+BT69+BW69+BZ69+CC69+CF69+CI69+CL69+CO69+CR69+CU69+CX69+DA69+DD69+DG69+DJ69+DM69+DP69</f>
        <v>116544</v>
      </c>
      <c r="DT69" s="394">
        <f>D69+G69+J69+M69+P69+S69+V69+Y69+AB69+AE69+AH69+AK69+AN69+AQ69+AT69+AW69+AZ69+BC69+BF69+BI69+BL69+BO69+BR69+BU69+BX69+CA69+CD69+CG69+CJ69+CM69+CP69+CS69+CV69+CY69+DB69+DE69+DH69+DK69+DN69+DQ69</f>
        <v>116544</v>
      </c>
      <c r="DU69" s="343"/>
      <c r="DV69" s="343"/>
      <c r="DW69" s="321"/>
      <c r="DX69" s="321"/>
      <c r="DY69" s="343"/>
      <c r="DZ69" s="321"/>
      <c r="EA69" s="321"/>
      <c r="EB69" s="343"/>
      <c r="EC69" s="321"/>
      <c r="ED69" s="321">
        <v>0</v>
      </c>
      <c r="EE69" s="343">
        <v>116</v>
      </c>
      <c r="EF69" s="321">
        <v>116</v>
      </c>
      <c r="EG69" s="321">
        <v>0</v>
      </c>
      <c r="EH69" s="343"/>
      <c r="EI69" s="321"/>
      <c r="EJ69" s="321">
        <v>0</v>
      </c>
      <c r="EK69" s="343"/>
      <c r="EL69" s="321"/>
      <c r="EM69" s="321">
        <v>0</v>
      </c>
      <c r="EN69" s="343"/>
      <c r="EO69" s="321"/>
      <c r="EP69" s="321">
        <v>0</v>
      </c>
      <c r="EQ69" s="343"/>
      <c r="ER69" s="321"/>
      <c r="ES69" s="321">
        <v>0</v>
      </c>
      <c r="ET69" s="343"/>
      <c r="EU69" s="321"/>
      <c r="EV69" s="398">
        <f t="shared" si="638"/>
        <v>0</v>
      </c>
      <c r="EW69" s="398">
        <f t="shared" si="638"/>
        <v>116</v>
      </c>
      <c r="EX69" s="398">
        <f t="shared" si="638"/>
        <v>116</v>
      </c>
      <c r="EY69" s="343"/>
      <c r="EZ69" s="343"/>
      <c r="FA69" s="321"/>
      <c r="FB69" s="343"/>
      <c r="FC69" s="343">
        <v>-3406</v>
      </c>
      <c r="FD69" s="321">
        <v>-3406</v>
      </c>
      <c r="FE69" s="343"/>
      <c r="FF69" s="343">
        <v>-2647</v>
      </c>
      <c r="FG69" s="321">
        <v>-2647</v>
      </c>
      <c r="FH69" s="343"/>
      <c r="FI69" s="343">
        <v>1900</v>
      </c>
      <c r="FJ69" s="321">
        <v>1900</v>
      </c>
      <c r="FK69" s="343"/>
      <c r="FL69" s="343">
        <v>-3779</v>
      </c>
      <c r="FM69" s="321">
        <v>-3779</v>
      </c>
      <c r="FN69" s="343"/>
      <c r="FO69" s="343">
        <v>-53</v>
      </c>
      <c r="FP69" s="321">
        <v>-53</v>
      </c>
      <c r="FQ69" s="343"/>
      <c r="FR69" s="343">
        <v>0</v>
      </c>
      <c r="FS69" s="321"/>
      <c r="FT69" s="343"/>
      <c r="FU69" s="343">
        <v>80</v>
      </c>
      <c r="FV69" s="321">
        <v>80</v>
      </c>
      <c r="FW69" s="343"/>
      <c r="FX69" s="343">
        <v>0</v>
      </c>
      <c r="FY69" s="321"/>
      <c r="FZ69" s="343"/>
      <c r="GA69" s="343"/>
      <c r="GB69" s="321"/>
      <c r="GC69" s="343"/>
      <c r="GD69" s="343">
        <v>77</v>
      </c>
      <c r="GE69" s="321">
        <v>77</v>
      </c>
      <c r="GF69" s="343"/>
      <c r="GG69" s="343">
        <v>188</v>
      </c>
      <c r="GH69" s="321">
        <v>188</v>
      </c>
      <c r="GI69" s="343"/>
      <c r="GJ69" s="343">
        <v>25925</v>
      </c>
      <c r="GK69" s="321">
        <v>25925</v>
      </c>
      <c r="GL69" s="343">
        <f t="shared" si="639"/>
        <v>0</v>
      </c>
      <c r="GM69" s="343">
        <f t="shared" si="639"/>
        <v>18285</v>
      </c>
      <c r="GN69" s="343">
        <f t="shared" si="639"/>
        <v>18285</v>
      </c>
      <c r="GO69" s="343">
        <v>0</v>
      </c>
      <c r="GP69" s="343">
        <v>54530</v>
      </c>
      <c r="GQ69" s="321">
        <v>54530</v>
      </c>
      <c r="GR69" s="343"/>
      <c r="GS69" s="343">
        <v>101948</v>
      </c>
      <c r="GT69" s="321">
        <v>101948</v>
      </c>
      <c r="GU69" s="343"/>
      <c r="GV69" s="343">
        <v>6683</v>
      </c>
      <c r="GW69" s="321">
        <v>6683</v>
      </c>
      <c r="GX69" s="343">
        <f>GL69+GO69+GR69+GU69</f>
        <v>0</v>
      </c>
      <c r="GY69" s="343">
        <f t="shared" si="640"/>
        <v>181446</v>
      </c>
      <c r="GZ69" s="343">
        <f t="shared" si="640"/>
        <v>181446</v>
      </c>
      <c r="HA69" s="344">
        <f t="shared" si="386"/>
        <v>35126</v>
      </c>
      <c r="HB69" s="344">
        <f t="shared" si="386"/>
        <v>298106</v>
      </c>
      <c r="HC69" s="139">
        <f t="shared" si="386"/>
        <v>298106</v>
      </c>
    </row>
    <row r="70" spans="1:211" x14ac:dyDescent="0.2">
      <c r="B70" s="324"/>
      <c r="C70" s="324"/>
      <c r="D70" s="324"/>
      <c r="DW70" s="324"/>
      <c r="FA70" s="324"/>
      <c r="FD70" s="324"/>
      <c r="FG70" s="324"/>
      <c r="FJ70" s="324"/>
      <c r="FM70" s="324"/>
      <c r="FP70" s="324"/>
      <c r="FS70" s="324"/>
      <c r="FV70" s="324"/>
      <c r="FY70" s="324"/>
      <c r="GB70" s="324"/>
      <c r="GE70" s="324"/>
      <c r="GH70" s="324"/>
      <c r="GK70" s="324"/>
      <c r="GQ70" s="324"/>
      <c r="GT70" s="324"/>
      <c r="GW70" s="324"/>
    </row>
    <row r="71" spans="1:211" x14ac:dyDescent="0.2">
      <c r="B71" s="324">
        <f>SUM(B6)</f>
        <v>64360</v>
      </c>
      <c r="C71" s="324">
        <f>SUM(C6)</f>
        <v>73157</v>
      </c>
      <c r="D71" s="324">
        <f>SUM(D6)</f>
        <v>57716</v>
      </c>
      <c r="E71" s="324">
        <f t="shared" ref="E71:DR71" si="641">SUM(E6)</f>
        <v>0</v>
      </c>
      <c r="F71" s="324">
        <f t="shared" si="641"/>
        <v>0</v>
      </c>
      <c r="G71" s="324">
        <f>SUM(G6)</f>
        <v>0</v>
      </c>
      <c r="H71" s="324">
        <f t="shared" si="641"/>
        <v>0</v>
      </c>
      <c r="I71" s="324">
        <f t="shared" si="641"/>
        <v>0</v>
      </c>
      <c r="J71" s="324">
        <f>SUM(J6)</f>
        <v>0</v>
      </c>
      <c r="K71" s="324">
        <f t="shared" si="641"/>
        <v>0</v>
      </c>
      <c r="L71" s="324">
        <f t="shared" si="641"/>
        <v>0</v>
      </c>
      <c r="M71" s="324">
        <f>SUM(M6)</f>
        <v>0</v>
      </c>
      <c r="N71" s="324">
        <f t="shared" si="641"/>
        <v>0</v>
      </c>
      <c r="O71" s="324">
        <f t="shared" si="641"/>
        <v>0</v>
      </c>
      <c r="P71" s="324">
        <f>SUM(P6)</f>
        <v>0</v>
      </c>
      <c r="Q71" s="324">
        <f t="shared" si="641"/>
        <v>626397</v>
      </c>
      <c r="R71" s="324">
        <f t="shared" si="641"/>
        <v>231491</v>
      </c>
      <c r="S71" s="324">
        <f>SUM(S6)</f>
        <v>0</v>
      </c>
      <c r="T71" s="324">
        <f t="shared" si="641"/>
        <v>0</v>
      </c>
      <c r="U71" s="324">
        <f t="shared" si="641"/>
        <v>0</v>
      </c>
      <c r="V71" s="324">
        <f>SUM(V6)</f>
        <v>0</v>
      </c>
      <c r="W71" s="324">
        <f t="shared" si="641"/>
        <v>6868</v>
      </c>
      <c r="X71" s="324">
        <f t="shared" si="641"/>
        <v>12630</v>
      </c>
      <c r="Y71" s="324">
        <f>SUM(Y6)</f>
        <v>8561</v>
      </c>
      <c r="Z71" s="324">
        <f t="shared" si="641"/>
        <v>5693613</v>
      </c>
      <c r="AA71" s="324">
        <f t="shared" si="641"/>
        <v>5956022</v>
      </c>
      <c r="AB71" s="324">
        <f>SUM(AB6)</f>
        <v>5545207</v>
      </c>
      <c r="AC71" s="324">
        <f t="shared" si="641"/>
        <v>0</v>
      </c>
      <c r="AD71" s="324">
        <f t="shared" si="641"/>
        <v>598578</v>
      </c>
      <c r="AE71" s="324">
        <f>SUM(AE6)</f>
        <v>636895</v>
      </c>
      <c r="AF71" s="324">
        <f t="shared" si="641"/>
        <v>1200</v>
      </c>
      <c r="AG71" s="324">
        <f t="shared" si="641"/>
        <v>1200</v>
      </c>
      <c r="AH71" s="324">
        <f>SUM(AH6)</f>
        <v>1200</v>
      </c>
      <c r="AI71" s="324">
        <f t="shared" si="641"/>
        <v>9100</v>
      </c>
      <c r="AJ71" s="324">
        <f t="shared" si="641"/>
        <v>9750</v>
      </c>
      <c r="AK71" s="324">
        <f>SUM(AK6)</f>
        <v>8900</v>
      </c>
      <c r="AL71" s="324">
        <f t="shared" si="641"/>
        <v>66308</v>
      </c>
      <c r="AM71" s="324">
        <f t="shared" si="641"/>
        <v>84958</v>
      </c>
      <c r="AN71" s="324">
        <f>SUM(AN6)</f>
        <v>68616</v>
      </c>
      <c r="AO71" s="324">
        <f t="shared" si="641"/>
        <v>780103</v>
      </c>
      <c r="AP71" s="324">
        <f t="shared" si="641"/>
        <v>764612</v>
      </c>
      <c r="AQ71" s="324">
        <f>SUM(AQ6)</f>
        <v>734284</v>
      </c>
      <c r="AR71" s="324">
        <f t="shared" si="641"/>
        <v>0</v>
      </c>
      <c r="AS71" s="324">
        <f t="shared" si="641"/>
        <v>0</v>
      </c>
      <c r="AT71" s="324">
        <f>SUM(AT6)</f>
        <v>0</v>
      </c>
      <c r="AU71" s="324">
        <f t="shared" si="641"/>
        <v>137207</v>
      </c>
      <c r="AV71" s="324">
        <f t="shared" si="641"/>
        <v>208673</v>
      </c>
      <c r="AW71" s="324">
        <f>SUM(AW6)</f>
        <v>162235</v>
      </c>
      <c r="AX71" s="324">
        <f t="shared" si="641"/>
        <v>53850</v>
      </c>
      <c r="AY71" s="324">
        <f t="shared" si="641"/>
        <v>53850</v>
      </c>
      <c r="AZ71" s="324">
        <f>SUM(AZ6)</f>
        <v>66346</v>
      </c>
      <c r="BA71" s="324">
        <f t="shared" si="641"/>
        <v>0</v>
      </c>
      <c r="BB71" s="324">
        <f t="shared" si="641"/>
        <v>0</v>
      </c>
      <c r="BC71" s="324">
        <f>SUM(BC6)</f>
        <v>0</v>
      </c>
      <c r="BD71" s="324">
        <f t="shared" si="641"/>
        <v>1000</v>
      </c>
      <c r="BE71" s="324">
        <f t="shared" si="641"/>
        <v>1028</v>
      </c>
      <c r="BF71" s="324">
        <f>SUM(BF6)</f>
        <v>239</v>
      </c>
      <c r="BG71" s="324">
        <f t="shared" si="641"/>
        <v>131700</v>
      </c>
      <c r="BH71" s="324">
        <f t="shared" si="641"/>
        <v>151547</v>
      </c>
      <c r="BI71" s="324">
        <f>SUM(BI6)</f>
        <v>139495</v>
      </c>
      <c r="BJ71" s="324">
        <f t="shared" si="641"/>
        <v>0</v>
      </c>
      <c r="BK71" s="324">
        <f t="shared" si="641"/>
        <v>0</v>
      </c>
      <c r="BL71" s="324">
        <f>SUM(BL6)</f>
        <v>0</v>
      </c>
      <c r="BM71" s="324">
        <f t="shared" si="641"/>
        <v>3500</v>
      </c>
      <c r="BN71" s="324">
        <f t="shared" si="641"/>
        <v>3691</v>
      </c>
      <c r="BO71" s="324">
        <f>SUM(BO6)</f>
        <v>2529</v>
      </c>
      <c r="BP71" s="324">
        <f t="shared" si="641"/>
        <v>27500</v>
      </c>
      <c r="BQ71" s="324">
        <f t="shared" si="641"/>
        <v>163508</v>
      </c>
      <c r="BR71" s="324">
        <f>SUM(BR6)</f>
        <v>117854</v>
      </c>
      <c r="BS71" s="324">
        <f t="shared" si="641"/>
        <v>0</v>
      </c>
      <c r="BT71" s="324">
        <f t="shared" si="641"/>
        <v>6235</v>
      </c>
      <c r="BU71" s="324">
        <f>SUM(BU6)</f>
        <v>0</v>
      </c>
      <c r="BV71" s="324">
        <f t="shared" si="641"/>
        <v>0</v>
      </c>
      <c r="BW71" s="324">
        <f t="shared" si="641"/>
        <v>0</v>
      </c>
      <c r="BX71" s="324">
        <f>SUM(BX6)</f>
        <v>0</v>
      </c>
      <c r="BY71" s="324">
        <f t="shared" si="641"/>
        <v>580736</v>
      </c>
      <c r="BZ71" s="324">
        <f t="shared" si="641"/>
        <v>730919</v>
      </c>
      <c r="CA71" s="324">
        <f>SUM(CA6)</f>
        <v>730919</v>
      </c>
      <c r="CB71" s="324">
        <f t="shared" si="641"/>
        <v>0</v>
      </c>
      <c r="CC71" s="324">
        <f t="shared" si="641"/>
        <v>0</v>
      </c>
      <c r="CD71" s="324">
        <f>SUM(CD6)</f>
        <v>0</v>
      </c>
      <c r="CE71" s="324">
        <f t="shared" si="641"/>
        <v>2718696</v>
      </c>
      <c r="CF71" s="324">
        <f t="shared" si="641"/>
        <v>3528362</v>
      </c>
      <c r="CG71" s="324">
        <f>SUM(CG6)</f>
        <v>2332880</v>
      </c>
      <c r="CH71" s="324">
        <f t="shared" si="641"/>
        <v>0</v>
      </c>
      <c r="CI71" s="324">
        <f t="shared" si="641"/>
        <v>0</v>
      </c>
      <c r="CJ71" s="324">
        <f>SUM(CJ6)</f>
        <v>0</v>
      </c>
      <c r="CK71" s="324">
        <f t="shared" si="641"/>
        <v>0</v>
      </c>
      <c r="CL71" s="324">
        <f t="shared" si="641"/>
        <v>0</v>
      </c>
      <c r="CM71" s="324">
        <f>SUM(CM6)</f>
        <v>0</v>
      </c>
      <c r="CN71" s="324">
        <f t="shared" si="641"/>
        <v>0</v>
      </c>
      <c r="CO71" s="324">
        <f t="shared" si="641"/>
        <v>0</v>
      </c>
      <c r="CP71" s="324">
        <f>SUM(CP6)</f>
        <v>0</v>
      </c>
      <c r="CQ71" s="324">
        <f t="shared" si="641"/>
        <v>0</v>
      </c>
      <c r="CR71" s="324">
        <f t="shared" si="641"/>
        <v>0</v>
      </c>
      <c r="CS71" s="324">
        <f>SUM(CS6)</f>
        <v>0</v>
      </c>
      <c r="CT71" s="324">
        <f t="shared" si="641"/>
        <v>0</v>
      </c>
      <c r="CU71" s="324">
        <f t="shared" si="641"/>
        <v>0</v>
      </c>
      <c r="CV71" s="324">
        <f>SUM(CV6)</f>
        <v>0</v>
      </c>
      <c r="CW71" s="324">
        <f t="shared" si="641"/>
        <v>3984</v>
      </c>
      <c r="CX71" s="324">
        <f t="shared" si="641"/>
        <v>42395</v>
      </c>
      <c r="CY71" s="324">
        <f>SUM(CY6)</f>
        <v>19540</v>
      </c>
      <c r="CZ71" s="324">
        <f t="shared" si="641"/>
        <v>22680</v>
      </c>
      <c r="DA71" s="324">
        <f t="shared" si="641"/>
        <v>25350</v>
      </c>
      <c r="DB71" s="324">
        <f>SUM(DB6)</f>
        <v>21900</v>
      </c>
      <c r="DC71" s="324">
        <f t="shared" si="641"/>
        <v>0</v>
      </c>
      <c r="DD71" s="324">
        <f t="shared" si="641"/>
        <v>0</v>
      </c>
      <c r="DE71" s="324">
        <f>SUM(DE6)</f>
        <v>0</v>
      </c>
      <c r="DF71" s="324">
        <f t="shared" si="641"/>
        <v>39074</v>
      </c>
      <c r="DG71" s="324">
        <f t="shared" si="641"/>
        <v>39197</v>
      </c>
      <c r="DH71" s="324">
        <f>SUM(DH6)</f>
        <v>45695</v>
      </c>
      <c r="DI71" s="324">
        <f t="shared" si="641"/>
        <v>78360</v>
      </c>
      <c r="DJ71" s="324">
        <f t="shared" si="641"/>
        <v>114677</v>
      </c>
      <c r="DK71" s="324">
        <f>SUM(DK6)</f>
        <v>69009</v>
      </c>
      <c r="DL71" s="324">
        <f t="shared" si="641"/>
        <v>0</v>
      </c>
      <c r="DM71" s="324">
        <f t="shared" si="641"/>
        <v>0</v>
      </c>
      <c r="DN71" s="324">
        <f>SUM(DN6)</f>
        <v>0</v>
      </c>
      <c r="DO71" s="324">
        <f t="shared" si="641"/>
        <v>167904</v>
      </c>
      <c r="DP71" s="324">
        <f t="shared" si="641"/>
        <v>172175</v>
      </c>
      <c r="DQ71" s="324">
        <f>SUM(DQ6)</f>
        <v>165675</v>
      </c>
      <c r="DR71" s="325">
        <f t="shared" si="641"/>
        <v>11214140</v>
      </c>
      <c r="DS71" s="325">
        <f t="shared" ref="DS71:GD71" si="642">SUM(DS6)</f>
        <v>12974005</v>
      </c>
      <c r="DT71" s="325">
        <f t="shared" si="642"/>
        <v>10935695</v>
      </c>
      <c r="DU71" s="324">
        <f t="shared" si="642"/>
        <v>0</v>
      </c>
      <c r="DV71" s="324">
        <f t="shared" si="642"/>
        <v>0</v>
      </c>
      <c r="DW71" s="324">
        <f>SUM(DW6)</f>
        <v>0</v>
      </c>
      <c r="DX71" s="324">
        <f t="shared" si="642"/>
        <v>0</v>
      </c>
      <c r="DY71" s="324">
        <f t="shared" si="642"/>
        <v>0</v>
      </c>
      <c r="DZ71" s="324">
        <f>SUM(DZ6)</f>
        <v>0</v>
      </c>
      <c r="EA71" s="324">
        <f t="shared" si="642"/>
        <v>0</v>
      </c>
      <c r="EB71" s="324">
        <f t="shared" si="642"/>
        <v>0</v>
      </c>
      <c r="EC71" s="324">
        <f>SUM(EC6)</f>
        <v>0</v>
      </c>
      <c r="ED71" s="324">
        <f t="shared" si="642"/>
        <v>347196</v>
      </c>
      <c r="EE71" s="324">
        <f t="shared" si="642"/>
        <v>470395</v>
      </c>
      <c r="EF71" s="324">
        <f>SUM(EF6)</f>
        <v>328758</v>
      </c>
      <c r="EG71" s="324">
        <f t="shared" si="642"/>
        <v>69315</v>
      </c>
      <c r="EH71" s="324">
        <f t="shared" si="642"/>
        <v>149141</v>
      </c>
      <c r="EI71" s="324">
        <f>SUM(EI6)</f>
        <v>83681</v>
      </c>
      <c r="EJ71" s="324">
        <f t="shared" si="642"/>
        <v>35288</v>
      </c>
      <c r="EK71" s="324">
        <f t="shared" si="642"/>
        <v>125453</v>
      </c>
      <c r="EL71" s="324">
        <f>SUM(EL6)</f>
        <v>110531</v>
      </c>
      <c r="EM71" s="324">
        <f t="shared" si="642"/>
        <v>20866</v>
      </c>
      <c r="EN71" s="324">
        <f t="shared" si="642"/>
        <v>27066</v>
      </c>
      <c r="EO71" s="324">
        <f>SUM(EO6)</f>
        <v>16917</v>
      </c>
      <c r="EP71" s="324">
        <f t="shared" si="642"/>
        <v>1026995</v>
      </c>
      <c r="EQ71" s="324">
        <f t="shared" si="642"/>
        <v>1114630</v>
      </c>
      <c r="ER71" s="324">
        <f>SUM(ER6)</f>
        <v>1056539</v>
      </c>
      <c r="ES71" s="324">
        <f t="shared" si="642"/>
        <v>458445</v>
      </c>
      <c r="ET71" s="324">
        <f t="shared" si="642"/>
        <v>547667</v>
      </c>
      <c r="EU71" s="324">
        <f>SUM(EU6)</f>
        <v>480314</v>
      </c>
      <c r="EV71" s="325">
        <f t="shared" si="642"/>
        <v>1958105</v>
      </c>
      <c r="EW71" s="325">
        <f t="shared" si="642"/>
        <v>2434352</v>
      </c>
      <c r="EX71" s="325">
        <f t="shared" si="642"/>
        <v>2076740</v>
      </c>
      <c r="EY71" s="325">
        <f t="shared" si="642"/>
        <v>0</v>
      </c>
      <c r="EZ71" s="325">
        <f t="shared" si="642"/>
        <v>0</v>
      </c>
      <c r="FA71" s="324">
        <f>SUM(FA6)</f>
        <v>0</v>
      </c>
      <c r="FB71" s="325">
        <f t="shared" si="642"/>
        <v>128335</v>
      </c>
      <c r="FC71" s="325">
        <f t="shared" si="642"/>
        <v>174393</v>
      </c>
      <c r="FD71" s="324">
        <f>SUM(FD6)</f>
        <v>160840</v>
      </c>
      <c r="FE71" s="325">
        <f t="shared" si="642"/>
        <v>59736</v>
      </c>
      <c r="FF71" s="325">
        <f t="shared" si="642"/>
        <v>85786</v>
      </c>
      <c r="FG71" s="324">
        <f>SUM(FG6)</f>
        <v>83492</v>
      </c>
      <c r="FH71" s="325">
        <f t="shared" si="642"/>
        <v>41413</v>
      </c>
      <c r="FI71" s="325">
        <f t="shared" si="642"/>
        <v>59322</v>
      </c>
      <c r="FJ71" s="324">
        <f>SUM(FJ6)</f>
        <v>51715</v>
      </c>
      <c r="FK71" s="325">
        <f t="shared" si="642"/>
        <v>123805</v>
      </c>
      <c r="FL71" s="325">
        <f t="shared" si="642"/>
        <v>128892</v>
      </c>
      <c r="FM71" s="324">
        <f>SUM(FM6)</f>
        <v>124849</v>
      </c>
      <c r="FN71" s="325">
        <f t="shared" si="642"/>
        <v>206990</v>
      </c>
      <c r="FO71" s="325">
        <f t="shared" si="642"/>
        <v>217569</v>
      </c>
      <c r="FP71" s="324">
        <f>SUM(FP6)</f>
        <v>192994</v>
      </c>
      <c r="FQ71" s="325">
        <f t="shared" si="642"/>
        <v>105127</v>
      </c>
      <c r="FR71" s="325">
        <f t="shared" si="642"/>
        <v>106553</v>
      </c>
      <c r="FS71" s="324">
        <f>SUM(FS6)</f>
        <v>105761</v>
      </c>
      <c r="FT71" s="325">
        <f t="shared" si="642"/>
        <v>143581</v>
      </c>
      <c r="FU71" s="325">
        <f t="shared" si="642"/>
        <v>177087</v>
      </c>
      <c r="FV71" s="324">
        <f>SUM(FV6)</f>
        <v>158419</v>
      </c>
      <c r="FW71" s="325">
        <f t="shared" si="642"/>
        <v>85768</v>
      </c>
      <c r="FX71" s="325">
        <f t="shared" si="642"/>
        <v>106383</v>
      </c>
      <c r="FY71" s="324">
        <f>SUM(FY6)</f>
        <v>100185</v>
      </c>
      <c r="FZ71" s="325">
        <f t="shared" si="642"/>
        <v>0</v>
      </c>
      <c r="GA71" s="325">
        <f t="shared" si="642"/>
        <v>0</v>
      </c>
      <c r="GB71" s="324">
        <f>SUM(GB6)</f>
        <v>0</v>
      </c>
      <c r="GC71" s="325">
        <f t="shared" si="642"/>
        <v>47119</v>
      </c>
      <c r="GD71" s="325">
        <f t="shared" si="642"/>
        <v>52327</v>
      </c>
      <c r="GE71" s="324">
        <f>SUM(GE6)</f>
        <v>48118</v>
      </c>
      <c r="GF71" s="325">
        <f t="shared" ref="GF71:HC71" si="643">SUM(GF6)</f>
        <v>786289</v>
      </c>
      <c r="GG71" s="325">
        <f t="shared" si="643"/>
        <v>864817</v>
      </c>
      <c r="GH71" s="324">
        <f>SUM(GH6)</f>
        <v>804171</v>
      </c>
      <c r="GI71" s="325">
        <f t="shared" si="643"/>
        <v>66125</v>
      </c>
      <c r="GJ71" s="325">
        <f t="shared" si="643"/>
        <v>82460</v>
      </c>
      <c r="GK71" s="324">
        <f>SUM(GK6)</f>
        <v>75044</v>
      </c>
      <c r="GL71" s="325">
        <f t="shared" si="643"/>
        <v>1794288</v>
      </c>
      <c r="GM71" s="325">
        <f t="shared" si="643"/>
        <v>2055589</v>
      </c>
      <c r="GN71" s="325">
        <f t="shared" si="643"/>
        <v>1905588</v>
      </c>
      <c r="GO71" s="325">
        <f t="shared" si="643"/>
        <v>824325</v>
      </c>
      <c r="GP71" s="325">
        <f t="shared" si="643"/>
        <v>1045836</v>
      </c>
      <c r="GQ71" s="324">
        <f>SUM(GQ6)</f>
        <v>924455</v>
      </c>
      <c r="GR71" s="325">
        <f t="shared" si="643"/>
        <v>1476599</v>
      </c>
      <c r="GS71" s="325">
        <f t="shared" si="643"/>
        <v>1803437</v>
      </c>
      <c r="GT71" s="324">
        <f>SUM(GT6)</f>
        <v>1687725</v>
      </c>
      <c r="GU71" s="325">
        <f t="shared" si="643"/>
        <v>1277658</v>
      </c>
      <c r="GV71" s="325">
        <f t="shared" si="643"/>
        <v>1365967</v>
      </c>
      <c r="GW71" s="324">
        <f>SUM(GW6)</f>
        <v>1318202</v>
      </c>
      <c r="GX71" s="325">
        <f t="shared" si="643"/>
        <v>5372870</v>
      </c>
      <c r="GY71" s="325">
        <f t="shared" si="643"/>
        <v>6270829</v>
      </c>
      <c r="GZ71" s="325">
        <f t="shared" si="643"/>
        <v>5836274</v>
      </c>
      <c r="HA71" s="325">
        <f t="shared" si="643"/>
        <v>18545115</v>
      </c>
      <c r="HB71" s="325">
        <f t="shared" si="643"/>
        <v>21679186</v>
      </c>
      <c r="HC71" s="325">
        <f t="shared" si="643"/>
        <v>18848709</v>
      </c>
    </row>
    <row r="72" spans="1:211" x14ac:dyDescent="0.2">
      <c r="B72" s="324">
        <f>SUM(B27)</f>
        <v>0</v>
      </c>
      <c r="C72" s="324">
        <f>SUM(C27)</f>
        <v>0</v>
      </c>
      <c r="D72" s="324">
        <f>SUM(D27)</f>
        <v>128</v>
      </c>
      <c r="E72" s="324">
        <f t="shared" ref="E72:DR72" si="644">SUM(E27)</f>
        <v>0</v>
      </c>
      <c r="F72" s="324">
        <f t="shared" si="644"/>
        <v>0</v>
      </c>
      <c r="G72" s="324">
        <f>SUM(G27)</f>
        <v>0</v>
      </c>
      <c r="H72" s="324">
        <f t="shared" si="644"/>
        <v>0</v>
      </c>
      <c r="I72" s="324">
        <f t="shared" si="644"/>
        <v>0</v>
      </c>
      <c r="J72" s="324">
        <f>SUM(J27)</f>
        <v>0</v>
      </c>
      <c r="K72" s="324">
        <f t="shared" si="644"/>
        <v>0</v>
      </c>
      <c r="L72" s="324">
        <f t="shared" si="644"/>
        <v>0</v>
      </c>
      <c r="M72" s="324">
        <f>SUM(M27)</f>
        <v>0</v>
      </c>
      <c r="N72" s="324">
        <f t="shared" si="644"/>
        <v>0</v>
      </c>
      <c r="O72" s="324">
        <f t="shared" si="644"/>
        <v>0</v>
      </c>
      <c r="P72" s="324">
        <f>SUM(P27)</f>
        <v>0</v>
      </c>
      <c r="Q72" s="324">
        <f t="shared" si="644"/>
        <v>0</v>
      </c>
      <c r="R72" s="324">
        <f t="shared" si="644"/>
        <v>0</v>
      </c>
      <c r="S72" s="324">
        <f>SUM(S27)</f>
        <v>0</v>
      </c>
      <c r="T72" s="324">
        <f t="shared" si="644"/>
        <v>0</v>
      </c>
      <c r="U72" s="324">
        <f t="shared" si="644"/>
        <v>0</v>
      </c>
      <c r="V72" s="324">
        <f>SUM(V27)</f>
        <v>0</v>
      </c>
      <c r="W72" s="324">
        <f t="shared" si="644"/>
        <v>7558077</v>
      </c>
      <c r="X72" s="324">
        <f t="shared" si="644"/>
        <v>7558077</v>
      </c>
      <c r="Y72" s="324">
        <f>SUM(Y27)</f>
        <v>8022857</v>
      </c>
      <c r="Z72" s="324">
        <f t="shared" si="644"/>
        <v>1715394</v>
      </c>
      <c r="AA72" s="324">
        <f t="shared" si="644"/>
        <v>2066528</v>
      </c>
      <c r="AB72" s="324">
        <f>SUM(AB27)</f>
        <v>2115916</v>
      </c>
      <c r="AC72" s="324">
        <f t="shared" si="644"/>
        <v>811109</v>
      </c>
      <c r="AD72" s="324">
        <f t="shared" si="644"/>
        <v>5702490</v>
      </c>
      <c r="AE72" s="324">
        <f>SUM(AE27)</f>
        <v>5702761</v>
      </c>
      <c r="AF72" s="324">
        <f t="shared" si="644"/>
        <v>0</v>
      </c>
      <c r="AG72" s="324">
        <f t="shared" si="644"/>
        <v>0</v>
      </c>
      <c r="AH72" s="324">
        <f>SUM(AH27)</f>
        <v>0</v>
      </c>
      <c r="AI72" s="324">
        <f t="shared" si="644"/>
        <v>5603</v>
      </c>
      <c r="AJ72" s="324">
        <f t="shared" si="644"/>
        <v>5603</v>
      </c>
      <c r="AK72" s="324">
        <f>SUM(AK27)</f>
        <v>5996</v>
      </c>
      <c r="AL72" s="324">
        <f t="shared" si="644"/>
        <v>0</v>
      </c>
      <c r="AM72" s="324">
        <f t="shared" si="644"/>
        <v>16247</v>
      </c>
      <c r="AN72" s="324">
        <f>SUM(AN27)</f>
        <v>25592</v>
      </c>
      <c r="AO72" s="324">
        <f t="shared" si="644"/>
        <v>1251010</v>
      </c>
      <c r="AP72" s="324">
        <f t="shared" si="644"/>
        <v>1251010</v>
      </c>
      <c r="AQ72" s="324">
        <f>SUM(AQ27)</f>
        <v>1280326</v>
      </c>
      <c r="AR72" s="324">
        <f t="shared" si="644"/>
        <v>0</v>
      </c>
      <c r="AS72" s="324">
        <f t="shared" si="644"/>
        <v>0</v>
      </c>
      <c r="AT72" s="324">
        <f>SUM(AT27)</f>
        <v>0</v>
      </c>
      <c r="AU72" s="324">
        <f t="shared" si="644"/>
        <v>1200</v>
      </c>
      <c r="AV72" s="324">
        <f t="shared" si="644"/>
        <v>1200</v>
      </c>
      <c r="AW72" s="324">
        <f>SUM(AW27)</f>
        <v>631</v>
      </c>
      <c r="AX72" s="324">
        <f t="shared" si="644"/>
        <v>250000</v>
      </c>
      <c r="AY72" s="324">
        <f t="shared" si="644"/>
        <v>250000</v>
      </c>
      <c r="AZ72" s="324">
        <f>SUM(AZ27)</f>
        <v>328060</v>
      </c>
      <c r="BA72" s="324">
        <f t="shared" si="644"/>
        <v>0</v>
      </c>
      <c r="BB72" s="324">
        <f t="shared" si="644"/>
        <v>0</v>
      </c>
      <c r="BC72" s="324">
        <f>SUM(BC27)</f>
        <v>0</v>
      </c>
      <c r="BD72" s="324">
        <f t="shared" si="644"/>
        <v>0</v>
      </c>
      <c r="BE72" s="324">
        <f t="shared" si="644"/>
        <v>0</v>
      </c>
      <c r="BF72" s="324">
        <f>SUM(BF27)</f>
        <v>0</v>
      </c>
      <c r="BG72" s="324">
        <f t="shared" si="644"/>
        <v>68219</v>
      </c>
      <c r="BH72" s="324">
        <f t="shared" si="644"/>
        <v>68219</v>
      </c>
      <c r="BI72" s="324">
        <f>SUM(BI27)</f>
        <v>93460</v>
      </c>
      <c r="BJ72" s="324">
        <f t="shared" si="644"/>
        <v>0</v>
      </c>
      <c r="BK72" s="324">
        <f t="shared" si="644"/>
        <v>0</v>
      </c>
      <c r="BL72" s="324">
        <f>SUM(BL27)</f>
        <v>0</v>
      </c>
      <c r="BM72" s="324">
        <f t="shared" si="644"/>
        <v>0</v>
      </c>
      <c r="BN72" s="324">
        <f t="shared" si="644"/>
        <v>20526</v>
      </c>
      <c r="BO72" s="324">
        <f>SUM(BO27)</f>
        <v>20526</v>
      </c>
      <c r="BP72" s="324">
        <f t="shared" si="644"/>
        <v>74166</v>
      </c>
      <c r="BQ72" s="324">
        <f t="shared" si="644"/>
        <v>74166</v>
      </c>
      <c r="BR72" s="324">
        <f>SUM(BR27)</f>
        <v>68223</v>
      </c>
      <c r="BS72" s="324">
        <f t="shared" si="644"/>
        <v>0</v>
      </c>
      <c r="BT72" s="324">
        <f t="shared" si="644"/>
        <v>0</v>
      </c>
      <c r="BU72" s="324">
        <f>SUM(BU27)</f>
        <v>0</v>
      </c>
      <c r="BV72" s="324">
        <f t="shared" si="644"/>
        <v>0</v>
      </c>
      <c r="BW72" s="324">
        <f t="shared" si="644"/>
        <v>0</v>
      </c>
      <c r="BX72" s="324">
        <f>SUM(BX27)</f>
        <v>0</v>
      </c>
      <c r="BY72" s="324">
        <f t="shared" si="644"/>
        <v>10000</v>
      </c>
      <c r="BZ72" s="324">
        <f t="shared" si="644"/>
        <v>11246</v>
      </c>
      <c r="CA72" s="324">
        <f>SUM(CA27)</f>
        <v>11246</v>
      </c>
      <c r="CB72" s="324">
        <f t="shared" si="644"/>
        <v>0</v>
      </c>
      <c r="CC72" s="324">
        <f t="shared" si="644"/>
        <v>0</v>
      </c>
      <c r="CD72" s="324">
        <f>SUM(CD27)</f>
        <v>0</v>
      </c>
      <c r="CE72" s="324">
        <f t="shared" si="644"/>
        <v>1833500</v>
      </c>
      <c r="CF72" s="324">
        <f t="shared" si="644"/>
        <v>2116056</v>
      </c>
      <c r="CG72" s="324">
        <f>SUM(CG27)</f>
        <v>1590019</v>
      </c>
      <c r="CH72" s="324">
        <f t="shared" si="644"/>
        <v>0</v>
      </c>
      <c r="CI72" s="324">
        <f t="shared" si="644"/>
        <v>0</v>
      </c>
      <c r="CJ72" s="324">
        <f>SUM(CJ27)</f>
        <v>0</v>
      </c>
      <c r="CK72" s="324">
        <f t="shared" si="644"/>
        <v>0</v>
      </c>
      <c r="CL72" s="324">
        <f t="shared" si="644"/>
        <v>0</v>
      </c>
      <c r="CM72" s="324">
        <f>SUM(CM27)</f>
        <v>0</v>
      </c>
      <c r="CN72" s="324">
        <f t="shared" si="644"/>
        <v>0</v>
      </c>
      <c r="CO72" s="324">
        <f t="shared" si="644"/>
        <v>0</v>
      </c>
      <c r="CP72" s="324">
        <f>SUM(CP27)</f>
        <v>0</v>
      </c>
      <c r="CQ72" s="324">
        <f t="shared" si="644"/>
        <v>0</v>
      </c>
      <c r="CR72" s="324">
        <f t="shared" si="644"/>
        <v>0</v>
      </c>
      <c r="CS72" s="324">
        <f>SUM(CS27)</f>
        <v>0</v>
      </c>
      <c r="CT72" s="324">
        <f t="shared" si="644"/>
        <v>0</v>
      </c>
      <c r="CU72" s="324">
        <f t="shared" si="644"/>
        <v>0</v>
      </c>
      <c r="CV72" s="324">
        <f>SUM(CV27)</f>
        <v>0</v>
      </c>
      <c r="CW72" s="324">
        <f t="shared" si="644"/>
        <v>0</v>
      </c>
      <c r="CX72" s="324">
        <f t="shared" si="644"/>
        <v>0</v>
      </c>
      <c r="CY72" s="324">
        <f>SUM(CY27)</f>
        <v>0</v>
      </c>
      <c r="CZ72" s="324">
        <f t="shared" si="644"/>
        <v>0</v>
      </c>
      <c r="DA72" s="324">
        <f t="shared" si="644"/>
        <v>0</v>
      </c>
      <c r="DB72" s="324">
        <f>SUM(DB27)</f>
        <v>0</v>
      </c>
      <c r="DC72" s="324">
        <f t="shared" si="644"/>
        <v>0</v>
      </c>
      <c r="DD72" s="324">
        <f t="shared" si="644"/>
        <v>0</v>
      </c>
      <c r="DE72" s="324">
        <f>SUM(DE27)</f>
        <v>0</v>
      </c>
      <c r="DF72" s="324">
        <f t="shared" si="644"/>
        <v>0</v>
      </c>
      <c r="DG72" s="324">
        <f t="shared" si="644"/>
        <v>0</v>
      </c>
      <c r="DH72" s="324">
        <f>SUM(DH27)</f>
        <v>3554</v>
      </c>
      <c r="DI72" s="324">
        <f t="shared" si="644"/>
        <v>30000</v>
      </c>
      <c r="DJ72" s="324">
        <f t="shared" si="644"/>
        <v>30000</v>
      </c>
      <c r="DK72" s="324">
        <f>SUM(DK27)</f>
        <v>42161</v>
      </c>
      <c r="DL72" s="324">
        <f t="shared" si="644"/>
        <v>0</v>
      </c>
      <c r="DM72" s="324">
        <f t="shared" si="644"/>
        <v>0</v>
      </c>
      <c r="DN72" s="324">
        <f>SUM(DN27)</f>
        <v>0</v>
      </c>
      <c r="DO72" s="324">
        <f t="shared" si="644"/>
        <v>0</v>
      </c>
      <c r="DP72" s="324">
        <f t="shared" si="644"/>
        <v>32036</v>
      </c>
      <c r="DQ72" s="324">
        <f>SUM(DQ27)</f>
        <v>32036</v>
      </c>
      <c r="DR72" s="325">
        <f t="shared" si="644"/>
        <v>13608278</v>
      </c>
      <c r="DS72" s="325">
        <f t="shared" ref="DS72:GD72" si="645">SUM(DS27)</f>
        <v>19203404</v>
      </c>
      <c r="DT72" s="325">
        <f t="shared" si="645"/>
        <v>19343492</v>
      </c>
      <c r="DU72" s="324">
        <f t="shared" si="645"/>
        <v>0</v>
      </c>
      <c r="DV72" s="324">
        <f t="shared" si="645"/>
        <v>0</v>
      </c>
      <c r="DW72" s="324">
        <f>SUM(DW27)</f>
        <v>0</v>
      </c>
      <c r="DX72" s="324">
        <f t="shared" si="645"/>
        <v>0</v>
      </c>
      <c r="DY72" s="324">
        <f t="shared" si="645"/>
        <v>0</v>
      </c>
      <c r="DZ72" s="324">
        <f>SUM(DZ27)</f>
        <v>0</v>
      </c>
      <c r="EA72" s="324">
        <f t="shared" si="645"/>
        <v>0</v>
      </c>
      <c r="EB72" s="324">
        <f t="shared" si="645"/>
        <v>0</v>
      </c>
      <c r="EC72" s="324">
        <f>SUM(EC27)</f>
        <v>0</v>
      </c>
      <c r="ED72" s="324">
        <f t="shared" si="645"/>
        <v>347196</v>
      </c>
      <c r="EE72" s="324">
        <f t="shared" si="645"/>
        <v>470395</v>
      </c>
      <c r="EF72" s="324">
        <f>SUM(EF27)</f>
        <v>328758</v>
      </c>
      <c r="EG72" s="324">
        <f t="shared" si="645"/>
        <v>69315</v>
      </c>
      <c r="EH72" s="324">
        <f t="shared" si="645"/>
        <v>149141</v>
      </c>
      <c r="EI72" s="324">
        <f>SUM(EI27)</f>
        <v>83681</v>
      </c>
      <c r="EJ72" s="324">
        <f t="shared" si="645"/>
        <v>35288</v>
      </c>
      <c r="EK72" s="324">
        <f t="shared" si="645"/>
        <v>125453</v>
      </c>
      <c r="EL72" s="324">
        <f>SUM(EL27)</f>
        <v>116445</v>
      </c>
      <c r="EM72" s="324">
        <f t="shared" si="645"/>
        <v>20866</v>
      </c>
      <c r="EN72" s="324">
        <f t="shared" si="645"/>
        <v>27066</v>
      </c>
      <c r="EO72" s="324">
        <f>SUM(EO27)</f>
        <v>16917</v>
      </c>
      <c r="EP72" s="324">
        <f t="shared" si="645"/>
        <v>1026995</v>
      </c>
      <c r="EQ72" s="324">
        <f t="shared" si="645"/>
        <v>1114630</v>
      </c>
      <c r="ER72" s="324">
        <f>SUM(ER27)</f>
        <v>1070420</v>
      </c>
      <c r="ES72" s="324">
        <f t="shared" si="645"/>
        <v>458445</v>
      </c>
      <c r="ET72" s="324">
        <f t="shared" si="645"/>
        <v>547667</v>
      </c>
      <c r="EU72" s="324">
        <f>SUM(EU27)</f>
        <v>486845</v>
      </c>
      <c r="EV72" s="325">
        <f t="shared" si="645"/>
        <v>1958105</v>
      </c>
      <c r="EW72" s="325">
        <f t="shared" si="645"/>
        <v>2434352</v>
      </c>
      <c r="EX72" s="325">
        <f t="shared" si="645"/>
        <v>2103066</v>
      </c>
      <c r="EY72" s="325">
        <f t="shared" si="645"/>
        <v>0</v>
      </c>
      <c r="EZ72" s="325">
        <f t="shared" si="645"/>
        <v>0</v>
      </c>
      <c r="FA72" s="324">
        <f>SUM(FA27)</f>
        <v>0</v>
      </c>
      <c r="FB72" s="325">
        <f t="shared" si="645"/>
        <v>128335</v>
      </c>
      <c r="FC72" s="325">
        <f t="shared" si="645"/>
        <v>174393</v>
      </c>
      <c r="FD72" s="324">
        <f>SUM(FD27)</f>
        <v>163235</v>
      </c>
      <c r="FE72" s="325">
        <f t="shared" si="645"/>
        <v>59736</v>
      </c>
      <c r="FF72" s="325">
        <f t="shared" si="645"/>
        <v>85786</v>
      </c>
      <c r="FG72" s="324">
        <f>SUM(FG27)</f>
        <v>85786</v>
      </c>
      <c r="FH72" s="325">
        <f t="shared" si="645"/>
        <v>41413</v>
      </c>
      <c r="FI72" s="325">
        <f t="shared" si="645"/>
        <v>59322</v>
      </c>
      <c r="FJ72" s="324">
        <f>SUM(FJ27)</f>
        <v>59322</v>
      </c>
      <c r="FK72" s="325">
        <f t="shared" si="645"/>
        <v>123805</v>
      </c>
      <c r="FL72" s="325">
        <f t="shared" si="645"/>
        <v>128892</v>
      </c>
      <c r="FM72" s="324">
        <f>SUM(FM27)</f>
        <v>128891</v>
      </c>
      <c r="FN72" s="325">
        <f t="shared" si="645"/>
        <v>206990</v>
      </c>
      <c r="FO72" s="325">
        <f t="shared" si="645"/>
        <v>217569</v>
      </c>
      <c r="FP72" s="324">
        <f>SUM(FP27)</f>
        <v>209596</v>
      </c>
      <c r="FQ72" s="325">
        <f t="shared" si="645"/>
        <v>105127</v>
      </c>
      <c r="FR72" s="325">
        <f t="shared" si="645"/>
        <v>106553</v>
      </c>
      <c r="FS72" s="324">
        <f>SUM(FS27)</f>
        <v>114336</v>
      </c>
      <c r="FT72" s="325">
        <f t="shared" si="645"/>
        <v>143581</v>
      </c>
      <c r="FU72" s="325">
        <f t="shared" si="645"/>
        <v>177087</v>
      </c>
      <c r="FV72" s="324">
        <f>SUM(FV27)</f>
        <v>175944</v>
      </c>
      <c r="FW72" s="325">
        <f t="shared" si="645"/>
        <v>85768</v>
      </c>
      <c r="FX72" s="325">
        <f t="shared" si="645"/>
        <v>106383</v>
      </c>
      <c r="FY72" s="324">
        <f>SUM(FY27)</f>
        <v>103915</v>
      </c>
      <c r="FZ72" s="325">
        <f t="shared" si="645"/>
        <v>0</v>
      </c>
      <c r="GA72" s="325">
        <f t="shared" si="645"/>
        <v>0</v>
      </c>
      <c r="GB72" s="324">
        <f>SUM(GB27)</f>
        <v>0</v>
      </c>
      <c r="GC72" s="325">
        <f t="shared" si="645"/>
        <v>47119</v>
      </c>
      <c r="GD72" s="325">
        <f t="shared" si="645"/>
        <v>52327</v>
      </c>
      <c r="GE72" s="324">
        <f>SUM(GE27)</f>
        <v>52327</v>
      </c>
      <c r="GF72" s="325">
        <f t="shared" ref="GF72:HC72" si="646">SUM(GF27)</f>
        <v>786289</v>
      </c>
      <c r="GG72" s="325">
        <f t="shared" si="646"/>
        <v>864817</v>
      </c>
      <c r="GH72" s="324">
        <f>SUM(GH27)</f>
        <v>852464</v>
      </c>
      <c r="GI72" s="325">
        <f t="shared" si="646"/>
        <v>66125</v>
      </c>
      <c r="GJ72" s="325">
        <f t="shared" si="646"/>
        <v>82460</v>
      </c>
      <c r="GK72" s="324">
        <f>SUM(GK27)</f>
        <v>82460</v>
      </c>
      <c r="GL72" s="325">
        <f t="shared" si="646"/>
        <v>1794288</v>
      </c>
      <c r="GM72" s="325">
        <f t="shared" si="646"/>
        <v>2055589</v>
      </c>
      <c r="GN72" s="325">
        <f t="shared" si="646"/>
        <v>2028276</v>
      </c>
      <c r="GO72" s="325">
        <f t="shared" si="646"/>
        <v>824325</v>
      </c>
      <c r="GP72" s="325">
        <f t="shared" si="646"/>
        <v>1045836</v>
      </c>
      <c r="GQ72" s="324">
        <f>SUM(GQ27)</f>
        <v>1040218</v>
      </c>
      <c r="GR72" s="325">
        <f t="shared" si="646"/>
        <v>1516865</v>
      </c>
      <c r="GS72" s="325">
        <f t="shared" si="646"/>
        <v>1844959</v>
      </c>
      <c r="GT72" s="324">
        <f>SUM(GT27)</f>
        <v>1843002</v>
      </c>
      <c r="GU72" s="325">
        <f t="shared" si="646"/>
        <v>1277658</v>
      </c>
      <c r="GV72" s="325">
        <f t="shared" si="646"/>
        <v>1365967</v>
      </c>
      <c r="GW72" s="324">
        <f>SUM(GW27)</f>
        <v>1364839</v>
      </c>
      <c r="GX72" s="325">
        <f t="shared" si="646"/>
        <v>5413136</v>
      </c>
      <c r="GY72" s="325">
        <f t="shared" si="646"/>
        <v>6312351</v>
      </c>
      <c r="GZ72" s="325">
        <f t="shared" si="646"/>
        <v>6276335</v>
      </c>
      <c r="HA72" s="325">
        <f t="shared" si="646"/>
        <v>20979519</v>
      </c>
      <c r="HB72" s="325">
        <f t="shared" si="646"/>
        <v>27950107</v>
      </c>
      <c r="HC72" s="325">
        <f t="shared" si="646"/>
        <v>27722893</v>
      </c>
    </row>
    <row r="73" spans="1:211" x14ac:dyDescent="0.2">
      <c r="B73" s="324">
        <f>SUM(B71-B72)</f>
        <v>64360</v>
      </c>
      <c r="C73" s="324">
        <f>SUM(C71-C72)</f>
        <v>73157</v>
      </c>
      <c r="D73" s="324">
        <f>SUM(D71-D72)</f>
        <v>57588</v>
      </c>
      <c r="E73" s="324">
        <f t="shared" ref="E73:DR73" si="647">SUM(E71-E72)</f>
        <v>0</v>
      </c>
      <c r="F73" s="324">
        <f t="shared" si="647"/>
        <v>0</v>
      </c>
      <c r="G73" s="324">
        <f>SUM(G71-G72)</f>
        <v>0</v>
      </c>
      <c r="H73" s="324">
        <f t="shared" si="647"/>
        <v>0</v>
      </c>
      <c r="I73" s="324">
        <f t="shared" si="647"/>
        <v>0</v>
      </c>
      <c r="J73" s="324">
        <f>SUM(J71-J72)</f>
        <v>0</v>
      </c>
      <c r="K73" s="324">
        <f t="shared" si="647"/>
        <v>0</v>
      </c>
      <c r="L73" s="324">
        <f t="shared" si="647"/>
        <v>0</v>
      </c>
      <c r="M73" s="324">
        <f>SUM(M71-M72)</f>
        <v>0</v>
      </c>
      <c r="N73" s="324">
        <f t="shared" si="647"/>
        <v>0</v>
      </c>
      <c r="O73" s="324">
        <f t="shared" si="647"/>
        <v>0</v>
      </c>
      <c r="P73" s="324">
        <f>SUM(P71-P72)</f>
        <v>0</v>
      </c>
      <c r="Q73" s="324">
        <f t="shared" si="647"/>
        <v>626397</v>
      </c>
      <c r="R73" s="324">
        <f t="shared" si="647"/>
        <v>231491</v>
      </c>
      <c r="S73" s="324">
        <f>SUM(S71-S72)</f>
        <v>0</v>
      </c>
      <c r="T73" s="324">
        <f t="shared" si="647"/>
        <v>0</v>
      </c>
      <c r="U73" s="324">
        <f t="shared" si="647"/>
        <v>0</v>
      </c>
      <c r="V73" s="324">
        <f>SUM(V71-V72)</f>
        <v>0</v>
      </c>
      <c r="W73" s="324">
        <f t="shared" si="647"/>
        <v>-7551209</v>
      </c>
      <c r="X73" s="324">
        <f t="shared" si="647"/>
        <v>-7545447</v>
      </c>
      <c r="Y73" s="324">
        <f>SUM(Y71-Y72)</f>
        <v>-8014296</v>
      </c>
      <c r="Z73" s="324">
        <f t="shared" si="647"/>
        <v>3978219</v>
      </c>
      <c r="AA73" s="324">
        <f t="shared" si="647"/>
        <v>3889494</v>
      </c>
      <c r="AB73" s="324">
        <f>SUM(AB71-AB72)</f>
        <v>3429291</v>
      </c>
      <c r="AC73" s="324">
        <f t="shared" si="647"/>
        <v>-811109</v>
      </c>
      <c r="AD73" s="324">
        <f t="shared" si="647"/>
        <v>-5103912</v>
      </c>
      <c r="AE73" s="324">
        <f>SUM(AE71-AE72)</f>
        <v>-5065866</v>
      </c>
      <c r="AF73" s="324">
        <f t="shared" si="647"/>
        <v>1200</v>
      </c>
      <c r="AG73" s="324">
        <f t="shared" si="647"/>
        <v>1200</v>
      </c>
      <c r="AH73" s="324">
        <f>SUM(AH71-AH72)</f>
        <v>1200</v>
      </c>
      <c r="AI73" s="324">
        <f t="shared" si="647"/>
        <v>3497</v>
      </c>
      <c r="AJ73" s="324">
        <f t="shared" si="647"/>
        <v>4147</v>
      </c>
      <c r="AK73" s="324">
        <f>SUM(AK71-AK72)</f>
        <v>2904</v>
      </c>
      <c r="AL73" s="324">
        <f t="shared" si="647"/>
        <v>66308</v>
      </c>
      <c r="AM73" s="324">
        <f t="shared" si="647"/>
        <v>68711</v>
      </c>
      <c r="AN73" s="324">
        <f>SUM(AN71-AN72)</f>
        <v>43024</v>
      </c>
      <c r="AO73" s="324">
        <f t="shared" si="647"/>
        <v>-470907</v>
      </c>
      <c r="AP73" s="324">
        <f t="shared" si="647"/>
        <v>-486398</v>
      </c>
      <c r="AQ73" s="324">
        <f>SUM(AQ71-AQ72)</f>
        <v>-546042</v>
      </c>
      <c r="AR73" s="324">
        <f t="shared" si="647"/>
        <v>0</v>
      </c>
      <c r="AS73" s="324">
        <f t="shared" si="647"/>
        <v>0</v>
      </c>
      <c r="AT73" s="324">
        <f>SUM(AT71-AT72)</f>
        <v>0</v>
      </c>
      <c r="AU73" s="324">
        <f t="shared" si="647"/>
        <v>136007</v>
      </c>
      <c r="AV73" s="324">
        <f t="shared" si="647"/>
        <v>207473</v>
      </c>
      <c r="AW73" s="324">
        <f>SUM(AW71-AW72)</f>
        <v>161604</v>
      </c>
      <c r="AX73" s="324">
        <f t="shared" si="647"/>
        <v>-196150</v>
      </c>
      <c r="AY73" s="324">
        <f t="shared" si="647"/>
        <v>-196150</v>
      </c>
      <c r="AZ73" s="324">
        <f>SUM(AZ71-AZ72)</f>
        <v>-261714</v>
      </c>
      <c r="BA73" s="324">
        <f t="shared" si="647"/>
        <v>0</v>
      </c>
      <c r="BB73" s="324">
        <f t="shared" si="647"/>
        <v>0</v>
      </c>
      <c r="BC73" s="324">
        <f>SUM(BC71-BC72)</f>
        <v>0</v>
      </c>
      <c r="BD73" s="324">
        <f t="shared" si="647"/>
        <v>1000</v>
      </c>
      <c r="BE73" s="324">
        <f t="shared" si="647"/>
        <v>1028</v>
      </c>
      <c r="BF73" s="324">
        <f>SUM(BF71-BF72)</f>
        <v>239</v>
      </c>
      <c r="BG73" s="324">
        <f t="shared" si="647"/>
        <v>63481</v>
      </c>
      <c r="BH73" s="324">
        <f t="shared" si="647"/>
        <v>83328</v>
      </c>
      <c r="BI73" s="324">
        <f>SUM(BI71-BI72)</f>
        <v>46035</v>
      </c>
      <c r="BJ73" s="324">
        <f t="shared" si="647"/>
        <v>0</v>
      </c>
      <c r="BK73" s="324">
        <f t="shared" si="647"/>
        <v>0</v>
      </c>
      <c r="BL73" s="324">
        <f>SUM(BL71-BL72)</f>
        <v>0</v>
      </c>
      <c r="BM73" s="324">
        <f t="shared" si="647"/>
        <v>3500</v>
      </c>
      <c r="BN73" s="324">
        <f t="shared" si="647"/>
        <v>-16835</v>
      </c>
      <c r="BO73" s="324">
        <f>SUM(BO71-BO72)</f>
        <v>-17997</v>
      </c>
      <c r="BP73" s="324">
        <f t="shared" si="647"/>
        <v>-46666</v>
      </c>
      <c r="BQ73" s="324">
        <f t="shared" si="647"/>
        <v>89342</v>
      </c>
      <c r="BR73" s="324">
        <f>SUM(BR71-BR72)</f>
        <v>49631</v>
      </c>
      <c r="BS73" s="324">
        <f t="shared" si="647"/>
        <v>0</v>
      </c>
      <c r="BT73" s="324">
        <f t="shared" si="647"/>
        <v>6235</v>
      </c>
      <c r="BU73" s="324">
        <f>SUM(BU71-BU72)</f>
        <v>0</v>
      </c>
      <c r="BV73" s="324">
        <f t="shared" si="647"/>
        <v>0</v>
      </c>
      <c r="BW73" s="324">
        <f t="shared" si="647"/>
        <v>0</v>
      </c>
      <c r="BX73" s="324">
        <f>SUM(BX71-BX72)</f>
        <v>0</v>
      </c>
      <c r="BY73" s="324">
        <f t="shared" si="647"/>
        <v>570736</v>
      </c>
      <c r="BZ73" s="324">
        <f t="shared" si="647"/>
        <v>719673</v>
      </c>
      <c r="CA73" s="324">
        <f>SUM(CA71-CA72)</f>
        <v>719673</v>
      </c>
      <c r="CB73" s="324">
        <f t="shared" si="647"/>
        <v>0</v>
      </c>
      <c r="CC73" s="324">
        <f t="shared" si="647"/>
        <v>0</v>
      </c>
      <c r="CD73" s="324">
        <f>SUM(CD71-CD72)</f>
        <v>0</v>
      </c>
      <c r="CE73" s="324">
        <f t="shared" si="647"/>
        <v>885196</v>
      </c>
      <c r="CF73" s="324">
        <f t="shared" si="647"/>
        <v>1412306</v>
      </c>
      <c r="CG73" s="324">
        <f>SUM(CG71-CG72)</f>
        <v>742861</v>
      </c>
      <c r="CH73" s="324">
        <f t="shared" si="647"/>
        <v>0</v>
      </c>
      <c r="CI73" s="324">
        <f t="shared" si="647"/>
        <v>0</v>
      </c>
      <c r="CJ73" s="324">
        <f>SUM(CJ71-CJ72)</f>
        <v>0</v>
      </c>
      <c r="CK73" s="324">
        <f t="shared" si="647"/>
        <v>0</v>
      </c>
      <c r="CL73" s="324">
        <f t="shared" si="647"/>
        <v>0</v>
      </c>
      <c r="CM73" s="324">
        <f>SUM(CM71-CM72)</f>
        <v>0</v>
      </c>
      <c r="CN73" s="324">
        <f t="shared" si="647"/>
        <v>0</v>
      </c>
      <c r="CO73" s="324">
        <f t="shared" si="647"/>
        <v>0</v>
      </c>
      <c r="CP73" s="324">
        <f>SUM(CP71-CP72)</f>
        <v>0</v>
      </c>
      <c r="CQ73" s="324">
        <f t="shared" si="647"/>
        <v>0</v>
      </c>
      <c r="CR73" s="324">
        <f t="shared" si="647"/>
        <v>0</v>
      </c>
      <c r="CS73" s="324">
        <f>SUM(CS71-CS72)</f>
        <v>0</v>
      </c>
      <c r="CT73" s="324">
        <f t="shared" si="647"/>
        <v>0</v>
      </c>
      <c r="CU73" s="324">
        <f t="shared" si="647"/>
        <v>0</v>
      </c>
      <c r="CV73" s="324">
        <f>SUM(CV71-CV72)</f>
        <v>0</v>
      </c>
      <c r="CW73" s="324">
        <f t="shared" si="647"/>
        <v>3984</v>
      </c>
      <c r="CX73" s="324">
        <f t="shared" si="647"/>
        <v>42395</v>
      </c>
      <c r="CY73" s="324">
        <f>SUM(CY71-CY72)</f>
        <v>19540</v>
      </c>
      <c r="CZ73" s="324">
        <f t="shared" si="647"/>
        <v>22680</v>
      </c>
      <c r="DA73" s="324">
        <f t="shared" si="647"/>
        <v>25350</v>
      </c>
      <c r="DB73" s="324">
        <f>SUM(DB71-DB72)</f>
        <v>21900</v>
      </c>
      <c r="DC73" s="324">
        <f t="shared" si="647"/>
        <v>0</v>
      </c>
      <c r="DD73" s="324">
        <f t="shared" si="647"/>
        <v>0</v>
      </c>
      <c r="DE73" s="324">
        <f>SUM(DE71-DE72)</f>
        <v>0</v>
      </c>
      <c r="DF73" s="324">
        <f t="shared" si="647"/>
        <v>39074</v>
      </c>
      <c r="DG73" s="324">
        <f t="shared" si="647"/>
        <v>39197</v>
      </c>
      <c r="DH73" s="324">
        <f>SUM(DH71-DH72)</f>
        <v>42141</v>
      </c>
      <c r="DI73" s="324">
        <f t="shared" si="647"/>
        <v>48360</v>
      </c>
      <c r="DJ73" s="324">
        <f t="shared" si="647"/>
        <v>84677</v>
      </c>
      <c r="DK73" s="324">
        <f>SUM(DK71-DK72)</f>
        <v>26848</v>
      </c>
      <c r="DL73" s="324">
        <f t="shared" si="647"/>
        <v>0</v>
      </c>
      <c r="DM73" s="324">
        <f t="shared" si="647"/>
        <v>0</v>
      </c>
      <c r="DN73" s="324">
        <f>SUM(DN71-DN72)</f>
        <v>0</v>
      </c>
      <c r="DO73" s="324">
        <f t="shared" si="647"/>
        <v>167904</v>
      </c>
      <c r="DP73" s="324">
        <f t="shared" si="647"/>
        <v>140139</v>
      </c>
      <c r="DQ73" s="324">
        <f>SUM(DQ71-DQ72)</f>
        <v>133639</v>
      </c>
      <c r="DR73" s="325">
        <f t="shared" si="647"/>
        <v>-2394138</v>
      </c>
      <c r="DS73" s="325">
        <f t="shared" ref="DS73:GD73" si="648">SUM(DS71-DS72)</f>
        <v>-6229399</v>
      </c>
      <c r="DT73" s="325">
        <f t="shared" si="648"/>
        <v>-8407797</v>
      </c>
      <c r="DU73" s="324">
        <f t="shared" si="648"/>
        <v>0</v>
      </c>
      <c r="DV73" s="324">
        <f t="shared" si="648"/>
        <v>0</v>
      </c>
      <c r="DW73" s="324">
        <f>SUM(DW71-DW72)</f>
        <v>0</v>
      </c>
      <c r="DX73" s="324">
        <f t="shared" si="648"/>
        <v>0</v>
      </c>
      <c r="DY73" s="324">
        <f t="shared" si="648"/>
        <v>0</v>
      </c>
      <c r="DZ73" s="324">
        <f>SUM(DZ71-DZ72)</f>
        <v>0</v>
      </c>
      <c r="EA73" s="324">
        <f t="shared" si="648"/>
        <v>0</v>
      </c>
      <c r="EB73" s="324">
        <f t="shared" si="648"/>
        <v>0</v>
      </c>
      <c r="EC73" s="324">
        <f>SUM(EC71-EC72)</f>
        <v>0</v>
      </c>
      <c r="ED73" s="324">
        <f t="shared" si="648"/>
        <v>0</v>
      </c>
      <c r="EE73" s="324">
        <f t="shared" si="648"/>
        <v>0</v>
      </c>
      <c r="EF73" s="324">
        <f>SUM(EF71-EF72)</f>
        <v>0</v>
      </c>
      <c r="EG73" s="324">
        <f t="shared" si="648"/>
        <v>0</v>
      </c>
      <c r="EH73" s="324">
        <f t="shared" si="648"/>
        <v>0</v>
      </c>
      <c r="EI73" s="324">
        <f>SUM(EI71-EI72)</f>
        <v>0</v>
      </c>
      <c r="EJ73" s="324">
        <f t="shared" si="648"/>
        <v>0</v>
      </c>
      <c r="EK73" s="324">
        <f t="shared" si="648"/>
        <v>0</v>
      </c>
      <c r="EL73" s="324">
        <f>SUM(EL71-EL72)</f>
        <v>-5914</v>
      </c>
      <c r="EM73" s="324">
        <f t="shared" si="648"/>
        <v>0</v>
      </c>
      <c r="EN73" s="324">
        <f t="shared" si="648"/>
        <v>0</v>
      </c>
      <c r="EO73" s="324">
        <f>SUM(EO71-EO72)</f>
        <v>0</v>
      </c>
      <c r="EP73" s="324">
        <f t="shared" si="648"/>
        <v>0</v>
      </c>
      <c r="EQ73" s="324">
        <f t="shared" si="648"/>
        <v>0</v>
      </c>
      <c r="ER73" s="324">
        <f>SUM(ER71-ER72)</f>
        <v>-13881</v>
      </c>
      <c r="ES73" s="324">
        <f t="shared" si="648"/>
        <v>0</v>
      </c>
      <c r="ET73" s="324">
        <f t="shared" si="648"/>
        <v>0</v>
      </c>
      <c r="EU73" s="324">
        <f>SUM(EU71-EU72)</f>
        <v>-6531</v>
      </c>
      <c r="EV73" s="325">
        <f t="shared" si="648"/>
        <v>0</v>
      </c>
      <c r="EW73" s="325">
        <f t="shared" si="648"/>
        <v>0</v>
      </c>
      <c r="EX73" s="325">
        <f t="shared" si="648"/>
        <v>-26326</v>
      </c>
      <c r="EY73" s="325">
        <f t="shared" si="648"/>
        <v>0</v>
      </c>
      <c r="EZ73" s="325">
        <f t="shared" si="648"/>
        <v>0</v>
      </c>
      <c r="FA73" s="324">
        <f>SUM(FA71-FA72)</f>
        <v>0</v>
      </c>
      <c r="FB73" s="325">
        <f t="shared" si="648"/>
        <v>0</v>
      </c>
      <c r="FC73" s="325">
        <f t="shared" si="648"/>
        <v>0</v>
      </c>
      <c r="FD73" s="324">
        <f>SUM(FD71-FD72)</f>
        <v>-2395</v>
      </c>
      <c r="FE73" s="325">
        <f t="shared" si="648"/>
        <v>0</v>
      </c>
      <c r="FF73" s="325">
        <f t="shared" si="648"/>
        <v>0</v>
      </c>
      <c r="FG73" s="324">
        <f>SUM(FG71-FG72)</f>
        <v>-2294</v>
      </c>
      <c r="FH73" s="325">
        <f t="shared" si="648"/>
        <v>0</v>
      </c>
      <c r="FI73" s="325">
        <f t="shared" si="648"/>
        <v>0</v>
      </c>
      <c r="FJ73" s="324">
        <f>SUM(FJ71-FJ72)</f>
        <v>-7607</v>
      </c>
      <c r="FK73" s="325">
        <f t="shared" si="648"/>
        <v>0</v>
      </c>
      <c r="FL73" s="325">
        <f t="shared" si="648"/>
        <v>0</v>
      </c>
      <c r="FM73" s="324">
        <f>SUM(FM71-FM72)</f>
        <v>-4042</v>
      </c>
      <c r="FN73" s="325">
        <f t="shared" si="648"/>
        <v>0</v>
      </c>
      <c r="FO73" s="325">
        <f t="shared" si="648"/>
        <v>0</v>
      </c>
      <c r="FP73" s="324">
        <f>SUM(FP71-FP72)</f>
        <v>-16602</v>
      </c>
      <c r="FQ73" s="325">
        <f t="shared" si="648"/>
        <v>0</v>
      </c>
      <c r="FR73" s="325">
        <f t="shared" si="648"/>
        <v>0</v>
      </c>
      <c r="FS73" s="324">
        <f>SUM(FS71-FS72)</f>
        <v>-8575</v>
      </c>
      <c r="FT73" s="325">
        <f t="shared" si="648"/>
        <v>0</v>
      </c>
      <c r="FU73" s="325">
        <f t="shared" si="648"/>
        <v>0</v>
      </c>
      <c r="FV73" s="324">
        <f>SUM(FV71-FV72)</f>
        <v>-17525</v>
      </c>
      <c r="FW73" s="325">
        <f t="shared" si="648"/>
        <v>0</v>
      </c>
      <c r="FX73" s="325">
        <f t="shared" si="648"/>
        <v>0</v>
      </c>
      <c r="FY73" s="324">
        <f>SUM(FY71-FY72)</f>
        <v>-3730</v>
      </c>
      <c r="FZ73" s="325">
        <f t="shared" si="648"/>
        <v>0</v>
      </c>
      <c r="GA73" s="325">
        <f t="shared" si="648"/>
        <v>0</v>
      </c>
      <c r="GB73" s="324">
        <f>SUM(GB71-GB72)</f>
        <v>0</v>
      </c>
      <c r="GC73" s="325">
        <f t="shared" si="648"/>
        <v>0</v>
      </c>
      <c r="GD73" s="325">
        <f t="shared" si="648"/>
        <v>0</v>
      </c>
      <c r="GE73" s="324">
        <f>SUM(GE71-GE72)</f>
        <v>-4209</v>
      </c>
      <c r="GF73" s="325">
        <f t="shared" ref="GF73:HC73" si="649">SUM(GF71-GF72)</f>
        <v>0</v>
      </c>
      <c r="GG73" s="325">
        <f t="shared" si="649"/>
        <v>0</v>
      </c>
      <c r="GH73" s="324">
        <f>SUM(GH71-GH72)</f>
        <v>-48293</v>
      </c>
      <c r="GI73" s="325">
        <f t="shared" si="649"/>
        <v>0</v>
      </c>
      <c r="GJ73" s="325">
        <f t="shared" si="649"/>
        <v>0</v>
      </c>
      <c r="GK73" s="324">
        <f>SUM(GK71-GK72)</f>
        <v>-7416</v>
      </c>
      <c r="GL73" s="325">
        <f t="shared" si="649"/>
        <v>0</v>
      </c>
      <c r="GM73" s="325">
        <f t="shared" si="649"/>
        <v>0</v>
      </c>
      <c r="GN73" s="325">
        <f t="shared" si="649"/>
        <v>-122688</v>
      </c>
      <c r="GO73" s="325">
        <f t="shared" si="649"/>
        <v>0</v>
      </c>
      <c r="GP73" s="325">
        <f t="shared" si="649"/>
        <v>0</v>
      </c>
      <c r="GQ73" s="324">
        <f>SUM(GQ71-GQ72)</f>
        <v>-115763</v>
      </c>
      <c r="GR73" s="325">
        <f t="shared" si="649"/>
        <v>-40266</v>
      </c>
      <c r="GS73" s="325">
        <f t="shared" si="649"/>
        <v>-41522</v>
      </c>
      <c r="GT73" s="324">
        <f>SUM(GT71-GT72)</f>
        <v>-155277</v>
      </c>
      <c r="GU73" s="325">
        <f t="shared" si="649"/>
        <v>0</v>
      </c>
      <c r="GV73" s="325">
        <f t="shared" si="649"/>
        <v>0</v>
      </c>
      <c r="GW73" s="324">
        <f>SUM(GW71-GW72)</f>
        <v>-46637</v>
      </c>
      <c r="GX73" s="325">
        <f t="shared" si="649"/>
        <v>-40266</v>
      </c>
      <c r="GY73" s="325">
        <f t="shared" si="649"/>
        <v>-41522</v>
      </c>
      <c r="GZ73" s="325">
        <f t="shared" si="649"/>
        <v>-440061</v>
      </c>
      <c r="HA73" s="325">
        <f t="shared" si="649"/>
        <v>-2434404</v>
      </c>
      <c r="HB73" s="325">
        <f t="shared" si="649"/>
        <v>-6270921</v>
      </c>
      <c r="HC73" s="325">
        <f t="shared" si="649"/>
        <v>-8874184</v>
      </c>
    </row>
    <row r="74" spans="1:211" x14ac:dyDescent="0.2">
      <c r="B74" s="324"/>
      <c r="C74" s="324"/>
      <c r="D74" s="324"/>
      <c r="DU74" s="324"/>
      <c r="DV74" s="324"/>
      <c r="DW74" s="324"/>
    </row>
    <row r="75" spans="1:211" x14ac:dyDescent="0.2">
      <c r="B75" s="324"/>
      <c r="C75" s="324"/>
      <c r="D75" s="324"/>
    </row>
    <row r="76" spans="1:211" x14ac:dyDescent="0.2">
      <c r="B76" s="324"/>
      <c r="C76" s="324"/>
      <c r="D76" s="324"/>
    </row>
    <row r="77" spans="1:211" x14ac:dyDescent="0.2">
      <c r="B77" s="324"/>
      <c r="C77" s="324"/>
      <c r="D77" s="324"/>
    </row>
    <row r="78" spans="1:211" x14ac:dyDescent="0.2">
      <c r="B78" s="324"/>
      <c r="C78" s="324"/>
      <c r="D78" s="324"/>
    </row>
    <row r="79" spans="1:211" x14ac:dyDescent="0.2">
      <c r="B79" s="324"/>
      <c r="C79" s="324"/>
      <c r="D79" s="324"/>
    </row>
    <row r="80" spans="1:211" x14ac:dyDescent="0.2">
      <c r="B80" s="324"/>
      <c r="C80" s="324"/>
      <c r="D80" s="324"/>
    </row>
    <row r="81" spans="1:209" s="328" customFormat="1" x14ac:dyDescent="0.2">
      <c r="A81" s="49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7"/>
      <c r="DS81" s="326"/>
      <c r="DT81" s="326"/>
      <c r="DU81" s="327"/>
      <c r="DV81" s="327"/>
      <c r="DW81" s="327"/>
      <c r="DX81" s="326"/>
      <c r="DY81" s="326"/>
      <c r="DZ81" s="326"/>
      <c r="EA81" s="326"/>
      <c r="EB81" s="326"/>
      <c r="EC81" s="326"/>
      <c r="ED81" s="326"/>
      <c r="EE81" s="326"/>
      <c r="EF81" s="326"/>
      <c r="EG81" s="326"/>
      <c r="EH81" s="326"/>
      <c r="EI81" s="326"/>
      <c r="EJ81" s="326"/>
      <c r="EK81" s="326"/>
      <c r="EL81" s="326"/>
      <c r="EM81" s="326"/>
      <c r="EN81" s="326"/>
      <c r="EO81" s="326"/>
      <c r="EP81" s="326"/>
      <c r="EQ81" s="326"/>
      <c r="ER81" s="326"/>
      <c r="ES81" s="326"/>
      <c r="ET81" s="326"/>
      <c r="EU81" s="326"/>
      <c r="EV81" s="327"/>
      <c r="EW81" s="327"/>
      <c r="EX81" s="327"/>
      <c r="EY81" s="327"/>
      <c r="EZ81" s="327"/>
      <c r="FA81" s="327"/>
      <c r="FB81" s="327"/>
      <c r="FC81" s="327"/>
      <c r="FD81" s="327"/>
      <c r="FE81" s="327"/>
      <c r="FF81" s="327"/>
      <c r="FG81" s="327"/>
      <c r="FH81" s="327"/>
      <c r="FI81" s="327"/>
      <c r="FJ81" s="327"/>
      <c r="FK81" s="327"/>
      <c r="FL81" s="327"/>
      <c r="FM81" s="327"/>
      <c r="FN81" s="327"/>
      <c r="FO81" s="327"/>
      <c r="FP81" s="327"/>
      <c r="FQ81" s="327"/>
      <c r="FR81" s="327"/>
      <c r="FS81" s="327"/>
      <c r="FT81" s="327"/>
      <c r="FU81" s="327"/>
      <c r="FV81" s="327"/>
      <c r="FW81" s="327"/>
      <c r="FX81" s="327"/>
      <c r="FY81" s="327"/>
      <c r="FZ81" s="327"/>
      <c r="GA81" s="327"/>
      <c r="GB81" s="327"/>
      <c r="GC81" s="327"/>
      <c r="GD81" s="327"/>
      <c r="GE81" s="327"/>
      <c r="GF81" s="327"/>
      <c r="GG81" s="327"/>
      <c r="GH81" s="327"/>
      <c r="GI81" s="327"/>
      <c r="GJ81" s="327"/>
      <c r="GK81" s="327"/>
      <c r="GL81" s="327"/>
      <c r="GM81" s="327"/>
      <c r="GN81" s="327"/>
      <c r="GO81" s="327"/>
      <c r="GP81" s="327"/>
      <c r="GQ81" s="327"/>
      <c r="GR81" s="327"/>
      <c r="GS81" s="327"/>
      <c r="GT81" s="327"/>
      <c r="GU81" s="327"/>
      <c r="GV81" s="327"/>
      <c r="GW81" s="327"/>
      <c r="GX81" s="327"/>
      <c r="GY81" s="327"/>
      <c r="GZ81" s="327"/>
      <c r="HA81" s="327"/>
    </row>
    <row r="82" spans="1:209" x14ac:dyDescent="0.2">
      <c r="B82" s="324"/>
      <c r="C82" s="324"/>
      <c r="D82" s="324"/>
    </row>
    <row r="83" spans="1:209" x14ac:dyDescent="0.2">
      <c r="B83" s="324"/>
      <c r="C83" s="324"/>
      <c r="D83" s="324"/>
    </row>
    <row r="84" spans="1:209" x14ac:dyDescent="0.2">
      <c r="B84" s="324"/>
      <c r="C84" s="324"/>
      <c r="D84" s="324"/>
    </row>
    <row r="85" spans="1:209" x14ac:dyDescent="0.2">
      <c r="B85" s="324"/>
      <c r="C85" s="324"/>
      <c r="D85" s="324"/>
    </row>
    <row r="86" spans="1:209" s="328" customFormat="1" x14ac:dyDescent="0.2">
      <c r="A86" s="49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7"/>
      <c r="DS86" s="326"/>
      <c r="DT86" s="326"/>
      <c r="DU86" s="327"/>
      <c r="DV86" s="327"/>
      <c r="DW86" s="327"/>
      <c r="DX86" s="326"/>
      <c r="DY86" s="326"/>
      <c r="DZ86" s="326"/>
      <c r="EA86" s="326"/>
      <c r="EB86" s="326"/>
      <c r="EC86" s="326"/>
      <c r="ED86" s="326"/>
      <c r="EE86" s="326"/>
      <c r="EF86" s="326"/>
      <c r="EG86" s="326"/>
      <c r="EH86" s="326"/>
      <c r="EI86" s="326"/>
      <c r="EJ86" s="326"/>
      <c r="EK86" s="326"/>
      <c r="EL86" s="326"/>
      <c r="EM86" s="326"/>
      <c r="EN86" s="326"/>
      <c r="EO86" s="326"/>
      <c r="EP86" s="326"/>
      <c r="EQ86" s="326"/>
      <c r="ER86" s="326"/>
      <c r="ES86" s="326"/>
      <c r="ET86" s="326"/>
      <c r="EU86" s="326"/>
      <c r="EV86" s="327"/>
      <c r="EW86" s="327"/>
      <c r="EX86" s="327"/>
      <c r="EY86" s="327"/>
      <c r="EZ86" s="327"/>
      <c r="FA86" s="327"/>
      <c r="FB86" s="327"/>
      <c r="FC86" s="327"/>
      <c r="FD86" s="327"/>
      <c r="FE86" s="327"/>
      <c r="FF86" s="327"/>
      <c r="FG86" s="327"/>
      <c r="FH86" s="327"/>
      <c r="FI86" s="327"/>
      <c r="FJ86" s="327"/>
      <c r="FK86" s="327"/>
      <c r="FL86" s="327"/>
      <c r="FM86" s="327"/>
      <c r="FN86" s="327"/>
      <c r="FO86" s="327"/>
      <c r="FP86" s="327"/>
      <c r="FQ86" s="327"/>
      <c r="FR86" s="327"/>
      <c r="FS86" s="327"/>
      <c r="FT86" s="327"/>
      <c r="FU86" s="327"/>
      <c r="FV86" s="327"/>
      <c r="FW86" s="327"/>
      <c r="FX86" s="327"/>
      <c r="FY86" s="327"/>
      <c r="FZ86" s="327"/>
      <c r="GA86" s="327"/>
      <c r="GB86" s="327"/>
      <c r="GC86" s="327"/>
      <c r="GD86" s="327"/>
      <c r="GE86" s="327"/>
      <c r="GF86" s="327"/>
      <c r="GG86" s="327"/>
      <c r="GH86" s="327"/>
      <c r="GI86" s="327"/>
      <c r="GJ86" s="327"/>
      <c r="GK86" s="327"/>
      <c r="GL86" s="327"/>
      <c r="GM86" s="327"/>
      <c r="GN86" s="327"/>
      <c r="GO86" s="327"/>
      <c r="GP86" s="327"/>
      <c r="GQ86" s="327"/>
      <c r="GR86" s="327"/>
      <c r="GS86" s="327"/>
      <c r="GT86" s="327"/>
      <c r="GU86" s="327"/>
      <c r="GV86" s="327"/>
      <c r="GW86" s="327"/>
      <c r="GX86" s="327"/>
      <c r="GY86" s="327"/>
      <c r="GZ86" s="327"/>
      <c r="HA86" s="327"/>
    </row>
    <row r="87" spans="1:209" s="328" customFormat="1" x14ac:dyDescent="0.2">
      <c r="A87" s="49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7"/>
      <c r="DS87" s="326"/>
      <c r="DT87" s="326"/>
      <c r="DU87" s="327"/>
      <c r="DV87" s="327"/>
      <c r="DW87" s="327"/>
      <c r="DX87" s="326"/>
      <c r="DY87" s="326"/>
      <c r="DZ87" s="326"/>
      <c r="EA87" s="326"/>
      <c r="EB87" s="326"/>
      <c r="EC87" s="326"/>
      <c r="ED87" s="326"/>
      <c r="EE87" s="326"/>
      <c r="EF87" s="326"/>
      <c r="EG87" s="326"/>
      <c r="EH87" s="326"/>
      <c r="EI87" s="326"/>
      <c r="EJ87" s="326"/>
      <c r="EK87" s="326"/>
      <c r="EL87" s="326"/>
      <c r="EM87" s="326"/>
      <c r="EN87" s="326"/>
      <c r="EO87" s="326"/>
      <c r="EP87" s="326"/>
      <c r="EQ87" s="326"/>
      <c r="ER87" s="326"/>
      <c r="ES87" s="326"/>
      <c r="ET87" s="326"/>
      <c r="EU87" s="326"/>
      <c r="EV87" s="327"/>
      <c r="EW87" s="327"/>
      <c r="EX87" s="327"/>
      <c r="EY87" s="327"/>
      <c r="EZ87" s="327"/>
      <c r="FA87" s="327"/>
      <c r="FB87" s="327"/>
      <c r="FC87" s="327"/>
      <c r="FD87" s="327"/>
      <c r="FE87" s="327"/>
      <c r="FF87" s="327"/>
      <c r="FG87" s="327"/>
      <c r="FH87" s="327"/>
      <c r="FI87" s="327"/>
      <c r="FJ87" s="327"/>
      <c r="FK87" s="327"/>
      <c r="FL87" s="327"/>
      <c r="FM87" s="327"/>
      <c r="FN87" s="327"/>
      <c r="FO87" s="327"/>
      <c r="FP87" s="327"/>
      <c r="FQ87" s="327"/>
      <c r="FR87" s="327"/>
      <c r="FS87" s="327"/>
      <c r="FT87" s="327"/>
      <c r="FU87" s="327"/>
      <c r="FV87" s="327"/>
      <c r="FW87" s="327"/>
      <c r="FX87" s="327"/>
      <c r="FY87" s="327"/>
      <c r="FZ87" s="327"/>
      <c r="GA87" s="327"/>
      <c r="GB87" s="327"/>
      <c r="GC87" s="327"/>
      <c r="GD87" s="327"/>
      <c r="GE87" s="327"/>
      <c r="GF87" s="327"/>
      <c r="GG87" s="327"/>
      <c r="GH87" s="327"/>
      <c r="GI87" s="327"/>
      <c r="GJ87" s="327"/>
      <c r="GK87" s="327"/>
      <c r="GL87" s="327"/>
      <c r="GM87" s="327"/>
      <c r="GN87" s="327"/>
      <c r="GO87" s="327"/>
      <c r="GP87" s="327"/>
      <c r="GQ87" s="327"/>
      <c r="GR87" s="327"/>
      <c r="GS87" s="327"/>
      <c r="GT87" s="327"/>
      <c r="GU87" s="327"/>
      <c r="GV87" s="327"/>
      <c r="GW87" s="327"/>
      <c r="GX87" s="327"/>
      <c r="GY87" s="327"/>
      <c r="GZ87" s="327"/>
      <c r="HA87" s="327"/>
    </row>
    <row r="88" spans="1:209" x14ac:dyDescent="0.2">
      <c r="B88" s="324"/>
      <c r="C88" s="324"/>
      <c r="D88" s="324"/>
    </row>
    <row r="89" spans="1:209" x14ac:dyDescent="0.2">
      <c r="B89" s="324"/>
      <c r="C89" s="324"/>
      <c r="D89" s="324"/>
    </row>
    <row r="90" spans="1:209" x14ac:dyDescent="0.2">
      <c r="B90" s="324"/>
      <c r="C90" s="324"/>
      <c r="D90" s="324"/>
    </row>
    <row r="91" spans="1:209" x14ac:dyDescent="0.2">
      <c r="B91" s="324"/>
      <c r="C91" s="324"/>
      <c r="D91" s="324"/>
    </row>
    <row r="92" spans="1:209" x14ac:dyDescent="0.2">
      <c r="B92" s="324"/>
      <c r="C92" s="324"/>
      <c r="D92" s="324"/>
    </row>
    <row r="93" spans="1:209" x14ac:dyDescent="0.2">
      <c r="B93" s="324"/>
      <c r="C93" s="324"/>
      <c r="D93" s="324"/>
    </row>
    <row r="94" spans="1:209" x14ac:dyDescent="0.2">
      <c r="B94" s="324"/>
      <c r="C94" s="324"/>
      <c r="D94" s="324"/>
    </row>
    <row r="95" spans="1:209" x14ac:dyDescent="0.2">
      <c r="B95" s="324"/>
      <c r="C95" s="324"/>
      <c r="D95" s="324"/>
    </row>
    <row r="96" spans="1:209" x14ac:dyDescent="0.2">
      <c r="B96" s="324"/>
      <c r="C96" s="324"/>
      <c r="D96" s="324"/>
    </row>
    <row r="97" spans="1:209" s="328" customFormat="1" x14ac:dyDescent="0.2">
      <c r="A97" s="49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7"/>
      <c r="DS97" s="326"/>
      <c r="DT97" s="326"/>
      <c r="DU97" s="327"/>
      <c r="DV97" s="327"/>
      <c r="DW97" s="327"/>
      <c r="DX97" s="326"/>
      <c r="DY97" s="326"/>
      <c r="DZ97" s="326"/>
      <c r="EA97" s="326"/>
      <c r="EB97" s="326"/>
      <c r="EC97" s="326"/>
      <c r="ED97" s="326"/>
      <c r="EE97" s="326"/>
      <c r="EF97" s="326"/>
      <c r="EG97" s="326"/>
      <c r="EH97" s="326"/>
      <c r="EI97" s="326"/>
      <c r="EJ97" s="326"/>
      <c r="EK97" s="326"/>
      <c r="EL97" s="326"/>
      <c r="EM97" s="326"/>
      <c r="EN97" s="326"/>
      <c r="EO97" s="326"/>
      <c r="EP97" s="326"/>
      <c r="EQ97" s="326"/>
      <c r="ER97" s="326"/>
      <c r="ES97" s="326"/>
      <c r="ET97" s="326"/>
      <c r="EU97" s="326"/>
      <c r="EV97" s="327"/>
      <c r="EW97" s="327"/>
      <c r="EX97" s="327"/>
      <c r="EY97" s="327"/>
      <c r="EZ97" s="327"/>
      <c r="FA97" s="327"/>
      <c r="FB97" s="327"/>
      <c r="FC97" s="327"/>
      <c r="FD97" s="327"/>
      <c r="FE97" s="327"/>
      <c r="FF97" s="327"/>
      <c r="FG97" s="327"/>
      <c r="FH97" s="327"/>
      <c r="FI97" s="327"/>
      <c r="FJ97" s="327"/>
      <c r="FK97" s="327"/>
      <c r="FL97" s="327"/>
      <c r="FM97" s="327"/>
      <c r="FN97" s="327"/>
      <c r="FO97" s="327"/>
      <c r="FP97" s="327"/>
      <c r="FQ97" s="327"/>
      <c r="FR97" s="327"/>
      <c r="FS97" s="327"/>
      <c r="FT97" s="327"/>
      <c r="FU97" s="327"/>
      <c r="FV97" s="327"/>
      <c r="FW97" s="327"/>
      <c r="FX97" s="327"/>
      <c r="FY97" s="327"/>
      <c r="FZ97" s="327"/>
      <c r="GA97" s="327"/>
      <c r="GB97" s="327"/>
      <c r="GC97" s="327"/>
      <c r="GD97" s="327"/>
      <c r="GE97" s="327"/>
      <c r="GF97" s="327"/>
      <c r="GG97" s="327"/>
      <c r="GH97" s="327"/>
      <c r="GI97" s="327"/>
      <c r="GJ97" s="327"/>
      <c r="GK97" s="327"/>
      <c r="GL97" s="327"/>
      <c r="GM97" s="327"/>
      <c r="GN97" s="327"/>
      <c r="GO97" s="327"/>
      <c r="GP97" s="327"/>
      <c r="GQ97" s="327"/>
      <c r="GR97" s="327"/>
      <c r="GS97" s="327"/>
      <c r="GT97" s="327"/>
      <c r="GU97" s="327"/>
      <c r="GV97" s="327"/>
      <c r="GW97" s="327"/>
      <c r="GX97" s="327"/>
      <c r="GY97" s="327"/>
      <c r="GZ97" s="327"/>
      <c r="HA97" s="327"/>
    </row>
    <row r="98" spans="1:209" x14ac:dyDescent="0.2">
      <c r="B98" s="324"/>
      <c r="C98" s="324"/>
      <c r="D98" s="324"/>
    </row>
    <row r="99" spans="1:209" x14ac:dyDescent="0.2">
      <c r="B99" s="324"/>
      <c r="C99" s="324"/>
      <c r="D99" s="324"/>
    </row>
    <row r="100" spans="1:209" x14ac:dyDescent="0.2">
      <c r="B100" s="324"/>
      <c r="C100" s="324"/>
      <c r="D100" s="324"/>
    </row>
    <row r="101" spans="1:209" x14ac:dyDescent="0.2">
      <c r="B101" s="324"/>
      <c r="C101" s="324"/>
      <c r="D101" s="324"/>
    </row>
    <row r="102" spans="1:209" x14ac:dyDescent="0.2">
      <c r="B102" s="324"/>
      <c r="C102" s="324"/>
      <c r="D102" s="324"/>
    </row>
    <row r="103" spans="1:209" x14ac:dyDescent="0.2">
      <c r="B103" s="324"/>
      <c r="C103" s="324"/>
      <c r="D103" s="324"/>
    </row>
    <row r="104" spans="1:209" x14ac:dyDescent="0.2">
      <c r="B104" s="324"/>
      <c r="C104" s="324"/>
      <c r="D104" s="324"/>
    </row>
    <row r="105" spans="1:209" x14ac:dyDescent="0.2">
      <c r="B105" s="324"/>
      <c r="C105" s="324"/>
      <c r="D105" s="324"/>
    </row>
    <row r="106" spans="1:209" x14ac:dyDescent="0.2">
      <c r="B106" s="324"/>
      <c r="C106" s="324"/>
      <c r="D106" s="324"/>
    </row>
    <row r="107" spans="1:209" x14ac:dyDescent="0.2">
      <c r="B107" s="324"/>
      <c r="C107" s="324"/>
      <c r="D107" s="324"/>
    </row>
    <row r="108" spans="1:209" x14ac:dyDescent="0.2">
      <c r="B108" s="324"/>
      <c r="C108" s="324"/>
      <c r="D108" s="324"/>
    </row>
    <row r="109" spans="1:209" x14ac:dyDescent="0.2">
      <c r="B109" s="324"/>
      <c r="C109" s="324"/>
      <c r="D109" s="324"/>
    </row>
    <row r="110" spans="1:209" x14ac:dyDescent="0.2">
      <c r="B110" s="324"/>
      <c r="C110" s="324"/>
      <c r="D110" s="324"/>
    </row>
    <row r="111" spans="1:209" x14ac:dyDescent="0.2">
      <c r="B111" s="324"/>
      <c r="C111" s="324"/>
      <c r="D111" s="324"/>
    </row>
    <row r="112" spans="1:209" x14ac:dyDescent="0.2">
      <c r="B112" s="324"/>
      <c r="C112" s="324"/>
      <c r="D112" s="324"/>
    </row>
    <row r="113" spans="2:4" s="304" customFormat="1" x14ac:dyDescent="0.2">
      <c r="B113" s="324"/>
      <c r="C113" s="324"/>
      <c r="D113" s="324"/>
    </row>
    <row r="114" spans="2:4" s="304" customFormat="1" x14ac:dyDescent="0.2">
      <c r="B114" s="324"/>
      <c r="C114" s="324"/>
      <c r="D114" s="324"/>
    </row>
    <row r="115" spans="2:4" s="304" customFormat="1" x14ac:dyDescent="0.2">
      <c r="B115" s="324"/>
      <c r="C115" s="324"/>
      <c r="D115" s="324"/>
    </row>
    <row r="116" spans="2:4" s="304" customFormat="1" x14ac:dyDescent="0.2">
      <c r="B116" s="324"/>
      <c r="C116" s="324"/>
      <c r="D116" s="324"/>
    </row>
    <row r="117" spans="2:4" s="304" customFormat="1" x14ac:dyDescent="0.2">
      <c r="B117" s="324"/>
      <c r="C117" s="324"/>
      <c r="D117" s="324"/>
    </row>
    <row r="118" spans="2:4" s="304" customFormat="1" x14ac:dyDescent="0.2">
      <c r="B118" s="324"/>
      <c r="C118" s="324"/>
      <c r="D118" s="324"/>
    </row>
    <row r="119" spans="2:4" s="304" customFormat="1" x14ac:dyDescent="0.2">
      <c r="B119" s="324"/>
      <c r="C119" s="324"/>
      <c r="D119" s="324"/>
    </row>
    <row r="120" spans="2:4" s="304" customFormat="1" x14ac:dyDescent="0.2">
      <c r="B120" s="324"/>
      <c r="C120" s="324"/>
      <c r="D120" s="324"/>
    </row>
    <row r="121" spans="2:4" s="304" customFormat="1" x14ac:dyDescent="0.2">
      <c r="B121" s="324"/>
      <c r="C121" s="324"/>
      <c r="D121" s="324"/>
    </row>
    <row r="122" spans="2:4" s="304" customFormat="1" x14ac:dyDescent="0.2">
      <c r="B122" s="324"/>
      <c r="C122" s="324"/>
      <c r="D122" s="324"/>
    </row>
    <row r="123" spans="2:4" s="304" customFormat="1" x14ac:dyDescent="0.2">
      <c r="B123" s="324"/>
      <c r="C123" s="324"/>
      <c r="D123" s="324"/>
    </row>
    <row r="124" spans="2:4" s="304" customFormat="1" x14ac:dyDescent="0.2">
      <c r="B124" s="324"/>
      <c r="C124" s="324"/>
      <c r="D124" s="324"/>
    </row>
    <row r="125" spans="2:4" s="304" customFormat="1" x14ac:dyDescent="0.2">
      <c r="B125" s="324"/>
      <c r="C125" s="324"/>
      <c r="D125" s="324"/>
    </row>
    <row r="126" spans="2:4" s="304" customFormat="1" x14ac:dyDescent="0.2">
      <c r="B126" s="324"/>
      <c r="C126" s="324"/>
      <c r="D126" s="324"/>
    </row>
    <row r="127" spans="2:4" s="304" customFormat="1" x14ac:dyDescent="0.2">
      <c r="B127" s="324"/>
      <c r="C127" s="324"/>
      <c r="D127" s="324"/>
    </row>
    <row r="128" spans="2:4" s="304" customFormat="1" x14ac:dyDescent="0.2">
      <c r="B128" s="324"/>
      <c r="C128" s="324"/>
      <c r="D128" s="324"/>
    </row>
    <row r="129" spans="2:4" s="304" customFormat="1" x14ac:dyDescent="0.2">
      <c r="B129" s="324"/>
      <c r="C129" s="324"/>
      <c r="D129" s="324"/>
    </row>
    <row r="130" spans="2:4" s="304" customFormat="1" x14ac:dyDescent="0.2">
      <c r="B130" s="324"/>
      <c r="C130" s="324"/>
      <c r="D130" s="324"/>
    </row>
    <row r="131" spans="2:4" s="304" customFormat="1" x14ac:dyDescent="0.2">
      <c r="B131" s="324"/>
      <c r="C131" s="324"/>
      <c r="D131" s="324"/>
    </row>
    <row r="132" spans="2:4" s="304" customFormat="1" x14ac:dyDescent="0.2">
      <c r="B132" s="324"/>
      <c r="C132" s="324"/>
      <c r="D132" s="324"/>
    </row>
    <row r="133" spans="2:4" s="304" customFormat="1" x14ac:dyDescent="0.2">
      <c r="B133" s="324"/>
      <c r="C133" s="324"/>
      <c r="D133" s="324"/>
    </row>
    <row r="134" spans="2:4" s="304" customFormat="1" x14ac:dyDescent="0.2">
      <c r="B134" s="324"/>
      <c r="C134" s="324"/>
      <c r="D134" s="324"/>
    </row>
    <row r="135" spans="2:4" s="304" customFormat="1" x14ac:dyDescent="0.2">
      <c r="B135" s="324"/>
      <c r="C135" s="324"/>
      <c r="D135" s="324"/>
    </row>
    <row r="136" spans="2:4" s="304" customFormat="1" x14ac:dyDescent="0.2">
      <c r="B136" s="324"/>
      <c r="C136" s="324"/>
      <c r="D136" s="324"/>
    </row>
    <row r="137" spans="2:4" s="304" customFormat="1" x14ac:dyDescent="0.2">
      <c r="B137" s="324"/>
      <c r="C137" s="324"/>
      <c r="D137" s="324"/>
    </row>
    <row r="138" spans="2:4" s="304" customFormat="1" x14ac:dyDescent="0.2">
      <c r="B138" s="324"/>
      <c r="C138" s="324"/>
      <c r="D138" s="324"/>
    </row>
    <row r="139" spans="2:4" s="304" customFormat="1" x14ac:dyDescent="0.2">
      <c r="B139" s="324"/>
      <c r="C139" s="324"/>
      <c r="D139" s="324"/>
    </row>
    <row r="140" spans="2:4" s="304" customFormat="1" x14ac:dyDescent="0.2">
      <c r="B140" s="324"/>
      <c r="C140" s="324"/>
      <c r="D140" s="324"/>
    </row>
    <row r="141" spans="2:4" s="304" customFormat="1" x14ac:dyDescent="0.2">
      <c r="B141" s="324"/>
      <c r="C141" s="324"/>
      <c r="D141" s="324"/>
    </row>
    <row r="142" spans="2:4" s="304" customFormat="1" x14ac:dyDescent="0.2">
      <c r="B142" s="324"/>
      <c r="C142" s="324"/>
      <c r="D142" s="324"/>
    </row>
    <row r="143" spans="2:4" s="304" customFormat="1" x14ac:dyDescent="0.2">
      <c r="B143" s="324"/>
      <c r="C143" s="324"/>
      <c r="D143" s="324"/>
    </row>
    <row r="144" spans="2:4" s="304" customFormat="1" x14ac:dyDescent="0.2">
      <c r="B144" s="324"/>
      <c r="C144" s="324"/>
      <c r="D144" s="324"/>
    </row>
    <row r="145" spans="2:4" s="304" customFormat="1" x14ac:dyDescent="0.2">
      <c r="B145" s="324"/>
      <c r="C145" s="324"/>
      <c r="D145" s="324"/>
    </row>
    <row r="146" spans="2:4" s="304" customFormat="1" x14ac:dyDescent="0.2">
      <c r="B146" s="324"/>
      <c r="C146" s="324"/>
      <c r="D146" s="324"/>
    </row>
    <row r="147" spans="2:4" s="304" customFormat="1" x14ac:dyDescent="0.2">
      <c r="B147" s="324"/>
      <c r="C147" s="324"/>
      <c r="D147" s="324"/>
    </row>
    <row r="148" spans="2:4" s="304" customFormat="1" x14ac:dyDescent="0.2">
      <c r="B148" s="324"/>
      <c r="C148" s="324"/>
      <c r="D148" s="324"/>
    </row>
    <row r="149" spans="2:4" s="304" customFormat="1" x14ac:dyDescent="0.2">
      <c r="B149" s="324"/>
      <c r="C149" s="324"/>
      <c r="D149" s="324"/>
    </row>
    <row r="150" spans="2:4" s="304" customFormat="1" x14ac:dyDescent="0.2">
      <c r="B150" s="324"/>
      <c r="C150" s="324"/>
      <c r="D150" s="324"/>
    </row>
    <row r="151" spans="2:4" s="304" customFormat="1" x14ac:dyDescent="0.2">
      <c r="B151" s="324"/>
      <c r="C151" s="324"/>
      <c r="D151" s="324"/>
    </row>
    <row r="152" spans="2:4" s="304" customFormat="1" x14ac:dyDescent="0.2">
      <c r="B152" s="324"/>
      <c r="C152" s="324"/>
      <c r="D152" s="324"/>
    </row>
    <row r="153" spans="2:4" s="304" customFormat="1" x14ac:dyDescent="0.2">
      <c r="B153" s="324"/>
      <c r="C153" s="324"/>
      <c r="D153" s="324"/>
    </row>
    <row r="154" spans="2:4" s="304" customFormat="1" x14ac:dyDescent="0.2">
      <c r="B154" s="324"/>
      <c r="C154" s="324"/>
      <c r="D154" s="324"/>
    </row>
    <row r="155" spans="2:4" s="304" customFormat="1" x14ac:dyDescent="0.2">
      <c r="B155" s="324"/>
      <c r="C155" s="324"/>
      <c r="D155" s="324"/>
    </row>
    <row r="156" spans="2:4" s="304" customFormat="1" x14ac:dyDescent="0.2">
      <c r="B156" s="324"/>
      <c r="C156" s="324"/>
      <c r="D156" s="324"/>
    </row>
    <row r="157" spans="2:4" s="304" customFormat="1" x14ac:dyDescent="0.2">
      <c r="B157" s="324"/>
      <c r="C157" s="324"/>
      <c r="D157" s="324"/>
    </row>
    <row r="158" spans="2:4" s="304" customFormat="1" x14ac:dyDescent="0.2">
      <c r="B158" s="324"/>
      <c r="C158" s="324"/>
      <c r="D158" s="324"/>
    </row>
    <row r="159" spans="2:4" s="304" customFormat="1" x14ac:dyDescent="0.2">
      <c r="B159" s="324"/>
      <c r="C159" s="324"/>
      <c r="D159" s="324"/>
    </row>
    <row r="160" spans="2:4" s="304" customFormat="1" x14ac:dyDescent="0.2">
      <c r="B160" s="324"/>
      <c r="C160" s="324"/>
      <c r="D160" s="324"/>
    </row>
    <row r="161" spans="2:4" s="304" customFormat="1" x14ac:dyDescent="0.2">
      <c r="B161" s="324"/>
      <c r="C161" s="324"/>
      <c r="D161" s="324"/>
    </row>
    <row r="162" spans="2:4" s="304" customFormat="1" x14ac:dyDescent="0.2">
      <c r="B162" s="324"/>
      <c r="C162" s="324"/>
      <c r="D162" s="324"/>
    </row>
    <row r="163" spans="2:4" s="304" customFormat="1" x14ac:dyDescent="0.2">
      <c r="B163" s="324"/>
      <c r="C163" s="324"/>
      <c r="D163" s="324"/>
    </row>
    <row r="164" spans="2:4" s="304" customFormat="1" x14ac:dyDescent="0.2">
      <c r="B164" s="324"/>
      <c r="C164" s="324"/>
      <c r="D164" s="324"/>
    </row>
    <row r="165" spans="2:4" s="304" customFormat="1" x14ac:dyDescent="0.2">
      <c r="B165" s="324"/>
      <c r="C165" s="324"/>
      <c r="D165" s="324"/>
    </row>
    <row r="166" spans="2:4" s="304" customFormat="1" x14ac:dyDescent="0.2">
      <c r="B166" s="324"/>
      <c r="C166" s="324"/>
      <c r="D166" s="324"/>
    </row>
    <row r="167" spans="2:4" s="304" customFormat="1" x14ac:dyDescent="0.2">
      <c r="B167" s="324"/>
      <c r="C167" s="324"/>
      <c r="D167" s="324"/>
    </row>
    <row r="168" spans="2:4" s="304" customFormat="1" x14ac:dyDescent="0.2">
      <c r="B168" s="324"/>
      <c r="C168" s="324"/>
      <c r="D168" s="324"/>
    </row>
    <row r="169" spans="2:4" s="304" customFormat="1" x14ac:dyDescent="0.2">
      <c r="B169" s="324"/>
      <c r="C169" s="324"/>
      <c r="D169" s="324"/>
    </row>
    <row r="170" spans="2:4" s="304" customFormat="1" x14ac:dyDescent="0.2">
      <c r="B170" s="324"/>
      <c r="C170" s="324"/>
      <c r="D170" s="324"/>
    </row>
    <row r="171" spans="2:4" s="304" customFormat="1" x14ac:dyDescent="0.2">
      <c r="B171" s="324"/>
      <c r="C171" s="324"/>
      <c r="D171" s="324"/>
    </row>
    <row r="172" spans="2:4" s="304" customFormat="1" x14ac:dyDescent="0.2">
      <c r="B172" s="324"/>
      <c r="C172" s="324"/>
      <c r="D172" s="324"/>
    </row>
    <row r="173" spans="2:4" s="304" customFormat="1" x14ac:dyDescent="0.2">
      <c r="B173" s="324"/>
      <c r="C173" s="324"/>
      <c r="D173" s="324"/>
    </row>
    <row r="174" spans="2:4" s="304" customFormat="1" x14ac:dyDescent="0.2">
      <c r="B174" s="324"/>
      <c r="C174" s="324"/>
      <c r="D174" s="324"/>
    </row>
    <row r="175" spans="2:4" s="304" customFormat="1" x14ac:dyDescent="0.2">
      <c r="B175" s="324"/>
      <c r="C175" s="324"/>
      <c r="D175" s="324"/>
    </row>
    <row r="176" spans="2:4" s="304" customFormat="1" x14ac:dyDescent="0.2">
      <c r="B176" s="324"/>
      <c r="C176" s="324"/>
      <c r="D176" s="324"/>
    </row>
    <row r="177" spans="2:4" s="304" customFormat="1" x14ac:dyDescent="0.2">
      <c r="B177" s="324"/>
      <c r="C177" s="324"/>
      <c r="D177" s="324"/>
    </row>
    <row r="178" spans="2:4" s="304" customFormat="1" x14ac:dyDescent="0.2">
      <c r="B178" s="324"/>
      <c r="C178" s="324"/>
      <c r="D178" s="324"/>
    </row>
    <row r="179" spans="2:4" s="304" customFormat="1" x14ac:dyDescent="0.2">
      <c r="B179" s="324"/>
      <c r="C179" s="324"/>
      <c r="D179" s="324"/>
    </row>
    <row r="180" spans="2:4" s="304" customFormat="1" x14ac:dyDescent="0.2">
      <c r="B180" s="324"/>
      <c r="C180" s="324"/>
      <c r="D180" s="324"/>
    </row>
    <row r="181" spans="2:4" s="304" customFormat="1" x14ac:dyDescent="0.2">
      <c r="B181" s="324"/>
      <c r="C181" s="324"/>
      <c r="D181" s="324"/>
    </row>
    <row r="182" spans="2:4" s="304" customFormat="1" x14ac:dyDescent="0.2">
      <c r="B182" s="324"/>
      <c r="C182" s="324"/>
      <c r="D182" s="324"/>
    </row>
    <row r="183" spans="2:4" s="304" customFormat="1" x14ac:dyDescent="0.2">
      <c r="B183" s="324"/>
      <c r="C183" s="324"/>
      <c r="D183" s="324"/>
    </row>
    <row r="184" spans="2:4" s="304" customFormat="1" x14ac:dyDescent="0.2">
      <c r="B184" s="324"/>
      <c r="C184" s="324"/>
      <c r="D184" s="324"/>
    </row>
    <row r="185" spans="2:4" s="304" customFormat="1" x14ac:dyDescent="0.2">
      <c r="B185" s="324"/>
      <c r="C185" s="324"/>
      <c r="D185" s="324"/>
    </row>
    <row r="186" spans="2:4" s="304" customFormat="1" x14ac:dyDescent="0.2">
      <c r="B186" s="324"/>
      <c r="C186" s="324"/>
      <c r="D186" s="324"/>
    </row>
    <row r="187" spans="2:4" s="304" customFormat="1" x14ac:dyDescent="0.2">
      <c r="B187" s="324"/>
      <c r="C187" s="324"/>
      <c r="D187" s="324"/>
    </row>
    <row r="188" spans="2:4" s="304" customFormat="1" x14ac:dyDescent="0.2">
      <c r="B188" s="324"/>
      <c r="C188" s="324"/>
      <c r="D188" s="324"/>
    </row>
    <row r="189" spans="2:4" s="304" customFormat="1" x14ac:dyDescent="0.2">
      <c r="B189" s="324"/>
      <c r="C189" s="324"/>
      <c r="D189" s="324"/>
    </row>
    <row r="190" spans="2:4" s="304" customFormat="1" x14ac:dyDescent="0.2">
      <c r="B190" s="324"/>
      <c r="C190" s="324"/>
      <c r="D190" s="324"/>
    </row>
    <row r="191" spans="2:4" s="304" customFormat="1" x14ac:dyDescent="0.2">
      <c r="B191" s="324"/>
      <c r="C191" s="324"/>
      <c r="D191" s="324"/>
    </row>
    <row r="192" spans="2:4" s="304" customFormat="1" x14ac:dyDescent="0.2">
      <c r="B192" s="324"/>
      <c r="C192" s="324"/>
      <c r="D192" s="324"/>
    </row>
    <row r="193" spans="2:4" s="304" customFormat="1" x14ac:dyDescent="0.2">
      <c r="B193" s="324"/>
      <c r="C193" s="324"/>
      <c r="D193" s="324"/>
    </row>
    <row r="194" spans="2:4" s="304" customFormat="1" x14ac:dyDescent="0.2">
      <c r="B194" s="324"/>
      <c r="C194" s="324"/>
      <c r="D194" s="324"/>
    </row>
    <row r="195" spans="2:4" s="304" customFormat="1" x14ac:dyDescent="0.2">
      <c r="B195" s="324"/>
      <c r="C195" s="324"/>
      <c r="D195" s="324"/>
    </row>
    <row r="196" spans="2:4" s="304" customFormat="1" x14ac:dyDescent="0.2">
      <c r="B196" s="324"/>
      <c r="C196" s="324"/>
      <c r="D196" s="324"/>
    </row>
    <row r="197" spans="2:4" s="304" customFormat="1" x14ac:dyDescent="0.2">
      <c r="B197" s="324"/>
      <c r="C197" s="324"/>
      <c r="D197" s="324"/>
    </row>
    <row r="198" spans="2:4" s="304" customFormat="1" x14ac:dyDescent="0.2">
      <c r="B198" s="324"/>
      <c r="C198" s="324"/>
      <c r="D198" s="324"/>
    </row>
    <row r="199" spans="2:4" s="304" customFormat="1" x14ac:dyDescent="0.2">
      <c r="B199" s="324"/>
      <c r="C199" s="324"/>
      <c r="D199" s="324"/>
    </row>
    <row r="200" spans="2:4" s="304" customFormat="1" x14ac:dyDescent="0.2">
      <c r="B200" s="324"/>
      <c r="C200" s="324"/>
      <c r="D200" s="324"/>
    </row>
    <row r="201" spans="2:4" s="304" customFormat="1" x14ac:dyDescent="0.2">
      <c r="B201" s="324"/>
      <c r="C201" s="324"/>
      <c r="D201" s="324"/>
    </row>
    <row r="202" spans="2:4" s="304" customFormat="1" x14ac:dyDescent="0.2">
      <c r="B202" s="324"/>
      <c r="C202" s="324"/>
      <c r="D202" s="324"/>
    </row>
    <row r="203" spans="2:4" s="304" customFormat="1" x14ac:dyDescent="0.2">
      <c r="B203" s="324"/>
      <c r="C203" s="324"/>
      <c r="D203" s="324"/>
    </row>
    <row r="204" spans="2:4" s="304" customFormat="1" x14ac:dyDescent="0.2">
      <c r="B204" s="324"/>
      <c r="C204" s="324"/>
      <c r="D204" s="324"/>
    </row>
    <row r="205" spans="2:4" s="304" customFormat="1" x14ac:dyDescent="0.2">
      <c r="B205" s="324"/>
      <c r="C205" s="324"/>
      <c r="D205" s="324"/>
    </row>
    <row r="206" spans="2:4" s="304" customFormat="1" x14ac:dyDescent="0.2">
      <c r="B206" s="324"/>
      <c r="C206" s="324"/>
      <c r="D206" s="324"/>
    </row>
    <row r="207" spans="2:4" s="304" customFormat="1" x14ac:dyDescent="0.2">
      <c r="B207" s="324"/>
      <c r="C207" s="324"/>
      <c r="D207" s="324"/>
    </row>
    <row r="208" spans="2:4" s="304" customFormat="1" x14ac:dyDescent="0.2">
      <c r="B208" s="324"/>
      <c r="C208" s="324"/>
      <c r="D208" s="324"/>
    </row>
    <row r="209" spans="2:4" s="304" customFormat="1" x14ac:dyDescent="0.2">
      <c r="B209" s="324"/>
      <c r="C209" s="324"/>
      <c r="D209" s="324"/>
    </row>
    <row r="210" spans="2:4" s="304" customFormat="1" x14ac:dyDescent="0.2">
      <c r="B210" s="324"/>
      <c r="C210" s="324"/>
      <c r="D210" s="324"/>
    </row>
    <row r="211" spans="2:4" s="304" customFormat="1" x14ac:dyDescent="0.2">
      <c r="B211" s="324"/>
      <c r="C211" s="324"/>
      <c r="D211" s="324"/>
    </row>
    <row r="212" spans="2:4" s="304" customFormat="1" x14ac:dyDescent="0.2">
      <c r="B212" s="324"/>
      <c r="C212" s="324"/>
      <c r="D212" s="324"/>
    </row>
    <row r="213" spans="2:4" s="304" customFormat="1" x14ac:dyDescent="0.2">
      <c r="B213" s="324"/>
      <c r="C213" s="324"/>
      <c r="D213" s="324"/>
    </row>
    <row r="214" spans="2:4" s="304" customFormat="1" x14ac:dyDescent="0.2">
      <c r="B214" s="324"/>
      <c r="C214" s="324"/>
      <c r="D214" s="324"/>
    </row>
    <row r="215" spans="2:4" s="304" customFormat="1" x14ac:dyDescent="0.2">
      <c r="B215" s="324"/>
      <c r="C215" s="324"/>
      <c r="D215" s="324"/>
    </row>
    <row r="216" spans="2:4" s="304" customFormat="1" x14ac:dyDescent="0.2">
      <c r="B216" s="324"/>
      <c r="C216" s="324"/>
      <c r="D216" s="324"/>
    </row>
    <row r="217" spans="2:4" s="304" customFormat="1" x14ac:dyDescent="0.2">
      <c r="B217" s="324"/>
      <c r="C217" s="324"/>
      <c r="D217" s="324"/>
    </row>
    <row r="218" spans="2:4" s="304" customFormat="1" x14ac:dyDescent="0.2">
      <c r="B218" s="324"/>
      <c r="C218" s="324"/>
      <c r="D218" s="324"/>
    </row>
    <row r="219" spans="2:4" s="304" customFormat="1" x14ac:dyDescent="0.2">
      <c r="B219" s="324"/>
      <c r="C219" s="324"/>
      <c r="D219" s="324"/>
    </row>
    <row r="220" spans="2:4" s="304" customFormat="1" x14ac:dyDescent="0.2">
      <c r="B220" s="324"/>
      <c r="C220" s="324"/>
      <c r="D220" s="324"/>
    </row>
    <row r="221" spans="2:4" s="304" customFormat="1" x14ac:dyDescent="0.2">
      <c r="B221" s="324"/>
      <c r="C221" s="324"/>
      <c r="D221" s="324"/>
    </row>
    <row r="222" spans="2:4" s="304" customFormat="1" x14ac:dyDescent="0.2">
      <c r="B222" s="324"/>
      <c r="C222" s="324"/>
      <c r="D222" s="324"/>
    </row>
    <row r="223" spans="2:4" s="304" customFormat="1" x14ac:dyDescent="0.2">
      <c r="B223" s="324"/>
      <c r="C223" s="324"/>
      <c r="D223" s="324"/>
    </row>
    <row r="224" spans="2:4" s="304" customFormat="1" x14ac:dyDescent="0.2">
      <c r="B224" s="324"/>
      <c r="C224" s="324"/>
      <c r="D224" s="324"/>
    </row>
    <row r="225" spans="2:4" s="304" customFormat="1" x14ac:dyDescent="0.2">
      <c r="B225" s="324"/>
      <c r="C225" s="324"/>
      <c r="D225" s="324"/>
    </row>
    <row r="226" spans="2:4" s="304" customFormat="1" x14ac:dyDescent="0.2">
      <c r="B226" s="324"/>
      <c r="C226" s="324"/>
      <c r="D226" s="324"/>
    </row>
    <row r="227" spans="2:4" s="304" customFormat="1" x14ac:dyDescent="0.2">
      <c r="B227" s="324"/>
      <c r="C227" s="324"/>
      <c r="D227" s="324"/>
    </row>
    <row r="228" spans="2:4" s="304" customFormat="1" x14ac:dyDescent="0.2">
      <c r="B228" s="324"/>
      <c r="C228" s="324"/>
      <c r="D228" s="324"/>
    </row>
    <row r="229" spans="2:4" s="304" customFormat="1" x14ac:dyDescent="0.2">
      <c r="B229" s="324"/>
      <c r="C229" s="324"/>
      <c r="D229" s="324"/>
    </row>
    <row r="230" spans="2:4" s="304" customFormat="1" x14ac:dyDescent="0.2">
      <c r="B230" s="324"/>
      <c r="C230" s="324"/>
      <c r="D230" s="324"/>
    </row>
    <row r="231" spans="2:4" s="304" customFormat="1" x14ac:dyDescent="0.2">
      <c r="B231" s="324"/>
      <c r="C231" s="324"/>
      <c r="D231" s="324"/>
    </row>
    <row r="232" spans="2:4" s="304" customFormat="1" x14ac:dyDescent="0.2">
      <c r="B232" s="324"/>
      <c r="C232" s="324"/>
      <c r="D232" s="324"/>
    </row>
    <row r="233" spans="2:4" s="304" customFormat="1" x14ac:dyDescent="0.2">
      <c r="B233" s="324"/>
      <c r="C233" s="324"/>
      <c r="D233" s="324"/>
    </row>
    <row r="234" spans="2:4" s="304" customFormat="1" x14ac:dyDescent="0.2">
      <c r="B234" s="324"/>
      <c r="C234" s="324"/>
      <c r="D234" s="324"/>
    </row>
    <row r="235" spans="2:4" s="304" customFormat="1" x14ac:dyDescent="0.2">
      <c r="B235" s="324"/>
      <c r="C235" s="324"/>
      <c r="D235" s="324"/>
    </row>
    <row r="236" spans="2:4" s="304" customFormat="1" x14ac:dyDescent="0.2">
      <c r="B236" s="324"/>
      <c r="C236" s="324"/>
      <c r="D236" s="324"/>
    </row>
    <row r="237" spans="2:4" s="304" customFormat="1" x14ac:dyDescent="0.2">
      <c r="B237" s="324"/>
      <c r="C237" s="324"/>
      <c r="D237" s="324"/>
    </row>
    <row r="238" spans="2:4" s="304" customFormat="1" x14ac:dyDescent="0.2">
      <c r="B238" s="324"/>
      <c r="C238" s="324"/>
      <c r="D238" s="324"/>
    </row>
    <row r="239" spans="2:4" s="304" customFormat="1" x14ac:dyDescent="0.2">
      <c r="B239" s="324"/>
      <c r="C239" s="324"/>
      <c r="D239" s="324"/>
    </row>
    <row r="240" spans="2:4" s="304" customFormat="1" x14ac:dyDescent="0.2">
      <c r="B240" s="324"/>
      <c r="C240" s="324"/>
      <c r="D240" s="324"/>
    </row>
    <row r="241" spans="2:4" s="304" customFormat="1" x14ac:dyDescent="0.2">
      <c r="B241" s="324"/>
      <c r="C241" s="324"/>
      <c r="D241" s="324"/>
    </row>
    <row r="242" spans="2:4" s="304" customFormat="1" x14ac:dyDescent="0.2">
      <c r="B242" s="324"/>
      <c r="C242" s="324"/>
      <c r="D242" s="324"/>
    </row>
    <row r="243" spans="2:4" s="304" customFormat="1" x14ac:dyDescent="0.2">
      <c r="B243" s="324"/>
      <c r="C243" s="324"/>
      <c r="D243" s="324"/>
    </row>
    <row r="244" spans="2:4" s="304" customFormat="1" x14ac:dyDescent="0.2">
      <c r="B244" s="324"/>
      <c r="C244" s="324"/>
      <c r="D244" s="324"/>
    </row>
    <row r="245" spans="2:4" s="304" customFormat="1" x14ac:dyDescent="0.2">
      <c r="B245" s="324"/>
      <c r="C245" s="324"/>
      <c r="D245" s="324"/>
    </row>
    <row r="246" spans="2:4" s="304" customFormat="1" x14ac:dyDescent="0.2">
      <c r="B246" s="324"/>
      <c r="C246" s="324"/>
      <c r="D246" s="324"/>
    </row>
    <row r="247" spans="2:4" s="304" customFormat="1" x14ac:dyDescent="0.2">
      <c r="B247" s="324"/>
      <c r="C247" s="324"/>
      <c r="D247" s="324"/>
    </row>
    <row r="248" spans="2:4" s="304" customFormat="1" x14ac:dyDescent="0.2">
      <c r="B248" s="324"/>
      <c r="C248" s="324"/>
      <c r="D248" s="324"/>
    </row>
    <row r="249" spans="2:4" s="304" customFormat="1" x14ac:dyDescent="0.2">
      <c r="B249" s="324"/>
      <c r="C249" s="324"/>
      <c r="D249" s="324"/>
    </row>
    <row r="250" spans="2:4" s="304" customFormat="1" x14ac:dyDescent="0.2">
      <c r="B250" s="324"/>
      <c r="C250" s="324"/>
      <c r="D250" s="324"/>
    </row>
    <row r="251" spans="2:4" s="304" customFormat="1" x14ac:dyDescent="0.2">
      <c r="B251" s="324"/>
      <c r="C251" s="324"/>
      <c r="D251" s="324"/>
    </row>
    <row r="252" spans="2:4" s="304" customFormat="1" x14ac:dyDescent="0.2">
      <c r="B252" s="324"/>
      <c r="C252" s="324"/>
      <c r="D252" s="324"/>
    </row>
    <row r="253" spans="2:4" s="304" customFormat="1" x14ac:dyDescent="0.2">
      <c r="B253" s="324"/>
      <c r="C253" s="324"/>
      <c r="D253" s="324"/>
    </row>
    <row r="254" spans="2:4" s="304" customFormat="1" x14ac:dyDescent="0.2">
      <c r="B254" s="324"/>
      <c r="C254" s="324"/>
      <c r="D254" s="324"/>
    </row>
    <row r="255" spans="2:4" s="304" customFormat="1" x14ac:dyDescent="0.2">
      <c r="B255" s="324"/>
      <c r="C255" s="324"/>
      <c r="D255" s="324"/>
    </row>
    <row r="256" spans="2:4" s="304" customFormat="1" x14ac:dyDescent="0.2">
      <c r="B256" s="324"/>
      <c r="C256" s="324"/>
      <c r="D256" s="324"/>
    </row>
    <row r="257" spans="2:4" s="304" customFormat="1" x14ac:dyDescent="0.2">
      <c r="B257" s="324"/>
      <c r="C257" s="324"/>
      <c r="D257" s="324"/>
    </row>
    <row r="258" spans="2:4" s="304" customFormat="1" x14ac:dyDescent="0.2">
      <c r="B258" s="324"/>
      <c r="C258" s="324"/>
      <c r="D258" s="324"/>
    </row>
    <row r="259" spans="2:4" s="304" customFormat="1" x14ac:dyDescent="0.2">
      <c r="B259" s="324"/>
      <c r="C259" s="324"/>
      <c r="D259" s="324"/>
    </row>
    <row r="260" spans="2:4" s="304" customFormat="1" x14ac:dyDescent="0.2">
      <c r="B260" s="324"/>
      <c r="C260" s="324"/>
      <c r="D260" s="324"/>
    </row>
    <row r="261" spans="2:4" s="304" customFormat="1" x14ac:dyDescent="0.2">
      <c r="B261" s="324"/>
      <c r="C261" s="324"/>
      <c r="D261" s="324"/>
    </row>
    <row r="262" spans="2:4" s="304" customFormat="1" x14ac:dyDescent="0.2">
      <c r="B262" s="324"/>
      <c r="C262" s="324"/>
      <c r="D262" s="324"/>
    </row>
    <row r="263" spans="2:4" s="304" customFormat="1" x14ac:dyDescent="0.2">
      <c r="B263" s="324"/>
      <c r="C263" s="324"/>
      <c r="D263" s="324"/>
    </row>
    <row r="264" spans="2:4" s="304" customFormat="1" x14ac:dyDescent="0.2">
      <c r="B264" s="324"/>
      <c r="C264" s="324"/>
      <c r="D264" s="324"/>
    </row>
    <row r="265" spans="2:4" s="304" customFormat="1" x14ac:dyDescent="0.2">
      <c r="B265" s="324"/>
      <c r="C265" s="324"/>
      <c r="D265" s="324"/>
    </row>
    <row r="266" spans="2:4" s="304" customFormat="1" x14ac:dyDescent="0.2">
      <c r="B266" s="324"/>
      <c r="C266" s="324"/>
      <c r="D266" s="324"/>
    </row>
    <row r="267" spans="2:4" s="304" customFormat="1" x14ac:dyDescent="0.2">
      <c r="B267" s="324"/>
      <c r="C267" s="324"/>
      <c r="D267" s="324"/>
    </row>
    <row r="268" spans="2:4" s="304" customFormat="1" x14ac:dyDescent="0.2">
      <c r="B268" s="324"/>
      <c r="C268" s="324"/>
      <c r="D268" s="324"/>
    </row>
    <row r="269" spans="2:4" s="304" customFormat="1" x14ac:dyDescent="0.2">
      <c r="B269" s="324"/>
      <c r="C269" s="324"/>
      <c r="D269" s="324"/>
    </row>
    <row r="270" spans="2:4" s="304" customFormat="1" x14ac:dyDescent="0.2">
      <c r="B270" s="324"/>
      <c r="C270" s="324"/>
      <c r="D270" s="324"/>
    </row>
    <row r="271" spans="2:4" s="304" customFormat="1" x14ac:dyDescent="0.2">
      <c r="B271" s="324"/>
      <c r="C271" s="324"/>
      <c r="D271" s="324"/>
    </row>
    <row r="272" spans="2:4" s="304" customFormat="1" x14ac:dyDescent="0.2">
      <c r="B272" s="324"/>
      <c r="C272" s="324"/>
      <c r="D272" s="324"/>
    </row>
    <row r="273" spans="2:4" s="304" customFormat="1" x14ac:dyDescent="0.2">
      <c r="B273" s="324"/>
      <c r="C273" s="324"/>
      <c r="D273" s="324"/>
    </row>
    <row r="274" spans="2:4" s="304" customFormat="1" x14ac:dyDescent="0.2">
      <c r="B274" s="324"/>
      <c r="C274" s="324"/>
      <c r="D274" s="324"/>
    </row>
    <row r="275" spans="2:4" s="304" customFormat="1" x14ac:dyDescent="0.2">
      <c r="B275" s="324"/>
      <c r="C275" s="324"/>
      <c r="D275" s="324"/>
    </row>
    <row r="276" spans="2:4" s="304" customFormat="1" x14ac:dyDescent="0.2">
      <c r="B276" s="324"/>
      <c r="C276" s="324"/>
      <c r="D276" s="324"/>
    </row>
    <row r="277" spans="2:4" s="304" customFormat="1" x14ac:dyDescent="0.2">
      <c r="B277" s="324"/>
      <c r="C277" s="324"/>
      <c r="D277" s="324"/>
    </row>
    <row r="278" spans="2:4" s="304" customFormat="1" x14ac:dyDescent="0.2">
      <c r="B278" s="324"/>
      <c r="C278" s="324"/>
      <c r="D278" s="324"/>
    </row>
    <row r="279" spans="2:4" s="304" customFormat="1" x14ac:dyDescent="0.2">
      <c r="B279" s="324"/>
      <c r="C279" s="324"/>
      <c r="D279" s="324"/>
    </row>
    <row r="280" spans="2:4" s="304" customFormat="1" x14ac:dyDescent="0.2">
      <c r="B280" s="324"/>
      <c r="C280" s="324"/>
      <c r="D280" s="324"/>
    </row>
    <row r="281" spans="2:4" s="304" customFormat="1" x14ac:dyDescent="0.2">
      <c r="B281" s="324"/>
      <c r="C281" s="324"/>
      <c r="D281" s="324"/>
    </row>
    <row r="282" spans="2:4" s="304" customFormat="1" x14ac:dyDescent="0.2">
      <c r="B282" s="324"/>
      <c r="C282" s="324"/>
      <c r="D282" s="324"/>
    </row>
    <row r="283" spans="2:4" s="304" customFormat="1" x14ac:dyDescent="0.2">
      <c r="B283" s="324"/>
      <c r="C283" s="324"/>
      <c r="D283" s="324"/>
    </row>
    <row r="284" spans="2:4" s="304" customFormat="1" x14ac:dyDescent="0.2">
      <c r="B284" s="324"/>
      <c r="C284" s="324"/>
      <c r="D284" s="324"/>
    </row>
    <row r="285" spans="2:4" s="304" customFormat="1" x14ac:dyDescent="0.2">
      <c r="B285" s="324"/>
      <c r="C285" s="324"/>
      <c r="D285" s="324"/>
    </row>
    <row r="286" spans="2:4" s="304" customFormat="1" x14ac:dyDescent="0.2">
      <c r="B286" s="324"/>
      <c r="C286" s="324"/>
      <c r="D286" s="324"/>
    </row>
    <row r="287" spans="2:4" s="304" customFormat="1" x14ac:dyDescent="0.2">
      <c r="B287" s="324"/>
      <c r="C287" s="324"/>
      <c r="D287" s="324"/>
    </row>
    <row r="288" spans="2:4" s="304" customFormat="1" x14ac:dyDescent="0.2">
      <c r="B288" s="324"/>
      <c r="C288" s="324"/>
      <c r="D288" s="324"/>
    </row>
    <row r="289" spans="2:4" s="304" customFormat="1" x14ac:dyDescent="0.2">
      <c r="B289" s="324"/>
      <c r="C289" s="324"/>
      <c r="D289" s="324"/>
    </row>
    <row r="290" spans="2:4" s="304" customFormat="1" x14ac:dyDescent="0.2">
      <c r="B290" s="324"/>
      <c r="C290" s="324"/>
      <c r="D290" s="324"/>
    </row>
    <row r="291" spans="2:4" s="304" customFormat="1" x14ac:dyDescent="0.2">
      <c r="B291" s="324"/>
      <c r="C291" s="324"/>
      <c r="D291" s="324"/>
    </row>
    <row r="292" spans="2:4" s="304" customFormat="1" x14ac:dyDescent="0.2">
      <c r="B292" s="324"/>
      <c r="C292" s="324"/>
      <c r="D292" s="324"/>
    </row>
    <row r="293" spans="2:4" s="304" customFormat="1" x14ac:dyDescent="0.2">
      <c r="B293" s="324"/>
      <c r="C293" s="324"/>
      <c r="D293" s="324"/>
    </row>
    <row r="294" spans="2:4" s="304" customFormat="1" x14ac:dyDescent="0.2">
      <c r="B294" s="324"/>
      <c r="C294" s="324"/>
      <c r="D294" s="324"/>
    </row>
    <row r="295" spans="2:4" s="304" customFormat="1" x14ac:dyDescent="0.2">
      <c r="B295" s="324"/>
      <c r="C295" s="324"/>
      <c r="D295" s="324"/>
    </row>
    <row r="296" spans="2:4" s="304" customFormat="1" x14ac:dyDescent="0.2">
      <c r="B296" s="324"/>
      <c r="C296" s="324"/>
      <c r="D296" s="324"/>
    </row>
    <row r="297" spans="2:4" s="304" customFormat="1" x14ac:dyDescent="0.2">
      <c r="B297" s="324"/>
      <c r="C297" s="324"/>
      <c r="D297" s="324"/>
    </row>
    <row r="298" spans="2:4" s="304" customFormat="1" x14ac:dyDescent="0.2">
      <c r="B298" s="324"/>
      <c r="C298" s="324"/>
      <c r="D298" s="324"/>
    </row>
    <row r="299" spans="2:4" s="304" customFormat="1" x14ac:dyDescent="0.2">
      <c r="B299" s="324"/>
      <c r="C299" s="324"/>
      <c r="D299" s="324"/>
    </row>
    <row r="300" spans="2:4" s="304" customFormat="1" x14ac:dyDescent="0.2">
      <c r="B300" s="324"/>
      <c r="C300" s="324"/>
      <c r="D300" s="324"/>
    </row>
    <row r="301" spans="2:4" s="304" customFormat="1" x14ac:dyDescent="0.2">
      <c r="B301" s="324"/>
      <c r="C301" s="324"/>
      <c r="D301" s="324"/>
    </row>
    <row r="302" spans="2:4" s="304" customFormat="1" x14ac:dyDescent="0.2">
      <c r="B302" s="324"/>
      <c r="C302" s="324"/>
      <c r="D302" s="324"/>
    </row>
    <row r="303" spans="2:4" s="304" customFormat="1" x14ac:dyDescent="0.2">
      <c r="B303" s="324"/>
      <c r="C303" s="324"/>
      <c r="D303" s="324"/>
    </row>
    <row r="304" spans="2:4" s="304" customFormat="1" x14ac:dyDescent="0.2">
      <c r="B304" s="324"/>
      <c r="C304" s="324"/>
      <c r="D304" s="324"/>
    </row>
    <row r="305" spans="2:4" s="304" customFormat="1" x14ac:dyDescent="0.2">
      <c r="B305" s="324"/>
      <c r="C305" s="324"/>
      <c r="D305" s="324"/>
    </row>
    <row r="306" spans="2:4" s="304" customFormat="1" x14ac:dyDescent="0.2">
      <c r="B306" s="324"/>
      <c r="C306" s="324"/>
      <c r="D306" s="324"/>
    </row>
    <row r="307" spans="2:4" s="304" customFormat="1" x14ac:dyDescent="0.2">
      <c r="B307" s="324"/>
      <c r="C307" s="324"/>
      <c r="D307" s="324"/>
    </row>
    <row r="308" spans="2:4" s="304" customFormat="1" x14ac:dyDescent="0.2">
      <c r="B308" s="324"/>
      <c r="C308" s="324"/>
      <c r="D308" s="324"/>
    </row>
    <row r="309" spans="2:4" s="304" customFormat="1" x14ac:dyDescent="0.2">
      <c r="B309" s="324"/>
      <c r="C309" s="324"/>
      <c r="D309" s="324"/>
    </row>
    <row r="310" spans="2:4" s="304" customFormat="1" x14ac:dyDescent="0.2">
      <c r="B310" s="324"/>
      <c r="C310" s="324"/>
      <c r="D310" s="324"/>
    </row>
    <row r="311" spans="2:4" s="304" customFormat="1" x14ac:dyDescent="0.2">
      <c r="B311" s="324"/>
      <c r="C311" s="324"/>
      <c r="D311" s="324"/>
    </row>
    <row r="312" spans="2:4" s="304" customFormat="1" x14ac:dyDescent="0.2">
      <c r="B312" s="324"/>
      <c r="C312" s="324"/>
      <c r="D312" s="324"/>
    </row>
    <row r="313" spans="2:4" s="304" customFormat="1" x14ac:dyDescent="0.2">
      <c r="B313" s="324"/>
      <c r="C313" s="324"/>
      <c r="D313" s="324"/>
    </row>
    <row r="314" spans="2:4" s="304" customFormat="1" x14ac:dyDescent="0.2">
      <c r="B314" s="324"/>
      <c r="C314" s="324"/>
      <c r="D314" s="324"/>
    </row>
    <row r="315" spans="2:4" s="304" customFormat="1" x14ac:dyDescent="0.2">
      <c r="B315" s="324"/>
      <c r="C315" s="324"/>
      <c r="D315" s="324"/>
    </row>
    <row r="316" spans="2:4" s="304" customFormat="1" x14ac:dyDescent="0.2">
      <c r="B316" s="324"/>
      <c r="C316" s="324"/>
      <c r="D316" s="324"/>
    </row>
    <row r="317" spans="2:4" s="304" customFormat="1" x14ac:dyDescent="0.2">
      <c r="B317" s="324"/>
      <c r="C317" s="324"/>
      <c r="D317" s="324"/>
    </row>
    <row r="318" spans="2:4" s="304" customFormat="1" x14ac:dyDescent="0.2">
      <c r="B318" s="324"/>
      <c r="C318" s="324"/>
      <c r="D318" s="324"/>
    </row>
    <row r="319" spans="2:4" s="304" customFormat="1" x14ac:dyDescent="0.2">
      <c r="B319" s="324"/>
      <c r="C319" s="324"/>
      <c r="D319" s="324"/>
    </row>
    <row r="320" spans="2:4" s="304" customFormat="1" x14ac:dyDescent="0.2">
      <c r="B320" s="324"/>
      <c r="C320" s="324"/>
      <c r="D320" s="324"/>
    </row>
    <row r="321" spans="2:4" s="304" customFormat="1" x14ac:dyDescent="0.2">
      <c r="B321" s="324"/>
      <c r="C321" s="324"/>
      <c r="D321" s="324"/>
    </row>
    <row r="322" spans="2:4" s="304" customFormat="1" x14ac:dyDescent="0.2">
      <c r="B322" s="324"/>
      <c r="C322" s="324"/>
      <c r="D322" s="324"/>
    </row>
    <row r="323" spans="2:4" s="304" customFormat="1" x14ac:dyDescent="0.2">
      <c r="B323" s="324"/>
      <c r="C323" s="324"/>
      <c r="D323" s="324"/>
    </row>
    <row r="324" spans="2:4" s="304" customFormat="1" x14ac:dyDescent="0.2">
      <c r="B324" s="324"/>
      <c r="C324" s="324"/>
      <c r="D324" s="324"/>
    </row>
    <row r="325" spans="2:4" s="304" customFormat="1" x14ac:dyDescent="0.2">
      <c r="B325" s="324"/>
      <c r="C325" s="324"/>
      <c r="D325" s="324"/>
    </row>
    <row r="326" spans="2:4" s="304" customFormat="1" x14ac:dyDescent="0.2">
      <c r="B326" s="324"/>
      <c r="C326" s="324"/>
      <c r="D326" s="324"/>
    </row>
    <row r="327" spans="2:4" s="304" customFormat="1" x14ac:dyDescent="0.2">
      <c r="B327" s="324"/>
      <c r="C327" s="324"/>
      <c r="D327" s="324"/>
    </row>
    <row r="328" spans="2:4" s="304" customFormat="1" x14ac:dyDescent="0.2">
      <c r="B328" s="324"/>
      <c r="C328" s="324"/>
      <c r="D328" s="324"/>
    </row>
    <row r="329" spans="2:4" s="304" customFormat="1" x14ac:dyDescent="0.2">
      <c r="B329" s="324"/>
      <c r="C329" s="324"/>
      <c r="D329" s="324"/>
    </row>
    <row r="330" spans="2:4" s="304" customFormat="1" x14ac:dyDescent="0.2">
      <c r="B330" s="324"/>
      <c r="C330" s="324"/>
      <c r="D330" s="324"/>
    </row>
    <row r="331" spans="2:4" s="304" customFormat="1" x14ac:dyDescent="0.2">
      <c r="B331" s="324"/>
      <c r="C331" s="324"/>
      <c r="D331" s="324"/>
    </row>
    <row r="332" spans="2:4" s="304" customFormat="1" x14ac:dyDescent="0.2">
      <c r="B332" s="324"/>
      <c r="C332" s="324"/>
      <c r="D332" s="324"/>
    </row>
    <row r="333" spans="2:4" s="304" customFormat="1" x14ac:dyDescent="0.2">
      <c r="B333" s="324"/>
      <c r="C333" s="324"/>
      <c r="D333" s="324"/>
    </row>
    <row r="334" spans="2:4" s="304" customFormat="1" x14ac:dyDescent="0.2">
      <c r="B334" s="324"/>
      <c r="C334" s="324"/>
      <c r="D334" s="324"/>
    </row>
    <row r="335" spans="2:4" s="304" customFormat="1" x14ac:dyDescent="0.2">
      <c r="B335" s="324"/>
      <c r="C335" s="324"/>
      <c r="D335" s="324"/>
    </row>
    <row r="336" spans="2:4" s="304" customFormat="1" x14ac:dyDescent="0.2">
      <c r="B336" s="324"/>
      <c r="C336" s="324"/>
      <c r="D336" s="324"/>
    </row>
    <row r="337" spans="2:4" s="304" customFormat="1" x14ac:dyDescent="0.2">
      <c r="B337" s="324"/>
      <c r="C337" s="324"/>
      <c r="D337" s="324"/>
    </row>
    <row r="338" spans="2:4" s="304" customFormat="1" x14ac:dyDescent="0.2">
      <c r="B338" s="324"/>
      <c r="C338" s="324"/>
      <c r="D338" s="324"/>
    </row>
    <row r="339" spans="2:4" s="304" customFormat="1" x14ac:dyDescent="0.2">
      <c r="B339" s="324"/>
      <c r="C339" s="324"/>
      <c r="D339" s="324"/>
    </row>
    <row r="340" spans="2:4" s="304" customFormat="1" x14ac:dyDescent="0.2">
      <c r="B340" s="324"/>
      <c r="C340" s="324"/>
      <c r="D340" s="324"/>
    </row>
    <row r="341" spans="2:4" s="304" customFormat="1" x14ac:dyDescent="0.2">
      <c r="B341" s="324"/>
      <c r="C341" s="324"/>
      <c r="D341" s="324"/>
    </row>
    <row r="342" spans="2:4" s="304" customFormat="1" x14ac:dyDescent="0.2">
      <c r="B342" s="324"/>
      <c r="C342" s="324"/>
      <c r="D342" s="324"/>
    </row>
    <row r="343" spans="2:4" s="304" customFormat="1" x14ac:dyDescent="0.2">
      <c r="B343" s="324"/>
      <c r="C343" s="324"/>
      <c r="D343" s="324"/>
    </row>
    <row r="344" spans="2:4" s="304" customFormat="1" x14ac:dyDescent="0.2">
      <c r="B344" s="324"/>
      <c r="C344" s="324"/>
      <c r="D344" s="324"/>
    </row>
    <row r="345" spans="2:4" s="304" customFormat="1" x14ac:dyDescent="0.2">
      <c r="B345" s="324"/>
      <c r="C345" s="324"/>
      <c r="D345" s="324"/>
    </row>
    <row r="346" spans="2:4" s="304" customFormat="1" x14ac:dyDescent="0.2">
      <c r="B346" s="324"/>
      <c r="C346" s="324"/>
      <c r="D346" s="324"/>
    </row>
    <row r="347" spans="2:4" s="304" customFormat="1" x14ac:dyDescent="0.2">
      <c r="B347" s="324"/>
      <c r="C347" s="324"/>
      <c r="D347" s="324"/>
    </row>
    <row r="348" spans="2:4" s="304" customFormat="1" x14ac:dyDescent="0.2">
      <c r="B348" s="324"/>
      <c r="C348" s="324"/>
      <c r="D348" s="324"/>
    </row>
    <row r="349" spans="2:4" s="304" customFormat="1" x14ac:dyDescent="0.2">
      <c r="B349" s="324"/>
      <c r="C349" s="324"/>
      <c r="D349" s="324"/>
    </row>
    <row r="350" spans="2:4" s="304" customFormat="1" x14ac:dyDescent="0.2">
      <c r="B350" s="324"/>
      <c r="C350" s="324"/>
      <c r="D350" s="324"/>
    </row>
    <row r="351" spans="2:4" s="304" customFormat="1" x14ac:dyDescent="0.2">
      <c r="B351" s="324"/>
      <c r="C351" s="324"/>
      <c r="D351" s="324"/>
    </row>
    <row r="352" spans="2:4" s="304" customFormat="1" x14ac:dyDescent="0.2">
      <c r="B352" s="324"/>
      <c r="C352" s="324"/>
      <c r="D352" s="324"/>
    </row>
    <row r="353" spans="2:4" s="304" customFormat="1" x14ac:dyDescent="0.2">
      <c r="B353" s="324"/>
      <c r="C353" s="324"/>
      <c r="D353" s="324"/>
    </row>
    <row r="354" spans="2:4" s="304" customFormat="1" x14ac:dyDescent="0.2">
      <c r="B354" s="324"/>
      <c r="C354" s="324"/>
      <c r="D354" s="324"/>
    </row>
    <row r="355" spans="2:4" s="304" customFormat="1" x14ac:dyDescent="0.2">
      <c r="B355" s="324"/>
      <c r="C355" s="324"/>
      <c r="D355" s="324"/>
    </row>
    <row r="356" spans="2:4" s="304" customFormat="1" x14ac:dyDescent="0.2">
      <c r="B356" s="324"/>
      <c r="C356" s="324"/>
      <c r="D356" s="324"/>
    </row>
    <row r="357" spans="2:4" s="304" customFormat="1" x14ac:dyDescent="0.2">
      <c r="B357" s="324"/>
      <c r="C357" s="324"/>
      <c r="D357" s="324"/>
    </row>
    <row r="358" spans="2:4" s="304" customFormat="1" x14ac:dyDescent="0.2">
      <c r="B358" s="324"/>
      <c r="C358" s="324"/>
      <c r="D358" s="324"/>
    </row>
    <row r="359" spans="2:4" s="304" customFormat="1" x14ac:dyDescent="0.2">
      <c r="B359" s="324"/>
      <c r="C359" s="324"/>
      <c r="D359" s="324"/>
    </row>
    <row r="360" spans="2:4" s="304" customFormat="1" x14ac:dyDescent="0.2">
      <c r="B360" s="324"/>
      <c r="C360" s="324"/>
      <c r="D360" s="324"/>
    </row>
    <row r="361" spans="2:4" s="304" customFormat="1" x14ac:dyDescent="0.2">
      <c r="B361" s="324"/>
      <c r="C361" s="324"/>
      <c r="D361" s="324"/>
    </row>
    <row r="362" spans="2:4" s="304" customFormat="1" x14ac:dyDescent="0.2">
      <c r="B362" s="324"/>
      <c r="C362" s="324"/>
      <c r="D362" s="324"/>
    </row>
    <row r="363" spans="2:4" s="304" customFormat="1" x14ac:dyDescent="0.2">
      <c r="B363" s="324"/>
      <c r="C363" s="324"/>
      <c r="D363" s="324"/>
    </row>
    <row r="364" spans="2:4" s="304" customFormat="1" x14ac:dyDescent="0.2">
      <c r="B364" s="324"/>
      <c r="C364" s="324"/>
      <c r="D364" s="324"/>
    </row>
    <row r="365" spans="2:4" s="304" customFormat="1" x14ac:dyDescent="0.2">
      <c r="B365" s="324"/>
      <c r="C365" s="324"/>
      <c r="D365" s="324"/>
    </row>
    <row r="366" spans="2:4" s="304" customFormat="1" x14ac:dyDescent="0.2">
      <c r="B366" s="324"/>
      <c r="C366" s="324"/>
      <c r="D366" s="324"/>
    </row>
    <row r="367" spans="2:4" s="304" customFormat="1" x14ac:dyDescent="0.2">
      <c r="B367" s="324"/>
      <c r="C367" s="324"/>
      <c r="D367" s="324"/>
    </row>
    <row r="368" spans="2:4" s="304" customFormat="1" x14ac:dyDescent="0.2">
      <c r="B368" s="324"/>
      <c r="C368" s="324"/>
      <c r="D368" s="324"/>
    </row>
    <row r="369" spans="2:4" s="304" customFormat="1" x14ac:dyDescent="0.2">
      <c r="B369" s="324"/>
      <c r="C369" s="324"/>
      <c r="D369" s="324"/>
    </row>
    <row r="370" spans="2:4" s="304" customFormat="1" x14ac:dyDescent="0.2">
      <c r="B370" s="324"/>
      <c r="C370" s="324"/>
      <c r="D370" s="324"/>
    </row>
    <row r="371" spans="2:4" s="304" customFormat="1" x14ac:dyDescent="0.2">
      <c r="B371" s="324"/>
      <c r="C371" s="324"/>
      <c r="D371" s="324"/>
    </row>
    <row r="372" spans="2:4" s="304" customFormat="1" x14ac:dyDescent="0.2">
      <c r="B372" s="324"/>
      <c r="C372" s="324"/>
      <c r="D372" s="324"/>
    </row>
    <row r="373" spans="2:4" s="304" customFormat="1" x14ac:dyDescent="0.2">
      <c r="B373" s="324"/>
      <c r="C373" s="324"/>
      <c r="D373" s="324"/>
    </row>
    <row r="374" spans="2:4" s="304" customFormat="1" x14ac:dyDescent="0.2">
      <c r="B374" s="324"/>
      <c r="C374" s="324"/>
      <c r="D374" s="324"/>
    </row>
    <row r="375" spans="2:4" s="304" customFormat="1" x14ac:dyDescent="0.2">
      <c r="B375" s="324"/>
      <c r="C375" s="324"/>
      <c r="D375" s="324"/>
    </row>
    <row r="376" spans="2:4" s="304" customFormat="1" x14ac:dyDescent="0.2">
      <c r="B376" s="324"/>
      <c r="C376" s="324"/>
      <c r="D376" s="324"/>
    </row>
    <row r="377" spans="2:4" s="304" customFormat="1" x14ac:dyDescent="0.2">
      <c r="B377" s="324"/>
      <c r="C377" s="324"/>
      <c r="D377" s="324"/>
    </row>
    <row r="378" spans="2:4" s="304" customFormat="1" x14ac:dyDescent="0.2">
      <c r="B378" s="324"/>
      <c r="C378" s="324"/>
      <c r="D378" s="324"/>
    </row>
    <row r="379" spans="2:4" s="304" customFormat="1" x14ac:dyDescent="0.2">
      <c r="B379" s="324"/>
      <c r="C379" s="324"/>
      <c r="D379" s="324"/>
    </row>
    <row r="380" spans="2:4" s="304" customFormat="1" x14ac:dyDescent="0.2">
      <c r="B380" s="324"/>
      <c r="C380" s="324"/>
      <c r="D380" s="324"/>
    </row>
    <row r="381" spans="2:4" s="304" customFormat="1" x14ac:dyDescent="0.2">
      <c r="B381" s="324"/>
      <c r="C381" s="324"/>
      <c r="D381" s="324"/>
    </row>
    <row r="382" spans="2:4" s="304" customFormat="1" x14ac:dyDescent="0.2">
      <c r="B382" s="324"/>
      <c r="C382" s="324"/>
      <c r="D382" s="324"/>
    </row>
    <row r="383" spans="2:4" s="304" customFormat="1" x14ac:dyDescent="0.2">
      <c r="B383" s="324"/>
      <c r="C383" s="324"/>
      <c r="D383" s="324"/>
    </row>
    <row r="384" spans="2:4" s="304" customFormat="1" x14ac:dyDescent="0.2">
      <c r="B384" s="324"/>
      <c r="C384" s="324"/>
      <c r="D384" s="324"/>
    </row>
    <row r="385" spans="2:4" s="304" customFormat="1" x14ac:dyDescent="0.2">
      <c r="B385" s="324"/>
      <c r="C385" s="324"/>
      <c r="D385" s="324"/>
    </row>
    <row r="386" spans="2:4" s="304" customFormat="1" x14ac:dyDescent="0.2">
      <c r="B386" s="324"/>
      <c r="C386" s="324"/>
      <c r="D386" s="324"/>
    </row>
    <row r="387" spans="2:4" s="304" customFormat="1" x14ac:dyDescent="0.2">
      <c r="B387" s="324"/>
      <c r="C387" s="324"/>
      <c r="D387" s="324"/>
    </row>
    <row r="388" spans="2:4" s="304" customFormat="1" x14ac:dyDescent="0.2">
      <c r="B388" s="324"/>
      <c r="C388" s="324"/>
      <c r="D388" s="324"/>
    </row>
    <row r="389" spans="2:4" s="304" customFormat="1" x14ac:dyDescent="0.2">
      <c r="B389" s="324"/>
      <c r="C389" s="324"/>
      <c r="D389" s="324"/>
    </row>
    <row r="390" spans="2:4" s="304" customFormat="1" x14ac:dyDescent="0.2">
      <c r="B390" s="324"/>
      <c r="C390" s="324"/>
      <c r="D390" s="324"/>
    </row>
    <row r="391" spans="2:4" s="304" customFormat="1" x14ac:dyDescent="0.2">
      <c r="B391" s="324"/>
      <c r="C391" s="324"/>
      <c r="D391" s="324"/>
    </row>
    <row r="392" spans="2:4" s="304" customFormat="1" x14ac:dyDescent="0.2">
      <c r="B392" s="324"/>
      <c r="C392" s="324"/>
      <c r="D392" s="324"/>
    </row>
    <row r="393" spans="2:4" s="304" customFormat="1" x14ac:dyDescent="0.2">
      <c r="B393" s="324"/>
      <c r="C393" s="324"/>
      <c r="D393" s="324"/>
    </row>
    <row r="394" spans="2:4" s="304" customFormat="1" x14ac:dyDescent="0.2">
      <c r="B394" s="324"/>
      <c r="C394" s="324"/>
      <c r="D394" s="324"/>
    </row>
    <row r="395" spans="2:4" s="304" customFormat="1" x14ac:dyDescent="0.2">
      <c r="B395" s="324"/>
      <c r="C395" s="324"/>
      <c r="D395" s="324"/>
    </row>
    <row r="396" spans="2:4" s="304" customFormat="1" x14ac:dyDescent="0.2">
      <c r="B396" s="324"/>
      <c r="C396" s="324"/>
      <c r="D396" s="324"/>
    </row>
    <row r="397" spans="2:4" s="304" customFormat="1" x14ac:dyDescent="0.2">
      <c r="B397" s="324"/>
      <c r="C397" s="324"/>
      <c r="D397" s="324"/>
    </row>
    <row r="398" spans="2:4" s="304" customFormat="1" x14ac:dyDescent="0.2">
      <c r="B398" s="324"/>
      <c r="C398" s="324"/>
      <c r="D398" s="324"/>
    </row>
    <row r="399" spans="2:4" s="304" customFormat="1" x14ac:dyDescent="0.2">
      <c r="B399" s="324"/>
      <c r="C399" s="324"/>
      <c r="D399" s="324"/>
    </row>
    <row r="400" spans="2:4" s="304" customFormat="1" x14ac:dyDescent="0.2">
      <c r="B400" s="324"/>
      <c r="C400" s="324"/>
      <c r="D400" s="324"/>
    </row>
    <row r="401" spans="2:4" s="304" customFormat="1" x14ac:dyDescent="0.2">
      <c r="B401" s="324"/>
      <c r="C401" s="324"/>
      <c r="D401" s="324"/>
    </row>
    <row r="402" spans="2:4" s="304" customFormat="1" x14ac:dyDescent="0.2">
      <c r="B402" s="324"/>
      <c r="C402" s="324"/>
      <c r="D402" s="324"/>
    </row>
    <row r="403" spans="2:4" s="304" customFormat="1" x14ac:dyDescent="0.2">
      <c r="B403" s="324"/>
      <c r="C403" s="324"/>
      <c r="D403" s="324"/>
    </row>
    <row r="404" spans="2:4" s="304" customFormat="1" x14ac:dyDescent="0.2">
      <c r="B404" s="324"/>
      <c r="C404" s="324"/>
      <c r="D404" s="324"/>
    </row>
    <row r="405" spans="2:4" s="304" customFormat="1" x14ac:dyDescent="0.2">
      <c r="B405" s="324"/>
      <c r="C405" s="324"/>
      <c r="D405" s="324"/>
    </row>
    <row r="406" spans="2:4" s="304" customFormat="1" x14ac:dyDescent="0.2">
      <c r="B406" s="324"/>
      <c r="C406" s="324"/>
      <c r="D406" s="324"/>
    </row>
    <row r="407" spans="2:4" s="304" customFormat="1" x14ac:dyDescent="0.2">
      <c r="B407" s="324"/>
      <c r="C407" s="324"/>
      <c r="D407" s="324"/>
    </row>
    <row r="408" spans="2:4" s="304" customFormat="1" x14ac:dyDescent="0.2">
      <c r="B408" s="324"/>
      <c r="C408" s="324"/>
      <c r="D408" s="324"/>
    </row>
    <row r="409" spans="2:4" s="304" customFormat="1" x14ac:dyDescent="0.2">
      <c r="B409" s="324"/>
      <c r="C409" s="324"/>
      <c r="D409" s="324"/>
    </row>
    <row r="410" spans="2:4" s="304" customFormat="1" x14ac:dyDescent="0.2">
      <c r="B410" s="324"/>
      <c r="C410" s="324"/>
      <c r="D410" s="324"/>
    </row>
    <row r="411" spans="2:4" s="304" customFormat="1" x14ac:dyDescent="0.2">
      <c r="B411" s="324"/>
      <c r="C411" s="324"/>
      <c r="D411" s="324"/>
    </row>
    <row r="412" spans="2:4" s="304" customFormat="1" x14ac:dyDescent="0.2">
      <c r="B412" s="324"/>
      <c r="C412" s="324"/>
      <c r="D412" s="324"/>
    </row>
    <row r="413" spans="2:4" s="304" customFormat="1" x14ac:dyDescent="0.2">
      <c r="B413" s="324"/>
      <c r="C413" s="324"/>
      <c r="D413" s="324"/>
    </row>
    <row r="414" spans="2:4" s="304" customFormat="1" x14ac:dyDescent="0.2">
      <c r="B414" s="324"/>
      <c r="C414" s="324"/>
      <c r="D414" s="324"/>
    </row>
    <row r="415" spans="2:4" s="304" customFormat="1" x14ac:dyDescent="0.2">
      <c r="B415" s="324"/>
      <c r="C415" s="324"/>
      <c r="D415" s="324"/>
    </row>
    <row r="416" spans="2:4" s="304" customFormat="1" x14ac:dyDescent="0.2">
      <c r="B416" s="324"/>
      <c r="C416" s="324"/>
      <c r="D416" s="324"/>
    </row>
    <row r="417" spans="2:4" s="304" customFormat="1" x14ac:dyDescent="0.2">
      <c r="B417" s="324"/>
      <c r="C417" s="324"/>
      <c r="D417" s="324"/>
    </row>
    <row r="418" spans="2:4" s="304" customFormat="1" x14ac:dyDescent="0.2">
      <c r="B418" s="324"/>
      <c r="C418" s="324"/>
      <c r="D418" s="324"/>
    </row>
    <row r="419" spans="2:4" s="304" customFormat="1" x14ac:dyDescent="0.2">
      <c r="B419" s="324"/>
      <c r="C419" s="324"/>
      <c r="D419" s="324"/>
    </row>
    <row r="420" spans="2:4" s="304" customFormat="1" x14ac:dyDescent="0.2">
      <c r="B420" s="324"/>
      <c r="C420" s="324"/>
      <c r="D420" s="324"/>
    </row>
    <row r="421" spans="2:4" s="304" customFormat="1" x14ac:dyDescent="0.2">
      <c r="B421" s="324"/>
      <c r="C421" s="324"/>
      <c r="D421" s="324"/>
    </row>
    <row r="422" spans="2:4" s="304" customFormat="1" x14ac:dyDescent="0.2">
      <c r="B422" s="324"/>
      <c r="C422" s="324"/>
      <c r="D422" s="324"/>
    </row>
    <row r="423" spans="2:4" s="304" customFormat="1" x14ac:dyDescent="0.2">
      <c r="B423" s="324"/>
      <c r="C423" s="324"/>
      <c r="D423" s="324"/>
    </row>
    <row r="424" spans="2:4" s="304" customFormat="1" x14ac:dyDescent="0.2">
      <c r="B424" s="324"/>
      <c r="C424" s="324"/>
      <c r="D424" s="324"/>
    </row>
    <row r="425" spans="2:4" s="304" customFormat="1" x14ac:dyDescent="0.2">
      <c r="B425" s="324"/>
      <c r="C425" s="324"/>
      <c r="D425" s="324"/>
    </row>
    <row r="426" spans="2:4" s="304" customFormat="1" x14ac:dyDescent="0.2">
      <c r="B426" s="324"/>
      <c r="C426" s="324"/>
      <c r="D426" s="324"/>
    </row>
    <row r="427" spans="2:4" s="304" customFormat="1" x14ac:dyDescent="0.2">
      <c r="B427" s="324"/>
      <c r="C427" s="324"/>
      <c r="D427" s="324"/>
    </row>
    <row r="428" spans="2:4" s="304" customFormat="1" x14ac:dyDescent="0.2">
      <c r="B428" s="324"/>
      <c r="C428" s="324"/>
      <c r="D428" s="324"/>
    </row>
    <row r="429" spans="2:4" s="304" customFormat="1" x14ac:dyDescent="0.2">
      <c r="B429" s="324"/>
      <c r="C429" s="324"/>
      <c r="D429" s="324"/>
    </row>
    <row r="430" spans="2:4" s="304" customFormat="1" x14ac:dyDescent="0.2">
      <c r="B430" s="324"/>
      <c r="C430" s="324"/>
      <c r="D430" s="324"/>
    </row>
    <row r="431" spans="2:4" s="304" customFormat="1" x14ac:dyDescent="0.2">
      <c r="B431" s="324"/>
      <c r="C431" s="324"/>
      <c r="D431" s="324"/>
    </row>
    <row r="432" spans="2:4" s="304" customFormat="1" x14ac:dyDescent="0.2">
      <c r="B432" s="324"/>
      <c r="C432" s="324"/>
      <c r="D432" s="324"/>
    </row>
    <row r="433" spans="2:4" s="304" customFormat="1" x14ac:dyDescent="0.2">
      <c r="B433" s="324"/>
      <c r="C433" s="324"/>
      <c r="D433" s="324"/>
    </row>
    <row r="434" spans="2:4" s="304" customFormat="1" x14ac:dyDescent="0.2">
      <c r="B434" s="324"/>
      <c r="C434" s="324"/>
      <c r="D434" s="324"/>
    </row>
    <row r="435" spans="2:4" s="304" customFormat="1" x14ac:dyDescent="0.2">
      <c r="B435" s="324"/>
      <c r="C435" s="324"/>
      <c r="D435" s="324"/>
    </row>
    <row r="436" spans="2:4" s="304" customFormat="1" x14ac:dyDescent="0.2">
      <c r="B436" s="324"/>
      <c r="C436" s="324"/>
      <c r="D436" s="324"/>
    </row>
    <row r="437" spans="2:4" s="304" customFormat="1" x14ac:dyDescent="0.2">
      <c r="B437" s="324"/>
      <c r="C437" s="324"/>
      <c r="D437" s="324"/>
    </row>
    <row r="438" spans="2:4" s="304" customFormat="1" x14ac:dyDescent="0.2">
      <c r="B438" s="324"/>
      <c r="C438" s="324"/>
      <c r="D438" s="324"/>
    </row>
    <row r="439" spans="2:4" s="304" customFormat="1" x14ac:dyDescent="0.2">
      <c r="B439" s="324"/>
      <c r="C439" s="324"/>
      <c r="D439" s="324"/>
    </row>
    <row r="440" spans="2:4" s="304" customFormat="1" x14ac:dyDescent="0.2">
      <c r="B440" s="324"/>
      <c r="C440" s="324"/>
      <c r="D440" s="324"/>
    </row>
    <row r="441" spans="2:4" s="304" customFormat="1" x14ac:dyDescent="0.2">
      <c r="B441" s="324"/>
      <c r="C441" s="324"/>
      <c r="D441" s="324"/>
    </row>
    <row r="442" spans="2:4" s="304" customFormat="1" x14ac:dyDescent="0.2">
      <c r="B442" s="324"/>
      <c r="C442" s="324"/>
      <c r="D442" s="324"/>
    </row>
    <row r="443" spans="2:4" s="304" customFormat="1" x14ac:dyDescent="0.2">
      <c r="B443" s="324"/>
      <c r="C443" s="324"/>
      <c r="D443" s="324"/>
    </row>
    <row r="444" spans="2:4" s="304" customFormat="1" x14ac:dyDescent="0.2">
      <c r="B444" s="324"/>
      <c r="C444" s="324"/>
      <c r="D444" s="324"/>
    </row>
    <row r="445" spans="2:4" s="304" customFormat="1" x14ac:dyDescent="0.2">
      <c r="B445" s="324"/>
      <c r="C445" s="324"/>
      <c r="D445" s="324"/>
    </row>
    <row r="446" spans="2:4" s="304" customFormat="1" x14ac:dyDescent="0.2">
      <c r="B446" s="324"/>
      <c r="C446" s="324"/>
      <c r="D446" s="324"/>
    </row>
    <row r="447" spans="2:4" s="304" customFormat="1" x14ac:dyDescent="0.2">
      <c r="B447" s="324"/>
      <c r="C447" s="324"/>
      <c r="D447" s="324"/>
    </row>
    <row r="448" spans="2:4" s="304" customFormat="1" x14ac:dyDescent="0.2">
      <c r="B448" s="324"/>
      <c r="C448" s="324"/>
      <c r="D448" s="324"/>
    </row>
    <row r="449" spans="2:4" s="304" customFormat="1" x14ac:dyDescent="0.2">
      <c r="B449" s="324"/>
      <c r="C449" s="324"/>
      <c r="D449" s="324"/>
    </row>
    <row r="450" spans="2:4" s="304" customFormat="1" x14ac:dyDescent="0.2">
      <c r="B450" s="324"/>
      <c r="C450" s="324"/>
      <c r="D450" s="324"/>
    </row>
    <row r="451" spans="2:4" s="304" customFormat="1" x14ac:dyDescent="0.2">
      <c r="B451" s="324"/>
      <c r="C451" s="324"/>
      <c r="D451" s="324"/>
    </row>
    <row r="452" spans="2:4" s="304" customFormat="1" x14ac:dyDescent="0.2">
      <c r="B452" s="324"/>
      <c r="C452" s="324"/>
      <c r="D452" s="324"/>
    </row>
    <row r="453" spans="2:4" s="304" customFormat="1" x14ac:dyDescent="0.2">
      <c r="B453" s="324"/>
      <c r="C453" s="324"/>
      <c r="D453" s="324"/>
    </row>
    <row r="454" spans="2:4" s="304" customFormat="1" x14ac:dyDescent="0.2">
      <c r="B454" s="324"/>
      <c r="C454" s="324"/>
      <c r="D454" s="324"/>
    </row>
    <row r="455" spans="2:4" s="304" customFormat="1" x14ac:dyDescent="0.2">
      <c r="B455" s="324"/>
      <c r="C455" s="324"/>
      <c r="D455" s="324"/>
    </row>
    <row r="456" spans="2:4" s="304" customFormat="1" x14ac:dyDescent="0.2">
      <c r="B456" s="324"/>
      <c r="C456" s="324"/>
      <c r="D456" s="324"/>
    </row>
    <row r="457" spans="2:4" s="304" customFormat="1" x14ac:dyDescent="0.2">
      <c r="B457" s="324"/>
      <c r="C457" s="324"/>
      <c r="D457" s="324"/>
    </row>
    <row r="458" spans="2:4" s="304" customFormat="1" x14ac:dyDescent="0.2">
      <c r="B458" s="324"/>
      <c r="C458" s="324"/>
      <c r="D458" s="324"/>
    </row>
    <row r="459" spans="2:4" s="304" customFormat="1" x14ac:dyDescent="0.2">
      <c r="B459" s="324"/>
      <c r="C459" s="324"/>
      <c r="D459" s="324"/>
    </row>
    <row r="460" spans="2:4" s="304" customFormat="1" x14ac:dyDescent="0.2">
      <c r="B460" s="324"/>
      <c r="C460" s="324"/>
      <c r="D460" s="324"/>
    </row>
    <row r="461" spans="2:4" s="304" customFormat="1" x14ac:dyDescent="0.2">
      <c r="B461" s="324"/>
      <c r="C461" s="324"/>
      <c r="D461" s="324"/>
    </row>
    <row r="462" spans="2:4" s="304" customFormat="1" x14ac:dyDescent="0.2">
      <c r="B462" s="324"/>
      <c r="C462" s="324"/>
      <c r="D462" s="324"/>
    </row>
    <row r="463" spans="2:4" s="304" customFormat="1" x14ac:dyDescent="0.2">
      <c r="B463" s="324"/>
      <c r="C463" s="324"/>
      <c r="D463" s="324"/>
    </row>
    <row r="464" spans="2:4" s="304" customFormat="1" x14ac:dyDescent="0.2">
      <c r="B464" s="324"/>
      <c r="C464" s="324"/>
      <c r="D464" s="324"/>
    </row>
    <row r="465" spans="2:4" s="304" customFormat="1" x14ac:dyDescent="0.2">
      <c r="B465" s="324"/>
      <c r="C465" s="324"/>
      <c r="D465" s="324"/>
    </row>
    <row r="466" spans="2:4" s="304" customFormat="1" x14ac:dyDescent="0.2">
      <c r="B466" s="324"/>
      <c r="C466" s="324"/>
      <c r="D466" s="324"/>
    </row>
    <row r="467" spans="2:4" s="304" customFormat="1" x14ac:dyDescent="0.2">
      <c r="B467" s="324"/>
      <c r="C467" s="324"/>
      <c r="D467" s="324"/>
    </row>
    <row r="468" spans="2:4" s="304" customFormat="1" x14ac:dyDescent="0.2">
      <c r="B468" s="324"/>
      <c r="C468" s="324"/>
      <c r="D468" s="324"/>
    </row>
    <row r="469" spans="2:4" s="304" customFormat="1" x14ac:dyDescent="0.2">
      <c r="B469" s="324"/>
      <c r="C469" s="324"/>
      <c r="D469" s="324"/>
    </row>
    <row r="470" spans="2:4" s="304" customFormat="1" x14ac:dyDescent="0.2">
      <c r="B470" s="324"/>
      <c r="C470" s="324"/>
      <c r="D470" s="324"/>
    </row>
    <row r="471" spans="2:4" s="304" customFormat="1" x14ac:dyDescent="0.2">
      <c r="B471" s="324"/>
      <c r="C471" s="324"/>
      <c r="D471" s="324"/>
    </row>
    <row r="472" spans="2:4" s="304" customFormat="1" x14ac:dyDescent="0.2">
      <c r="B472" s="324"/>
      <c r="C472" s="324"/>
      <c r="D472" s="324"/>
    </row>
    <row r="473" spans="2:4" s="304" customFormat="1" x14ac:dyDescent="0.2">
      <c r="B473" s="324"/>
      <c r="C473" s="324"/>
      <c r="D473" s="324"/>
    </row>
    <row r="474" spans="2:4" s="304" customFormat="1" x14ac:dyDescent="0.2">
      <c r="B474" s="324"/>
      <c r="C474" s="324"/>
      <c r="D474" s="324"/>
    </row>
    <row r="475" spans="2:4" s="304" customFormat="1" x14ac:dyDescent="0.2">
      <c r="B475" s="324"/>
      <c r="C475" s="324"/>
      <c r="D475" s="324"/>
    </row>
    <row r="476" spans="2:4" s="304" customFormat="1" x14ac:dyDescent="0.2">
      <c r="B476" s="324"/>
      <c r="C476" s="324"/>
      <c r="D476" s="324"/>
    </row>
    <row r="477" spans="2:4" s="304" customFormat="1" x14ac:dyDescent="0.2">
      <c r="B477" s="324"/>
      <c r="C477" s="324"/>
      <c r="D477" s="324"/>
    </row>
    <row r="478" spans="2:4" s="304" customFormat="1" x14ac:dyDescent="0.2">
      <c r="B478" s="324"/>
      <c r="C478" s="324"/>
      <c r="D478" s="324"/>
    </row>
    <row r="479" spans="2:4" s="304" customFormat="1" x14ac:dyDescent="0.2">
      <c r="B479" s="324"/>
      <c r="C479" s="324"/>
      <c r="D479" s="324"/>
    </row>
    <row r="480" spans="2:4" s="304" customFormat="1" x14ac:dyDescent="0.2">
      <c r="B480" s="324"/>
      <c r="C480" s="324"/>
      <c r="D480" s="324"/>
    </row>
    <row r="481" spans="2:4" s="304" customFormat="1" x14ac:dyDescent="0.2">
      <c r="B481" s="324"/>
      <c r="C481" s="324"/>
      <c r="D481" s="324"/>
    </row>
    <row r="482" spans="2:4" s="304" customFormat="1" x14ac:dyDescent="0.2">
      <c r="B482" s="324"/>
      <c r="C482" s="324"/>
      <c r="D482" s="324"/>
    </row>
    <row r="483" spans="2:4" s="304" customFormat="1" x14ac:dyDescent="0.2">
      <c r="B483" s="324"/>
      <c r="C483" s="324"/>
      <c r="D483" s="324"/>
    </row>
    <row r="484" spans="2:4" s="304" customFormat="1" x14ac:dyDescent="0.2">
      <c r="B484" s="324"/>
      <c r="C484" s="324"/>
      <c r="D484" s="324"/>
    </row>
    <row r="485" spans="2:4" s="304" customFormat="1" x14ac:dyDescent="0.2">
      <c r="B485" s="324"/>
      <c r="C485" s="324"/>
      <c r="D485" s="324"/>
    </row>
    <row r="486" spans="2:4" s="304" customFormat="1" x14ac:dyDescent="0.2">
      <c r="B486" s="324"/>
      <c r="C486" s="324"/>
      <c r="D486" s="324"/>
    </row>
    <row r="487" spans="2:4" s="304" customFormat="1" x14ac:dyDescent="0.2">
      <c r="B487" s="324"/>
      <c r="C487" s="324"/>
      <c r="D487" s="324"/>
    </row>
    <row r="488" spans="2:4" s="304" customFormat="1" x14ac:dyDescent="0.2">
      <c r="B488" s="324"/>
      <c r="C488" s="324"/>
      <c r="D488" s="324"/>
    </row>
    <row r="489" spans="2:4" s="304" customFormat="1" x14ac:dyDescent="0.2">
      <c r="B489" s="324"/>
      <c r="C489" s="324"/>
      <c r="D489" s="324"/>
    </row>
    <row r="490" spans="2:4" s="304" customFormat="1" x14ac:dyDescent="0.2">
      <c r="B490" s="324"/>
      <c r="C490" s="324"/>
      <c r="D490" s="324"/>
    </row>
    <row r="491" spans="2:4" s="304" customFormat="1" x14ac:dyDescent="0.2">
      <c r="B491" s="324"/>
      <c r="C491" s="324"/>
      <c r="D491" s="324"/>
    </row>
    <row r="492" spans="2:4" s="304" customFormat="1" x14ac:dyDescent="0.2">
      <c r="B492" s="324"/>
      <c r="C492" s="324"/>
      <c r="D492" s="324"/>
    </row>
    <row r="493" spans="2:4" s="304" customFormat="1" x14ac:dyDescent="0.2">
      <c r="B493" s="324"/>
      <c r="C493" s="324"/>
      <c r="D493" s="324"/>
    </row>
    <row r="494" spans="2:4" s="304" customFormat="1" x14ac:dyDescent="0.2">
      <c r="B494" s="324"/>
      <c r="C494" s="324"/>
      <c r="D494" s="324"/>
    </row>
    <row r="495" spans="2:4" s="304" customFormat="1" x14ac:dyDescent="0.2">
      <c r="B495" s="324"/>
      <c r="C495" s="324"/>
      <c r="D495" s="324"/>
    </row>
    <row r="496" spans="2:4" s="304" customFormat="1" x14ac:dyDescent="0.2">
      <c r="B496" s="324"/>
      <c r="C496" s="324"/>
      <c r="D496" s="324"/>
    </row>
    <row r="497" spans="2:4" s="304" customFormat="1" x14ac:dyDescent="0.2">
      <c r="B497" s="324"/>
      <c r="C497" s="324"/>
      <c r="D497" s="324"/>
    </row>
    <row r="498" spans="2:4" s="304" customFormat="1" x14ac:dyDescent="0.2">
      <c r="B498" s="324"/>
      <c r="C498" s="324"/>
      <c r="D498" s="324"/>
    </row>
    <row r="499" spans="2:4" s="304" customFormat="1" x14ac:dyDescent="0.2">
      <c r="B499" s="324"/>
      <c r="C499" s="324"/>
      <c r="D499" s="324"/>
    </row>
    <row r="500" spans="2:4" s="304" customFormat="1" x14ac:dyDescent="0.2">
      <c r="B500" s="324"/>
      <c r="C500" s="324"/>
      <c r="D500" s="324"/>
    </row>
    <row r="501" spans="2:4" s="304" customFormat="1" x14ac:dyDescent="0.2">
      <c r="B501" s="324"/>
      <c r="C501" s="324"/>
      <c r="D501" s="324"/>
    </row>
    <row r="502" spans="2:4" s="304" customFormat="1" x14ac:dyDescent="0.2">
      <c r="B502" s="324"/>
      <c r="C502" s="324"/>
      <c r="D502" s="324"/>
    </row>
    <row r="503" spans="2:4" s="304" customFormat="1" x14ac:dyDescent="0.2">
      <c r="B503" s="324"/>
      <c r="C503" s="324"/>
      <c r="D503" s="324"/>
    </row>
    <row r="504" spans="2:4" s="304" customFormat="1" x14ac:dyDescent="0.2">
      <c r="B504" s="324"/>
      <c r="C504" s="324"/>
      <c r="D504" s="324"/>
    </row>
    <row r="505" spans="2:4" s="304" customFormat="1" x14ac:dyDescent="0.2">
      <c r="B505" s="324"/>
      <c r="C505" s="324"/>
      <c r="D505" s="324"/>
    </row>
    <row r="506" spans="2:4" s="304" customFormat="1" x14ac:dyDescent="0.2">
      <c r="B506" s="324"/>
      <c r="C506" s="324"/>
      <c r="D506" s="324"/>
    </row>
    <row r="507" spans="2:4" s="304" customFormat="1" x14ac:dyDescent="0.2">
      <c r="B507" s="324"/>
      <c r="C507" s="324"/>
      <c r="D507" s="324"/>
    </row>
    <row r="508" spans="2:4" s="304" customFormat="1" x14ac:dyDescent="0.2">
      <c r="B508" s="324"/>
      <c r="C508" s="324"/>
      <c r="D508" s="324"/>
    </row>
    <row r="509" spans="2:4" s="304" customFormat="1" x14ac:dyDescent="0.2">
      <c r="B509" s="324"/>
      <c r="C509" s="324"/>
      <c r="D509" s="324"/>
    </row>
    <row r="510" spans="2:4" s="304" customFormat="1" x14ac:dyDescent="0.2">
      <c r="B510" s="324"/>
      <c r="C510" s="324"/>
      <c r="D510" s="324"/>
    </row>
    <row r="511" spans="2:4" s="304" customFormat="1" x14ac:dyDescent="0.2">
      <c r="B511" s="324"/>
      <c r="C511" s="324"/>
      <c r="D511" s="324"/>
    </row>
    <row r="512" spans="2:4" s="304" customFormat="1" x14ac:dyDescent="0.2">
      <c r="B512" s="324"/>
      <c r="C512" s="324"/>
      <c r="D512" s="324"/>
    </row>
    <row r="513" spans="2:4" s="304" customFormat="1" x14ac:dyDescent="0.2">
      <c r="B513" s="324"/>
      <c r="C513" s="324"/>
      <c r="D513" s="324"/>
    </row>
    <row r="514" spans="2:4" s="304" customFormat="1" x14ac:dyDescent="0.2">
      <c r="B514" s="324"/>
      <c r="C514" s="324"/>
      <c r="D514" s="324"/>
    </row>
    <row r="515" spans="2:4" s="304" customFormat="1" x14ac:dyDescent="0.2">
      <c r="B515" s="324"/>
      <c r="C515" s="324"/>
      <c r="D515" s="324"/>
    </row>
    <row r="516" spans="2:4" s="304" customFormat="1" x14ac:dyDescent="0.2">
      <c r="B516" s="324"/>
      <c r="C516" s="324"/>
      <c r="D516" s="324"/>
    </row>
    <row r="517" spans="2:4" s="304" customFormat="1" x14ac:dyDescent="0.2">
      <c r="B517" s="324"/>
      <c r="C517" s="324"/>
      <c r="D517" s="324"/>
    </row>
    <row r="518" spans="2:4" s="304" customFormat="1" x14ac:dyDescent="0.2">
      <c r="B518" s="324"/>
      <c r="C518" s="324"/>
      <c r="D518" s="324"/>
    </row>
    <row r="519" spans="2:4" s="304" customFormat="1" x14ac:dyDescent="0.2">
      <c r="B519" s="324"/>
      <c r="C519" s="324"/>
      <c r="D519" s="324"/>
    </row>
    <row r="520" spans="2:4" s="304" customFormat="1" x14ac:dyDescent="0.2">
      <c r="B520" s="324"/>
      <c r="C520" s="324"/>
      <c r="D520" s="324"/>
    </row>
    <row r="521" spans="2:4" s="304" customFormat="1" x14ac:dyDescent="0.2">
      <c r="B521" s="324"/>
      <c r="C521" s="324"/>
      <c r="D521" s="324"/>
    </row>
    <row r="522" spans="2:4" s="304" customFormat="1" x14ac:dyDescent="0.2">
      <c r="B522" s="324"/>
      <c r="C522" s="324"/>
      <c r="D522" s="324"/>
    </row>
    <row r="523" spans="2:4" s="304" customFormat="1" x14ac:dyDescent="0.2">
      <c r="B523" s="324"/>
      <c r="C523" s="324"/>
      <c r="D523" s="324"/>
    </row>
    <row r="524" spans="2:4" s="304" customFormat="1" x14ac:dyDescent="0.2">
      <c r="B524" s="324"/>
      <c r="C524" s="324"/>
      <c r="D524" s="324"/>
    </row>
    <row r="525" spans="2:4" s="304" customFormat="1" x14ac:dyDescent="0.2">
      <c r="B525" s="324"/>
      <c r="C525" s="324"/>
      <c r="D525" s="324"/>
    </row>
    <row r="526" spans="2:4" s="304" customFormat="1" x14ac:dyDescent="0.2">
      <c r="B526" s="324"/>
      <c r="C526" s="324"/>
      <c r="D526" s="324"/>
    </row>
    <row r="527" spans="2:4" s="304" customFormat="1" x14ac:dyDescent="0.2">
      <c r="B527" s="324"/>
      <c r="C527" s="324"/>
      <c r="D527" s="324"/>
    </row>
    <row r="528" spans="2:4" s="304" customFormat="1" x14ac:dyDescent="0.2">
      <c r="B528" s="324"/>
      <c r="C528" s="324"/>
      <c r="D528" s="324"/>
    </row>
    <row r="529" spans="2:4" s="304" customFormat="1" x14ac:dyDescent="0.2">
      <c r="B529" s="324"/>
      <c r="C529" s="324"/>
      <c r="D529" s="324"/>
    </row>
    <row r="530" spans="2:4" s="304" customFormat="1" x14ac:dyDescent="0.2">
      <c r="B530" s="324"/>
      <c r="C530" s="324"/>
      <c r="D530" s="324"/>
    </row>
    <row r="531" spans="2:4" s="304" customFormat="1" x14ac:dyDescent="0.2">
      <c r="B531" s="324"/>
      <c r="C531" s="324"/>
      <c r="D531" s="324"/>
    </row>
    <row r="532" spans="2:4" s="304" customFormat="1" x14ac:dyDescent="0.2">
      <c r="B532" s="324"/>
      <c r="C532" s="324"/>
      <c r="D532" s="324"/>
    </row>
    <row r="533" spans="2:4" s="304" customFormat="1" x14ac:dyDescent="0.2">
      <c r="B533" s="324"/>
      <c r="C533" s="324"/>
      <c r="D533" s="324"/>
    </row>
    <row r="534" spans="2:4" s="304" customFormat="1" x14ac:dyDescent="0.2">
      <c r="B534" s="324"/>
      <c r="C534" s="324"/>
      <c r="D534" s="324"/>
    </row>
    <row r="535" spans="2:4" s="304" customFormat="1" x14ac:dyDescent="0.2">
      <c r="B535" s="324"/>
      <c r="C535" s="324"/>
      <c r="D535" s="324"/>
    </row>
    <row r="536" spans="2:4" s="304" customFormat="1" x14ac:dyDescent="0.2">
      <c r="B536" s="324"/>
      <c r="C536" s="324"/>
      <c r="D536" s="324"/>
    </row>
    <row r="537" spans="2:4" s="304" customFormat="1" x14ac:dyDescent="0.2">
      <c r="B537" s="324"/>
      <c r="C537" s="324"/>
      <c r="D537" s="324"/>
    </row>
    <row r="538" spans="2:4" s="304" customFormat="1" x14ac:dyDescent="0.2">
      <c r="B538" s="324"/>
      <c r="C538" s="324"/>
      <c r="D538" s="324"/>
    </row>
    <row r="539" spans="2:4" s="304" customFormat="1" x14ac:dyDescent="0.2">
      <c r="B539" s="324"/>
      <c r="C539" s="324"/>
      <c r="D539" s="324"/>
    </row>
    <row r="540" spans="2:4" s="304" customFormat="1" x14ac:dyDescent="0.2">
      <c r="B540" s="324"/>
      <c r="C540" s="324"/>
      <c r="D540" s="324"/>
    </row>
    <row r="541" spans="2:4" s="304" customFormat="1" x14ac:dyDescent="0.2">
      <c r="B541" s="324"/>
      <c r="C541" s="324"/>
      <c r="D541" s="324"/>
    </row>
    <row r="542" spans="2:4" s="304" customFormat="1" x14ac:dyDescent="0.2">
      <c r="B542" s="324"/>
      <c r="C542" s="324"/>
      <c r="D542" s="324"/>
    </row>
    <row r="543" spans="2:4" s="304" customFormat="1" x14ac:dyDescent="0.2">
      <c r="B543" s="324"/>
      <c r="C543" s="324"/>
      <c r="D543" s="324"/>
    </row>
    <row r="544" spans="2:4" s="304" customFormat="1" x14ac:dyDescent="0.2">
      <c r="B544" s="324"/>
      <c r="C544" s="324"/>
      <c r="D544" s="324"/>
    </row>
    <row r="545" spans="2:4" s="304" customFormat="1" x14ac:dyDescent="0.2">
      <c r="B545" s="324"/>
      <c r="C545" s="324"/>
      <c r="D545" s="324"/>
    </row>
    <row r="546" spans="2:4" s="304" customFormat="1" x14ac:dyDescent="0.2">
      <c r="B546" s="324"/>
      <c r="C546" s="324"/>
      <c r="D546" s="324"/>
    </row>
    <row r="547" spans="2:4" s="304" customFormat="1" x14ac:dyDescent="0.2">
      <c r="B547" s="324"/>
      <c r="C547" s="324"/>
      <c r="D547" s="324"/>
    </row>
    <row r="548" spans="2:4" s="304" customFormat="1" x14ac:dyDescent="0.2">
      <c r="B548" s="324"/>
      <c r="C548" s="324"/>
      <c r="D548" s="324"/>
    </row>
    <row r="549" spans="2:4" s="304" customFormat="1" x14ac:dyDescent="0.2">
      <c r="B549" s="324"/>
      <c r="C549" s="324"/>
      <c r="D549" s="324"/>
    </row>
    <row r="550" spans="2:4" s="304" customFormat="1" x14ac:dyDescent="0.2">
      <c r="B550" s="324"/>
      <c r="C550" s="324"/>
      <c r="D550" s="324"/>
    </row>
    <row r="551" spans="2:4" s="304" customFormat="1" x14ac:dyDescent="0.2">
      <c r="B551" s="324"/>
      <c r="C551" s="324"/>
      <c r="D551" s="324"/>
    </row>
    <row r="552" spans="2:4" s="304" customFormat="1" x14ac:dyDescent="0.2">
      <c r="B552" s="324"/>
      <c r="C552" s="324"/>
      <c r="D552" s="324"/>
    </row>
    <row r="553" spans="2:4" s="304" customFormat="1" x14ac:dyDescent="0.2">
      <c r="B553" s="324"/>
      <c r="C553" s="324"/>
      <c r="D553" s="324"/>
    </row>
    <row r="554" spans="2:4" s="304" customFormat="1" x14ac:dyDescent="0.2">
      <c r="B554" s="324"/>
      <c r="C554" s="324"/>
      <c r="D554" s="324"/>
    </row>
    <row r="555" spans="2:4" s="304" customFormat="1" x14ac:dyDescent="0.2">
      <c r="B555" s="324"/>
      <c r="C555" s="324"/>
      <c r="D555" s="324"/>
    </row>
    <row r="556" spans="2:4" s="304" customFormat="1" x14ac:dyDescent="0.2">
      <c r="B556" s="324"/>
      <c r="C556" s="324"/>
      <c r="D556" s="324"/>
    </row>
    <row r="557" spans="2:4" s="304" customFormat="1" x14ac:dyDescent="0.2">
      <c r="B557" s="324"/>
      <c r="C557" s="324"/>
      <c r="D557" s="324"/>
    </row>
    <row r="558" spans="2:4" s="304" customFormat="1" x14ac:dyDescent="0.2">
      <c r="B558" s="324"/>
      <c r="C558" s="324"/>
      <c r="D558" s="324"/>
    </row>
    <row r="559" spans="2:4" s="304" customFormat="1" x14ac:dyDescent="0.2">
      <c r="B559" s="324"/>
      <c r="C559" s="324"/>
      <c r="D559" s="324"/>
    </row>
    <row r="560" spans="2:4" s="304" customFormat="1" x14ac:dyDescent="0.2">
      <c r="B560" s="324"/>
      <c r="C560" s="324"/>
      <c r="D560" s="324"/>
    </row>
    <row r="561" spans="2:4" s="304" customFormat="1" x14ac:dyDescent="0.2">
      <c r="B561" s="324"/>
      <c r="C561" s="324"/>
      <c r="D561" s="324"/>
    </row>
    <row r="562" spans="2:4" s="304" customFormat="1" x14ac:dyDescent="0.2">
      <c r="B562" s="324"/>
      <c r="C562" s="324"/>
      <c r="D562" s="324"/>
    </row>
    <row r="563" spans="2:4" s="304" customFormat="1" x14ac:dyDescent="0.2">
      <c r="B563" s="324"/>
      <c r="C563" s="324"/>
      <c r="D563" s="324"/>
    </row>
    <row r="564" spans="2:4" s="304" customFormat="1" x14ac:dyDescent="0.2">
      <c r="B564" s="324"/>
      <c r="C564" s="324"/>
      <c r="D564" s="324"/>
    </row>
    <row r="565" spans="2:4" s="304" customFormat="1" x14ac:dyDescent="0.2">
      <c r="B565" s="324"/>
      <c r="C565" s="324"/>
      <c r="D565" s="324"/>
    </row>
    <row r="566" spans="2:4" s="304" customFormat="1" x14ac:dyDescent="0.2">
      <c r="B566" s="324"/>
      <c r="C566" s="324"/>
      <c r="D566" s="324"/>
    </row>
    <row r="567" spans="2:4" s="304" customFormat="1" x14ac:dyDescent="0.2">
      <c r="B567" s="324"/>
      <c r="C567" s="324"/>
      <c r="D567" s="324"/>
    </row>
    <row r="568" spans="2:4" s="304" customFormat="1" x14ac:dyDescent="0.2">
      <c r="B568" s="324"/>
      <c r="C568" s="324"/>
      <c r="D568" s="324"/>
    </row>
    <row r="569" spans="2:4" s="304" customFormat="1" x14ac:dyDescent="0.2">
      <c r="B569" s="324"/>
      <c r="C569" s="324"/>
      <c r="D569" s="324"/>
    </row>
    <row r="570" spans="2:4" s="304" customFormat="1" x14ac:dyDescent="0.2">
      <c r="B570" s="324"/>
      <c r="C570" s="324"/>
      <c r="D570" s="324"/>
    </row>
    <row r="571" spans="2:4" s="304" customFormat="1" x14ac:dyDescent="0.2">
      <c r="B571" s="324"/>
      <c r="C571" s="324"/>
      <c r="D571" s="324"/>
    </row>
    <row r="572" spans="2:4" s="304" customFormat="1" x14ac:dyDescent="0.2">
      <c r="B572" s="324"/>
      <c r="C572" s="324"/>
      <c r="D572" s="324"/>
    </row>
    <row r="573" spans="2:4" s="304" customFormat="1" x14ac:dyDescent="0.2">
      <c r="B573" s="324"/>
      <c r="C573" s="324"/>
      <c r="D573" s="324"/>
    </row>
    <row r="574" spans="2:4" s="304" customFormat="1" x14ac:dyDescent="0.2">
      <c r="B574" s="324"/>
      <c r="C574" s="324"/>
      <c r="D574" s="324"/>
    </row>
    <row r="575" spans="2:4" s="304" customFormat="1" x14ac:dyDescent="0.2">
      <c r="B575" s="324"/>
      <c r="C575" s="324"/>
      <c r="D575" s="324"/>
    </row>
    <row r="576" spans="2:4" s="304" customFormat="1" x14ac:dyDescent="0.2">
      <c r="B576" s="324"/>
      <c r="C576" s="324"/>
      <c r="D576" s="324"/>
    </row>
    <row r="577" spans="2:4" s="304" customFormat="1" x14ac:dyDescent="0.2">
      <c r="B577" s="324"/>
      <c r="C577" s="324"/>
      <c r="D577" s="324"/>
    </row>
    <row r="578" spans="2:4" s="304" customFormat="1" x14ac:dyDescent="0.2">
      <c r="B578" s="324"/>
      <c r="C578" s="324"/>
      <c r="D578" s="324"/>
    </row>
    <row r="579" spans="2:4" s="304" customFormat="1" x14ac:dyDescent="0.2">
      <c r="B579" s="324"/>
      <c r="C579" s="324"/>
      <c r="D579" s="324"/>
    </row>
    <row r="580" spans="2:4" s="304" customFormat="1" x14ac:dyDescent="0.2">
      <c r="B580" s="324"/>
      <c r="C580" s="324"/>
      <c r="D580" s="324"/>
    </row>
    <row r="581" spans="2:4" s="304" customFormat="1" x14ac:dyDescent="0.2">
      <c r="B581" s="324"/>
      <c r="C581" s="324"/>
      <c r="D581" s="324"/>
    </row>
    <row r="582" spans="2:4" s="304" customFormat="1" x14ac:dyDescent="0.2">
      <c r="B582" s="324"/>
      <c r="C582" s="324"/>
      <c r="D582" s="324"/>
    </row>
    <row r="583" spans="2:4" s="304" customFormat="1" x14ac:dyDescent="0.2">
      <c r="B583" s="324"/>
      <c r="C583" s="324"/>
      <c r="D583" s="324"/>
    </row>
    <row r="584" spans="2:4" s="304" customFormat="1" x14ac:dyDescent="0.2">
      <c r="B584" s="324"/>
      <c r="C584" s="324"/>
      <c r="D584" s="324"/>
    </row>
    <row r="585" spans="2:4" s="304" customFormat="1" x14ac:dyDescent="0.2">
      <c r="B585" s="324"/>
      <c r="C585" s="324"/>
      <c r="D585" s="324"/>
    </row>
    <row r="586" spans="2:4" s="304" customFormat="1" x14ac:dyDescent="0.2">
      <c r="B586" s="324"/>
      <c r="C586" s="324"/>
      <c r="D586" s="324"/>
    </row>
    <row r="587" spans="2:4" s="304" customFormat="1" x14ac:dyDescent="0.2">
      <c r="B587" s="324"/>
      <c r="C587" s="324"/>
      <c r="D587" s="324"/>
    </row>
    <row r="588" spans="2:4" s="304" customFormat="1" x14ac:dyDescent="0.2">
      <c r="B588" s="324"/>
      <c r="C588" s="324"/>
      <c r="D588" s="324"/>
    </row>
    <row r="589" spans="2:4" s="304" customFormat="1" x14ac:dyDescent="0.2">
      <c r="B589" s="324"/>
      <c r="C589" s="324"/>
      <c r="D589" s="324"/>
    </row>
    <row r="590" spans="2:4" s="304" customFormat="1" x14ac:dyDescent="0.2">
      <c r="B590" s="324"/>
      <c r="C590" s="324"/>
      <c r="D590" s="324"/>
    </row>
    <row r="591" spans="2:4" s="304" customFormat="1" x14ac:dyDescent="0.2">
      <c r="B591" s="324"/>
      <c r="C591" s="324"/>
      <c r="D591" s="324"/>
    </row>
    <row r="592" spans="2:4" s="304" customFormat="1" x14ac:dyDescent="0.2">
      <c r="B592" s="324"/>
      <c r="C592" s="324"/>
      <c r="D592" s="324"/>
    </row>
    <row r="593" spans="2:4" s="304" customFormat="1" x14ac:dyDescent="0.2">
      <c r="B593" s="324"/>
      <c r="C593" s="324"/>
      <c r="D593" s="324"/>
    </row>
    <row r="594" spans="2:4" s="304" customFormat="1" x14ac:dyDescent="0.2">
      <c r="B594" s="324"/>
      <c r="C594" s="324"/>
      <c r="D594" s="324"/>
    </row>
    <row r="595" spans="2:4" s="304" customFormat="1" x14ac:dyDescent="0.2">
      <c r="B595" s="324"/>
      <c r="C595" s="324"/>
      <c r="D595" s="324"/>
    </row>
    <row r="596" spans="2:4" s="304" customFormat="1" x14ac:dyDescent="0.2">
      <c r="B596" s="324"/>
      <c r="C596" s="324"/>
      <c r="D596" s="324"/>
    </row>
    <row r="597" spans="2:4" s="304" customFormat="1" x14ac:dyDescent="0.2">
      <c r="B597" s="324"/>
      <c r="C597" s="324"/>
      <c r="D597" s="324"/>
    </row>
    <row r="598" spans="2:4" s="304" customFormat="1" x14ac:dyDescent="0.2">
      <c r="B598" s="324"/>
      <c r="C598" s="324"/>
      <c r="D598" s="324"/>
    </row>
    <row r="599" spans="2:4" s="304" customFormat="1" x14ac:dyDescent="0.2">
      <c r="B599" s="324"/>
      <c r="C599" s="324"/>
      <c r="D599" s="324"/>
    </row>
    <row r="600" spans="2:4" s="304" customFormat="1" x14ac:dyDescent="0.2">
      <c r="B600" s="324"/>
      <c r="C600" s="324"/>
      <c r="D600" s="324"/>
    </row>
    <row r="601" spans="2:4" s="304" customFormat="1" x14ac:dyDescent="0.2">
      <c r="B601" s="324"/>
      <c r="C601" s="324"/>
      <c r="D601" s="324"/>
    </row>
    <row r="602" spans="2:4" s="304" customFormat="1" x14ac:dyDescent="0.2">
      <c r="B602" s="324"/>
      <c r="C602" s="324"/>
      <c r="D602" s="324"/>
    </row>
    <row r="603" spans="2:4" s="304" customFormat="1" x14ac:dyDescent="0.2">
      <c r="B603" s="324"/>
      <c r="C603" s="324"/>
      <c r="D603" s="324"/>
    </row>
    <row r="604" spans="2:4" s="304" customFormat="1" x14ac:dyDescent="0.2">
      <c r="B604" s="324"/>
      <c r="C604" s="324"/>
      <c r="D604" s="324"/>
    </row>
    <row r="605" spans="2:4" s="304" customFormat="1" x14ac:dyDescent="0.2">
      <c r="B605" s="324"/>
      <c r="C605" s="324"/>
      <c r="D605" s="324"/>
    </row>
    <row r="606" spans="2:4" s="304" customFormat="1" x14ac:dyDescent="0.2">
      <c r="B606" s="324"/>
      <c r="C606" s="324"/>
      <c r="D606" s="324"/>
    </row>
    <row r="607" spans="2:4" s="304" customFormat="1" x14ac:dyDescent="0.2">
      <c r="B607" s="324"/>
      <c r="C607" s="324"/>
      <c r="D607" s="324"/>
    </row>
    <row r="608" spans="2:4" s="304" customFormat="1" x14ac:dyDescent="0.2">
      <c r="B608" s="324"/>
      <c r="C608" s="324"/>
      <c r="D608" s="324"/>
    </row>
    <row r="609" spans="2:4" s="304" customFormat="1" x14ac:dyDescent="0.2">
      <c r="B609" s="324"/>
      <c r="C609" s="324"/>
      <c r="D609" s="324"/>
    </row>
    <row r="610" spans="2:4" s="304" customFormat="1" x14ac:dyDescent="0.2">
      <c r="B610" s="324"/>
      <c r="C610" s="324"/>
      <c r="D610" s="324"/>
    </row>
    <row r="611" spans="2:4" s="304" customFormat="1" x14ac:dyDescent="0.2">
      <c r="B611" s="324"/>
      <c r="C611" s="324"/>
      <c r="D611" s="324"/>
    </row>
    <row r="612" spans="2:4" s="304" customFormat="1" x14ac:dyDescent="0.2">
      <c r="B612" s="324"/>
      <c r="C612" s="324"/>
      <c r="D612" s="324"/>
    </row>
    <row r="613" spans="2:4" s="304" customFormat="1" x14ac:dyDescent="0.2">
      <c r="B613" s="324"/>
      <c r="C613" s="324"/>
      <c r="D613" s="324"/>
    </row>
    <row r="614" spans="2:4" s="304" customFormat="1" x14ac:dyDescent="0.2">
      <c r="B614" s="324"/>
      <c r="C614" s="324"/>
      <c r="D614" s="324"/>
    </row>
    <row r="615" spans="2:4" s="304" customFormat="1" x14ac:dyDescent="0.2">
      <c r="B615" s="324"/>
      <c r="C615" s="324"/>
      <c r="D615" s="324"/>
    </row>
    <row r="616" spans="2:4" s="304" customFormat="1" x14ac:dyDescent="0.2">
      <c r="B616" s="324"/>
      <c r="C616" s="324"/>
      <c r="D616" s="324"/>
    </row>
    <row r="617" spans="2:4" s="304" customFormat="1" x14ac:dyDescent="0.2">
      <c r="B617" s="324"/>
      <c r="C617" s="324"/>
      <c r="D617" s="324"/>
    </row>
    <row r="618" spans="2:4" s="304" customFormat="1" x14ac:dyDescent="0.2">
      <c r="B618" s="324"/>
      <c r="C618" s="324"/>
      <c r="D618" s="324"/>
    </row>
    <row r="619" spans="2:4" s="304" customFormat="1" x14ac:dyDescent="0.2">
      <c r="B619" s="324"/>
      <c r="C619" s="324"/>
      <c r="D619" s="324"/>
    </row>
    <row r="620" spans="2:4" s="304" customFormat="1" x14ac:dyDescent="0.2">
      <c r="B620" s="324"/>
      <c r="C620" s="324"/>
      <c r="D620" s="324"/>
    </row>
    <row r="621" spans="2:4" s="304" customFormat="1" x14ac:dyDescent="0.2">
      <c r="B621" s="324"/>
      <c r="C621" s="324"/>
      <c r="D621" s="324"/>
    </row>
    <row r="622" spans="2:4" s="304" customFormat="1" x14ac:dyDescent="0.2">
      <c r="B622" s="324"/>
      <c r="C622" s="324"/>
      <c r="D622" s="324"/>
    </row>
    <row r="623" spans="2:4" s="304" customFormat="1" x14ac:dyDescent="0.2">
      <c r="B623" s="324"/>
      <c r="C623" s="324"/>
      <c r="D623" s="324"/>
    </row>
    <row r="624" spans="2:4" s="304" customFormat="1" x14ac:dyDescent="0.2">
      <c r="B624" s="324"/>
      <c r="C624" s="324"/>
      <c r="D624" s="324"/>
    </row>
    <row r="625" spans="2:4" s="304" customFormat="1" x14ac:dyDescent="0.2">
      <c r="B625" s="324"/>
      <c r="C625" s="324"/>
      <c r="D625" s="324"/>
    </row>
    <row r="626" spans="2:4" s="304" customFormat="1" x14ac:dyDescent="0.2">
      <c r="B626" s="324"/>
      <c r="C626" s="324"/>
      <c r="D626" s="324"/>
    </row>
    <row r="627" spans="2:4" s="304" customFormat="1" x14ac:dyDescent="0.2">
      <c r="B627" s="324"/>
      <c r="C627" s="324"/>
      <c r="D627" s="324"/>
    </row>
    <row r="628" spans="2:4" s="304" customFormat="1" x14ac:dyDescent="0.2">
      <c r="B628" s="324"/>
      <c r="C628" s="324"/>
      <c r="D628" s="324"/>
    </row>
    <row r="629" spans="2:4" s="304" customFormat="1" x14ac:dyDescent="0.2">
      <c r="B629" s="324"/>
      <c r="C629" s="324"/>
      <c r="D629" s="324"/>
    </row>
    <row r="630" spans="2:4" s="304" customFormat="1" x14ac:dyDescent="0.2">
      <c r="B630" s="324"/>
      <c r="C630" s="324"/>
      <c r="D630" s="324"/>
    </row>
    <row r="631" spans="2:4" s="304" customFormat="1" x14ac:dyDescent="0.2">
      <c r="B631" s="324"/>
      <c r="C631" s="324"/>
      <c r="D631" s="324"/>
    </row>
    <row r="632" spans="2:4" s="304" customFormat="1" x14ac:dyDescent="0.2">
      <c r="B632" s="324"/>
      <c r="C632" s="324"/>
      <c r="D632" s="324"/>
    </row>
    <row r="633" spans="2:4" s="304" customFormat="1" x14ac:dyDescent="0.2">
      <c r="B633" s="324"/>
      <c r="C633" s="324"/>
      <c r="D633" s="324"/>
    </row>
    <row r="634" spans="2:4" s="304" customFormat="1" x14ac:dyDescent="0.2">
      <c r="B634" s="324"/>
      <c r="C634" s="324"/>
      <c r="D634" s="324"/>
    </row>
    <row r="635" spans="2:4" s="304" customFormat="1" x14ac:dyDescent="0.2">
      <c r="B635" s="324"/>
      <c r="C635" s="324"/>
      <c r="D635" s="324"/>
    </row>
    <row r="636" spans="2:4" s="304" customFormat="1" x14ac:dyDescent="0.2">
      <c r="B636" s="324"/>
      <c r="C636" s="324"/>
      <c r="D636" s="324"/>
    </row>
    <row r="637" spans="2:4" s="304" customFormat="1" x14ac:dyDescent="0.2">
      <c r="B637" s="324"/>
      <c r="C637" s="324"/>
      <c r="D637" s="324"/>
    </row>
    <row r="638" spans="2:4" s="304" customFormat="1" x14ac:dyDescent="0.2">
      <c r="B638" s="324"/>
      <c r="C638" s="324"/>
      <c r="D638" s="324"/>
    </row>
    <row r="639" spans="2:4" s="304" customFormat="1" x14ac:dyDescent="0.2">
      <c r="B639" s="324"/>
      <c r="C639" s="324"/>
      <c r="D639" s="324"/>
    </row>
    <row r="640" spans="2:4" s="304" customFormat="1" x14ac:dyDescent="0.2">
      <c r="B640" s="324"/>
      <c r="C640" s="324"/>
      <c r="D640" s="324"/>
    </row>
    <row r="641" spans="2:4" s="304" customFormat="1" x14ac:dyDescent="0.2">
      <c r="B641" s="324"/>
      <c r="C641" s="324"/>
      <c r="D641" s="324"/>
    </row>
    <row r="642" spans="2:4" s="304" customFormat="1" x14ac:dyDescent="0.2">
      <c r="B642" s="324"/>
      <c r="C642" s="324"/>
      <c r="D642" s="324"/>
    </row>
    <row r="643" spans="2:4" s="304" customFormat="1" x14ac:dyDescent="0.2">
      <c r="B643" s="324"/>
      <c r="C643" s="324"/>
      <c r="D643" s="324"/>
    </row>
    <row r="644" spans="2:4" s="304" customFormat="1" x14ac:dyDescent="0.2">
      <c r="B644" s="324"/>
      <c r="C644" s="324"/>
      <c r="D644" s="324"/>
    </row>
    <row r="645" spans="2:4" s="304" customFormat="1" x14ac:dyDescent="0.2">
      <c r="B645" s="324"/>
      <c r="C645" s="324"/>
      <c r="D645" s="324"/>
    </row>
    <row r="646" spans="2:4" s="304" customFormat="1" x14ac:dyDescent="0.2">
      <c r="B646" s="324"/>
      <c r="C646" s="324"/>
      <c r="D646" s="324"/>
    </row>
    <row r="647" spans="2:4" s="304" customFormat="1" x14ac:dyDescent="0.2">
      <c r="B647" s="324"/>
      <c r="C647" s="324"/>
      <c r="D647" s="324"/>
    </row>
    <row r="648" spans="2:4" s="304" customFormat="1" x14ac:dyDescent="0.2">
      <c r="B648" s="324"/>
      <c r="C648" s="324"/>
      <c r="D648" s="324"/>
    </row>
    <row r="649" spans="2:4" s="304" customFormat="1" x14ac:dyDescent="0.2">
      <c r="B649" s="324"/>
      <c r="C649" s="324"/>
      <c r="D649" s="324"/>
    </row>
    <row r="650" spans="2:4" s="304" customFormat="1" x14ac:dyDescent="0.2">
      <c r="B650" s="324"/>
      <c r="C650" s="324"/>
      <c r="D650" s="324"/>
    </row>
    <row r="651" spans="2:4" s="304" customFormat="1" x14ac:dyDescent="0.2">
      <c r="B651" s="324"/>
      <c r="C651" s="324"/>
      <c r="D651" s="324"/>
    </row>
    <row r="652" spans="2:4" s="304" customFormat="1" x14ac:dyDescent="0.2">
      <c r="B652" s="324"/>
      <c r="C652" s="324"/>
      <c r="D652" s="324"/>
    </row>
    <row r="653" spans="2:4" s="304" customFormat="1" x14ac:dyDescent="0.2">
      <c r="B653" s="324"/>
      <c r="C653" s="324"/>
      <c r="D653" s="324"/>
    </row>
    <row r="654" spans="2:4" s="304" customFormat="1" x14ac:dyDescent="0.2">
      <c r="B654" s="324"/>
      <c r="C654" s="324"/>
      <c r="D654" s="324"/>
    </row>
    <row r="655" spans="2:4" s="304" customFormat="1" x14ac:dyDescent="0.2">
      <c r="B655" s="324"/>
      <c r="C655" s="324"/>
      <c r="D655" s="324"/>
    </row>
    <row r="656" spans="2:4" s="304" customFormat="1" x14ac:dyDescent="0.2">
      <c r="B656" s="324"/>
      <c r="C656" s="324"/>
      <c r="D656" s="324"/>
    </row>
    <row r="657" spans="2:4" s="304" customFormat="1" x14ac:dyDescent="0.2">
      <c r="B657" s="324"/>
      <c r="C657" s="324"/>
      <c r="D657" s="324"/>
    </row>
    <row r="658" spans="2:4" s="304" customFormat="1" x14ac:dyDescent="0.2">
      <c r="B658" s="324"/>
      <c r="C658" s="324"/>
      <c r="D658" s="324"/>
    </row>
    <row r="659" spans="2:4" s="304" customFormat="1" x14ac:dyDescent="0.2">
      <c r="B659" s="324"/>
      <c r="C659" s="324"/>
      <c r="D659" s="324"/>
    </row>
    <row r="660" spans="2:4" s="304" customFormat="1" x14ac:dyDescent="0.2">
      <c r="B660" s="324"/>
      <c r="C660" s="324"/>
      <c r="D660" s="324"/>
    </row>
    <row r="661" spans="2:4" s="304" customFormat="1" x14ac:dyDescent="0.2">
      <c r="B661" s="324"/>
      <c r="C661" s="324"/>
      <c r="D661" s="324"/>
    </row>
    <row r="662" spans="2:4" s="304" customFormat="1" x14ac:dyDescent="0.2">
      <c r="B662" s="324"/>
      <c r="C662" s="324"/>
      <c r="D662" s="324"/>
    </row>
    <row r="663" spans="2:4" s="304" customFormat="1" x14ac:dyDescent="0.2">
      <c r="B663" s="324"/>
      <c r="C663" s="324"/>
      <c r="D663" s="324"/>
    </row>
    <row r="664" spans="2:4" s="304" customFormat="1" x14ac:dyDescent="0.2">
      <c r="B664" s="324"/>
      <c r="C664" s="324"/>
      <c r="D664" s="324"/>
    </row>
    <row r="665" spans="2:4" s="304" customFormat="1" x14ac:dyDescent="0.2">
      <c r="B665" s="324"/>
      <c r="C665" s="324"/>
      <c r="D665" s="324"/>
    </row>
    <row r="666" spans="2:4" s="304" customFormat="1" x14ac:dyDescent="0.2">
      <c r="B666" s="324"/>
      <c r="C666" s="324"/>
      <c r="D666" s="324"/>
    </row>
    <row r="667" spans="2:4" s="304" customFormat="1" x14ac:dyDescent="0.2">
      <c r="B667" s="324"/>
      <c r="C667" s="324"/>
      <c r="D667" s="324"/>
    </row>
    <row r="668" spans="2:4" s="304" customFormat="1" x14ac:dyDescent="0.2">
      <c r="B668" s="324"/>
      <c r="C668" s="324"/>
      <c r="D668" s="324"/>
    </row>
    <row r="669" spans="2:4" s="304" customFormat="1" x14ac:dyDescent="0.2">
      <c r="B669" s="324"/>
      <c r="C669" s="324"/>
      <c r="D669" s="324"/>
    </row>
    <row r="670" spans="2:4" s="304" customFormat="1" x14ac:dyDescent="0.2">
      <c r="B670" s="324"/>
      <c r="C670" s="324"/>
      <c r="D670" s="324"/>
    </row>
    <row r="671" spans="2:4" s="304" customFormat="1" x14ac:dyDescent="0.2">
      <c r="B671" s="324"/>
      <c r="C671" s="324"/>
      <c r="D671" s="324"/>
    </row>
    <row r="672" spans="2:4" s="304" customFormat="1" x14ac:dyDescent="0.2">
      <c r="B672" s="324"/>
      <c r="C672" s="324"/>
      <c r="D672" s="324"/>
    </row>
    <row r="673" spans="2:4" s="304" customFormat="1" x14ac:dyDescent="0.2">
      <c r="B673" s="324"/>
      <c r="C673" s="324"/>
      <c r="D673" s="324"/>
    </row>
    <row r="674" spans="2:4" s="304" customFormat="1" x14ac:dyDescent="0.2">
      <c r="B674" s="324"/>
      <c r="C674" s="324"/>
      <c r="D674" s="324"/>
    </row>
    <row r="675" spans="2:4" s="304" customFormat="1" x14ac:dyDescent="0.2">
      <c r="B675" s="324"/>
      <c r="C675" s="324"/>
      <c r="D675" s="324"/>
    </row>
    <row r="676" spans="2:4" s="304" customFormat="1" x14ac:dyDescent="0.2">
      <c r="B676" s="324"/>
      <c r="C676" s="324"/>
      <c r="D676" s="324"/>
    </row>
    <row r="677" spans="2:4" s="304" customFormat="1" x14ac:dyDescent="0.2">
      <c r="B677" s="324"/>
      <c r="C677" s="324"/>
      <c r="D677" s="324"/>
    </row>
    <row r="678" spans="2:4" s="304" customFormat="1" x14ac:dyDescent="0.2">
      <c r="B678" s="324"/>
      <c r="C678" s="324"/>
      <c r="D678" s="324"/>
    </row>
    <row r="679" spans="2:4" s="304" customFormat="1" x14ac:dyDescent="0.2">
      <c r="B679" s="324"/>
      <c r="C679" s="324"/>
      <c r="D679" s="324"/>
    </row>
    <row r="680" spans="2:4" s="304" customFormat="1" x14ac:dyDescent="0.2">
      <c r="B680" s="324"/>
      <c r="C680" s="324"/>
      <c r="D680" s="324"/>
    </row>
    <row r="681" spans="2:4" s="304" customFormat="1" x14ac:dyDescent="0.2">
      <c r="B681" s="324"/>
      <c r="C681" s="324"/>
      <c r="D681" s="324"/>
    </row>
    <row r="682" spans="2:4" s="304" customFormat="1" x14ac:dyDescent="0.2">
      <c r="B682" s="324"/>
      <c r="C682" s="324"/>
      <c r="D682" s="324"/>
    </row>
    <row r="683" spans="2:4" s="304" customFormat="1" x14ac:dyDescent="0.2">
      <c r="B683" s="324"/>
      <c r="C683" s="324"/>
      <c r="D683" s="324"/>
    </row>
    <row r="684" spans="2:4" s="304" customFormat="1" x14ac:dyDescent="0.2">
      <c r="B684" s="324"/>
      <c r="C684" s="324"/>
      <c r="D684" s="324"/>
    </row>
    <row r="685" spans="2:4" s="304" customFormat="1" x14ac:dyDescent="0.2">
      <c r="B685" s="324"/>
      <c r="C685" s="324"/>
      <c r="D685" s="324"/>
    </row>
    <row r="686" spans="2:4" s="304" customFormat="1" x14ac:dyDescent="0.2">
      <c r="B686" s="324"/>
      <c r="C686" s="324"/>
      <c r="D686" s="324"/>
    </row>
    <row r="687" spans="2:4" s="304" customFormat="1" x14ac:dyDescent="0.2">
      <c r="B687" s="324"/>
      <c r="C687" s="324"/>
      <c r="D687" s="324"/>
    </row>
    <row r="688" spans="2:4" s="304" customFormat="1" x14ac:dyDescent="0.2">
      <c r="B688" s="324"/>
      <c r="C688" s="324"/>
      <c r="D688" s="324"/>
    </row>
    <row r="689" spans="2:4" s="304" customFormat="1" x14ac:dyDescent="0.2">
      <c r="B689" s="324"/>
      <c r="C689" s="324"/>
      <c r="D689" s="324"/>
    </row>
    <row r="690" spans="2:4" s="304" customFormat="1" x14ac:dyDescent="0.2">
      <c r="B690" s="324"/>
      <c r="C690" s="324"/>
      <c r="D690" s="324"/>
    </row>
    <row r="691" spans="2:4" s="304" customFormat="1" x14ac:dyDescent="0.2">
      <c r="B691" s="324"/>
      <c r="C691" s="324"/>
      <c r="D691" s="324"/>
    </row>
    <row r="692" spans="2:4" s="304" customFormat="1" x14ac:dyDescent="0.2">
      <c r="B692" s="324"/>
      <c r="C692" s="324"/>
      <c r="D692" s="324"/>
    </row>
    <row r="693" spans="2:4" s="304" customFormat="1" x14ac:dyDescent="0.2">
      <c r="B693" s="324"/>
      <c r="C693" s="324"/>
      <c r="D693" s="324"/>
    </row>
    <row r="694" spans="2:4" s="304" customFormat="1" x14ac:dyDescent="0.2">
      <c r="B694" s="324"/>
      <c r="C694" s="324"/>
      <c r="D694" s="324"/>
    </row>
    <row r="695" spans="2:4" s="304" customFormat="1" x14ac:dyDescent="0.2">
      <c r="B695" s="324"/>
      <c r="C695" s="324"/>
      <c r="D695" s="324"/>
    </row>
    <row r="696" spans="2:4" s="304" customFormat="1" x14ac:dyDescent="0.2">
      <c r="B696" s="324"/>
      <c r="C696" s="324"/>
      <c r="D696" s="324"/>
    </row>
    <row r="697" spans="2:4" s="304" customFormat="1" x14ac:dyDescent="0.2">
      <c r="B697" s="324"/>
      <c r="C697" s="324"/>
      <c r="D697" s="324"/>
    </row>
    <row r="698" spans="2:4" s="304" customFormat="1" x14ac:dyDescent="0.2">
      <c r="B698" s="324"/>
      <c r="C698" s="324"/>
      <c r="D698" s="324"/>
    </row>
    <row r="699" spans="2:4" s="304" customFormat="1" x14ac:dyDescent="0.2">
      <c r="B699" s="324"/>
      <c r="C699" s="324"/>
      <c r="D699" s="324"/>
    </row>
    <row r="700" spans="2:4" s="304" customFormat="1" x14ac:dyDescent="0.2">
      <c r="B700" s="324"/>
      <c r="C700" s="324"/>
      <c r="D700" s="324"/>
    </row>
    <row r="701" spans="2:4" s="304" customFormat="1" x14ac:dyDescent="0.2">
      <c r="B701" s="324"/>
      <c r="C701" s="324"/>
      <c r="D701" s="324"/>
    </row>
    <row r="702" spans="2:4" s="304" customFormat="1" x14ac:dyDescent="0.2">
      <c r="B702" s="324"/>
      <c r="C702" s="324"/>
      <c r="D702" s="324"/>
    </row>
    <row r="703" spans="2:4" s="304" customFormat="1" x14ac:dyDescent="0.2">
      <c r="B703" s="324"/>
      <c r="C703" s="324"/>
      <c r="D703" s="324"/>
    </row>
    <row r="704" spans="2:4" s="304" customFormat="1" x14ac:dyDescent="0.2">
      <c r="B704" s="324"/>
      <c r="C704" s="324"/>
      <c r="D704" s="324"/>
    </row>
    <row r="705" spans="2:4" s="304" customFormat="1" x14ac:dyDescent="0.2">
      <c r="B705" s="324"/>
      <c r="C705" s="324"/>
      <c r="D705" s="324"/>
    </row>
    <row r="706" spans="2:4" s="304" customFormat="1" x14ac:dyDescent="0.2">
      <c r="B706" s="324"/>
      <c r="C706" s="324"/>
      <c r="D706" s="324"/>
    </row>
    <row r="707" spans="2:4" s="304" customFormat="1" x14ac:dyDescent="0.2">
      <c r="B707" s="324"/>
      <c r="C707" s="324"/>
      <c r="D707" s="324"/>
    </row>
    <row r="708" spans="2:4" s="304" customFormat="1" x14ac:dyDescent="0.2">
      <c r="B708" s="324"/>
      <c r="C708" s="324"/>
      <c r="D708" s="324"/>
    </row>
    <row r="709" spans="2:4" s="304" customFormat="1" x14ac:dyDescent="0.2">
      <c r="B709" s="324"/>
      <c r="C709" s="324"/>
      <c r="D709" s="324"/>
    </row>
    <row r="710" spans="2:4" s="304" customFormat="1" x14ac:dyDescent="0.2">
      <c r="B710" s="324"/>
      <c r="C710" s="324"/>
      <c r="D710" s="324"/>
    </row>
    <row r="711" spans="2:4" s="304" customFormat="1" x14ac:dyDescent="0.2">
      <c r="B711" s="324"/>
      <c r="C711" s="324"/>
      <c r="D711" s="324"/>
    </row>
    <row r="712" spans="2:4" s="304" customFormat="1" x14ac:dyDescent="0.2">
      <c r="B712" s="324"/>
      <c r="C712" s="324"/>
      <c r="D712" s="324"/>
    </row>
    <row r="713" spans="2:4" s="304" customFormat="1" x14ac:dyDescent="0.2">
      <c r="B713" s="324"/>
      <c r="C713" s="324"/>
      <c r="D713" s="324"/>
    </row>
    <row r="714" spans="2:4" s="304" customFormat="1" x14ac:dyDescent="0.2">
      <c r="B714" s="324"/>
      <c r="C714" s="324"/>
      <c r="D714" s="324"/>
    </row>
    <row r="715" spans="2:4" s="304" customFormat="1" x14ac:dyDescent="0.2">
      <c r="B715" s="324"/>
      <c r="C715" s="324"/>
      <c r="D715" s="324"/>
    </row>
    <row r="716" spans="2:4" s="304" customFormat="1" x14ac:dyDescent="0.2">
      <c r="B716" s="324"/>
      <c r="C716" s="324"/>
      <c r="D716" s="324"/>
    </row>
    <row r="717" spans="2:4" s="304" customFormat="1" x14ac:dyDescent="0.2">
      <c r="B717" s="324"/>
      <c r="C717" s="324"/>
      <c r="D717" s="324"/>
    </row>
    <row r="718" spans="2:4" s="304" customFormat="1" x14ac:dyDescent="0.2">
      <c r="B718" s="324"/>
      <c r="C718" s="324"/>
      <c r="D718" s="324"/>
    </row>
    <row r="719" spans="2:4" s="304" customFormat="1" x14ac:dyDescent="0.2">
      <c r="B719" s="324"/>
      <c r="C719" s="324"/>
      <c r="D719" s="324"/>
    </row>
    <row r="720" spans="2:4" s="304" customFormat="1" x14ac:dyDescent="0.2">
      <c r="B720" s="324"/>
      <c r="C720" s="324"/>
      <c r="D720" s="324"/>
    </row>
    <row r="721" spans="2:4" s="304" customFormat="1" x14ac:dyDescent="0.2">
      <c r="B721" s="324"/>
      <c r="C721" s="324"/>
      <c r="D721" s="324"/>
    </row>
    <row r="722" spans="2:4" s="304" customFormat="1" x14ac:dyDescent="0.2">
      <c r="B722" s="324"/>
      <c r="C722" s="324"/>
      <c r="D722" s="324"/>
    </row>
    <row r="723" spans="2:4" s="304" customFormat="1" x14ac:dyDescent="0.2">
      <c r="B723" s="324"/>
      <c r="C723" s="324"/>
      <c r="D723" s="324"/>
    </row>
    <row r="724" spans="2:4" s="304" customFormat="1" x14ac:dyDescent="0.2">
      <c r="B724" s="324"/>
      <c r="C724" s="324"/>
      <c r="D724" s="324"/>
    </row>
    <row r="725" spans="2:4" s="304" customFormat="1" x14ac:dyDescent="0.2">
      <c r="B725" s="324"/>
      <c r="C725" s="324"/>
      <c r="D725" s="324"/>
    </row>
    <row r="726" spans="2:4" s="304" customFormat="1" x14ac:dyDescent="0.2">
      <c r="B726" s="324"/>
      <c r="C726" s="324"/>
      <c r="D726" s="324"/>
    </row>
    <row r="727" spans="2:4" s="304" customFormat="1" x14ac:dyDescent="0.2">
      <c r="B727" s="324"/>
      <c r="C727" s="324"/>
      <c r="D727" s="324"/>
    </row>
    <row r="728" spans="2:4" s="304" customFormat="1" x14ac:dyDescent="0.2">
      <c r="B728" s="324"/>
      <c r="C728" s="324"/>
      <c r="D728" s="324"/>
    </row>
    <row r="729" spans="2:4" s="304" customFormat="1" x14ac:dyDescent="0.2">
      <c r="B729" s="324"/>
      <c r="C729" s="324"/>
      <c r="D729" s="324"/>
    </row>
    <row r="730" spans="2:4" s="304" customFormat="1" x14ac:dyDescent="0.2">
      <c r="B730" s="324"/>
      <c r="C730" s="324"/>
      <c r="D730" s="324"/>
    </row>
    <row r="731" spans="2:4" s="304" customFormat="1" x14ac:dyDescent="0.2">
      <c r="B731" s="324"/>
      <c r="C731" s="324"/>
      <c r="D731" s="324"/>
    </row>
    <row r="732" spans="2:4" s="304" customFormat="1" x14ac:dyDescent="0.2">
      <c r="B732" s="324"/>
      <c r="C732" s="324"/>
      <c r="D732" s="324"/>
    </row>
    <row r="733" spans="2:4" s="304" customFormat="1" x14ac:dyDescent="0.2">
      <c r="B733" s="324"/>
      <c r="C733" s="324"/>
      <c r="D733" s="324"/>
    </row>
    <row r="734" spans="2:4" s="304" customFormat="1" x14ac:dyDescent="0.2">
      <c r="B734" s="324"/>
      <c r="C734" s="324"/>
      <c r="D734" s="324"/>
    </row>
    <row r="735" spans="2:4" s="304" customFormat="1" x14ac:dyDescent="0.2">
      <c r="B735" s="324"/>
      <c r="C735" s="324"/>
      <c r="D735" s="324"/>
    </row>
    <row r="736" spans="2:4" s="304" customFormat="1" x14ac:dyDescent="0.2">
      <c r="B736" s="324"/>
      <c r="C736" s="324"/>
      <c r="D736" s="324"/>
    </row>
    <row r="737" spans="2:4" s="304" customFormat="1" x14ac:dyDescent="0.2">
      <c r="B737" s="324"/>
      <c r="C737" s="324"/>
      <c r="D737" s="324"/>
    </row>
    <row r="738" spans="2:4" s="304" customFormat="1" x14ac:dyDescent="0.2">
      <c r="B738" s="324"/>
      <c r="C738" s="324"/>
      <c r="D738" s="324"/>
    </row>
    <row r="739" spans="2:4" s="304" customFormat="1" x14ac:dyDescent="0.2">
      <c r="B739" s="324"/>
      <c r="C739" s="324"/>
      <c r="D739" s="324"/>
    </row>
    <row r="740" spans="2:4" s="304" customFormat="1" x14ac:dyDescent="0.2">
      <c r="B740" s="324"/>
      <c r="C740" s="324"/>
      <c r="D740" s="324"/>
    </row>
    <row r="741" spans="2:4" s="304" customFormat="1" x14ac:dyDescent="0.2">
      <c r="B741" s="324"/>
      <c r="C741" s="324"/>
      <c r="D741" s="324"/>
    </row>
    <row r="742" spans="2:4" s="304" customFormat="1" x14ac:dyDescent="0.2">
      <c r="B742" s="324"/>
      <c r="C742" s="324"/>
      <c r="D742" s="324"/>
    </row>
    <row r="743" spans="2:4" s="304" customFormat="1" x14ac:dyDescent="0.2">
      <c r="B743" s="324"/>
      <c r="C743" s="324"/>
      <c r="D743" s="324"/>
    </row>
    <row r="744" spans="2:4" s="304" customFormat="1" x14ac:dyDescent="0.2">
      <c r="B744" s="324"/>
      <c r="C744" s="324"/>
      <c r="D744" s="324"/>
    </row>
    <row r="745" spans="2:4" s="304" customFormat="1" x14ac:dyDescent="0.2">
      <c r="B745" s="324"/>
      <c r="C745" s="324"/>
      <c r="D745" s="324"/>
    </row>
    <row r="746" spans="2:4" s="304" customFormat="1" x14ac:dyDescent="0.2">
      <c r="B746" s="324"/>
      <c r="C746" s="324"/>
      <c r="D746" s="324"/>
    </row>
    <row r="747" spans="2:4" s="304" customFormat="1" x14ac:dyDescent="0.2">
      <c r="B747" s="324"/>
      <c r="C747" s="324"/>
      <c r="D747" s="324"/>
    </row>
    <row r="748" spans="2:4" s="304" customFormat="1" x14ac:dyDescent="0.2">
      <c r="B748" s="324"/>
      <c r="C748" s="324"/>
      <c r="D748" s="324"/>
    </row>
    <row r="749" spans="2:4" s="304" customFormat="1" x14ac:dyDescent="0.2">
      <c r="B749" s="324"/>
      <c r="C749" s="324"/>
      <c r="D749" s="324"/>
    </row>
    <row r="750" spans="2:4" s="304" customFormat="1" x14ac:dyDescent="0.2">
      <c r="B750" s="324"/>
      <c r="C750" s="324"/>
      <c r="D750" s="324"/>
    </row>
    <row r="751" spans="2:4" s="304" customFormat="1" x14ac:dyDescent="0.2">
      <c r="B751" s="324"/>
      <c r="C751" s="324"/>
      <c r="D751" s="324"/>
    </row>
    <row r="752" spans="2:4" s="304" customFormat="1" x14ac:dyDescent="0.2">
      <c r="B752" s="324"/>
      <c r="C752" s="324"/>
      <c r="D752" s="324"/>
    </row>
    <row r="753" spans="2:4" s="304" customFormat="1" x14ac:dyDescent="0.2">
      <c r="B753" s="324"/>
      <c r="C753" s="324"/>
      <c r="D753" s="324"/>
    </row>
    <row r="754" spans="2:4" s="304" customFormat="1" x14ac:dyDescent="0.2">
      <c r="B754" s="324"/>
      <c r="C754" s="324"/>
      <c r="D754" s="324"/>
    </row>
    <row r="755" spans="2:4" s="304" customFormat="1" x14ac:dyDescent="0.2">
      <c r="B755" s="324"/>
      <c r="C755" s="324"/>
      <c r="D755" s="324"/>
    </row>
    <row r="756" spans="2:4" s="304" customFormat="1" x14ac:dyDescent="0.2">
      <c r="B756" s="324"/>
      <c r="C756" s="324"/>
      <c r="D756" s="324"/>
    </row>
    <row r="757" spans="2:4" s="304" customFormat="1" x14ac:dyDescent="0.2">
      <c r="B757" s="324"/>
      <c r="C757" s="324"/>
      <c r="D757" s="324"/>
    </row>
    <row r="758" spans="2:4" s="304" customFormat="1" x14ac:dyDescent="0.2">
      <c r="B758" s="324"/>
      <c r="C758" s="324"/>
      <c r="D758" s="324"/>
    </row>
    <row r="759" spans="2:4" s="304" customFormat="1" x14ac:dyDescent="0.2">
      <c r="B759" s="324"/>
      <c r="C759" s="324"/>
      <c r="D759" s="324"/>
    </row>
    <row r="760" spans="2:4" s="304" customFormat="1" x14ac:dyDescent="0.2">
      <c r="B760" s="324"/>
      <c r="C760" s="324"/>
      <c r="D760" s="324"/>
    </row>
    <row r="761" spans="2:4" s="304" customFormat="1" x14ac:dyDescent="0.2">
      <c r="B761" s="324"/>
      <c r="C761" s="324"/>
      <c r="D761" s="324"/>
    </row>
    <row r="762" spans="2:4" s="304" customFormat="1" x14ac:dyDescent="0.2">
      <c r="B762" s="324"/>
      <c r="C762" s="324"/>
      <c r="D762" s="324"/>
    </row>
    <row r="763" spans="2:4" s="304" customFormat="1" x14ac:dyDescent="0.2">
      <c r="B763" s="324"/>
      <c r="C763" s="324"/>
      <c r="D763" s="324"/>
    </row>
    <row r="764" spans="2:4" s="304" customFormat="1" x14ac:dyDescent="0.2">
      <c r="B764" s="324"/>
      <c r="C764" s="324"/>
      <c r="D764" s="324"/>
    </row>
    <row r="765" spans="2:4" s="304" customFormat="1" x14ac:dyDescent="0.2">
      <c r="B765" s="324"/>
      <c r="C765" s="324"/>
      <c r="D765" s="324"/>
    </row>
    <row r="766" spans="2:4" s="304" customFormat="1" x14ac:dyDescent="0.2">
      <c r="B766" s="324"/>
      <c r="C766" s="324"/>
      <c r="D766" s="324"/>
    </row>
    <row r="767" spans="2:4" s="304" customFormat="1" x14ac:dyDescent="0.2">
      <c r="B767" s="324"/>
      <c r="C767" s="324"/>
      <c r="D767" s="324"/>
    </row>
    <row r="768" spans="2:4" s="304" customFormat="1" x14ac:dyDescent="0.2">
      <c r="B768" s="324"/>
      <c r="C768" s="324"/>
      <c r="D768" s="324"/>
    </row>
    <row r="769" spans="2:4" s="304" customFormat="1" x14ac:dyDescent="0.2">
      <c r="B769" s="324"/>
      <c r="C769" s="324"/>
      <c r="D769" s="324"/>
    </row>
    <row r="770" spans="2:4" s="304" customFormat="1" x14ac:dyDescent="0.2">
      <c r="B770" s="324"/>
      <c r="C770" s="324"/>
      <c r="D770" s="324"/>
    </row>
    <row r="771" spans="2:4" s="304" customFormat="1" x14ac:dyDescent="0.2">
      <c r="B771" s="324"/>
      <c r="C771" s="324"/>
      <c r="D771" s="324"/>
    </row>
    <row r="772" spans="2:4" s="304" customFormat="1" x14ac:dyDescent="0.2">
      <c r="B772" s="324"/>
      <c r="C772" s="324"/>
      <c r="D772" s="324"/>
    </row>
    <row r="773" spans="2:4" s="304" customFormat="1" x14ac:dyDescent="0.2">
      <c r="B773" s="324"/>
      <c r="C773" s="324"/>
      <c r="D773" s="324"/>
    </row>
    <row r="774" spans="2:4" s="304" customFormat="1" x14ac:dyDescent="0.2">
      <c r="B774" s="324"/>
      <c r="C774" s="324"/>
      <c r="D774" s="324"/>
    </row>
    <row r="775" spans="2:4" s="304" customFormat="1" x14ac:dyDescent="0.2">
      <c r="B775" s="324"/>
      <c r="C775" s="324"/>
      <c r="D775" s="324"/>
    </row>
    <row r="776" spans="2:4" s="304" customFormat="1" x14ac:dyDescent="0.2">
      <c r="B776" s="324"/>
      <c r="C776" s="324"/>
      <c r="D776" s="324"/>
    </row>
    <row r="777" spans="2:4" s="304" customFormat="1" x14ac:dyDescent="0.2">
      <c r="B777" s="324"/>
      <c r="C777" s="324"/>
      <c r="D777" s="324"/>
    </row>
    <row r="778" spans="2:4" s="304" customFormat="1" x14ac:dyDescent="0.2">
      <c r="B778" s="324"/>
      <c r="C778" s="324"/>
      <c r="D778" s="324"/>
    </row>
    <row r="779" spans="2:4" s="304" customFormat="1" x14ac:dyDescent="0.2">
      <c r="B779" s="324"/>
      <c r="C779" s="324"/>
      <c r="D779" s="324"/>
    </row>
    <row r="780" spans="2:4" s="304" customFormat="1" x14ac:dyDescent="0.2">
      <c r="B780" s="324"/>
      <c r="C780" s="324"/>
      <c r="D780" s="324"/>
    </row>
    <row r="781" spans="2:4" s="304" customFormat="1" x14ac:dyDescent="0.2">
      <c r="B781" s="324"/>
      <c r="C781" s="324"/>
      <c r="D781" s="324"/>
    </row>
    <row r="782" spans="2:4" s="304" customFormat="1" x14ac:dyDescent="0.2">
      <c r="B782" s="324"/>
      <c r="C782" s="324"/>
      <c r="D782" s="324"/>
    </row>
    <row r="783" spans="2:4" s="304" customFormat="1" x14ac:dyDescent="0.2">
      <c r="B783" s="324"/>
      <c r="C783" s="324"/>
      <c r="D783" s="324"/>
    </row>
    <row r="784" spans="2:4" s="304" customFormat="1" x14ac:dyDescent="0.2">
      <c r="B784" s="324"/>
      <c r="C784" s="324"/>
      <c r="D784" s="324"/>
    </row>
    <row r="785" spans="2:4" s="304" customFormat="1" x14ac:dyDescent="0.2">
      <c r="B785" s="324"/>
      <c r="C785" s="324"/>
      <c r="D785" s="324"/>
    </row>
    <row r="786" spans="2:4" s="304" customFormat="1" x14ac:dyDescent="0.2">
      <c r="B786" s="324"/>
      <c r="C786" s="324"/>
      <c r="D786" s="324"/>
    </row>
    <row r="787" spans="2:4" s="304" customFormat="1" x14ac:dyDescent="0.2">
      <c r="B787" s="324"/>
      <c r="C787" s="324"/>
      <c r="D787" s="324"/>
    </row>
    <row r="788" spans="2:4" s="304" customFormat="1" x14ac:dyDescent="0.2">
      <c r="B788" s="324"/>
      <c r="C788" s="324"/>
      <c r="D788" s="324"/>
    </row>
    <row r="789" spans="2:4" s="304" customFormat="1" x14ac:dyDescent="0.2">
      <c r="B789" s="324"/>
      <c r="C789" s="324"/>
      <c r="D789" s="324"/>
    </row>
    <row r="790" spans="2:4" s="304" customFormat="1" x14ac:dyDescent="0.2">
      <c r="B790" s="324"/>
      <c r="C790" s="324"/>
      <c r="D790" s="324"/>
    </row>
    <row r="791" spans="2:4" s="304" customFormat="1" x14ac:dyDescent="0.2">
      <c r="B791" s="324"/>
      <c r="C791" s="324"/>
      <c r="D791" s="324"/>
    </row>
    <row r="792" spans="2:4" s="304" customFormat="1" x14ac:dyDescent="0.2">
      <c r="B792" s="324"/>
      <c r="C792" s="324"/>
      <c r="D792" s="324"/>
    </row>
    <row r="793" spans="2:4" s="304" customFormat="1" x14ac:dyDescent="0.2">
      <c r="B793" s="324"/>
      <c r="C793" s="324"/>
      <c r="D793" s="324"/>
    </row>
    <row r="794" spans="2:4" s="304" customFormat="1" x14ac:dyDescent="0.2">
      <c r="B794" s="324"/>
      <c r="C794" s="324"/>
      <c r="D794" s="324"/>
    </row>
    <row r="795" spans="2:4" s="304" customFormat="1" x14ac:dyDescent="0.2">
      <c r="B795" s="324"/>
      <c r="C795" s="324"/>
      <c r="D795" s="324"/>
    </row>
    <row r="796" spans="2:4" s="304" customFormat="1" x14ac:dyDescent="0.2">
      <c r="B796" s="324"/>
      <c r="C796" s="324"/>
      <c r="D796" s="324"/>
    </row>
    <row r="797" spans="2:4" s="304" customFormat="1" x14ac:dyDescent="0.2">
      <c r="B797" s="324"/>
      <c r="C797" s="324"/>
      <c r="D797" s="324"/>
    </row>
    <row r="798" spans="2:4" s="304" customFormat="1" x14ac:dyDescent="0.2">
      <c r="B798" s="324"/>
      <c r="C798" s="324"/>
      <c r="D798" s="324"/>
    </row>
    <row r="799" spans="2:4" s="304" customFormat="1" x14ac:dyDescent="0.2">
      <c r="B799" s="324"/>
      <c r="C799" s="324"/>
      <c r="D799" s="324"/>
    </row>
    <row r="800" spans="2:4" s="304" customFormat="1" x14ac:dyDescent="0.2">
      <c r="B800" s="324"/>
      <c r="C800" s="324"/>
      <c r="D800" s="324"/>
    </row>
    <row r="801" spans="2:4" s="304" customFormat="1" x14ac:dyDescent="0.2">
      <c r="B801" s="324"/>
      <c r="C801" s="324"/>
      <c r="D801" s="324"/>
    </row>
    <row r="802" spans="2:4" s="304" customFormat="1" x14ac:dyDescent="0.2">
      <c r="B802" s="324"/>
      <c r="C802" s="324"/>
      <c r="D802" s="324"/>
    </row>
    <row r="803" spans="2:4" s="304" customFormat="1" x14ac:dyDescent="0.2">
      <c r="B803" s="324"/>
      <c r="C803" s="324"/>
      <c r="D803" s="324"/>
    </row>
    <row r="804" spans="2:4" s="304" customFormat="1" x14ac:dyDescent="0.2">
      <c r="B804" s="324"/>
      <c r="C804" s="324"/>
      <c r="D804" s="324"/>
    </row>
    <row r="805" spans="2:4" s="304" customFormat="1" x14ac:dyDescent="0.2">
      <c r="B805" s="324"/>
      <c r="C805" s="324"/>
      <c r="D805" s="324"/>
    </row>
    <row r="806" spans="2:4" s="304" customFormat="1" x14ac:dyDescent="0.2">
      <c r="B806" s="324"/>
      <c r="C806" s="324"/>
      <c r="D806" s="324"/>
    </row>
    <row r="807" spans="2:4" s="304" customFormat="1" x14ac:dyDescent="0.2">
      <c r="B807" s="324"/>
      <c r="C807" s="324"/>
      <c r="D807" s="324"/>
    </row>
    <row r="808" spans="2:4" s="304" customFormat="1" x14ac:dyDescent="0.2">
      <c r="B808" s="324"/>
      <c r="C808" s="324"/>
      <c r="D808" s="324"/>
    </row>
    <row r="809" spans="2:4" s="304" customFormat="1" x14ac:dyDescent="0.2">
      <c r="B809" s="324"/>
      <c r="C809" s="324"/>
      <c r="D809" s="324"/>
    </row>
    <row r="810" spans="2:4" s="304" customFormat="1" x14ac:dyDescent="0.2">
      <c r="B810" s="324"/>
      <c r="C810" s="324"/>
      <c r="D810" s="324"/>
    </row>
    <row r="811" spans="2:4" s="304" customFormat="1" x14ac:dyDescent="0.2">
      <c r="B811" s="324"/>
      <c r="C811" s="324"/>
      <c r="D811" s="324"/>
    </row>
    <row r="812" spans="2:4" s="304" customFormat="1" x14ac:dyDescent="0.2">
      <c r="B812" s="324"/>
      <c r="C812" s="324"/>
      <c r="D812" s="324"/>
    </row>
    <row r="813" spans="2:4" s="304" customFormat="1" x14ac:dyDescent="0.2">
      <c r="B813" s="324"/>
      <c r="C813" s="324"/>
      <c r="D813" s="324"/>
    </row>
    <row r="814" spans="2:4" s="304" customFormat="1" x14ac:dyDescent="0.2">
      <c r="B814" s="324"/>
      <c r="C814" s="324"/>
      <c r="D814" s="324"/>
    </row>
    <row r="815" spans="2:4" s="304" customFormat="1" x14ac:dyDescent="0.2">
      <c r="B815" s="324"/>
      <c r="C815" s="324"/>
      <c r="D815" s="324"/>
    </row>
    <row r="816" spans="2:4" s="304" customFormat="1" x14ac:dyDescent="0.2">
      <c r="B816" s="324"/>
      <c r="C816" s="324"/>
      <c r="D816" s="324"/>
    </row>
    <row r="817" spans="2:4" s="304" customFormat="1" x14ac:dyDescent="0.2">
      <c r="B817" s="324"/>
      <c r="C817" s="324"/>
      <c r="D817" s="324"/>
    </row>
    <row r="818" spans="2:4" s="304" customFormat="1" x14ac:dyDescent="0.2">
      <c r="B818" s="324"/>
      <c r="C818" s="324"/>
      <c r="D818" s="324"/>
    </row>
    <row r="819" spans="2:4" s="304" customFormat="1" x14ac:dyDescent="0.2">
      <c r="B819" s="324"/>
      <c r="C819" s="324"/>
      <c r="D819" s="324"/>
    </row>
    <row r="820" spans="2:4" s="304" customFormat="1" x14ac:dyDescent="0.2">
      <c r="B820" s="324"/>
      <c r="C820" s="324"/>
      <c r="D820" s="324"/>
    </row>
    <row r="821" spans="2:4" s="304" customFormat="1" x14ac:dyDescent="0.2">
      <c r="B821" s="324"/>
      <c r="C821" s="324"/>
      <c r="D821" s="324"/>
    </row>
    <row r="822" spans="2:4" s="304" customFormat="1" x14ac:dyDescent="0.2">
      <c r="B822" s="324"/>
      <c r="C822" s="324"/>
      <c r="D822" s="324"/>
    </row>
    <row r="823" spans="2:4" s="304" customFormat="1" x14ac:dyDescent="0.2">
      <c r="B823" s="324"/>
      <c r="C823" s="324"/>
      <c r="D823" s="324"/>
    </row>
    <row r="824" spans="2:4" s="304" customFormat="1" x14ac:dyDescent="0.2">
      <c r="B824" s="324"/>
      <c r="C824" s="324"/>
      <c r="D824" s="324"/>
    </row>
    <row r="825" spans="2:4" s="304" customFormat="1" x14ac:dyDescent="0.2">
      <c r="B825" s="324"/>
      <c r="C825" s="324"/>
      <c r="D825" s="324"/>
    </row>
    <row r="826" spans="2:4" s="304" customFormat="1" x14ac:dyDescent="0.2">
      <c r="B826" s="324"/>
      <c r="C826" s="324"/>
      <c r="D826" s="324"/>
    </row>
    <row r="827" spans="2:4" s="304" customFormat="1" x14ac:dyDescent="0.2">
      <c r="B827" s="324"/>
      <c r="C827" s="324"/>
      <c r="D827" s="324"/>
    </row>
    <row r="828" spans="2:4" s="304" customFormat="1" x14ac:dyDescent="0.2">
      <c r="B828" s="324"/>
      <c r="C828" s="324"/>
      <c r="D828" s="324"/>
    </row>
    <row r="829" spans="2:4" s="304" customFormat="1" x14ac:dyDescent="0.2">
      <c r="B829" s="324"/>
      <c r="C829" s="324"/>
      <c r="D829" s="324"/>
    </row>
    <row r="830" spans="2:4" s="304" customFormat="1" x14ac:dyDescent="0.2">
      <c r="B830" s="324"/>
      <c r="C830" s="324"/>
      <c r="D830" s="324"/>
    </row>
    <row r="831" spans="2:4" s="304" customFormat="1" x14ac:dyDescent="0.2">
      <c r="B831" s="324"/>
      <c r="C831" s="324"/>
      <c r="D831" s="324"/>
    </row>
    <row r="832" spans="2:4" s="304" customFormat="1" x14ac:dyDescent="0.2">
      <c r="B832" s="324"/>
      <c r="C832" s="324"/>
      <c r="D832" s="324"/>
    </row>
    <row r="833" spans="2:4" s="304" customFormat="1" x14ac:dyDescent="0.2">
      <c r="B833" s="324"/>
      <c r="C833" s="324"/>
      <c r="D833" s="324"/>
    </row>
    <row r="834" spans="2:4" s="304" customFormat="1" x14ac:dyDescent="0.2">
      <c r="B834" s="324"/>
      <c r="C834" s="324"/>
      <c r="D834" s="324"/>
    </row>
    <row r="835" spans="2:4" s="304" customFormat="1" x14ac:dyDescent="0.2">
      <c r="B835" s="324"/>
      <c r="C835" s="324"/>
      <c r="D835" s="324"/>
    </row>
    <row r="836" spans="2:4" s="304" customFormat="1" x14ac:dyDescent="0.2">
      <c r="B836" s="324"/>
      <c r="C836" s="324"/>
      <c r="D836" s="324"/>
    </row>
    <row r="837" spans="2:4" s="304" customFormat="1" x14ac:dyDescent="0.2">
      <c r="B837" s="324"/>
      <c r="C837" s="324"/>
      <c r="D837" s="324"/>
    </row>
    <row r="838" spans="2:4" s="304" customFormat="1" x14ac:dyDescent="0.2">
      <c r="B838" s="324"/>
      <c r="C838" s="324"/>
      <c r="D838" s="324"/>
    </row>
    <row r="839" spans="2:4" s="304" customFormat="1" x14ac:dyDescent="0.2">
      <c r="B839" s="324"/>
      <c r="C839" s="324"/>
      <c r="D839" s="324"/>
    </row>
    <row r="840" spans="2:4" s="304" customFormat="1" x14ac:dyDescent="0.2">
      <c r="B840" s="324"/>
      <c r="C840" s="324"/>
      <c r="D840" s="324"/>
    </row>
    <row r="841" spans="2:4" s="304" customFormat="1" x14ac:dyDescent="0.2">
      <c r="B841" s="324"/>
      <c r="C841" s="324"/>
      <c r="D841" s="324"/>
    </row>
    <row r="842" spans="2:4" s="304" customFormat="1" x14ac:dyDescent="0.2">
      <c r="B842" s="324"/>
      <c r="C842" s="324"/>
      <c r="D842" s="324"/>
    </row>
    <row r="843" spans="2:4" s="304" customFormat="1" x14ac:dyDescent="0.2">
      <c r="B843" s="324"/>
      <c r="C843" s="324"/>
      <c r="D843" s="324"/>
    </row>
    <row r="844" spans="2:4" s="304" customFormat="1" x14ac:dyDescent="0.2">
      <c r="B844" s="324"/>
      <c r="C844" s="324"/>
      <c r="D844" s="324"/>
    </row>
    <row r="845" spans="2:4" s="304" customFormat="1" x14ac:dyDescent="0.2">
      <c r="B845" s="324"/>
      <c r="C845" s="324"/>
      <c r="D845" s="324"/>
    </row>
    <row r="846" spans="2:4" s="304" customFormat="1" x14ac:dyDescent="0.2">
      <c r="B846" s="324"/>
      <c r="C846" s="324"/>
      <c r="D846" s="324"/>
    </row>
    <row r="847" spans="2:4" s="304" customFormat="1" x14ac:dyDescent="0.2">
      <c r="B847" s="324"/>
      <c r="C847" s="324"/>
      <c r="D847" s="324"/>
    </row>
    <row r="848" spans="2:4" s="304" customFormat="1" x14ac:dyDescent="0.2">
      <c r="B848" s="324"/>
      <c r="C848" s="324"/>
      <c r="D848" s="324"/>
    </row>
    <row r="849" spans="2:4" s="304" customFormat="1" x14ac:dyDescent="0.2">
      <c r="B849" s="324"/>
      <c r="C849" s="324"/>
      <c r="D849" s="324"/>
    </row>
    <row r="850" spans="2:4" s="304" customFormat="1" x14ac:dyDescent="0.2">
      <c r="B850" s="324"/>
      <c r="C850" s="324"/>
      <c r="D850" s="324"/>
    </row>
    <row r="851" spans="2:4" s="304" customFormat="1" x14ac:dyDescent="0.2">
      <c r="B851" s="324"/>
      <c r="C851" s="324"/>
      <c r="D851" s="324"/>
    </row>
    <row r="852" spans="2:4" s="304" customFormat="1" x14ac:dyDescent="0.2">
      <c r="B852" s="324"/>
      <c r="C852" s="324"/>
      <c r="D852" s="324"/>
    </row>
    <row r="853" spans="2:4" s="304" customFormat="1" x14ac:dyDescent="0.2">
      <c r="B853" s="324"/>
      <c r="C853" s="324"/>
      <c r="D853" s="324"/>
    </row>
    <row r="854" spans="2:4" s="304" customFormat="1" x14ac:dyDescent="0.2">
      <c r="B854" s="324"/>
      <c r="C854" s="324"/>
      <c r="D854" s="324"/>
    </row>
    <row r="855" spans="2:4" s="304" customFormat="1" x14ac:dyDescent="0.2">
      <c r="B855" s="324"/>
      <c r="C855" s="324"/>
      <c r="D855" s="324"/>
    </row>
    <row r="856" spans="2:4" s="304" customFormat="1" x14ac:dyDescent="0.2">
      <c r="B856" s="324"/>
      <c r="C856" s="324"/>
      <c r="D856" s="324"/>
    </row>
    <row r="857" spans="2:4" s="304" customFormat="1" x14ac:dyDescent="0.2">
      <c r="B857" s="324"/>
      <c r="C857" s="324"/>
      <c r="D857" s="324"/>
    </row>
    <row r="858" spans="2:4" s="304" customFormat="1" x14ac:dyDescent="0.2">
      <c r="B858" s="324"/>
      <c r="C858" s="324"/>
      <c r="D858" s="324"/>
    </row>
    <row r="859" spans="2:4" s="304" customFormat="1" x14ac:dyDescent="0.2">
      <c r="B859" s="324"/>
      <c r="C859" s="324"/>
      <c r="D859" s="324"/>
    </row>
    <row r="860" spans="2:4" s="304" customFormat="1" x14ac:dyDescent="0.2">
      <c r="B860" s="324"/>
      <c r="C860" s="324"/>
      <c r="D860" s="324"/>
    </row>
    <row r="861" spans="2:4" s="304" customFormat="1" x14ac:dyDescent="0.2">
      <c r="B861" s="324"/>
      <c r="C861" s="324"/>
      <c r="D861" s="324"/>
    </row>
    <row r="862" spans="2:4" s="304" customFormat="1" x14ac:dyDescent="0.2">
      <c r="B862" s="324"/>
      <c r="C862" s="324"/>
      <c r="D862" s="324"/>
    </row>
    <row r="863" spans="2:4" s="304" customFormat="1" x14ac:dyDescent="0.2">
      <c r="B863" s="324"/>
      <c r="C863" s="324"/>
      <c r="D863" s="324"/>
    </row>
    <row r="864" spans="2:4" s="304" customFormat="1" x14ac:dyDescent="0.2">
      <c r="B864" s="324"/>
      <c r="C864" s="324"/>
      <c r="D864" s="324"/>
    </row>
    <row r="865" spans="2:4" s="304" customFormat="1" x14ac:dyDescent="0.2">
      <c r="B865" s="324"/>
      <c r="C865" s="324"/>
      <c r="D865" s="324"/>
    </row>
    <row r="866" spans="2:4" s="304" customFormat="1" x14ac:dyDescent="0.2">
      <c r="B866" s="324"/>
      <c r="C866" s="324"/>
      <c r="D866" s="324"/>
    </row>
    <row r="867" spans="2:4" s="304" customFormat="1" x14ac:dyDescent="0.2">
      <c r="B867" s="324"/>
      <c r="C867" s="324"/>
      <c r="D867" s="324"/>
    </row>
    <row r="868" spans="2:4" s="304" customFormat="1" x14ac:dyDescent="0.2">
      <c r="B868" s="324"/>
      <c r="C868" s="324"/>
      <c r="D868" s="324"/>
    </row>
    <row r="869" spans="2:4" s="304" customFormat="1" x14ac:dyDescent="0.2">
      <c r="B869" s="324"/>
      <c r="C869" s="324"/>
      <c r="D869" s="324"/>
    </row>
    <row r="870" spans="2:4" s="304" customFormat="1" x14ac:dyDescent="0.2">
      <c r="B870" s="324"/>
      <c r="C870" s="324"/>
      <c r="D870" s="324"/>
    </row>
    <row r="871" spans="2:4" s="304" customFormat="1" x14ac:dyDescent="0.2">
      <c r="B871" s="324"/>
      <c r="C871" s="324"/>
      <c r="D871" s="324"/>
    </row>
    <row r="872" spans="2:4" s="304" customFormat="1" x14ac:dyDescent="0.2">
      <c r="B872" s="324"/>
      <c r="C872" s="324"/>
      <c r="D872" s="324"/>
    </row>
    <row r="873" spans="2:4" s="304" customFormat="1" x14ac:dyDescent="0.2">
      <c r="B873" s="324"/>
      <c r="C873" s="324"/>
      <c r="D873" s="324"/>
    </row>
    <row r="874" spans="2:4" s="304" customFormat="1" x14ac:dyDescent="0.2">
      <c r="B874" s="324"/>
      <c r="C874" s="324"/>
      <c r="D874" s="324"/>
    </row>
    <row r="875" spans="2:4" s="304" customFormat="1" x14ac:dyDescent="0.2">
      <c r="B875" s="324"/>
      <c r="C875" s="324"/>
      <c r="D875" s="324"/>
    </row>
    <row r="876" spans="2:4" s="304" customFormat="1" x14ac:dyDescent="0.2">
      <c r="B876" s="324"/>
      <c r="C876" s="324"/>
      <c r="D876" s="324"/>
    </row>
    <row r="877" spans="2:4" s="304" customFormat="1" x14ac:dyDescent="0.2">
      <c r="B877" s="324"/>
      <c r="C877" s="324"/>
      <c r="D877" s="324"/>
    </row>
    <row r="878" spans="2:4" s="304" customFormat="1" x14ac:dyDescent="0.2">
      <c r="B878" s="324"/>
      <c r="C878" s="324"/>
      <c r="D878" s="324"/>
    </row>
    <row r="879" spans="2:4" s="304" customFormat="1" x14ac:dyDescent="0.2">
      <c r="B879" s="324"/>
      <c r="C879" s="324"/>
      <c r="D879" s="324"/>
    </row>
    <row r="880" spans="2:4" s="304" customFormat="1" x14ac:dyDescent="0.2">
      <c r="B880" s="324"/>
      <c r="C880" s="324"/>
      <c r="D880" s="324"/>
    </row>
    <row r="881" spans="2:4" s="304" customFormat="1" x14ac:dyDescent="0.2">
      <c r="B881" s="324"/>
      <c r="C881" s="324"/>
      <c r="D881" s="324"/>
    </row>
    <row r="882" spans="2:4" s="304" customFormat="1" x14ac:dyDescent="0.2">
      <c r="B882" s="324"/>
      <c r="C882" s="324"/>
      <c r="D882" s="324"/>
    </row>
    <row r="883" spans="2:4" s="304" customFormat="1" x14ac:dyDescent="0.2">
      <c r="B883" s="324"/>
      <c r="C883" s="324"/>
      <c r="D883" s="324"/>
    </row>
    <row r="884" spans="2:4" s="304" customFormat="1" x14ac:dyDescent="0.2">
      <c r="B884" s="324"/>
      <c r="C884" s="324"/>
      <c r="D884" s="324"/>
    </row>
    <row r="885" spans="2:4" s="304" customFormat="1" x14ac:dyDescent="0.2">
      <c r="B885" s="324"/>
      <c r="C885" s="324"/>
      <c r="D885" s="324"/>
    </row>
    <row r="886" spans="2:4" s="304" customFormat="1" x14ac:dyDescent="0.2">
      <c r="B886" s="324"/>
      <c r="C886" s="324"/>
      <c r="D886" s="324"/>
    </row>
    <row r="887" spans="2:4" s="304" customFormat="1" x14ac:dyDescent="0.2">
      <c r="B887" s="324"/>
      <c r="C887" s="324"/>
      <c r="D887" s="324"/>
    </row>
    <row r="888" spans="2:4" s="304" customFormat="1" x14ac:dyDescent="0.2">
      <c r="B888" s="324"/>
      <c r="C888" s="324"/>
      <c r="D888" s="324"/>
    </row>
    <row r="889" spans="2:4" s="304" customFormat="1" x14ac:dyDescent="0.2">
      <c r="B889" s="324"/>
      <c r="C889" s="324"/>
      <c r="D889" s="324"/>
    </row>
    <row r="890" spans="2:4" s="304" customFormat="1" x14ac:dyDescent="0.2">
      <c r="B890" s="324"/>
      <c r="C890" s="324"/>
      <c r="D890" s="324"/>
    </row>
    <row r="891" spans="2:4" s="304" customFormat="1" x14ac:dyDescent="0.2">
      <c r="B891" s="324"/>
      <c r="C891" s="324"/>
      <c r="D891" s="324"/>
    </row>
    <row r="892" spans="2:4" s="304" customFormat="1" x14ac:dyDescent="0.2">
      <c r="B892" s="324"/>
      <c r="C892" s="324"/>
      <c r="D892" s="324"/>
    </row>
    <row r="893" spans="2:4" s="304" customFormat="1" x14ac:dyDescent="0.2">
      <c r="B893" s="324"/>
      <c r="C893" s="324"/>
      <c r="D893" s="324"/>
    </row>
    <row r="894" spans="2:4" s="304" customFormat="1" x14ac:dyDescent="0.2">
      <c r="B894" s="324"/>
      <c r="C894" s="324"/>
      <c r="D894" s="324"/>
    </row>
    <row r="895" spans="2:4" s="304" customFormat="1" x14ac:dyDescent="0.2">
      <c r="B895" s="324"/>
      <c r="C895" s="324"/>
      <c r="D895" s="324"/>
    </row>
    <row r="896" spans="2:4" s="304" customFormat="1" x14ac:dyDescent="0.2">
      <c r="B896" s="324"/>
      <c r="C896" s="324"/>
      <c r="D896" s="324"/>
    </row>
    <row r="897" spans="2:4" s="304" customFormat="1" x14ac:dyDescent="0.2">
      <c r="B897" s="324"/>
      <c r="C897" s="324"/>
      <c r="D897" s="324"/>
    </row>
    <row r="898" spans="2:4" s="304" customFormat="1" x14ac:dyDescent="0.2">
      <c r="B898" s="324"/>
      <c r="C898" s="324"/>
      <c r="D898" s="324"/>
    </row>
    <row r="899" spans="2:4" s="304" customFormat="1" x14ac:dyDescent="0.2">
      <c r="B899" s="324"/>
      <c r="C899" s="324"/>
      <c r="D899" s="324"/>
    </row>
    <row r="900" spans="2:4" s="304" customFormat="1" x14ac:dyDescent="0.2">
      <c r="B900" s="324"/>
      <c r="C900" s="324"/>
      <c r="D900" s="324"/>
    </row>
    <row r="901" spans="2:4" s="304" customFormat="1" x14ac:dyDescent="0.2">
      <c r="B901" s="324"/>
      <c r="C901" s="324"/>
      <c r="D901" s="324"/>
    </row>
    <row r="902" spans="2:4" s="304" customFormat="1" x14ac:dyDescent="0.2">
      <c r="B902" s="324"/>
      <c r="C902" s="324"/>
      <c r="D902" s="324"/>
    </row>
    <row r="903" spans="2:4" s="304" customFormat="1" x14ac:dyDescent="0.2">
      <c r="B903" s="324"/>
      <c r="C903" s="324"/>
      <c r="D903" s="324"/>
    </row>
    <row r="904" spans="2:4" s="304" customFormat="1" x14ac:dyDescent="0.2">
      <c r="B904" s="324"/>
      <c r="C904" s="324"/>
      <c r="D904" s="324"/>
    </row>
    <row r="905" spans="2:4" s="304" customFormat="1" x14ac:dyDescent="0.2">
      <c r="B905" s="324"/>
      <c r="C905" s="324"/>
      <c r="D905" s="324"/>
    </row>
    <row r="906" spans="2:4" s="304" customFormat="1" x14ac:dyDescent="0.2">
      <c r="B906" s="324"/>
      <c r="C906" s="324"/>
      <c r="D906" s="324"/>
    </row>
    <row r="907" spans="2:4" s="304" customFormat="1" x14ac:dyDescent="0.2">
      <c r="B907" s="324"/>
      <c r="C907" s="324"/>
      <c r="D907" s="324"/>
    </row>
    <row r="908" spans="2:4" s="304" customFormat="1" x14ac:dyDescent="0.2">
      <c r="B908" s="324"/>
      <c r="C908" s="324"/>
      <c r="D908" s="324"/>
    </row>
    <row r="909" spans="2:4" s="304" customFormat="1" x14ac:dyDescent="0.2">
      <c r="B909" s="324"/>
      <c r="C909" s="324"/>
      <c r="D909" s="324"/>
    </row>
    <row r="910" spans="2:4" s="304" customFormat="1" x14ac:dyDescent="0.2">
      <c r="B910" s="324"/>
      <c r="C910" s="324"/>
      <c r="D910" s="324"/>
    </row>
    <row r="911" spans="2:4" s="304" customFormat="1" x14ac:dyDescent="0.2">
      <c r="B911" s="324"/>
      <c r="C911" s="324"/>
      <c r="D911" s="324"/>
    </row>
    <row r="912" spans="2:4" s="304" customFormat="1" x14ac:dyDescent="0.2">
      <c r="B912" s="324"/>
      <c r="C912" s="324"/>
      <c r="D912" s="324"/>
    </row>
    <row r="913" spans="2:4" s="304" customFormat="1" x14ac:dyDescent="0.2">
      <c r="B913" s="324"/>
      <c r="C913" s="324"/>
      <c r="D913" s="324"/>
    </row>
    <row r="914" spans="2:4" s="304" customFormat="1" x14ac:dyDescent="0.2">
      <c r="B914" s="324"/>
      <c r="C914" s="324"/>
      <c r="D914" s="324"/>
    </row>
    <row r="915" spans="2:4" s="304" customFormat="1" x14ac:dyDescent="0.2">
      <c r="B915" s="324"/>
      <c r="C915" s="324"/>
      <c r="D915" s="324"/>
    </row>
    <row r="916" spans="2:4" s="304" customFormat="1" x14ac:dyDescent="0.2">
      <c r="B916" s="324"/>
      <c r="C916" s="324"/>
      <c r="D916" s="324"/>
    </row>
    <row r="917" spans="2:4" s="304" customFormat="1" x14ac:dyDescent="0.2">
      <c r="B917" s="324"/>
      <c r="C917" s="324"/>
      <c r="D917" s="324"/>
    </row>
    <row r="918" spans="2:4" s="304" customFormat="1" x14ac:dyDescent="0.2">
      <c r="B918" s="324"/>
      <c r="C918" s="324"/>
      <c r="D918" s="324"/>
    </row>
    <row r="919" spans="2:4" s="304" customFormat="1" x14ac:dyDescent="0.2">
      <c r="B919" s="324"/>
      <c r="C919" s="324"/>
      <c r="D919" s="324"/>
    </row>
    <row r="920" spans="2:4" s="304" customFormat="1" x14ac:dyDescent="0.2">
      <c r="B920" s="324"/>
      <c r="C920" s="324"/>
      <c r="D920" s="324"/>
    </row>
    <row r="921" spans="2:4" s="304" customFormat="1" x14ac:dyDescent="0.2">
      <c r="B921" s="324"/>
      <c r="C921" s="324"/>
      <c r="D921" s="324"/>
    </row>
    <row r="922" spans="2:4" s="304" customFormat="1" x14ac:dyDescent="0.2">
      <c r="B922" s="324"/>
      <c r="C922" s="324"/>
      <c r="D922" s="324"/>
    </row>
    <row r="923" spans="2:4" s="304" customFormat="1" x14ac:dyDescent="0.2">
      <c r="B923" s="324"/>
      <c r="C923" s="324"/>
      <c r="D923" s="324"/>
    </row>
    <row r="924" spans="2:4" s="304" customFormat="1" x14ac:dyDescent="0.2">
      <c r="B924" s="324"/>
      <c r="C924" s="324"/>
      <c r="D924" s="324"/>
    </row>
    <row r="925" spans="2:4" s="304" customFormat="1" x14ac:dyDescent="0.2">
      <c r="B925" s="324"/>
      <c r="C925" s="324"/>
      <c r="D925" s="324"/>
    </row>
    <row r="926" spans="2:4" s="304" customFormat="1" x14ac:dyDescent="0.2">
      <c r="B926" s="324"/>
      <c r="C926" s="324"/>
      <c r="D926" s="324"/>
    </row>
    <row r="927" spans="2:4" s="304" customFormat="1" x14ac:dyDescent="0.2">
      <c r="B927" s="324"/>
      <c r="C927" s="324"/>
      <c r="D927" s="324"/>
    </row>
    <row r="928" spans="2:4" s="304" customFormat="1" x14ac:dyDescent="0.2">
      <c r="B928" s="324"/>
      <c r="C928" s="324"/>
      <c r="D928" s="324"/>
    </row>
    <row r="929" spans="2:4" s="304" customFormat="1" x14ac:dyDescent="0.2">
      <c r="B929" s="324"/>
      <c r="C929" s="324"/>
      <c r="D929" s="324"/>
    </row>
    <row r="930" spans="2:4" s="304" customFormat="1" x14ac:dyDescent="0.2">
      <c r="B930" s="324"/>
      <c r="C930" s="324"/>
      <c r="D930" s="324"/>
    </row>
    <row r="931" spans="2:4" s="304" customFormat="1" x14ac:dyDescent="0.2">
      <c r="B931" s="324"/>
      <c r="C931" s="324"/>
      <c r="D931" s="324"/>
    </row>
    <row r="932" spans="2:4" s="304" customFormat="1" x14ac:dyDescent="0.2">
      <c r="B932" s="324"/>
      <c r="C932" s="324"/>
      <c r="D932" s="324"/>
    </row>
    <row r="933" spans="2:4" s="304" customFormat="1" x14ac:dyDescent="0.2">
      <c r="B933" s="324"/>
      <c r="C933" s="324"/>
      <c r="D933" s="324"/>
    </row>
    <row r="934" spans="2:4" s="304" customFormat="1" x14ac:dyDescent="0.2">
      <c r="B934" s="324"/>
      <c r="C934" s="324"/>
      <c r="D934" s="324"/>
    </row>
    <row r="935" spans="2:4" s="304" customFormat="1" x14ac:dyDescent="0.2">
      <c r="B935" s="324"/>
      <c r="C935" s="324"/>
      <c r="D935" s="324"/>
    </row>
    <row r="936" spans="2:4" s="304" customFormat="1" x14ac:dyDescent="0.2">
      <c r="B936" s="324"/>
      <c r="C936" s="324"/>
      <c r="D936" s="324"/>
    </row>
    <row r="937" spans="2:4" s="304" customFormat="1" x14ac:dyDescent="0.2">
      <c r="B937" s="324"/>
      <c r="C937" s="324"/>
      <c r="D937" s="324"/>
    </row>
    <row r="938" spans="2:4" s="304" customFormat="1" x14ac:dyDescent="0.2">
      <c r="B938" s="324"/>
      <c r="C938" s="324"/>
      <c r="D938" s="324"/>
    </row>
    <row r="939" spans="2:4" s="304" customFormat="1" x14ac:dyDescent="0.2">
      <c r="B939" s="324"/>
      <c r="C939" s="324"/>
      <c r="D939" s="324"/>
    </row>
    <row r="940" spans="2:4" s="304" customFormat="1" x14ac:dyDescent="0.2">
      <c r="B940" s="324"/>
      <c r="C940" s="324"/>
      <c r="D940" s="324"/>
    </row>
    <row r="941" spans="2:4" s="304" customFormat="1" x14ac:dyDescent="0.2">
      <c r="B941" s="324"/>
      <c r="C941" s="324"/>
      <c r="D941" s="324"/>
    </row>
    <row r="942" spans="2:4" s="304" customFormat="1" x14ac:dyDescent="0.2">
      <c r="B942" s="324"/>
      <c r="C942" s="324"/>
      <c r="D942" s="324"/>
    </row>
    <row r="943" spans="2:4" s="304" customFormat="1" x14ac:dyDescent="0.2">
      <c r="B943" s="324"/>
      <c r="C943" s="324"/>
      <c r="D943" s="324"/>
    </row>
    <row r="944" spans="2:4" s="304" customFormat="1" x14ac:dyDescent="0.2">
      <c r="B944" s="324"/>
      <c r="C944" s="324"/>
      <c r="D944" s="324"/>
    </row>
    <row r="945" spans="2:4" s="304" customFormat="1" x14ac:dyDescent="0.2">
      <c r="B945" s="324"/>
      <c r="C945" s="324"/>
      <c r="D945" s="324"/>
    </row>
    <row r="946" spans="2:4" s="304" customFormat="1" x14ac:dyDescent="0.2">
      <c r="B946" s="324"/>
      <c r="C946" s="324"/>
      <c r="D946" s="324"/>
    </row>
    <row r="947" spans="2:4" s="304" customFormat="1" x14ac:dyDescent="0.2">
      <c r="B947" s="324"/>
      <c r="C947" s="324"/>
      <c r="D947" s="324"/>
    </row>
    <row r="948" spans="2:4" s="304" customFormat="1" x14ac:dyDescent="0.2">
      <c r="B948" s="324"/>
      <c r="C948" s="324"/>
      <c r="D948" s="324"/>
    </row>
    <row r="949" spans="2:4" s="304" customFormat="1" x14ac:dyDescent="0.2">
      <c r="B949" s="324"/>
      <c r="C949" s="324"/>
      <c r="D949" s="324"/>
    </row>
    <row r="950" spans="2:4" s="304" customFormat="1" x14ac:dyDescent="0.2">
      <c r="B950" s="324"/>
      <c r="C950" s="324"/>
      <c r="D950" s="324"/>
    </row>
    <row r="951" spans="2:4" s="304" customFormat="1" x14ac:dyDescent="0.2">
      <c r="B951" s="324"/>
      <c r="C951" s="324"/>
      <c r="D951" s="324"/>
    </row>
    <row r="952" spans="2:4" s="304" customFormat="1" x14ac:dyDescent="0.2">
      <c r="B952" s="324"/>
      <c r="C952" s="324"/>
      <c r="D952" s="324"/>
    </row>
    <row r="953" spans="2:4" s="304" customFormat="1" x14ac:dyDescent="0.2">
      <c r="B953" s="324"/>
      <c r="C953" s="324"/>
      <c r="D953" s="324"/>
    </row>
    <row r="954" spans="2:4" s="304" customFormat="1" x14ac:dyDescent="0.2">
      <c r="B954" s="324"/>
      <c r="C954" s="324"/>
      <c r="D954" s="324"/>
    </row>
    <row r="955" spans="2:4" s="304" customFormat="1" x14ac:dyDescent="0.2">
      <c r="B955" s="324"/>
      <c r="C955" s="324"/>
      <c r="D955" s="324"/>
    </row>
    <row r="956" spans="2:4" s="304" customFormat="1" x14ac:dyDescent="0.2">
      <c r="B956" s="324"/>
      <c r="C956" s="324"/>
      <c r="D956" s="324"/>
    </row>
    <row r="957" spans="2:4" s="304" customFormat="1" x14ac:dyDescent="0.2">
      <c r="B957" s="324"/>
      <c r="C957" s="324"/>
      <c r="D957" s="324"/>
    </row>
    <row r="958" spans="2:4" s="304" customFormat="1" x14ac:dyDescent="0.2">
      <c r="B958" s="324"/>
      <c r="C958" s="324"/>
      <c r="D958" s="324"/>
    </row>
    <row r="959" spans="2:4" s="304" customFormat="1" x14ac:dyDescent="0.2">
      <c r="B959" s="324"/>
      <c r="C959" s="324"/>
      <c r="D959" s="324"/>
    </row>
    <row r="960" spans="2:4" s="304" customFormat="1" x14ac:dyDescent="0.2">
      <c r="B960" s="324"/>
      <c r="C960" s="324"/>
      <c r="D960" s="324"/>
    </row>
    <row r="961" spans="2:4" s="304" customFormat="1" x14ac:dyDescent="0.2">
      <c r="B961" s="324"/>
      <c r="C961" s="324"/>
      <c r="D961" s="324"/>
    </row>
    <row r="962" spans="2:4" s="304" customFormat="1" x14ac:dyDescent="0.2">
      <c r="B962" s="324"/>
      <c r="C962" s="324"/>
      <c r="D962" s="324"/>
    </row>
    <row r="963" spans="2:4" s="304" customFormat="1" x14ac:dyDescent="0.2">
      <c r="B963" s="324"/>
      <c r="C963" s="324"/>
      <c r="D963" s="324"/>
    </row>
    <row r="964" spans="2:4" s="304" customFormat="1" x14ac:dyDescent="0.2">
      <c r="B964" s="324"/>
      <c r="C964" s="324"/>
      <c r="D964" s="324"/>
    </row>
    <row r="965" spans="2:4" s="304" customFormat="1" x14ac:dyDescent="0.2">
      <c r="B965" s="324"/>
      <c r="C965" s="324"/>
      <c r="D965" s="324"/>
    </row>
    <row r="966" spans="2:4" s="304" customFormat="1" x14ac:dyDescent="0.2">
      <c r="B966" s="324"/>
      <c r="C966" s="324"/>
      <c r="D966" s="324"/>
    </row>
    <row r="967" spans="2:4" s="304" customFormat="1" x14ac:dyDescent="0.2">
      <c r="B967" s="324"/>
      <c r="C967" s="324"/>
      <c r="D967" s="324"/>
    </row>
    <row r="968" spans="2:4" s="304" customFormat="1" x14ac:dyDescent="0.2">
      <c r="B968" s="324"/>
      <c r="C968" s="324"/>
      <c r="D968" s="324"/>
    </row>
    <row r="969" spans="2:4" s="304" customFormat="1" x14ac:dyDescent="0.2">
      <c r="B969" s="324"/>
      <c r="C969" s="324"/>
      <c r="D969" s="324"/>
    </row>
    <row r="970" spans="2:4" s="304" customFormat="1" x14ac:dyDescent="0.2">
      <c r="B970" s="324"/>
      <c r="C970" s="324"/>
      <c r="D970" s="324"/>
    </row>
    <row r="971" spans="2:4" s="304" customFormat="1" x14ac:dyDescent="0.2">
      <c r="B971" s="324"/>
      <c r="C971" s="324"/>
      <c r="D971" s="324"/>
    </row>
    <row r="972" spans="2:4" s="304" customFormat="1" x14ac:dyDescent="0.2">
      <c r="B972" s="324"/>
      <c r="C972" s="324"/>
      <c r="D972" s="324"/>
    </row>
    <row r="973" spans="2:4" s="304" customFormat="1" x14ac:dyDescent="0.2">
      <c r="B973" s="324"/>
      <c r="C973" s="324"/>
      <c r="D973" s="324"/>
    </row>
    <row r="974" spans="2:4" s="304" customFormat="1" x14ac:dyDescent="0.2">
      <c r="B974" s="324"/>
      <c r="C974" s="324"/>
      <c r="D974" s="324"/>
    </row>
    <row r="975" spans="2:4" s="304" customFormat="1" x14ac:dyDescent="0.2">
      <c r="B975" s="324"/>
      <c r="C975" s="324"/>
      <c r="D975" s="324"/>
    </row>
    <row r="976" spans="2:4" s="304" customFormat="1" x14ac:dyDescent="0.2">
      <c r="B976" s="324"/>
      <c r="C976" s="324"/>
      <c r="D976" s="324"/>
    </row>
    <row r="977" spans="2:4" s="304" customFormat="1" x14ac:dyDescent="0.2">
      <c r="B977" s="324"/>
      <c r="C977" s="324"/>
      <c r="D977" s="324"/>
    </row>
    <row r="978" spans="2:4" s="304" customFormat="1" x14ac:dyDescent="0.2">
      <c r="B978" s="324"/>
      <c r="C978" s="324"/>
      <c r="D978" s="324"/>
    </row>
    <row r="979" spans="2:4" s="304" customFormat="1" x14ac:dyDescent="0.2">
      <c r="B979" s="324"/>
      <c r="C979" s="324"/>
      <c r="D979" s="324"/>
    </row>
    <row r="980" spans="2:4" s="304" customFormat="1" x14ac:dyDescent="0.2">
      <c r="B980" s="324"/>
      <c r="C980" s="324"/>
      <c r="D980" s="324"/>
    </row>
    <row r="981" spans="2:4" s="304" customFormat="1" x14ac:dyDescent="0.2">
      <c r="B981" s="324"/>
      <c r="C981" s="324"/>
      <c r="D981" s="324"/>
    </row>
    <row r="982" spans="2:4" s="304" customFormat="1" x14ac:dyDescent="0.2">
      <c r="B982" s="324"/>
      <c r="C982" s="324"/>
      <c r="D982" s="324"/>
    </row>
    <row r="983" spans="2:4" s="304" customFormat="1" x14ac:dyDescent="0.2">
      <c r="B983" s="324"/>
      <c r="C983" s="324"/>
      <c r="D983" s="324"/>
    </row>
    <row r="984" spans="2:4" s="304" customFormat="1" x14ac:dyDescent="0.2">
      <c r="B984" s="324"/>
      <c r="C984" s="324"/>
      <c r="D984" s="324"/>
    </row>
    <row r="985" spans="2:4" s="304" customFormat="1" x14ac:dyDescent="0.2">
      <c r="B985" s="324"/>
      <c r="C985" s="324"/>
      <c r="D985" s="324"/>
    </row>
    <row r="986" spans="2:4" s="304" customFormat="1" x14ac:dyDescent="0.2">
      <c r="B986" s="324"/>
      <c r="C986" s="324"/>
      <c r="D986" s="324"/>
    </row>
    <row r="987" spans="2:4" s="304" customFormat="1" x14ac:dyDescent="0.2">
      <c r="B987" s="324"/>
      <c r="C987" s="324"/>
      <c r="D987" s="324"/>
    </row>
    <row r="988" spans="2:4" s="304" customFormat="1" x14ac:dyDescent="0.2">
      <c r="B988" s="324"/>
      <c r="C988" s="324"/>
      <c r="D988" s="324"/>
    </row>
    <row r="989" spans="2:4" s="304" customFormat="1" x14ac:dyDescent="0.2">
      <c r="B989" s="324"/>
      <c r="C989" s="324"/>
      <c r="D989" s="324"/>
    </row>
    <row r="990" spans="2:4" s="304" customFormat="1" x14ac:dyDescent="0.2">
      <c r="B990" s="324"/>
      <c r="C990" s="324"/>
      <c r="D990" s="324"/>
    </row>
    <row r="991" spans="2:4" s="304" customFormat="1" x14ac:dyDescent="0.2">
      <c r="B991" s="324"/>
      <c r="C991" s="324"/>
      <c r="D991" s="324"/>
    </row>
    <row r="992" spans="2:4" s="304" customFormat="1" x14ac:dyDescent="0.2">
      <c r="B992" s="324"/>
      <c r="C992" s="324"/>
      <c r="D992" s="324"/>
    </row>
    <row r="993" spans="2:4" s="304" customFormat="1" x14ac:dyDescent="0.2">
      <c r="B993" s="324"/>
      <c r="C993" s="324"/>
      <c r="D993" s="324"/>
    </row>
    <row r="994" spans="2:4" s="304" customFormat="1" x14ac:dyDescent="0.2">
      <c r="B994" s="324"/>
      <c r="C994" s="324"/>
      <c r="D994" s="324"/>
    </row>
    <row r="995" spans="2:4" s="304" customFormat="1" x14ac:dyDescent="0.2">
      <c r="B995" s="324"/>
      <c r="C995" s="324"/>
      <c r="D995" s="324"/>
    </row>
    <row r="996" spans="2:4" s="304" customFormat="1" x14ac:dyDescent="0.2">
      <c r="B996" s="324"/>
      <c r="C996" s="324"/>
      <c r="D996" s="324"/>
    </row>
    <row r="997" spans="2:4" s="304" customFormat="1" x14ac:dyDescent="0.2">
      <c r="B997" s="324"/>
      <c r="C997" s="324"/>
      <c r="D997" s="324"/>
    </row>
    <row r="998" spans="2:4" s="304" customFormat="1" x14ac:dyDescent="0.2">
      <c r="B998" s="324"/>
      <c r="C998" s="324"/>
      <c r="D998" s="324"/>
    </row>
    <row r="999" spans="2:4" s="304" customFormat="1" x14ac:dyDescent="0.2">
      <c r="B999" s="324"/>
      <c r="C999" s="324"/>
      <c r="D999" s="324"/>
    </row>
    <row r="1000" spans="2:4" s="304" customFormat="1" x14ac:dyDescent="0.2">
      <c r="B1000" s="324"/>
      <c r="C1000" s="324"/>
      <c r="D1000" s="324"/>
    </row>
    <row r="1001" spans="2:4" s="304" customFormat="1" x14ac:dyDescent="0.2">
      <c r="B1001" s="324"/>
      <c r="C1001" s="324"/>
      <c r="D1001" s="324"/>
    </row>
    <row r="1002" spans="2:4" s="304" customFormat="1" x14ac:dyDescent="0.2">
      <c r="B1002" s="324"/>
      <c r="C1002" s="324"/>
      <c r="D1002" s="324"/>
    </row>
    <row r="1003" spans="2:4" s="304" customFormat="1" x14ac:dyDescent="0.2">
      <c r="B1003" s="324"/>
      <c r="C1003" s="324"/>
      <c r="D1003" s="324"/>
    </row>
    <row r="1004" spans="2:4" s="304" customFormat="1" x14ac:dyDescent="0.2">
      <c r="B1004" s="324"/>
      <c r="C1004" s="324"/>
      <c r="D1004" s="324"/>
    </row>
    <row r="1005" spans="2:4" s="304" customFormat="1" x14ac:dyDescent="0.2">
      <c r="B1005" s="324"/>
      <c r="C1005" s="324"/>
      <c r="D1005" s="324"/>
    </row>
    <row r="1006" spans="2:4" s="304" customFormat="1" x14ac:dyDescent="0.2">
      <c r="B1006" s="324"/>
      <c r="C1006" s="324"/>
      <c r="D1006" s="324"/>
    </row>
    <row r="1007" spans="2:4" s="304" customFormat="1" x14ac:dyDescent="0.2">
      <c r="B1007" s="324"/>
      <c r="C1007" s="324"/>
      <c r="D1007" s="324"/>
    </row>
    <row r="1008" spans="2:4" s="304" customFormat="1" x14ac:dyDescent="0.2">
      <c r="B1008" s="324"/>
      <c r="C1008" s="324"/>
      <c r="D1008" s="324"/>
    </row>
    <row r="1009" spans="2:4" s="304" customFormat="1" x14ac:dyDescent="0.2">
      <c r="B1009" s="324"/>
      <c r="C1009" s="324"/>
      <c r="D1009" s="324"/>
    </row>
    <row r="1010" spans="2:4" s="304" customFormat="1" x14ac:dyDescent="0.2">
      <c r="B1010" s="324"/>
      <c r="C1010" s="324"/>
      <c r="D1010" s="324"/>
    </row>
    <row r="1011" spans="2:4" s="304" customFormat="1" x14ac:dyDescent="0.2">
      <c r="B1011" s="324"/>
      <c r="C1011" s="324"/>
      <c r="D1011" s="324"/>
    </row>
    <row r="1012" spans="2:4" s="304" customFormat="1" x14ac:dyDescent="0.2">
      <c r="B1012" s="324"/>
      <c r="C1012" s="324"/>
      <c r="D1012" s="324"/>
    </row>
    <row r="1013" spans="2:4" s="304" customFormat="1" x14ac:dyDescent="0.2">
      <c r="B1013" s="324"/>
      <c r="C1013" s="324"/>
      <c r="D1013" s="324"/>
    </row>
    <row r="1014" spans="2:4" s="304" customFormat="1" x14ac:dyDescent="0.2">
      <c r="B1014" s="324"/>
      <c r="C1014" s="324"/>
      <c r="D1014" s="324"/>
    </row>
    <row r="1015" spans="2:4" s="304" customFormat="1" x14ac:dyDescent="0.2">
      <c r="B1015" s="324"/>
      <c r="C1015" s="324"/>
      <c r="D1015" s="324"/>
    </row>
    <row r="1016" spans="2:4" s="304" customFormat="1" x14ac:dyDescent="0.2">
      <c r="B1016" s="324"/>
      <c r="C1016" s="324"/>
      <c r="D1016" s="324"/>
    </row>
    <row r="1017" spans="2:4" s="304" customFormat="1" x14ac:dyDescent="0.2">
      <c r="B1017" s="324"/>
      <c r="C1017" s="324"/>
      <c r="D1017" s="324"/>
    </row>
    <row r="1018" spans="2:4" s="304" customFormat="1" x14ac:dyDescent="0.2">
      <c r="B1018" s="324"/>
      <c r="C1018" s="324"/>
      <c r="D1018" s="324"/>
    </row>
    <row r="1019" spans="2:4" s="304" customFormat="1" x14ac:dyDescent="0.2">
      <c r="B1019" s="324"/>
      <c r="C1019" s="324"/>
      <c r="D1019" s="324"/>
    </row>
    <row r="1020" spans="2:4" s="304" customFormat="1" x14ac:dyDescent="0.2">
      <c r="B1020" s="324"/>
      <c r="C1020" s="324"/>
      <c r="D1020" s="324"/>
    </row>
    <row r="1021" spans="2:4" s="304" customFormat="1" x14ac:dyDescent="0.2">
      <c r="B1021" s="324"/>
      <c r="C1021" s="324"/>
      <c r="D1021" s="324"/>
    </row>
    <row r="1022" spans="2:4" s="304" customFormat="1" x14ac:dyDescent="0.2">
      <c r="B1022" s="324"/>
      <c r="C1022" s="324"/>
      <c r="D1022" s="324"/>
    </row>
    <row r="1023" spans="2:4" s="304" customFormat="1" x14ac:dyDescent="0.2">
      <c r="B1023" s="324"/>
      <c r="C1023" s="324"/>
      <c r="D1023" s="324"/>
    </row>
    <row r="1024" spans="2:4" s="304" customFormat="1" x14ac:dyDescent="0.2">
      <c r="B1024" s="324"/>
      <c r="C1024" s="324"/>
      <c r="D1024" s="324"/>
    </row>
    <row r="1025" spans="2:4" s="304" customFormat="1" x14ac:dyDescent="0.2">
      <c r="B1025" s="324"/>
      <c r="C1025" s="324"/>
      <c r="D1025" s="324"/>
    </row>
    <row r="1026" spans="2:4" s="304" customFormat="1" x14ac:dyDescent="0.2">
      <c r="B1026" s="324"/>
      <c r="C1026" s="324"/>
      <c r="D1026" s="324"/>
    </row>
    <row r="1027" spans="2:4" s="304" customFormat="1" x14ac:dyDescent="0.2">
      <c r="B1027" s="324"/>
      <c r="C1027" s="324"/>
      <c r="D1027" s="324"/>
    </row>
    <row r="1028" spans="2:4" s="304" customFormat="1" x14ac:dyDescent="0.2">
      <c r="B1028" s="324"/>
      <c r="C1028" s="324"/>
      <c r="D1028" s="324"/>
    </row>
    <row r="1029" spans="2:4" s="304" customFormat="1" x14ac:dyDescent="0.2">
      <c r="B1029" s="324"/>
      <c r="C1029" s="324"/>
      <c r="D1029" s="324"/>
    </row>
    <row r="1030" spans="2:4" s="304" customFormat="1" x14ac:dyDescent="0.2">
      <c r="B1030" s="324"/>
      <c r="C1030" s="324"/>
      <c r="D1030" s="324"/>
    </row>
    <row r="1031" spans="2:4" s="304" customFormat="1" x14ac:dyDescent="0.2">
      <c r="B1031" s="324"/>
      <c r="C1031" s="324"/>
      <c r="D1031" s="324"/>
    </row>
    <row r="1032" spans="2:4" s="304" customFormat="1" x14ac:dyDescent="0.2">
      <c r="B1032" s="324"/>
      <c r="C1032" s="324"/>
      <c r="D1032" s="324"/>
    </row>
    <row r="1033" spans="2:4" s="304" customFormat="1" x14ac:dyDescent="0.2">
      <c r="B1033" s="324"/>
      <c r="C1033" s="324"/>
      <c r="D1033" s="324"/>
    </row>
    <row r="1034" spans="2:4" s="304" customFormat="1" x14ac:dyDescent="0.2">
      <c r="B1034" s="324"/>
      <c r="C1034" s="324"/>
      <c r="D1034" s="324"/>
    </row>
    <row r="1035" spans="2:4" s="304" customFormat="1" x14ac:dyDescent="0.2">
      <c r="B1035" s="324"/>
      <c r="C1035" s="324"/>
      <c r="D1035" s="324"/>
    </row>
    <row r="1036" spans="2:4" s="304" customFormat="1" x14ac:dyDescent="0.2">
      <c r="B1036" s="324"/>
      <c r="C1036" s="324"/>
      <c r="D1036" s="324"/>
    </row>
    <row r="1037" spans="2:4" s="304" customFormat="1" x14ac:dyDescent="0.2">
      <c r="B1037" s="324"/>
      <c r="C1037" s="324"/>
      <c r="D1037" s="324"/>
    </row>
    <row r="1038" spans="2:4" s="304" customFormat="1" x14ac:dyDescent="0.2">
      <c r="B1038" s="324"/>
      <c r="C1038" s="324"/>
      <c r="D1038" s="324"/>
    </row>
    <row r="1039" spans="2:4" s="304" customFormat="1" x14ac:dyDescent="0.2">
      <c r="B1039" s="324"/>
      <c r="C1039" s="324"/>
      <c r="D1039" s="324"/>
    </row>
    <row r="1040" spans="2:4" s="304" customFormat="1" x14ac:dyDescent="0.2">
      <c r="B1040" s="324"/>
      <c r="C1040" s="324"/>
      <c r="D1040" s="324"/>
    </row>
    <row r="1041" spans="2:4" s="304" customFormat="1" x14ac:dyDescent="0.2">
      <c r="B1041" s="324"/>
      <c r="C1041" s="324"/>
      <c r="D1041" s="324"/>
    </row>
    <row r="1042" spans="2:4" s="304" customFormat="1" x14ac:dyDescent="0.2">
      <c r="B1042" s="324"/>
      <c r="C1042" s="324"/>
      <c r="D1042" s="324"/>
    </row>
    <row r="1043" spans="2:4" s="304" customFormat="1" x14ac:dyDescent="0.2">
      <c r="B1043" s="324"/>
      <c r="C1043" s="324"/>
      <c r="D1043" s="324"/>
    </row>
    <row r="1044" spans="2:4" s="304" customFormat="1" x14ac:dyDescent="0.2">
      <c r="B1044" s="324"/>
      <c r="C1044" s="324"/>
      <c r="D1044" s="324"/>
    </row>
    <row r="1045" spans="2:4" s="304" customFormat="1" x14ac:dyDescent="0.2">
      <c r="B1045" s="324"/>
      <c r="C1045" s="324"/>
      <c r="D1045" s="324"/>
    </row>
    <row r="1046" spans="2:4" s="304" customFormat="1" x14ac:dyDescent="0.2">
      <c r="B1046" s="324"/>
      <c r="C1046" s="324"/>
      <c r="D1046" s="324"/>
    </row>
    <row r="1047" spans="2:4" s="304" customFormat="1" x14ac:dyDescent="0.2">
      <c r="B1047" s="324"/>
      <c r="C1047" s="324"/>
      <c r="D1047" s="324"/>
    </row>
    <row r="1048" spans="2:4" s="304" customFormat="1" x14ac:dyDescent="0.2">
      <c r="B1048" s="324"/>
      <c r="C1048" s="324"/>
      <c r="D1048" s="324"/>
    </row>
    <row r="1049" spans="2:4" s="304" customFormat="1" x14ac:dyDescent="0.2">
      <c r="B1049" s="324"/>
      <c r="C1049" s="324"/>
      <c r="D1049" s="324"/>
    </row>
    <row r="1050" spans="2:4" s="304" customFormat="1" x14ac:dyDescent="0.2">
      <c r="B1050" s="324"/>
      <c r="C1050" s="324"/>
      <c r="D1050" s="324"/>
    </row>
    <row r="1051" spans="2:4" s="304" customFormat="1" x14ac:dyDescent="0.2">
      <c r="B1051" s="324"/>
      <c r="C1051" s="324"/>
      <c r="D1051" s="324"/>
    </row>
    <row r="1052" spans="2:4" s="304" customFormat="1" x14ac:dyDescent="0.2">
      <c r="B1052" s="324"/>
      <c r="C1052" s="324"/>
      <c r="D1052" s="324"/>
    </row>
    <row r="1053" spans="2:4" s="304" customFormat="1" x14ac:dyDescent="0.2">
      <c r="B1053" s="324"/>
      <c r="C1053" s="324"/>
      <c r="D1053" s="324"/>
    </row>
    <row r="1054" spans="2:4" s="304" customFormat="1" x14ac:dyDescent="0.2">
      <c r="B1054" s="324"/>
      <c r="C1054" s="324"/>
      <c r="D1054" s="324"/>
    </row>
    <row r="1055" spans="2:4" s="304" customFormat="1" x14ac:dyDescent="0.2">
      <c r="B1055" s="324"/>
      <c r="C1055" s="324"/>
      <c r="D1055" s="324"/>
    </row>
    <row r="1056" spans="2:4" s="304" customFormat="1" x14ac:dyDescent="0.2">
      <c r="B1056" s="324"/>
      <c r="C1056" s="324"/>
      <c r="D1056" s="324"/>
    </row>
    <row r="1057" spans="2:4" s="304" customFormat="1" x14ac:dyDescent="0.2">
      <c r="B1057" s="324"/>
      <c r="C1057" s="324"/>
      <c r="D1057" s="324"/>
    </row>
    <row r="1058" spans="2:4" s="304" customFormat="1" x14ac:dyDescent="0.2">
      <c r="B1058" s="324"/>
      <c r="C1058" s="324"/>
      <c r="D1058" s="324"/>
    </row>
    <row r="1059" spans="2:4" s="304" customFormat="1" x14ac:dyDescent="0.2">
      <c r="B1059" s="324"/>
      <c r="C1059" s="324"/>
      <c r="D1059" s="324"/>
    </row>
    <row r="1060" spans="2:4" s="304" customFormat="1" x14ac:dyDescent="0.2">
      <c r="B1060" s="324"/>
      <c r="C1060" s="324"/>
      <c r="D1060" s="324"/>
    </row>
    <row r="1061" spans="2:4" s="304" customFormat="1" x14ac:dyDescent="0.2">
      <c r="B1061" s="324"/>
      <c r="C1061" s="324"/>
      <c r="D1061" s="324"/>
    </row>
    <row r="1062" spans="2:4" s="304" customFormat="1" x14ac:dyDescent="0.2">
      <c r="B1062" s="324"/>
      <c r="C1062" s="324"/>
      <c r="D1062" s="324"/>
    </row>
    <row r="1063" spans="2:4" s="304" customFormat="1" x14ac:dyDescent="0.2">
      <c r="B1063" s="324"/>
      <c r="C1063" s="324"/>
      <c r="D1063" s="324"/>
    </row>
    <row r="1064" spans="2:4" s="304" customFormat="1" x14ac:dyDescent="0.2">
      <c r="B1064" s="324"/>
      <c r="C1064" s="324"/>
      <c r="D1064" s="324"/>
    </row>
    <row r="1065" spans="2:4" s="304" customFormat="1" x14ac:dyDescent="0.2">
      <c r="B1065" s="324"/>
      <c r="C1065" s="324"/>
      <c r="D1065" s="324"/>
    </row>
    <row r="1066" spans="2:4" s="304" customFormat="1" x14ac:dyDescent="0.2">
      <c r="B1066" s="324"/>
      <c r="C1066" s="324"/>
      <c r="D1066" s="324"/>
    </row>
    <row r="1067" spans="2:4" s="304" customFormat="1" x14ac:dyDescent="0.2">
      <c r="B1067" s="324"/>
      <c r="C1067" s="324"/>
      <c r="D1067" s="324"/>
    </row>
    <row r="1068" spans="2:4" s="304" customFormat="1" x14ac:dyDescent="0.2">
      <c r="B1068" s="324"/>
      <c r="C1068" s="324"/>
      <c r="D1068" s="324"/>
    </row>
    <row r="1069" spans="2:4" s="304" customFormat="1" x14ac:dyDescent="0.2">
      <c r="B1069" s="324"/>
      <c r="C1069" s="324"/>
      <c r="D1069" s="324"/>
    </row>
    <row r="1070" spans="2:4" s="304" customFormat="1" x14ac:dyDescent="0.2">
      <c r="B1070" s="324"/>
      <c r="C1070" s="324"/>
      <c r="D1070" s="324"/>
    </row>
    <row r="1071" spans="2:4" s="304" customFormat="1" x14ac:dyDescent="0.2">
      <c r="B1071" s="324"/>
      <c r="C1071" s="324"/>
      <c r="D1071" s="324"/>
    </row>
    <row r="1072" spans="2:4" s="304" customFormat="1" x14ac:dyDescent="0.2">
      <c r="B1072" s="324"/>
      <c r="C1072" s="324"/>
      <c r="D1072" s="324"/>
    </row>
    <row r="1073" spans="2:4" s="304" customFormat="1" x14ac:dyDescent="0.2">
      <c r="B1073" s="324"/>
      <c r="C1073" s="324"/>
      <c r="D1073" s="324"/>
    </row>
    <row r="1074" spans="2:4" s="304" customFormat="1" x14ac:dyDescent="0.2">
      <c r="B1074" s="324"/>
      <c r="C1074" s="324"/>
      <c r="D1074" s="324"/>
    </row>
    <row r="1075" spans="2:4" s="304" customFormat="1" x14ac:dyDescent="0.2">
      <c r="B1075" s="324"/>
      <c r="C1075" s="324"/>
      <c r="D1075" s="324"/>
    </row>
    <row r="1076" spans="2:4" s="304" customFormat="1" x14ac:dyDescent="0.2">
      <c r="B1076" s="324"/>
      <c r="C1076" s="324"/>
      <c r="D1076" s="324"/>
    </row>
    <row r="1077" spans="2:4" s="304" customFormat="1" x14ac:dyDescent="0.2">
      <c r="B1077" s="324"/>
      <c r="C1077" s="324"/>
      <c r="D1077" s="324"/>
    </row>
    <row r="1078" spans="2:4" s="304" customFormat="1" x14ac:dyDescent="0.2">
      <c r="B1078" s="324"/>
      <c r="C1078" s="324"/>
      <c r="D1078" s="324"/>
    </row>
    <row r="1079" spans="2:4" s="304" customFormat="1" x14ac:dyDescent="0.2">
      <c r="B1079" s="324"/>
      <c r="C1079" s="324"/>
      <c r="D1079" s="324"/>
    </row>
    <row r="1080" spans="2:4" s="304" customFormat="1" x14ac:dyDescent="0.2">
      <c r="B1080" s="324"/>
      <c r="C1080" s="324"/>
      <c r="D1080" s="324"/>
    </row>
    <row r="1081" spans="2:4" s="304" customFormat="1" x14ac:dyDescent="0.2">
      <c r="B1081" s="324"/>
      <c r="C1081" s="324"/>
      <c r="D1081" s="324"/>
    </row>
    <row r="1082" spans="2:4" s="304" customFormat="1" x14ac:dyDescent="0.2">
      <c r="B1082" s="324"/>
      <c r="C1082" s="324"/>
      <c r="D1082" s="324"/>
    </row>
    <row r="1083" spans="2:4" s="304" customFormat="1" x14ac:dyDescent="0.2">
      <c r="B1083" s="324"/>
      <c r="C1083" s="324"/>
      <c r="D1083" s="324"/>
    </row>
    <row r="1084" spans="2:4" s="304" customFormat="1" x14ac:dyDescent="0.2">
      <c r="B1084" s="324"/>
      <c r="C1084" s="324"/>
      <c r="D1084" s="324"/>
    </row>
    <row r="1085" spans="2:4" s="304" customFormat="1" x14ac:dyDescent="0.2">
      <c r="B1085" s="324"/>
      <c r="C1085" s="324"/>
      <c r="D1085" s="324"/>
    </row>
    <row r="1086" spans="2:4" s="304" customFormat="1" x14ac:dyDescent="0.2">
      <c r="B1086" s="324"/>
      <c r="C1086" s="324"/>
      <c r="D1086" s="324"/>
    </row>
    <row r="1087" spans="2:4" s="304" customFormat="1" x14ac:dyDescent="0.2">
      <c r="B1087" s="324"/>
      <c r="C1087" s="324"/>
      <c r="D1087" s="324"/>
    </row>
    <row r="1088" spans="2:4" s="304" customFormat="1" x14ac:dyDescent="0.2">
      <c r="B1088" s="324"/>
      <c r="C1088" s="324"/>
      <c r="D1088" s="324"/>
    </row>
    <row r="1089" spans="2:4" s="304" customFormat="1" x14ac:dyDescent="0.2">
      <c r="B1089" s="324"/>
      <c r="C1089" s="324"/>
      <c r="D1089" s="324"/>
    </row>
    <row r="1090" spans="2:4" s="304" customFormat="1" x14ac:dyDescent="0.2">
      <c r="B1090" s="324"/>
      <c r="C1090" s="324"/>
      <c r="D1090" s="324"/>
    </row>
    <row r="1091" spans="2:4" s="304" customFormat="1" x14ac:dyDescent="0.2">
      <c r="B1091" s="324"/>
      <c r="C1091" s="324"/>
      <c r="D1091" s="324"/>
    </row>
    <row r="1092" spans="2:4" s="304" customFormat="1" x14ac:dyDescent="0.2">
      <c r="B1092" s="324"/>
      <c r="C1092" s="324"/>
      <c r="D1092" s="324"/>
    </row>
    <row r="1093" spans="2:4" s="304" customFormat="1" x14ac:dyDescent="0.2">
      <c r="B1093" s="324"/>
      <c r="C1093" s="324"/>
      <c r="D1093" s="324"/>
    </row>
    <row r="1094" spans="2:4" s="304" customFormat="1" x14ac:dyDescent="0.2">
      <c r="B1094" s="324"/>
      <c r="C1094" s="324"/>
      <c r="D1094" s="324"/>
    </row>
    <row r="1095" spans="2:4" s="304" customFormat="1" x14ac:dyDescent="0.2">
      <c r="B1095" s="324"/>
      <c r="C1095" s="324"/>
      <c r="D1095" s="324"/>
    </row>
    <row r="1096" spans="2:4" s="304" customFormat="1" x14ac:dyDescent="0.2">
      <c r="B1096" s="324"/>
      <c r="C1096" s="324"/>
      <c r="D1096" s="324"/>
    </row>
    <row r="1097" spans="2:4" s="304" customFormat="1" x14ac:dyDescent="0.2">
      <c r="B1097" s="324"/>
      <c r="C1097" s="324"/>
      <c r="D1097" s="324"/>
    </row>
    <row r="1098" spans="2:4" s="304" customFormat="1" x14ac:dyDescent="0.2">
      <c r="B1098" s="324"/>
      <c r="C1098" s="324"/>
      <c r="D1098" s="324"/>
    </row>
    <row r="1099" spans="2:4" s="304" customFormat="1" x14ac:dyDescent="0.2">
      <c r="B1099" s="324"/>
      <c r="C1099" s="324"/>
      <c r="D1099" s="324"/>
    </row>
    <row r="1100" spans="2:4" s="304" customFormat="1" x14ac:dyDescent="0.2">
      <c r="B1100" s="324"/>
      <c r="C1100" s="324"/>
      <c r="D1100" s="324"/>
    </row>
    <row r="1101" spans="2:4" s="304" customFormat="1" x14ac:dyDescent="0.2">
      <c r="B1101" s="324"/>
      <c r="C1101" s="324"/>
      <c r="D1101" s="324"/>
    </row>
    <row r="1102" spans="2:4" s="304" customFormat="1" x14ac:dyDescent="0.2">
      <c r="B1102" s="324"/>
      <c r="C1102" s="324"/>
      <c r="D1102" s="324"/>
    </row>
    <row r="1103" spans="2:4" s="304" customFormat="1" x14ac:dyDescent="0.2">
      <c r="B1103" s="324"/>
      <c r="C1103" s="324"/>
      <c r="D1103" s="324"/>
    </row>
    <row r="1104" spans="2:4" s="304" customFormat="1" x14ac:dyDescent="0.2">
      <c r="B1104" s="324"/>
      <c r="C1104" s="324"/>
      <c r="D1104" s="324"/>
    </row>
    <row r="1105" spans="2:4" s="304" customFormat="1" x14ac:dyDescent="0.2">
      <c r="B1105" s="324"/>
      <c r="C1105" s="324"/>
      <c r="D1105" s="324"/>
    </row>
    <row r="1106" spans="2:4" s="304" customFormat="1" x14ac:dyDescent="0.2">
      <c r="B1106" s="324"/>
      <c r="C1106" s="324"/>
      <c r="D1106" s="324"/>
    </row>
    <row r="1107" spans="2:4" s="304" customFormat="1" x14ac:dyDescent="0.2">
      <c r="B1107" s="324"/>
      <c r="C1107" s="324"/>
      <c r="D1107" s="324"/>
    </row>
    <row r="1108" spans="2:4" s="304" customFormat="1" x14ac:dyDescent="0.2">
      <c r="B1108" s="324"/>
      <c r="C1108" s="324"/>
      <c r="D1108" s="324"/>
    </row>
    <row r="1109" spans="2:4" s="304" customFormat="1" x14ac:dyDescent="0.2">
      <c r="B1109" s="324"/>
      <c r="C1109" s="324"/>
      <c r="D1109" s="324"/>
    </row>
    <row r="1110" spans="2:4" s="304" customFormat="1" x14ac:dyDescent="0.2">
      <c r="B1110" s="324"/>
      <c r="C1110" s="324"/>
      <c r="D1110" s="324"/>
    </row>
    <row r="1111" spans="2:4" s="304" customFormat="1" x14ac:dyDescent="0.2">
      <c r="B1111" s="324"/>
      <c r="C1111" s="324"/>
      <c r="D1111" s="324"/>
    </row>
    <row r="1112" spans="2:4" s="304" customFormat="1" x14ac:dyDescent="0.2">
      <c r="B1112" s="324"/>
      <c r="C1112" s="324"/>
      <c r="D1112" s="324"/>
    </row>
    <row r="1113" spans="2:4" s="304" customFormat="1" x14ac:dyDescent="0.2">
      <c r="B1113" s="324"/>
      <c r="C1113" s="324"/>
      <c r="D1113" s="324"/>
    </row>
    <row r="1114" spans="2:4" s="304" customFormat="1" x14ac:dyDescent="0.2">
      <c r="B1114" s="324"/>
      <c r="C1114" s="324"/>
      <c r="D1114" s="324"/>
    </row>
    <row r="1115" spans="2:4" s="304" customFormat="1" x14ac:dyDescent="0.2">
      <c r="B1115" s="324"/>
      <c r="C1115" s="324"/>
      <c r="D1115" s="324"/>
    </row>
    <row r="1116" spans="2:4" s="304" customFormat="1" x14ac:dyDescent="0.2">
      <c r="B1116" s="324"/>
      <c r="C1116" s="324"/>
      <c r="D1116" s="324"/>
    </row>
    <row r="1117" spans="2:4" s="304" customFormat="1" x14ac:dyDescent="0.2">
      <c r="B1117" s="324"/>
      <c r="C1117" s="324"/>
      <c r="D1117" s="324"/>
    </row>
    <row r="1118" spans="2:4" s="304" customFormat="1" x14ac:dyDescent="0.2">
      <c r="B1118" s="324"/>
      <c r="C1118" s="324"/>
      <c r="D1118" s="324"/>
    </row>
    <row r="1119" spans="2:4" s="304" customFormat="1" x14ac:dyDescent="0.2">
      <c r="B1119" s="324"/>
      <c r="C1119" s="324"/>
      <c r="D1119" s="324"/>
    </row>
    <row r="1120" spans="2:4" s="304" customFormat="1" x14ac:dyDescent="0.2">
      <c r="B1120" s="324"/>
      <c r="C1120" s="324"/>
      <c r="D1120" s="324"/>
    </row>
    <row r="1121" spans="2:4" s="304" customFormat="1" x14ac:dyDescent="0.2">
      <c r="B1121" s="324"/>
      <c r="C1121" s="324"/>
      <c r="D1121" s="324"/>
    </row>
    <row r="1122" spans="2:4" s="304" customFormat="1" x14ac:dyDescent="0.2">
      <c r="B1122" s="324"/>
      <c r="C1122" s="324"/>
      <c r="D1122" s="324"/>
    </row>
    <row r="1123" spans="2:4" s="304" customFormat="1" x14ac:dyDescent="0.2">
      <c r="B1123" s="324"/>
      <c r="C1123" s="324"/>
      <c r="D1123" s="324"/>
    </row>
    <row r="1124" spans="2:4" s="304" customFormat="1" x14ac:dyDescent="0.2">
      <c r="B1124" s="324"/>
      <c r="C1124" s="324"/>
      <c r="D1124" s="324"/>
    </row>
    <row r="1125" spans="2:4" s="304" customFormat="1" x14ac:dyDescent="0.2">
      <c r="B1125" s="324"/>
      <c r="C1125" s="324"/>
      <c r="D1125" s="324"/>
    </row>
    <row r="1126" spans="2:4" s="304" customFormat="1" x14ac:dyDescent="0.2">
      <c r="B1126" s="324"/>
      <c r="C1126" s="324"/>
      <c r="D1126" s="324"/>
    </row>
    <row r="1127" spans="2:4" s="304" customFormat="1" x14ac:dyDescent="0.2">
      <c r="B1127" s="324"/>
      <c r="C1127" s="324"/>
      <c r="D1127" s="324"/>
    </row>
    <row r="1128" spans="2:4" s="304" customFormat="1" x14ac:dyDescent="0.2">
      <c r="B1128" s="324"/>
      <c r="C1128" s="324"/>
      <c r="D1128" s="324"/>
    </row>
    <row r="1129" spans="2:4" s="304" customFormat="1" x14ac:dyDescent="0.2">
      <c r="B1129" s="324"/>
      <c r="C1129" s="324"/>
      <c r="D1129" s="324"/>
    </row>
    <row r="1130" spans="2:4" s="304" customFormat="1" x14ac:dyDescent="0.2">
      <c r="B1130" s="324"/>
      <c r="C1130" s="324"/>
      <c r="D1130" s="324"/>
    </row>
    <row r="1131" spans="2:4" s="304" customFormat="1" x14ac:dyDescent="0.2">
      <c r="B1131" s="324"/>
      <c r="C1131" s="324"/>
      <c r="D1131" s="324"/>
    </row>
    <row r="1132" spans="2:4" s="304" customFormat="1" x14ac:dyDescent="0.2">
      <c r="B1132" s="324"/>
      <c r="C1132" s="324"/>
      <c r="D1132" s="324"/>
    </row>
    <row r="1133" spans="2:4" s="304" customFormat="1" x14ac:dyDescent="0.2">
      <c r="B1133" s="324"/>
      <c r="C1133" s="324"/>
      <c r="D1133" s="324"/>
    </row>
    <row r="1134" spans="2:4" s="304" customFormat="1" x14ac:dyDescent="0.2">
      <c r="B1134" s="324"/>
      <c r="C1134" s="324"/>
      <c r="D1134" s="324"/>
    </row>
    <row r="1135" spans="2:4" s="304" customFormat="1" x14ac:dyDescent="0.2">
      <c r="B1135" s="324"/>
      <c r="C1135" s="324"/>
      <c r="D1135" s="324"/>
    </row>
    <row r="1136" spans="2:4" s="304" customFormat="1" x14ac:dyDescent="0.2">
      <c r="B1136" s="324"/>
      <c r="C1136" s="324"/>
      <c r="D1136" s="324"/>
    </row>
    <row r="1137" spans="2:4" s="304" customFormat="1" x14ac:dyDescent="0.2">
      <c r="B1137" s="324"/>
      <c r="C1137" s="324"/>
      <c r="D1137" s="324"/>
    </row>
    <row r="1138" spans="2:4" s="304" customFormat="1" x14ac:dyDescent="0.2">
      <c r="B1138" s="324"/>
      <c r="C1138" s="324"/>
      <c r="D1138" s="324"/>
    </row>
    <row r="1139" spans="2:4" s="304" customFormat="1" x14ac:dyDescent="0.2">
      <c r="B1139" s="324"/>
      <c r="C1139" s="324"/>
      <c r="D1139" s="324"/>
    </row>
    <row r="1140" spans="2:4" s="304" customFormat="1" x14ac:dyDescent="0.2">
      <c r="B1140" s="324"/>
      <c r="C1140" s="324"/>
      <c r="D1140" s="324"/>
    </row>
    <row r="1141" spans="2:4" s="304" customFormat="1" x14ac:dyDescent="0.2">
      <c r="B1141" s="324"/>
      <c r="C1141" s="324"/>
      <c r="D1141" s="324"/>
    </row>
    <row r="1142" spans="2:4" s="304" customFormat="1" x14ac:dyDescent="0.2">
      <c r="B1142" s="324"/>
      <c r="C1142" s="324"/>
      <c r="D1142" s="324"/>
    </row>
    <row r="1143" spans="2:4" s="304" customFormat="1" x14ac:dyDescent="0.2">
      <c r="B1143" s="324"/>
      <c r="C1143" s="324"/>
      <c r="D1143" s="324"/>
    </row>
    <row r="1144" spans="2:4" s="304" customFormat="1" x14ac:dyDescent="0.2">
      <c r="B1144" s="324"/>
      <c r="C1144" s="324"/>
      <c r="D1144" s="324"/>
    </row>
    <row r="1145" spans="2:4" s="304" customFormat="1" x14ac:dyDescent="0.2">
      <c r="B1145" s="324"/>
      <c r="C1145" s="324"/>
      <c r="D1145" s="324"/>
    </row>
    <row r="1146" spans="2:4" s="304" customFormat="1" x14ac:dyDescent="0.2">
      <c r="B1146" s="324"/>
      <c r="C1146" s="324"/>
      <c r="D1146" s="324"/>
    </row>
    <row r="1147" spans="2:4" s="304" customFormat="1" x14ac:dyDescent="0.2">
      <c r="B1147" s="324"/>
      <c r="C1147" s="324"/>
      <c r="D1147" s="324"/>
    </row>
    <row r="1148" spans="2:4" s="304" customFormat="1" x14ac:dyDescent="0.2">
      <c r="B1148" s="324"/>
      <c r="C1148" s="324"/>
      <c r="D1148" s="324"/>
    </row>
    <row r="1149" spans="2:4" s="304" customFormat="1" x14ac:dyDescent="0.2">
      <c r="B1149" s="324"/>
      <c r="C1149" s="324"/>
      <c r="D1149" s="324"/>
    </row>
    <row r="1150" spans="2:4" s="304" customFormat="1" x14ac:dyDescent="0.2">
      <c r="B1150" s="324"/>
      <c r="C1150" s="324"/>
      <c r="D1150" s="324"/>
    </row>
    <row r="1151" spans="2:4" s="304" customFormat="1" x14ac:dyDescent="0.2">
      <c r="B1151" s="324"/>
      <c r="C1151" s="324"/>
      <c r="D1151" s="324"/>
    </row>
    <row r="1152" spans="2:4" s="304" customFormat="1" x14ac:dyDescent="0.2">
      <c r="B1152" s="324"/>
      <c r="C1152" s="324"/>
      <c r="D1152" s="324"/>
    </row>
    <row r="1153" spans="2:4" s="304" customFormat="1" x14ac:dyDescent="0.2">
      <c r="B1153" s="324"/>
      <c r="C1153" s="324"/>
      <c r="D1153" s="324"/>
    </row>
    <row r="1154" spans="2:4" s="304" customFormat="1" x14ac:dyDescent="0.2">
      <c r="B1154" s="324"/>
      <c r="C1154" s="324"/>
      <c r="D1154" s="324"/>
    </row>
    <row r="1155" spans="2:4" s="304" customFormat="1" x14ac:dyDescent="0.2">
      <c r="B1155" s="324"/>
      <c r="C1155" s="324"/>
      <c r="D1155" s="324"/>
    </row>
    <row r="1156" spans="2:4" s="304" customFormat="1" x14ac:dyDescent="0.2">
      <c r="B1156" s="324"/>
      <c r="C1156" s="324"/>
      <c r="D1156" s="324"/>
    </row>
    <row r="1157" spans="2:4" s="304" customFormat="1" x14ac:dyDescent="0.2">
      <c r="B1157" s="324"/>
      <c r="C1157" s="324"/>
      <c r="D1157" s="324"/>
    </row>
    <row r="1158" spans="2:4" s="304" customFormat="1" x14ac:dyDescent="0.2">
      <c r="B1158" s="324"/>
      <c r="C1158" s="324"/>
      <c r="D1158" s="324"/>
    </row>
    <row r="1159" spans="2:4" s="304" customFormat="1" x14ac:dyDescent="0.2">
      <c r="B1159" s="324"/>
      <c r="C1159" s="324"/>
      <c r="D1159" s="324"/>
    </row>
    <row r="1160" spans="2:4" s="304" customFormat="1" x14ac:dyDescent="0.2">
      <c r="B1160" s="324"/>
      <c r="C1160" s="324"/>
      <c r="D1160" s="324"/>
    </row>
    <row r="1161" spans="2:4" s="304" customFormat="1" x14ac:dyDescent="0.2">
      <c r="B1161" s="324"/>
      <c r="C1161" s="324"/>
      <c r="D1161" s="324"/>
    </row>
    <row r="1162" spans="2:4" s="304" customFormat="1" x14ac:dyDescent="0.2">
      <c r="B1162" s="324"/>
      <c r="C1162" s="324"/>
      <c r="D1162" s="324"/>
    </row>
    <row r="1163" spans="2:4" s="304" customFormat="1" x14ac:dyDescent="0.2">
      <c r="B1163" s="324"/>
      <c r="C1163" s="324"/>
      <c r="D1163" s="324"/>
    </row>
    <row r="1164" spans="2:4" s="304" customFormat="1" x14ac:dyDescent="0.2">
      <c r="B1164" s="324"/>
      <c r="C1164" s="324"/>
      <c r="D1164" s="324"/>
    </row>
    <row r="1165" spans="2:4" s="304" customFormat="1" x14ac:dyDescent="0.2">
      <c r="B1165" s="324"/>
      <c r="C1165" s="324"/>
      <c r="D1165" s="324"/>
    </row>
    <row r="1166" spans="2:4" s="304" customFormat="1" x14ac:dyDescent="0.2">
      <c r="B1166" s="324"/>
      <c r="C1166" s="324"/>
      <c r="D1166" s="324"/>
    </row>
    <row r="1167" spans="2:4" s="304" customFormat="1" x14ac:dyDescent="0.2">
      <c r="B1167" s="324"/>
      <c r="C1167" s="324"/>
      <c r="D1167" s="324"/>
    </row>
    <row r="1168" spans="2:4" s="304" customFormat="1" x14ac:dyDescent="0.2">
      <c r="B1168" s="324"/>
      <c r="C1168" s="324"/>
      <c r="D1168" s="324"/>
    </row>
    <row r="1169" spans="2:4" s="304" customFormat="1" x14ac:dyDescent="0.2">
      <c r="B1169" s="324"/>
      <c r="C1169" s="324"/>
      <c r="D1169" s="324"/>
    </row>
    <row r="1170" spans="2:4" s="304" customFormat="1" x14ac:dyDescent="0.2">
      <c r="B1170" s="324"/>
      <c r="C1170" s="324"/>
      <c r="D1170" s="324"/>
    </row>
    <row r="1171" spans="2:4" s="304" customFormat="1" x14ac:dyDescent="0.2">
      <c r="B1171" s="324"/>
      <c r="C1171" s="324"/>
      <c r="D1171" s="324"/>
    </row>
    <row r="1172" spans="2:4" s="304" customFormat="1" x14ac:dyDescent="0.2">
      <c r="B1172" s="324"/>
      <c r="C1172" s="324"/>
      <c r="D1172" s="324"/>
    </row>
    <row r="1173" spans="2:4" s="304" customFormat="1" x14ac:dyDescent="0.2">
      <c r="B1173" s="324"/>
      <c r="C1173" s="324"/>
      <c r="D1173" s="324"/>
    </row>
    <row r="1174" spans="2:4" s="304" customFormat="1" x14ac:dyDescent="0.2">
      <c r="B1174" s="324"/>
      <c r="C1174" s="324"/>
      <c r="D1174" s="324"/>
    </row>
    <row r="1175" spans="2:4" s="304" customFormat="1" x14ac:dyDescent="0.2">
      <c r="B1175" s="324"/>
      <c r="C1175" s="324"/>
      <c r="D1175" s="324"/>
    </row>
    <row r="1176" spans="2:4" s="304" customFormat="1" x14ac:dyDescent="0.2">
      <c r="B1176" s="324"/>
      <c r="C1176" s="324"/>
      <c r="D1176" s="324"/>
    </row>
    <row r="1177" spans="2:4" s="304" customFormat="1" x14ac:dyDescent="0.2">
      <c r="B1177" s="324"/>
      <c r="C1177" s="324"/>
      <c r="D1177" s="324"/>
    </row>
    <row r="1178" spans="2:4" s="304" customFormat="1" x14ac:dyDescent="0.2">
      <c r="B1178" s="324"/>
      <c r="C1178" s="324"/>
      <c r="D1178" s="324"/>
    </row>
    <row r="1179" spans="2:4" s="304" customFormat="1" x14ac:dyDescent="0.2">
      <c r="B1179" s="324"/>
      <c r="C1179" s="324"/>
      <c r="D1179" s="324"/>
    </row>
    <row r="1180" spans="2:4" s="304" customFormat="1" x14ac:dyDescent="0.2">
      <c r="B1180" s="324"/>
      <c r="C1180" s="324"/>
      <c r="D1180" s="324"/>
    </row>
    <row r="1181" spans="2:4" s="304" customFormat="1" x14ac:dyDescent="0.2">
      <c r="B1181" s="324"/>
      <c r="C1181" s="324"/>
      <c r="D1181" s="324"/>
    </row>
    <row r="1182" spans="2:4" s="304" customFormat="1" x14ac:dyDescent="0.2">
      <c r="B1182" s="324"/>
      <c r="C1182" s="324"/>
      <c r="D1182" s="324"/>
    </row>
    <row r="1183" spans="2:4" s="304" customFormat="1" x14ac:dyDescent="0.2">
      <c r="B1183" s="324"/>
      <c r="C1183" s="324"/>
      <c r="D1183" s="324"/>
    </row>
    <row r="1184" spans="2:4" s="304" customFormat="1" x14ac:dyDescent="0.2">
      <c r="B1184" s="324"/>
      <c r="C1184" s="324"/>
      <c r="D1184" s="324"/>
    </row>
    <row r="1185" spans="2:4" s="304" customFormat="1" x14ac:dyDescent="0.2">
      <c r="B1185" s="324"/>
      <c r="C1185" s="324"/>
      <c r="D1185" s="324"/>
    </row>
    <row r="1186" spans="2:4" s="304" customFormat="1" x14ac:dyDescent="0.2">
      <c r="B1186" s="324"/>
      <c r="C1186" s="324"/>
      <c r="D1186" s="324"/>
    </row>
    <row r="1187" spans="2:4" s="304" customFormat="1" x14ac:dyDescent="0.2">
      <c r="B1187" s="324"/>
      <c r="C1187" s="324"/>
      <c r="D1187" s="324"/>
    </row>
    <row r="1188" spans="2:4" s="304" customFormat="1" x14ac:dyDescent="0.2">
      <c r="B1188" s="324"/>
      <c r="C1188" s="324"/>
      <c r="D1188" s="324"/>
    </row>
    <row r="1189" spans="2:4" s="304" customFormat="1" x14ac:dyDescent="0.2">
      <c r="B1189" s="324"/>
      <c r="C1189" s="324"/>
      <c r="D1189" s="324"/>
    </row>
    <row r="1190" spans="2:4" s="304" customFormat="1" x14ac:dyDescent="0.2">
      <c r="B1190" s="324"/>
      <c r="C1190" s="324"/>
      <c r="D1190" s="324"/>
    </row>
    <row r="1191" spans="2:4" s="304" customFormat="1" x14ac:dyDescent="0.2">
      <c r="B1191" s="324"/>
      <c r="C1191" s="324"/>
      <c r="D1191" s="324"/>
    </row>
    <row r="1192" spans="2:4" s="304" customFormat="1" x14ac:dyDescent="0.2">
      <c r="B1192" s="324"/>
      <c r="C1192" s="324"/>
      <c r="D1192" s="324"/>
    </row>
    <row r="1193" spans="2:4" s="304" customFormat="1" x14ac:dyDescent="0.2">
      <c r="B1193" s="324"/>
      <c r="C1193" s="324"/>
      <c r="D1193" s="324"/>
    </row>
    <row r="1194" spans="2:4" s="304" customFormat="1" x14ac:dyDescent="0.2">
      <c r="B1194" s="324"/>
      <c r="C1194" s="324"/>
      <c r="D1194" s="324"/>
    </row>
    <row r="1195" spans="2:4" s="304" customFormat="1" x14ac:dyDescent="0.2">
      <c r="B1195" s="324"/>
      <c r="C1195" s="324"/>
      <c r="D1195" s="324"/>
    </row>
    <row r="1196" spans="2:4" s="304" customFormat="1" x14ac:dyDescent="0.2">
      <c r="B1196" s="324"/>
      <c r="C1196" s="324"/>
      <c r="D1196" s="324"/>
    </row>
    <row r="1197" spans="2:4" s="304" customFormat="1" x14ac:dyDescent="0.2">
      <c r="B1197" s="324"/>
      <c r="C1197" s="324"/>
      <c r="D1197" s="324"/>
    </row>
    <row r="1198" spans="2:4" s="304" customFormat="1" x14ac:dyDescent="0.2">
      <c r="B1198" s="324"/>
      <c r="C1198" s="324"/>
      <c r="D1198" s="324"/>
    </row>
    <row r="1199" spans="2:4" s="304" customFormat="1" x14ac:dyDescent="0.2">
      <c r="B1199" s="324"/>
      <c r="C1199" s="324"/>
      <c r="D1199" s="324"/>
    </row>
    <row r="1200" spans="2:4" s="304" customFormat="1" x14ac:dyDescent="0.2">
      <c r="B1200" s="324"/>
      <c r="C1200" s="324"/>
      <c r="D1200" s="324"/>
    </row>
    <row r="1201" spans="2:4" s="304" customFormat="1" x14ac:dyDescent="0.2">
      <c r="B1201" s="324"/>
      <c r="C1201" s="324"/>
      <c r="D1201" s="324"/>
    </row>
    <row r="1202" spans="2:4" s="304" customFormat="1" x14ac:dyDescent="0.2">
      <c r="B1202" s="324"/>
      <c r="C1202" s="324"/>
      <c r="D1202" s="324"/>
    </row>
    <row r="1203" spans="2:4" s="304" customFormat="1" x14ac:dyDescent="0.2">
      <c r="B1203" s="324"/>
      <c r="C1203" s="324"/>
      <c r="D1203" s="324"/>
    </row>
    <row r="1204" spans="2:4" s="304" customFormat="1" x14ac:dyDescent="0.2">
      <c r="B1204" s="324"/>
      <c r="C1204" s="324"/>
      <c r="D1204" s="324"/>
    </row>
    <row r="1205" spans="2:4" s="304" customFormat="1" x14ac:dyDescent="0.2">
      <c r="B1205" s="324"/>
      <c r="C1205" s="324"/>
      <c r="D1205" s="324"/>
    </row>
    <row r="1206" spans="2:4" s="304" customFormat="1" x14ac:dyDescent="0.2">
      <c r="B1206" s="324"/>
      <c r="C1206" s="324"/>
      <c r="D1206" s="324"/>
    </row>
    <row r="1207" spans="2:4" s="304" customFormat="1" x14ac:dyDescent="0.2">
      <c r="B1207" s="324"/>
      <c r="C1207" s="324"/>
      <c r="D1207" s="324"/>
    </row>
    <row r="1208" spans="2:4" s="304" customFormat="1" x14ac:dyDescent="0.2">
      <c r="B1208" s="324"/>
      <c r="C1208" s="324"/>
      <c r="D1208" s="324"/>
    </row>
    <row r="1209" spans="2:4" s="304" customFormat="1" x14ac:dyDescent="0.2">
      <c r="B1209" s="324"/>
      <c r="C1209" s="324"/>
      <c r="D1209" s="324"/>
    </row>
    <row r="1210" spans="2:4" s="304" customFormat="1" x14ac:dyDescent="0.2">
      <c r="B1210" s="324"/>
      <c r="C1210" s="324"/>
      <c r="D1210" s="324"/>
    </row>
    <row r="1211" spans="2:4" s="304" customFormat="1" x14ac:dyDescent="0.2">
      <c r="B1211" s="324"/>
      <c r="C1211" s="324"/>
      <c r="D1211" s="324"/>
    </row>
    <row r="1212" spans="2:4" s="304" customFormat="1" x14ac:dyDescent="0.2">
      <c r="B1212" s="324"/>
      <c r="C1212" s="324"/>
      <c r="D1212" s="324"/>
    </row>
    <row r="1213" spans="2:4" s="304" customFormat="1" x14ac:dyDescent="0.2">
      <c r="B1213" s="324"/>
      <c r="C1213" s="324"/>
      <c r="D1213" s="324"/>
    </row>
    <row r="1214" spans="2:4" s="304" customFormat="1" x14ac:dyDescent="0.2">
      <c r="B1214" s="324"/>
      <c r="C1214" s="324"/>
      <c r="D1214" s="324"/>
    </row>
    <row r="1215" spans="2:4" s="304" customFormat="1" x14ac:dyDescent="0.2">
      <c r="B1215" s="324"/>
      <c r="C1215" s="324"/>
      <c r="D1215" s="324"/>
    </row>
    <row r="1216" spans="2:4" s="304" customFormat="1" x14ac:dyDescent="0.2">
      <c r="B1216" s="324"/>
      <c r="C1216" s="324"/>
      <c r="D1216" s="324"/>
    </row>
    <row r="1217" spans="2:4" s="304" customFormat="1" x14ac:dyDescent="0.2">
      <c r="B1217" s="324"/>
      <c r="C1217" s="324"/>
      <c r="D1217" s="324"/>
    </row>
    <row r="1218" spans="2:4" s="304" customFormat="1" x14ac:dyDescent="0.2">
      <c r="B1218" s="324"/>
      <c r="C1218" s="324"/>
      <c r="D1218" s="324"/>
    </row>
    <row r="1219" spans="2:4" s="304" customFormat="1" x14ac:dyDescent="0.2">
      <c r="B1219" s="324"/>
      <c r="C1219" s="324"/>
      <c r="D1219" s="324"/>
    </row>
    <row r="1220" spans="2:4" s="304" customFormat="1" x14ac:dyDescent="0.2">
      <c r="B1220" s="324"/>
      <c r="C1220" s="324"/>
      <c r="D1220" s="324"/>
    </row>
    <row r="1221" spans="2:4" s="304" customFormat="1" x14ac:dyDescent="0.2">
      <c r="B1221" s="324"/>
      <c r="C1221" s="324"/>
      <c r="D1221" s="324"/>
    </row>
    <row r="1222" spans="2:4" s="304" customFormat="1" x14ac:dyDescent="0.2">
      <c r="B1222" s="324"/>
      <c r="C1222" s="324"/>
      <c r="D1222" s="324"/>
    </row>
    <row r="1223" spans="2:4" s="304" customFormat="1" x14ac:dyDescent="0.2">
      <c r="B1223" s="324"/>
      <c r="C1223" s="324"/>
      <c r="D1223" s="324"/>
    </row>
    <row r="1224" spans="2:4" s="304" customFormat="1" x14ac:dyDescent="0.2">
      <c r="B1224" s="324"/>
      <c r="C1224" s="324"/>
      <c r="D1224" s="324"/>
    </row>
    <row r="1225" spans="2:4" s="304" customFormat="1" x14ac:dyDescent="0.2">
      <c r="B1225" s="324"/>
      <c r="C1225" s="324"/>
      <c r="D1225" s="324"/>
    </row>
    <row r="1226" spans="2:4" s="304" customFormat="1" x14ac:dyDescent="0.2">
      <c r="B1226" s="324"/>
      <c r="C1226" s="324"/>
      <c r="D1226" s="324"/>
    </row>
    <row r="1227" spans="2:4" s="304" customFormat="1" x14ac:dyDescent="0.2">
      <c r="B1227" s="324"/>
      <c r="C1227" s="324"/>
      <c r="D1227" s="324"/>
    </row>
    <row r="1228" spans="2:4" s="304" customFormat="1" x14ac:dyDescent="0.2">
      <c r="B1228" s="324"/>
      <c r="C1228" s="324"/>
      <c r="D1228" s="324"/>
    </row>
    <row r="1229" spans="2:4" s="304" customFormat="1" x14ac:dyDescent="0.2">
      <c r="B1229" s="324"/>
      <c r="C1229" s="324"/>
      <c r="D1229" s="324"/>
    </row>
    <row r="1230" spans="2:4" s="304" customFormat="1" x14ac:dyDescent="0.2">
      <c r="B1230" s="324"/>
      <c r="C1230" s="324"/>
      <c r="D1230" s="324"/>
    </row>
    <row r="1231" spans="2:4" s="304" customFormat="1" x14ac:dyDescent="0.2">
      <c r="B1231" s="324"/>
      <c r="C1231" s="324"/>
      <c r="D1231" s="324"/>
    </row>
    <row r="1232" spans="2:4" s="304" customFormat="1" x14ac:dyDescent="0.2">
      <c r="B1232" s="324"/>
      <c r="C1232" s="324"/>
      <c r="D1232" s="324"/>
    </row>
    <row r="1233" spans="2:4" s="304" customFormat="1" x14ac:dyDescent="0.2">
      <c r="B1233" s="324"/>
      <c r="C1233" s="324"/>
      <c r="D1233" s="324"/>
    </row>
    <row r="1234" spans="2:4" s="304" customFormat="1" x14ac:dyDescent="0.2">
      <c r="B1234" s="324"/>
      <c r="C1234" s="324"/>
      <c r="D1234" s="324"/>
    </row>
    <row r="1235" spans="2:4" s="304" customFormat="1" x14ac:dyDescent="0.2">
      <c r="B1235" s="324"/>
      <c r="C1235" s="324"/>
      <c r="D1235" s="324"/>
    </row>
    <row r="1236" spans="2:4" s="304" customFormat="1" x14ac:dyDescent="0.2">
      <c r="B1236" s="324"/>
      <c r="C1236" s="324"/>
      <c r="D1236" s="324"/>
    </row>
    <row r="1237" spans="2:4" s="304" customFormat="1" x14ac:dyDescent="0.2">
      <c r="B1237" s="324"/>
      <c r="C1237" s="324"/>
      <c r="D1237" s="324"/>
    </row>
    <row r="1238" spans="2:4" s="304" customFormat="1" x14ac:dyDescent="0.2">
      <c r="B1238" s="324"/>
      <c r="C1238" s="324"/>
      <c r="D1238" s="324"/>
    </row>
    <row r="1239" spans="2:4" s="304" customFormat="1" x14ac:dyDescent="0.2">
      <c r="B1239" s="324"/>
      <c r="C1239" s="324"/>
      <c r="D1239" s="324"/>
    </row>
    <row r="1240" spans="2:4" s="304" customFormat="1" x14ac:dyDescent="0.2">
      <c r="B1240" s="324"/>
      <c r="C1240" s="324"/>
      <c r="D1240" s="324"/>
    </row>
    <row r="1241" spans="2:4" s="304" customFormat="1" x14ac:dyDescent="0.2">
      <c r="B1241" s="324"/>
      <c r="C1241" s="324"/>
      <c r="D1241" s="324"/>
    </row>
    <row r="1242" spans="2:4" s="304" customFormat="1" x14ac:dyDescent="0.2">
      <c r="B1242" s="324"/>
      <c r="C1242" s="324"/>
      <c r="D1242" s="324"/>
    </row>
    <row r="1243" spans="2:4" s="304" customFormat="1" x14ac:dyDescent="0.2">
      <c r="B1243" s="324"/>
      <c r="C1243" s="324"/>
      <c r="D1243" s="324"/>
    </row>
    <row r="1244" spans="2:4" s="304" customFormat="1" x14ac:dyDescent="0.2">
      <c r="B1244" s="324"/>
      <c r="C1244" s="324"/>
      <c r="D1244" s="324"/>
    </row>
    <row r="1245" spans="2:4" s="304" customFormat="1" x14ac:dyDescent="0.2">
      <c r="B1245" s="324"/>
      <c r="C1245" s="324"/>
      <c r="D1245" s="324"/>
    </row>
    <row r="1246" spans="2:4" s="304" customFormat="1" x14ac:dyDescent="0.2">
      <c r="B1246" s="324"/>
      <c r="C1246" s="324"/>
      <c r="D1246" s="324"/>
    </row>
    <row r="1247" spans="2:4" s="304" customFormat="1" x14ac:dyDescent="0.2">
      <c r="B1247" s="324"/>
      <c r="C1247" s="324"/>
      <c r="D1247" s="324"/>
    </row>
    <row r="1248" spans="2:4" s="304" customFormat="1" x14ac:dyDescent="0.2">
      <c r="B1248" s="324"/>
      <c r="C1248" s="324"/>
      <c r="D1248" s="324"/>
    </row>
    <row r="1249" spans="2:4" s="304" customFormat="1" x14ac:dyDescent="0.2">
      <c r="B1249" s="324"/>
      <c r="C1249" s="324"/>
      <c r="D1249" s="324"/>
    </row>
    <row r="1250" spans="2:4" s="304" customFormat="1" x14ac:dyDescent="0.2">
      <c r="B1250" s="324"/>
      <c r="C1250" s="324"/>
      <c r="D1250" s="324"/>
    </row>
    <row r="1251" spans="2:4" s="304" customFormat="1" x14ac:dyDescent="0.2">
      <c r="B1251" s="324"/>
      <c r="C1251" s="324"/>
      <c r="D1251" s="324"/>
    </row>
    <row r="1252" spans="2:4" s="304" customFormat="1" x14ac:dyDescent="0.2">
      <c r="B1252" s="324"/>
      <c r="C1252" s="324"/>
      <c r="D1252" s="324"/>
    </row>
    <row r="1253" spans="2:4" s="304" customFormat="1" x14ac:dyDescent="0.2">
      <c r="B1253" s="324"/>
      <c r="C1253" s="324"/>
      <c r="D1253" s="324"/>
    </row>
    <row r="1254" spans="2:4" s="304" customFormat="1" x14ac:dyDescent="0.2">
      <c r="B1254" s="324"/>
      <c r="C1254" s="324"/>
      <c r="D1254" s="324"/>
    </row>
    <row r="1255" spans="2:4" s="304" customFormat="1" x14ac:dyDescent="0.2">
      <c r="B1255" s="324"/>
      <c r="C1255" s="324"/>
      <c r="D1255" s="324"/>
    </row>
    <row r="1256" spans="2:4" s="304" customFormat="1" x14ac:dyDescent="0.2">
      <c r="B1256" s="324"/>
      <c r="C1256" s="324"/>
      <c r="D1256" s="324"/>
    </row>
    <row r="1257" spans="2:4" s="304" customFormat="1" x14ac:dyDescent="0.2">
      <c r="B1257" s="324"/>
      <c r="C1257" s="324"/>
      <c r="D1257" s="324"/>
    </row>
    <row r="1258" spans="2:4" s="304" customFormat="1" x14ac:dyDescent="0.2">
      <c r="B1258" s="324"/>
      <c r="C1258" s="324"/>
      <c r="D1258" s="324"/>
    </row>
    <row r="1259" spans="2:4" s="304" customFormat="1" x14ac:dyDescent="0.2">
      <c r="B1259" s="324"/>
      <c r="C1259" s="324"/>
      <c r="D1259" s="324"/>
    </row>
    <row r="1260" spans="2:4" s="304" customFormat="1" x14ac:dyDescent="0.2">
      <c r="B1260" s="324"/>
      <c r="C1260" s="324"/>
      <c r="D1260" s="324"/>
    </row>
    <row r="1261" spans="2:4" s="304" customFormat="1" x14ac:dyDescent="0.2">
      <c r="B1261" s="324"/>
      <c r="C1261" s="324"/>
      <c r="D1261" s="324"/>
    </row>
    <row r="1262" spans="2:4" s="304" customFormat="1" x14ac:dyDescent="0.2">
      <c r="B1262" s="324"/>
      <c r="C1262" s="324"/>
      <c r="D1262" s="324"/>
    </row>
    <row r="1263" spans="2:4" s="304" customFormat="1" x14ac:dyDescent="0.2">
      <c r="B1263" s="324"/>
      <c r="C1263" s="324"/>
      <c r="D1263" s="324"/>
    </row>
    <row r="1264" spans="2:4" s="304" customFormat="1" x14ac:dyDescent="0.2">
      <c r="B1264" s="324"/>
      <c r="C1264" s="324"/>
      <c r="D1264" s="324"/>
    </row>
    <row r="1265" spans="2:4" s="304" customFormat="1" x14ac:dyDescent="0.2">
      <c r="B1265" s="324"/>
      <c r="C1265" s="324"/>
      <c r="D1265" s="324"/>
    </row>
    <row r="1266" spans="2:4" s="304" customFormat="1" x14ac:dyDescent="0.2">
      <c r="B1266" s="324"/>
      <c r="C1266" s="324"/>
      <c r="D1266" s="324"/>
    </row>
    <row r="1267" spans="2:4" s="304" customFormat="1" x14ac:dyDescent="0.2">
      <c r="B1267" s="324"/>
      <c r="C1267" s="324"/>
      <c r="D1267" s="324"/>
    </row>
    <row r="1268" spans="2:4" s="304" customFormat="1" x14ac:dyDescent="0.2">
      <c r="B1268" s="324"/>
      <c r="C1268" s="324"/>
      <c r="D1268" s="324"/>
    </row>
    <row r="1269" spans="2:4" s="304" customFormat="1" x14ac:dyDescent="0.2">
      <c r="B1269" s="324"/>
      <c r="C1269" s="324"/>
      <c r="D1269" s="324"/>
    </row>
    <row r="1270" spans="2:4" s="304" customFormat="1" x14ac:dyDescent="0.2">
      <c r="B1270" s="324"/>
      <c r="C1270" s="324"/>
      <c r="D1270" s="324"/>
    </row>
    <row r="1271" spans="2:4" s="304" customFormat="1" x14ac:dyDescent="0.2">
      <c r="B1271" s="324"/>
      <c r="C1271" s="324"/>
      <c r="D1271" s="324"/>
    </row>
    <row r="1272" spans="2:4" s="304" customFormat="1" x14ac:dyDescent="0.2">
      <c r="B1272" s="324"/>
      <c r="C1272" s="324"/>
      <c r="D1272" s="324"/>
    </row>
    <row r="1273" spans="2:4" s="304" customFormat="1" x14ac:dyDescent="0.2">
      <c r="B1273" s="324"/>
      <c r="C1273" s="324"/>
      <c r="D1273" s="324"/>
    </row>
    <row r="1274" spans="2:4" s="304" customFormat="1" x14ac:dyDescent="0.2">
      <c r="B1274" s="324"/>
      <c r="C1274" s="324"/>
      <c r="D1274" s="324"/>
    </row>
    <row r="1275" spans="2:4" s="304" customFormat="1" x14ac:dyDescent="0.2">
      <c r="B1275" s="324"/>
      <c r="C1275" s="324"/>
      <c r="D1275" s="324"/>
    </row>
    <row r="1276" spans="2:4" s="304" customFormat="1" x14ac:dyDescent="0.2">
      <c r="B1276" s="324"/>
      <c r="C1276" s="324"/>
      <c r="D1276" s="324"/>
    </row>
    <row r="1277" spans="2:4" s="304" customFormat="1" x14ac:dyDescent="0.2">
      <c r="B1277" s="324"/>
      <c r="C1277" s="324"/>
      <c r="D1277" s="324"/>
    </row>
    <row r="1278" spans="2:4" s="304" customFormat="1" x14ac:dyDescent="0.2">
      <c r="B1278" s="324"/>
      <c r="C1278" s="324"/>
      <c r="D1278" s="324"/>
    </row>
    <row r="1279" spans="2:4" s="304" customFormat="1" x14ac:dyDescent="0.2">
      <c r="B1279" s="324"/>
      <c r="C1279" s="324"/>
      <c r="D1279" s="324"/>
    </row>
    <row r="1280" spans="2:4" s="304" customFormat="1" x14ac:dyDescent="0.2">
      <c r="B1280" s="324"/>
      <c r="C1280" s="324"/>
      <c r="D1280" s="324"/>
    </row>
    <row r="1281" spans="2:4" s="304" customFormat="1" x14ac:dyDescent="0.2">
      <c r="B1281" s="324"/>
      <c r="C1281" s="324"/>
      <c r="D1281" s="324"/>
    </row>
    <row r="1282" spans="2:4" s="304" customFormat="1" x14ac:dyDescent="0.2">
      <c r="B1282" s="324"/>
      <c r="C1282" s="324"/>
      <c r="D1282" s="324"/>
    </row>
    <row r="1283" spans="2:4" s="304" customFormat="1" x14ac:dyDescent="0.2">
      <c r="B1283" s="324"/>
      <c r="C1283" s="324"/>
      <c r="D1283" s="324"/>
    </row>
    <row r="1284" spans="2:4" s="304" customFormat="1" x14ac:dyDescent="0.2">
      <c r="B1284" s="324"/>
      <c r="C1284" s="324"/>
      <c r="D1284" s="324"/>
    </row>
    <row r="1285" spans="2:4" s="304" customFormat="1" x14ac:dyDescent="0.2">
      <c r="B1285" s="324"/>
      <c r="C1285" s="324"/>
      <c r="D1285" s="324"/>
    </row>
    <row r="1286" spans="2:4" s="304" customFormat="1" x14ac:dyDescent="0.2">
      <c r="B1286" s="324"/>
      <c r="C1286" s="324"/>
      <c r="D1286" s="324"/>
    </row>
    <row r="1287" spans="2:4" s="304" customFormat="1" x14ac:dyDescent="0.2">
      <c r="B1287" s="324"/>
      <c r="C1287" s="324"/>
      <c r="D1287" s="324"/>
    </row>
    <row r="1288" spans="2:4" s="304" customFormat="1" x14ac:dyDescent="0.2">
      <c r="B1288" s="324"/>
      <c r="C1288" s="324"/>
      <c r="D1288" s="324"/>
    </row>
    <row r="1289" spans="2:4" s="304" customFormat="1" x14ac:dyDescent="0.2">
      <c r="B1289" s="324"/>
      <c r="C1289" s="324"/>
      <c r="D1289" s="324"/>
    </row>
    <row r="1290" spans="2:4" s="304" customFormat="1" x14ac:dyDescent="0.2">
      <c r="B1290" s="324"/>
      <c r="C1290" s="324"/>
      <c r="D1290" s="324"/>
    </row>
    <row r="1291" spans="2:4" s="304" customFormat="1" x14ac:dyDescent="0.2">
      <c r="B1291" s="324"/>
      <c r="C1291" s="324"/>
      <c r="D1291" s="324"/>
    </row>
    <row r="1292" spans="2:4" s="304" customFormat="1" x14ac:dyDescent="0.2">
      <c r="B1292" s="324"/>
      <c r="C1292" s="324"/>
      <c r="D1292" s="324"/>
    </row>
    <row r="1293" spans="2:4" s="304" customFormat="1" x14ac:dyDescent="0.2">
      <c r="B1293" s="324"/>
      <c r="C1293" s="324"/>
      <c r="D1293" s="324"/>
    </row>
    <row r="1294" spans="2:4" s="304" customFormat="1" x14ac:dyDescent="0.2">
      <c r="B1294" s="324"/>
      <c r="C1294" s="324"/>
      <c r="D1294" s="324"/>
    </row>
    <row r="1295" spans="2:4" s="304" customFormat="1" x14ac:dyDescent="0.2">
      <c r="B1295" s="324"/>
      <c r="C1295" s="324"/>
      <c r="D1295" s="324"/>
    </row>
    <row r="1296" spans="2:4" s="304" customFormat="1" x14ac:dyDescent="0.2">
      <c r="B1296" s="324"/>
      <c r="C1296" s="324"/>
      <c r="D1296" s="324"/>
    </row>
    <row r="1297" spans="2:4" s="304" customFormat="1" x14ac:dyDescent="0.2">
      <c r="B1297" s="324"/>
      <c r="C1297" s="324"/>
      <c r="D1297" s="324"/>
    </row>
    <row r="1298" spans="2:4" s="304" customFormat="1" x14ac:dyDescent="0.2">
      <c r="B1298" s="324"/>
      <c r="C1298" s="324"/>
      <c r="D1298" s="324"/>
    </row>
    <row r="1299" spans="2:4" s="304" customFormat="1" x14ac:dyDescent="0.2">
      <c r="B1299" s="324"/>
      <c r="C1299" s="324"/>
      <c r="D1299" s="324"/>
    </row>
    <row r="1300" spans="2:4" s="304" customFormat="1" x14ac:dyDescent="0.2">
      <c r="B1300" s="324"/>
      <c r="C1300" s="324"/>
      <c r="D1300" s="324"/>
    </row>
    <row r="1301" spans="2:4" s="304" customFormat="1" x14ac:dyDescent="0.2">
      <c r="B1301" s="324"/>
      <c r="C1301" s="324"/>
      <c r="D1301" s="324"/>
    </row>
    <row r="1302" spans="2:4" s="304" customFormat="1" x14ac:dyDescent="0.2">
      <c r="B1302" s="324"/>
      <c r="C1302" s="324"/>
      <c r="D1302" s="324"/>
    </row>
    <row r="1303" spans="2:4" s="304" customFormat="1" x14ac:dyDescent="0.2">
      <c r="B1303" s="324"/>
      <c r="C1303" s="324"/>
      <c r="D1303" s="324"/>
    </row>
    <row r="1304" spans="2:4" s="304" customFormat="1" x14ac:dyDescent="0.2">
      <c r="B1304" s="324"/>
      <c r="C1304" s="324"/>
      <c r="D1304" s="324"/>
    </row>
    <row r="1305" spans="2:4" s="304" customFormat="1" x14ac:dyDescent="0.2">
      <c r="B1305" s="324"/>
      <c r="C1305" s="324"/>
      <c r="D1305" s="324"/>
    </row>
    <row r="1306" spans="2:4" s="304" customFormat="1" x14ac:dyDescent="0.2">
      <c r="B1306" s="324"/>
      <c r="C1306" s="324"/>
      <c r="D1306" s="324"/>
    </row>
    <row r="1307" spans="2:4" s="304" customFormat="1" x14ac:dyDescent="0.2">
      <c r="B1307" s="324"/>
      <c r="C1307" s="324"/>
      <c r="D1307" s="324"/>
    </row>
    <row r="1308" spans="2:4" s="304" customFormat="1" x14ac:dyDescent="0.2">
      <c r="B1308" s="324"/>
      <c r="C1308" s="324"/>
      <c r="D1308" s="324"/>
    </row>
    <row r="1309" spans="2:4" s="304" customFormat="1" x14ac:dyDescent="0.2">
      <c r="B1309" s="324"/>
      <c r="C1309" s="324"/>
      <c r="D1309" s="324"/>
    </row>
    <row r="1310" spans="2:4" s="304" customFormat="1" x14ac:dyDescent="0.2">
      <c r="B1310" s="324"/>
      <c r="C1310" s="324"/>
      <c r="D1310" s="324"/>
    </row>
    <row r="1311" spans="2:4" s="304" customFormat="1" x14ac:dyDescent="0.2">
      <c r="B1311" s="324"/>
      <c r="C1311" s="324"/>
      <c r="D1311" s="324"/>
    </row>
    <row r="1312" spans="2:4" s="304" customFormat="1" x14ac:dyDescent="0.2">
      <c r="B1312" s="324"/>
      <c r="C1312" s="324"/>
      <c r="D1312" s="324"/>
    </row>
    <row r="1313" spans="2:4" s="304" customFormat="1" x14ac:dyDescent="0.2">
      <c r="B1313" s="324"/>
      <c r="C1313" s="324"/>
      <c r="D1313" s="324"/>
    </row>
    <row r="1314" spans="2:4" s="304" customFormat="1" x14ac:dyDescent="0.2">
      <c r="B1314" s="324"/>
      <c r="C1314" s="324"/>
      <c r="D1314" s="324"/>
    </row>
    <row r="1315" spans="2:4" s="304" customFormat="1" x14ac:dyDescent="0.2">
      <c r="B1315" s="324"/>
      <c r="C1315" s="324"/>
      <c r="D1315" s="324"/>
    </row>
    <row r="1316" spans="2:4" s="304" customFormat="1" x14ac:dyDescent="0.2">
      <c r="B1316" s="324"/>
      <c r="C1316" s="324"/>
      <c r="D1316" s="324"/>
    </row>
    <row r="1317" spans="2:4" s="304" customFormat="1" x14ac:dyDescent="0.2">
      <c r="B1317" s="324"/>
      <c r="C1317" s="324"/>
      <c r="D1317" s="324"/>
    </row>
    <row r="1318" spans="2:4" s="304" customFormat="1" x14ac:dyDescent="0.2">
      <c r="B1318" s="324"/>
      <c r="C1318" s="324"/>
      <c r="D1318" s="324"/>
    </row>
    <row r="1319" spans="2:4" s="304" customFormat="1" x14ac:dyDescent="0.2">
      <c r="B1319" s="324"/>
      <c r="C1319" s="324"/>
      <c r="D1319" s="324"/>
    </row>
    <row r="1320" spans="2:4" s="304" customFormat="1" x14ac:dyDescent="0.2">
      <c r="B1320" s="324"/>
      <c r="C1320" s="324"/>
      <c r="D1320" s="324"/>
    </row>
    <row r="1321" spans="2:4" s="304" customFormat="1" x14ac:dyDescent="0.2">
      <c r="B1321" s="324"/>
      <c r="C1321" s="324"/>
      <c r="D1321" s="324"/>
    </row>
    <row r="1322" spans="2:4" s="304" customFormat="1" x14ac:dyDescent="0.2">
      <c r="B1322" s="324"/>
      <c r="C1322" s="324"/>
      <c r="D1322" s="324"/>
    </row>
    <row r="1323" spans="2:4" s="304" customFormat="1" x14ac:dyDescent="0.2">
      <c r="B1323" s="324"/>
      <c r="C1323" s="324"/>
      <c r="D1323" s="324"/>
    </row>
    <row r="1324" spans="2:4" s="304" customFormat="1" x14ac:dyDescent="0.2">
      <c r="B1324" s="324"/>
      <c r="C1324" s="324"/>
      <c r="D1324" s="324"/>
    </row>
    <row r="1325" spans="2:4" s="304" customFormat="1" x14ac:dyDescent="0.2">
      <c r="B1325" s="324"/>
      <c r="C1325" s="324"/>
      <c r="D1325" s="324"/>
    </row>
    <row r="1326" spans="2:4" s="304" customFormat="1" x14ac:dyDescent="0.2">
      <c r="B1326" s="324"/>
      <c r="C1326" s="324"/>
      <c r="D1326" s="324"/>
    </row>
    <row r="1327" spans="2:4" s="304" customFormat="1" x14ac:dyDescent="0.2">
      <c r="B1327" s="324"/>
      <c r="C1327" s="324"/>
      <c r="D1327" s="324"/>
    </row>
    <row r="1328" spans="2:4" s="304" customFormat="1" x14ac:dyDescent="0.2">
      <c r="B1328" s="324"/>
      <c r="C1328" s="324"/>
      <c r="D1328" s="324"/>
    </row>
    <row r="1329" spans="2:4" s="304" customFormat="1" x14ac:dyDescent="0.2">
      <c r="B1329" s="324"/>
      <c r="C1329" s="324"/>
      <c r="D1329" s="324"/>
    </row>
    <row r="1330" spans="2:4" s="304" customFormat="1" x14ac:dyDescent="0.2">
      <c r="B1330" s="324"/>
      <c r="C1330" s="324"/>
      <c r="D1330" s="324"/>
    </row>
    <row r="1331" spans="2:4" s="304" customFormat="1" x14ac:dyDescent="0.2">
      <c r="B1331" s="324"/>
      <c r="C1331" s="324"/>
      <c r="D1331" s="324"/>
    </row>
    <row r="1332" spans="2:4" s="304" customFormat="1" x14ac:dyDescent="0.2">
      <c r="B1332" s="324"/>
      <c r="C1332" s="324"/>
      <c r="D1332" s="324"/>
    </row>
    <row r="1333" spans="2:4" s="304" customFormat="1" x14ac:dyDescent="0.2">
      <c r="B1333" s="324"/>
      <c r="C1333" s="324"/>
      <c r="D1333" s="324"/>
    </row>
    <row r="1334" spans="2:4" s="304" customFormat="1" x14ac:dyDescent="0.2">
      <c r="B1334" s="324"/>
      <c r="C1334" s="324"/>
      <c r="D1334" s="324"/>
    </row>
    <row r="1335" spans="2:4" s="304" customFormat="1" x14ac:dyDescent="0.2">
      <c r="B1335" s="324"/>
      <c r="C1335" s="324"/>
      <c r="D1335" s="324"/>
    </row>
    <row r="1336" spans="2:4" s="304" customFormat="1" x14ac:dyDescent="0.2">
      <c r="B1336" s="324"/>
      <c r="C1336" s="324"/>
      <c r="D1336" s="324"/>
    </row>
    <row r="1337" spans="2:4" s="304" customFormat="1" x14ac:dyDescent="0.2">
      <c r="B1337" s="324"/>
      <c r="C1337" s="324"/>
      <c r="D1337" s="324"/>
    </row>
    <row r="1338" spans="2:4" s="304" customFormat="1" x14ac:dyDescent="0.2">
      <c r="B1338" s="324"/>
      <c r="C1338" s="324"/>
      <c r="D1338" s="324"/>
    </row>
    <row r="1339" spans="2:4" s="304" customFormat="1" x14ac:dyDescent="0.2">
      <c r="B1339" s="324"/>
      <c r="C1339" s="324"/>
      <c r="D1339" s="324"/>
    </row>
    <row r="1340" spans="2:4" s="304" customFormat="1" x14ac:dyDescent="0.2">
      <c r="B1340" s="324"/>
      <c r="C1340" s="324"/>
      <c r="D1340" s="324"/>
    </row>
    <row r="1341" spans="2:4" s="304" customFormat="1" x14ac:dyDescent="0.2">
      <c r="B1341" s="324"/>
      <c r="C1341" s="324"/>
      <c r="D1341" s="324"/>
    </row>
    <row r="1342" spans="2:4" s="304" customFormat="1" x14ac:dyDescent="0.2">
      <c r="B1342" s="324"/>
      <c r="C1342" s="324"/>
      <c r="D1342" s="324"/>
    </row>
    <row r="1343" spans="2:4" s="304" customFormat="1" x14ac:dyDescent="0.2">
      <c r="B1343" s="324"/>
      <c r="C1343" s="324"/>
      <c r="D1343" s="324"/>
    </row>
    <row r="1344" spans="2:4" s="304" customFormat="1" x14ac:dyDescent="0.2">
      <c r="B1344" s="324"/>
      <c r="C1344" s="324"/>
      <c r="D1344" s="324"/>
    </row>
    <row r="1345" spans="2:4" s="304" customFormat="1" x14ac:dyDescent="0.2">
      <c r="B1345" s="324"/>
      <c r="C1345" s="324"/>
      <c r="D1345" s="324"/>
    </row>
    <row r="1346" spans="2:4" s="304" customFormat="1" x14ac:dyDescent="0.2">
      <c r="B1346" s="324"/>
      <c r="C1346" s="324"/>
      <c r="D1346" s="324"/>
    </row>
    <row r="1347" spans="2:4" s="304" customFormat="1" x14ac:dyDescent="0.2">
      <c r="B1347" s="324"/>
      <c r="C1347" s="324"/>
      <c r="D1347" s="324"/>
    </row>
    <row r="1348" spans="2:4" s="304" customFormat="1" x14ac:dyDescent="0.2">
      <c r="B1348" s="324"/>
      <c r="C1348" s="324"/>
      <c r="D1348" s="324"/>
    </row>
    <row r="1349" spans="2:4" s="304" customFormat="1" x14ac:dyDescent="0.2">
      <c r="B1349" s="324"/>
      <c r="C1349" s="324"/>
      <c r="D1349" s="324"/>
    </row>
    <row r="1350" spans="2:4" s="304" customFormat="1" x14ac:dyDescent="0.2">
      <c r="B1350" s="324"/>
      <c r="C1350" s="324"/>
      <c r="D1350" s="324"/>
    </row>
    <row r="1351" spans="2:4" s="304" customFormat="1" x14ac:dyDescent="0.2">
      <c r="B1351" s="324"/>
      <c r="C1351" s="324"/>
      <c r="D1351" s="324"/>
    </row>
    <row r="1352" spans="2:4" s="304" customFormat="1" x14ac:dyDescent="0.2">
      <c r="B1352" s="324"/>
      <c r="C1352" s="324"/>
      <c r="D1352" s="324"/>
    </row>
    <row r="1353" spans="2:4" s="304" customFormat="1" x14ac:dyDescent="0.2">
      <c r="B1353" s="324"/>
      <c r="C1353" s="324"/>
      <c r="D1353" s="324"/>
    </row>
    <row r="1354" spans="2:4" s="304" customFormat="1" x14ac:dyDescent="0.2">
      <c r="B1354" s="324"/>
      <c r="C1354" s="324"/>
      <c r="D1354" s="324"/>
    </row>
    <row r="1355" spans="2:4" s="304" customFormat="1" x14ac:dyDescent="0.2">
      <c r="B1355" s="324"/>
      <c r="C1355" s="324"/>
      <c r="D1355" s="324"/>
    </row>
    <row r="1356" spans="2:4" s="304" customFormat="1" x14ac:dyDescent="0.2">
      <c r="B1356" s="324"/>
      <c r="C1356" s="324"/>
      <c r="D1356" s="324"/>
    </row>
    <row r="1357" spans="2:4" s="304" customFormat="1" x14ac:dyDescent="0.2">
      <c r="B1357" s="324"/>
      <c r="C1357" s="324"/>
      <c r="D1357" s="324"/>
    </row>
    <row r="1358" spans="2:4" s="304" customFormat="1" x14ac:dyDescent="0.2">
      <c r="B1358" s="324"/>
      <c r="C1358" s="324"/>
      <c r="D1358" s="324"/>
    </row>
    <row r="1359" spans="2:4" s="304" customFormat="1" x14ac:dyDescent="0.2">
      <c r="B1359" s="324"/>
      <c r="C1359" s="324"/>
      <c r="D1359" s="324"/>
    </row>
    <row r="1360" spans="2:4" s="304" customFormat="1" x14ac:dyDescent="0.2">
      <c r="B1360" s="324"/>
      <c r="C1360" s="324"/>
      <c r="D1360" s="324"/>
    </row>
    <row r="1361" spans="2:4" s="304" customFormat="1" x14ac:dyDescent="0.2">
      <c r="B1361" s="324"/>
      <c r="C1361" s="324"/>
      <c r="D1361" s="324"/>
    </row>
    <row r="1362" spans="2:4" s="304" customFormat="1" x14ac:dyDescent="0.2">
      <c r="B1362" s="324"/>
      <c r="C1362" s="324"/>
      <c r="D1362" s="324"/>
    </row>
    <row r="1363" spans="2:4" s="304" customFormat="1" x14ac:dyDescent="0.2">
      <c r="B1363" s="324"/>
      <c r="C1363" s="324"/>
      <c r="D1363" s="324"/>
    </row>
    <row r="1364" spans="2:4" s="304" customFormat="1" x14ac:dyDescent="0.2">
      <c r="B1364" s="324"/>
      <c r="C1364" s="324"/>
      <c r="D1364" s="324"/>
    </row>
    <row r="1365" spans="2:4" s="304" customFormat="1" x14ac:dyDescent="0.2">
      <c r="B1365" s="324"/>
      <c r="C1365" s="324"/>
      <c r="D1365" s="324"/>
    </row>
    <row r="1366" spans="2:4" s="304" customFormat="1" x14ac:dyDescent="0.2">
      <c r="B1366" s="324"/>
      <c r="C1366" s="324"/>
      <c r="D1366" s="324"/>
    </row>
    <row r="1367" spans="2:4" s="304" customFormat="1" x14ac:dyDescent="0.2">
      <c r="B1367" s="324"/>
      <c r="C1367" s="324"/>
      <c r="D1367" s="324"/>
    </row>
    <row r="1368" spans="2:4" s="304" customFormat="1" x14ac:dyDescent="0.2">
      <c r="B1368" s="324"/>
      <c r="C1368" s="324"/>
      <c r="D1368" s="324"/>
    </row>
    <row r="1369" spans="2:4" s="304" customFormat="1" x14ac:dyDescent="0.2">
      <c r="B1369" s="324"/>
      <c r="C1369" s="324"/>
      <c r="D1369" s="324"/>
    </row>
    <row r="1370" spans="2:4" s="304" customFormat="1" x14ac:dyDescent="0.2">
      <c r="B1370" s="324"/>
      <c r="C1370" s="324"/>
      <c r="D1370" s="324"/>
    </row>
    <row r="1371" spans="2:4" s="304" customFormat="1" x14ac:dyDescent="0.2">
      <c r="B1371" s="324"/>
      <c r="C1371" s="324"/>
      <c r="D1371" s="324"/>
    </row>
    <row r="1372" spans="2:4" s="304" customFormat="1" x14ac:dyDescent="0.2">
      <c r="B1372" s="324"/>
      <c r="C1372" s="324"/>
      <c r="D1372" s="324"/>
    </row>
    <row r="1373" spans="2:4" s="304" customFormat="1" x14ac:dyDescent="0.2">
      <c r="B1373" s="324"/>
      <c r="C1373" s="324"/>
      <c r="D1373" s="324"/>
    </row>
    <row r="1374" spans="2:4" s="304" customFormat="1" x14ac:dyDescent="0.2">
      <c r="B1374" s="324"/>
      <c r="C1374" s="324"/>
      <c r="D1374" s="324"/>
    </row>
    <row r="1375" spans="2:4" s="304" customFormat="1" x14ac:dyDescent="0.2">
      <c r="B1375" s="324"/>
      <c r="C1375" s="324"/>
      <c r="D1375" s="324"/>
    </row>
    <row r="1376" spans="2:4" s="304" customFormat="1" x14ac:dyDescent="0.2">
      <c r="B1376" s="324"/>
      <c r="C1376" s="324"/>
      <c r="D1376" s="324"/>
    </row>
    <row r="1377" spans="2:4" s="304" customFormat="1" x14ac:dyDescent="0.2">
      <c r="B1377" s="324"/>
      <c r="C1377" s="324"/>
      <c r="D1377" s="324"/>
    </row>
    <row r="1378" spans="2:4" s="304" customFormat="1" x14ac:dyDescent="0.2">
      <c r="B1378" s="324"/>
      <c r="C1378" s="324"/>
      <c r="D1378" s="324"/>
    </row>
    <row r="1379" spans="2:4" s="304" customFormat="1" x14ac:dyDescent="0.2">
      <c r="B1379" s="324"/>
      <c r="C1379" s="324"/>
      <c r="D1379" s="324"/>
    </row>
    <row r="1380" spans="2:4" s="304" customFormat="1" x14ac:dyDescent="0.2">
      <c r="B1380" s="324"/>
      <c r="C1380" s="324"/>
      <c r="D1380" s="324"/>
    </row>
    <row r="1381" spans="2:4" s="304" customFormat="1" x14ac:dyDescent="0.2">
      <c r="B1381" s="324"/>
      <c r="C1381" s="324"/>
      <c r="D1381" s="324"/>
    </row>
    <row r="1382" spans="2:4" s="304" customFormat="1" x14ac:dyDescent="0.2">
      <c r="B1382" s="324"/>
      <c r="C1382" s="324"/>
      <c r="D1382" s="324"/>
    </row>
    <row r="1383" spans="2:4" s="304" customFormat="1" x14ac:dyDescent="0.2">
      <c r="B1383" s="324"/>
      <c r="C1383" s="324"/>
      <c r="D1383" s="324"/>
    </row>
    <row r="1384" spans="2:4" s="304" customFormat="1" x14ac:dyDescent="0.2">
      <c r="B1384" s="324"/>
      <c r="C1384" s="324"/>
      <c r="D1384" s="324"/>
    </row>
    <row r="1385" spans="2:4" s="304" customFormat="1" x14ac:dyDescent="0.2">
      <c r="B1385" s="324"/>
      <c r="C1385" s="324"/>
      <c r="D1385" s="324"/>
    </row>
    <row r="1386" spans="2:4" s="304" customFormat="1" x14ac:dyDescent="0.2">
      <c r="B1386" s="324"/>
      <c r="C1386" s="324"/>
      <c r="D1386" s="324"/>
    </row>
    <row r="1387" spans="2:4" s="304" customFormat="1" x14ac:dyDescent="0.2">
      <c r="B1387" s="324"/>
      <c r="C1387" s="324"/>
      <c r="D1387" s="324"/>
    </row>
    <row r="1388" spans="2:4" s="304" customFormat="1" x14ac:dyDescent="0.2">
      <c r="B1388" s="324"/>
      <c r="C1388" s="324"/>
      <c r="D1388" s="324"/>
    </row>
    <row r="1389" spans="2:4" s="304" customFormat="1" x14ac:dyDescent="0.2">
      <c r="B1389" s="324"/>
      <c r="C1389" s="324"/>
      <c r="D1389" s="324"/>
    </row>
    <row r="1390" spans="2:4" s="304" customFormat="1" x14ac:dyDescent="0.2">
      <c r="B1390" s="324"/>
      <c r="C1390" s="324"/>
      <c r="D1390" s="324"/>
    </row>
    <row r="1391" spans="2:4" s="304" customFormat="1" x14ac:dyDescent="0.2">
      <c r="B1391" s="324"/>
      <c r="C1391" s="324"/>
      <c r="D1391" s="324"/>
    </row>
    <row r="1392" spans="2:4" s="304" customFormat="1" x14ac:dyDescent="0.2">
      <c r="B1392" s="324"/>
      <c r="C1392" s="324"/>
      <c r="D1392" s="324"/>
    </row>
    <row r="1393" spans="2:4" s="304" customFormat="1" x14ac:dyDescent="0.2">
      <c r="B1393" s="324"/>
      <c r="C1393" s="324"/>
      <c r="D1393" s="324"/>
    </row>
    <row r="1394" spans="2:4" s="304" customFormat="1" x14ac:dyDescent="0.2">
      <c r="B1394" s="324"/>
      <c r="C1394" s="324"/>
      <c r="D1394" s="324"/>
    </row>
    <row r="1395" spans="2:4" s="304" customFormat="1" x14ac:dyDescent="0.2">
      <c r="B1395" s="324"/>
      <c r="C1395" s="324"/>
      <c r="D1395" s="324"/>
    </row>
    <row r="1396" spans="2:4" s="304" customFormat="1" x14ac:dyDescent="0.2">
      <c r="B1396" s="324"/>
      <c r="C1396" s="324"/>
      <c r="D1396" s="324"/>
    </row>
    <row r="1397" spans="2:4" s="304" customFormat="1" x14ac:dyDescent="0.2">
      <c r="B1397" s="324"/>
      <c r="C1397" s="324"/>
      <c r="D1397" s="324"/>
    </row>
    <row r="1398" spans="2:4" s="304" customFormat="1" x14ac:dyDescent="0.2">
      <c r="B1398" s="324"/>
      <c r="C1398" s="324"/>
      <c r="D1398" s="324"/>
    </row>
    <row r="1399" spans="2:4" s="304" customFormat="1" x14ac:dyDescent="0.2">
      <c r="B1399" s="324"/>
      <c r="C1399" s="324"/>
      <c r="D1399" s="324"/>
    </row>
    <row r="1400" spans="2:4" s="304" customFormat="1" x14ac:dyDescent="0.2">
      <c r="B1400" s="324"/>
      <c r="C1400" s="324"/>
      <c r="D1400" s="324"/>
    </row>
    <row r="1401" spans="2:4" s="304" customFormat="1" x14ac:dyDescent="0.2">
      <c r="B1401" s="324"/>
      <c r="C1401" s="324"/>
      <c r="D1401" s="324"/>
    </row>
    <row r="1402" spans="2:4" s="304" customFormat="1" x14ac:dyDescent="0.2">
      <c r="B1402" s="324"/>
      <c r="C1402" s="324"/>
      <c r="D1402" s="324"/>
    </row>
    <row r="1403" spans="2:4" s="304" customFormat="1" x14ac:dyDescent="0.2">
      <c r="B1403" s="324"/>
      <c r="C1403" s="324"/>
      <c r="D1403" s="324"/>
    </row>
    <row r="1404" spans="2:4" s="304" customFormat="1" x14ac:dyDescent="0.2">
      <c r="B1404" s="324"/>
      <c r="C1404" s="324"/>
      <c r="D1404" s="324"/>
    </row>
    <row r="1405" spans="2:4" s="304" customFormat="1" x14ac:dyDescent="0.2">
      <c r="B1405" s="324"/>
      <c r="C1405" s="324"/>
      <c r="D1405" s="324"/>
    </row>
    <row r="1406" spans="2:4" s="304" customFormat="1" x14ac:dyDescent="0.2">
      <c r="B1406" s="324"/>
      <c r="C1406" s="324"/>
      <c r="D1406" s="324"/>
    </row>
    <row r="1407" spans="2:4" s="304" customFormat="1" x14ac:dyDescent="0.2">
      <c r="B1407" s="324"/>
      <c r="C1407" s="324"/>
      <c r="D1407" s="324"/>
    </row>
    <row r="1408" spans="2:4" s="304" customFormat="1" x14ac:dyDescent="0.2">
      <c r="B1408" s="324"/>
      <c r="C1408" s="324"/>
      <c r="D1408" s="324"/>
    </row>
    <row r="1409" spans="2:4" s="304" customFormat="1" x14ac:dyDescent="0.2">
      <c r="B1409" s="324"/>
      <c r="C1409" s="324"/>
      <c r="D1409" s="324"/>
    </row>
    <row r="1410" spans="2:4" s="304" customFormat="1" x14ac:dyDescent="0.2">
      <c r="B1410" s="324"/>
      <c r="C1410" s="324"/>
      <c r="D1410" s="324"/>
    </row>
    <row r="1411" spans="2:4" s="304" customFormat="1" x14ac:dyDescent="0.2">
      <c r="B1411" s="324"/>
      <c r="C1411" s="324"/>
      <c r="D1411" s="324"/>
    </row>
    <row r="1412" spans="2:4" s="304" customFormat="1" x14ac:dyDescent="0.2">
      <c r="B1412" s="324"/>
      <c r="C1412" s="324"/>
      <c r="D1412" s="324"/>
    </row>
    <row r="1413" spans="2:4" s="304" customFormat="1" x14ac:dyDescent="0.2">
      <c r="B1413" s="324"/>
      <c r="C1413" s="324"/>
      <c r="D1413" s="324"/>
    </row>
    <row r="1414" spans="2:4" s="304" customFormat="1" x14ac:dyDescent="0.2">
      <c r="B1414" s="324"/>
      <c r="C1414" s="324"/>
      <c r="D1414" s="324"/>
    </row>
    <row r="1415" spans="2:4" s="304" customFormat="1" x14ac:dyDescent="0.2">
      <c r="B1415" s="324"/>
      <c r="C1415" s="324"/>
      <c r="D1415" s="324"/>
    </row>
    <row r="1416" spans="2:4" s="304" customFormat="1" x14ac:dyDescent="0.2">
      <c r="B1416" s="324"/>
      <c r="C1416" s="324"/>
      <c r="D1416" s="324"/>
    </row>
    <row r="1417" spans="2:4" s="304" customFormat="1" x14ac:dyDescent="0.2">
      <c r="B1417" s="324"/>
      <c r="C1417" s="324"/>
      <c r="D1417" s="324"/>
    </row>
    <row r="1418" spans="2:4" s="304" customFormat="1" x14ac:dyDescent="0.2">
      <c r="B1418" s="324"/>
      <c r="C1418" s="324"/>
      <c r="D1418" s="324"/>
    </row>
    <row r="1419" spans="2:4" s="304" customFormat="1" x14ac:dyDescent="0.2">
      <c r="B1419" s="324"/>
      <c r="C1419" s="324"/>
      <c r="D1419" s="324"/>
    </row>
    <row r="1420" spans="2:4" s="304" customFormat="1" x14ac:dyDescent="0.2">
      <c r="B1420" s="324"/>
      <c r="C1420" s="324"/>
      <c r="D1420" s="324"/>
    </row>
    <row r="1421" spans="2:4" s="304" customFormat="1" x14ac:dyDescent="0.2">
      <c r="B1421" s="324"/>
      <c r="C1421" s="324"/>
      <c r="D1421" s="324"/>
    </row>
    <row r="1422" spans="2:4" s="304" customFormat="1" x14ac:dyDescent="0.2">
      <c r="B1422" s="324"/>
      <c r="C1422" s="324"/>
      <c r="D1422" s="324"/>
    </row>
    <row r="1423" spans="2:4" s="304" customFormat="1" x14ac:dyDescent="0.2">
      <c r="B1423" s="324"/>
      <c r="C1423" s="324"/>
      <c r="D1423" s="324"/>
    </row>
    <row r="1424" spans="2:4" s="304" customFormat="1" x14ac:dyDescent="0.2">
      <c r="B1424" s="324"/>
      <c r="C1424" s="324"/>
      <c r="D1424" s="324"/>
    </row>
    <row r="1425" spans="2:4" s="304" customFormat="1" x14ac:dyDescent="0.2">
      <c r="B1425" s="324"/>
      <c r="C1425" s="324"/>
      <c r="D1425" s="324"/>
    </row>
    <row r="1426" spans="2:4" s="304" customFormat="1" x14ac:dyDescent="0.2">
      <c r="B1426" s="324"/>
      <c r="C1426" s="324"/>
      <c r="D1426" s="324"/>
    </row>
    <row r="1427" spans="2:4" s="304" customFormat="1" x14ac:dyDescent="0.2">
      <c r="B1427" s="324"/>
      <c r="C1427" s="324"/>
      <c r="D1427" s="324"/>
    </row>
    <row r="1428" spans="2:4" s="304" customFormat="1" x14ac:dyDescent="0.2">
      <c r="B1428" s="324"/>
      <c r="C1428" s="324"/>
      <c r="D1428" s="324"/>
    </row>
    <row r="1429" spans="2:4" s="304" customFormat="1" x14ac:dyDescent="0.2">
      <c r="B1429" s="324"/>
      <c r="C1429" s="324"/>
      <c r="D1429" s="324"/>
    </row>
    <row r="1430" spans="2:4" s="304" customFormat="1" x14ac:dyDescent="0.2">
      <c r="B1430" s="324"/>
      <c r="C1430" s="324"/>
      <c r="D1430" s="324"/>
    </row>
    <row r="1431" spans="2:4" s="304" customFormat="1" x14ac:dyDescent="0.2">
      <c r="B1431" s="324"/>
      <c r="C1431" s="324"/>
      <c r="D1431" s="324"/>
    </row>
    <row r="1432" spans="2:4" s="304" customFormat="1" x14ac:dyDescent="0.2">
      <c r="B1432" s="324"/>
      <c r="C1432" s="324"/>
      <c r="D1432" s="324"/>
    </row>
    <row r="1433" spans="2:4" s="304" customFormat="1" x14ac:dyDescent="0.2">
      <c r="B1433" s="324"/>
      <c r="C1433" s="324"/>
      <c r="D1433" s="324"/>
    </row>
    <row r="1434" spans="2:4" s="304" customFormat="1" x14ac:dyDescent="0.2">
      <c r="B1434" s="324"/>
      <c r="C1434" s="324"/>
      <c r="D1434" s="324"/>
    </row>
    <row r="1435" spans="2:4" s="304" customFormat="1" x14ac:dyDescent="0.2">
      <c r="B1435" s="324"/>
      <c r="C1435" s="324"/>
      <c r="D1435" s="324"/>
    </row>
    <row r="1436" spans="2:4" s="304" customFormat="1" x14ac:dyDescent="0.2">
      <c r="B1436" s="324"/>
      <c r="C1436" s="324"/>
      <c r="D1436" s="324"/>
    </row>
    <row r="1437" spans="2:4" s="304" customFormat="1" x14ac:dyDescent="0.2">
      <c r="B1437" s="324"/>
      <c r="C1437" s="324"/>
      <c r="D1437" s="324"/>
    </row>
    <row r="1438" spans="2:4" s="304" customFormat="1" x14ac:dyDescent="0.2">
      <c r="B1438" s="324"/>
      <c r="C1438" s="324"/>
      <c r="D1438" s="324"/>
    </row>
    <row r="1439" spans="2:4" s="304" customFormat="1" x14ac:dyDescent="0.2">
      <c r="B1439" s="324"/>
      <c r="C1439" s="324"/>
      <c r="D1439" s="324"/>
    </row>
    <row r="1440" spans="2:4" s="304" customFormat="1" x14ac:dyDescent="0.2">
      <c r="B1440" s="324"/>
      <c r="C1440" s="324"/>
      <c r="D1440" s="324"/>
    </row>
    <row r="1441" spans="2:4" s="304" customFormat="1" x14ac:dyDescent="0.2">
      <c r="B1441" s="324"/>
      <c r="C1441" s="324"/>
      <c r="D1441" s="324"/>
    </row>
    <row r="1442" spans="2:4" s="304" customFormat="1" x14ac:dyDescent="0.2">
      <c r="B1442" s="324"/>
      <c r="C1442" s="324"/>
      <c r="D1442" s="324"/>
    </row>
    <row r="1443" spans="2:4" s="304" customFormat="1" x14ac:dyDescent="0.2">
      <c r="B1443" s="324"/>
      <c r="C1443" s="324"/>
      <c r="D1443" s="324"/>
    </row>
    <row r="1444" spans="2:4" s="304" customFormat="1" x14ac:dyDescent="0.2">
      <c r="B1444" s="324"/>
      <c r="C1444" s="324"/>
      <c r="D1444" s="324"/>
    </row>
    <row r="1445" spans="2:4" s="304" customFormat="1" x14ac:dyDescent="0.2">
      <c r="B1445" s="324"/>
      <c r="C1445" s="324"/>
      <c r="D1445" s="324"/>
    </row>
    <row r="1446" spans="2:4" s="304" customFormat="1" x14ac:dyDescent="0.2">
      <c r="B1446" s="324"/>
      <c r="C1446" s="324"/>
      <c r="D1446" s="324"/>
    </row>
    <row r="1447" spans="2:4" s="304" customFormat="1" x14ac:dyDescent="0.2">
      <c r="B1447" s="324"/>
      <c r="C1447" s="324"/>
      <c r="D1447" s="324"/>
    </row>
    <row r="1448" spans="2:4" s="304" customFormat="1" x14ac:dyDescent="0.2">
      <c r="B1448" s="324"/>
      <c r="C1448" s="324"/>
      <c r="D1448" s="324"/>
    </row>
    <row r="1449" spans="2:4" s="304" customFormat="1" x14ac:dyDescent="0.2">
      <c r="B1449" s="324"/>
      <c r="C1449" s="324"/>
      <c r="D1449" s="324"/>
    </row>
    <row r="1450" spans="2:4" s="304" customFormat="1" x14ac:dyDescent="0.2">
      <c r="B1450" s="324"/>
      <c r="C1450" s="324"/>
      <c r="D1450" s="324"/>
    </row>
    <row r="1451" spans="2:4" s="304" customFormat="1" x14ac:dyDescent="0.2">
      <c r="B1451" s="324"/>
      <c r="C1451" s="324"/>
      <c r="D1451" s="324"/>
    </row>
    <row r="1452" spans="2:4" s="304" customFormat="1" x14ac:dyDescent="0.2">
      <c r="B1452" s="324"/>
      <c r="C1452" s="324"/>
      <c r="D1452" s="324"/>
    </row>
    <row r="1453" spans="2:4" s="304" customFormat="1" x14ac:dyDescent="0.2">
      <c r="B1453" s="324"/>
      <c r="C1453" s="324"/>
      <c r="D1453" s="324"/>
    </row>
    <row r="1454" spans="2:4" s="304" customFormat="1" x14ac:dyDescent="0.2">
      <c r="B1454" s="324"/>
      <c r="C1454" s="324"/>
      <c r="D1454" s="324"/>
    </row>
    <row r="1455" spans="2:4" s="304" customFormat="1" x14ac:dyDescent="0.2">
      <c r="B1455" s="324"/>
      <c r="C1455" s="324"/>
      <c r="D1455" s="324"/>
    </row>
    <row r="1456" spans="2:4" s="304" customFormat="1" x14ac:dyDescent="0.2">
      <c r="B1456" s="324"/>
      <c r="C1456" s="324"/>
      <c r="D1456" s="324"/>
    </row>
    <row r="1457" spans="2:4" s="304" customFormat="1" x14ac:dyDescent="0.2">
      <c r="B1457" s="324"/>
      <c r="C1457" s="324"/>
      <c r="D1457" s="324"/>
    </row>
    <row r="1458" spans="2:4" s="304" customFormat="1" x14ac:dyDescent="0.2">
      <c r="B1458" s="324"/>
      <c r="C1458" s="324"/>
      <c r="D1458" s="324"/>
    </row>
    <row r="1459" spans="2:4" s="304" customFormat="1" x14ac:dyDescent="0.2">
      <c r="B1459" s="324"/>
      <c r="C1459" s="324"/>
      <c r="D1459" s="324"/>
    </row>
    <row r="1460" spans="2:4" s="304" customFormat="1" x14ac:dyDescent="0.2">
      <c r="B1460" s="324"/>
      <c r="C1460" s="324"/>
      <c r="D1460" s="324"/>
    </row>
    <row r="1461" spans="2:4" s="304" customFormat="1" x14ac:dyDescent="0.2">
      <c r="B1461" s="324"/>
      <c r="C1461" s="324"/>
      <c r="D1461" s="324"/>
    </row>
    <row r="1462" spans="2:4" s="304" customFormat="1" x14ac:dyDescent="0.2">
      <c r="B1462" s="324"/>
      <c r="C1462" s="324"/>
      <c r="D1462" s="324"/>
    </row>
    <row r="1463" spans="2:4" s="304" customFormat="1" x14ac:dyDescent="0.2">
      <c r="B1463" s="324"/>
      <c r="C1463" s="324"/>
      <c r="D1463" s="324"/>
    </row>
    <row r="1464" spans="2:4" s="304" customFormat="1" x14ac:dyDescent="0.2">
      <c r="B1464" s="324"/>
      <c r="C1464" s="324"/>
      <c r="D1464" s="324"/>
    </row>
    <row r="1465" spans="2:4" s="304" customFormat="1" x14ac:dyDescent="0.2">
      <c r="B1465" s="324"/>
      <c r="C1465" s="324"/>
      <c r="D1465" s="324"/>
    </row>
    <row r="1466" spans="2:4" s="304" customFormat="1" x14ac:dyDescent="0.2">
      <c r="B1466" s="324"/>
      <c r="C1466" s="324"/>
      <c r="D1466" s="324"/>
    </row>
    <row r="1467" spans="2:4" s="304" customFormat="1" x14ac:dyDescent="0.2">
      <c r="B1467" s="324"/>
      <c r="C1467" s="324"/>
      <c r="D1467" s="324"/>
    </row>
    <row r="1468" spans="2:4" s="304" customFormat="1" x14ac:dyDescent="0.2">
      <c r="B1468" s="324"/>
      <c r="C1468" s="324"/>
      <c r="D1468" s="324"/>
    </row>
    <row r="1469" spans="2:4" s="304" customFormat="1" x14ac:dyDescent="0.2">
      <c r="B1469" s="324"/>
      <c r="C1469" s="324"/>
      <c r="D1469" s="324"/>
    </row>
    <row r="1470" spans="2:4" s="304" customFormat="1" x14ac:dyDescent="0.2">
      <c r="B1470" s="324"/>
      <c r="C1470" s="324"/>
      <c r="D1470" s="324"/>
    </row>
    <row r="1471" spans="2:4" s="304" customFormat="1" x14ac:dyDescent="0.2">
      <c r="B1471" s="324"/>
      <c r="C1471" s="324"/>
      <c r="D1471" s="324"/>
    </row>
    <row r="1472" spans="2:4" s="304" customFormat="1" x14ac:dyDescent="0.2">
      <c r="B1472" s="324"/>
      <c r="C1472" s="324"/>
      <c r="D1472" s="324"/>
    </row>
    <row r="1473" spans="2:4" s="304" customFormat="1" x14ac:dyDescent="0.2">
      <c r="B1473" s="324"/>
      <c r="C1473" s="324"/>
      <c r="D1473" s="324"/>
    </row>
    <row r="1474" spans="2:4" s="304" customFormat="1" x14ac:dyDescent="0.2">
      <c r="B1474" s="324"/>
      <c r="C1474" s="324"/>
      <c r="D1474" s="324"/>
    </row>
    <row r="1475" spans="2:4" s="304" customFormat="1" x14ac:dyDescent="0.2">
      <c r="B1475" s="324"/>
      <c r="C1475" s="324"/>
      <c r="D1475" s="324"/>
    </row>
    <row r="1476" spans="2:4" s="304" customFormat="1" x14ac:dyDescent="0.2">
      <c r="B1476" s="324"/>
      <c r="C1476" s="324"/>
      <c r="D1476" s="324"/>
    </row>
    <row r="1477" spans="2:4" s="304" customFormat="1" x14ac:dyDescent="0.2">
      <c r="B1477" s="324"/>
      <c r="C1477" s="324"/>
      <c r="D1477" s="324"/>
    </row>
    <row r="1478" spans="2:4" s="304" customFormat="1" x14ac:dyDescent="0.2">
      <c r="B1478" s="324"/>
      <c r="C1478" s="324"/>
      <c r="D1478" s="324"/>
    </row>
    <row r="1479" spans="2:4" s="304" customFormat="1" x14ac:dyDescent="0.2">
      <c r="B1479" s="324"/>
      <c r="C1479" s="324"/>
      <c r="D1479" s="324"/>
    </row>
    <row r="1480" spans="2:4" s="304" customFormat="1" x14ac:dyDescent="0.2">
      <c r="B1480" s="324"/>
      <c r="C1480" s="324"/>
      <c r="D1480" s="324"/>
    </row>
    <row r="1481" spans="2:4" s="304" customFormat="1" x14ac:dyDescent="0.2">
      <c r="B1481" s="324"/>
      <c r="C1481" s="324"/>
      <c r="D1481" s="324"/>
    </row>
    <row r="1482" spans="2:4" s="304" customFormat="1" x14ac:dyDescent="0.2">
      <c r="B1482" s="324"/>
      <c r="C1482" s="324"/>
      <c r="D1482" s="324"/>
    </row>
    <row r="1483" spans="2:4" s="304" customFormat="1" x14ac:dyDescent="0.2">
      <c r="B1483" s="324"/>
      <c r="C1483" s="324"/>
      <c r="D1483" s="324"/>
    </row>
    <row r="1484" spans="2:4" s="304" customFormat="1" x14ac:dyDescent="0.2">
      <c r="B1484" s="324"/>
      <c r="C1484" s="324"/>
      <c r="D1484" s="324"/>
    </row>
    <row r="1485" spans="2:4" s="304" customFormat="1" x14ac:dyDescent="0.2">
      <c r="B1485" s="324"/>
      <c r="C1485" s="324"/>
      <c r="D1485" s="324"/>
    </row>
    <row r="1486" spans="2:4" s="304" customFormat="1" x14ac:dyDescent="0.2">
      <c r="B1486" s="324"/>
      <c r="C1486" s="324"/>
      <c r="D1486" s="324"/>
    </row>
    <row r="1487" spans="2:4" s="304" customFormat="1" x14ac:dyDescent="0.2">
      <c r="B1487" s="324"/>
      <c r="C1487" s="324"/>
      <c r="D1487" s="324"/>
    </row>
    <row r="1488" spans="2:4" s="304" customFormat="1" x14ac:dyDescent="0.2">
      <c r="B1488" s="324"/>
      <c r="C1488" s="324"/>
      <c r="D1488" s="324"/>
    </row>
    <row r="1489" spans="2:4" s="304" customFormat="1" x14ac:dyDescent="0.2">
      <c r="B1489" s="324"/>
      <c r="C1489" s="324"/>
      <c r="D1489" s="324"/>
    </row>
    <row r="1490" spans="2:4" s="304" customFormat="1" x14ac:dyDescent="0.2">
      <c r="B1490" s="324"/>
      <c r="C1490" s="324"/>
      <c r="D1490" s="324"/>
    </row>
    <row r="1491" spans="2:4" s="304" customFormat="1" x14ac:dyDescent="0.2">
      <c r="B1491" s="324"/>
      <c r="C1491" s="324"/>
      <c r="D1491" s="324"/>
    </row>
    <row r="1492" spans="2:4" s="304" customFormat="1" x14ac:dyDescent="0.2">
      <c r="B1492" s="324"/>
      <c r="C1492" s="324"/>
      <c r="D1492" s="324"/>
    </row>
    <row r="1493" spans="2:4" s="304" customFormat="1" x14ac:dyDescent="0.2">
      <c r="B1493" s="324"/>
      <c r="C1493" s="324"/>
      <c r="D1493" s="324"/>
    </row>
    <row r="1494" spans="2:4" s="304" customFormat="1" x14ac:dyDescent="0.2">
      <c r="B1494" s="324"/>
      <c r="C1494" s="324"/>
      <c r="D1494" s="324"/>
    </row>
    <row r="1495" spans="2:4" s="304" customFormat="1" x14ac:dyDescent="0.2">
      <c r="B1495" s="324"/>
      <c r="C1495" s="324"/>
      <c r="D1495" s="324"/>
    </row>
    <row r="1496" spans="2:4" s="304" customFormat="1" x14ac:dyDescent="0.2">
      <c r="B1496" s="324"/>
      <c r="C1496" s="324"/>
      <c r="D1496" s="324"/>
    </row>
    <row r="1497" spans="2:4" s="304" customFormat="1" x14ac:dyDescent="0.2">
      <c r="B1497" s="324"/>
      <c r="C1497" s="324"/>
      <c r="D1497" s="324"/>
    </row>
    <row r="1498" spans="2:4" s="304" customFormat="1" x14ac:dyDescent="0.2">
      <c r="B1498" s="324"/>
      <c r="C1498" s="324"/>
      <c r="D1498" s="324"/>
    </row>
    <row r="1499" spans="2:4" s="304" customFormat="1" x14ac:dyDescent="0.2">
      <c r="B1499" s="324"/>
      <c r="C1499" s="324"/>
      <c r="D1499" s="324"/>
    </row>
    <row r="1500" spans="2:4" s="304" customFormat="1" x14ac:dyDescent="0.2">
      <c r="B1500" s="324"/>
      <c r="C1500" s="324"/>
      <c r="D1500" s="324"/>
    </row>
    <row r="1501" spans="2:4" s="304" customFormat="1" x14ac:dyDescent="0.2">
      <c r="B1501" s="324"/>
      <c r="C1501" s="324"/>
      <c r="D1501" s="324"/>
    </row>
    <row r="1502" spans="2:4" s="304" customFormat="1" x14ac:dyDescent="0.2">
      <c r="B1502" s="324"/>
      <c r="C1502" s="324"/>
      <c r="D1502" s="324"/>
    </row>
    <row r="1503" spans="2:4" s="304" customFormat="1" x14ac:dyDescent="0.2">
      <c r="B1503" s="324"/>
      <c r="C1503" s="324"/>
      <c r="D1503" s="324"/>
    </row>
    <row r="1504" spans="2:4" s="304" customFormat="1" x14ac:dyDescent="0.2">
      <c r="B1504" s="324"/>
      <c r="C1504" s="324"/>
      <c r="D1504" s="324"/>
    </row>
    <row r="1505" spans="2:4" s="304" customFormat="1" x14ac:dyDescent="0.2">
      <c r="B1505" s="324"/>
      <c r="C1505" s="324"/>
      <c r="D1505" s="324"/>
    </row>
    <row r="1506" spans="2:4" s="304" customFormat="1" x14ac:dyDescent="0.2">
      <c r="B1506" s="324"/>
      <c r="C1506" s="324"/>
      <c r="D1506" s="324"/>
    </row>
    <row r="1507" spans="2:4" s="304" customFormat="1" x14ac:dyDescent="0.2">
      <c r="B1507" s="324"/>
      <c r="C1507" s="324"/>
      <c r="D1507" s="324"/>
    </row>
    <row r="1508" spans="2:4" s="304" customFormat="1" x14ac:dyDescent="0.2">
      <c r="B1508" s="324"/>
      <c r="C1508" s="324"/>
      <c r="D1508" s="324"/>
    </row>
    <row r="1509" spans="2:4" s="304" customFormat="1" x14ac:dyDescent="0.2">
      <c r="B1509" s="324"/>
      <c r="C1509" s="324"/>
      <c r="D1509" s="324"/>
    </row>
    <row r="1510" spans="2:4" s="304" customFormat="1" x14ac:dyDescent="0.2">
      <c r="B1510" s="324"/>
      <c r="C1510" s="324"/>
      <c r="D1510" s="324"/>
    </row>
    <row r="1511" spans="2:4" s="304" customFormat="1" x14ac:dyDescent="0.2">
      <c r="B1511" s="324"/>
      <c r="C1511" s="324"/>
      <c r="D1511" s="324"/>
    </row>
    <row r="1512" spans="2:4" s="304" customFormat="1" x14ac:dyDescent="0.2">
      <c r="B1512" s="324"/>
      <c r="C1512" s="324"/>
      <c r="D1512" s="324"/>
    </row>
    <row r="1513" spans="2:4" s="304" customFormat="1" x14ac:dyDescent="0.2">
      <c r="B1513" s="324"/>
      <c r="C1513" s="324"/>
      <c r="D1513" s="324"/>
    </row>
    <row r="1514" spans="2:4" s="304" customFormat="1" x14ac:dyDescent="0.2">
      <c r="B1514" s="324"/>
      <c r="C1514" s="324"/>
      <c r="D1514" s="324"/>
    </row>
    <row r="1515" spans="2:4" s="304" customFormat="1" x14ac:dyDescent="0.2">
      <c r="B1515" s="324"/>
      <c r="C1515" s="324"/>
      <c r="D1515" s="324"/>
    </row>
    <row r="1516" spans="2:4" s="304" customFormat="1" x14ac:dyDescent="0.2">
      <c r="B1516" s="324"/>
      <c r="C1516" s="324"/>
      <c r="D1516" s="324"/>
    </row>
    <row r="1517" spans="2:4" s="304" customFormat="1" x14ac:dyDescent="0.2">
      <c r="B1517" s="324"/>
      <c r="C1517" s="324"/>
      <c r="D1517" s="324"/>
    </row>
    <row r="1518" spans="2:4" s="304" customFormat="1" x14ac:dyDescent="0.2">
      <c r="B1518" s="324"/>
      <c r="C1518" s="324"/>
      <c r="D1518" s="324"/>
    </row>
    <row r="1519" spans="2:4" s="304" customFormat="1" x14ac:dyDescent="0.2">
      <c r="B1519" s="324"/>
      <c r="C1519" s="324"/>
      <c r="D1519" s="324"/>
    </row>
    <row r="1520" spans="2:4" s="304" customFormat="1" x14ac:dyDescent="0.2">
      <c r="B1520" s="324"/>
      <c r="C1520" s="324"/>
      <c r="D1520" s="324"/>
    </row>
    <row r="1521" spans="2:4" s="304" customFormat="1" x14ac:dyDescent="0.2">
      <c r="B1521" s="324"/>
      <c r="C1521" s="324"/>
      <c r="D1521" s="324"/>
    </row>
    <row r="1522" spans="2:4" s="304" customFormat="1" x14ac:dyDescent="0.2">
      <c r="B1522" s="324"/>
      <c r="C1522" s="324"/>
      <c r="D1522" s="324"/>
    </row>
    <row r="1523" spans="2:4" s="304" customFormat="1" x14ac:dyDescent="0.2">
      <c r="B1523" s="324"/>
      <c r="C1523" s="324"/>
      <c r="D1523" s="324"/>
    </row>
    <row r="1524" spans="2:4" s="304" customFormat="1" x14ac:dyDescent="0.2">
      <c r="B1524" s="324"/>
      <c r="C1524" s="324"/>
      <c r="D1524" s="324"/>
    </row>
    <row r="1525" spans="2:4" s="304" customFormat="1" x14ac:dyDescent="0.2">
      <c r="B1525" s="324"/>
      <c r="C1525" s="324"/>
      <c r="D1525" s="324"/>
    </row>
    <row r="1526" spans="2:4" s="304" customFormat="1" x14ac:dyDescent="0.2">
      <c r="B1526" s="324"/>
      <c r="C1526" s="324"/>
      <c r="D1526" s="324"/>
    </row>
    <row r="1527" spans="2:4" s="304" customFormat="1" x14ac:dyDescent="0.2">
      <c r="B1527" s="324"/>
      <c r="C1527" s="324"/>
      <c r="D1527" s="324"/>
    </row>
    <row r="1528" spans="2:4" s="304" customFormat="1" x14ac:dyDescent="0.2">
      <c r="B1528" s="324"/>
      <c r="C1528" s="324"/>
      <c r="D1528" s="324"/>
    </row>
    <row r="1529" spans="2:4" s="304" customFormat="1" x14ac:dyDescent="0.2">
      <c r="B1529" s="324"/>
      <c r="C1529" s="324"/>
      <c r="D1529" s="324"/>
    </row>
    <row r="1530" spans="2:4" s="304" customFormat="1" x14ac:dyDescent="0.2">
      <c r="B1530" s="324"/>
      <c r="C1530" s="324"/>
      <c r="D1530" s="324"/>
    </row>
    <row r="1531" spans="2:4" s="304" customFormat="1" x14ac:dyDescent="0.2">
      <c r="B1531" s="324"/>
      <c r="C1531" s="324"/>
      <c r="D1531" s="324"/>
    </row>
    <row r="1532" spans="2:4" s="304" customFormat="1" x14ac:dyDescent="0.2">
      <c r="B1532" s="324"/>
      <c r="C1532" s="324"/>
      <c r="D1532" s="324"/>
    </row>
    <row r="1533" spans="2:4" s="304" customFormat="1" x14ac:dyDescent="0.2">
      <c r="B1533" s="324"/>
      <c r="C1533" s="324"/>
      <c r="D1533" s="324"/>
    </row>
    <row r="1534" spans="2:4" s="304" customFormat="1" x14ac:dyDescent="0.2">
      <c r="B1534" s="324"/>
      <c r="C1534" s="324"/>
      <c r="D1534" s="324"/>
    </row>
    <row r="1535" spans="2:4" s="304" customFormat="1" x14ac:dyDescent="0.2">
      <c r="B1535" s="324"/>
      <c r="C1535" s="324"/>
      <c r="D1535" s="324"/>
    </row>
    <row r="1536" spans="2:4" s="304" customFormat="1" x14ac:dyDescent="0.2">
      <c r="B1536" s="324"/>
      <c r="C1536" s="324"/>
      <c r="D1536" s="324"/>
    </row>
    <row r="1537" spans="2:4" s="304" customFormat="1" x14ac:dyDescent="0.2">
      <c r="B1537" s="324"/>
      <c r="C1537" s="324"/>
      <c r="D1537" s="324"/>
    </row>
    <row r="1538" spans="2:4" s="304" customFormat="1" x14ac:dyDescent="0.2">
      <c r="B1538" s="324"/>
      <c r="C1538" s="324"/>
      <c r="D1538" s="324"/>
    </row>
    <row r="1539" spans="2:4" s="304" customFormat="1" x14ac:dyDescent="0.2">
      <c r="B1539" s="324"/>
      <c r="C1539" s="324"/>
      <c r="D1539" s="324"/>
    </row>
    <row r="1540" spans="2:4" s="304" customFormat="1" x14ac:dyDescent="0.2">
      <c r="B1540" s="324"/>
      <c r="C1540" s="324"/>
      <c r="D1540" s="324"/>
    </row>
    <row r="1541" spans="2:4" s="304" customFormat="1" x14ac:dyDescent="0.2">
      <c r="B1541" s="324"/>
      <c r="C1541" s="324"/>
      <c r="D1541" s="324"/>
    </row>
    <row r="1542" spans="2:4" s="304" customFormat="1" x14ac:dyDescent="0.2">
      <c r="B1542" s="324"/>
      <c r="C1542" s="324"/>
      <c r="D1542" s="324"/>
    </row>
    <row r="1543" spans="2:4" s="304" customFormat="1" x14ac:dyDescent="0.2">
      <c r="B1543" s="324"/>
      <c r="C1543" s="324"/>
      <c r="D1543" s="324"/>
    </row>
    <row r="1544" spans="2:4" s="304" customFormat="1" x14ac:dyDescent="0.2">
      <c r="B1544" s="324"/>
      <c r="C1544" s="324"/>
      <c r="D1544" s="324"/>
    </row>
    <row r="1545" spans="2:4" s="304" customFormat="1" x14ac:dyDescent="0.2">
      <c r="B1545" s="324"/>
      <c r="C1545" s="324"/>
      <c r="D1545" s="324"/>
    </row>
    <row r="1546" spans="2:4" s="304" customFormat="1" x14ac:dyDescent="0.2">
      <c r="B1546" s="324"/>
      <c r="C1546" s="324"/>
      <c r="D1546" s="324"/>
    </row>
    <row r="1547" spans="2:4" s="304" customFormat="1" x14ac:dyDescent="0.2">
      <c r="B1547" s="324"/>
      <c r="C1547" s="324"/>
      <c r="D1547" s="324"/>
    </row>
    <row r="1548" spans="2:4" s="304" customFormat="1" x14ac:dyDescent="0.2">
      <c r="B1548" s="324"/>
      <c r="C1548" s="324"/>
      <c r="D1548" s="324"/>
    </row>
    <row r="1549" spans="2:4" s="304" customFormat="1" x14ac:dyDescent="0.2">
      <c r="B1549" s="324"/>
      <c r="C1549" s="324"/>
      <c r="D1549" s="324"/>
    </row>
    <row r="1550" spans="2:4" s="304" customFormat="1" x14ac:dyDescent="0.2">
      <c r="B1550" s="324"/>
      <c r="C1550" s="324"/>
      <c r="D1550" s="324"/>
    </row>
    <row r="1551" spans="2:4" s="304" customFormat="1" x14ac:dyDescent="0.2">
      <c r="B1551" s="324"/>
      <c r="C1551" s="324"/>
      <c r="D1551" s="324"/>
    </row>
    <row r="1552" spans="2:4" s="304" customFormat="1" x14ac:dyDescent="0.2">
      <c r="B1552" s="324"/>
      <c r="C1552" s="324"/>
      <c r="D1552" s="324"/>
    </row>
    <row r="1553" spans="2:4" s="304" customFormat="1" x14ac:dyDescent="0.2">
      <c r="B1553" s="324"/>
      <c r="C1553" s="324"/>
      <c r="D1553" s="324"/>
    </row>
    <row r="1554" spans="2:4" s="304" customFormat="1" x14ac:dyDescent="0.2">
      <c r="B1554" s="324"/>
      <c r="C1554" s="324"/>
      <c r="D1554" s="324"/>
    </row>
    <row r="1555" spans="2:4" s="304" customFormat="1" x14ac:dyDescent="0.2">
      <c r="B1555" s="324"/>
      <c r="C1555" s="324"/>
      <c r="D1555" s="324"/>
    </row>
    <row r="1556" spans="2:4" s="304" customFormat="1" x14ac:dyDescent="0.2">
      <c r="B1556" s="324"/>
      <c r="C1556" s="324"/>
      <c r="D1556" s="324"/>
    </row>
    <row r="1557" spans="2:4" s="304" customFormat="1" x14ac:dyDescent="0.2">
      <c r="B1557" s="324"/>
      <c r="C1557" s="324"/>
      <c r="D1557" s="324"/>
    </row>
    <row r="1558" spans="2:4" s="304" customFormat="1" x14ac:dyDescent="0.2">
      <c r="B1558" s="324"/>
      <c r="C1558" s="324"/>
      <c r="D1558" s="324"/>
    </row>
    <row r="1559" spans="2:4" s="304" customFormat="1" x14ac:dyDescent="0.2">
      <c r="B1559" s="324"/>
      <c r="C1559" s="324"/>
      <c r="D1559" s="324"/>
    </row>
    <row r="1560" spans="2:4" s="304" customFormat="1" x14ac:dyDescent="0.2">
      <c r="B1560" s="324"/>
      <c r="C1560" s="324"/>
      <c r="D1560" s="324"/>
    </row>
    <row r="1561" spans="2:4" s="304" customFormat="1" x14ac:dyDescent="0.2">
      <c r="B1561" s="324"/>
      <c r="C1561" s="324"/>
      <c r="D1561" s="324"/>
    </row>
    <row r="1562" spans="2:4" s="304" customFormat="1" x14ac:dyDescent="0.2">
      <c r="B1562" s="324"/>
      <c r="C1562" s="324"/>
      <c r="D1562" s="324"/>
    </row>
    <row r="1563" spans="2:4" s="304" customFormat="1" x14ac:dyDescent="0.2">
      <c r="B1563" s="324"/>
      <c r="C1563" s="324"/>
      <c r="D1563" s="324"/>
    </row>
    <row r="1564" spans="2:4" s="304" customFormat="1" x14ac:dyDescent="0.2">
      <c r="B1564" s="324"/>
      <c r="C1564" s="324"/>
      <c r="D1564" s="324"/>
    </row>
    <row r="1565" spans="2:4" s="304" customFormat="1" x14ac:dyDescent="0.2">
      <c r="B1565" s="324"/>
      <c r="C1565" s="324"/>
      <c r="D1565" s="324"/>
    </row>
    <row r="1566" spans="2:4" s="304" customFormat="1" x14ac:dyDescent="0.2">
      <c r="B1566" s="324"/>
      <c r="C1566" s="324"/>
      <c r="D1566" s="324"/>
    </row>
    <row r="1567" spans="2:4" s="304" customFormat="1" x14ac:dyDescent="0.2">
      <c r="B1567" s="324"/>
      <c r="C1567" s="324"/>
      <c r="D1567" s="324"/>
    </row>
    <row r="1568" spans="2:4" s="304" customFormat="1" x14ac:dyDescent="0.2">
      <c r="B1568" s="324"/>
      <c r="C1568" s="324"/>
      <c r="D1568" s="324"/>
    </row>
    <row r="1569" spans="2:4" s="304" customFormat="1" x14ac:dyDescent="0.2">
      <c r="B1569" s="324"/>
      <c r="C1569" s="324"/>
      <c r="D1569" s="324"/>
    </row>
    <row r="1570" spans="2:4" s="304" customFormat="1" x14ac:dyDescent="0.2">
      <c r="B1570" s="324"/>
      <c r="C1570" s="324"/>
      <c r="D1570" s="324"/>
    </row>
    <row r="1571" spans="2:4" s="304" customFormat="1" x14ac:dyDescent="0.2">
      <c r="B1571" s="324"/>
      <c r="C1571" s="324"/>
      <c r="D1571" s="324"/>
    </row>
    <row r="1572" spans="2:4" s="304" customFormat="1" x14ac:dyDescent="0.2">
      <c r="B1572" s="324"/>
      <c r="C1572" s="324"/>
      <c r="D1572" s="324"/>
    </row>
    <row r="1573" spans="2:4" s="304" customFormat="1" x14ac:dyDescent="0.2">
      <c r="B1573" s="324"/>
      <c r="C1573" s="324"/>
      <c r="D1573" s="324"/>
    </row>
    <row r="1574" spans="2:4" s="304" customFormat="1" x14ac:dyDescent="0.2">
      <c r="B1574" s="324"/>
      <c r="C1574" s="324"/>
      <c r="D1574" s="324"/>
    </row>
    <row r="1575" spans="2:4" s="304" customFormat="1" x14ac:dyDescent="0.2">
      <c r="B1575" s="324"/>
      <c r="C1575" s="324"/>
      <c r="D1575" s="324"/>
    </row>
    <row r="1576" spans="2:4" s="304" customFormat="1" x14ac:dyDescent="0.2">
      <c r="B1576" s="324"/>
      <c r="C1576" s="324"/>
      <c r="D1576" s="324"/>
    </row>
    <row r="1577" spans="2:4" s="304" customFormat="1" x14ac:dyDescent="0.2">
      <c r="B1577" s="324"/>
      <c r="C1577" s="324"/>
      <c r="D1577" s="324"/>
    </row>
    <row r="1578" spans="2:4" s="304" customFormat="1" x14ac:dyDescent="0.2">
      <c r="B1578" s="324"/>
      <c r="C1578" s="324"/>
      <c r="D1578" s="324"/>
    </row>
    <row r="1579" spans="2:4" s="304" customFormat="1" x14ac:dyDescent="0.2">
      <c r="B1579" s="324"/>
      <c r="C1579" s="324"/>
      <c r="D1579" s="324"/>
    </row>
    <row r="1580" spans="2:4" s="304" customFormat="1" x14ac:dyDescent="0.2">
      <c r="B1580" s="324"/>
      <c r="C1580" s="324"/>
      <c r="D1580" s="324"/>
    </row>
    <row r="1581" spans="2:4" s="304" customFormat="1" x14ac:dyDescent="0.2">
      <c r="B1581" s="324"/>
      <c r="C1581" s="324"/>
      <c r="D1581" s="324"/>
    </row>
    <row r="1582" spans="2:4" s="304" customFormat="1" x14ac:dyDescent="0.2">
      <c r="B1582" s="324"/>
      <c r="C1582" s="324"/>
      <c r="D1582" s="324"/>
    </row>
    <row r="1583" spans="2:4" s="304" customFormat="1" x14ac:dyDescent="0.2">
      <c r="B1583" s="324"/>
      <c r="C1583" s="324"/>
      <c r="D1583" s="324"/>
    </row>
    <row r="1584" spans="2:4" s="304" customFormat="1" x14ac:dyDescent="0.2">
      <c r="B1584" s="324"/>
      <c r="C1584" s="324"/>
      <c r="D1584" s="324"/>
    </row>
    <row r="1585" spans="2:4" s="304" customFormat="1" x14ac:dyDescent="0.2">
      <c r="B1585" s="324"/>
      <c r="C1585" s="324"/>
      <c r="D1585" s="324"/>
    </row>
    <row r="1586" spans="2:4" s="304" customFormat="1" x14ac:dyDescent="0.2">
      <c r="B1586" s="324"/>
      <c r="C1586" s="324"/>
      <c r="D1586" s="324"/>
    </row>
    <row r="1587" spans="2:4" s="304" customFormat="1" x14ac:dyDescent="0.2">
      <c r="B1587" s="324"/>
      <c r="C1587" s="324"/>
      <c r="D1587" s="324"/>
    </row>
    <row r="1588" spans="2:4" s="304" customFormat="1" x14ac:dyDescent="0.2">
      <c r="B1588" s="324"/>
      <c r="C1588" s="324"/>
      <c r="D1588" s="324"/>
    </row>
    <row r="1589" spans="2:4" s="304" customFormat="1" x14ac:dyDescent="0.2">
      <c r="B1589" s="324"/>
      <c r="C1589" s="324"/>
      <c r="D1589" s="324"/>
    </row>
    <row r="1590" spans="2:4" s="304" customFormat="1" x14ac:dyDescent="0.2">
      <c r="B1590" s="324"/>
      <c r="C1590" s="324"/>
      <c r="D1590" s="324"/>
    </row>
    <row r="1591" spans="2:4" s="304" customFormat="1" x14ac:dyDescent="0.2">
      <c r="B1591" s="324"/>
      <c r="C1591" s="324"/>
      <c r="D1591" s="324"/>
    </row>
    <row r="1592" spans="2:4" s="304" customFormat="1" x14ac:dyDescent="0.2">
      <c r="B1592" s="324"/>
      <c r="C1592" s="324"/>
      <c r="D1592" s="324"/>
    </row>
    <row r="1593" spans="2:4" s="304" customFormat="1" x14ac:dyDescent="0.2">
      <c r="B1593" s="324"/>
      <c r="C1593" s="324"/>
      <c r="D1593" s="324"/>
    </row>
    <row r="1594" spans="2:4" s="304" customFormat="1" x14ac:dyDescent="0.2">
      <c r="B1594" s="324"/>
      <c r="C1594" s="324"/>
      <c r="D1594" s="324"/>
    </row>
    <row r="1595" spans="2:4" s="304" customFormat="1" x14ac:dyDescent="0.2">
      <c r="B1595" s="324"/>
      <c r="C1595" s="324"/>
      <c r="D1595" s="324"/>
    </row>
    <row r="1596" spans="2:4" s="304" customFormat="1" x14ac:dyDescent="0.2">
      <c r="B1596" s="324"/>
      <c r="C1596" s="324"/>
      <c r="D1596" s="324"/>
    </row>
    <row r="1597" spans="2:4" s="304" customFormat="1" x14ac:dyDescent="0.2">
      <c r="B1597" s="324"/>
      <c r="C1597" s="324"/>
      <c r="D1597" s="324"/>
    </row>
    <row r="1598" spans="2:4" s="304" customFormat="1" x14ac:dyDescent="0.2">
      <c r="B1598" s="324"/>
      <c r="C1598" s="324"/>
      <c r="D1598" s="324"/>
    </row>
    <row r="1599" spans="2:4" s="304" customFormat="1" x14ac:dyDescent="0.2">
      <c r="B1599" s="324"/>
      <c r="C1599" s="324"/>
      <c r="D1599" s="324"/>
    </row>
    <row r="1600" spans="2:4" s="304" customFormat="1" x14ac:dyDescent="0.2">
      <c r="B1600" s="324"/>
      <c r="C1600" s="324"/>
      <c r="D1600" s="324"/>
    </row>
    <row r="1601" spans="2:4" s="304" customFormat="1" x14ac:dyDescent="0.2">
      <c r="B1601" s="324"/>
      <c r="C1601" s="324"/>
      <c r="D1601" s="324"/>
    </row>
    <row r="1602" spans="2:4" s="304" customFormat="1" x14ac:dyDescent="0.2">
      <c r="B1602" s="324"/>
      <c r="C1602" s="324"/>
      <c r="D1602" s="324"/>
    </row>
    <row r="1603" spans="2:4" s="304" customFormat="1" x14ac:dyDescent="0.2">
      <c r="B1603" s="324"/>
      <c r="C1603" s="324"/>
      <c r="D1603" s="324"/>
    </row>
    <row r="1604" spans="2:4" s="304" customFormat="1" x14ac:dyDescent="0.2">
      <c r="B1604" s="324"/>
      <c r="C1604" s="324"/>
      <c r="D1604" s="324"/>
    </row>
    <row r="1605" spans="2:4" s="304" customFormat="1" x14ac:dyDescent="0.2">
      <c r="B1605" s="324"/>
      <c r="C1605" s="324"/>
      <c r="D1605" s="324"/>
    </row>
    <row r="1606" spans="2:4" s="304" customFormat="1" x14ac:dyDescent="0.2">
      <c r="B1606" s="324"/>
      <c r="C1606" s="324"/>
      <c r="D1606" s="324"/>
    </row>
    <row r="1607" spans="2:4" s="304" customFormat="1" x14ac:dyDescent="0.2">
      <c r="B1607" s="324"/>
      <c r="C1607" s="324"/>
      <c r="D1607" s="324"/>
    </row>
    <row r="1608" spans="2:4" s="304" customFormat="1" x14ac:dyDescent="0.2">
      <c r="B1608" s="324"/>
      <c r="C1608" s="324"/>
      <c r="D1608" s="324"/>
    </row>
    <row r="1609" spans="2:4" s="304" customFormat="1" x14ac:dyDescent="0.2">
      <c r="B1609" s="324"/>
      <c r="C1609" s="324"/>
      <c r="D1609" s="324"/>
    </row>
    <row r="1610" spans="2:4" s="304" customFormat="1" x14ac:dyDescent="0.2">
      <c r="B1610" s="324"/>
      <c r="C1610" s="324"/>
      <c r="D1610" s="324"/>
    </row>
    <row r="1611" spans="2:4" s="304" customFormat="1" x14ac:dyDescent="0.2">
      <c r="B1611" s="324"/>
      <c r="C1611" s="324"/>
      <c r="D1611" s="324"/>
    </row>
    <row r="1612" spans="2:4" s="304" customFormat="1" x14ac:dyDescent="0.2">
      <c r="B1612" s="324"/>
      <c r="C1612" s="324"/>
      <c r="D1612" s="324"/>
    </row>
    <row r="1613" spans="2:4" s="304" customFormat="1" x14ac:dyDescent="0.2">
      <c r="B1613" s="324"/>
      <c r="C1613" s="324"/>
      <c r="D1613" s="324"/>
    </row>
    <row r="1614" spans="2:4" s="304" customFormat="1" x14ac:dyDescent="0.2">
      <c r="B1614" s="324"/>
      <c r="C1614" s="324"/>
      <c r="D1614" s="324"/>
    </row>
    <row r="1615" spans="2:4" s="304" customFormat="1" x14ac:dyDescent="0.2">
      <c r="B1615" s="324"/>
      <c r="C1615" s="324"/>
      <c r="D1615" s="324"/>
    </row>
    <row r="1616" spans="2:4" s="304" customFormat="1" x14ac:dyDescent="0.2">
      <c r="B1616" s="324"/>
      <c r="C1616" s="324"/>
      <c r="D1616" s="324"/>
    </row>
    <row r="1617" spans="2:4" s="304" customFormat="1" x14ac:dyDescent="0.2">
      <c r="B1617" s="324"/>
      <c r="C1617" s="324"/>
      <c r="D1617" s="324"/>
    </row>
    <row r="1618" spans="2:4" s="304" customFormat="1" x14ac:dyDescent="0.2">
      <c r="B1618" s="324"/>
      <c r="C1618" s="324"/>
      <c r="D1618" s="324"/>
    </row>
    <row r="1619" spans="2:4" s="304" customFormat="1" x14ac:dyDescent="0.2">
      <c r="B1619" s="324"/>
      <c r="C1619" s="324"/>
      <c r="D1619" s="324"/>
    </row>
    <row r="1620" spans="2:4" s="304" customFormat="1" x14ac:dyDescent="0.2">
      <c r="B1620" s="324"/>
      <c r="C1620" s="324"/>
      <c r="D1620" s="324"/>
    </row>
    <row r="1621" spans="2:4" s="304" customFormat="1" x14ac:dyDescent="0.2">
      <c r="B1621" s="324"/>
      <c r="C1621" s="324"/>
      <c r="D1621" s="324"/>
    </row>
    <row r="1622" spans="2:4" s="304" customFormat="1" x14ac:dyDescent="0.2">
      <c r="B1622" s="324"/>
      <c r="C1622" s="324"/>
      <c r="D1622" s="324"/>
    </row>
    <row r="1623" spans="2:4" s="304" customFormat="1" x14ac:dyDescent="0.2">
      <c r="B1623" s="324"/>
      <c r="C1623" s="324"/>
      <c r="D1623" s="324"/>
    </row>
    <row r="1624" spans="2:4" s="304" customFormat="1" x14ac:dyDescent="0.2">
      <c r="B1624" s="324"/>
      <c r="C1624" s="324"/>
      <c r="D1624" s="324"/>
    </row>
    <row r="1625" spans="2:4" s="304" customFormat="1" x14ac:dyDescent="0.2">
      <c r="B1625" s="324"/>
      <c r="C1625" s="324"/>
      <c r="D1625" s="324"/>
    </row>
    <row r="1626" spans="2:4" s="304" customFormat="1" x14ac:dyDescent="0.2">
      <c r="B1626" s="324"/>
      <c r="C1626" s="324"/>
      <c r="D1626" s="324"/>
    </row>
    <row r="1627" spans="2:4" s="304" customFormat="1" x14ac:dyDescent="0.2">
      <c r="B1627" s="324"/>
      <c r="C1627" s="324"/>
      <c r="D1627" s="324"/>
    </row>
    <row r="1628" spans="2:4" s="304" customFormat="1" x14ac:dyDescent="0.2">
      <c r="B1628" s="324"/>
      <c r="C1628" s="324"/>
      <c r="D1628" s="324"/>
    </row>
    <row r="1629" spans="2:4" s="304" customFormat="1" x14ac:dyDescent="0.2">
      <c r="B1629" s="324"/>
      <c r="C1629" s="324"/>
      <c r="D1629" s="324"/>
    </row>
    <row r="1630" spans="2:4" s="304" customFormat="1" x14ac:dyDescent="0.2">
      <c r="B1630" s="324"/>
      <c r="C1630" s="324"/>
      <c r="D1630" s="324"/>
    </row>
    <row r="1631" spans="2:4" s="304" customFormat="1" x14ac:dyDescent="0.2">
      <c r="B1631" s="324"/>
      <c r="C1631" s="324"/>
      <c r="D1631" s="324"/>
    </row>
    <row r="1632" spans="2:4" s="304" customFormat="1" x14ac:dyDescent="0.2">
      <c r="B1632" s="324"/>
      <c r="C1632" s="324"/>
      <c r="D1632" s="324"/>
    </row>
    <row r="1633" spans="2:4" s="304" customFormat="1" x14ac:dyDescent="0.2">
      <c r="B1633" s="324"/>
      <c r="C1633" s="324"/>
      <c r="D1633" s="324"/>
    </row>
    <row r="1634" spans="2:4" s="304" customFormat="1" x14ac:dyDescent="0.2">
      <c r="B1634" s="324"/>
      <c r="C1634" s="324"/>
      <c r="D1634" s="324"/>
    </row>
    <row r="1635" spans="2:4" s="304" customFormat="1" x14ac:dyDescent="0.2">
      <c r="B1635" s="324"/>
      <c r="C1635" s="324"/>
      <c r="D1635" s="324"/>
    </row>
    <row r="1636" spans="2:4" s="304" customFormat="1" x14ac:dyDescent="0.2">
      <c r="B1636" s="324"/>
      <c r="C1636" s="324"/>
      <c r="D1636" s="324"/>
    </row>
    <row r="1637" spans="2:4" s="304" customFormat="1" x14ac:dyDescent="0.2">
      <c r="B1637" s="324"/>
      <c r="C1637" s="324"/>
      <c r="D1637" s="324"/>
    </row>
    <row r="1638" spans="2:4" s="304" customFormat="1" x14ac:dyDescent="0.2">
      <c r="B1638" s="324"/>
      <c r="C1638" s="324"/>
      <c r="D1638" s="324"/>
    </row>
    <row r="1639" spans="2:4" s="304" customFormat="1" x14ac:dyDescent="0.2">
      <c r="B1639" s="324"/>
      <c r="C1639" s="324"/>
      <c r="D1639" s="324"/>
    </row>
    <row r="1640" spans="2:4" s="304" customFormat="1" x14ac:dyDescent="0.2">
      <c r="B1640" s="324"/>
      <c r="C1640" s="324"/>
      <c r="D1640" s="324"/>
    </row>
    <row r="1641" spans="2:4" s="304" customFormat="1" x14ac:dyDescent="0.2">
      <c r="B1641" s="324"/>
      <c r="C1641" s="324"/>
      <c r="D1641" s="324"/>
    </row>
    <row r="1642" spans="2:4" s="304" customFormat="1" x14ac:dyDescent="0.2">
      <c r="B1642" s="324"/>
      <c r="C1642" s="324"/>
      <c r="D1642" s="324"/>
    </row>
    <row r="1643" spans="2:4" s="304" customFormat="1" x14ac:dyDescent="0.2">
      <c r="B1643" s="324"/>
      <c r="C1643" s="324"/>
      <c r="D1643" s="324"/>
    </row>
    <row r="1644" spans="2:4" s="304" customFormat="1" x14ac:dyDescent="0.2">
      <c r="B1644" s="324"/>
      <c r="C1644" s="324"/>
      <c r="D1644" s="324"/>
    </row>
    <row r="1645" spans="2:4" s="304" customFormat="1" x14ac:dyDescent="0.2">
      <c r="B1645" s="324"/>
      <c r="C1645" s="324"/>
      <c r="D1645" s="324"/>
    </row>
    <row r="1646" spans="2:4" s="304" customFormat="1" x14ac:dyDescent="0.2">
      <c r="B1646" s="324"/>
      <c r="C1646" s="324"/>
      <c r="D1646" s="324"/>
    </row>
    <row r="1647" spans="2:4" s="304" customFormat="1" x14ac:dyDescent="0.2">
      <c r="B1647" s="324"/>
      <c r="C1647" s="324"/>
      <c r="D1647" s="324"/>
    </row>
    <row r="1648" spans="2:4" s="304" customFormat="1" x14ac:dyDescent="0.2">
      <c r="B1648" s="324"/>
      <c r="C1648" s="324"/>
      <c r="D1648" s="324"/>
    </row>
    <row r="1649" spans="2:4" s="304" customFormat="1" x14ac:dyDescent="0.2">
      <c r="B1649" s="324"/>
      <c r="C1649" s="324"/>
      <c r="D1649" s="324"/>
    </row>
    <row r="1650" spans="2:4" s="304" customFormat="1" x14ac:dyDescent="0.2">
      <c r="B1650" s="324"/>
      <c r="C1650" s="324"/>
      <c r="D1650" s="324"/>
    </row>
    <row r="1651" spans="2:4" s="304" customFormat="1" x14ac:dyDescent="0.2">
      <c r="B1651" s="324"/>
      <c r="C1651" s="324"/>
      <c r="D1651" s="324"/>
    </row>
    <row r="1652" spans="2:4" s="304" customFormat="1" x14ac:dyDescent="0.2">
      <c r="B1652" s="324"/>
      <c r="C1652" s="324"/>
      <c r="D1652" s="324"/>
    </row>
    <row r="1653" spans="2:4" s="304" customFormat="1" x14ac:dyDescent="0.2">
      <c r="B1653" s="324"/>
      <c r="C1653" s="324"/>
      <c r="D1653" s="324"/>
    </row>
    <row r="1654" spans="2:4" s="304" customFormat="1" x14ac:dyDescent="0.2">
      <c r="B1654" s="324"/>
      <c r="C1654" s="324"/>
      <c r="D1654" s="324"/>
    </row>
    <row r="1655" spans="2:4" s="304" customFormat="1" x14ac:dyDescent="0.2">
      <c r="B1655" s="324"/>
      <c r="C1655" s="324"/>
      <c r="D1655" s="324"/>
    </row>
    <row r="1656" spans="2:4" s="304" customFormat="1" x14ac:dyDescent="0.2">
      <c r="B1656" s="324"/>
      <c r="C1656" s="324"/>
      <c r="D1656" s="324"/>
    </row>
    <row r="1657" spans="2:4" s="304" customFormat="1" x14ac:dyDescent="0.2">
      <c r="B1657" s="324"/>
      <c r="C1657" s="324"/>
      <c r="D1657" s="324"/>
    </row>
    <row r="1658" spans="2:4" s="304" customFormat="1" x14ac:dyDescent="0.2">
      <c r="B1658" s="324"/>
      <c r="C1658" s="324"/>
      <c r="D1658" s="324"/>
    </row>
    <row r="1659" spans="2:4" s="304" customFormat="1" x14ac:dyDescent="0.2">
      <c r="B1659" s="324"/>
      <c r="C1659" s="324"/>
      <c r="D1659" s="324"/>
    </row>
    <row r="1660" spans="2:4" s="304" customFormat="1" x14ac:dyDescent="0.2">
      <c r="B1660" s="324"/>
      <c r="C1660" s="324"/>
      <c r="D1660" s="324"/>
    </row>
    <row r="1661" spans="2:4" s="304" customFormat="1" x14ac:dyDescent="0.2">
      <c r="B1661" s="324"/>
      <c r="C1661" s="324"/>
      <c r="D1661" s="324"/>
    </row>
    <row r="1662" spans="2:4" s="304" customFormat="1" x14ac:dyDescent="0.2">
      <c r="B1662" s="324"/>
      <c r="C1662" s="324"/>
      <c r="D1662" s="324"/>
    </row>
    <row r="1663" spans="2:4" s="304" customFormat="1" x14ac:dyDescent="0.2">
      <c r="B1663" s="324"/>
      <c r="C1663" s="324"/>
      <c r="D1663" s="324"/>
    </row>
    <row r="1664" spans="2:4" s="304" customFormat="1" x14ac:dyDescent="0.2">
      <c r="B1664" s="324"/>
      <c r="C1664" s="324"/>
      <c r="D1664" s="324"/>
    </row>
    <row r="1665" spans="2:4" s="304" customFormat="1" x14ac:dyDescent="0.2">
      <c r="B1665" s="324"/>
      <c r="C1665" s="324"/>
      <c r="D1665" s="324"/>
    </row>
    <row r="1666" spans="2:4" s="304" customFormat="1" x14ac:dyDescent="0.2">
      <c r="B1666" s="324"/>
      <c r="C1666" s="324"/>
      <c r="D1666" s="324"/>
    </row>
    <row r="1667" spans="2:4" s="304" customFormat="1" x14ac:dyDescent="0.2">
      <c r="B1667" s="324"/>
      <c r="C1667" s="324"/>
      <c r="D1667" s="324"/>
    </row>
    <row r="1668" spans="2:4" s="304" customFormat="1" x14ac:dyDescent="0.2">
      <c r="B1668" s="324"/>
      <c r="C1668" s="324"/>
      <c r="D1668" s="324"/>
    </row>
    <row r="1669" spans="2:4" s="304" customFormat="1" x14ac:dyDescent="0.2">
      <c r="B1669" s="324"/>
      <c r="C1669" s="324"/>
      <c r="D1669" s="324"/>
    </row>
    <row r="1670" spans="2:4" s="304" customFormat="1" x14ac:dyDescent="0.2">
      <c r="B1670" s="324"/>
      <c r="C1670" s="324"/>
      <c r="D1670" s="324"/>
    </row>
    <row r="1671" spans="2:4" s="304" customFormat="1" x14ac:dyDescent="0.2">
      <c r="B1671" s="324"/>
      <c r="C1671" s="324"/>
      <c r="D1671" s="324"/>
    </row>
    <row r="1672" spans="2:4" s="304" customFormat="1" x14ac:dyDescent="0.2">
      <c r="B1672" s="324"/>
      <c r="C1672" s="324"/>
      <c r="D1672" s="324"/>
    </row>
    <row r="1673" spans="2:4" s="304" customFormat="1" x14ac:dyDescent="0.2">
      <c r="B1673" s="324"/>
      <c r="C1673" s="324"/>
      <c r="D1673" s="324"/>
    </row>
    <row r="1674" spans="2:4" s="304" customFormat="1" x14ac:dyDescent="0.2">
      <c r="B1674" s="324"/>
      <c r="C1674" s="324"/>
      <c r="D1674" s="324"/>
    </row>
    <row r="1675" spans="2:4" s="304" customFormat="1" x14ac:dyDescent="0.2">
      <c r="B1675" s="324"/>
      <c r="C1675" s="324"/>
      <c r="D1675" s="324"/>
    </row>
    <row r="1676" spans="2:4" s="304" customFormat="1" x14ac:dyDescent="0.2">
      <c r="B1676" s="324"/>
      <c r="C1676" s="324"/>
      <c r="D1676" s="324"/>
    </row>
    <row r="1677" spans="2:4" s="304" customFormat="1" x14ac:dyDescent="0.2">
      <c r="B1677" s="324"/>
      <c r="C1677" s="324"/>
      <c r="D1677" s="324"/>
    </row>
    <row r="1678" spans="2:4" s="304" customFormat="1" x14ac:dyDescent="0.2">
      <c r="B1678" s="324"/>
      <c r="C1678" s="324"/>
      <c r="D1678" s="324"/>
    </row>
    <row r="1679" spans="2:4" s="304" customFormat="1" x14ac:dyDescent="0.2">
      <c r="B1679" s="324"/>
      <c r="C1679" s="324"/>
      <c r="D1679" s="324"/>
    </row>
    <row r="1680" spans="2:4" s="304" customFormat="1" x14ac:dyDescent="0.2">
      <c r="B1680" s="324"/>
      <c r="C1680" s="324"/>
      <c r="D1680" s="324"/>
    </row>
    <row r="1681" spans="2:4" s="304" customFormat="1" x14ac:dyDescent="0.2">
      <c r="B1681" s="324"/>
      <c r="C1681" s="324"/>
      <c r="D1681" s="324"/>
    </row>
    <row r="1682" spans="2:4" s="304" customFormat="1" x14ac:dyDescent="0.2">
      <c r="B1682" s="324"/>
      <c r="C1682" s="324"/>
      <c r="D1682" s="324"/>
    </row>
    <row r="1683" spans="2:4" s="304" customFormat="1" x14ac:dyDescent="0.2">
      <c r="B1683" s="324"/>
      <c r="C1683" s="324"/>
      <c r="D1683" s="324"/>
    </row>
    <row r="1684" spans="2:4" s="304" customFormat="1" x14ac:dyDescent="0.2">
      <c r="B1684" s="324"/>
      <c r="C1684" s="324"/>
      <c r="D1684" s="324"/>
    </row>
    <row r="1685" spans="2:4" s="304" customFormat="1" x14ac:dyDescent="0.2">
      <c r="B1685" s="324"/>
      <c r="C1685" s="324"/>
      <c r="D1685" s="324"/>
    </row>
    <row r="1686" spans="2:4" s="304" customFormat="1" x14ac:dyDescent="0.2">
      <c r="B1686" s="324"/>
      <c r="C1686" s="324"/>
      <c r="D1686" s="324"/>
    </row>
    <row r="1687" spans="2:4" s="304" customFormat="1" x14ac:dyDescent="0.2">
      <c r="B1687" s="324"/>
      <c r="C1687" s="324"/>
      <c r="D1687" s="324"/>
    </row>
    <row r="1688" spans="2:4" s="304" customFormat="1" x14ac:dyDescent="0.2">
      <c r="B1688" s="324"/>
      <c r="C1688" s="324"/>
      <c r="D1688" s="324"/>
    </row>
    <row r="1689" spans="2:4" s="304" customFormat="1" x14ac:dyDescent="0.2">
      <c r="B1689" s="324"/>
      <c r="C1689" s="324"/>
      <c r="D1689" s="324"/>
    </row>
    <row r="1690" spans="2:4" s="304" customFormat="1" x14ac:dyDescent="0.2">
      <c r="B1690" s="324"/>
      <c r="C1690" s="324"/>
      <c r="D1690" s="324"/>
    </row>
    <row r="1691" spans="2:4" s="304" customFormat="1" x14ac:dyDescent="0.2">
      <c r="B1691" s="324"/>
      <c r="C1691" s="324"/>
      <c r="D1691" s="324"/>
    </row>
    <row r="1692" spans="2:4" s="304" customFormat="1" x14ac:dyDescent="0.2">
      <c r="B1692" s="324"/>
      <c r="C1692" s="324"/>
      <c r="D1692" s="324"/>
    </row>
    <row r="1693" spans="2:4" s="304" customFormat="1" x14ac:dyDescent="0.2">
      <c r="B1693" s="324"/>
      <c r="C1693" s="324"/>
      <c r="D1693" s="324"/>
    </row>
    <row r="1694" spans="2:4" s="304" customFormat="1" x14ac:dyDescent="0.2">
      <c r="B1694" s="324"/>
      <c r="C1694" s="324"/>
      <c r="D1694" s="324"/>
    </row>
    <row r="1695" spans="2:4" s="304" customFormat="1" x14ac:dyDescent="0.2">
      <c r="B1695" s="324"/>
      <c r="C1695" s="324"/>
      <c r="D1695" s="324"/>
    </row>
    <row r="1696" spans="2:4" s="304" customFormat="1" x14ac:dyDescent="0.2">
      <c r="B1696" s="324"/>
      <c r="C1696" s="324"/>
      <c r="D1696" s="324"/>
    </row>
    <row r="1697" spans="2:4" s="304" customFormat="1" x14ac:dyDescent="0.2">
      <c r="B1697" s="324"/>
      <c r="C1697" s="324"/>
      <c r="D1697" s="324"/>
    </row>
    <row r="1698" spans="2:4" s="304" customFormat="1" x14ac:dyDescent="0.2">
      <c r="B1698" s="324"/>
      <c r="C1698" s="324"/>
      <c r="D1698" s="324"/>
    </row>
    <row r="1699" spans="2:4" s="304" customFormat="1" x14ac:dyDescent="0.2">
      <c r="B1699" s="324"/>
      <c r="C1699" s="324"/>
      <c r="D1699" s="324"/>
    </row>
    <row r="1700" spans="2:4" s="304" customFormat="1" x14ac:dyDescent="0.2">
      <c r="B1700" s="324"/>
      <c r="C1700" s="324"/>
      <c r="D1700" s="324"/>
    </row>
    <row r="1701" spans="2:4" s="304" customFormat="1" x14ac:dyDescent="0.2">
      <c r="B1701" s="324"/>
      <c r="C1701" s="324"/>
      <c r="D1701" s="324"/>
    </row>
    <row r="1702" spans="2:4" s="304" customFormat="1" x14ac:dyDescent="0.2">
      <c r="B1702" s="324"/>
      <c r="C1702" s="324"/>
      <c r="D1702" s="324"/>
    </row>
    <row r="1703" spans="2:4" s="304" customFormat="1" x14ac:dyDescent="0.2">
      <c r="B1703" s="324"/>
      <c r="C1703" s="324"/>
      <c r="D1703" s="324"/>
    </row>
    <row r="1704" spans="2:4" s="304" customFormat="1" x14ac:dyDescent="0.2">
      <c r="B1704" s="324"/>
      <c r="C1704" s="324"/>
      <c r="D1704" s="324"/>
    </row>
    <row r="1705" spans="2:4" s="304" customFormat="1" x14ac:dyDescent="0.2">
      <c r="B1705" s="324"/>
      <c r="C1705" s="324"/>
      <c r="D1705" s="324"/>
    </row>
    <row r="1706" spans="2:4" s="304" customFormat="1" x14ac:dyDescent="0.2">
      <c r="B1706" s="324"/>
      <c r="C1706" s="324"/>
      <c r="D1706" s="324"/>
    </row>
    <row r="1707" spans="2:4" s="304" customFormat="1" x14ac:dyDescent="0.2">
      <c r="B1707" s="324"/>
      <c r="C1707" s="324"/>
      <c r="D1707" s="324"/>
    </row>
    <row r="1708" spans="2:4" s="304" customFormat="1" x14ac:dyDescent="0.2">
      <c r="B1708" s="324"/>
      <c r="C1708" s="324"/>
      <c r="D1708" s="324"/>
    </row>
    <row r="1709" spans="2:4" s="304" customFormat="1" x14ac:dyDescent="0.2">
      <c r="B1709" s="324"/>
      <c r="C1709" s="324"/>
      <c r="D1709" s="324"/>
    </row>
    <row r="1710" spans="2:4" s="304" customFormat="1" x14ac:dyDescent="0.2">
      <c r="B1710" s="324"/>
      <c r="C1710" s="324"/>
      <c r="D1710" s="324"/>
    </row>
    <row r="1711" spans="2:4" s="304" customFormat="1" x14ac:dyDescent="0.2">
      <c r="B1711" s="324"/>
      <c r="C1711" s="324"/>
      <c r="D1711" s="324"/>
    </row>
    <row r="1712" spans="2:4" s="304" customFormat="1" x14ac:dyDescent="0.2">
      <c r="B1712" s="324"/>
      <c r="C1712" s="324"/>
      <c r="D1712" s="324"/>
    </row>
    <row r="1713" spans="2:4" s="304" customFormat="1" x14ac:dyDescent="0.2">
      <c r="B1713" s="324"/>
      <c r="C1713" s="324"/>
      <c r="D1713" s="324"/>
    </row>
    <row r="1714" spans="2:4" s="304" customFormat="1" x14ac:dyDescent="0.2">
      <c r="B1714" s="324"/>
      <c r="C1714" s="324"/>
      <c r="D1714" s="324"/>
    </row>
    <row r="1715" spans="2:4" s="304" customFormat="1" x14ac:dyDescent="0.2">
      <c r="B1715" s="324"/>
      <c r="C1715" s="324"/>
      <c r="D1715" s="324"/>
    </row>
    <row r="1716" spans="2:4" s="304" customFormat="1" x14ac:dyDescent="0.2">
      <c r="B1716" s="324"/>
      <c r="C1716" s="324"/>
      <c r="D1716" s="324"/>
    </row>
    <row r="1717" spans="2:4" s="304" customFormat="1" x14ac:dyDescent="0.2">
      <c r="B1717" s="324"/>
      <c r="C1717" s="324"/>
      <c r="D1717" s="324"/>
    </row>
    <row r="1718" spans="2:4" s="304" customFormat="1" x14ac:dyDescent="0.2">
      <c r="B1718" s="324"/>
      <c r="C1718" s="324"/>
      <c r="D1718" s="324"/>
    </row>
    <row r="1719" spans="2:4" s="304" customFormat="1" x14ac:dyDescent="0.2">
      <c r="B1719" s="324"/>
      <c r="C1719" s="324"/>
      <c r="D1719" s="324"/>
    </row>
    <row r="1720" spans="2:4" s="304" customFormat="1" x14ac:dyDescent="0.2">
      <c r="B1720" s="324"/>
      <c r="C1720" s="324"/>
      <c r="D1720" s="324"/>
    </row>
    <row r="1721" spans="2:4" s="304" customFormat="1" x14ac:dyDescent="0.2">
      <c r="B1721" s="324"/>
      <c r="C1721" s="324"/>
      <c r="D1721" s="324"/>
    </row>
    <row r="1722" spans="2:4" s="304" customFormat="1" x14ac:dyDescent="0.2">
      <c r="B1722" s="324"/>
      <c r="C1722" s="324"/>
      <c r="D1722" s="324"/>
    </row>
    <row r="1723" spans="2:4" s="304" customFormat="1" x14ac:dyDescent="0.2">
      <c r="B1723" s="324"/>
      <c r="C1723" s="324"/>
      <c r="D1723" s="324"/>
    </row>
    <row r="1724" spans="2:4" s="304" customFormat="1" x14ac:dyDescent="0.2">
      <c r="B1724" s="324"/>
      <c r="C1724" s="324"/>
      <c r="D1724" s="324"/>
    </row>
    <row r="1725" spans="2:4" s="304" customFormat="1" x14ac:dyDescent="0.2">
      <c r="B1725" s="324"/>
      <c r="C1725" s="324"/>
      <c r="D1725" s="324"/>
    </row>
    <row r="1726" spans="2:4" s="304" customFormat="1" x14ac:dyDescent="0.2">
      <c r="B1726" s="324"/>
      <c r="C1726" s="324"/>
      <c r="D1726" s="324"/>
    </row>
    <row r="1727" spans="2:4" s="304" customFormat="1" x14ac:dyDescent="0.2">
      <c r="B1727" s="324"/>
      <c r="C1727" s="324"/>
      <c r="D1727" s="324"/>
    </row>
    <row r="1728" spans="2:4" s="304" customFormat="1" x14ac:dyDescent="0.2">
      <c r="B1728" s="324"/>
      <c r="C1728" s="324"/>
      <c r="D1728" s="324"/>
    </row>
    <row r="1729" spans="2:4" s="304" customFormat="1" x14ac:dyDescent="0.2">
      <c r="B1729" s="324"/>
      <c r="C1729" s="324"/>
      <c r="D1729" s="324"/>
    </row>
    <row r="1730" spans="2:4" s="304" customFormat="1" x14ac:dyDescent="0.2">
      <c r="B1730" s="324"/>
      <c r="C1730" s="324"/>
      <c r="D1730" s="324"/>
    </row>
    <row r="1731" spans="2:4" s="304" customFormat="1" x14ac:dyDescent="0.2">
      <c r="B1731" s="324"/>
      <c r="C1731" s="324"/>
      <c r="D1731" s="324"/>
    </row>
    <row r="1732" spans="2:4" s="304" customFormat="1" x14ac:dyDescent="0.2">
      <c r="B1732" s="324"/>
      <c r="C1732" s="324"/>
      <c r="D1732" s="324"/>
    </row>
    <row r="1733" spans="2:4" s="304" customFormat="1" x14ac:dyDescent="0.2">
      <c r="B1733" s="324"/>
      <c r="C1733" s="324"/>
      <c r="D1733" s="324"/>
    </row>
    <row r="1734" spans="2:4" s="304" customFormat="1" x14ac:dyDescent="0.2">
      <c r="B1734" s="324"/>
      <c r="C1734" s="324"/>
      <c r="D1734" s="324"/>
    </row>
    <row r="1735" spans="2:4" s="304" customFormat="1" x14ac:dyDescent="0.2">
      <c r="B1735" s="324"/>
      <c r="C1735" s="324"/>
      <c r="D1735" s="324"/>
    </row>
    <row r="1736" spans="2:4" s="304" customFormat="1" x14ac:dyDescent="0.2">
      <c r="B1736" s="324"/>
      <c r="C1736" s="324"/>
      <c r="D1736" s="324"/>
    </row>
    <row r="1737" spans="2:4" s="304" customFormat="1" x14ac:dyDescent="0.2">
      <c r="B1737" s="324"/>
      <c r="C1737" s="324"/>
      <c r="D1737" s="324"/>
    </row>
    <row r="1738" spans="2:4" s="304" customFormat="1" x14ac:dyDescent="0.2">
      <c r="B1738" s="324"/>
      <c r="C1738" s="324"/>
      <c r="D1738" s="324"/>
    </row>
    <row r="1739" spans="2:4" s="304" customFormat="1" x14ac:dyDescent="0.2">
      <c r="B1739" s="324"/>
      <c r="C1739" s="324"/>
      <c r="D1739" s="324"/>
    </row>
    <row r="1740" spans="2:4" s="304" customFormat="1" x14ac:dyDescent="0.2">
      <c r="B1740" s="324"/>
      <c r="C1740" s="324"/>
      <c r="D1740" s="324"/>
    </row>
    <row r="1741" spans="2:4" s="304" customFormat="1" x14ac:dyDescent="0.2">
      <c r="B1741" s="324"/>
      <c r="C1741" s="324"/>
      <c r="D1741" s="324"/>
    </row>
    <row r="1742" spans="2:4" s="304" customFormat="1" x14ac:dyDescent="0.2">
      <c r="B1742" s="324"/>
      <c r="C1742" s="324"/>
      <c r="D1742" s="324"/>
    </row>
    <row r="1743" spans="2:4" s="304" customFormat="1" x14ac:dyDescent="0.2">
      <c r="B1743" s="324"/>
      <c r="C1743" s="324"/>
      <c r="D1743" s="324"/>
    </row>
    <row r="1744" spans="2:4" s="304" customFormat="1" x14ac:dyDescent="0.2">
      <c r="B1744" s="324"/>
      <c r="C1744" s="324"/>
      <c r="D1744" s="324"/>
    </row>
    <row r="1745" spans="2:4" s="304" customFormat="1" x14ac:dyDescent="0.2">
      <c r="B1745" s="324"/>
      <c r="C1745" s="324"/>
      <c r="D1745" s="324"/>
    </row>
    <row r="1746" spans="2:4" s="304" customFormat="1" x14ac:dyDescent="0.2">
      <c r="B1746" s="324"/>
      <c r="C1746" s="324"/>
      <c r="D1746" s="324"/>
    </row>
    <row r="1747" spans="2:4" s="304" customFormat="1" x14ac:dyDescent="0.2">
      <c r="B1747" s="324"/>
      <c r="C1747" s="324"/>
      <c r="D1747" s="324"/>
    </row>
    <row r="1748" spans="2:4" s="304" customFormat="1" x14ac:dyDescent="0.2">
      <c r="B1748" s="324"/>
      <c r="C1748" s="324"/>
      <c r="D1748" s="324"/>
    </row>
    <row r="1749" spans="2:4" s="304" customFormat="1" x14ac:dyDescent="0.2">
      <c r="B1749" s="324"/>
      <c r="C1749" s="324"/>
      <c r="D1749" s="324"/>
    </row>
    <row r="1750" spans="2:4" s="304" customFormat="1" x14ac:dyDescent="0.2">
      <c r="B1750" s="324"/>
      <c r="C1750" s="324"/>
      <c r="D1750" s="324"/>
    </row>
    <row r="1751" spans="2:4" s="304" customFormat="1" x14ac:dyDescent="0.2">
      <c r="B1751" s="324"/>
      <c r="C1751" s="324"/>
      <c r="D1751" s="324"/>
    </row>
    <row r="1752" spans="2:4" s="304" customFormat="1" x14ac:dyDescent="0.2">
      <c r="B1752" s="324"/>
      <c r="C1752" s="324"/>
      <c r="D1752" s="324"/>
    </row>
    <row r="1753" spans="2:4" s="304" customFormat="1" x14ac:dyDescent="0.2">
      <c r="B1753" s="324"/>
      <c r="C1753" s="324"/>
      <c r="D1753" s="324"/>
    </row>
    <row r="1754" spans="2:4" s="304" customFormat="1" x14ac:dyDescent="0.2">
      <c r="B1754" s="324"/>
      <c r="C1754" s="324"/>
      <c r="D1754" s="324"/>
    </row>
    <row r="1755" spans="2:4" s="304" customFormat="1" x14ac:dyDescent="0.2">
      <c r="B1755" s="324"/>
      <c r="C1755" s="324"/>
      <c r="D1755" s="324"/>
    </row>
    <row r="1756" spans="2:4" s="304" customFormat="1" x14ac:dyDescent="0.2">
      <c r="B1756" s="324"/>
      <c r="C1756" s="324"/>
      <c r="D1756" s="324"/>
    </row>
    <row r="1757" spans="2:4" s="304" customFormat="1" x14ac:dyDescent="0.2">
      <c r="B1757" s="324"/>
      <c r="C1757" s="324"/>
      <c r="D1757" s="324"/>
    </row>
    <row r="1758" spans="2:4" s="304" customFormat="1" x14ac:dyDescent="0.2">
      <c r="B1758" s="324"/>
      <c r="C1758" s="324"/>
      <c r="D1758" s="324"/>
    </row>
    <row r="1759" spans="2:4" s="304" customFormat="1" x14ac:dyDescent="0.2">
      <c r="B1759" s="324"/>
      <c r="C1759" s="324"/>
      <c r="D1759" s="324"/>
    </row>
    <row r="1760" spans="2:4" s="304" customFormat="1" x14ac:dyDescent="0.2">
      <c r="B1760" s="324"/>
      <c r="C1760" s="324"/>
      <c r="D1760" s="324"/>
    </row>
    <row r="1761" spans="2:4" s="304" customFormat="1" x14ac:dyDescent="0.2">
      <c r="B1761" s="324"/>
      <c r="C1761" s="324"/>
      <c r="D1761" s="324"/>
    </row>
    <row r="1762" spans="2:4" s="304" customFormat="1" x14ac:dyDescent="0.2">
      <c r="B1762" s="324"/>
      <c r="C1762" s="324"/>
      <c r="D1762" s="324"/>
    </row>
    <row r="1763" spans="2:4" s="304" customFormat="1" x14ac:dyDescent="0.2">
      <c r="B1763" s="324"/>
      <c r="C1763" s="324"/>
      <c r="D1763" s="324"/>
    </row>
    <row r="1764" spans="2:4" s="304" customFormat="1" x14ac:dyDescent="0.2">
      <c r="B1764" s="324"/>
      <c r="C1764" s="324"/>
      <c r="D1764" s="324"/>
    </row>
    <row r="1765" spans="2:4" s="304" customFormat="1" x14ac:dyDescent="0.2">
      <c r="B1765" s="324"/>
      <c r="C1765" s="324"/>
      <c r="D1765" s="324"/>
    </row>
    <row r="1766" spans="2:4" s="304" customFormat="1" x14ac:dyDescent="0.2">
      <c r="B1766" s="324"/>
      <c r="C1766" s="324"/>
      <c r="D1766" s="324"/>
    </row>
    <row r="1767" spans="2:4" s="304" customFormat="1" x14ac:dyDescent="0.2">
      <c r="B1767" s="324"/>
      <c r="C1767" s="324"/>
      <c r="D1767" s="324"/>
    </row>
    <row r="1768" spans="2:4" s="304" customFormat="1" x14ac:dyDescent="0.2">
      <c r="B1768" s="324"/>
      <c r="C1768" s="324"/>
      <c r="D1768" s="324"/>
    </row>
    <row r="1769" spans="2:4" s="304" customFormat="1" x14ac:dyDescent="0.2">
      <c r="B1769" s="324"/>
      <c r="C1769" s="324"/>
      <c r="D1769" s="324"/>
    </row>
    <row r="1770" spans="2:4" s="304" customFormat="1" x14ac:dyDescent="0.2">
      <c r="B1770" s="324"/>
      <c r="C1770" s="324"/>
      <c r="D1770" s="324"/>
    </row>
    <row r="1771" spans="2:4" s="304" customFormat="1" x14ac:dyDescent="0.2">
      <c r="B1771" s="324"/>
      <c r="C1771" s="324"/>
      <c r="D1771" s="324"/>
    </row>
    <row r="1772" spans="2:4" s="304" customFormat="1" x14ac:dyDescent="0.2">
      <c r="B1772" s="324"/>
      <c r="C1772" s="324"/>
      <c r="D1772" s="324"/>
    </row>
    <row r="1773" spans="2:4" s="304" customFormat="1" x14ac:dyDescent="0.2">
      <c r="B1773" s="324"/>
      <c r="C1773" s="324"/>
      <c r="D1773" s="324"/>
    </row>
    <row r="1774" spans="2:4" s="304" customFormat="1" x14ac:dyDescent="0.2">
      <c r="B1774" s="324"/>
      <c r="C1774" s="324"/>
      <c r="D1774" s="324"/>
    </row>
    <row r="1775" spans="2:4" s="304" customFormat="1" x14ac:dyDescent="0.2">
      <c r="B1775" s="324"/>
      <c r="C1775" s="324"/>
      <c r="D1775" s="324"/>
    </row>
    <row r="1776" spans="2:4" s="304" customFormat="1" x14ac:dyDescent="0.2">
      <c r="B1776" s="324"/>
      <c r="C1776" s="324"/>
      <c r="D1776" s="324"/>
    </row>
    <row r="1777" spans="2:4" s="304" customFormat="1" x14ac:dyDescent="0.2">
      <c r="B1777" s="324"/>
      <c r="C1777" s="324"/>
      <c r="D1777" s="324"/>
    </row>
    <row r="1778" spans="2:4" s="304" customFormat="1" x14ac:dyDescent="0.2">
      <c r="B1778" s="324"/>
      <c r="C1778" s="324"/>
      <c r="D1778" s="324"/>
    </row>
    <row r="1779" spans="2:4" s="304" customFormat="1" x14ac:dyDescent="0.2">
      <c r="B1779" s="324"/>
      <c r="C1779" s="324"/>
      <c r="D1779" s="324"/>
    </row>
    <row r="1780" spans="2:4" s="304" customFormat="1" x14ac:dyDescent="0.2">
      <c r="B1780" s="324"/>
      <c r="C1780" s="324"/>
      <c r="D1780" s="324"/>
    </row>
    <row r="1781" spans="2:4" s="304" customFormat="1" x14ac:dyDescent="0.2">
      <c r="B1781" s="324"/>
      <c r="C1781" s="324"/>
      <c r="D1781" s="324"/>
    </row>
    <row r="1782" spans="2:4" s="304" customFormat="1" x14ac:dyDescent="0.2">
      <c r="B1782" s="324"/>
      <c r="C1782" s="324"/>
      <c r="D1782" s="324"/>
    </row>
    <row r="1783" spans="2:4" s="304" customFormat="1" x14ac:dyDescent="0.2">
      <c r="B1783" s="324"/>
      <c r="C1783" s="324"/>
      <c r="D1783" s="324"/>
    </row>
    <row r="1784" spans="2:4" s="304" customFormat="1" x14ac:dyDescent="0.2">
      <c r="B1784" s="324"/>
      <c r="C1784" s="324"/>
      <c r="D1784" s="324"/>
    </row>
    <row r="1785" spans="2:4" s="304" customFormat="1" x14ac:dyDescent="0.2">
      <c r="B1785" s="324"/>
      <c r="C1785" s="324"/>
      <c r="D1785" s="324"/>
    </row>
    <row r="1786" spans="2:4" s="304" customFormat="1" x14ac:dyDescent="0.2">
      <c r="B1786" s="324"/>
      <c r="C1786" s="324"/>
      <c r="D1786" s="324"/>
    </row>
    <row r="1787" spans="2:4" s="304" customFormat="1" x14ac:dyDescent="0.2">
      <c r="B1787" s="324"/>
      <c r="C1787" s="324"/>
      <c r="D1787" s="324"/>
    </row>
    <row r="1788" spans="2:4" s="304" customFormat="1" x14ac:dyDescent="0.2">
      <c r="B1788" s="324"/>
      <c r="C1788" s="324"/>
      <c r="D1788" s="324"/>
    </row>
    <row r="1789" spans="2:4" s="304" customFormat="1" x14ac:dyDescent="0.2">
      <c r="B1789" s="324"/>
      <c r="C1789" s="324"/>
      <c r="D1789" s="324"/>
    </row>
    <row r="1790" spans="2:4" s="304" customFormat="1" x14ac:dyDescent="0.2">
      <c r="B1790" s="324"/>
      <c r="C1790" s="324"/>
      <c r="D1790" s="324"/>
    </row>
    <row r="1791" spans="2:4" s="304" customFormat="1" x14ac:dyDescent="0.2">
      <c r="B1791" s="324"/>
      <c r="C1791" s="324"/>
      <c r="D1791" s="324"/>
    </row>
    <row r="1792" spans="2:4" s="304" customFormat="1" x14ac:dyDescent="0.2">
      <c r="B1792" s="324"/>
      <c r="C1792" s="324"/>
      <c r="D1792" s="324"/>
    </row>
    <row r="1793" spans="2:4" s="304" customFormat="1" x14ac:dyDescent="0.2">
      <c r="B1793" s="324"/>
      <c r="C1793" s="324"/>
      <c r="D1793" s="324"/>
    </row>
    <row r="1794" spans="2:4" s="304" customFormat="1" x14ac:dyDescent="0.2">
      <c r="B1794" s="324"/>
      <c r="C1794" s="324"/>
      <c r="D1794" s="324"/>
    </row>
    <row r="1795" spans="2:4" s="304" customFormat="1" x14ac:dyDescent="0.2">
      <c r="B1795" s="324"/>
      <c r="C1795" s="324"/>
      <c r="D1795" s="324"/>
    </row>
    <row r="1796" spans="2:4" s="304" customFormat="1" x14ac:dyDescent="0.2">
      <c r="B1796" s="324"/>
      <c r="C1796" s="324"/>
      <c r="D1796" s="324"/>
    </row>
    <row r="1797" spans="2:4" s="304" customFormat="1" x14ac:dyDescent="0.2">
      <c r="B1797" s="324"/>
      <c r="C1797" s="324"/>
      <c r="D1797" s="324"/>
    </row>
    <row r="1798" spans="2:4" s="304" customFormat="1" x14ac:dyDescent="0.2">
      <c r="B1798" s="324"/>
      <c r="C1798" s="324"/>
      <c r="D1798" s="324"/>
    </row>
    <row r="1799" spans="2:4" s="304" customFormat="1" x14ac:dyDescent="0.2">
      <c r="B1799" s="324"/>
      <c r="C1799" s="324"/>
      <c r="D1799" s="324"/>
    </row>
    <row r="1800" spans="2:4" s="304" customFormat="1" x14ac:dyDescent="0.2">
      <c r="B1800" s="324"/>
      <c r="C1800" s="324"/>
      <c r="D1800" s="324"/>
    </row>
    <row r="1801" spans="2:4" s="304" customFormat="1" x14ac:dyDescent="0.2">
      <c r="B1801" s="324"/>
      <c r="C1801" s="324"/>
      <c r="D1801" s="324"/>
    </row>
    <row r="1802" spans="2:4" s="304" customFormat="1" x14ac:dyDescent="0.2">
      <c r="B1802" s="324"/>
      <c r="C1802" s="324"/>
      <c r="D1802" s="324"/>
    </row>
    <row r="1803" spans="2:4" s="304" customFormat="1" x14ac:dyDescent="0.2">
      <c r="B1803" s="324"/>
      <c r="C1803" s="324"/>
      <c r="D1803" s="324"/>
    </row>
    <row r="1804" spans="2:4" s="304" customFormat="1" x14ac:dyDescent="0.2">
      <c r="B1804" s="324"/>
      <c r="C1804" s="324"/>
      <c r="D1804" s="324"/>
    </row>
    <row r="1805" spans="2:4" s="304" customFormat="1" x14ac:dyDescent="0.2">
      <c r="B1805" s="324"/>
      <c r="C1805" s="324"/>
      <c r="D1805" s="324"/>
    </row>
    <row r="1806" spans="2:4" s="304" customFormat="1" x14ac:dyDescent="0.2">
      <c r="B1806" s="324"/>
      <c r="C1806" s="324"/>
      <c r="D1806" s="324"/>
    </row>
    <row r="1807" spans="2:4" s="304" customFormat="1" x14ac:dyDescent="0.2">
      <c r="B1807" s="324"/>
      <c r="C1807" s="324"/>
      <c r="D1807" s="324"/>
    </row>
    <row r="1808" spans="2:4" s="304" customFormat="1" x14ac:dyDescent="0.2">
      <c r="B1808" s="324"/>
      <c r="C1808" s="324"/>
      <c r="D1808" s="324"/>
    </row>
    <row r="1809" spans="2:4" s="304" customFormat="1" x14ac:dyDescent="0.2">
      <c r="B1809" s="324"/>
      <c r="C1809" s="324"/>
      <c r="D1809" s="324"/>
    </row>
    <row r="1810" spans="2:4" s="304" customFormat="1" x14ac:dyDescent="0.2">
      <c r="B1810" s="324"/>
      <c r="C1810" s="324"/>
      <c r="D1810" s="324"/>
    </row>
    <row r="1811" spans="2:4" s="304" customFormat="1" x14ac:dyDescent="0.2">
      <c r="B1811" s="324"/>
      <c r="C1811" s="324"/>
      <c r="D1811" s="324"/>
    </row>
    <row r="1812" spans="2:4" s="304" customFormat="1" x14ac:dyDescent="0.2">
      <c r="B1812" s="324"/>
      <c r="C1812" s="324"/>
      <c r="D1812" s="324"/>
    </row>
    <row r="1813" spans="2:4" s="304" customFormat="1" x14ac:dyDescent="0.2">
      <c r="B1813" s="324"/>
      <c r="C1813" s="324"/>
      <c r="D1813" s="324"/>
    </row>
    <row r="1814" spans="2:4" s="304" customFormat="1" x14ac:dyDescent="0.2">
      <c r="B1814" s="324"/>
      <c r="C1814" s="324"/>
      <c r="D1814" s="324"/>
    </row>
    <row r="1815" spans="2:4" s="304" customFormat="1" x14ac:dyDescent="0.2">
      <c r="B1815" s="324"/>
      <c r="C1815" s="324"/>
      <c r="D1815" s="324"/>
    </row>
    <row r="1816" spans="2:4" s="304" customFormat="1" x14ac:dyDescent="0.2">
      <c r="B1816" s="324"/>
      <c r="C1816" s="324"/>
      <c r="D1816" s="324"/>
    </row>
    <row r="1817" spans="2:4" s="304" customFormat="1" x14ac:dyDescent="0.2">
      <c r="B1817" s="324"/>
      <c r="C1817" s="324"/>
      <c r="D1817" s="324"/>
    </row>
    <row r="1818" spans="2:4" s="304" customFormat="1" x14ac:dyDescent="0.2">
      <c r="B1818" s="324"/>
      <c r="C1818" s="324"/>
      <c r="D1818" s="324"/>
    </row>
    <row r="1819" spans="2:4" s="304" customFormat="1" x14ac:dyDescent="0.2">
      <c r="B1819" s="324"/>
      <c r="C1819" s="324"/>
      <c r="D1819" s="324"/>
    </row>
    <row r="1820" spans="2:4" s="304" customFormat="1" x14ac:dyDescent="0.2">
      <c r="B1820" s="324"/>
      <c r="C1820" s="324"/>
      <c r="D1820" s="324"/>
    </row>
    <row r="1821" spans="2:4" s="304" customFormat="1" x14ac:dyDescent="0.2">
      <c r="B1821" s="324"/>
      <c r="C1821" s="324"/>
      <c r="D1821" s="324"/>
    </row>
    <row r="1822" spans="2:4" s="304" customFormat="1" x14ac:dyDescent="0.2">
      <c r="B1822" s="324"/>
      <c r="C1822" s="324"/>
      <c r="D1822" s="324"/>
    </row>
    <row r="1823" spans="2:4" s="304" customFormat="1" x14ac:dyDescent="0.2">
      <c r="B1823" s="324"/>
      <c r="C1823" s="324"/>
      <c r="D1823" s="324"/>
    </row>
    <row r="1824" spans="2:4" s="304" customFormat="1" x14ac:dyDescent="0.2">
      <c r="B1824" s="324"/>
      <c r="C1824" s="324"/>
      <c r="D1824" s="324"/>
    </row>
    <row r="1825" spans="2:4" s="304" customFormat="1" x14ac:dyDescent="0.2">
      <c r="B1825" s="324"/>
      <c r="C1825" s="324"/>
      <c r="D1825" s="324"/>
    </row>
    <row r="1826" spans="2:4" s="304" customFormat="1" x14ac:dyDescent="0.2">
      <c r="B1826" s="324"/>
      <c r="C1826" s="324"/>
      <c r="D1826" s="324"/>
    </row>
    <row r="1827" spans="2:4" s="304" customFormat="1" x14ac:dyDescent="0.2">
      <c r="B1827" s="324"/>
      <c r="C1827" s="324"/>
      <c r="D1827" s="324"/>
    </row>
    <row r="1828" spans="2:4" s="304" customFormat="1" x14ac:dyDescent="0.2">
      <c r="B1828" s="324"/>
      <c r="C1828" s="324"/>
      <c r="D1828" s="324"/>
    </row>
    <row r="1829" spans="2:4" s="304" customFormat="1" x14ac:dyDescent="0.2">
      <c r="B1829" s="324"/>
      <c r="C1829" s="324"/>
      <c r="D1829" s="324"/>
    </row>
    <row r="1830" spans="2:4" s="304" customFormat="1" x14ac:dyDescent="0.2">
      <c r="B1830" s="324"/>
      <c r="C1830" s="324"/>
      <c r="D1830" s="324"/>
    </row>
    <row r="1831" spans="2:4" s="304" customFormat="1" x14ac:dyDescent="0.2">
      <c r="B1831" s="324"/>
      <c r="C1831" s="324"/>
      <c r="D1831" s="324"/>
    </row>
    <row r="1832" spans="2:4" s="304" customFormat="1" x14ac:dyDescent="0.2">
      <c r="B1832" s="324"/>
      <c r="C1832" s="324"/>
      <c r="D1832" s="324"/>
    </row>
    <row r="1833" spans="2:4" s="304" customFormat="1" x14ac:dyDescent="0.2">
      <c r="B1833" s="324"/>
      <c r="C1833" s="324"/>
      <c r="D1833" s="324"/>
    </row>
    <row r="1834" spans="2:4" s="304" customFormat="1" x14ac:dyDescent="0.2">
      <c r="B1834" s="324"/>
      <c r="C1834" s="324"/>
      <c r="D1834" s="324"/>
    </row>
    <row r="1835" spans="2:4" s="304" customFormat="1" x14ac:dyDescent="0.2">
      <c r="B1835" s="324"/>
      <c r="C1835" s="324"/>
      <c r="D1835" s="324"/>
    </row>
    <row r="1836" spans="2:4" s="304" customFormat="1" x14ac:dyDescent="0.2">
      <c r="B1836" s="324"/>
      <c r="C1836" s="324"/>
      <c r="D1836" s="324"/>
    </row>
    <row r="1837" spans="2:4" s="304" customFormat="1" x14ac:dyDescent="0.2">
      <c r="B1837" s="324"/>
      <c r="C1837" s="324"/>
      <c r="D1837" s="324"/>
    </row>
    <row r="1838" spans="2:4" s="304" customFormat="1" x14ac:dyDescent="0.2">
      <c r="B1838" s="324"/>
      <c r="C1838" s="324"/>
      <c r="D1838" s="324"/>
    </row>
    <row r="1839" spans="2:4" s="304" customFormat="1" x14ac:dyDescent="0.2">
      <c r="B1839" s="324"/>
      <c r="C1839" s="324"/>
      <c r="D1839" s="324"/>
    </row>
    <row r="1840" spans="2:4" s="304" customFormat="1" x14ac:dyDescent="0.2">
      <c r="B1840" s="324"/>
      <c r="C1840" s="324"/>
      <c r="D1840" s="324"/>
    </row>
    <row r="1841" spans="2:4" s="304" customFormat="1" x14ac:dyDescent="0.2">
      <c r="B1841" s="324"/>
      <c r="C1841" s="324"/>
      <c r="D1841" s="324"/>
    </row>
    <row r="1842" spans="2:4" s="304" customFormat="1" x14ac:dyDescent="0.2">
      <c r="B1842" s="324"/>
      <c r="C1842" s="324"/>
      <c r="D1842" s="324"/>
    </row>
    <row r="1843" spans="2:4" s="304" customFormat="1" x14ac:dyDescent="0.2">
      <c r="B1843" s="324"/>
      <c r="C1843" s="324"/>
      <c r="D1843" s="324"/>
    </row>
    <row r="1844" spans="2:4" s="304" customFormat="1" x14ac:dyDescent="0.2">
      <c r="B1844" s="324"/>
      <c r="C1844" s="324"/>
      <c r="D1844" s="324"/>
    </row>
    <row r="1845" spans="2:4" s="304" customFormat="1" x14ac:dyDescent="0.2">
      <c r="B1845" s="324"/>
      <c r="C1845" s="324"/>
      <c r="D1845" s="324"/>
    </row>
    <row r="1846" spans="2:4" s="304" customFormat="1" x14ac:dyDescent="0.2">
      <c r="B1846" s="324"/>
      <c r="C1846" s="324"/>
      <c r="D1846" s="324"/>
    </row>
    <row r="1847" spans="2:4" s="304" customFormat="1" x14ac:dyDescent="0.2">
      <c r="B1847" s="324"/>
      <c r="C1847" s="324"/>
      <c r="D1847" s="324"/>
    </row>
    <row r="1848" spans="2:4" s="304" customFormat="1" x14ac:dyDescent="0.2">
      <c r="B1848" s="324"/>
      <c r="C1848" s="324"/>
      <c r="D1848" s="324"/>
    </row>
    <row r="1849" spans="2:4" s="304" customFormat="1" x14ac:dyDescent="0.2">
      <c r="B1849" s="324"/>
      <c r="C1849" s="324"/>
      <c r="D1849" s="324"/>
    </row>
    <row r="1850" spans="2:4" s="304" customFormat="1" x14ac:dyDescent="0.2">
      <c r="B1850" s="324"/>
      <c r="C1850" s="324"/>
      <c r="D1850" s="324"/>
    </row>
    <row r="1851" spans="2:4" s="304" customFormat="1" x14ac:dyDescent="0.2">
      <c r="B1851" s="324"/>
      <c r="C1851" s="324"/>
      <c r="D1851" s="324"/>
    </row>
    <row r="1852" spans="2:4" s="304" customFormat="1" x14ac:dyDescent="0.2">
      <c r="B1852" s="324"/>
      <c r="C1852" s="324"/>
      <c r="D1852" s="324"/>
    </row>
    <row r="1853" spans="2:4" s="304" customFormat="1" x14ac:dyDescent="0.2">
      <c r="B1853" s="324"/>
      <c r="C1853" s="324"/>
      <c r="D1853" s="324"/>
    </row>
    <row r="1854" spans="2:4" s="304" customFormat="1" x14ac:dyDescent="0.2">
      <c r="B1854" s="324"/>
      <c r="C1854" s="324"/>
      <c r="D1854" s="324"/>
    </row>
    <row r="1855" spans="2:4" s="304" customFormat="1" x14ac:dyDescent="0.2">
      <c r="B1855" s="324"/>
      <c r="C1855" s="324"/>
      <c r="D1855" s="324"/>
    </row>
    <row r="1856" spans="2:4" s="304" customFormat="1" x14ac:dyDescent="0.2">
      <c r="B1856" s="324"/>
      <c r="C1856" s="324"/>
      <c r="D1856" s="324"/>
    </row>
    <row r="1857" spans="2:4" s="304" customFormat="1" x14ac:dyDescent="0.2">
      <c r="B1857" s="324"/>
      <c r="C1857" s="324"/>
      <c r="D1857" s="324"/>
    </row>
    <row r="1858" spans="2:4" s="304" customFormat="1" x14ac:dyDescent="0.2">
      <c r="B1858" s="324"/>
      <c r="C1858" s="324"/>
      <c r="D1858" s="324"/>
    </row>
    <row r="1859" spans="2:4" s="304" customFormat="1" x14ac:dyDescent="0.2">
      <c r="B1859" s="324"/>
      <c r="C1859" s="324"/>
      <c r="D1859" s="324"/>
    </row>
    <row r="1860" spans="2:4" s="304" customFormat="1" x14ac:dyDescent="0.2">
      <c r="B1860" s="324"/>
      <c r="C1860" s="324"/>
      <c r="D1860" s="324"/>
    </row>
    <row r="1861" spans="2:4" s="304" customFormat="1" x14ac:dyDescent="0.2">
      <c r="B1861" s="324"/>
      <c r="C1861" s="324"/>
      <c r="D1861" s="324"/>
    </row>
    <row r="1862" spans="2:4" s="304" customFormat="1" x14ac:dyDescent="0.2">
      <c r="B1862" s="324"/>
      <c r="C1862" s="324"/>
      <c r="D1862" s="324"/>
    </row>
    <row r="1863" spans="2:4" s="304" customFormat="1" x14ac:dyDescent="0.2">
      <c r="B1863" s="324"/>
      <c r="C1863" s="324"/>
      <c r="D1863" s="324"/>
    </row>
    <row r="1864" spans="2:4" s="304" customFormat="1" x14ac:dyDescent="0.2">
      <c r="B1864" s="324"/>
      <c r="C1864" s="324"/>
      <c r="D1864" s="324"/>
    </row>
    <row r="1865" spans="2:4" s="304" customFormat="1" x14ac:dyDescent="0.2">
      <c r="B1865" s="324"/>
      <c r="C1865" s="324"/>
      <c r="D1865" s="324"/>
    </row>
    <row r="1866" spans="2:4" s="304" customFormat="1" x14ac:dyDescent="0.2">
      <c r="B1866" s="324"/>
      <c r="C1866" s="324"/>
      <c r="D1866" s="324"/>
    </row>
    <row r="1867" spans="2:4" s="304" customFormat="1" x14ac:dyDescent="0.2">
      <c r="B1867" s="324"/>
      <c r="C1867" s="324"/>
      <c r="D1867" s="324"/>
    </row>
    <row r="1868" spans="2:4" s="304" customFormat="1" x14ac:dyDescent="0.2">
      <c r="B1868" s="324"/>
      <c r="C1868" s="324"/>
      <c r="D1868" s="324"/>
    </row>
    <row r="1869" spans="2:4" s="304" customFormat="1" x14ac:dyDescent="0.2">
      <c r="B1869" s="324"/>
      <c r="C1869" s="324"/>
      <c r="D1869" s="324"/>
    </row>
    <row r="1870" spans="2:4" s="304" customFormat="1" x14ac:dyDescent="0.2">
      <c r="B1870" s="324"/>
      <c r="C1870" s="324"/>
      <c r="D1870" s="324"/>
    </row>
    <row r="1871" spans="2:4" s="304" customFormat="1" x14ac:dyDescent="0.2">
      <c r="B1871" s="324"/>
      <c r="C1871" s="324"/>
      <c r="D1871" s="324"/>
    </row>
    <row r="1872" spans="2:4" s="304" customFormat="1" x14ac:dyDescent="0.2">
      <c r="B1872" s="324"/>
      <c r="C1872" s="324"/>
      <c r="D1872" s="324"/>
    </row>
    <row r="1873" spans="2:4" s="304" customFormat="1" x14ac:dyDescent="0.2">
      <c r="B1873" s="324"/>
      <c r="C1873" s="324"/>
      <c r="D1873" s="324"/>
    </row>
    <row r="1874" spans="2:4" s="304" customFormat="1" x14ac:dyDescent="0.2">
      <c r="B1874" s="324"/>
      <c r="C1874" s="324"/>
      <c r="D1874" s="324"/>
    </row>
    <row r="1875" spans="2:4" s="304" customFormat="1" x14ac:dyDescent="0.2">
      <c r="B1875" s="324"/>
      <c r="C1875" s="324"/>
      <c r="D1875" s="324"/>
    </row>
    <row r="1876" spans="2:4" s="304" customFormat="1" x14ac:dyDescent="0.2">
      <c r="B1876" s="324"/>
      <c r="C1876" s="324"/>
      <c r="D1876" s="324"/>
    </row>
    <row r="1877" spans="2:4" s="304" customFormat="1" x14ac:dyDescent="0.2">
      <c r="B1877" s="324"/>
      <c r="C1877" s="324"/>
      <c r="D1877" s="324"/>
    </row>
    <row r="1878" spans="2:4" s="304" customFormat="1" x14ac:dyDescent="0.2">
      <c r="B1878" s="324"/>
      <c r="C1878" s="324"/>
      <c r="D1878" s="324"/>
    </row>
    <row r="1879" spans="2:4" s="304" customFormat="1" x14ac:dyDescent="0.2">
      <c r="B1879" s="324"/>
      <c r="C1879" s="324"/>
      <c r="D1879" s="324"/>
    </row>
    <row r="1880" spans="2:4" s="304" customFormat="1" x14ac:dyDescent="0.2">
      <c r="B1880" s="324"/>
      <c r="C1880" s="324"/>
      <c r="D1880" s="324"/>
    </row>
    <row r="1881" spans="2:4" s="304" customFormat="1" x14ac:dyDescent="0.2">
      <c r="B1881" s="324"/>
      <c r="C1881" s="324"/>
      <c r="D1881" s="324"/>
    </row>
    <row r="1882" spans="2:4" s="304" customFormat="1" x14ac:dyDescent="0.2">
      <c r="B1882" s="324"/>
      <c r="C1882" s="324"/>
      <c r="D1882" s="324"/>
    </row>
    <row r="1883" spans="2:4" s="304" customFormat="1" x14ac:dyDescent="0.2">
      <c r="B1883" s="324"/>
      <c r="C1883" s="324"/>
      <c r="D1883" s="324"/>
    </row>
    <row r="1884" spans="2:4" s="304" customFormat="1" x14ac:dyDescent="0.2">
      <c r="B1884" s="324"/>
      <c r="C1884" s="324"/>
      <c r="D1884" s="324"/>
    </row>
    <row r="1885" spans="2:4" s="304" customFormat="1" x14ac:dyDescent="0.2">
      <c r="B1885" s="324"/>
      <c r="C1885" s="324"/>
      <c r="D1885" s="324"/>
    </row>
    <row r="1886" spans="2:4" s="304" customFormat="1" x14ac:dyDescent="0.2">
      <c r="B1886" s="324"/>
      <c r="C1886" s="324"/>
      <c r="D1886" s="324"/>
    </row>
    <row r="1887" spans="2:4" s="304" customFormat="1" x14ac:dyDescent="0.2">
      <c r="B1887" s="324"/>
      <c r="C1887" s="324"/>
      <c r="D1887" s="324"/>
    </row>
    <row r="1888" spans="2:4" s="304" customFormat="1" x14ac:dyDescent="0.2">
      <c r="B1888" s="324"/>
      <c r="C1888" s="324"/>
      <c r="D1888" s="324"/>
    </row>
    <row r="1889" spans="2:4" s="304" customFormat="1" x14ac:dyDescent="0.2">
      <c r="B1889" s="324"/>
      <c r="C1889" s="324"/>
      <c r="D1889" s="324"/>
    </row>
    <row r="1890" spans="2:4" s="304" customFormat="1" x14ac:dyDescent="0.2">
      <c r="B1890" s="324"/>
      <c r="C1890" s="324"/>
      <c r="D1890" s="324"/>
    </row>
    <row r="1891" spans="2:4" s="304" customFormat="1" x14ac:dyDescent="0.2">
      <c r="B1891" s="324"/>
      <c r="C1891" s="324"/>
      <c r="D1891" s="324"/>
    </row>
    <row r="1892" spans="2:4" s="304" customFormat="1" x14ac:dyDescent="0.2">
      <c r="B1892" s="324"/>
      <c r="C1892" s="324"/>
      <c r="D1892" s="324"/>
    </row>
    <row r="1893" spans="2:4" s="304" customFormat="1" x14ac:dyDescent="0.2">
      <c r="B1893" s="324"/>
      <c r="C1893" s="324"/>
      <c r="D1893" s="324"/>
    </row>
    <row r="1894" spans="2:4" s="304" customFormat="1" x14ac:dyDescent="0.2">
      <c r="B1894" s="324"/>
      <c r="C1894" s="324"/>
      <c r="D1894" s="324"/>
    </row>
    <row r="1895" spans="2:4" s="304" customFormat="1" x14ac:dyDescent="0.2">
      <c r="B1895" s="324"/>
      <c r="C1895" s="324"/>
      <c r="D1895" s="324"/>
    </row>
    <row r="1896" spans="2:4" s="304" customFormat="1" x14ac:dyDescent="0.2">
      <c r="B1896" s="324"/>
      <c r="C1896" s="324"/>
      <c r="D1896" s="324"/>
    </row>
    <row r="1897" spans="2:4" s="304" customFormat="1" x14ac:dyDescent="0.2">
      <c r="B1897" s="324"/>
      <c r="C1897" s="324"/>
      <c r="D1897" s="324"/>
    </row>
    <row r="1898" spans="2:4" s="304" customFormat="1" x14ac:dyDescent="0.2">
      <c r="B1898" s="324"/>
      <c r="C1898" s="324"/>
      <c r="D1898" s="324"/>
    </row>
    <row r="1899" spans="2:4" s="304" customFormat="1" x14ac:dyDescent="0.2">
      <c r="B1899" s="324"/>
      <c r="C1899" s="324"/>
      <c r="D1899" s="324"/>
    </row>
    <row r="1900" spans="2:4" s="304" customFormat="1" x14ac:dyDescent="0.2">
      <c r="B1900" s="324"/>
      <c r="C1900" s="324"/>
      <c r="D1900" s="324"/>
    </row>
    <row r="1901" spans="2:4" s="304" customFormat="1" x14ac:dyDescent="0.2">
      <c r="B1901" s="324"/>
      <c r="C1901" s="324"/>
      <c r="D1901" s="324"/>
    </row>
    <row r="1902" spans="2:4" s="304" customFormat="1" x14ac:dyDescent="0.2">
      <c r="B1902" s="324"/>
      <c r="C1902" s="324"/>
      <c r="D1902" s="324"/>
    </row>
    <row r="1903" spans="2:4" s="304" customFormat="1" x14ac:dyDescent="0.2">
      <c r="B1903" s="324"/>
      <c r="C1903" s="324"/>
      <c r="D1903" s="324"/>
    </row>
    <row r="1904" spans="2:4" s="304" customFormat="1" x14ac:dyDescent="0.2">
      <c r="B1904" s="324"/>
      <c r="C1904" s="324"/>
      <c r="D1904" s="324"/>
    </row>
    <row r="1905" spans="2:4" s="304" customFormat="1" x14ac:dyDescent="0.2">
      <c r="B1905" s="324"/>
      <c r="C1905" s="324"/>
      <c r="D1905" s="324"/>
    </row>
    <row r="1906" spans="2:4" s="304" customFormat="1" x14ac:dyDescent="0.2">
      <c r="B1906" s="324"/>
      <c r="C1906" s="324"/>
      <c r="D1906" s="324"/>
    </row>
    <row r="1907" spans="2:4" s="304" customFormat="1" x14ac:dyDescent="0.2">
      <c r="B1907" s="324"/>
      <c r="C1907" s="324"/>
      <c r="D1907" s="324"/>
    </row>
    <row r="1908" spans="2:4" s="304" customFormat="1" x14ac:dyDescent="0.2">
      <c r="B1908" s="324"/>
      <c r="C1908" s="324"/>
      <c r="D1908" s="324"/>
    </row>
    <row r="1909" spans="2:4" s="304" customFormat="1" x14ac:dyDescent="0.2">
      <c r="B1909" s="324"/>
      <c r="C1909" s="324"/>
      <c r="D1909" s="324"/>
    </row>
    <row r="1910" spans="2:4" s="304" customFormat="1" x14ac:dyDescent="0.2">
      <c r="B1910" s="324"/>
      <c r="C1910" s="324"/>
      <c r="D1910" s="324"/>
    </row>
    <row r="1911" spans="2:4" s="304" customFormat="1" x14ac:dyDescent="0.2">
      <c r="B1911" s="324"/>
      <c r="C1911" s="324"/>
      <c r="D1911" s="324"/>
    </row>
    <row r="1912" spans="2:4" s="304" customFormat="1" x14ac:dyDescent="0.2">
      <c r="B1912" s="324"/>
      <c r="C1912" s="324"/>
      <c r="D1912" s="324"/>
    </row>
    <row r="1913" spans="2:4" s="304" customFormat="1" x14ac:dyDescent="0.2">
      <c r="B1913" s="324"/>
      <c r="C1913" s="324"/>
      <c r="D1913" s="324"/>
    </row>
    <row r="1914" spans="2:4" s="304" customFormat="1" x14ac:dyDescent="0.2">
      <c r="B1914" s="324"/>
      <c r="C1914" s="324"/>
      <c r="D1914" s="324"/>
    </row>
    <row r="1915" spans="2:4" s="304" customFormat="1" x14ac:dyDescent="0.2">
      <c r="B1915" s="324"/>
      <c r="C1915" s="324"/>
      <c r="D1915" s="324"/>
    </row>
    <row r="1916" spans="2:4" s="304" customFormat="1" x14ac:dyDescent="0.2">
      <c r="B1916" s="324"/>
      <c r="C1916" s="324"/>
      <c r="D1916" s="324"/>
    </row>
    <row r="1917" spans="2:4" s="304" customFormat="1" x14ac:dyDescent="0.2">
      <c r="B1917" s="324"/>
      <c r="C1917" s="324"/>
      <c r="D1917" s="324"/>
    </row>
    <row r="1918" spans="2:4" s="304" customFormat="1" x14ac:dyDescent="0.2">
      <c r="B1918" s="324"/>
      <c r="C1918" s="324"/>
      <c r="D1918" s="324"/>
    </row>
    <row r="1919" spans="2:4" s="304" customFormat="1" x14ac:dyDescent="0.2">
      <c r="B1919" s="324"/>
      <c r="C1919" s="324"/>
      <c r="D1919" s="324"/>
    </row>
    <row r="1920" spans="2:4" s="304" customFormat="1" x14ac:dyDescent="0.2">
      <c r="B1920" s="324"/>
      <c r="C1920" s="324"/>
      <c r="D1920" s="324"/>
    </row>
    <row r="1921" spans="2:4" s="304" customFormat="1" x14ac:dyDescent="0.2">
      <c r="B1921" s="324"/>
      <c r="C1921" s="324"/>
      <c r="D1921" s="324"/>
    </row>
    <row r="1922" spans="2:4" s="304" customFormat="1" x14ac:dyDescent="0.2">
      <c r="B1922" s="324"/>
      <c r="C1922" s="324"/>
      <c r="D1922" s="324"/>
    </row>
    <row r="1923" spans="2:4" s="304" customFormat="1" x14ac:dyDescent="0.2">
      <c r="B1923" s="324"/>
      <c r="C1923" s="324"/>
      <c r="D1923" s="324"/>
    </row>
    <row r="1924" spans="2:4" s="304" customFormat="1" x14ac:dyDescent="0.2">
      <c r="B1924" s="324"/>
      <c r="C1924" s="324"/>
      <c r="D1924" s="324"/>
    </row>
    <row r="1925" spans="2:4" s="304" customFormat="1" x14ac:dyDescent="0.2">
      <c r="B1925" s="324"/>
      <c r="C1925" s="324"/>
      <c r="D1925" s="324"/>
    </row>
    <row r="1926" spans="2:4" s="304" customFormat="1" x14ac:dyDescent="0.2">
      <c r="B1926" s="324"/>
      <c r="C1926" s="324"/>
      <c r="D1926" s="324"/>
    </row>
    <row r="1927" spans="2:4" s="304" customFormat="1" x14ac:dyDescent="0.2">
      <c r="B1927" s="324"/>
      <c r="C1927" s="324"/>
      <c r="D1927" s="324"/>
    </row>
    <row r="1928" spans="2:4" s="304" customFormat="1" x14ac:dyDescent="0.2">
      <c r="B1928" s="324"/>
      <c r="C1928" s="324"/>
      <c r="D1928" s="324"/>
    </row>
    <row r="1929" spans="2:4" s="304" customFormat="1" x14ac:dyDescent="0.2">
      <c r="B1929" s="324"/>
      <c r="C1929" s="324"/>
      <c r="D1929" s="324"/>
    </row>
    <row r="1930" spans="2:4" s="304" customFormat="1" x14ac:dyDescent="0.2">
      <c r="B1930" s="324"/>
      <c r="C1930" s="324"/>
      <c r="D1930" s="324"/>
    </row>
    <row r="1931" spans="2:4" s="304" customFormat="1" x14ac:dyDescent="0.2">
      <c r="B1931" s="324"/>
      <c r="C1931" s="324"/>
      <c r="D1931" s="324"/>
    </row>
    <row r="1932" spans="2:4" s="304" customFormat="1" x14ac:dyDescent="0.2">
      <c r="B1932" s="324"/>
      <c r="C1932" s="324"/>
      <c r="D1932" s="324"/>
    </row>
    <row r="1933" spans="2:4" s="304" customFormat="1" x14ac:dyDescent="0.2">
      <c r="B1933" s="324"/>
      <c r="C1933" s="324"/>
      <c r="D1933" s="324"/>
    </row>
    <row r="1934" spans="2:4" s="304" customFormat="1" x14ac:dyDescent="0.2">
      <c r="B1934" s="324"/>
      <c r="C1934" s="324"/>
      <c r="D1934" s="324"/>
    </row>
    <row r="1935" spans="2:4" s="304" customFormat="1" x14ac:dyDescent="0.2">
      <c r="B1935" s="324"/>
      <c r="C1935" s="324"/>
      <c r="D1935" s="324"/>
    </row>
    <row r="1936" spans="2:4" s="304" customFormat="1" x14ac:dyDescent="0.2">
      <c r="B1936" s="324"/>
      <c r="C1936" s="324"/>
      <c r="D1936" s="324"/>
    </row>
    <row r="1937" spans="2:4" s="304" customFormat="1" x14ac:dyDescent="0.2">
      <c r="B1937" s="324"/>
      <c r="C1937" s="324"/>
      <c r="D1937" s="324"/>
    </row>
    <row r="1938" spans="2:4" s="304" customFormat="1" x14ac:dyDescent="0.2">
      <c r="B1938" s="324"/>
      <c r="C1938" s="324"/>
      <c r="D1938" s="324"/>
    </row>
    <row r="1939" spans="2:4" s="304" customFormat="1" x14ac:dyDescent="0.2">
      <c r="B1939" s="324"/>
      <c r="C1939" s="324"/>
      <c r="D1939" s="324"/>
    </row>
    <row r="1940" spans="2:4" s="304" customFormat="1" x14ac:dyDescent="0.2">
      <c r="B1940" s="324"/>
      <c r="C1940" s="324"/>
      <c r="D1940" s="324"/>
    </row>
    <row r="1941" spans="2:4" s="304" customFormat="1" x14ac:dyDescent="0.2">
      <c r="B1941" s="324"/>
      <c r="C1941" s="324"/>
      <c r="D1941" s="324"/>
    </row>
    <row r="1942" spans="2:4" s="304" customFormat="1" x14ac:dyDescent="0.2">
      <c r="B1942" s="324"/>
      <c r="C1942" s="324"/>
      <c r="D1942" s="324"/>
    </row>
    <row r="1943" spans="2:4" s="304" customFormat="1" x14ac:dyDescent="0.2">
      <c r="B1943" s="324"/>
      <c r="C1943" s="324"/>
      <c r="D1943" s="324"/>
    </row>
    <row r="1944" spans="2:4" s="304" customFormat="1" x14ac:dyDescent="0.2">
      <c r="B1944" s="324"/>
      <c r="C1944" s="324"/>
      <c r="D1944" s="324"/>
    </row>
    <row r="1945" spans="2:4" s="304" customFormat="1" x14ac:dyDescent="0.2">
      <c r="B1945" s="324"/>
      <c r="C1945" s="324"/>
      <c r="D1945" s="324"/>
    </row>
    <row r="1946" spans="2:4" s="304" customFormat="1" x14ac:dyDescent="0.2">
      <c r="B1946" s="324"/>
      <c r="C1946" s="324"/>
      <c r="D1946" s="324"/>
    </row>
    <row r="1947" spans="2:4" s="304" customFormat="1" x14ac:dyDescent="0.2">
      <c r="B1947" s="324"/>
      <c r="C1947" s="324"/>
      <c r="D1947" s="324"/>
    </row>
    <row r="1948" spans="2:4" s="304" customFormat="1" x14ac:dyDescent="0.2">
      <c r="B1948" s="324"/>
      <c r="C1948" s="324"/>
      <c r="D1948" s="324"/>
    </row>
    <row r="1949" spans="2:4" s="304" customFormat="1" x14ac:dyDescent="0.2">
      <c r="B1949" s="324"/>
      <c r="C1949" s="324"/>
      <c r="D1949" s="324"/>
    </row>
    <row r="1950" spans="2:4" s="304" customFormat="1" x14ac:dyDescent="0.2">
      <c r="B1950" s="324"/>
      <c r="C1950" s="324"/>
      <c r="D1950" s="324"/>
    </row>
    <row r="1951" spans="2:4" s="304" customFormat="1" x14ac:dyDescent="0.2">
      <c r="B1951" s="324"/>
      <c r="C1951" s="324"/>
      <c r="D1951" s="324"/>
    </row>
    <row r="1952" spans="2:4" s="304" customFormat="1" x14ac:dyDescent="0.2">
      <c r="B1952" s="324"/>
      <c r="C1952" s="324"/>
      <c r="D1952" s="324"/>
    </row>
    <row r="1953" spans="2:4" s="304" customFormat="1" x14ac:dyDescent="0.2">
      <c r="B1953" s="324"/>
      <c r="C1953" s="324"/>
      <c r="D1953" s="324"/>
    </row>
    <row r="1954" spans="2:4" s="304" customFormat="1" x14ac:dyDescent="0.2">
      <c r="B1954" s="324"/>
      <c r="C1954" s="324"/>
      <c r="D1954" s="324"/>
    </row>
    <row r="1955" spans="2:4" s="304" customFormat="1" x14ac:dyDescent="0.2">
      <c r="B1955" s="324"/>
      <c r="C1955" s="324"/>
      <c r="D1955" s="324"/>
    </row>
    <row r="1956" spans="2:4" s="304" customFormat="1" x14ac:dyDescent="0.2">
      <c r="B1956" s="324"/>
      <c r="C1956" s="324"/>
      <c r="D1956" s="324"/>
    </row>
    <row r="1957" spans="2:4" s="304" customFormat="1" x14ac:dyDescent="0.2">
      <c r="B1957" s="324"/>
      <c r="C1957" s="324"/>
      <c r="D1957" s="324"/>
    </row>
    <row r="1958" spans="2:4" s="304" customFormat="1" x14ac:dyDescent="0.2">
      <c r="B1958" s="324"/>
      <c r="C1958" s="324"/>
      <c r="D1958" s="324"/>
    </row>
    <row r="1959" spans="2:4" s="304" customFormat="1" x14ac:dyDescent="0.2">
      <c r="B1959" s="324"/>
      <c r="C1959" s="324"/>
      <c r="D1959" s="324"/>
    </row>
    <row r="1960" spans="2:4" s="304" customFormat="1" x14ac:dyDescent="0.2">
      <c r="B1960" s="324"/>
      <c r="C1960" s="324"/>
      <c r="D1960" s="324"/>
    </row>
    <row r="1961" spans="2:4" s="304" customFormat="1" x14ac:dyDescent="0.2">
      <c r="B1961" s="324"/>
      <c r="C1961" s="324"/>
      <c r="D1961" s="324"/>
    </row>
    <row r="1962" spans="2:4" s="304" customFormat="1" x14ac:dyDescent="0.2">
      <c r="B1962" s="324"/>
      <c r="C1962" s="324"/>
      <c r="D1962" s="324"/>
    </row>
    <row r="1963" spans="2:4" s="304" customFormat="1" x14ac:dyDescent="0.2">
      <c r="B1963" s="324"/>
      <c r="C1963" s="324"/>
      <c r="D1963" s="324"/>
    </row>
    <row r="1964" spans="2:4" s="304" customFormat="1" x14ac:dyDescent="0.2">
      <c r="B1964" s="324"/>
      <c r="C1964" s="324"/>
      <c r="D1964" s="324"/>
    </row>
    <row r="1965" spans="2:4" s="304" customFormat="1" x14ac:dyDescent="0.2">
      <c r="B1965" s="324"/>
      <c r="C1965" s="324"/>
      <c r="D1965" s="324"/>
    </row>
    <row r="1966" spans="2:4" s="304" customFormat="1" x14ac:dyDescent="0.2">
      <c r="B1966" s="324"/>
      <c r="C1966" s="324"/>
      <c r="D1966" s="324"/>
    </row>
    <row r="1967" spans="2:4" s="304" customFormat="1" x14ac:dyDescent="0.2">
      <c r="B1967" s="324"/>
      <c r="C1967" s="324"/>
      <c r="D1967" s="324"/>
    </row>
    <row r="1968" spans="2:4" s="304" customFormat="1" x14ac:dyDescent="0.2">
      <c r="B1968" s="324"/>
      <c r="C1968" s="324"/>
      <c r="D1968" s="324"/>
    </row>
    <row r="1969" spans="2:4" s="304" customFormat="1" x14ac:dyDescent="0.2">
      <c r="B1969" s="324"/>
      <c r="C1969" s="324"/>
      <c r="D1969" s="324"/>
    </row>
    <row r="1970" spans="2:4" s="304" customFormat="1" x14ac:dyDescent="0.2">
      <c r="B1970" s="324"/>
      <c r="C1970" s="324"/>
      <c r="D1970" s="324"/>
    </row>
    <row r="1971" spans="2:4" s="304" customFormat="1" x14ac:dyDescent="0.2">
      <c r="B1971" s="324"/>
      <c r="C1971" s="324"/>
      <c r="D1971" s="324"/>
    </row>
    <row r="1972" spans="2:4" s="304" customFormat="1" x14ac:dyDescent="0.2">
      <c r="B1972" s="324"/>
      <c r="C1972" s="324"/>
      <c r="D1972" s="324"/>
    </row>
    <row r="1973" spans="2:4" s="304" customFormat="1" x14ac:dyDescent="0.2">
      <c r="B1973" s="324"/>
      <c r="C1973" s="324"/>
      <c r="D1973" s="324"/>
    </row>
    <row r="1974" spans="2:4" s="304" customFormat="1" x14ac:dyDescent="0.2">
      <c r="B1974" s="324"/>
      <c r="C1974" s="324"/>
      <c r="D1974" s="324"/>
    </row>
    <row r="1975" spans="2:4" s="304" customFormat="1" x14ac:dyDescent="0.2">
      <c r="B1975" s="324"/>
      <c r="C1975" s="324"/>
      <c r="D1975" s="324"/>
    </row>
    <row r="1976" spans="2:4" s="304" customFormat="1" x14ac:dyDescent="0.2">
      <c r="B1976" s="324"/>
      <c r="C1976" s="324"/>
      <c r="D1976" s="324"/>
    </row>
    <row r="1977" spans="2:4" s="304" customFormat="1" x14ac:dyDescent="0.2">
      <c r="B1977" s="324"/>
      <c r="C1977" s="324"/>
      <c r="D1977" s="324"/>
    </row>
    <row r="1978" spans="2:4" s="304" customFormat="1" x14ac:dyDescent="0.2">
      <c r="B1978" s="324"/>
      <c r="C1978" s="324"/>
      <c r="D1978" s="324"/>
    </row>
    <row r="1979" spans="2:4" s="304" customFormat="1" x14ac:dyDescent="0.2">
      <c r="B1979" s="324"/>
      <c r="C1979" s="324"/>
      <c r="D1979" s="324"/>
    </row>
    <row r="1980" spans="2:4" s="304" customFormat="1" x14ac:dyDescent="0.2">
      <c r="B1980" s="324"/>
      <c r="C1980" s="324"/>
      <c r="D1980" s="324"/>
    </row>
    <row r="1981" spans="2:4" s="304" customFormat="1" x14ac:dyDescent="0.2">
      <c r="B1981" s="324"/>
      <c r="C1981" s="324"/>
      <c r="D1981" s="324"/>
    </row>
    <row r="1982" spans="2:4" s="304" customFormat="1" x14ac:dyDescent="0.2">
      <c r="B1982" s="324"/>
      <c r="C1982" s="324"/>
      <c r="D1982" s="324"/>
    </row>
    <row r="1983" spans="2:4" s="304" customFormat="1" x14ac:dyDescent="0.2">
      <c r="B1983" s="324"/>
      <c r="C1983" s="324"/>
      <c r="D1983" s="324"/>
    </row>
    <row r="1984" spans="2:4" s="304" customFormat="1" x14ac:dyDescent="0.2">
      <c r="B1984" s="324"/>
      <c r="C1984" s="324"/>
      <c r="D1984" s="324"/>
    </row>
    <row r="1985" spans="2:4" s="304" customFormat="1" x14ac:dyDescent="0.2">
      <c r="B1985" s="324"/>
      <c r="C1985" s="324"/>
      <c r="D1985" s="324"/>
    </row>
    <row r="1986" spans="2:4" s="304" customFormat="1" x14ac:dyDescent="0.2">
      <c r="B1986" s="324"/>
      <c r="C1986" s="324"/>
      <c r="D1986" s="324"/>
    </row>
    <row r="1987" spans="2:4" s="304" customFormat="1" x14ac:dyDescent="0.2">
      <c r="B1987" s="324"/>
      <c r="C1987" s="324"/>
      <c r="D1987" s="324"/>
    </row>
    <row r="1988" spans="2:4" s="304" customFormat="1" x14ac:dyDescent="0.2">
      <c r="B1988" s="324"/>
      <c r="C1988" s="324"/>
      <c r="D1988" s="324"/>
    </row>
    <row r="1989" spans="2:4" s="304" customFormat="1" x14ac:dyDescent="0.2">
      <c r="B1989" s="324"/>
      <c r="C1989" s="324"/>
      <c r="D1989" s="324"/>
    </row>
    <row r="1990" spans="2:4" s="304" customFormat="1" x14ac:dyDescent="0.2">
      <c r="B1990" s="324"/>
      <c r="C1990" s="324"/>
      <c r="D1990" s="324"/>
    </row>
    <row r="1991" spans="2:4" s="304" customFormat="1" x14ac:dyDescent="0.2">
      <c r="B1991" s="324"/>
      <c r="C1991" s="324"/>
      <c r="D1991" s="324"/>
    </row>
    <row r="1992" spans="2:4" s="304" customFormat="1" x14ac:dyDescent="0.2">
      <c r="B1992" s="324"/>
      <c r="C1992" s="324"/>
      <c r="D1992" s="324"/>
    </row>
    <row r="1993" spans="2:4" s="304" customFormat="1" x14ac:dyDescent="0.2">
      <c r="B1993" s="324"/>
      <c r="C1993" s="324"/>
      <c r="D1993" s="324"/>
    </row>
    <row r="1994" spans="2:4" s="304" customFormat="1" x14ac:dyDescent="0.2">
      <c r="B1994" s="324"/>
      <c r="C1994" s="324"/>
      <c r="D1994" s="324"/>
    </row>
    <row r="1995" spans="2:4" s="304" customFormat="1" x14ac:dyDescent="0.2">
      <c r="B1995" s="324"/>
      <c r="C1995" s="324"/>
      <c r="D1995" s="324"/>
    </row>
    <row r="1996" spans="2:4" s="304" customFormat="1" x14ac:dyDescent="0.2">
      <c r="B1996" s="324"/>
      <c r="C1996" s="324"/>
      <c r="D1996" s="324"/>
    </row>
    <row r="1997" spans="2:4" s="304" customFormat="1" x14ac:dyDescent="0.2">
      <c r="B1997" s="324"/>
      <c r="C1997" s="324"/>
      <c r="D1997" s="324"/>
    </row>
    <row r="1998" spans="2:4" s="304" customFormat="1" x14ac:dyDescent="0.2">
      <c r="B1998" s="324"/>
      <c r="C1998" s="324"/>
      <c r="D1998" s="324"/>
    </row>
    <row r="1999" spans="2:4" s="304" customFormat="1" x14ac:dyDescent="0.2">
      <c r="B1999" s="324"/>
      <c r="C1999" s="324"/>
      <c r="D1999" s="324"/>
    </row>
    <row r="2000" spans="2:4" s="304" customFormat="1" x14ac:dyDescent="0.2">
      <c r="B2000" s="324"/>
      <c r="C2000" s="324"/>
      <c r="D2000" s="324"/>
    </row>
    <row r="2001" spans="2:4" s="304" customFormat="1" x14ac:dyDescent="0.2">
      <c r="B2001" s="324"/>
      <c r="C2001" s="324"/>
      <c r="D2001" s="324"/>
    </row>
    <row r="2002" spans="2:4" s="304" customFormat="1" x14ac:dyDescent="0.2">
      <c r="B2002" s="324"/>
      <c r="C2002" s="324"/>
      <c r="D2002" s="324"/>
    </row>
    <row r="2003" spans="2:4" s="304" customFormat="1" x14ac:dyDescent="0.2">
      <c r="B2003" s="324"/>
      <c r="C2003" s="324"/>
      <c r="D2003" s="324"/>
    </row>
    <row r="2004" spans="2:4" s="304" customFormat="1" x14ac:dyDescent="0.2">
      <c r="B2004" s="324"/>
      <c r="C2004" s="324"/>
      <c r="D2004" s="324"/>
    </row>
    <row r="2005" spans="2:4" s="304" customFormat="1" x14ac:dyDescent="0.2">
      <c r="B2005" s="324"/>
      <c r="C2005" s="324"/>
      <c r="D2005" s="324"/>
    </row>
    <row r="2006" spans="2:4" s="304" customFormat="1" x14ac:dyDescent="0.2">
      <c r="B2006" s="324"/>
      <c r="C2006" s="324"/>
      <c r="D2006" s="324"/>
    </row>
    <row r="2007" spans="2:4" s="304" customFormat="1" x14ac:dyDescent="0.2">
      <c r="B2007" s="324"/>
      <c r="C2007" s="324"/>
      <c r="D2007" s="324"/>
    </row>
    <row r="2008" spans="2:4" s="304" customFormat="1" x14ac:dyDescent="0.2">
      <c r="B2008" s="324"/>
      <c r="C2008" s="324"/>
      <c r="D2008" s="324"/>
    </row>
    <row r="2009" spans="2:4" s="304" customFormat="1" x14ac:dyDescent="0.2">
      <c r="B2009" s="324"/>
      <c r="C2009" s="324"/>
      <c r="D2009" s="324"/>
    </row>
    <row r="2010" spans="2:4" s="304" customFormat="1" x14ac:dyDescent="0.2">
      <c r="B2010" s="324"/>
      <c r="C2010" s="324"/>
      <c r="D2010" s="324"/>
    </row>
    <row r="2011" spans="2:4" s="304" customFormat="1" x14ac:dyDescent="0.2">
      <c r="B2011" s="324"/>
      <c r="C2011" s="324"/>
      <c r="D2011" s="324"/>
    </row>
    <row r="2012" spans="2:4" s="304" customFormat="1" x14ac:dyDescent="0.2">
      <c r="B2012" s="324"/>
      <c r="C2012" s="324"/>
      <c r="D2012" s="324"/>
    </row>
    <row r="2013" spans="2:4" s="304" customFormat="1" x14ac:dyDescent="0.2">
      <c r="B2013" s="324"/>
      <c r="C2013" s="324"/>
      <c r="D2013" s="324"/>
    </row>
    <row r="2014" spans="2:4" s="304" customFormat="1" x14ac:dyDescent="0.2">
      <c r="B2014" s="324"/>
      <c r="C2014" s="324"/>
      <c r="D2014" s="324"/>
    </row>
    <row r="2015" spans="2:4" s="304" customFormat="1" x14ac:dyDescent="0.2">
      <c r="B2015" s="324"/>
      <c r="C2015" s="324"/>
      <c r="D2015" s="324"/>
    </row>
    <row r="2016" spans="2:4" s="304" customFormat="1" x14ac:dyDescent="0.2">
      <c r="B2016" s="324"/>
      <c r="C2016" s="324"/>
      <c r="D2016" s="324"/>
    </row>
    <row r="2017" spans="2:4" s="304" customFormat="1" x14ac:dyDescent="0.2">
      <c r="B2017" s="324"/>
      <c r="C2017" s="324"/>
      <c r="D2017" s="324"/>
    </row>
    <row r="2018" spans="2:4" s="304" customFormat="1" x14ac:dyDescent="0.2">
      <c r="B2018" s="324"/>
      <c r="C2018" s="324"/>
      <c r="D2018" s="324"/>
    </row>
    <row r="2019" spans="2:4" s="304" customFormat="1" x14ac:dyDescent="0.2">
      <c r="B2019" s="324"/>
      <c r="C2019" s="324"/>
      <c r="D2019" s="324"/>
    </row>
    <row r="2020" spans="2:4" s="304" customFormat="1" x14ac:dyDescent="0.2">
      <c r="B2020" s="324"/>
      <c r="C2020" s="324"/>
      <c r="D2020" s="324"/>
    </row>
    <row r="2021" spans="2:4" s="304" customFormat="1" x14ac:dyDescent="0.2">
      <c r="B2021" s="324"/>
      <c r="C2021" s="324"/>
      <c r="D2021" s="324"/>
    </row>
    <row r="2022" spans="2:4" s="304" customFormat="1" x14ac:dyDescent="0.2">
      <c r="B2022" s="324"/>
      <c r="C2022" s="324"/>
      <c r="D2022" s="324"/>
    </row>
    <row r="2023" spans="2:4" s="304" customFormat="1" x14ac:dyDescent="0.2">
      <c r="B2023" s="324"/>
      <c r="C2023" s="324"/>
      <c r="D2023" s="324"/>
    </row>
    <row r="2024" spans="2:4" s="304" customFormat="1" x14ac:dyDescent="0.2">
      <c r="B2024" s="324"/>
      <c r="C2024" s="324"/>
      <c r="D2024" s="324"/>
    </row>
    <row r="2025" spans="2:4" s="304" customFormat="1" x14ac:dyDescent="0.2">
      <c r="B2025" s="324"/>
      <c r="C2025" s="324"/>
      <c r="D2025" s="324"/>
    </row>
    <row r="2026" spans="2:4" s="304" customFormat="1" x14ac:dyDescent="0.2">
      <c r="B2026" s="324"/>
      <c r="C2026" s="324"/>
      <c r="D2026" s="324"/>
    </row>
    <row r="2027" spans="2:4" s="304" customFormat="1" x14ac:dyDescent="0.2">
      <c r="B2027" s="324"/>
      <c r="C2027" s="324"/>
      <c r="D2027" s="324"/>
    </row>
    <row r="2028" spans="2:4" s="304" customFormat="1" x14ac:dyDescent="0.2">
      <c r="B2028" s="324"/>
      <c r="C2028" s="324"/>
      <c r="D2028" s="324"/>
    </row>
    <row r="2029" spans="2:4" s="304" customFormat="1" x14ac:dyDescent="0.2">
      <c r="B2029" s="324"/>
      <c r="C2029" s="324"/>
      <c r="D2029" s="324"/>
    </row>
    <row r="2030" spans="2:4" s="304" customFormat="1" x14ac:dyDescent="0.2">
      <c r="B2030" s="324"/>
      <c r="C2030" s="324"/>
      <c r="D2030" s="324"/>
    </row>
    <row r="2031" spans="2:4" s="304" customFormat="1" x14ac:dyDescent="0.2">
      <c r="B2031" s="324"/>
      <c r="C2031" s="324"/>
      <c r="D2031" s="324"/>
    </row>
    <row r="2032" spans="2:4" s="304" customFormat="1" x14ac:dyDescent="0.2">
      <c r="B2032" s="324"/>
      <c r="C2032" s="324"/>
      <c r="D2032" s="324"/>
    </row>
    <row r="2033" spans="2:4" s="304" customFormat="1" x14ac:dyDescent="0.2">
      <c r="B2033" s="324"/>
      <c r="C2033" s="324"/>
      <c r="D2033" s="324"/>
    </row>
    <row r="2034" spans="2:4" s="304" customFormat="1" x14ac:dyDescent="0.2">
      <c r="B2034" s="324"/>
      <c r="C2034" s="324"/>
      <c r="D2034" s="324"/>
    </row>
    <row r="2035" spans="2:4" s="304" customFormat="1" x14ac:dyDescent="0.2">
      <c r="B2035" s="324"/>
      <c r="C2035" s="324"/>
      <c r="D2035" s="324"/>
    </row>
    <row r="2036" spans="2:4" s="304" customFormat="1" x14ac:dyDescent="0.2">
      <c r="B2036" s="324"/>
      <c r="C2036" s="324"/>
      <c r="D2036" s="324"/>
    </row>
    <row r="2037" spans="2:4" s="304" customFormat="1" x14ac:dyDescent="0.2">
      <c r="B2037" s="324"/>
      <c r="C2037" s="324"/>
      <c r="D2037" s="324"/>
    </row>
    <row r="2038" spans="2:4" s="304" customFormat="1" x14ac:dyDescent="0.2">
      <c r="B2038" s="324"/>
      <c r="C2038" s="324"/>
      <c r="D2038" s="324"/>
    </row>
    <row r="2039" spans="2:4" s="304" customFormat="1" x14ac:dyDescent="0.2">
      <c r="B2039" s="324"/>
      <c r="C2039" s="324"/>
      <c r="D2039" s="324"/>
    </row>
    <row r="2040" spans="2:4" s="304" customFormat="1" x14ac:dyDescent="0.2">
      <c r="B2040" s="324"/>
      <c r="C2040" s="324"/>
      <c r="D2040" s="324"/>
    </row>
    <row r="2041" spans="2:4" s="304" customFormat="1" x14ac:dyDescent="0.2">
      <c r="B2041" s="324"/>
      <c r="C2041" s="324"/>
      <c r="D2041" s="324"/>
    </row>
    <row r="2042" spans="2:4" s="304" customFormat="1" x14ac:dyDescent="0.2">
      <c r="B2042" s="324"/>
      <c r="C2042" s="324"/>
      <c r="D2042" s="324"/>
    </row>
    <row r="2043" spans="2:4" s="304" customFormat="1" x14ac:dyDescent="0.2">
      <c r="B2043" s="324"/>
      <c r="C2043" s="324"/>
      <c r="D2043" s="324"/>
    </row>
    <row r="2044" spans="2:4" s="304" customFormat="1" x14ac:dyDescent="0.2">
      <c r="B2044" s="324"/>
      <c r="C2044" s="324"/>
      <c r="D2044" s="324"/>
    </row>
    <row r="2045" spans="2:4" s="304" customFormat="1" x14ac:dyDescent="0.2">
      <c r="B2045" s="324"/>
      <c r="C2045" s="324"/>
      <c r="D2045" s="324"/>
    </row>
    <row r="2046" spans="2:4" s="304" customFormat="1" x14ac:dyDescent="0.2">
      <c r="B2046" s="324"/>
      <c r="C2046" s="324"/>
      <c r="D2046" s="324"/>
    </row>
    <row r="2047" spans="2:4" s="304" customFormat="1" x14ac:dyDescent="0.2">
      <c r="B2047" s="324"/>
      <c r="C2047" s="324"/>
      <c r="D2047" s="324"/>
    </row>
    <row r="2048" spans="2:4" s="304" customFormat="1" x14ac:dyDescent="0.2">
      <c r="B2048" s="324"/>
      <c r="C2048" s="324"/>
      <c r="D2048" s="324"/>
    </row>
    <row r="2049" spans="2:4" s="304" customFormat="1" x14ac:dyDescent="0.2">
      <c r="B2049" s="324"/>
      <c r="C2049" s="324"/>
      <c r="D2049" s="324"/>
    </row>
    <row r="2050" spans="2:4" s="304" customFormat="1" x14ac:dyDescent="0.2">
      <c r="B2050" s="324"/>
      <c r="C2050" s="324"/>
      <c r="D2050" s="324"/>
    </row>
    <row r="2051" spans="2:4" s="304" customFormat="1" x14ac:dyDescent="0.2">
      <c r="B2051" s="324"/>
      <c r="C2051" s="324"/>
      <c r="D2051" s="324"/>
    </row>
    <row r="2052" spans="2:4" s="304" customFormat="1" x14ac:dyDescent="0.2">
      <c r="B2052" s="324"/>
      <c r="C2052" s="324"/>
      <c r="D2052" s="324"/>
    </row>
    <row r="2053" spans="2:4" s="304" customFormat="1" x14ac:dyDescent="0.2">
      <c r="B2053" s="324"/>
      <c r="C2053" s="324"/>
      <c r="D2053" s="324"/>
    </row>
    <row r="2054" spans="2:4" s="304" customFormat="1" x14ac:dyDescent="0.2">
      <c r="B2054" s="324"/>
      <c r="C2054" s="324"/>
      <c r="D2054" s="324"/>
    </row>
    <row r="2055" spans="2:4" s="304" customFormat="1" x14ac:dyDescent="0.2">
      <c r="B2055" s="324"/>
      <c r="C2055" s="324"/>
      <c r="D2055" s="324"/>
    </row>
    <row r="2056" spans="2:4" s="304" customFormat="1" x14ac:dyDescent="0.2">
      <c r="B2056" s="324"/>
      <c r="C2056" s="324"/>
      <c r="D2056" s="324"/>
    </row>
    <row r="2057" spans="2:4" s="304" customFormat="1" x14ac:dyDescent="0.2">
      <c r="B2057" s="324"/>
      <c r="C2057" s="324"/>
      <c r="D2057" s="324"/>
    </row>
    <row r="2058" spans="2:4" s="304" customFormat="1" x14ac:dyDescent="0.2">
      <c r="B2058" s="324"/>
      <c r="C2058" s="324"/>
      <c r="D2058" s="324"/>
    </row>
    <row r="2059" spans="2:4" s="304" customFormat="1" x14ac:dyDescent="0.2">
      <c r="B2059" s="324"/>
      <c r="C2059" s="324"/>
      <c r="D2059" s="324"/>
    </row>
    <row r="2060" spans="2:4" s="304" customFormat="1" x14ac:dyDescent="0.2">
      <c r="B2060" s="324"/>
      <c r="C2060" s="324"/>
      <c r="D2060" s="324"/>
    </row>
    <row r="2061" spans="2:4" s="304" customFormat="1" x14ac:dyDescent="0.2">
      <c r="B2061" s="324"/>
      <c r="C2061" s="324"/>
      <c r="D2061" s="324"/>
    </row>
    <row r="2062" spans="2:4" s="304" customFormat="1" x14ac:dyDescent="0.2">
      <c r="B2062" s="324"/>
      <c r="C2062" s="324"/>
      <c r="D2062" s="324"/>
    </row>
    <row r="2063" spans="2:4" s="304" customFormat="1" x14ac:dyDescent="0.2">
      <c r="B2063" s="324"/>
      <c r="C2063" s="324"/>
      <c r="D2063" s="324"/>
    </row>
    <row r="2064" spans="2:4" s="304" customFormat="1" x14ac:dyDescent="0.2">
      <c r="B2064" s="324"/>
      <c r="C2064" s="324"/>
      <c r="D2064" s="324"/>
    </row>
    <row r="2065" spans="2:4" s="304" customFormat="1" x14ac:dyDescent="0.2">
      <c r="B2065" s="324"/>
      <c r="C2065" s="324"/>
      <c r="D2065" s="324"/>
    </row>
    <row r="2066" spans="2:4" s="304" customFormat="1" x14ac:dyDescent="0.2">
      <c r="B2066" s="324"/>
      <c r="C2066" s="324"/>
      <c r="D2066" s="324"/>
    </row>
    <row r="2067" spans="2:4" s="304" customFormat="1" x14ac:dyDescent="0.2">
      <c r="B2067" s="324"/>
      <c r="C2067" s="324"/>
      <c r="D2067" s="324"/>
    </row>
    <row r="2068" spans="2:4" s="304" customFormat="1" x14ac:dyDescent="0.2">
      <c r="B2068" s="324"/>
      <c r="C2068" s="324"/>
      <c r="D2068" s="324"/>
    </row>
    <row r="2069" spans="2:4" s="304" customFormat="1" x14ac:dyDescent="0.2">
      <c r="B2069" s="324"/>
      <c r="C2069" s="324"/>
      <c r="D2069" s="324"/>
    </row>
    <row r="2070" spans="2:4" s="304" customFormat="1" x14ac:dyDescent="0.2">
      <c r="B2070" s="324"/>
      <c r="C2070" s="324"/>
      <c r="D2070" s="324"/>
    </row>
    <row r="2071" spans="2:4" s="304" customFormat="1" x14ac:dyDescent="0.2">
      <c r="B2071" s="324"/>
      <c r="C2071" s="324"/>
      <c r="D2071" s="324"/>
    </row>
    <row r="2072" spans="2:4" s="304" customFormat="1" x14ac:dyDescent="0.2">
      <c r="B2072" s="324"/>
      <c r="C2072" s="324"/>
      <c r="D2072" s="324"/>
    </row>
    <row r="2073" spans="2:4" s="304" customFormat="1" x14ac:dyDescent="0.2">
      <c r="B2073" s="324"/>
      <c r="C2073" s="324"/>
      <c r="D2073" s="324"/>
    </row>
    <row r="2074" spans="2:4" s="304" customFormat="1" x14ac:dyDescent="0.2">
      <c r="B2074" s="324"/>
      <c r="C2074" s="324"/>
      <c r="D2074" s="324"/>
    </row>
    <row r="2075" spans="2:4" s="304" customFormat="1" x14ac:dyDescent="0.2">
      <c r="B2075" s="324"/>
      <c r="C2075" s="324"/>
      <c r="D2075" s="324"/>
    </row>
    <row r="2076" spans="2:4" s="304" customFormat="1" x14ac:dyDescent="0.2">
      <c r="B2076" s="324"/>
      <c r="C2076" s="324"/>
      <c r="D2076" s="324"/>
    </row>
    <row r="2077" spans="2:4" s="304" customFormat="1" x14ac:dyDescent="0.2">
      <c r="B2077" s="324"/>
      <c r="C2077" s="324"/>
      <c r="D2077" s="324"/>
    </row>
    <row r="2078" spans="2:4" s="304" customFormat="1" x14ac:dyDescent="0.2">
      <c r="B2078" s="324"/>
      <c r="C2078" s="324"/>
      <c r="D2078" s="324"/>
    </row>
    <row r="2079" spans="2:4" s="304" customFormat="1" x14ac:dyDescent="0.2">
      <c r="B2079" s="324"/>
      <c r="C2079" s="324"/>
      <c r="D2079" s="324"/>
    </row>
    <row r="2080" spans="2:4" s="304" customFormat="1" x14ac:dyDescent="0.2">
      <c r="B2080" s="324"/>
      <c r="C2080" s="324"/>
      <c r="D2080" s="324"/>
    </row>
    <row r="2081" spans="2:4" s="304" customFormat="1" x14ac:dyDescent="0.2">
      <c r="B2081" s="324"/>
      <c r="C2081" s="324"/>
      <c r="D2081" s="324"/>
    </row>
    <row r="2082" spans="2:4" s="304" customFormat="1" x14ac:dyDescent="0.2">
      <c r="B2082" s="324"/>
      <c r="C2082" s="324"/>
      <c r="D2082" s="324"/>
    </row>
    <row r="2083" spans="2:4" s="304" customFormat="1" x14ac:dyDescent="0.2">
      <c r="B2083" s="324"/>
      <c r="C2083" s="324"/>
      <c r="D2083" s="324"/>
    </row>
    <row r="2084" spans="2:4" s="304" customFormat="1" x14ac:dyDescent="0.2">
      <c r="B2084" s="324"/>
      <c r="C2084" s="324"/>
      <c r="D2084" s="324"/>
    </row>
    <row r="2085" spans="2:4" s="304" customFormat="1" x14ac:dyDescent="0.2">
      <c r="B2085" s="324"/>
      <c r="C2085" s="324"/>
      <c r="D2085" s="324"/>
    </row>
    <row r="2086" spans="2:4" s="304" customFormat="1" x14ac:dyDescent="0.2">
      <c r="B2086" s="324"/>
      <c r="C2086" s="324"/>
      <c r="D2086" s="324"/>
    </row>
    <row r="2087" spans="2:4" s="304" customFormat="1" x14ac:dyDescent="0.2">
      <c r="B2087" s="324"/>
      <c r="C2087" s="324"/>
      <c r="D2087" s="324"/>
    </row>
    <row r="2088" spans="2:4" s="304" customFormat="1" x14ac:dyDescent="0.2">
      <c r="B2088" s="324"/>
      <c r="C2088" s="324"/>
      <c r="D2088" s="324"/>
    </row>
    <row r="2089" spans="2:4" s="304" customFormat="1" x14ac:dyDescent="0.2">
      <c r="B2089" s="324"/>
      <c r="C2089" s="324"/>
      <c r="D2089" s="324"/>
    </row>
    <row r="2090" spans="2:4" s="304" customFormat="1" x14ac:dyDescent="0.2">
      <c r="B2090" s="324"/>
      <c r="C2090" s="324"/>
      <c r="D2090" s="324"/>
    </row>
    <row r="2091" spans="2:4" s="304" customFormat="1" x14ac:dyDescent="0.2">
      <c r="B2091" s="324"/>
      <c r="C2091" s="324"/>
      <c r="D2091" s="324"/>
    </row>
    <row r="2092" spans="2:4" s="304" customFormat="1" x14ac:dyDescent="0.2">
      <c r="B2092" s="324"/>
      <c r="C2092" s="324"/>
      <c r="D2092" s="324"/>
    </row>
    <row r="2093" spans="2:4" s="304" customFormat="1" x14ac:dyDescent="0.2">
      <c r="B2093" s="324"/>
      <c r="C2093" s="324"/>
      <c r="D2093" s="324"/>
    </row>
    <row r="2094" spans="2:4" s="304" customFormat="1" x14ac:dyDescent="0.2">
      <c r="B2094" s="324"/>
      <c r="C2094" s="324"/>
      <c r="D2094" s="324"/>
    </row>
    <row r="2095" spans="2:4" s="304" customFormat="1" x14ac:dyDescent="0.2">
      <c r="B2095" s="324"/>
      <c r="C2095" s="324"/>
      <c r="D2095" s="324"/>
    </row>
    <row r="2096" spans="2:4" s="304" customFormat="1" x14ac:dyDescent="0.2">
      <c r="B2096" s="324"/>
      <c r="C2096" s="324"/>
      <c r="D2096" s="324"/>
    </row>
    <row r="2097" spans="2:4" s="304" customFormat="1" x14ac:dyDescent="0.2">
      <c r="B2097" s="324"/>
      <c r="C2097" s="324"/>
      <c r="D2097" s="324"/>
    </row>
    <row r="2098" spans="2:4" s="304" customFormat="1" x14ac:dyDescent="0.2">
      <c r="B2098" s="324"/>
      <c r="C2098" s="324"/>
      <c r="D2098" s="324"/>
    </row>
    <row r="2099" spans="2:4" s="304" customFormat="1" x14ac:dyDescent="0.2">
      <c r="B2099" s="324"/>
      <c r="C2099" s="324"/>
      <c r="D2099" s="324"/>
    </row>
    <row r="2100" spans="2:4" s="304" customFormat="1" x14ac:dyDescent="0.2">
      <c r="B2100" s="324"/>
      <c r="C2100" s="324"/>
      <c r="D2100" s="324"/>
    </row>
    <row r="2101" spans="2:4" s="304" customFormat="1" x14ac:dyDescent="0.2">
      <c r="B2101" s="324"/>
      <c r="C2101" s="324"/>
      <c r="D2101" s="324"/>
    </row>
    <row r="2102" spans="2:4" s="304" customFormat="1" x14ac:dyDescent="0.2">
      <c r="B2102" s="324"/>
      <c r="C2102" s="324"/>
      <c r="D2102" s="324"/>
    </row>
    <row r="2103" spans="2:4" s="304" customFormat="1" x14ac:dyDescent="0.2">
      <c r="B2103" s="324"/>
      <c r="C2103" s="324"/>
      <c r="D2103" s="324"/>
    </row>
    <row r="2104" spans="2:4" s="304" customFormat="1" x14ac:dyDescent="0.2">
      <c r="B2104" s="324"/>
      <c r="C2104" s="324"/>
      <c r="D2104" s="324"/>
    </row>
    <row r="2105" spans="2:4" s="304" customFormat="1" x14ac:dyDescent="0.2">
      <c r="B2105" s="324"/>
      <c r="C2105" s="324"/>
      <c r="D2105" s="324"/>
    </row>
    <row r="2106" spans="2:4" s="304" customFormat="1" x14ac:dyDescent="0.2">
      <c r="B2106" s="324"/>
      <c r="C2106" s="324"/>
      <c r="D2106" s="324"/>
    </row>
    <row r="2107" spans="2:4" s="304" customFormat="1" x14ac:dyDescent="0.2">
      <c r="B2107" s="324"/>
      <c r="C2107" s="324"/>
      <c r="D2107" s="324"/>
    </row>
    <row r="2108" spans="2:4" s="304" customFormat="1" x14ac:dyDescent="0.2">
      <c r="B2108" s="324"/>
      <c r="C2108" s="324"/>
      <c r="D2108" s="324"/>
    </row>
    <row r="2109" spans="2:4" s="304" customFormat="1" x14ac:dyDescent="0.2">
      <c r="B2109" s="324"/>
      <c r="C2109" s="324"/>
      <c r="D2109" s="324"/>
    </row>
    <row r="2110" spans="2:4" s="304" customFormat="1" x14ac:dyDescent="0.2">
      <c r="B2110" s="324"/>
      <c r="C2110" s="324"/>
      <c r="D2110" s="324"/>
    </row>
    <row r="2111" spans="2:4" s="304" customFormat="1" x14ac:dyDescent="0.2">
      <c r="B2111" s="324"/>
      <c r="C2111" s="324"/>
      <c r="D2111" s="324"/>
    </row>
    <row r="2112" spans="2:4" s="304" customFormat="1" x14ac:dyDescent="0.2">
      <c r="B2112" s="324"/>
      <c r="C2112" s="324"/>
      <c r="D2112" s="324"/>
    </row>
    <row r="2113" spans="2:4" s="304" customFormat="1" x14ac:dyDescent="0.2">
      <c r="B2113" s="324"/>
      <c r="C2113" s="324"/>
      <c r="D2113" s="324"/>
    </row>
    <row r="2114" spans="2:4" s="304" customFormat="1" x14ac:dyDescent="0.2">
      <c r="B2114" s="324"/>
      <c r="C2114" s="324"/>
      <c r="D2114" s="324"/>
    </row>
    <row r="2115" spans="2:4" s="304" customFormat="1" x14ac:dyDescent="0.2">
      <c r="B2115" s="324"/>
      <c r="C2115" s="324"/>
      <c r="D2115" s="324"/>
    </row>
    <row r="2116" spans="2:4" s="304" customFormat="1" x14ac:dyDescent="0.2">
      <c r="B2116" s="324"/>
      <c r="C2116" s="324"/>
      <c r="D2116" s="324"/>
    </row>
    <row r="2117" spans="2:4" s="304" customFormat="1" x14ac:dyDescent="0.2">
      <c r="B2117" s="324"/>
      <c r="C2117" s="324"/>
      <c r="D2117" s="324"/>
    </row>
    <row r="2118" spans="2:4" s="304" customFormat="1" x14ac:dyDescent="0.2">
      <c r="B2118" s="324"/>
      <c r="C2118" s="324"/>
      <c r="D2118" s="324"/>
    </row>
    <row r="2119" spans="2:4" s="304" customFormat="1" x14ac:dyDescent="0.2">
      <c r="B2119" s="324"/>
      <c r="C2119" s="324"/>
      <c r="D2119" s="324"/>
    </row>
    <row r="2120" spans="2:4" s="304" customFormat="1" x14ac:dyDescent="0.2">
      <c r="B2120" s="324"/>
      <c r="C2120" s="324"/>
      <c r="D2120" s="324"/>
    </row>
    <row r="2121" spans="2:4" s="304" customFormat="1" x14ac:dyDescent="0.2">
      <c r="B2121" s="324"/>
      <c r="C2121" s="324"/>
      <c r="D2121" s="324"/>
    </row>
    <row r="2122" spans="2:4" s="304" customFormat="1" x14ac:dyDescent="0.2">
      <c r="B2122" s="324"/>
      <c r="C2122" s="324"/>
      <c r="D2122" s="324"/>
    </row>
    <row r="2123" spans="2:4" s="304" customFormat="1" x14ac:dyDescent="0.2">
      <c r="B2123" s="324"/>
      <c r="C2123" s="324"/>
      <c r="D2123" s="324"/>
    </row>
    <row r="2124" spans="2:4" s="304" customFormat="1" x14ac:dyDescent="0.2">
      <c r="B2124" s="324"/>
      <c r="C2124" s="324"/>
      <c r="D2124" s="324"/>
    </row>
    <row r="2125" spans="2:4" s="304" customFormat="1" x14ac:dyDescent="0.2">
      <c r="B2125" s="324"/>
      <c r="C2125" s="324"/>
      <c r="D2125" s="324"/>
    </row>
    <row r="2126" spans="2:4" s="304" customFormat="1" x14ac:dyDescent="0.2">
      <c r="B2126" s="324"/>
      <c r="C2126" s="324"/>
      <c r="D2126" s="324"/>
    </row>
    <row r="2127" spans="2:4" s="304" customFormat="1" x14ac:dyDescent="0.2">
      <c r="B2127" s="324"/>
      <c r="C2127" s="324"/>
      <c r="D2127" s="324"/>
    </row>
    <row r="2128" spans="2:4" s="304" customFormat="1" x14ac:dyDescent="0.2">
      <c r="B2128" s="324"/>
      <c r="C2128" s="324"/>
      <c r="D2128" s="324"/>
    </row>
    <row r="2129" spans="2:4" s="304" customFormat="1" x14ac:dyDescent="0.2">
      <c r="B2129" s="324"/>
      <c r="C2129" s="324"/>
      <c r="D2129" s="324"/>
    </row>
    <row r="2130" spans="2:4" s="304" customFormat="1" x14ac:dyDescent="0.2">
      <c r="B2130" s="324"/>
      <c r="C2130" s="324"/>
      <c r="D2130" s="324"/>
    </row>
    <row r="2131" spans="2:4" s="304" customFormat="1" x14ac:dyDescent="0.2">
      <c r="B2131" s="324"/>
      <c r="C2131" s="324"/>
      <c r="D2131" s="324"/>
    </row>
    <row r="2132" spans="2:4" s="304" customFormat="1" x14ac:dyDescent="0.2">
      <c r="B2132" s="324"/>
      <c r="C2132" s="324"/>
      <c r="D2132" s="324"/>
    </row>
    <row r="2133" spans="2:4" s="304" customFormat="1" x14ac:dyDescent="0.2">
      <c r="B2133" s="324"/>
      <c r="C2133" s="324"/>
      <c r="D2133" s="324"/>
    </row>
    <row r="2134" spans="2:4" s="304" customFormat="1" x14ac:dyDescent="0.2">
      <c r="B2134" s="324"/>
      <c r="C2134" s="324"/>
      <c r="D2134" s="324"/>
    </row>
    <row r="2135" spans="2:4" s="304" customFormat="1" x14ac:dyDescent="0.2">
      <c r="B2135" s="324"/>
      <c r="C2135" s="324"/>
      <c r="D2135" s="324"/>
    </row>
    <row r="2136" spans="2:4" s="304" customFormat="1" x14ac:dyDescent="0.2">
      <c r="B2136" s="324"/>
      <c r="C2136" s="324"/>
      <c r="D2136" s="324"/>
    </row>
    <row r="2137" spans="2:4" s="304" customFormat="1" x14ac:dyDescent="0.2">
      <c r="B2137" s="324"/>
      <c r="C2137" s="324"/>
      <c r="D2137" s="324"/>
    </row>
    <row r="2138" spans="2:4" s="304" customFormat="1" x14ac:dyDescent="0.2">
      <c r="B2138" s="324"/>
      <c r="C2138" s="324"/>
      <c r="D2138" s="324"/>
    </row>
    <row r="2139" spans="2:4" s="304" customFormat="1" x14ac:dyDescent="0.2">
      <c r="B2139" s="324"/>
      <c r="C2139" s="324"/>
      <c r="D2139" s="324"/>
    </row>
    <row r="2140" spans="2:4" s="304" customFormat="1" x14ac:dyDescent="0.2">
      <c r="B2140" s="324"/>
      <c r="C2140" s="324"/>
      <c r="D2140" s="324"/>
    </row>
    <row r="2141" spans="2:4" s="304" customFormat="1" x14ac:dyDescent="0.2">
      <c r="B2141" s="324"/>
      <c r="C2141" s="324"/>
      <c r="D2141" s="324"/>
    </row>
    <row r="2142" spans="2:4" s="304" customFormat="1" x14ac:dyDescent="0.2">
      <c r="B2142" s="324"/>
      <c r="C2142" s="324"/>
      <c r="D2142" s="324"/>
    </row>
    <row r="2143" spans="2:4" s="304" customFormat="1" x14ac:dyDescent="0.2">
      <c r="B2143" s="324"/>
      <c r="C2143" s="324"/>
      <c r="D2143" s="324"/>
    </row>
    <row r="2144" spans="2:4" s="304" customFormat="1" x14ac:dyDescent="0.2">
      <c r="B2144" s="324"/>
      <c r="C2144" s="324"/>
      <c r="D2144" s="324"/>
    </row>
    <row r="2145" spans="2:4" s="304" customFormat="1" x14ac:dyDescent="0.2">
      <c r="B2145" s="324"/>
      <c r="C2145" s="324"/>
      <c r="D2145" s="324"/>
    </row>
    <row r="2146" spans="2:4" s="304" customFormat="1" x14ac:dyDescent="0.2">
      <c r="B2146" s="324"/>
      <c r="C2146" s="324"/>
      <c r="D2146" s="324"/>
    </row>
    <row r="2147" spans="2:4" s="304" customFormat="1" x14ac:dyDescent="0.2">
      <c r="B2147" s="324"/>
      <c r="C2147" s="324"/>
      <c r="D2147" s="324"/>
    </row>
    <row r="2148" spans="2:4" s="304" customFormat="1" x14ac:dyDescent="0.2">
      <c r="B2148" s="324"/>
      <c r="C2148" s="324"/>
      <c r="D2148" s="324"/>
    </row>
    <row r="2149" spans="2:4" s="304" customFormat="1" x14ac:dyDescent="0.2">
      <c r="B2149" s="324"/>
      <c r="C2149" s="324"/>
      <c r="D2149" s="324"/>
    </row>
    <row r="2150" spans="2:4" s="304" customFormat="1" x14ac:dyDescent="0.2">
      <c r="B2150" s="324"/>
      <c r="C2150" s="324"/>
      <c r="D2150" s="324"/>
    </row>
    <row r="2151" spans="2:4" s="304" customFormat="1" x14ac:dyDescent="0.2">
      <c r="B2151" s="324"/>
      <c r="C2151" s="324"/>
      <c r="D2151" s="324"/>
    </row>
    <row r="2152" spans="2:4" s="304" customFormat="1" x14ac:dyDescent="0.2">
      <c r="B2152" s="324"/>
      <c r="C2152" s="324"/>
      <c r="D2152" s="324"/>
    </row>
    <row r="2153" spans="2:4" s="304" customFormat="1" x14ac:dyDescent="0.2">
      <c r="B2153" s="324"/>
      <c r="C2153" s="324"/>
      <c r="D2153" s="324"/>
    </row>
    <row r="2154" spans="2:4" s="304" customFormat="1" x14ac:dyDescent="0.2">
      <c r="B2154" s="324"/>
      <c r="C2154" s="324"/>
      <c r="D2154" s="324"/>
    </row>
    <row r="2155" spans="2:4" s="304" customFormat="1" x14ac:dyDescent="0.2">
      <c r="B2155" s="324"/>
      <c r="C2155" s="324"/>
      <c r="D2155" s="324"/>
    </row>
    <row r="2156" spans="2:4" s="304" customFormat="1" x14ac:dyDescent="0.2">
      <c r="B2156" s="324"/>
      <c r="C2156" s="324"/>
      <c r="D2156" s="324"/>
    </row>
    <row r="2157" spans="2:4" s="304" customFormat="1" x14ac:dyDescent="0.2">
      <c r="B2157" s="324"/>
      <c r="C2157" s="324"/>
      <c r="D2157" s="324"/>
    </row>
    <row r="2158" spans="2:4" s="304" customFormat="1" x14ac:dyDescent="0.2">
      <c r="B2158" s="324"/>
      <c r="C2158" s="324"/>
      <c r="D2158" s="324"/>
    </row>
    <row r="2159" spans="2:4" s="304" customFormat="1" x14ac:dyDescent="0.2">
      <c r="B2159" s="324"/>
      <c r="C2159" s="324"/>
      <c r="D2159" s="324"/>
    </row>
    <row r="2160" spans="2:4" s="304" customFormat="1" x14ac:dyDescent="0.2">
      <c r="B2160" s="324"/>
      <c r="C2160" s="324"/>
      <c r="D2160" s="324"/>
    </row>
    <row r="2161" spans="2:4" s="304" customFormat="1" x14ac:dyDescent="0.2">
      <c r="B2161" s="324"/>
      <c r="C2161" s="324"/>
      <c r="D2161" s="324"/>
    </row>
    <row r="2162" spans="2:4" s="304" customFormat="1" x14ac:dyDescent="0.2">
      <c r="B2162" s="324"/>
      <c r="C2162" s="324"/>
      <c r="D2162" s="324"/>
    </row>
    <row r="2163" spans="2:4" s="304" customFormat="1" x14ac:dyDescent="0.2">
      <c r="B2163" s="324"/>
      <c r="C2163" s="324"/>
      <c r="D2163" s="324"/>
    </row>
    <row r="2164" spans="2:4" s="304" customFormat="1" x14ac:dyDescent="0.2">
      <c r="B2164" s="324"/>
      <c r="C2164" s="324"/>
      <c r="D2164" s="324"/>
    </row>
    <row r="2165" spans="2:4" s="304" customFormat="1" x14ac:dyDescent="0.2">
      <c r="B2165" s="324"/>
      <c r="C2165" s="324"/>
      <c r="D2165" s="324"/>
    </row>
    <row r="2166" spans="2:4" s="304" customFormat="1" x14ac:dyDescent="0.2">
      <c r="B2166" s="324"/>
      <c r="C2166" s="324"/>
      <c r="D2166" s="324"/>
    </row>
    <row r="2167" spans="2:4" s="304" customFormat="1" x14ac:dyDescent="0.2">
      <c r="B2167" s="324"/>
      <c r="C2167" s="324"/>
      <c r="D2167" s="324"/>
    </row>
    <row r="2168" spans="2:4" s="304" customFormat="1" x14ac:dyDescent="0.2">
      <c r="B2168" s="324"/>
      <c r="C2168" s="324"/>
      <c r="D2168" s="324"/>
    </row>
    <row r="2169" spans="2:4" s="304" customFormat="1" x14ac:dyDescent="0.2">
      <c r="B2169" s="324"/>
      <c r="C2169" s="324"/>
      <c r="D2169" s="324"/>
    </row>
    <row r="2170" spans="2:4" s="304" customFormat="1" x14ac:dyDescent="0.2">
      <c r="B2170" s="324"/>
      <c r="C2170" s="324"/>
      <c r="D2170" s="324"/>
    </row>
    <row r="2171" spans="2:4" s="304" customFormat="1" x14ac:dyDescent="0.2">
      <c r="B2171" s="324"/>
      <c r="C2171" s="324"/>
      <c r="D2171" s="324"/>
    </row>
    <row r="2172" spans="2:4" s="304" customFormat="1" x14ac:dyDescent="0.2">
      <c r="B2172" s="324"/>
      <c r="C2172" s="324"/>
      <c r="D2172" s="324"/>
    </row>
    <row r="2173" spans="2:4" s="304" customFormat="1" x14ac:dyDescent="0.2">
      <c r="B2173" s="324"/>
      <c r="C2173" s="324"/>
      <c r="D2173" s="324"/>
    </row>
    <row r="2174" spans="2:4" s="304" customFormat="1" x14ac:dyDescent="0.2">
      <c r="B2174" s="324"/>
      <c r="C2174" s="324"/>
      <c r="D2174" s="324"/>
    </row>
    <row r="2175" spans="2:4" s="304" customFormat="1" x14ac:dyDescent="0.2">
      <c r="B2175" s="324"/>
      <c r="C2175" s="324"/>
      <c r="D2175" s="324"/>
    </row>
    <row r="2176" spans="2:4" s="304" customFormat="1" x14ac:dyDescent="0.2">
      <c r="B2176" s="324"/>
      <c r="C2176" s="324"/>
      <c r="D2176" s="324"/>
    </row>
    <row r="2177" spans="2:4" s="304" customFormat="1" x14ac:dyDescent="0.2">
      <c r="B2177" s="324"/>
      <c r="C2177" s="324"/>
      <c r="D2177" s="324"/>
    </row>
    <row r="2178" spans="2:4" s="304" customFormat="1" x14ac:dyDescent="0.2">
      <c r="B2178" s="324"/>
      <c r="C2178" s="324"/>
      <c r="D2178" s="324"/>
    </row>
    <row r="2179" spans="2:4" s="304" customFormat="1" x14ac:dyDescent="0.2">
      <c r="B2179" s="324"/>
      <c r="C2179" s="324"/>
      <c r="D2179" s="324"/>
    </row>
    <row r="2180" spans="2:4" s="304" customFormat="1" x14ac:dyDescent="0.2">
      <c r="B2180" s="324"/>
      <c r="C2180" s="324"/>
      <c r="D2180" s="324"/>
    </row>
    <row r="2181" spans="2:4" s="304" customFormat="1" x14ac:dyDescent="0.2">
      <c r="B2181" s="324"/>
      <c r="C2181" s="324"/>
      <c r="D2181" s="324"/>
    </row>
    <row r="2182" spans="2:4" s="304" customFormat="1" x14ac:dyDescent="0.2">
      <c r="B2182" s="324"/>
      <c r="C2182" s="324"/>
      <c r="D2182" s="324"/>
    </row>
    <row r="2183" spans="2:4" s="304" customFormat="1" x14ac:dyDescent="0.2">
      <c r="B2183" s="324"/>
      <c r="C2183" s="324"/>
      <c r="D2183" s="324"/>
    </row>
    <row r="2184" spans="2:4" s="304" customFormat="1" x14ac:dyDescent="0.2">
      <c r="B2184" s="324"/>
      <c r="C2184" s="324"/>
      <c r="D2184" s="324"/>
    </row>
    <row r="2185" spans="2:4" s="304" customFormat="1" x14ac:dyDescent="0.2">
      <c r="B2185" s="324"/>
      <c r="C2185" s="324"/>
      <c r="D2185" s="324"/>
    </row>
    <row r="2186" spans="2:4" s="304" customFormat="1" x14ac:dyDescent="0.2">
      <c r="B2186" s="324"/>
      <c r="C2186" s="324"/>
      <c r="D2186" s="324"/>
    </row>
    <row r="2187" spans="2:4" s="304" customFormat="1" x14ac:dyDescent="0.2">
      <c r="B2187" s="324"/>
      <c r="C2187" s="324"/>
      <c r="D2187" s="324"/>
    </row>
    <row r="2188" spans="2:4" s="304" customFormat="1" x14ac:dyDescent="0.2">
      <c r="B2188" s="324"/>
      <c r="C2188" s="324"/>
      <c r="D2188" s="324"/>
    </row>
    <row r="2189" spans="2:4" s="304" customFormat="1" x14ac:dyDescent="0.2">
      <c r="B2189" s="324"/>
      <c r="C2189" s="324"/>
      <c r="D2189" s="324"/>
    </row>
    <row r="2190" spans="2:4" s="304" customFormat="1" x14ac:dyDescent="0.2">
      <c r="B2190" s="324"/>
      <c r="C2190" s="324"/>
      <c r="D2190" s="324"/>
    </row>
    <row r="2191" spans="2:4" s="304" customFormat="1" x14ac:dyDescent="0.2">
      <c r="B2191" s="324"/>
      <c r="C2191" s="324"/>
      <c r="D2191" s="324"/>
    </row>
    <row r="2192" spans="2:4" s="304" customFormat="1" x14ac:dyDescent="0.2">
      <c r="B2192" s="324"/>
      <c r="C2192" s="324"/>
      <c r="D2192" s="324"/>
    </row>
    <row r="2193" spans="2:4" s="304" customFormat="1" x14ac:dyDescent="0.2">
      <c r="B2193" s="324"/>
      <c r="C2193" s="324"/>
      <c r="D2193" s="324"/>
    </row>
    <row r="2194" spans="2:4" s="304" customFormat="1" x14ac:dyDescent="0.2">
      <c r="B2194" s="324"/>
      <c r="C2194" s="324"/>
      <c r="D2194" s="324"/>
    </row>
    <row r="2195" spans="2:4" s="304" customFormat="1" x14ac:dyDescent="0.2">
      <c r="B2195" s="324"/>
      <c r="C2195" s="324"/>
      <c r="D2195" s="324"/>
    </row>
    <row r="2196" spans="2:4" s="304" customFormat="1" x14ac:dyDescent="0.2">
      <c r="B2196" s="324"/>
      <c r="C2196" s="324"/>
      <c r="D2196" s="324"/>
    </row>
    <row r="2197" spans="2:4" s="304" customFormat="1" x14ac:dyDescent="0.2">
      <c r="B2197" s="324"/>
      <c r="C2197" s="324"/>
      <c r="D2197" s="324"/>
    </row>
    <row r="2198" spans="2:4" s="304" customFormat="1" x14ac:dyDescent="0.2">
      <c r="B2198" s="324"/>
      <c r="C2198" s="324"/>
      <c r="D2198" s="324"/>
    </row>
    <row r="2199" spans="2:4" s="304" customFormat="1" x14ac:dyDescent="0.2">
      <c r="B2199" s="324"/>
      <c r="C2199" s="324"/>
      <c r="D2199" s="324"/>
    </row>
    <row r="2200" spans="2:4" s="304" customFormat="1" x14ac:dyDescent="0.2">
      <c r="B2200" s="324"/>
      <c r="C2200" s="324"/>
      <c r="D2200" s="324"/>
    </row>
    <row r="2201" spans="2:4" s="304" customFormat="1" x14ac:dyDescent="0.2">
      <c r="B2201" s="324"/>
      <c r="C2201" s="324"/>
      <c r="D2201" s="324"/>
    </row>
    <row r="2202" spans="2:4" s="304" customFormat="1" x14ac:dyDescent="0.2">
      <c r="B2202" s="324"/>
      <c r="C2202" s="324"/>
      <c r="D2202" s="324"/>
    </row>
    <row r="2203" spans="2:4" s="304" customFormat="1" x14ac:dyDescent="0.2">
      <c r="B2203" s="324"/>
      <c r="C2203" s="324"/>
      <c r="D2203" s="324"/>
    </row>
    <row r="2204" spans="2:4" s="304" customFormat="1" x14ac:dyDescent="0.2">
      <c r="B2204" s="324"/>
      <c r="C2204" s="324"/>
      <c r="D2204" s="324"/>
    </row>
    <row r="2205" spans="2:4" s="304" customFormat="1" x14ac:dyDescent="0.2">
      <c r="B2205" s="324"/>
      <c r="C2205" s="324"/>
      <c r="D2205" s="324"/>
    </row>
    <row r="2206" spans="2:4" s="304" customFormat="1" x14ac:dyDescent="0.2">
      <c r="B2206" s="324"/>
      <c r="C2206" s="324"/>
      <c r="D2206" s="324"/>
    </row>
    <row r="2207" spans="2:4" s="304" customFormat="1" x14ac:dyDescent="0.2">
      <c r="B2207" s="324"/>
      <c r="C2207" s="324"/>
      <c r="D2207" s="324"/>
    </row>
    <row r="2208" spans="2:4" s="304" customFormat="1" x14ac:dyDescent="0.2">
      <c r="B2208" s="324"/>
      <c r="C2208" s="324"/>
      <c r="D2208" s="324"/>
    </row>
    <row r="2209" spans="2:4" s="304" customFormat="1" x14ac:dyDescent="0.2">
      <c r="B2209" s="324"/>
      <c r="C2209" s="324"/>
      <c r="D2209" s="324"/>
    </row>
    <row r="2210" spans="2:4" s="304" customFormat="1" x14ac:dyDescent="0.2">
      <c r="B2210" s="324"/>
      <c r="C2210" s="324"/>
      <c r="D2210" s="324"/>
    </row>
    <row r="2211" spans="2:4" s="304" customFormat="1" x14ac:dyDescent="0.2">
      <c r="B2211" s="324"/>
      <c r="C2211" s="324"/>
      <c r="D2211" s="324"/>
    </row>
    <row r="2212" spans="2:4" s="304" customFormat="1" x14ac:dyDescent="0.2">
      <c r="B2212" s="324"/>
      <c r="C2212" s="324"/>
      <c r="D2212" s="324"/>
    </row>
    <row r="2213" spans="2:4" s="304" customFormat="1" x14ac:dyDescent="0.2">
      <c r="B2213" s="324"/>
      <c r="C2213" s="324"/>
      <c r="D2213" s="324"/>
    </row>
    <row r="2214" spans="2:4" s="304" customFormat="1" x14ac:dyDescent="0.2">
      <c r="B2214" s="324"/>
      <c r="C2214" s="324"/>
      <c r="D2214" s="324"/>
    </row>
    <row r="2215" spans="2:4" s="304" customFormat="1" x14ac:dyDescent="0.2">
      <c r="B2215" s="324"/>
      <c r="C2215" s="324"/>
      <c r="D2215" s="324"/>
    </row>
    <row r="2216" spans="2:4" s="304" customFormat="1" x14ac:dyDescent="0.2">
      <c r="B2216" s="324"/>
      <c r="C2216" s="324"/>
      <c r="D2216" s="324"/>
    </row>
    <row r="2217" spans="2:4" s="304" customFormat="1" x14ac:dyDescent="0.2">
      <c r="B2217" s="324"/>
      <c r="C2217" s="324"/>
      <c r="D2217" s="324"/>
    </row>
    <row r="2218" spans="2:4" s="304" customFormat="1" x14ac:dyDescent="0.2">
      <c r="B2218" s="324"/>
      <c r="C2218" s="324"/>
      <c r="D2218" s="324"/>
    </row>
    <row r="2219" spans="2:4" s="304" customFormat="1" x14ac:dyDescent="0.2">
      <c r="B2219" s="324"/>
      <c r="C2219" s="324"/>
      <c r="D2219" s="324"/>
    </row>
    <row r="2220" spans="2:4" s="304" customFormat="1" x14ac:dyDescent="0.2">
      <c r="B2220" s="324"/>
      <c r="C2220" s="324"/>
      <c r="D2220" s="324"/>
    </row>
    <row r="2221" spans="2:4" s="304" customFormat="1" x14ac:dyDescent="0.2">
      <c r="B2221" s="324"/>
      <c r="C2221" s="324"/>
      <c r="D2221" s="324"/>
    </row>
    <row r="2222" spans="2:4" s="304" customFormat="1" x14ac:dyDescent="0.2">
      <c r="B2222" s="324"/>
      <c r="C2222" s="324"/>
      <c r="D2222" s="324"/>
    </row>
    <row r="2223" spans="2:4" s="304" customFormat="1" x14ac:dyDescent="0.2">
      <c r="B2223" s="324"/>
      <c r="C2223" s="324"/>
      <c r="D2223" s="324"/>
    </row>
    <row r="2224" spans="2:4" s="304" customFormat="1" x14ac:dyDescent="0.2">
      <c r="B2224" s="324"/>
      <c r="C2224" s="324"/>
      <c r="D2224" s="324"/>
    </row>
    <row r="2225" spans="2:4" s="304" customFormat="1" x14ac:dyDescent="0.2">
      <c r="B2225" s="324"/>
      <c r="C2225" s="324"/>
      <c r="D2225" s="324"/>
    </row>
    <row r="2226" spans="2:4" s="304" customFormat="1" x14ac:dyDescent="0.2">
      <c r="B2226" s="324"/>
      <c r="C2226" s="324"/>
      <c r="D2226" s="324"/>
    </row>
    <row r="2227" spans="2:4" s="304" customFormat="1" x14ac:dyDescent="0.2">
      <c r="B2227" s="324"/>
      <c r="C2227" s="324"/>
      <c r="D2227" s="324"/>
    </row>
    <row r="2228" spans="2:4" s="304" customFormat="1" x14ac:dyDescent="0.2">
      <c r="B2228" s="324"/>
      <c r="C2228" s="324"/>
      <c r="D2228" s="324"/>
    </row>
    <row r="2229" spans="2:4" s="304" customFormat="1" x14ac:dyDescent="0.2">
      <c r="B2229" s="324"/>
      <c r="C2229" s="324"/>
      <c r="D2229" s="324"/>
    </row>
    <row r="2230" spans="2:4" s="304" customFormat="1" x14ac:dyDescent="0.2">
      <c r="B2230" s="324"/>
      <c r="C2230" s="324"/>
      <c r="D2230" s="324"/>
    </row>
    <row r="2231" spans="2:4" s="304" customFormat="1" x14ac:dyDescent="0.2">
      <c r="B2231" s="324"/>
      <c r="C2231" s="324"/>
      <c r="D2231" s="324"/>
    </row>
    <row r="2232" spans="2:4" s="304" customFormat="1" x14ac:dyDescent="0.2">
      <c r="B2232" s="324"/>
      <c r="C2232" s="324"/>
      <c r="D2232" s="324"/>
    </row>
    <row r="2233" spans="2:4" s="304" customFormat="1" x14ac:dyDescent="0.2">
      <c r="B2233" s="324"/>
      <c r="C2233" s="324"/>
      <c r="D2233" s="324"/>
    </row>
    <row r="2234" spans="2:4" s="304" customFormat="1" x14ac:dyDescent="0.2">
      <c r="B2234" s="324"/>
      <c r="C2234" s="324"/>
      <c r="D2234" s="324"/>
    </row>
    <row r="2235" spans="2:4" s="304" customFormat="1" x14ac:dyDescent="0.2">
      <c r="B2235" s="324"/>
      <c r="C2235" s="324"/>
      <c r="D2235" s="324"/>
    </row>
    <row r="2236" spans="2:4" s="304" customFormat="1" x14ac:dyDescent="0.2">
      <c r="B2236" s="324"/>
      <c r="C2236" s="324"/>
      <c r="D2236" s="324"/>
    </row>
    <row r="2237" spans="2:4" s="304" customFormat="1" x14ac:dyDescent="0.2">
      <c r="B2237" s="324"/>
      <c r="C2237" s="324"/>
      <c r="D2237" s="324"/>
    </row>
    <row r="2238" spans="2:4" s="304" customFormat="1" x14ac:dyDescent="0.2">
      <c r="B2238" s="324"/>
      <c r="C2238" s="324"/>
      <c r="D2238" s="324"/>
    </row>
    <row r="2239" spans="2:4" s="304" customFormat="1" x14ac:dyDescent="0.2">
      <c r="B2239" s="324"/>
      <c r="C2239" s="324"/>
      <c r="D2239" s="324"/>
    </row>
    <row r="2240" spans="2:4" s="304" customFormat="1" x14ac:dyDescent="0.2">
      <c r="B2240" s="324"/>
      <c r="C2240" s="324"/>
      <c r="D2240" s="324"/>
    </row>
    <row r="2241" spans="2:4" s="304" customFormat="1" x14ac:dyDescent="0.2">
      <c r="B2241" s="324"/>
      <c r="C2241" s="324"/>
      <c r="D2241" s="324"/>
    </row>
    <row r="2242" spans="2:4" s="304" customFormat="1" x14ac:dyDescent="0.2">
      <c r="B2242" s="324"/>
      <c r="C2242" s="324"/>
      <c r="D2242" s="324"/>
    </row>
    <row r="2243" spans="2:4" s="304" customFormat="1" x14ac:dyDescent="0.2">
      <c r="B2243" s="324"/>
      <c r="C2243" s="324"/>
      <c r="D2243" s="324"/>
    </row>
    <row r="2244" spans="2:4" s="304" customFormat="1" x14ac:dyDescent="0.2">
      <c r="B2244" s="324"/>
      <c r="C2244" s="324"/>
      <c r="D2244" s="324"/>
    </row>
    <row r="2245" spans="2:4" s="304" customFormat="1" x14ac:dyDescent="0.2">
      <c r="B2245" s="324"/>
      <c r="C2245" s="324"/>
      <c r="D2245" s="324"/>
    </row>
    <row r="2246" spans="2:4" s="304" customFormat="1" x14ac:dyDescent="0.2">
      <c r="B2246" s="324"/>
      <c r="C2246" s="324"/>
      <c r="D2246" s="324"/>
    </row>
    <row r="2247" spans="2:4" s="304" customFormat="1" x14ac:dyDescent="0.2">
      <c r="B2247" s="324"/>
      <c r="C2247" s="324"/>
      <c r="D2247" s="324"/>
    </row>
    <row r="2248" spans="2:4" s="304" customFormat="1" x14ac:dyDescent="0.2">
      <c r="B2248" s="324"/>
      <c r="C2248" s="324"/>
      <c r="D2248" s="324"/>
    </row>
    <row r="2249" spans="2:4" s="304" customFormat="1" x14ac:dyDescent="0.2">
      <c r="B2249" s="324"/>
      <c r="C2249" s="324"/>
      <c r="D2249" s="324"/>
    </row>
    <row r="2250" spans="2:4" s="304" customFormat="1" x14ac:dyDescent="0.2">
      <c r="B2250" s="324"/>
      <c r="C2250" s="324"/>
      <c r="D2250" s="324"/>
    </row>
    <row r="2251" spans="2:4" s="304" customFormat="1" x14ac:dyDescent="0.2">
      <c r="B2251" s="324"/>
      <c r="C2251" s="324"/>
      <c r="D2251" s="324"/>
    </row>
    <row r="2252" spans="2:4" s="304" customFormat="1" x14ac:dyDescent="0.2">
      <c r="B2252" s="324"/>
      <c r="C2252" s="324"/>
      <c r="D2252" s="324"/>
    </row>
    <row r="2253" spans="2:4" s="304" customFormat="1" x14ac:dyDescent="0.2">
      <c r="B2253" s="324"/>
      <c r="C2253" s="324"/>
      <c r="D2253" s="324"/>
    </row>
    <row r="2254" spans="2:4" s="304" customFormat="1" x14ac:dyDescent="0.2">
      <c r="B2254" s="324"/>
      <c r="C2254" s="324"/>
      <c r="D2254" s="324"/>
    </row>
    <row r="2255" spans="2:4" s="304" customFormat="1" x14ac:dyDescent="0.2">
      <c r="B2255" s="324"/>
      <c r="C2255" s="324"/>
      <c r="D2255" s="324"/>
    </row>
    <row r="2256" spans="2:4" s="304" customFormat="1" x14ac:dyDescent="0.2">
      <c r="B2256" s="324"/>
      <c r="C2256" s="324"/>
      <c r="D2256" s="324"/>
    </row>
    <row r="2257" spans="2:4" s="304" customFormat="1" x14ac:dyDescent="0.2">
      <c r="B2257" s="324"/>
      <c r="C2257" s="324"/>
      <c r="D2257" s="324"/>
    </row>
    <row r="2258" spans="2:4" s="304" customFormat="1" x14ac:dyDescent="0.2">
      <c r="B2258" s="324"/>
      <c r="C2258" s="324"/>
      <c r="D2258" s="324"/>
    </row>
    <row r="2259" spans="2:4" s="304" customFormat="1" x14ac:dyDescent="0.2">
      <c r="B2259" s="324"/>
      <c r="C2259" s="324"/>
      <c r="D2259" s="324"/>
    </row>
    <row r="2260" spans="2:4" s="304" customFormat="1" x14ac:dyDescent="0.2">
      <c r="B2260" s="324"/>
      <c r="C2260" s="324"/>
      <c r="D2260" s="324"/>
    </row>
    <row r="2261" spans="2:4" s="304" customFormat="1" x14ac:dyDescent="0.2">
      <c r="B2261" s="324"/>
      <c r="C2261" s="324"/>
      <c r="D2261" s="324"/>
    </row>
    <row r="2262" spans="2:4" s="304" customFormat="1" x14ac:dyDescent="0.2">
      <c r="B2262" s="324"/>
      <c r="C2262" s="324"/>
      <c r="D2262" s="324"/>
    </row>
    <row r="2263" spans="2:4" s="304" customFormat="1" x14ac:dyDescent="0.2">
      <c r="B2263" s="324"/>
      <c r="C2263" s="324"/>
      <c r="D2263" s="324"/>
    </row>
    <row r="2264" spans="2:4" s="304" customFormat="1" x14ac:dyDescent="0.2">
      <c r="B2264" s="324"/>
      <c r="C2264" s="324"/>
      <c r="D2264" s="324"/>
    </row>
    <row r="2265" spans="2:4" s="304" customFormat="1" x14ac:dyDescent="0.2">
      <c r="B2265" s="324"/>
      <c r="C2265" s="324"/>
      <c r="D2265" s="324"/>
    </row>
    <row r="2266" spans="2:4" s="304" customFormat="1" x14ac:dyDescent="0.2">
      <c r="B2266" s="324"/>
      <c r="C2266" s="324"/>
      <c r="D2266" s="324"/>
    </row>
    <row r="2267" spans="2:4" s="304" customFormat="1" x14ac:dyDescent="0.2">
      <c r="B2267" s="324"/>
      <c r="C2267" s="324"/>
      <c r="D2267" s="324"/>
    </row>
    <row r="2268" spans="2:4" s="304" customFormat="1" x14ac:dyDescent="0.2">
      <c r="B2268" s="324"/>
      <c r="C2268" s="324"/>
      <c r="D2268" s="324"/>
    </row>
    <row r="2269" spans="2:4" s="304" customFormat="1" x14ac:dyDescent="0.2">
      <c r="B2269" s="324"/>
      <c r="C2269" s="324"/>
      <c r="D2269" s="324"/>
    </row>
    <row r="2270" spans="2:4" s="304" customFormat="1" x14ac:dyDescent="0.2">
      <c r="B2270" s="324"/>
      <c r="C2270" s="324"/>
      <c r="D2270" s="324"/>
    </row>
    <row r="2271" spans="2:4" s="304" customFormat="1" x14ac:dyDescent="0.2">
      <c r="B2271" s="324"/>
      <c r="C2271" s="324"/>
      <c r="D2271" s="324"/>
    </row>
    <row r="2272" spans="2:4" s="304" customFormat="1" x14ac:dyDescent="0.2">
      <c r="B2272" s="324"/>
      <c r="C2272" s="324"/>
      <c r="D2272" s="324"/>
    </row>
    <row r="2273" spans="2:4" s="304" customFormat="1" x14ac:dyDescent="0.2">
      <c r="B2273" s="324"/>
      <c r="C2273" s="324"/>
      <c r="D2273" s="324"/>
    </row>
    <row r="2274" spans="2:4" s="304" customFormat="1" x14ac:dyDescent="0.2">
      <c r="B2274" s="324"/>
      <c r="C2274" s="324"/>
      <c r="D2274" s="324"/>
    </row>
    <row r="2275" spans="2:4" s="304" customFormat="1" x14ac:dyDescent="0.2">
      <c r="B2275" s="324"/>
      <c r="C2275" s="324"/>
      <c r="D2275" s="324"/>
    </row>
    <row r="2276" spans="2:4" s="304" customFormat="1" x14ac:dyDescent="0.2">
      <c r="B2276" s="324"/>
      <c r="C2276" s="324"/>
      <c r="D2276" s="324"/>
    </row>
    <row r="2277" spans="2:4" s="304" customFormat="1" x14ac:dyDescent="0.2">
      <c r="B2277" s="324"/>
      <c r="C2277" s="324"/>
      <c r="D2277" s="324"/>
    </row>
    <row r="2278" spans="2:4" s="304" customFormat="1" x14ac:dyDescent="0.2">
      <c r="B2278" s="324"/>
      <c r="C2278" s="324"/>
      <c r="D2278" s="324"/>
    </row>
    <row r="2279" spans="2:4" s="304" customFormat="1" x14ac:dyDescent="0.2">
      <c r="B2279" s="324"/>
      <c r="C2279" s="324"/>
      <c r="D2279" s="324"/>
    </row>
    <row r="2280" spans="2:4" s="304" customFormat="1" x14ac:dyDescent="0.2">
      <c r="B2280" s="324"/>
      <c r="C2280" s="324"/>
      <c r="D2280" s="324"/>
    </row>
    <row r="2281" spans="2:4" s="304" customFormat="1" x14ac:dyDescent="0.2">
      <c r="B2281" s="324"/>
      <c r="C2281" s="324"/>
      <c r="D2281" s="324"/>
    </row>
    <row r="2282" spans="2:4" s="304" customFormat="1" x14ac:dyDescent="0.2">
      <c r="B2282" s="324"/>
      <c r="C2282" s="324"/>
      <c r="D2282" s="324"/>
    </row>
    <row r="2283" spans="2:4" s="304" customFormat="1" x14ac:dyDescent="0.2">
      <c r="B2283" s="324"/>
      <c r="C2283" s="324"/>
      <c r="D2283" s="324"/>
    </row>
    <row r="2284" spans="2:4" s="304" customFormat="1" x14ac:dyDescent="0.2">
      <c r="B2284" s="324"/>
      <c r="C2284" s="324"/>
      <c r="D2284" s="324"/>
    </row>
    <row r="2285" spans="2:4" s="304" customFormat="1" x14ac:dyDescent="0.2">
      <c r="B2285" s="324"/>
      <c r="C2285" s="324"/>
      <c r="D2285" s="324"/>
    </row>
    <row r="2286" spans="2:4" s="304" customFormat="1" x14ac:dyDescent="0.2">
      <c r="B2286" s="324"/>
      <c r="C2286" s="324"/>
      <c r="D2286" s="324"/>
    </row>
    <row r="2287" spans="2:4" s="304" customFormat="1" x14ac:dyDescent="0.2">
      <c r="B2287" s="324"/>
      <c r="C2287" s="324"/>
      <c r="D2287" s="324"/>
    </row>
    <row r="2288" spans="2:4" s="304" customFormat="1" x14ac:dyDescent="0.2">
      <c r="B2288" s="324"/>
      <c r="C2288" s="324"/>
      <c r="D2288" s="324"/>
    </row>
    <row r="2289" spans="2:4" s="304" customFormat="1" x14ac:dyDescent="0.2">
      <c r="B2289" s="324"/>
      <c r="C2289" s="324"/>
      <c r="D2289" s="324"/>
    </row>
    <row r="2290" spans="2:4" s="304" customFormat="1" x14ac:dyDescent="0.2">
      <c r="B2290" s="324"/>
      <c r="C2290" s="324"/>
      <c r="D2290" s="324"/>
    </row>
    <row r="2291" spans="2:4" s="304" customFormat="1" x14ac:dyDescent="0.2">
      <c r="B2291" s="324"/>
      <c r="C2291" s="324"/>
      <c r="D2291" s="324"/>
    </row>
    <row r="2292" spans="2:4" s="304" customFormat="1" x14ac:dyDescent="0.2">
      <c r="B2292" s="324"/>
      <c r="C2292" s="324"/>
      <c r="D2292" s="324"/>
    </row>
    <row r="2293" spans="2:4" s="304" customFormat="1" x14ac:dyDescent="0.2">
      <c r="B2293" s="324"/>
      <c r="C2293" s="324"/>
      <c r="D2293" s="324"/>
    </row>
    <row r="2294" spans="2:4" s="304" customFormat="1" x14ac:dyDescent="0.2">
      <c r="B2294" s="324"/>
      <c r="C2294" s="324"/>
      <c r="D2294" s="324"/>
    </row>
    <row r="2295" spans="2:4" s="304" customFormat="1" x14ac:dyDescent="0.2">
      <c r="B2295" s="324"/>
      <c r="C2295" s="324"/>
      <c r="D2295" s="324"/>
    </row>
    <row r="2296" spans="2:4" s="304" customFormat="1" x14ac:dyDescent="0.2">
      <c r="B2296" s="324"/>
      <c r="C2296" s="324"/>
      <c r="D2296" s="324"/>
    </row>
    <row r="2297" spans="2:4" s="304" customFormat="1" x14ac:dyDescent="0.2">
      <c r="B2297" s="324"/>
      <c r="C2297" s="324"/>
      <c r="D2297" s="324"/>
    </row>
    <row r="2298" spans="2:4" s="304" customFormat="1" x14ac:dyDescent="0.2">
      <c r="B2298" s="324"/>
      <c r="C2298" s="324"/>
      <c r="D2298" s="324"/>
    </row>
    <row r="2299" spans="2:4" s="304" customFormat="1" x14ac:dyDescent="0.2">
      <c r="B2299" s="324"/>
      <c r="C2299" s="324"/>
      <c r="D2299" s="324"/>
    </row>
    <row r="2300" spans="2:4" s="304" customFormat="1" x14ac:dyDescent="0.2">
      <c r="B2300" s="324"/>
      <c r="C2300" s="324"/>
      <c r="D2300" s="324"/>
    </row>
    <row r="2301" spans="2:4" s="304" customFormat="1" x14ac:dyDescent="0.2">
      <c r="B2301" s="324"/>
      <c r="C2301" s="324"/>
      <c r="D2301" s="324"/>
    </row>
    <row r="2302" spans="2:4" s="304" customFormat="1" x14ac:dyDescent="0.2">
      <c r="B2302" s="324"/>
      <c r="C2302" s="324"/>
      <c r="D2302" s="324"/>
    </row>
    <row r="2303" spans="2:4" s="304" customFormat="1" x14ac:dyDescent="0.2">
      <c r="B2303" s="324"/>
      <c r="C2303" s="324"/>
      <c r="D2303" s="324"/>
    </row>
    <row r="2304" spans="2:4" s="304" customFormat="1" x14ac:dyDescent="0.2">
      <c r="B2304" s="324"/>
      <c r="C2304" s="324"/>
      <c r="D2304" s="324"/>
    </row>
    <row r="2305" spans="2:4" s="304" customFormat="1" x14ac:dyDescent="0.2">
      <c r="B2305" s="324"/>
      <c r="C2305" s="324"/>
      <c r="D2305" s="324"/>
    </row>
    <row r="2306" spans="2:4" s="304" customFormat="1" x14ac:dyDescent="0.2">
      <c r="B2306" s="324"/>
      <c r="C2306" s="324"/>
      <c r="D2306" s="324"/>
    </row>
    <row r="2307" spans="2:4" s="304" customFormat="1" x14ac:dyDescent="0.2">
      <c r="B2307" s="324"/>
      <c r="C2307" s="324"/>
      <c r="D2307" s="324"/>
    </row>
    <row r="2308" spans="2:4" s="304" customFormat="1" x14ac:dyDescent="0.2">
      <c r="B2308" s="324"/>
      <c r="C2308" s="324"/>
      <c r="D2308" s="324"/>
    </row>
    <row r="2309" spans="2:4" s="304" customFormat="1" x14ac:dyDescent="0.2">
      <c r="B2309" s="324"/>
      <c r="C2309" s="324"/>
      <c r="D2309" s="324"/>
    </row>
    <row r="2310" spans="2:4" s="304" customFormat="1" x14ac:dyDescent="0.2">
      <c r="B2310" s="324"/>
      <c r="C2310" s="324"/>
      <c r="D2310" s="324"/>
    </row>
    <row r="2311" spans="2:4" s="304" customFormat="1" x14ac:dyDescent="0.2">
      <c r="B2311" s="324"/>
      <c r="C2311" s="324"/>
      <c r="D2311" s="324"/>
    </row>
    <row r="2312" spans="2:4" s="304" customFormat="1" x14ac:dyDescent="0.2">
      <c r="B2312" s="324"/>
      <c r="C2312" s="324"/>
      <c r="D2312" s="324"/>
    </row>
    <row r="2313" spans="2:4" s="304" customFormat="1" x14ac:dyDescent="0.2">
      <c r="B2313" s="324"/>
      <c r="C2313" s="324"/>
      <c r="D2313" s="324"/>
    </row>
    <row r="2314" spans="2:4" s="304" customFormat="1" x14ac:dyDescent="0.2">
      <c r="B2314" s="324"/>
      <c r="C2314" s="324"/>
      <c r="D2314" s="324"/>
    </row>
    <row r="2315" spans="2:4" s="304" customFormat="1" x14ac:dyDescent="0.2">
      <c r="B2315" s="324"/>
      <c r="C2315" s="324"/>
      <c r="D2315" s="324"/>
    </row>
    <row r="2316" spans="2:4" s="304" customFormat="1" x14ac:dyDescent="0.2">
      <c r="B2316" s="324"/>
      <c r="C2316" s="324"/>
      <c r="D2316" s="324"/>
    </row>
    <row r="2317" spans="2:4" s="304" customFormat="1" x14ac:dyDescent="0.2">
      <c r="B2317" s="324"/>
      <c r="C2317" s="324"/>
      <c r="D2317" s="324"/>
    </row>
    <row r="2318" spans="2:4" s="304" customFormat="1" x14ac:dyDescent="0.2">
      <c r="B2318" s="324"/>
      <c r="C2318" s="324"/>
      <c r="D2318" s="324"/>
    </row>
    <row r="2319" spans="2:4" s="304" customFormat="1" x14ac:dyDescent="0.2">
      <c r="B2319" s="324"/>
      <c r="C2319" s="324"/>
      <c r="D2319" s="324"/>
    </row>
    <row r="2320" spans="2:4" s="304" customFormat="1" x14ac:dyDescent="0.2">
      <c r="B2320" s="324"/>
      <c r="C2320" s="324"/>
      <c r="D2320" s="324"/>
    </row>
    <row r="2321" spans="2:4" s="304" customFormat="1" x14ac:dyDescent="0.2">
      <c r="B2321" s="324"/>
      <c r="C2321" s="324"/>
      <c r="D2321" s="324"/>
    </row>
    <row r="2322" spans="2:4" s="304" customFormat="1" x14ac:dyDescent="0.2">
      <c r="B2322" s="324"/>
      <c r="C2322" s="324"/>
      <c r="D2322" s="324"/>
    </row>
    <row r="2323" spans="2:4" s="304" customFormat="1" x14ac:dyDescent="0.2">
      <c r="B2323" s="324"/>
      <c r="C2323" s="324"/>
      <c r="D2323" s="324"/>
    </row>
    <row r="2324" spans="2:4" s="304" customFormat="1" x14ac:dyDescent="0.2">
      <c r="B2324" s="324"/>
      <c r="C2324" s="324"/>
      <c r="D2324" s="324"/>
    </row>
    <row r="2325" spans="2:4" s="304" customFormat="1" x14ac:dyDescent="0.2">
      <c r="B2325" s="324"/>
      <c r="C2325" s="324"/>
      <c r="D2325" s="324"/>
    </row>
    <row r="2326" spans="2:4" s="304" customFormat="1" x14ac:dyDescent="0.2">
      <c r="B2326" s="324"/>
      <c r="C2326" s="324"/>
      <c r="D2326" s="324"/>
    </row>
    <row r="2327" spans="2:4" s="304" customFormat="1" x14ac:dyDescent="0.2">
      <c r="B2327" s="324"/>
      <c r="C2327" s="324"/>
      <c r="D2327" s="324"/>
    </row>
    <row r="2328" spans="2:4" s="304" customFormat="1" x14ac:dyDescent="0.2">
      <c r="B2328" s="324"/>
      <c r="C2328" s="324"/>
      <c r="D2328" s="324"/>
    </row>
    <row r="2329" spans="2:4" s="304" customFormat="1" x14ac:dyDescent="0.2">
      <c r="B2329" s="324"/>
      <c r="C2329" s="324"/>
      <c r="D2329" s="324"/>
    </row>
    <row r="2330" spans="2:4" s="304" customFormat="1" x14ac:dyDescent="0.2">
      <c r="B2330" s="324"/>
      <c r="C2330" s="324"/>
      <c r="D2330" s="324"/>
    </row>
    <row r="2331" spans="2:4" s="304" customFormat="1" x14ac:dyDescent="0.2">
      <c r="B2331" s="324"/>
      <c r="C2331" s="324"/>
      <c r="D2331" s="324"/>
    </row>
    <row r="2332" spans="2:4" s="304" customFormat="1" x14ac:dyDescent="0.2">
      <c r="B2332" s="324"/>
      <c r="C2332" s="324"/>
      <c r="D2332" s="324"/>
    </row>
    <row r="2333" spans="2:4" s="304" customFormat="1" x14ac:dyDescent="0.2">
      <c r="B2333" s="324"/>
      <c r="C2333" s="324"/>
      <c r="D2333" s="324"/>
    </row>
    <row r="2334" spans="2:4" s="304" customFormat="1" x14ac:dyDescent="0.2">
      <c r="B2334" s="324"/>
      <c r="C2334" s="324"/>
      <c r="D2334" s="324"/>
    </row>
    <row r="2335" spans="2:4" s="304" customFormat="1" x14ac:dyDescent="0.2">
      <c r="B2335" s="324"/>
      <c r="C2335" s="324"/>
      <c r="D2335" s="324"/>
    </row>
    <row r="2336" spans="2:4" s="304" customFormat="1" x14ac:dyDescent="0.2">
      <c r="B2336" s="324"/>
      <c r="C2336" s="324"/>
      <c r="D2336" s="324"/>
    </row>
    <row r="2337" spans="2:4" s="304" customFormat="1" x14ac:dyDescent="0.2">
      <c r="B2337" s="324"/>
      <c r="C2337" s="324"/>
      <c r="D2337" s="324"/>
    </row>
    <row r="2338" spans="2:4" s="304" customFormat="1" x14ac:dyDescent="0.2">
      <c r="B2338" s="324"/>
      <c r="C2338" s="324"/>
      <c r="D2338" s="324"/>
    </row>
    <row r="2339" spans="2:4" s="304" customFormat="1" x14ac:dyDescent="0.2">
      <c r="B2339" s="324"/>
      <c r="C2339" s="324"/>
      <c r="D2339" s="324"/>
    </row>
    <row r="2340" spans="2:4" s="304" customFormat="1" x14ac:dyDescent="0.2">
      <c r="B2340" s="324"/>
      <c r="C2340" s="324"/>
      <c r="D2340" s="324"/>
    </row>
    <row r="2341" spans="2:4" s="304" customFormat="1" x14ac:dyDescent="0.2">
      <c r="B2341" s="324"/>
      <c r="C2341" s="324"/>
      <c r="D2341" s="324"/>
    </row>
    <row r="2342" spans="2:4" s="304" customFormat="1" x14ac:dyDescent="0.2">
      <c r="B2342" s="324"/>
      <c r="C2342" s="324"/>
      <c r="D2342" s="324"/>
    </row>
    <row r="2343" spans="2:4" s="304" customFormat="1" x14ac:dyDescent="0.2">
      <c r="B2343" s="324"/>
      <c r="C2343" s="324"/>
      <c r="D2343" s="324"/>
    </row>
    <row r="2344" spans="2:4" s="304" customFormat="1" x14ac:dyDescent="0.2">
      <c r="B2344" s="324"/>
      <c r="C2344" s="324"/>
      <c r="D2344" s="324"/>
    </row>
    <row r="2345" spans="2:4" s="304" customFormat="1" x14ac:dyDescent="0.2">
      <c r="B2345" s="324"/>
      <c r="C2345" s="324"/>
      <c r="D2345" s="324"/>
    </row>
    <row r="2346" spans="2:4" s="304" customFormat="1" x14ac:dyDescent="0.2">
      <c r="B2346" s="324"/>
      <c r="C2346" s="324"/>
      <c r="D2346" s="324"/>
    </row>
    <row r="2347" spans="2:4" s="304" customFormat="1" x14ac:dyDescent="0.2">
      <c r="B2347" s="324"/>
      <c r="C2347" s="324"/>
      <c r="D2347" s="324"/>
    </row>
    <row r="2348" spans="2:4" s="304" customFormat="1" x14ac:dyDescent="0.2">
      <c r="B2348" s="324"/>
      <c r="C2348" s="324"/>
      <c r="D2348" s="324"/>
    </row>
    <row r="2349" spans="2:4" s="304" customFormat="1" x14ac:dyDescent="0.2">
      <c r="B2349" s="324"/>
      <c r="C2349" s="324"/>
      <c r="D2349" s="324"/>
    </row>
    <row r="2350" spans="2:4" s="304" customFormat="1" x14ac:dyDescent="0.2">
      <c r="B2350" s="324"/>
      <c r="C2350" s="324"/>
      <c r="D2350" s="324"/>
    </row>
    <row r="2351" spans="2:4" s="304" customFormat="1" x14ac:dyDescent="0.2">
      <c r="B2351" s="324"/>
      <c r="C2351" s="324"/>
      <c r="D2351" s="324"/>
    </row>
    <row r="2352" spans="2:4" s="304" customFormat="1" x14ac:dyDescent="0.2">
      <c r="B2352" s="324"/>
      <c r="C2352" s="324"/>
      <c r="D2352" s="324"/>
    </row>
    <row r="2353" spans="2:4" s="304" customFormat="1" x14ac:dyDescent="0.2">
      <c r="B2353" s="324"/>
      <c r="C2353" s="324"/>
      <c r="D2353" s="324"/>
    </row>
    <row r="2354" spans="2:4" s="304" customFormat="1" x14ac:dyDescent="0.2">
      <c r="B2354" s="324"/>
      <c r="C2354" s="324"/>
      <c r="D2354" s="324"/>
    </row>
    <row r="2355" spans="2:4" s="304" customFormat="1" x14ac:dyDescent="0.2">
      <c r="B2355" s="324"/>
      <c r="C2355" s="324"/>
      <c r="D2355" s="324"/>
    </row>
    <row r="2356" spans="2:4" s="304" customFormat="1" x14ac:dyDescent="0.2">
      <c r="B2356" s="324"/>
      <c r="C2356" s="324"/>
      <c r="D2356" s="324"/>
    </row>
    <row r="2357" spans="2:4" s="304" customFormat="1" x14ac:dyDescent="0.2">
      <c r="B2357" s="324"/>
      <c r="C2357" s="324"/>
      <c r="D2357" s="324"/>
    </row>
    <row r="2358" spans="2:4" s="304" customFormat="1" x14ac:dyDescent="0.2">
      <c r="B2358" s="324"/>
      <c r="C2358" s="324"/>
      <c r="D2358" s="324"/>
    </row>
    <row r="2359" spans="2:4" s="304" customFormat="1" x14ac:dyDescent="0.2">
      <c r="B2359" s="324"/>
      <c r="C2359" s="324"/>
      <c r="D2359" s="324"/>
    </row>
    <row r="2360" spans="2:4" s="304" customFormat="1" x14ac:dyDescent="0.2">
      <c r="B2360" s="324"/>
      <c r="C2360" s="324"/>
      <c r="D2360" s="324"/>
    </row>
    <row r="2361" spans="2:4" s="304" customFormat="1" x14ac:dyDescent="0.2">
      <c r="B2361" s="324"/>
      <c r="C2361" s="324"/>
      <c r="D2361" s="324"/>
    </row>
    <row r="2362" spans="2:4" s="304" customFormat="1" x14ac:dyDescent="0.2">
      <c r="B2362" s="324"/>
      <c r="C2362" s="324"/>
      <c r="D2362" s="324"/>
    </row>
    <row r="2363" spans="2:4" s="304" customFormat="1" x14ac:dyDescent="0.2">
      <c r="B2363" s="324"/>
      <c r="C2363" s="324"/>
      <c r="D2363" s="324"/>
    </row>
    <row r="2364" spans="2:4" s="304" customFormat="1" x14ac:dyDescent="0.2">
      <c r="B2364" s="324"/>
      <c r="C2364" s="324"/>
      <c r="D2364" s="324"/>
    </row>
    <row r="2365" spans="2:4" s="304" customFormat="1" x14ac:dyDescent="0.2">
      <c r="B2365" s="324"/>
      <c r="C2365" s="324"/>
      <c r="D2365" s="324"/>
    </row>
    <row r="2366" spans="2:4" s="304" customFormat="1" x14ac:dyDescent="0.2">
      <c r="B2366" s="324"/>
      <c r="C2366" s="324"/>
      <c r="D2366" s="324"/>
    </row>
    <row r="2367" spans="2:4" s="304" customFormat="1" x14ac:dyDescent="0.2">
      <c r="B2367" s="324"/>
      <c r="C2367" s="324"/>
      <c r="D2367" s="324"/>
    </row>
    <row r="2368" spans="2:4" s="304" customFormat="1" x14ac:dyDescent="0.2">
      <c r="B2368" s="324"/>
      <c r="C2368" s="324"/>
      <c r="D2368" s="324"/>
    </row>
    <row r="2369" spans="2:4" s="304" customFormat="1" x14ac:dyDescent="0.2">
      <c r="B2369" s="324"/>
      <c r="C2369" s="324"/>
      <c r="D2369" s="324"/>
    </row>
    <row r="2370" spans="2:4" s="304" customFormat="1" x14ac:dyDescent="0.2">
      <c r="B2370" s="324"/>
      <c r="C2370" s="324"/>
      <c r="D2370" s="324"/>
    </row>
    <row r="2371" spans="2:4" s="304" customFormat="1" x14ac:dyDescent="0.2">
      <c r="B2371" s="324"/>
      <c r="C2371" s="324"/>
      <c r="D2371" s="324"/>
    </row>
    <row r="2372" spans="2:4" s="304" customFormat="1" x14ac:dyDescent="0.2">
      <c r="B2372" s="324"/>
      <c r="C2372" s="324"/>
      <c r="D2372" s="324"/>
    </row>
    <row r="2373" spans="2:4" s="304" customFormat="1" x14ac:dyDescent="0.2">
      <c r="B2373" s="324"/>
      <c r="C2373" s="324"/>
      <c r="D2373" s="324"/>
    </row>
    <row r="2374" spans="2:4" s="304" customFormat="1" x14ac:dyDescent="0.2">
      <c r="B2374" s="324"/>
      <c r="C2374" s="324"/>
      <c r="D2374" s="324"/>
    </row>
    <row r="2375" spans="2:4" s="304" customFormat="1" x14ac:dyDescent="0.2">
      <c r="B2375" s="324"/>
      <c r="C2375" s="324"/>
      <c r="D2375" s="324"/>
    </row>
    <row r="2376" spans="2:4" s="304" customFormat="1" x14ac:dyDescent="0.2">
      <c r="B2376" s="324"/>
      <c r="C2376" s="324"/>
      <c r="D2376" s="324"/>
    </row>
    <row r="2377" spans="2:4" s="304" customFormat="1" x14ac:dyDescent="0.2">
      <c r="B2377" s="324"/>
      <c r="C2377" s="324"/>
      <c r="D2377" s="324"/>
    </row>
    <row r="2378" spans="2:4" s="304" customFormat="1" x14ac:dyDescent="0.2">
      <c r="B2378" s="324"/>
      <c r="C2378" s="324"/>
      <c r="D2378" s="324"/>
    </row>
    <row r="2379" spans="2:4" s="304" customFormat="1" x14ac:dyDescent="0.2">
      <c r="B2379" s="324"/>
      <c r="C2379" s="324"/>
      <c r="D2379" s="324"/>
    </row>
    <row r="2380" spans="2:4" s="304" customFormat="1" x14ac:dyDescent="0.2">
      <c r="B2380" s="324"/>
      <c r="C2380" s="324"/>
      <c r="D2380" s="324"/>
    </row>
    <row r="2381" spans="2:4" s="304" customFormat="1" x14ac:dyDescent="0.2">
      <c r="B2381" s="324"/>
      <c r="C2381" s="324"/>
      <c r="D2381" s="324"/>
    </row>
    <row r="2382" spans="2:4" s="304" customFormat="1" x14ac:dyDescent="0.2">
      <c r="B2382" s="324"/>
      <c r="C2382" s="324"/>
      <c r="D2382" s="324"/>
    </row>
    <row r="2383" spans="2:4" s="304" customFormat="1" x14ac:dyDescent="0.2">
      <c r="B2383" s="324"/>
      <c r="C2383" s="324"/>
      <c r="D2383" s="324"/>
    </row>
    <row r="2384" spans="2:4" s="304" customFormat="1" x14ac:dyDescent="0.2">
      <c r="B2384" s="324"/>
      <c r="C2384" s="324"/>
      <c r="D2384" s="324"/>
    </row>
    <row r="2385" spans="2:4" s="304" customFormat="1" x14ac:dyDescent="0.2">
      <c r="B2385" s="324"/>
      <c r="C2385" s="324"/>
      <c r="D2385" s="324"/>
    </row>
    <row r="2386" spans="2:4" s="304" customFormat="1" x14ac:dyDescent="0.2">
      <c r="B2386" s="324"/>
      <c r="C2386" s="324"/>
      <c r="D2386" s="324"/>
    </row>
    <row r="2387" spans="2:4" s="304" customFormat="1" x14ac:dyDescent="0.2">
      <c r="B2387" s="324"/>
      <c r="C2387" s="324"/>
      <c r="D2387" s="324"/>
    </row>
    <row r="2388" spans="2:4" s="304" customFormat="1" x14ac:dyDescent="0.2">
      <c r="B2388" s="324"/>
      <c r="C2388" s="324"/>
      <c r="D2388" s="324"/>
    </row>
    <row r="2389" spans="2:4" s="304" customFormat="1" x14ac:dyDescent="0.2">
      <c r="B2389" s="324"/>
      <c r="C2389" s="324"/>
      <c r="D2389" s="324"/>
    </row>
    <row r="2390" spans="2:4" s="304" customFormat="1" x14ac:dyDescent="0.2">
      <c r="B2390" s="324"/>
      <c r="C2390" s="324"/>
      <c r="D2390" s="324"/>
    </row>
    <row r="2391" spans="2:4" s="304" customFormat="1" x14ac:dyDescent="0.2">
      <c r="B2391" s="324"/>
      <c r="C2391" s="324"/>
      <c r="D2391" s="324"/>
    </row>
    <row r="2392" spans="2:4" s="304" customFormat="1" x14ac:dyDescent="0.2">
      <c r="B2392" s="324"/>
      <c r="C2392" s="324"/>
      <c r="D2392" s="324"/>
    </row>
    <row r="2393" spans="2:4" s="304" customFormat="1" x14ac:dyDescent="0.2">
      <c r="B2393" s="324"/>
      <c r="C2393" s="324"/>
      <c r="D2393" s="324"/>
    </row>
    <row r="2394" spans="2:4" s="304" customFormat="1" x14ac:dyDescent="0.2">
      <c r="B2394" s="324"/>
      <c r="C2394" s="324"/>
      <c r="D2394" s="324"/>
    </row>
    <row r="2395" spans="2:4" s="304" customFormat="1" x14ac:dyDescent="0.2">
      <c r="B2395" s="324"/>
      <c r="C2395" s="324"/>
      <c r="D2395" s="324"/>
    </row>
    <row r="2396" spans="2:4" s="304" customFormat="1" x14ac:dyDescent="0.2">
      <c r="B2396" s="324"/>
      <c r="C2396" s="324"/>
      <c r="D2396" s="324"/>
    </row>
    <row r="2397" spans="2:4" s="304" customFormat="1" x14ac:dyDescent="0.2">
      <c r="B2397" s="324"/>
      <c r="C2397" s="324"/>
      <c r="D2397" s="324"/>
    </row>
    <row r="2398" spans="2:4" s="304" customFormat="1" x14ac:dyDescent="0.2">
      <c r="B2398" s="324"/>
      <c r="C2398" s="324"/>
      <c r="D2398" s="324"/>
    </row>
    <row r="2399" spans="2:4" s="304" customFormat="1" x14ac:dyDescent="0.2">
      <c r="B2399" s="324"/>
      <c r="C2399" s="324"/>
      <c r="D2399" s="324"/>
    </row>
    <row r="2400" spans="2:4" s="304" customFormat="1" x14ac:dyDescent="0.2">
      <c r="B2400" s="324"/>
      <c r="C2400" s="324"/>
      <c r="D2400" s="324"/>
    </row>
    <row r="2401" spans="2:4" s="304" customFormat="1" x14ac:dyDescent="0.2">
      <c r="B2401" s="324"/>
      <c r="C2401" s="324"/>
      <c r="D2401" s="324"/>
    </row>
    <row r="2402" spans="2:4" s="304" customFormat="1" x14ac:dyDescent="0.2">
      <c r="B2402" s="324"/>
      <c r="C2402" s="324"/>
      <c r="D2402" s="324"/>
    </row>
    <row r="2403" spans="2:4" s="304" customFormat="1" x14ac:dyDescent="0.2">
      <c r="B2403" s="324"/>
      <c r="C2403" s="324"/>
      <c r="D2403" s="324"/>
    </row>
    <row r="2404" spans="2:4" s="304" customFormat="1" x14ac:dyDescent="0.2">
      <c r="B2404" s="324"/>
      <c r="C2404" s="324"/>
      <c r="D2404" s="324"/>
    </row>
    <row r="2405" spans="2:4" s="304" customFormat="1" x14ac:dyDescent="0.2">
      <c r="B2405" s="324"/>
      <c r="C2405" s="324"/>
      <c r="D2405" s="324"/>
    </row>
    <row r="2406" spans="2:4" s="304" customFormat="1" x14ac:dyDescent="0.2">
      <c r="B2406" s="324"/>
      <c r="C2406" s="324"/>
      <c r="D2406" s="324"/>
    </row>
    <row r="2407" spans="2:4" s="304" customFormat="1" x14ac:dyDescent="0.2">
      <c r="B2407" s="324"/>
      <c r="C2407" s="324"/>
      <c r="D2407" s="324"/>
    </row>
    <row r="2408" spans="2:4" s="304" customFormat="1" x14ac:dyDescent="0.2">
      <c r="B2408" s="324"/>
      <c r="C2408" s="324"/>
      <c r="D2408" s="324"/>
    </row>
    <row r="2409" spans="2:4" s="304" customFormat="1" x14ac:dyDescent="0.2">
      <c r="B2409" s="324"/>
      <c r="C2409" s="324"/>
      <c r="D2409" s="324"/>
    </row>
    <row r="2410" spans="2:4" s="304" customFormat="1" x14ac:dyDescent="0.2">
      <c r="B2410" s="324"/>
      <c r="C2410" s="324"/>
      <c r="D2410" s="324"/>
    </row>
    <row r="2411" spans="2:4" s="304" customFormat="1" x14ac:dyDescent="0.2">
      <c r="B2411" s="324"/>
      <c r="C2411" s="324"/>
      <c r="D2411" s="324"/>
    </row>
    <row r="2412" spans="2:4" s="304" customFormat="1" x14ac:dyDescent="0.2">
      <c r="B2412" s="324"/>
      <c r="C2412" s="324"/>
      <c r="D2412" s="324"/>
    </row>
    <row r="2413" spans="2:4" s="304" customFormat="1" x14ac:dyDescent="0.2">
      <c r="B2413" s="324"/>
      <c r="C2413" s="324"/>
      <c r="D2413" s="324"/>
    </row>
    <row r="2414" spans="2:4" s="304" customFormat="1" x14ac:dyDescent="0.2">
      <c r="B2414" s="324"/>
      <c r="C2414" s="324"/>
      <c r="D2414" s="324"/>
    </row>
    <row r="2415" spans="2:4" s="304" customFormat="1" x14ac:dyDescent="0.2">
      <c r="B2415" s="324"/>
      <c r="C2415" s="324"/>
      <c r="D2415" s="324"/>
    </row>
    <row r="2416" spans="2:4" s="304" customFormat="1" x14ac:dyDescent="0.2">
      <c r="B2416" s="324"/>
      <c r="C2416" s="324"/>
      <c r="D2416" s="324"/>
    </row>
    <row r="2417" spans="2:4" s="304" customFormat="1" x14ac:dyDescent="0.2">
      <c r="B2417" s="324"/>
      <c r="C2417" s="324"/>
      <c r="D2417" s="324"/>
    </row>
    <row r="2418" spans="2:4" s="304" customFormat="1" x14ac:dyDescent="0.2">
      <c r="B2418" s="324"/>
      <c r="C2418" s="324"/>
      <c r="D2418" s="324"/>
    </row>
    <row r="2419" spans="2:4" s="304" customFormat="1" x14ac:dyDescent="0.2">
      <c r="B2419" s="324"/>
      <c r="C2419" s="324"/>
      <c r="D2419" s="324"/>
    </row>
    <row r="2420" spans="2:4" s="304" customFormat="1" x14ac:dyDescent="0.2">
      <c r="B2420" s="324"/>
      <c r="C2420" s="324"/>
      <c r="D2420" s="324"/>
    </row>
    <row r="2421" spans="2:4" s="304" customFormat="1" x14ac:dyDescent="0.2">
      <c r="B2421" s="324"/>
      <c r="C2421" s="324"/>
      <c r="D2421" s="324"/>
    </row>
    <row r="2422" spans="2:4" s="304" customFormat="1" x14ac:dyDescent="0.2">
      <c r="B2422" s="324"/>
      <c r="C2422" s="324"/>
      <c r="D2422" s="324"/>
    </row>
  </sheetData>
  <mergeCells count="347">
    <mergeCell ref="B1:D1"/>
    <mergeCell ref="E1:G1"/>
    <mergeCell ref="H1:J1"/>
    <mergeCell ref="K1:M1"/>
    <mergeCell ref="N1:P1"/>
    <mergeCell ref="Q1:S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D1:BF1"/>
    <mergeCell ref="BG1:BI1"/>
    <mergeCell ref="BJ1:BL1"/>
    <mergeCell ref="BM1:BO1"/>
    <mergeCell ref="BP1:BR1"/>
    <mergeCell ref="BS1:BU1"/>
    <mergeCell ref="BD2:BF2"/>
    <mergeCell ref="BG2:BI2"/>
    <mergeCell ref="BJ2:BL2"/>
    <mergeCell ref="BM2:BO2"/>
    <mergeCell ref="BP2:BR2"/>
    <mergeCell ref="BS2:BU2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HA1:HC2"/>
    <mergeCell ref="B2:D2"/>
    <mergeCell ref="E2:G2"/>
    <mergeCell ref="H2:J2"/>
    <mergeCell ref="K2:M2"/>
    <mergeCell ref="N2:P2"/>
    <mergeCell ref="Q2:S2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2"/>
    <mergeCell ref="EY1:FA1"/>
    <mergeCell ref="FB1:FD1"/>
    <mergeCell ref="T2:V2"/>
    <mergeCell ref="W2:Y2"/>
    <mergeCell ref="Z2:AB2"/>
    <mergeCell ref="AC2:AE2"/>
    <mergeCell ref="AF2:AH2"/>
    <mergeCell ref="AI2:AK2"/>
    <mergeCell ref="GR1:GT1"/>
    <mergeCell ref="GU1:GW1"/>
    <mergeCell ref="GX1:GZ2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2"/>
    <mergeCell ref="DU1:DW1"/>
    <mergeCell ref="DF2:DH2"/>
    <mergeCell ref="DI2:DK2"/>
    <mergeCell ref="AL2:AN2"/>
    <mergeCell ref="AO2:AQ2"/>
    <mergeCell ref="AR2:AT2"/>
    <mergeCell ref="AU2:AW2"/>
    <mergeCell ref="AX2:AZ2"/>
    <mergeCell ref="BA2:BC2"/>
    <mergeCell ref="CH2:CJ2"/>
    <mergeCell ref="CK2:CM2"/>
    <mergeCell ref="ES2:EU2"/>
    <mergeCell ref="DL2:DN2"/>
    <mergeCell ref="DO2:DQ2"/>
    <mergeCell ref="CN2:CP2"/>
    <mergeCell ref="CQ2:CS2"/>
    <mergeCell ref="CT2:CV2"/>
    <mergeCell ref="CW2:CY2"/>
    <mergeCell ref="CZ2:DB2"/>
    <mergeCell ref="DC2:DE2"/>
    <mergeCell ref="BV2:BX2"/>
    <mergeCell ref="BY2:CA2"/>
    <mergeCell ref="CB2:CD2"/>
    <mergeCell ref="CE2:CG2"/>
    <mergeCell ref="EY2:FA2"/>
    <mergeCell ref="FB2:FD2"/>
    <mergeCell ref="FE2:FG2"/>
    <mergeCell ref="DU2:DW2"/>
    <mergeCell ref="DX2:DZ2"/>
    <mergeCell ref="EA2:EC2"/>
    <mergeCell ref="ED2:EF2"/>
    <mergeCell ref="EG2:EI2"/>
    <mergeCell ref="EJ2:EL2"/>
    <mergeCell ref="GR2:GT2"/>
    <mergeCell ref="GU2:GW2"/>
    <mergeCell ref="A3:A4"/>
    <mergeCell ref="B3:B4"/>
    <mergeCell ref="C3:C4"/>
    <mergeCell ref="D3:D4"/>
    <mergeCell ref="E3:E4"/>
    <mergeCell ref="F3:F4"/>
    <mergeCell ref="G3:G4"/>
    <mergeCell ref="H3:H4"/>
    <mergeCell ref="FZ2:GB2"/>
    <mergeCell ref="GC2:GE2"/>
    <mergeCell ref="GF2:GH2"/>
    <mergeCell ref="GI2:GK2"/>
    <mergeCell ref="GL2:GN2"/>
    <mergeCell ref="GO2:GQ2"/>
    <mergeCell ref="FH2:FJ2"/>
    <mergeCell ref="FK2:FM2"/>
    <mergeCell ref="FN2:FP2"/>
    <mergeCell ref="FQ2:FS2"/>
    <mergeCell ref="FT2:FV2"/>
    <mergeCell ref="FW2:FY2"/>
    <mergeCell ref="EM2:EO2"/>
    <mergeCell ref="EP2:ER2"/>
    <mergeCell ref="O3:O4"/>
    <mergeCell ref="P3:P4"/>
    <mergeCell ref="Q3:Q4"/>
    <mergeCell ref="R3:R4"/>
    <mergeCell ref="S3:S4"/>
    <mergeCell ref="T3:T4"/>
    <mergeCell ref="I3:I4"/>
    <mergeCell ref="J3:J4"/>
    <mergeCell ref="K3:K4"/>
    <mergeCell ref="L3:L4"/>
    <mergeCell ref="M3:M4"/>
    <mergeCell ref="N3:N4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  <mergeCell ref="AM3:AM4"/>
    <mergeCell ref="AN3:AN4"/>
    <mergeCell ref="AO3:AO4"/>
    <mergeCell ref="AP3:AP4"/>
    <mergeCell ref="AQ3:AQ4"/>
    <mergeCell ref="AR3:AR4"/>
    <mergeCell ref="AG3:AG4"/>
    <mergeCell ref="AH3:AH4"/>
    <mergeCell ref="AI3:AI4"/>
    <mergeCell ref="AJ3:AJ4"/>
    <mergeCell ref="AK3:AK4"/>
    <mergeCell ref="AL3:AL4"/>
    <mergeCell ref="AY3:AY4"/>
    <mergeCell ref="AZ3:AZ4"/>
    <mergeCell ref="BA3:BA4"/>
    <mergeCell ref="BB3:BB4"/>
    <mergeCell ref="BC3:BC4"/>
    <mergeCell ref="BD3:BD4"/>
    <mergeCell ref="AS3:AS4"/>
    <mergeCell ref="AT3:AT4"/>
    <mergeCell ref="AU3:AU4"/>
    <mergeCell ref="AV3:AV4"/>
    <mergeCell ref="AW3:AW4"/>
    <mergeCell ref="AX3:AX4"/>
    <mergeCell ref="BK3:BK4"/>
    <mergeCell ref="BL3:BL4"/>
    <mergeCell ref="BM3:BM4"/>
    <mergeCell ref="BN3:BN4"/>
    <mergeCell ref="BO3:BO4"/>
    <mergeCell ref="BP3:BP4"/>
    <mergeCell ref="BE3:BE4"/>
    <mergeCell ref="BF3:BF4"/>
    <mergeCell ref="BG3:BG4"/>
    <mergeCell ref="BH3:BH4"/>
    <mergeCell ref="BI3:BI4"/>
    <mergeCell ref="BJ3:BJ4"/>
    <mergeCell ref="BW3:BW4"/>
    <mergeCell ref="BX3:BX4"/>
    <mergeCell ref="BY3:BY4"/>
    <mergeCell ref="BZ3:BZ4"/>
    <mergeCell ref="CA3:CA4"/>
    <mergeCell ref="CB3:CB4"/>
    <mergeCell ref="BQ3:BQ4"/>
    <mergeCell ref="BR3:BR4"/>
    <mergeCell ref="BS3:BS4"/>
    <mergeCell ref="BT3:BT4"/>
    <mergeCell ref="BU3:BU4"/>
    <mergeCell ref="BV3:BV4"/>
    <mergeCell ref="CI3:CI4"/>
    <mergeCell ref="CJ3:CJ4"/>
    <mergeCell ref="CK3:CK4"/>
    <mergeCell ref="CL3:CL4"/>
    <mergeCell ref="CM3:CM4"/>
    <mergeCell ref="CN3:CN4"/>
    <mergeCell ref="CC3:CC4"/>
    <mergeCell ref="CD3:CD4"/>
    <mergeCell ref="CE3:CE4"/>
    <mergeCell ref="CF3:CF4"/>
    <mergeCell ref="CG3:CG4"/>
    <mergeCell ref="CH3:CH4"/>
    <mergeCell ref="CU3:CU4"/>
    <mergeCell ref="CV3:CV4"/>
    <mergeCell ref="CW3:CW4"/>
    <mergeCell ref="CX3:CX4"/>
    <mergeCell ref="CY3:CY4"/>
    <mergeCell ref="CZ3:CZ4"/>
    <mergeCell ref="CO3:CO4"/>
    <mergeCell ref="CP3:CP4"/>
    <mergeCell ref="CQ3:CQ4"/>
    <mergeCell ref="CR3:CR4"/>
    <mergeCell ref="CS3:CS4"/>
    <mergeCell ref="CT3:CT4"/>
    <mergeCell ref="DG3:DG4"/>
    <mergeCell ref="DH3:DH4"/>
    <mergeCell ref="DI3:DI4"/>
    <mergeCell ref="DJ3:DJ4"/>
    <mergeCell ref="DK3:DK4"/>
    <mergeCell ref="DL3:DL4"/>
    <mergeCell ref="DA3:DA4"/>
    <mergeCell ref="DB3:DB4"/>
    <mergeCell ref="DC3:DC4"/>
    <mergeCell ref="DD3:DD4"/>
    <mergeCell ref="DE3:DE4"/>
    <mergeCell ref="DF3:DF4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Y3:GY4"/>
    <mergeCell ref="GZ3:GZ4"/>
    <mergeCell ref="HA3:HA4"/>
    <mergeCell ref="HB3:HB4"/>
    <mergeCell ref="HC3:HC4"/>
    <mergeCell ref="GS3:GS4"/>
    <mergeCell ref="GT3:GT4"/>
    <mergeCell ref="GU3:GU4"/>
    <mergeCell ref="GV3:GV4"/>
    <mergeCell ref="GW3:GW4"/>
    <mergeCell ref="GX3:GX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&amp;C&amp;"-,Normál"2018. évi költségvetés bevétel és kiadási előirányzatainak teljesítése címrendenként&amp;R&amp;"-,Normál"rendelet
4. melléklet
e Ft-ban&amp;"MS Sans Serif,Normál"
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2422"/>
  <sheetViews>
    <sheetView workbookViewId="0">
      <pane xSplit="1" ySplit="4" topLeftCell="CX20" activePane="bottomRight" state="frozen"/>
      <selection pane="topRight" activeCell="B1" sqref="B1"/>
      <selection pane="bottomLeft" activeCell="A5" sqref="A5"/>
      <selection pane="bottomRight" activeCell="CX36" sqref="CX36"/>
    </sheetView>
  </sheetViews>
  <sheetFormatPr defaultColWidth="10.7109375" defaultRowHeight="12.75" x14ac:dyDescent="0.2"/>
  <cols>
    <col min="1" max="1" width="55.7109375" style="46" customWidth="1"/>
    <col min="2" max="4" width="9.7109375" style="329" customWidth="1"/>
    <col min="5" max="121" width="9.7109375" style="324" customWidth="1"/>
    <col min="122" max="124" width="12.7109375" style="325" customWidth="1"/>
    <col min="125" max="151" width="9.7109375" style="324" customWidth="1"/>
    <col min="152" max="154" width="9.7109375" style="325" customWidth="1"/>
    <col min="155" max="193" width="9.7109375" style="324" customWidth="1"/>
    <col min="194" max="205" width="9.7109375" style="325" customWidth="1"/>
    <col min="206" max="209" width="12.7109375" style="325" customWidth="1"/>
    <col min="210" max="211" width="12.7109375" style="304" customWidth="1"/>
    <col min="212" max="213" width="14.7109375" style="304" customWidth="1"/>
    <col min="214" max="16384" width="10.7109375" style="304"/>
  </cols>
  <sheetData>
    <row r="1" spans="1:211" s="296" customFormat="1" ht="13.9" customHeight="1" thickBot="1" x14ac:dyDescent="0.25">
      <c r="A1" s="330"/>
      <c r="B1" s="1655">
        <v>11101</v>
      </c>
      <c r="C1" s="1656"/>
      <c r="D1" s="1657"/>
      <c r="E1" s="1655">
        <v>11102</v>
      </c>
      <c r="F1" s="1656"/>
      <c r="G1" s="1657"/>
      <c r="H1" s="1655">
        <v>11103</v>
      </c>
      <c r="I1" s="1656"/>
      <c r="J1" s="1657"/>
      <c r="K1" s="1655">
        <v>11104</v>
      </c>
      <c r="L1" s="1656"/>
      <c r="M1" s="1657"/>
      <c r="N1" s="1655">
        <v>11105</v>
      </c>
      <c r="O1" s="1656"/>
      <c r="P1" s="1657"/>
      <c r="Q1" s="1655" t="s">
        <v>476</v>
      </c>
      <c r="R1" s="1656"/>
      <c r="S1" s="1657"/>
      <c r="T1" s="1655" t="s">
        <v>477</v>
      </c>
      <c r="U1" s="1656"/>
      <c r="V1" s="1657"/>
      <c r="W1" s="1655" t="s">
        <v>263</v>
      </c>
      <c r="X1" s="1656"/>
      <c r="Y1" s="1657"/>
      <c r="Z1" s="1655" t="s">
        <v>152</v>
      </c>
      <c r="AA1" s="1656"/>
      <c r="AB1" s="1657"/>
      <c r="AC1" s="1655" t="s">
        <v>158</v>
      </c>
      <c r="AD1" s="1656"/>
      <c r="AE1" s="1657"/>
      <c r="AF1" s="1655">
        <v>11201</v>
      </c>
      <c r="AG1" s="1656"/>
      <c r="AH1" s="1657"/>
      <c r="AI1" s="1655">
        <v>11301</v>
      </c>
      <c r="AJ1" s="1656"/>
      <c r="AK1" s="1657"/>
      <c r="AL1" s="1655">
        <v>11303</v>
      </c>
      <c r="AM1" s="1656"/>
      <c r="AN1" s="1657"/>
      <c r="AO1" s="1655">
        <v>11401</v>
      </c>
      <c r="AP1" s="1656"/>
      <c r="AQ1" s="1657"/>
      <c r="AR1" s="1655">
        <v>11402</v>
      </c>
      <c r="AS1" s="1656"/>
      <c r="AT1" s="1657"/>
      <c r="AU1" s="1655" t="s">
        <v>265</v>
      </c>
      <c r="AV1" s="1656"/>
      <c r="AW1" s="1657"/>
      <c r="AX1" s="1655" t="s">
        <v>308</v>
      </c>
      <c r="AY1" s="1656"/>
      <c r="AZ1" s="1657"/>
      <c r="BA1" s="1655">
        <v>11405</v>
      </c>
      <c r="BB1" s="1656"/>
      <c r="BC1" s="1657"/>
      <c r="BD1" s="1655">
        <v>11406</v>
      </c>
      <c r="BE1" s="1656"/>
      <c r="BF1" s="1657"/>
      <c r="BG1" s="1655">
        <v>11407</v>
      </c>
      <c r="BH1" s="1656"/>
      <c r="BI1" s="1657"/>
      <c r="BJ1" s="1655">
        <v>11501</v>
      </c>
      <c r="BK1" s="1656"/>
      <c r="BL1" s="1657"/>
      <c r="BM1" s="1655">
        <v>11502</v>
      </c>
      <c r="BN1" s="1656"/>
      <c r="BO1" s="1657"/>
      <c r="BP1" s="1655">
        <v>11601</v>
      </c>
      <c r="BQ1" s="1656"/>
      <c r="BR1" s="1657"/>
      <c r="BS1" s="1655" t="s">
        <v>190</v>
      </c>
      <c r="BT1" s="1656"/>
      <c r="BU1" s="1657"/>
      <c r="BV1" s="1655" t="s">
        <v>478</v>
      </c>
      <c r="BW1" s="1656"/>
      <c r="BX1" s="1657"/>
      <c r="BY1" s="1655" t="s">
        <v>191</v>
      </c>
      <c r="BZ1" s="1656"/>
      <c r="CA1" s="1657"/>
      <c r="CB1" s="1655" t="s">
        <v>479</v>
      </c>
      <c r="CC1" s="1656"/>
      <c r="CD1" s="1657"/>
      <c r="CE1" s="1655">
        <v>11602</v>
      </c>
      <c r="CF1" s="1656"/>
      <c r="CG1" s="1657"/>
      <c r="CH1" s="1655">
        <v>11603</v>
      </c>
      <c r="CI1" s="1656"/>
      <c r="CJ1" s="1657"/>
      <c r="CK1" s="1655">
        <v>11604</v>
      </c>
      <c r="CL1" s="1656"/>
      <c r="CM1" s="1657"/>
      <c r="CN1" s="1655">
        <v>11605</v>
      </c>
      <c r="CO1" s="1656"/>
      <c r="CP1" s="1657"/>
      <c r="CQ1" s="1655">
        <v>11701</v>
      </c>
      <c r="CR1" s="1656"/>
      <c r="CS1" s="1657"/>
      <c r="CT1" s="1655">
        <v>11702</v>
      </c>
      <c r="CU1" s="1656"/>
      <c r="CV1" s="1657"/>
      <c r="CW1" s="1655">
        <v>11703</v>
      </c>
      <c r="CX1" s="1656"/>
      <c r="CY1" s="1657"/>
      <c r="CZ1" s="1655">
        <v>11704</v>
      </c>
      <c r="DA1" s="1656"/>
      <c r="DB1" s="1657"/>
      <c r="DC1" s="1655">
        <v>11705</v>
      </c>
      <c r="DD1" s="1656"/>
      <c r="DE1" s="1657"/>
      <c r="DF1" s="1655" t="s">
        <v>480</v>
      </c>
      <c r="DG1" s="1656"/>
      <c r="DH1" s="1657"/>
      <c r="DI1" s="1655" t="s">
        <v>481</v>
      </c>
      <c r="DJ1" s="1656"/>
      <c r="DK1" s="1657"/>
      <c r="DL1" s="1655">
        <v>11803</v>
      </c>
      <c r="DM1" s="1656"/>
      <c r="DN1" s="1657"/>
      <c r="DO1" s="1655">
        <v>11805</v>
      </c>
      <c r="DP1" s="1656"/>
      <c r="DQ1" s="1657"/>
      <c r="DR1" s="1668" t="s">
        <v>482</v>
      </c>
      <c r="DS1" s="1669"/>
      <c r="DT1" s="1670"/>
      <c r="DU1" s="1655">
        <v>12102</v>
      </c>
      <c r="DV1" s="1656"/>
      <c r="DW1" s="1657"/>
      <c r="DX1" s="1655">
        <v>12103</v>
      </c>
      <c r="DY1" s="1656"/>
      <c r="DZ1" s="1657"/>
      <c r="EA1" s="1655">
        <v>12104</v>
      </c>
      <c r="EB1" s="1656"/>
      <c r="EC1" s="1657"/>
      <c r="ED1" s="1655" t="s">
        <v>483</v>
      </c>
      <c r="EE1" s="1656"/>
      <c r="EF1" s="1657"/>
      <c r="EG1" s="1655" t="s">
        <v>484</v>
      </c>
      <c r="EH1" s="1656"/>
      <c r="EI1" s="1657"/>
      <c r="EJ1" s="1655" t="s">
        <v>485</v>
      </c>
      <c r="EK1" s="1656"/>
      <c r="EL1" s="1657"/>
      <c r="EM1" s="1655" t="s">
        <v>486</v>
      </c>
      <c r="EN1" s="1656"/>
      <c r="EO1" s="1657"/>
      <c r="EP1" s="1655">
        <v>12202</v>
      </c>
      <c r="EQ1" s="1656"/>
      <c r="ER1" s="1657"/>
      <c r="ES1" s="1655">
        <v>12203</v>
      </c>
      <c r="ET1" s="1656"/>
      <c r="EU1" s="1657"/>
      <c r="EV1" s="1668" t="s">
        <v>487</v>
      </c>
      <c r="EW1" s="1669"/>
      <c r="EX1" s="1670"/>
      <c r="EY1" s="1649">
        <v>40101</v>
      </c>
      <c r="EZ1" s="1650"/>
      <c r="FA1" s="1651"/>
      <c r="FB1" s="1649" t="s">
        <v>488</v>
      </c>
      <c r="FC1" s="1650"/>
      <c r="FD1" s="1651"/>
      <c r="FE1" s="1649" t="s">
        <v>489</v>
      </c>
      <c r="FF1" s="1650"/>
      <c r="FG1" s="1651"/>
      <c r="FH1" s="1649" t="s">
        <v>490</v>
      </c>
      <c r="FI1" s="1650"/>
      <c r="FJ1" s="1651"/>
      <c r="FK1" s="1649">
        <v>40103</v>
      </c>
      <c r="FL1" s="1650"/>
      <c r="FM1" s="1651"/>
      <c r="FN1" s="1649" t="s">
        <v>491</v>
      </c>
      <c r="FO1" s="1650"/>
      <c r="FP1" s="1651"/>
      <c r="FQ1" s="1649" t="s">
        <v>492</v>
      </c>
      <c r="FR1" s="1650"/>
      <c r="FS1" s="1651"/>
      <c r="FT1" s="1649">
        <v>40105</v>
      </c>
      <c r="FU1" s="1650"/>
      <c r="FV1" s="1651"/>
      <c r="FW1" s="1649">
        <v>40106</v>
      </c>
      <c r="FX1" s="1650"/>
      <c r="FY1" s="1651"/>
      <c r="FZ1" s="1649">
        <v>40107</v>
      </c>
      <c r="GA1" s="1650"/>
      <c r="GB1" s="1651"/>
      <c r="GC1" s="1649">
        <v>40108</v>
      </c>
      <c r="GD1" s="1650"/>
      <c r="GE1" s="1651"/>
      <c r="GF1" s="1649">
        <v>40109</v>
      </c>
      <c r="GG1" s="1650"/>
      <c r="GH1" s="1651"/>
      <c r="GI1" s="1649">
        <v>40110</v>
      </c>
      <c r="GJ1" s="1650"/>
      <c r="GK1" s="1651"/>
      <c r="GL1" s="1649">
        <v>40100</v>
      </c>
      <c r="GM1" s="1650"/>
      <c r="GN1" s="1651"/>
      <c r="GO1" s="1649" t="s">
        <v>493</v>
      </c>
      <c r="GP1" s="1650"/>
      <c r="GQ1" s="1651"/>
      <c r="GR1" s="1649">
        <v>50100</v>
      </c>
      <c r="GS1" s="1650"/>
      <c r="GT1" s="1651"/>
      <c r="GU1" s="1649" t="s">
        <v>494</v>
      </c>
      <c r="GV1" s="1650"/>
      <c r="GW1" s="1651"/>
      <c r="GX1" s="1652" t="s">
        <v>495</v>
      </c>
      <c r="GY1" s="1653"/>
      <c r="GZ1" s="1654"/>
      <c r="HA1" s="1674" t="s">
        <v>496</v>
      </c>
      <c r="HB1" s="1675"/>
      <c r="HC1" s="1676"/>
    </row>
    <row r="2" spans="1:211" s="48" customFormat="1" ht="87" customHeight="1" x14ac:dyDescent="0.2">
      <c r="A2" s="330" t="s">
        <v>629</v>
      </c>
      <c r="B2" s="1643" t="s">
        <v>498</v>
      </c>
      <c r="C2" s="1644"/>
      <c r="D2" s="1645"/>
      <c r="E2" s="1643" t="s">
        <v>499</v>
      </c>
      <c r="F2" s="1644"/>
      <c r="G2" s="1645"/>
      <c r="H2" s="1643" t="s">
        <v>500</v>
      </c>
      <c r="I2" s="1644"/>
      <c r="J2" s="1645"/>
      <c r="K2" s="1643" t="s">
        <v>501</v>
      </c>
      <c r="L2" s="1644"/>
      <c r="M2" s="1645"/>
      <c r="N2" s="1643" t="s">
        <v>502</v>
      </c>
      <c r="O2" s="1644"/>
      <c r="P2" s="1645"/>
      <c r="Q2" s="1643" t="s">
        <v>503</v>
      </c>
      <c r="R2" s="1644"/>
      <c r="S2" s="1645"/>
      <c r="T2" s="1643" t="s">
        <v>504</v>
      </c>
      <c r="U2" s="1644"/>
      <c r="V2" s="1645"/>
      <c r="W2" s="1643" t="s">
        <v>505</v>
      </c>
      <c r="X2" s="1644"/>
      <c r="Y2" s="1645"/>
      <c r="Z2" s="1643" t="s">
        <v>506</v>
      </c>
      <c r="AA2" s="1644"/>
      <c r="AB2" s="1645"/>
      <c r="AC2" s="1643" t="s">
        <v>507</v>
      </c>
      <c r="AD2" s="1644"/>
      <c r="AE2" s="1645"/>
      <c r="AF2" s="1643" t="s">
        <v>508</v>
      </c>
      <c r="AG2" s="1644"/>
      <c r="AH2" s="1645"/>
      <c r="AI2" s="1643" t="s">
        <v>509</v>
      </c>
      <c r="AJ2" s="1644"/>
      <c r="AK2" s="1645"/>
      <c r="AL2" s="1643" t="s">
        <v>510</v>
      </c>
      <c r="AM2" s="1644"/>
      <c r="AN2" s="1645"/>
      <c r="AO2" s="1643" t="s">
        <v>511</v>
      </c>
      <c r="AP2" s="1644"/>
      <c r="AQ2" s="1645"/>
      <c r="AR2" s="1643" t="s">
        <v>512</v>
      </c>
      <c r="AS2" s="1644"/>
      <c r="AT2" s="1645"/>
      <c r="AU2" s="1643" t="s">
        <v>513</v>
      </c>
      <c r="AV2" s="1644"/>
      <c r="AW2" s="1645"/>
      <c r="AX2" s="1643" t="s">
        <v>514</v>
      </c>
      <c r="AY2" s="1644"/>
      <c r="AZ2" s="1645"/>
      <c r="BA2" s="1643" t="s">
        <v>515</v>
      </c>
      <c r="BB2" s="1644"/>
      <c r="BC2" s="1645"/>
      <c r="BD2" s="1643" t="s">
        <v>516</v>
      </c>
      <c r="BE2" s="1644"/>
      <c r="BF2" s="1645"/>
      <c r="BG2" s="1643" t="s">
        <v>517</v>
      </c>
      <c r="BH2" s="1644"/>
      <c r="BI2" s="1645"/>
      <c r="BJ2" s="1643" t="s">
        <v>518</v>
      </c>
      <c r="BK2" s="1644"/>
      <c r="BL2" s="1645"/>
      <c r="BM2" s="1643" t="s">
        <v>519</v>
      </c>
      <c r="BN2" s="1644"/>
      <c r="BO2" s="1645"/>
      <c r="BP2" s="1643" t="s">
        <v>520</v>
      </c>
      <c r="BQ2" s="1644"/>
      <c r="BR2" s="1645"/>
      <c r="BS2" s="1643" t="s">
        <v>521</v>
      </c>
      <c r="BT2" s="1644"/>
      <c r="BU2" s="1645"/>
      <c r="BV2" s="1643" t="s">
        <v>522</v>
      </c>
      <c r="BW2" s="1644"/>
      <c r="BX2" s="1645"/>
      <c r="BY2" s="1643" t="s">
        <v>523</v>
      </c>
      <c r="BZ2" s="1644"/>
      <c r="CA2" s="1645"/>
      <c r="CB2" s="1643" t="s">
        <v>522</v>
      </c>
      <c r="CC2" s="1644"/>
      <c r="CD2" s="1645"/>
      <c r="CE2" s="1646" t="s">
        <v>524</v>
      </c>
      <c r="CF2" s="1647"/>
      <c r="CG2" s="1648"/>
      <c r="CH2" s="1643" t="s">
        <v>525</v>
      </c>
      <c r="CI2" s="1644"/>
      <c r="CJ2" s="1645"/>
      <c r="CK2" s="1643" t="s">
        <v>526</v>
      </c>
      <c r="CL2" s="1644"/>
      <c r="CM2" s="1645"/>
      <c r="CN2" s="1643" t="s">
        <v>527</v>
      </c>
      <c r="CO2" s="1644"/>
      <c r="CP2" s="1645"/>
      <c r="CQ2" s="1643" t="s">
        <v>528</v>
      </c>
      <c r="CR2" s="1644"/>
      <c r="CS2" s="1645"/>
      <c r="CT2" s="1643" t="s">
        <v>529</v>
      </c>
      <c r="CU2" s="1644"/>
      <c r="CV2" s="1645"/>
      <c r="CW2" s="1643" t="s">
        <v>530</v>
      </c>
      <c r="CX2" s="1644"/>
      <c r="CY2" s="1645"/>
      <c r="CZ2" s="1643" t="s">
        <v>531</v>
      </c>
      <c r="DA2" s="1644"/>
      <c r="DB2" s="1645"/>
      <c r="DC2" s="1643" t="s">
        <v>532</v>
      </c>
      <c r="DD2" s="1644"/>
      <c r="DE2" s="1645"/>
      <c r="DF2" s="1643" t="s">
        <v>533</v>
      </c>
      <c r="DG2" s="1644"/>
      <c r="DH2" s="1645"/>
      <c r="DI2" s="1643" t="s">
        <v>534</v>
      </c>
      <c r="DJ2" s="1644"/>
      <c r="DK2" s="1645"/>
      <c r="DL2" s="1643" t="s">
        <v>535</v>
      </c>
      <c r="DM2" s="1644"/>
      <c r="DN2" s="1645"/>
      <c r="DO2" s="1638" t="s">
        <v>298</v>
      </c>
      <c r="DP2" s="1639"/>
      <c r="DQ2" s="1640"/>
      <c r="DR2" s="1671"/>
      <c r="DS2" s="1672"/>
      <c r="DT2" s="1673"/>
      <c r="DU2" s="1643" t="s">
        <v>536</v>
      </c>
      <c r="DV2" s="1644"/>
      <c r="DW2" s="1645"/>
      <c r="DX2" s="1643" t="s">
        <v>537</v>
      </c>
      <c r="DY2" s="1644"/>
      <c r="DZ2" s="1645"/>
      <c r="EA2" s="1643" t="s">
        <v>538</v>
      </c>
      <c r="EB2" s="1644"/>
      <c r="EC2" s="1645"/>
      <c r="ED2" s="1643" t="s">
        <v>539</v>
      </c>
      <c r="EE2" s="1644"/>
      <c r="EF2" s="1645"/>
      <c r="EG2" s="1643" t="s">
        <v>540</v>
      </c>
      <c r="EH2" s="1644"/>
      <c r="EI2" s="1645"/>
      <c r="EJ2" s="1643" t="s">
        <v>541</v>
      </c>
      <c r="EK2" s="1644"/>
      <c r="EL2" s="1645"/>
      <c r="EM2" s="1643" t="s">
        <v>542</v>
      </c>
      <c r="EN2" s="1644"/>
      <c r="EO2" s="1645"/>
      <c r="EP2" s="1643" t="s">
        <v>543</v>
      </c>
      <c r="EQ2" s="1644"/>
      <c r="ER2" s="1645"/>
      <c r="ES2" s="1643" t="s">
        <v>544</v>
      </c>
      <c r="ET2" s="1644"/>
      <c r="EU2" s="1645"/>
      <c r="EV2" s="1671"/>
      <c r="EW2" s="1672"/>
      <c r="EX2" s="1673"/>
      <c r="EY2" s="1638" t="s">
        <v>545</v>
      </c>
      <c r="EZ2" s="1639"/>
      <c r="FA2" s="1640"/>
      <c r="FB2" s="1638" t="s">
        <v>546</v>
      </c>
      <c r="FC2" s="1639"/>
      <c r="FD2" s="1640"/>
      <c r="FE2" s="1638" t="s">
        <v>547</v>
      </c>
      <c r="FF2" s="1639"/>
      <c r="FG2" s="1640"/>
      <c r="FH2" s="1638" t="s">
        <v>548</v>
      </c>
      <c r="FI2" s="1639"/>
      <c r="FJ2" s="1640"/>
      <c r="FK2" s="1638" t="s">
        <v>549</v>
      </c>
      <c r="FL2" s="1639"/>
      <c r="FM2" s="1640"/>
      <c r="FN2" s="1638" t="s">
        <v>550</v>
      </c>
      <c r="FO2" s="1639"/>
      <c r="FP2" s="1640"/>
      <c r="FQ2" s="1638" t="s">
        <v>551</v>
      </c>
      <c r="FR2" s="1639"/>
      <c r="FS2" s="1640"/>
      <c r="FT2" s="1638" t="s">
        <v>552</v>
      </c>
      <c r="FU2" s="1639"/>
      <c r="FV2" s="1640"/>
      <c r="FW2" s="1638" t="s">
        <v>553</v>
      </c>
      <c r="FX2" s="1639"/>
      <c r="FY2" s="1640"/>
      <c r="FZ2" s="1638" t="s">
        <v>554</v>
      </c>
      <c r="GA2" s="1639"/>
      <c r="GB2" s="1640"/>
      <c r="GC2" s="1638" t="s">
        <v>555</v>
      </c>
      <c r="GD2" s="1639"/>
      <c r="GE2" s="1640"/>
      <c r="GF2" s="1638" t="s">
        <v>556</v>
      </c>
      <c r="GG2" s="1639"/>
      <c r="GH2" s="1640"/>
      <c r="GI2" s="1638" t="s">
        <v>557</v>
      </c>
      <c r="GJ2" s="1639"/>
      <c r="GK2" s="1640"/>
      <c r="GL2" s="1638" t="s">
        <v>558</v>
      </c>
      <c r="GM2" s="1639"/>
      <c r="GN2" s="1640"/>
      <c r="GO2" s="1638" t="s">
        <v>559</v>
      </c>
      <c r="GP2" s="1639"/>
      <c r="GQ2" s="1640"/>
      <c r="GR2" s="1638" t="s">
        <v>560</v>
      </c>
      <c r="GS2" s="1639"/>
      <c r="GT2" s="1640"/>
      <c r="GU2" s="1638" t="s">
        <v>561</v>
      </c>
      <c r="GV2" s="1639"/>
      <c r="GW2" s="1640"/>
      <c r="GX2" s="1638"/>
      <c r="GY2" s="1639"/>
      <c r="GZ2" s="1640"/>
      <c r="HA2" s="1638"/>
      <c r="HB2" s="1639"/>
      <c r="HC2" s="1659"/>
    </row>
    <row r="3" spans="1:211" s="48" customFormat="1" ht="15" customHeight="1" x14ac:dyDescent="0.2">
      <c r="A3" s="1641" t="s">
        <v>562</v>
      </c>
      <c r="B3" s="1660" t="s">
        <v>24</v>
      </c>
      <c r="C3" s="1660" t="s">
        <v>10</v>
      </c>
      <c r="D3" s="1662" t="s">
        <v>25</v>
      </c>
      <c r="E3" s="1660" t="s">
        <v>24</v>
      </c>
      <c r="F3" s="1660" t="s">
        <v>10</v>
      </c>
      <c r="G3" s="1662" t="s">
        <v>25</v>
      </c>
      <c r="H3" s="1660" t="s">
        <v>24</v>
      </c>
      <c r="I3" s="1660" t="s">
        <v>10</v>
      </c>
      <c r="J3" s="1662" t="s">
        <v>25</v>
      </c>
      <c r="K3" s="1660" t="s">
        <v>24</v>
      </c>
      <c r="L3" s="1660" t="s">
        <v>10</v>
      </c>
      <c r="M3" s="1662" t="s">
        <v>25</v>
      </c>
      <c r="N3" s="1660" t="s">
        <v>24</v>
      </c>
      <c r="O3" s="1660" t="s">
        <v>10</v>
      </c>
      <c r="P3" s="1662" t="s">
        <v>25</v>
      </c>
      <c r="Q3" s="1660" t="s">
        <v>24</v>
      </c>
      <c r="R3" s="1660" t="s">
        <v>10</v>
      </c>
      <c r="S3" s="1662" t="s">
        <v>25</v>
      </c>
      <c r="T3" s="1660" t="s">
        <v>24</v>
      </c>
      <c r="U3" s="1660" t="s">
        <v>10</v>
      </c>
      <c r="V3" s="1662" t="s">
        <v>25</v>
      </c>
      <c r="W3" s="1660" t="s">
        <v>24</v>
      </c>
      <c r="X3" s="1660" t="s">
        <v>10</v>
      </c>
      <c r="Y3" s="1662" t="s">
        <v>25</v>
      </c>
      <c r="Z3" s="1660" t="s">
        <v>24</v>
      </c>
      <c r="AA3" s="1660" t="s">
        <v>10</v>
      </c>
      <c r="AB3" s="1662" t="s">
        <v>25</v>
      </c>
      <c r="AC3" s="1660" t="s">
        <v>24</v>
      </c>
      <c r="AD3" s="1660" t="s">
        <v>10</v>
      </c>
      <c r="AE3" s="1662" t="s">
        <v>25</v>
      </c>
      <c r="AF3" s="1660" t="s">
        <v>24</v>
      </c>
      <c r="AG3" s="1660" t="s">
        <v>10</v>
      </c>
      <c r="AH3" s="1662" t="s">
        <v>25</v>
      </c>
      <c r="AI3" s="1660" t="s">
        <v>24</v>
      </c>
      <c r="AJ3" s="1660" t="s">
        <v>10</v>
      </c>
      <c r="AK3" s="1662" t="s">
        <v>25</v>
      </c>
      <c r="AL3" s="1660" t="s">
        <v>24</v>
      </c>
      <c r="AM3" s="1660" t="s">
        <v>10</v>
      </c>
      <c r="AN3" s="1662" t="s">
        <v>25</v>
      </c>
      <c r="AO3" s="1660" t="s">
        <v>24</v>
      </c>
      <c r="AP3" s="1660" t="s">
        <v>10</v>
      </c>
      <c r="AQ3" s="1662" t="s">
        <v>25</v>
      </c>
      <c r="AR3" s="1660" t="s">
        <v>24</v>
      </c>
      <c r="AS3" s="1660" t="s">
        <v>10</v>
      </c>
      <c r="AT3" s="1662" t="s">
        <v>25</v>
      </c>
      <c r="AU3" s="1660" t="s">
        <v>24</v>
      </c>
      <c r="AV3" s="1660" t="s">
        <v>10</v>
      </c>
      <c r="AW3" s="1662" t="s">
        <v>25</v>
      </c>
      <c r="AX3" s="1660" t="s">
        <v>24</v>
      </c>
      <c r="AY3" s="1660" t="s">
        <v>10</v>
      </c>
      <c r="AZ3" s="1662" t="s">
        <v>25</v>
      </c>
      <c r="BA3" s="1660" t="s">
        <v>24</v>
      </c>
      <c r="BB3" s="1660" t="s">
        <v>10</v>
      </c>
      <c r="BC3" s="1662" t="s">
        <v>25</v>
      </c>
      <c r="BD3" s="1660" t="s">
        <v>24</v>
      </c>
      <c r="BE3" s="1660" t="s">
        <v>10</v>
      </c>
      <c r="BF3" s="1662" t="s">
        <v>25</v>
      </c>
      <c r="BG3" s="1660" t="s">
        <v>24</v>
      </c>
      <c r="BH3" s="1660" t="s">
        <v>10</v>
      </c>
      <c r="BI3" s="1662" t="s">
        <v>25</v>
      </c>
      <c r="BJ3" s="1660" t="s">
        <v>24</v>
      </c>
      <c r="BK3" s="1660" t="s">
        <v>10</v>
      </c>
      <c r="BL3" s="1662" t="s">
        <v>25</v>
      </c>
      <c r="BM3" s="1660" t="s">
        <v>24</v>
      </c>
      <c r="BN3" s="1660" t="s">
        <v>10</v>
      </c>
      <c r="BO3" s="1662" t="s">
        <v>25</v>
      </c>
      <c r="BP3" s="1660" t="s">
        <v>24</v>
      </c>
      <c r="BQ3" s="1660" t="s">
        <v>10</v>
      </c>
      <c r="BR3" s="1662" t="s">
        <v>25</v>
      </c>
      <c r="BS3" s="1660" t="s">
        <v>24</v>
      </c>
      <c r="BT3" s="1660" t="s">
        <v>10</v>
      </c>
      <c r="BU3" s="1662" t="s">
        <v>25</v>
      </c>
      <c r="BV3" s="1660" t="s">
        <v>24</v>
      </c>
      <c r="BW3" s="1660" t="s">
        <v>10</v>
      </c>
      <c r="BX3" s="1662" t="s">
        <v>25</v>
      </c>
      <c r="BY3" s="1660" t="s">
        <v>24</v>
      </c>
      <c r="BZ3" s="1660" t="s">
        <v>10</v>
      </c>
      <c r="CA3" s="1662" t="s">
        <v>25</v>
      </c>
      <c r="CB3" s="1660" t="s">
        <v>24</v>
      </c>
      <c r="CC3" s="1660" t="s">
        <v>10</v>
      </c>
      <c r="CD3" s="1662" t="s">
        <v>25</v>
      </c>
      <c r="CE3" s="1660" t="s">
        <v>24</v>
      </c>
      <c r="CF3" s="1660" t="s">
        <v>10</v>
      </c>
      <c r="CG3" s="1662" t="s">
        <v>25</v>
      </c>
      <c r="CH3" s="1660" t="s">
        <v>24</v>
      </c>
      <c r="CI3" s="1660" t="s">
        <v>10</v>
      </c>
      <c r="CJ3" s="1662" t="s">
        <v>25</v>
      </c>
      <c r="CK3" s="1660" t="s">
        <v>24</v>
      </c>
      <c r="CL3" s="1660" t="s">
        <v>10</v>
      </c>
      <c r="CM3" s="1662" t="s">
        <v>25</v>
      </c>
      <c r="CN3" s="1660" t="s">
        <v>24</v>
      </c>
      <c r="CO3" s="1660" t="s">
        <v>10</v>
      </c>
      <c r="CP3" s="1662" t="s">
        <v>25</v>
      </c>
      <c r="CQ3" s="1660" t="s">
        <v>24</v>
      </c>
      <c r="CR3" s="1660" t="s">
        <v>10</v>
      </c>
      <c r="CS3" s="1662" t="s">
        <v>25</v>
      </c>
      <c r="CT3" s="1660" t="s">
        <v>24</v>
      </c>
      <c r="CU3" s="1660" t="s">
        <v>10</v>
      </c>
      <c r="CV3" s="1662" t="s">
        <v>25</v>
      </c>
      <c r="CW3" s="1660" t="s">
        <v>24</v>
      </c>
      <c r="CX3" s="1660" t="s">
        <v>10</v>
      </c>
      <c r="CY3" s="1662" t="s">
        <v>25</v>
      </c>
      <c r="CZ3" s="1660" t="s">
        <v>24</v>
      </c>
      <c r="DA3" s="1660" t="s">
        <v>10</v>
      </c>
      <c r="DB3" s="1662" t="s">
        <v>25</v>
      </c>
      <c r="DC3" s="1660" t="s">
        <v>24</v>
      </c>
      <c r="DD3" s="1660" t="s">
        <v>10</v>
      </c>
      <c r="DE3" s="1662" t="s">
        <v>25</v>
      </c>
      <c r="DF3" s="1660" t="s">
        <v>24</v>
      </c>
      <c r="DG3" s="1660" t="s">
        <v>10</v>
      </c>
      <c r="DH3" s="1662" t="s">
        <v>25</v>
      </c>
      <c r="DI3" s="1660" t="s">
        <v>24</v>
      </c>
      <c r="DJ3" s="1660" t="s">
        <v>10</v>
      </c>
      <c r="DK3" s="1662" t="s">
        <v>25</v>
      </c>
      <c r="DL3" s="1660" t="s">
        <v>24</v>
      </c>
      <c r="DM3" s="1660" t="s">
        <v>10</v>
      </c>
      <c r="DN3" s="1662" t="s">
        <v>25</v>
      </c>
      <c r="DO3" s="1660" t="s">
        <v>24</v>
      </c>
      <c r="DP3" s="1660" t="s">
        <v>10</v>
      </c>
      <c r="DQ3" s="1662" t="s">
        <v>25</v>
      </c>
      <c r="DR3" s="1664" t="s">
        <v>24</v>
      </c>
      <c r="DS3" s="1664" t="s">
        <v>10</v>
      </c>
      <c r="DT3" s="1666" t="s">
        <v>25</v>
      </c>
      <c r="DU3" s="1660" t="s">
        <v>24</v>
      </c>
      <c r="DV3" s="1660" t="s">
        <v>10</v>
      </c>
      <c r="DW3" s="1662" t="s">
        <v>25</v>
      </c>
      <c r="DX3" s="1660" t="s">
        <v>24</v>
      </c>
      <c r="DY3" s="1660" t="s">
        <v>10</v>
      </c>
      <c r="DZ3" s="1662" t="s">
        <v>25</v>
      </c>
      <c r="EA3" s="1660" t="s">
        <v>24</v>
      </c>
      <c r="EB3" s="1660" t="s">
        <v>10</v>
      </c>
      <c r="EC3" s="1662" t="s">
        <v>25</v>
      </c>
      <c r="ED3" s="1660" t="s">
        <v>24</v>
      </c>
      <c r="EE3" s="1660" t="s">
        <v>10</v>
      </c>
      <c r="EF3" s="1662" t="s">
        <v>25</v>
      </c>
      <c r="EG3" s="1660" t="s">
        <v>24</v>
      </c>
      <c r="EH3" s="1660" t="s">
        <v>10</v>
      </c>
      <c r="EI3" s="1662" t="s">
        <v>25</v>
      </c>
      <c r="EJ3" s="1660" t="s">
        <v>24</v>
      </c>
      <c r="EK3" s="1660" t="s">
        <v>10</v>
      </c>
      <c r="EL3" s="1662" t="s">
        <v>25</v>
      </c>
      <c r="EM3" s="1660" t="s">
        <v>24</v>
      </c>
      <c r="EN3" s="1660" t="s">
        <v>10</v>
      </c>
      <c r="EO3" s="1662" t="s">
        <v>25</v>
      </c>
      <c r="EP3" s="1660" t="s">
        <v>24</v>
      </c>
      <c r="EQ3" s="1660" t="s">
        <v>10</v>
      </c>
      <c r="ER3" s="1662" t="s">
        <v>25</v>
      </c>
      <c r="ES3" s="1660" t="s">
        <v>24</v>
      </c>
      <c r="ET3" s="1660" t="s">
        <v>10</v>
      </c>
      <c r="EU3" s="1662" t="s">
        <v>25</v>
      </c>
      <c r="EV3" s="1664" t="s">
        <v>24</v>
      </c>
      <c r="EW3" s="1664" t="s">
        <v>10</v>
      </c>
      <c r="EX3" s="1666" t="s">
        <v>25</v>
      </c>
      <c r="EY3" s="1660" t="s">
        <v>24</v>
      </c>
      <c r="EZ3" s="1660" t="s">
        <v>10</v>
      </c>
      <c r="FA3" s="1662" t="s">
        <v>25</v>
      </c>
      <c r="FB3" s="1660" t="s">
        <v>24</v>
      </c>
      <c r="FC3" s="1660" t="s">
        <v>10</v>
      </c>
      <c r="FD3" s="1662" t="s">
        <v>25</v>
      </c>
      <c r="FE3" s="1660" t="s">
        <v>24</v>
      </c>
      <c r="FF3" s="1660" t="s">
        <v>10</v>
      </c>
      <c r="FG3" s="1662" t="s">
        <v>25</v>
      </c>
      <c r="FH3" s="1660" t="s">
        <v>24</v>
      </c>
      <c r="FI3" s="1660" t="s">
        <v>10</v>
      </c>
      <c r="FJ3" s="1662" t="s">
        <v>25</v>
      </c>
      <c r="FK3" s="1660" t="s">
        <v>24</v>
      </c>
      <c r="FL3" s="1660" t="s">
        <v>10</v>
      </c>
      <c r="FM3" s="1662" t="s">
        <v>25</v>
      </c>
      <c r="FN3" s="1660" t="s">
        <v>24</v>
      </c>
      <c r="FO3" s="1660" t="s">
        <v>10</v>
      </c>
      <c r="FP3" s="1662" t="s">
        <v>25</v>
      </c>
      <c r="FQ3" s="1660" t="s">
        <v>24</v>
      </c>
      <c r="FR3" s="1660" t="s">
        <v>10</v>
      </c>
      <c r="FS3" s="1662" t="s">
        <v>25</v>
      </c>
      <c r="FT3" s="1660" t="s">
        <v>24</v>
      </c>
      <c r="FU3" s="1660" t="s">
        <v>10</v>
      </c>
      <c r="FV3" s="1662" t="s">
        <v>25</v>
      </c>
      <c r="FW3" s="1660" t="s">
        <v>24</v>
      </c>
      <c r="FX3" s="1660" t="s">
        <v>10</v>
      </c>
      <c r="FY3" s="1662" t="s">
        <v>25</v>
      </c>
      <c r="FZ3" s="1660" t="s">
        <v>24</v>
      </c>
      <c r="GA3" s="1660" t="s">
        <v>10</v>
      </c>
      <c r="GB3" s="1662" t="s">
        <v>25</v>
      </c>
      <c r="GC3" s="1660" t="s">
        <v>24</v>
      </c>
      <c r="GD3" s="1660" t="s">
        <v>10</v>
      </c>
      <c r="GE3" s="1662" t="s">
        <v>25</v>
      </c>
      <c r="GF3" s="1660" t="s">
        <v>24</v>
      </c>
      <c r="GG3" s="1660" t="s">
        <v>10</v>
      </c>
      <c r="GH3" s="1662" t="s">
        <v>25</v>
      </c>
      <c r="GI3" s="1660" t="s">
        <v>24</v>
      </c>
      <c r="GJ3" s="1660" t="s">
        <v>10</v>
      </c>
      <c r="GK3" s="1662" t="s">
        <v>25</v>
      </c>
      <c r="GL3" s="1660" t="s">
        <v>24</v>
      </c>
      <c r="GM3" s="1660" t="s">
        <v>10</v>
      </c>
      <c r="GN3" s="1662" t="s">
        <v>25</v>
      </c>
      <c r="GO3" s="1660" t="s">
        <v>24</v>
      </c>
      <c r="GP3" s="1660" t="s">
        <v>10</v>
      </c>
      <c r="GQ3" s="1662" t="s">
        <v>25</v>
      </c>
      <c r="GR3" s="1660" t="s">
        <v>24</v>
      </c>
      <c r="GS3" s="1660" t="s">
        <v>10</v>
      </c>
      <c r="GT3" s="1662" t="s">
        <v>25</v>
      </c>
      <c r="GU3" s="1660" t="s">
        <v>24</v>
      </c>
      <c r="GV3" s="1660" t="s">
        <v>10</v>
      </c>
      <c r="GW3" s="1662" t="s">
        <v>25</v>
      </c>
      <c r="GX3" s="1660" t="s">
        <v>24</v>
      </c>
      <c r="GY3" s="1660" t="s">
        <v>10</v>
      </c>
      <c r="GZ3" s="1662" t="s">
        <v>25</v>
      </c>
      <c r="HA3" s="1660" t="s">
        <v>24</v>
      </c>
      <c r="HB3" s="1660" t="s">
        <v>10</v>
      </c>
      <c r="HC3" s="1662" t="s">
        <v>25</v>
      </c>
    </row>
    <row r="4" spans="1:211" s="48" customFormat="1" ht="15" customHeight="1" x14ac:dyDescent="0.2">
      <c r="A4" s="1642"/>
      <c r="B4" s="1661"/>
      <c r="C4" s="1661"/>
      <c r="D4" s="1663"/>
      <c r="E4" s="1661"/>
      <c r="F4" s="1661"/>
      <c r="G4" s="1663"/>
      <c r="H4" s="1661"/>
      <c r="I4" s="1661"/>
      <c r="J4" s="1663"/>
      <c r="K4" s="1661"/>
      <c r="L4" s="1661"/>
      <c r="M4" s="1663"/>
      <c r="N4" s="1661"/>
      <c r="O4" s="1661"/>
      <c r="P4" s="1663"/>
      <c r="Q4" s="1661"/>
      <c r="R4" s="1661"/>
      <c r="S4" s="1663"/>
      <c r="T4" s="1661"/>
      <c r="U4" s="1661"/>
      <c r="V4" s="1663"/>
      <c r="W4" s="1661"/>
      <c r="X4" s="1661"/>
      <c r="Y4" s="1663"/>
      <c r="Z4" s="1661"/>
      <c r="AA4" s="1661"/>
      <c r="AB4" s="1663"/>
      <c r="AC4" s="1661"/>
      <c r="AD4" s="1661"/>
      <c r="AE4" s="1663"/>
      <c r="AF4" s="1661"/>
      <c r="AG4" s="1661"/>
      <c r="AH4" s="1663"/>
      <c r="AI4" s="1661"/>
      <c r="AJ4" s="1661"/>
      <c r="AK4" s="1663"/>
      <c r="AL4" s="1661"/>
      <c r="AM4" s="1661"/>
      <c r="AN4" s="1663"/>
      <c r="AO4" s="1661"/>
      <c r="AP4" s="1661"/>
      <c r="AQ4" s="1663"/>
      <c r="AR4" s="1661"/>
      <c r="AS4" s="1661"/>
      <c r="AT4" s="1663"/>
      <c r="AU4" s="1661"/>
      <c r="AV4" s="1661"/>
      <c r="AW4" s="1663"/>
      <c r="AX4" s="1661"/>
      <c r="AY4" s="1661"/>
      <c r="AZ4" s="1663"/>
      <c r="BA4" s="1661"/>
      <c r="BB4" s="1661"/>
      <c r="BC4" s="1663"/>
      <c r="BD4" s="1661"/>
      <c r="BE4" s="1661"/>
      <c r="BF4" s="1663"/>
      <c r="BG4" s="1661"/>
      <c r="BH4" s="1661"/>
      <c r="BI4" s="1663"/>
      <c r="BJ4" s="1661"/>
      <c r="BK4" s="1661"/>
      <c r="BL4" s="1663"/>
      <c r="BM4" s="1661"/>
      <c r="BN4" s="1661"/>
      <c r="BO4" s="1663"/>
      <c r="BP4" s="1661"/>
      <c r="BQ4" s="1661"/>
      <c r="BR4" s="1663"/>
      <c r="BS4" s="1661"/>
      <c r="BT4" s="1661"/>
      <c r="BU4" s="1663"/>
      <c r="BV4" s="1661"/>
      <c r="BW4" s="1661"/>
      <c r="BX4" s="1663"/>
      <c r="BY4" s="1661"/>
      <c r="BZ4" s="1661"/>
      <c r="CA4" s="1663"/>
      <c r="CB4" s="1661"/>
      <c r="CC4" s="1661"/>
      <c r="CD4" s="1663"/>
      <c r="CE4" s="1661"/>
      <c r="CF4" s="1661"/>
      <c r="CG4" s="1663"/>
      <c r="CH4" s="1661"/>
      <c r="CI4" s="1661"/>
      <c r="CJ4" s="1663"/>
      <c r="CK4" s="1661"/>
      <c r="CL4" s="1661"/>
      <c r="CM4" s="1663"/>
      <c r="CN4" s="1661"/>
      <c r="CO4" s="1661"/>
      <c r="CP4" s="1663"/>
      <c r="CQ4" s="1661"/>
      <c r="CR4" s="1661"/>
      <c r="CS4" s="1663"/>
      <c r="CT4" s="1661"/>
      <c r="CU4" s="1661"/>
      <c r="CV4" s="1663"/>
      <c r="CW4" s="1661"/>
      <c r="CX4" s="1661"/>
      <c r="CY4" s="1663"/>
      <c r="CZ4" s="1661"/>
      <c r="DA4" s="1661"/>
      <c r="DB4" s="1663"/>
      <c r="DC4" s="1661"/>
      <c r="DD4" s="1661"/>
      <c r="DE4" s="1663"/>
      <c r="DF4" s="1661"/>
      <c r="DG4" s="1661"/>
      <c r="DH4" s="1663"/>
      <c r="DI4" s="1661"/>
      <c r="DJ4" s="1661"/>
      <c r="DK4" s="1663"/>
      <c r="DL4" s="1661"/>
      <c r="DM4" s="1661"/>
      <c r="DN4" s="1663"/>
      <c r="DO4" s="1661"/>
      <c r="DP4" s="1661"/>
      <c r="DQ4" s="1663"/>
      <c r="DR4" s="1665"/>
      <c r="DS4" s="1665"/>
      <c r="DT4" s="1667"/>
      <c r="DU4" s="1661"/>
      <c r="DV4" s="1661"/>
      <c r="DW4" s="1663"/>
      <c r="DX4" s="1661"/>
      <c r="DY4" s="1661"/>
      <c r="DZ4" s="1663"/>
      <c r="EA4" s="1661"/>
      <c r="EB4" s="1661"/>
      <c r="EC4" s="1663"/>
      <c r="ED4" s="1661"/>
      <c r="EE4" s="1661"/>
      <c r="EF4" s="1663"/>
      <c r="EG4" s="1661"/>
      <c r="EH4" s="1661"/>
      <c r="EI4" s="1663"/>
      <c r="EJ4" s="1661"/>
      <c r="EK4" s="1661"/>
      <c r="EL4" s="1663"/>
      <c r="EM4" s="1661"/>
      <c r="EN4" s="1661"/>
      <c r="EO4" s="1663"/>
      <c r="EP4" s="1661"/>
      <c r="EQ4" s="1661"/>
      <c r="ER4" s="1663"/>
      <c r="ES4" s="1661"/>
      <c r="ET4" s="1661"/>
      <c r="EU4" s="1663"/>
      <c r="EV4" s="1665"/>
      <c r="EW4" s="1665"/>
      <c r="EX4" s="1667"/>
      <c r="EY4" s="1661"/>
      <c r="EZ4" s="1661"/>
      <c r="FA4" s="1663"/>
      <c r="FB4" s="1661"/>
      <c r="FC4" s="1661"/>
      <c r="FD4" s="1663"/>
      <c r="FE4" s="1661"/>
      <c r="FF4" s="1661"/>
      <c r="FG4" s="1663"/>
      <c r="FH4" s="1661"/>
      <c r="FI4" s="1661"/>
      <c r="FJ4" s="1663"/>
      <c r="FK4" s="1661"/>
      <c r="FL4" s="1661"/>
      <c r="FM4" s="1663"/>
      <c r="FN4" s="1661"/>
      <c r="FO4" s="1661"/>
      <c r="FP4" s="1663"/>
      <c r="FQ4" s="1661"/>
      <c r="FR4" s="1661"/>
      <c r="FS4" s="1663"/>
      <c r="FT4" s="1661"/>
      <c r="FU4" s="1661"/>
      <c r="FV4" s="1663"/>
      <c r="FW4" s="1661"/>
      <c r="FX4" s="1661"/>
      <c r="FY4" s="1663"/>
      <c r="FZ4" s="1661"/>
      <c r="GA4" s="1661"/>
      <c r="GB4" s="1663"/>
      <c r="GC4" s="1661"/>
      <c r="GD4" s="1661"/>
      <c r="GE4" s="1663"/>
      <c r="GF4" s="1661"/>
      <c r="GG4" s="1661"/>
      <c r="GH4" s="1663"/>
      <c r="GI4" s="1661"/>
      <c r="GJ4" s="1661"/>
      <c r="GK4" s="1663"/>
      <c r="GL4" s="1661"/>
      <c r="GM4" s="1661"/>
      <c r="GN4" s="1663"/>
      <c r="GO4" s="1661"/>
      <c r="GP4" s="1661"/>
      <c r="GQ4" s="1663"/>
      <c r="GR4" s="1661"/>
      <c r="GS4" s="1661"/>
      <c r="GT4" s="1663"/>
      <c r="GU4" s="1661"/>
      <c r="GV4" s="1661"/>
      <c r="GW4" s="1663"/>
      <c r="GX4" s="1661"/>
      <c r="GY4" s="1661"/>
      <c r="GZ4" s="1663"/>
      <c r="HA4" s="1661"/>
      <c r="HB4" s="1661"/>
      <c r="HC4" s="1663"/>
    </row>
    <row r="5" spans="1:211" s="48" customFormat="1" ht="15" customHeight="1" thickBot="1" x14ac:dyDescent="0.25">
      <c r="A5" s="757">
        <v>1</v>
      </c>
      <c r="B5" s="349"/>
      <c r="C5" s="766"/>
      <c r="D5" s="349"/>
      <c r="E5" s="349"/>
      <c r="F5" s="766"/>
      <c r="G5" s="349"/>
      <c r="H5" s="349"/>
      <c r="I5" s="766"/>
      <c r="J5" s="349"/>
      <c r="K5" s="349"/>
      <c r="L5" s="766"/>
      <c r="M5" s="349"/>
      <c r="N5" s="349"/>
      <c r="O5" s="766"/>
      <c r="P5" s="349"/>
      <c r="Q5" s="349"/>
      <c r="R5" s="766"/>
      <c r="S5" s="349"/>
      <c r="T5" s="349"/>
      <c r="U5" s="766"/>
      <c r="V5" s="349"/>
      <c r="W5" s="349"/>
      <c r="X5" s="766"/>
      <c r="Y5" s="349"/>
      <c r="Z5" s="349"/>
      <c r="AA5" s="766"/>
      <c r="AB5" s="349"/>
      <c r="AC5" s="349"/>
      <c r="AD5" s="766"/>
      <c r="AE5" s="349"/>
      <c r="AF5" s="349"/>
      <c r="AG5" s="766"/>
      <c r="AH5" s="349"/>
      <c r="AI5" s="349"/>
      <c r="AJ5" s="766"/>
      <c r="AK5" s="349"/>
      <c r="AL5" s="349"/>
      <c r="AM5" s="766"/>
      <c r="AN5" s="349"/>
      <c r="AO5" s="349"/>
      <c r="AP5" s="766"/>
      <c r="AQ5" s="349"/>
      <c r="AR5" s="349"/>
      <c r="AS5" s="766"/>
      <c r="AT5" s="349"/>
      <c r="AU5" s="349"/>
      <c r="AV5" s="766"/>
      <c r="AW5" s="349"/>
      <c r="AX5" s="349"/>
      <c r="AY5" s="766"/>
      <c r="AZ5" s="349"/>
      <c r="BA5" s="349"/>
      <c r="BB5" s="766"/>
      <c r="BC5" s="349"/>
      <c r="BD5" s="349"/>
      <c r="BE5" s="766"/>
      <c r="BF5" s="349"/>
      <c r="BG5" s="349"/>
      <c r="BH5" s="766"/>
      <c r="BI5" s="349"/>
      <c r="BJ5" s="349"/>
      <c r="BK5" s="766"/>
      <c r="BL5" s="349"/>
      <c r="BM5" s="349"/>
      <c r="BN5" s="766"/>
      <c r="BO5" s="349"/>
      <c r="BP5" s="349"/>
      <c r="BQ5" s="766"/>
      <c r="BR5" s="349"/>
      <c r="BS5" s="349"/>
      <c r="BT5" s="766"/>
      <c r="BU5" s="349"/>
      <c r="BV5" s="349"/>
      <c r="BW5" s="766"/>
      <c r="BX5" s="349"/>
      <c r="BY5" s="349"/>
      <c r="BZ5" s="766"/>
      <c r="CA5" s="349"/>
      <c r="CB5" s="349"/>
      <c r="CC5" s="766"/>
      <c r="CD5" s="349"/>
      <c r="CE5" s="349"/>
      <c r="CF5" s="766"/>
      <c r="CG5" s="349"/>
      <c r="CH5" s="349"/>
      <c r="CI5" s="766"/>
      <c r="CJ5" s="349"/>
      <c r="CK5" s="349"/>
      <c r="CL5" s="766"/>
      <c r="CM5" s="349"/>
      <c r="CN5" s="349"/>
      <c r="CO5" s="766"/>
      <c r="CP5" s="349"/>
      <c r="CQ5" s="349"/>
      <c r="CR5" s="766"/>
      <c r="CS5" s="349"/>
      <c r="CT5" s="349"/>
      <c r="CU5" s="766"/>
      <c r="CV5" s="349"/>
      <c r="CW5" s="349"/>
      <c r="CX5" s="766"/>
      <c r="CY5" s="349"/>
      <c r="CZ5" s="349"/>
      <c r="DA5" s="766"/>
      <c r="DB5" s="349"/>
      <c r="DC5" s="349"/>
      <c r="DD5" s="766"/>
      <c r="DE5" s="349"/>
      <c r="DF5" s="349"/>
      <c r="DG5" s="766"/>
      <c r="DH5" s="349"/>
      <c r="DI5" s="349"/>
      <c r="DJ5" s="766"/>
      <c r="DK5" s="349"/>
      <c r="DL5" s="349"/>
      <c r="DM5" s="766"/>
      <c r="DN5" s="349"/>
      <c r="DO5" s="349"/>
      <c r="DP5" s="766"/>
      <c r="DQ5" s="349"/>
      <c r="DR5" s="390"/>
      <c r="DS5" s="391"/>
      <c r="DT5" s="390"/>
      <c r="DU5" s="349"/>
      <c r="DV5" s="766"/>
      <c r="DW5" s="349"/>
      <c r="DX5" s="349"/>
      <c r="DY5" s="766"/>
      <c r="DZ5" s="349"/>
      <c r="EA5" s="349"/>
      <c r="EB5" s="766"/>
      <c r="EC5" s="349"/>
      <c r="ED5" s="349"/>
      <c r="EE5" s="766"/>
      <c r="EF5" s="349"/>
      <c r="EG5" s="349"/>
      <c r="EH5" s="766"/>
      <c r="EI5" s="349"/>
      <c r="EJ5" s="349"/>
      <c r="EK5" s="766"/>
      <c r="EL5" s="349"/>
      <c r="EM5" s="349"/>
      <c r="EN5" s="766"/>
      <c r="EO5" s="349"/>
      <c r="EP5" s="349"/>
      <c r="EQ5" s="766"/>
      <c r="ER5" s="349"/>
      <c r="ES5" s="349"/>
      <c r="ET5" s="766"/>
      <c r="EU5" s="349"/>
      <c r="EV5" s="390"/>
      <c r="EW5" s="391"/>
      <c r="EX5" s="390"/>
      <c r="EY5" s="349"/>
      <c r="EZ5" s="766"/>
      <c r="FA5" s="349"/>
      <c r="FB5" s="349"/>
      <c r="FC5" s="766"/>
      <c r="FD5" s="349"/>
      <c r="FE5" s="349"/>
      <c r="FF5" s="766"/>
      <c r="FG5" s="349"/>
      <c r="FH5" s="349"/>
      <c r="FI5" s="766"/>
      <c r="FJ5" s="349"/>
      <c r="FK5" s="349"/>
      <c r="FL5" s="766"/>
      <c r="FM5" s="349"/>
      <c r="FN5" s="349"/>
      <c r="FO5" s="766"/>
      <c r="FP5" s="349"/>
      <c r="FQ5" s="349"/>
      <c r="FR5" s="766"/>
      <c r="FS5" s="349"/>
      <c r="FT5" s="349"/>
      <c r="FU5" s="766"/>
      <c r="FV5" s="349"/>
      <c r="FW5" s="349"/>
      <c r="FX5" s="766"/>
      <c r="FY5" s="349"/>
      <c r="FZ5" s="349"/>
      <c r="GA5" s="766"/>
      <c r="GB5" s="349"/>
      <c r="GC5" s="349"/>
      <c r="GD5" s="766"/>
      <c r="GE5" s="349"/>
      <c r="GF5" s="349"/>
      <c r="GG5" s="766"/>
      <c r="GH5" s="349"/>
      <c r="GI5" s="349"/>
      <c r="GJ5" s="766"/>
      <c r="GK5" s="349"/>
      <c r="GL5" s="349"/>
      <c r="GM5" s="766"/>
      <c r="GN5" s="349"/>
      <c r="GO5" s="349"/>
      <c r="GP5" s="766"/>
      <c r="GQ5" s="349"/>
      <c r="GR5" s="349"/>
      <c r="GS5" s="766"/>
      <c r="GT5" s="349"/>
      <c r="GU5" s="349"/>
      <c r="GV5" s="766"/>
      <c r="GW5" s="349"/>
      <c r="GX5" s="349"/>
      <c r="GY5" s="766"/>
      <c r="GZ5" s="349"/>
      <c r="HA5" s="349"/>
      <c r="HB5" s="766"/>
      <c r="HC5" s="349"/>
    </row>
    <row r="6" spans="1:211" s="48" customFormat="1" ht="13.5" thickBot="1" x14ac:dyDescent="0.25">
      <c r="A6" s="922" t="s">
        <v>628</v>
      </c>
      <c r="B6" s="297">
        <f>B26+B53</f>
        <v>115930</v>
      </c>
      <c r="C6" s="297">
        <f t="shared" ref="C6:BN6" si="0">C26+C53</f>
        <v>150856</v>
      </c>
      <c r="D6" s="297">
        <f t="shared" si="0"/>
        <v>134419</v>
      </c>
      <c r="E6" s="297">
        <f t="shared" si="0"/>
        <v>1000</v>
      </c>
      <c r="F6" s="297">
        <f t="shared" si="0"/>
        <v>6470</v>
      </c>
      <c r="G6" s="297">
        <f t="shared" ref="G6" si="1">G26+G53</f>
        <v>6465</v>
      </c>
      <c r="H6" s="297">
        <f t="shared" si="0"/>
        <v>3353</v>
      </c>
      <c r="I6" s="297">
        <f t="shared" si="0"/>
        <v>3633</v>
      </c>
      <c r="J6" s="297">
        <f t="shared" ref="J6" si="2">J26+J53</f>
        <v>2384</v>
      </c>
      <c r="K6" s="297">
        <f t="shared" si="0"/>
        <v>6918</v>
      </c>
      <c r="L6" s="297">
        <f t="shared" si="0"/>
        <v>7244</v>
      </c>
      <c r="M6" s="297">
        <f t="shared" ref="M6" si="3">M26+M53</f>
        <v>6460</v>
      </c>
      <c r="N6" s="297">
        <f t="shared" si="0"/>
        <v>123969</v>
      </c>
      <c r="O6" s="297">
        <f t="shared" si="0"/>
        <v>284646</v>
      </c>
      <c r="P6" s="297">
        <f t="shared" ref="P6" si="4">P26+P53</f>
        <v>275904</v>
      </c>
      <c r="Q6" s="297">
        <f t="shared" si="0"/>
        <v>115828</v>
      </c>
      <c r="R6" s="297">
        <f t="shared" si="0"/>
        <v>5671</v>
      </c>
      <c r="S6" s="297">
        <f t="shared" ref="S6" si="5">S26+S53</f>
        <v>0</v>
      </c>
      <c r="T6" s="297">
        <f t="shared" si="0"/>
        <v>918137</v>
      </c>
      <c r="U6" s="297">
        <f t="shared" si="0"/>
        <v>1216804</v>
      </c>
      <c r="V6" s="297">
        <f t="shared" ref="V6" si="6">V26+V53</f>
        <v>0</v>
      </c>
      <c r="W6" s="297">
        <f t="shared" si="0"/>
        <v>0</v>
      </c>
      <c r="X6" s="297">
        <f t="shared" si="0"/>
        <v>6000000</v>
      </c>
      <c r="Y6" s="297">
        <f t="shared" ref="Y6" si="7">Y26+Y53</f>
        <v>5999996</v>
      </c>
      <c r="Z6" s="297">
        <f t="shared" si="0"/>
        <v>477426</v>
      </c>
      <c r="AA6" s="297">
        <f t="shared" si="0"/>
        <v>897580</v>
      </c>
      <c r="AB6" s="297">
        <f t="shared" ref="AB6" si="8">AB26+AB53</f>
        <v>841909</v>
      </c>
      <c r="AC6" s="297">
        <f t="shared" si="0"/>
        <v>0</v>
      </c>
      <c r="AD6" s="297">
        <f t="shared" si="0"/>
        <v>164256</v>
      </c>
      <c r="AE6" s="297">
        <f t="shared" ref="AE6" si="9">AE26+AE53</f>
        <v>164256</v>
      </c>
      <c r="AF6" s="297">
        <f t="shared" si="0"/>
        <v>3300</v>
      </c>
      <c r="AG6" s="297">
        <f t="shared" si="0"/>
        <v>3317</v>
      </c>
      <c r="AH6" s="297">
        <f t="shared" ref="AH6" si="10">AH26+AH53</f>
        <v>2181</v>
      </c>
      <c r="AI6" s="297">
        <f t="shared" si="0"/>
        <v>4500</v>
      </c>
      <c r="AJ6" s="297">
        <f t="shared" si="0"/>
        <v>24051</v>
      </c>
      <c r="AK6" s="297">
        <f t="shared" ref="AK6" si="11">AK26+AK53</f>
        <v>16315</v>
      </c>
      <c r="AL6" s="297">
        <f t="shared" si="0"/>
        <v>89139</v>
      </c>
      <c r="AM6" s="297">
        <f t="shared" si="0"/>
        <v>90382</v>
      </c>
      <c r="AN6" s="297">
        <f t="shared" ref="AN6" si="12">AN26+AN53</f>
        <v>53487</v>
      </c>
      <c r="AO6" s="297">
        <f t="shared" si="0"/>
        <v>10305</v>
      </c>
      <c r="AP6" s="297">
        <f t="shared" si="0"/>
        <v>87586</v>
      </c>
      <c r="AQ6" s="297">
        <f t="shared" ref="AQ6" si="13">AQ26+AQ53</f>
        <v>18616</v>
      </c>
      <c r="AR6" s="297">
        <f t="shared" si="0"/>
        <v>5000</v>
      </c>
      <c r="AS6" s="297">
        <f t="shared" si="0"/>
        <v>10000</v>
      </c>
      <c r="AT6" s="297">
        <f t="shared" ref="AT6" si="14">AT26+AT53</f>
        <v>0</v>
      </c>
      <c r="AU6" s="297">
        <f t="shared" si="0"/>
        <v>3200</v>
      </c>
      <c r="AV6" s="297">
        <f t="shared" si="0"/>
        <v>3713</v>
      </c>
      <c r="AW6" s="297">
        <f t="shared" ref="AW6" si="15">AW26+AW53</f>
        <v>513</v>
      </c>
      <c r="AX6" s="297">
        <f t="shared" si="0"/>
        <v>1500</v>
      </c>
      <c r="AY6" s="297">
        <f t="shared" si="0"/>
        <v>2965</v>
      </c>
      <c r="AZ6" s="297">
        <f t="shared" ref="AZ6" si="16">AZ26+AZ53</f>
        <v>1945</v>
      </c>
      <c r="BA6" s="297">
        <f t="shared" si="0"/>
        <v>0</v>
      </c>
      <c r="BB6" s="297">
        <f t="shared" si="0"/>
        <v>31071</v>
      </c>
      <c r="BC6" s="297">
        <f t="shared" ref="BC6" si="17">BC26+BC53</f>
        <v>18201</v>
      </c>
      <c r="BD6" s="297">
        <f t="shared" si="0"/>
        <v>0</v>
      </c>
      <c r="BE6" s="297">
        <f t="shared" si="0"/>
        <v>0</v>
      </c>
      <c r="BF6" s="297">
        <f t="shared" ref="BF6" si="18">BF26+BF53</f>
        <v>0</v>
      </c>
      <c r="BG6" s="297">
        <f t="shared" si="0"/>
        <v>4969</v>
      </c>
      <c r="BH6" s="297">
        <f t="shared" si="0"/>
        <v>10663</v>
      </c>
      <c r="BI6" s="297">
        <f t="shared" ref="BI6" si="19">BI26+BI53</f>
        <v>10318</v>
      </c>
      <c r="BJ6" s="297">
        <f t="shared" si="0"/>
        <v>0</v>
      </c>
      <c r="BK6" s="297">
        <f t="shared" si="0"/>
        <v>0</v>
      </c>
      <c r="BL6" s="297">
        <f t="shared" ref="BL6" si="20">BL26+BL53</f>
        <v>0</v>
      </c>
      <c r="BM6" s="297">
        <f t="shared" si="0"/>
        <v>23413</v>
      </c>
      <c r="BN6" s="297">
        <f t="shared" si="0"/>
        <v>38413</v>
      </c>
      <c r="BO6" s="297">
        <f t="shared" ref="BO6" si="21">BO26+BO53</f>
        <v>5406</v>
      </c>
      <c r="BP6" s="297">
        <f t="shared" ref="BP6:DQ6" si="22">BP26+BP53</f>
        <v>1008167</v>
      </c>
      <c r="BQ6" s="297">
        <f t="shared" si="22"/>
        <v>4332701</v>
      </c>
      <c r="BR6" s="297">
        <f t="shared" si="22"/>
        <v>790416</v>
      </c>
      <c r="BS6" s="297">
        <f t="shared" si="22"/>
        <v>169062</v>
      </c>
      <c r="BT6" s="297">
        <f t="shared" si="22"/>
        <v>173573</v>
      </c>
      <c r="BU6" s="297">
        <f t="shared" si="22"/>
        <v>172110</v>
      </c>
      <c r="BV6" s="297">
        <f t="shared" si="22"/>
        <v>0</v>
      </c>
      <c r="BW6" s="297">
        <f t="shared" si="22"/>
        <v>0</v>
      </c>
      <c r="BX6" s="297">
        <f t="shared" si="22"/>
        <v>0</v>
      </c>
      <c r="BY6" s="297">
        <f t="shared" si="22"/>
        <v>272604</v>
      </c>
      <c r="BZ6" s="297">
        <f t="shared" si="22"/>
        <v>337982</v>
      </c>
      <c r="CA6" s="297">
        <f t="shared" si="22"/>
        <v>337485</v>
      </c>
      <c r="CB6" s="297">
        <f t="shared" si="22"/>
        <v>0</v>
      </c>
      <c r="CC6" s="297">
        <f t="shared" si="22"/>
        <v>0</v>
      </c>
      <c r="CD6" s="297">
        <f t="shared" si="22"/>
        <v>0</v>
      </c>
      <c r="CE6" s="297">
        <f t="shared" si="22"/>
        <v>997424</v>
      </c>
      <c r="CF6" s="297">
        <f t="shared" si="22"/>
        <v>2255183</v>
      </c>
      <c r="CG6" s="297">
        <f t="shared" si="22"/>
        <v>1072548</v>
      </c>
      <c r="CH6" s="297">
        <f t="shared" si="22"/>
        <v>548293</v>
      </c>
      <c r="CI6" s="297">
        <f t="shared" si="22"/>
        <v>702445</v>
      </c>
      <c r="CJ6" s="297">
        <f t="shared" si="22"/>
        <v>139171</v>
      </c>
      <c r="CK6" s="297">
        <f t="shared" si="22"/>
        <v>268694</v>
      </c>
      <c r="CL6" s="297">
        <f t="shared" si="22"/>
        <v>1391853</v>
      </c>
      <c r="CM6" s="297">
        <f t="shared" si="22"/>
        <v>16759</v>
      </c>
      <c r="CN6" s="297">
        <f t="shared" si="22"/>
        <v>696689</v>
      </c>
      <c r="CO6" s="297">
        <f t="shared" si="22"/>
        <v>722772</v>
      </c>
      <c r="CP6" s="297">
        <f t="shared" si="22"/>
        <v>32920</v>
      </c>
      <c r="CQ6" s="297">
        <f t="shared" si="22"/>
        <v>0</v>
      </c>
      <c r="CR6" s="297">
        <f t="shared" si="22"/>
        <v>0</v>
      </c>
      <c r="CS6" s="297">
        <f t="shared" si="22"/>
        <v>0</v>
      </c>
      <c r="CT6" s="297">
        <f t="shared" si="22"/>
        <v>1000</v>
      </c>
      <c r="CU6" s="297">
        <f t="shared" si="22"/>
        <v>1000</v>
      </c>
      <c r="CV6" s="297">
        <f t="shared" si="22"/>
        <v>0</v>
      </c>
      <c r="CW6" s="297">
        <f t="shared" si="22"/>
        <v>1700</v>
      </c>
      <c r="CX6" s="297">
        <f t="shared" si="22"/>
        <v>2227</v>
      </c>
      <c r="CY6" s="297">
        <f t="shared" si="22"/>
        <v>422</v>
      </c>
      <c r="CZ6" s="297">
        <f t="shared" si="22"/>
        <v>44900</v>
      </c>
      <c r="DA6" s="297">
        <f t="shared" si="22"/>
        <v>306099</v>
      </c>
      <c r="DB6" s="297">
        <f t="shared" si="22"/>
        <v>65348</v>
      </c>
      <c r="DC6" s="297">
        <f t="shared" si="22"/>
        <v>1000000</v>
      </c>
      <c r="DD6" s="297">
        <f t="shared" si="22"/>
        <v>2459012</v>
      </c>
      <c r="DE6" s="297">
        <f t="shared" si="22"/>
        <v>952037</v>
      </c>
      <c r="DF6" s="297">
        <f t="shared" si="22"/>
        <v>335626</v>
      </c>
      <c r="DG6" s="297">
        <f t="shared" si="22"/>
        <v>265506</v>
      </c>
      <c r="DH6" s="297">
        <f t="shared" si="22"/>
        <v>302655</v>
      </c>
      <c r="DI6" s="297">
        <f t="shared" si="22"/>
        <v>13359</v>
      </c>
      <c r="DJ6" s="297">
        <f t="shared" si="22"/>
        <v>10829</v>
      </c>
      <c r="DK6" s="297">
        <f t="shared" si="22"/>
        <v>3672</v>
      </c>
      <c r="DL6" s="297">
        <f t="shared" si="22"/>
        <v>98857</v>
      </c>
      <c r="DM6" s="297">
        <f t="shared" si="22"/>
        <v>224474</v>
      </c>
      <c r="DN6" s="297">
        <f t="shared" si="22"/>
        <v>128412</v>
      </c>
      <c r="DO6" s="297">
        <f t="shared" si="22"/>
        <v>698804</v>
      </c>
      <c r="DP6" s="297">
        <f t="shared" si="22"/>
        <v>822533</v>
      </c>
      <c r="DQ6" s="297">
        <f t="shared" si="22"/>
        <v>822533</v>
      </c>
      <c r="DR6" s="392">
        <f>DR26+DR53</f>
        <v>8063066</v>
      </c>
      <c r="DS6" s="392">
        <f t="shared" ref="DS6:GD6" si="23">DS26+DS53</f>
        <v>23047510</v>
      </c>
      <c r="DT6" s="392">
        <f t="shared" si="23"/>
        <v>12395263</v>
      </c>
      <c r="DU6" s="297">
        <f t="shared" si="23"/>
        <v>0</v>
      </c>
      <c r="DV6" s="297">
        <f t="shared" si="23"/>
        <v>0</v>
      </c>
      <c r="DW6" s="297">
        <f t="shared" si="23"/>
        <v>0</v>
      </c>
      <c r="DX6" s="297">
        <f t="shared" si="23"/>
        <v>0</v>
      </c>
      <c r="DY6" s="297">
        <f t="shared" si="23"/>
        <v>0</v>
      </c>
      <c r="DZ6" s="297">
        <f t="shared" si="23"/>
        <v>0</v>
      </c>
      <c r="EA6" s="297">
        <f t="shared" si="23"/>
        <v>0</v>
      </c>
      <c r="EB6" s="297">
        <f t="shared" si="23"/>
        <v>0</v>
      </c>
      <c r="EC6" s="297">
        <f t="shared" si="23"/>
        <v>0</v>
      </c>
      <c r="ED6" s="297">
        <f t="shared" si="23"/>
        <v>10033</v>
      </c>
      <c r="EE6" s="297">
        <f t="shared" si="23"/>
        <v>12736</v>
      </c>
      <c r="EF6" s="297">
        <f t="shared" si="23"/>
        <v>11308</v>
      </c>
      <c r="EG6" s="297">
        <f t="shared" si="23"/>
        <v>0</v>
      </c>
      <c r="EH6" s="297">
        <f t="shared" si="23"/>
        <v>0</v>
      </c>
      <c r="EI6" s="297">
        <f t="shared" si="23"/>
        <v>0</v>
      </c>
      <c r="EJ6" s="297">
        <f t="shared" si="23"/>
        <v>21271</v>
      </c>
      <c r="EK6" s="297">
        <f t="shared" si="23"/>
        <v>61856</v>
      </c>
      <c r="EL6" s="297">
        <f t="shared" si="23"/>
        <v>61231</v>
      </c>
      <c r="EM6" s="297">
        <f t="shared" si="23"/>
        <v>0</v>
      </c>
      <c r="EN6" s="297">
        <f t="shared" si="23"/>
        <v>0</v>
      </c>
      <c r="EO6" s="297">
        <f t="shared" si="23"/>
        <v>0</v>
      </c>
      <c r="EP6" s="297">
        <f t="shared" si="23"/>
        <v>41517</v>
      </c>
      <c r="EQ6" s="297">
        <f t="shared" si="23"/>
        <v>158034</v>
      </c>
      <c r="ER6" s="297">
        <f t="shared" si="23"/>
        <v>137092</v>
      </c>
      <c r="ES6" s="297">
        <f t="shared" si="23"/>
        <v>5529</v>
      </c>
      <c r="ET6" s="297">
        <f t="shared" si="23"/>
        <v>37709</v>
      </c>
      <c r="EU6" s="297">
        <f t="shared" si="23"/>
        <v>30427</v>
      </c>
      <c r="EV6" s="392">
        <f t="shared" si="23"/>
        <v>78350</v>
      </c>
      <c r="EW6" s="392">
        <f t="shared" si="23"/>
        <v>270335</v>
      </c>
      <c r="EX6" s="392">
        <f t="shared" si="23"/>
        <v>240058</v>
      </c>
      <c r="EY6" s="297">
        <f t="shared" si="23"/>
        <v>68153</v>
      </c>
      <c r="EZ6" s="297">
        <f t="shared" si="23"/>
        <v>87425</v>
      </c>
      <c r="FA6" s="297">
        <f t="shared" si="23"/>
        <v>86900</v>
      </c>
      <c r="FB6" s="297">
        <f t="shared" si="23"/>
        <v>3675</v>
      </c>
      <c r="FC6" s="297">
        <f t="shared" si="23"/>
        <v>11370</v>
      </c>
      <c r="FD6" s="297">
        <f t="shared" si="23"/>
        <v>11312</v>
      </c>
      <c r="FE6" s="297">
        <f t="shared" si="23"/>
        <v>2450</v>
      </c>
      <c r="FF6" s="297">
        <f t="shared" si="23"/>
        <v>7184</v>
      </c>
      <c r="FG6" s="297">
        <f t="shared" si="23"/>
        <v>7113</v>
      </c>
      <c r="FH6" s="297">
        <f t="shared" si="23"/>
        <v>149513</v>
      </c>
      <c r="FI6" s="297">
        <f t="shared" si="23"/>
        <v>602628</v>
      </c>
      <c r="FJ6" s="297">
        <f t="shared" si="23"/>
        <v>133442</v>
      </c>
      <c r="FK6" s="297">
        <f t="shared" si="23"/>
        <v>5075</v>
      </c>
      <c r="FL6" s="297">
        <f t="shared" si="23"/>
        <v>11706</v>
      </c>
      <c r="FM6" s="297">
        <f t="shared" si="23"/>
        <v>11496</v>
      </c>
      <c r="FN6" s="297">
        <f t="shared" si="23"/>
        <v>37816</v>
      </c>
      <c r="FO6" s="297">
        <f t="shared" si="23"/>
        <v>33584</v>
      </c>
      <c r="FP6" s="297">
        <f t="shared" si="23"/>
        <v>23814</v>
      </c>
      <c r="FQ6" s="297">
        <f t="shared" si="23"/>
        <v>22910</v>
      </c>
      <c r="FR6" s="297">
        <f t="shared" si="23"/>
        <v>36737</v>
      </c>
      <c r="FS6" s="297">
        <f t="shared" si="23"/>
        <v>35660</v>
      </c>
      <c r="FT6" s="297">
        <f t="shared" si="23"/>
        <v>8677</v>
      </c>
      <c r="FU6" s="297">
        <f t="shared" si="23"/>
        <v>17785</v>
      </c>
      <c r="FV6" s="297">
        <f t="shared" si="23"/>
        <v>17090</v>
      </c>
      <c r="FW6" s="297">
        <f t="shared" si="23"/>
        <v>6741</v>
      </c>
      <c r="FX6" s="297">
        <f t="shared" si="23"/>
        <v>21923</v>
      </c>
      <c r="FY6" s="297">
        <f t="shared" si="23"/>
        <v>19201</v>
      </c>
      <c r="FZ6" s="297">
        <f t="shared" si="23"/>
        <v>16058</v>
      </c>
      <c r="GA6" s="297">
        <f t="shared" si="23"/>
        <v>19052</v>
      </c>
      <c r="GB6" s="297">
        <f t="shared" si="23"/>
        <v>18411</v>
      </c>
      <c r="GC6" s="297">
        <f t="shared" si="23"/>
        <v>1575</v>
      </c>
      <c r="GD6" s="297">
        <f t="shared" si="23"/>
        <v>7502</v>
      </c>
      <c r="GE6" s="297">
        <f t="shared" ref="GE6" si="24">GE26+GE53</f>
        <v>7074</v>
      </c>
      <c r="GF6" s="297">
        <f t="shared" ref="GF6:GT6" si="25">GF26+GF53</f>
        <v>4375</v>
      </c>
      <c r="GG6" s="297">
        <f t="shared" si="25"/>
        <v>11677</v>
      </c>
      <c r="GH6" s="297">
        <f t="shared" si="25"/>
        <v>11619</v>
      </c>
      <c r="GI6" s="297">
        <f>GI26+GI53</f>
        <v>1750</v>
      </c>
      <c r="GJ6" s="297">
        <f t="shared" ref="GJ6:GK6" si="26">GJ26+GJ53</f>
        <v>4283</v>
      </c>
      <c r="GK6" s="297">
        <f t="shared" si="26"/>
        <v>3909</v>
      </c>
      <c r="GL6" s="297">
        <f t="shared" si="25"/>
        <v>328768</v>
      </c>
      <c r="GM6" s="297">
        <f t="shared" si="25"/>
        <v>872856</v>
      </c>
      <c r="GN6" s="297">
        <f t="shared" si="25"/>
        <v>387041</v>
      </c>
      <c r="GO6" s="297">
        <f t="shared" si="25"/>
        <v>88473</v>
      </c>
      <c r="GP6" s="297">
        <f t="shared" si="25"/>
        <v>207300</v>
      </c>
      <c r="GQ6" s="297">
        <f t="shared" si="25"/>
        <v>178805</v>
      </c>
      <c r="GR6" s="297">
        <f t="shared" si="25"/>
        <v>48266</v>
      </c>
      <c r="GS6" s="297">
        <f t="shared" si="25"/>
        <v>74834</v>
      </c>
      <c r="GT6" s="297">
        <f t="shared" si="25"/>
        <v>58150</v>
      </c>
      <c r="GU6" s="297">
        <f>GU26+GU53</f>
        <v>77190</v>
      </c>
      <c r="GV6" s="297">
        <f t="shared" ref="GV6:GW6" si="27">GV26+GV53</f>
        <v>243825</v>
      </c>
      <c r="GW6" s="297">
        <f t="shared" si="27"/>
        <v>202740</v>
      </c>
      <c r="GX6" s="297">
        <f>GX26+GX53</f>
        <v>542697</v>
      </c>
      <c r="GY6" s="297">
        <f t="shared" ref="GY6:GZ6" si="28">GY26+GY53</f>
        <v>1398815</v>
      </c>
      <c r="GZ6" s="297">
        <f t="shared" si="28"/>
        <v>829831</v>
      </c>
      <c r="HA6" s="297">
        <f>HA26+HA53</f>
        <v>8684113</v>
      </c>
      <c r="HB6" s="297">
        <f t="shared" ref="HB6:HC6" si="29">HB26+HB53</f>
        <v>24716660</v>
      </c>
      <c r="HC6" s="298">
        <f t="shared" si="29"/>
        <v>13465152</v>
      </c>
    </row>
    <row r="7" spans="1:211" x14ac:dyDescent="0.2">
      <c r="A7" s="300" t="s">
        <v>564</v>
      </c>
      <c r="B7" s="302">
        <f>B8+B9+B10+B11+B12</f>
        <v>115930</v>
      </c>
      <c r="C7" s="302">
        <f t="shared" ref="C7:BN7" si="30">C8+C9+C10+C11+C12</f>
        <v>150856</v>
      </c>
      <c r="D7" s="302">
        <f t="shared" si="30"/>
        <v>134250</v>
      </c>
      <c r="E7" s="302">
        <f t="shared" si="30"/>
        <v>1000</v>
      </c>
      <c r="F7" s="302">
        <f t="shared" si="30"/>
        <v>6470</v>
      </c>
      <c r="G7" s="302">
        <f t="shared" ref="G7" si="31">G8+G9+G10+G11+G12</f>
        <v>6465</v>
      </c>
      <c r="H7" s="302">
        <f t="shared" si="30"/>
        <v>3353</v>
      </c>
      <c r="I7" s="302">
        <f t="shared" si="30"/>
        <v>3633</v>
      </c>
      <c r="J7" s="302">
        <f t="shared" ref="J7" si="32">J8+J9+J10+J11+J12</f>
        <v>2384</v>
      </c>
      <c r="K7" s="302">
        <f t="shared" si="30"/>
        <v>6918</v>
      </c>
      <c r="L7" s="302">
        <f t="shared" si="30"/>
        <v>7244</v>
      </c>
      <c r="M7" s="302">
        <f t="shared" ref="M7" si="33">M8+M9+M10+M11+M12</f>
        <v>6460</v>
      </c>
      <c r="N7" s="302">
        <f t="shared" si="30"/>
        <v>118869</v>
      </c>
      <c r="O7" s="302">
        <f t="shared" si="30"/>
        <v>200385</v>
      </c>
      <c r="P7" s="302">
        <f t="shared" ref="P7" si="34">P8+P9+P10+P11+P12</f>
        <v>193456</v>
      </c>
      <c r="Q7" s="302">
        <f t="shared" si="30"/>
        <v>115828</v>
      </c>
      <c r="R7" s="302">
        <f t="shared" si="30"/>
        <v>5671</v>
      </c>
      <c r="S7" s="302">
        <f t="shared" ref="S7" si="35">S8+S9+S10+S11+S12</f>
        <v>0</v>
      </c>
      <c r="T7" s="302">
        <f t="shared" si="30"/>
        <v>0</v>
      </c>
      <c r="U7" s="302">
        <f t="shared" si="30"/>
        <v>0</v>
      </c>
      <c r="V7" s="302">
        <f t="shared" ref="V7" si="36">V8+V9+V10+V11+V12</f>
        <v>0</v>
      </c>
      <c r="W7" s="302">
        <f t="shared" si="30"/>
        <v>0</v>
      </c>
      <c r="X7" s="302">
        <f t="shared" si="30"/>
        <v>6156</v>
      </c>
      <c r="Y7" s="302">
        <f t="shared" ref="Y7" si="37">Y8+Y9+Y10+Y11+Y12</f>
        <v>6156</v>
      </c>
      <c r="Z7" s="302">
        <f t="shared" si="30"/>
        <v>0</v>
      </c>
      <c r="AA7" s="302">
        <f t="shared" si="30"/>
        <v>0</v>
      </c>
      <c r="AB7" s="302">
        <f t="shared" ref="AB7" si="38">AB8+AB9+AB10+AB11+AB12</f>
        <v>0</v>
      </c>
      <c r="AC7" s="302">
        <f t="shared" si="30"/>
        <v>0</v>
      </c>
      <c r="AD7" s="302">
        <f t="shared" si="30"/>
        <v>164256</v>
      </c>
      <c r="AE7" s="302">
        <f t="shared" ref="AE7" si="39">AE8+AE9+AE10+AE11+AE12</f>
        <v>164256</v>
      </c>
      <c r="AF7" s="302">
        <f t="shared" si="30"/>
        <v>3300</v>
      </c>
      <c r="AG7" s="302">
        <f t="shared" si="30"/>
        <v>3317</v>
      </c>
      <c r="AH7" s="302">
        <f t="shared" ref="AH7" si="40">AH8+AH9+AH10+AH11+AH12</f>
        <v>2181</v>
      </c>
      <c r="AI7" s="302">
        <f t="shared" si="30"/>
        <v>4500</v>
      </c>
      <c r="AJ7" s="302">
        <f t="shared" si="30"/>
        <v>24051</v>
      </c>
      <c r="AK7" s="302">
        <f t="shared" ref="AK7" si="41">AK8+AK9+AK10+AK11+AK12</f>
        <v>16315</v>
      </c>
      <c r="AL7" s="302">
        <f t="shared" si="30"/>
        <v>89139</v>
      </c>
      <c r="AM7" s="302">
        <f t="shared" si="30"/>
        <v>90382</v>
      </c>
      <c r="AN7" s="302">
        <f t="shared" ref="AN7" si="42">AN8+AN9+AN10+AN11+AN12</f>
        <v>53487</v>
      </c>
      <c r="AO7" s="302">
        <f t="shared" si="30"/>
        <v>4505</v>
      </c>
      <c r="AP7" s="302">
        <f t="shared" si="30"/>
        <v>11286</v>
      </c>
      <c r="AQ7" s="302">
        <f t="shared" ref="AQ7" si="43">AQ8+AQ9+AQ10+AQ11+AQ12</f>
        <v>4545</v>
      </c>
      <c r="AR7" s="302">
        <f t="shared" si="30"/>
        <v>5000</v>
      </c>
      <c r="AS7" s="302">
        <f t="shared" si="30"/>
        <v>10000</v>
      </c>
      <c r="AT7" s="302">
        <f t="shared" ref="AT7" si="44">AT8+AT9+AT10+AT11+AT12</f>
        <v>0</v>
      </c>
      <c r="AU7" s="302">
        <f t="shared" si="30"/>
        <v>1200</v>
      </c>
      <c r="AV7" s="302">
        <f t="shared" si="30"/>
        <v>1200</v>
      </c>
      <c r="AW7" s="302">
        <f t="shared" ref="AW7" si="45">AW8+AW9+AW10+AW11+AW12</f>
        <v>0</v>
      </c>
      <c r="AX7" s="302">
        <f t="shared" si="30"/>
        <v>0</v>
      </c>
      <c r="AY7" s="302">
        <f t="shared" si="30"/>
        <v>0</v>
      </c>
      <c r="AZ7" s="302">
        <f t="shared" ref="AZ7" si="46">AZ8+AZ9+AZ10+AZ11+AZ12</f>
        <v>0</v>
      </c>
      <c r="BA7" s="302">
        <f t="shared" si="30"/>
        <v>0</v>
      </c>
      <c r="BB7" s="302">
        <f t="shared" si="30"/>
        <v>31071</v>
      </c>
      <c r="BC7" s="302">
        <f t="shared" ref="BC7" si="47">BC8+BC9+BC10+BC11+BC12</f>
        <v>18201</v>
      </c>
      <c r="BD7" s="302">
        <f t="shared" si="30"/>
        <v>0</v>
      </c>
      <c r="BE7" s="302">
        <f t="shared" si="30"/>
        <v>0</v>
      </c>
      <c r="BF7" s="302">
        <f t="shared" ref="BF7" si="48">BF8+BF9+BF10+BF11+BF12</f>
        <v>0</v>
      </c>
      <c r="BG7" s="302">
        <f t="shared" si="30"/>
        <v>4969</v>
      </c>
      <c r="BH7" s="302">
        <f t="shared" si="30"/>
        <v>5092</v>
      </c>
      <c r="BI7" s="302">
        <f t="shared" ref="BI7" si="49">BI8+BI9+BI10+BI11+BI12</f>
        <v>5134</v>
      </c>
      <c r="BJ7" s="302">
        <f t="shared" si="30"/>
        <v>0</v>
      </c>
      <c r="BK7" s="302">
        <f t="shared" si="30"/>
        <v>0</v>
      </c>
      <c r="BL7" s="302">
        <f t="shared" ref="BL7" si="50">BL8+BL9+BL10+BL11+BL12</f>
        <v>0</v>
      </c>
      <c r="BM7" s="302">
        <f t="shared" si="30"/>
        <v>7413</v>
      </c>
      <c r="BN7" s="302">
        <f t="shared" si="30"/>
        <v>7413</v>
      </c>
      <c r="BO7" s="302">
        <f t="shared" ref="BO7" si="51">BO8+BO9+BO10+BO11+BO12</f>
        <v>5444</v>
      </c>
      <c r="BP7" s="302">
        <f t="shared" ref="BP7:DZ7" si="52">BP8+BP9+BP10+BP11+BP12</f>
        <v>42380</v>
      </c>
      <c r="BQ7" s="302">
        <f t="shared" si="52"/>
        <v>41897</v>
      </c>
      <c r="BR7" s="302">
        <f t="shared" si="52"/>
        <v>21296</v>
      </c>
      <c r="BS7" s="302">
        <f t="shared" si="52"/>
        <v>169062</v>
      </c>
      <c r="BT7" s="302">
        <f t="shared" si="52"/>
        <v>173573</v>
      </c>
      <c r="BU7" s="302">
        <f t="shared" si="52"/>
        <v>172110</v>
      </c>
      <c r="BV7" s="302">
        <f t="shared" si="52"/>
        <v>0</v>
      </c>
      <c r="BW7" s="302">
        <f t="shared" si="52"/>
        <v>0</v>
      </c>
      <c r="BX7" s="302">
        <f t="shared" si="52"/>
        <v>0</v>
      </c>
      <c r="BY7" s="302">
        <f t="shared" si="52"/>
        <v>202124</v>
      </c>
      <c r="BZ7" s="302">
        <f t="shared" si="52"/>
        <v>260547</v>
      </c>
      <c r="CA7" s="302">
        <f t="shared" si="52"/>
        <v>260551</v>
      </c>
      <c r="CB7" s="302">
        <f t="shared" si="52"/>
        <v>0</v>
      </c>
      <c r="CC7" s="302">
        <f t="shared" si="52"/>
        <v>0</v>
      </c>
      <c r="CD7" s="302">
        <f t="shared" si="52"/>
        <v>0</v>
      </c>
      <c r="CE7" s="302">
        <f t="shared" si="52"/>
        <v>568754</v>
      </c>
      <c r="CF7" s="302">
        <f t="shared" si="52"/>
        <v>789150</v>
      </c>
      <c r="CG7" s="302">
        <f t="shared" si="52"/>
        <v>562024</v>
      </c>
      <c r="CH7" s="302">
        <f t="shared" si="52"/>
        <v>0</v>
      </c>
      <c r="CI7" s="302">
        <f t="shared" si="52"/>
        <v>0</v>
      </c>
      <c r="CJ7" s="302">
        <f t="shared" si="52"/>
        <v>238</v>
      </c>
      <c r="CK7" s="302">
        <f t="shared" si="52"/>
        <v>145469</v>
      </c>
      <c r="CL7" s="302">
        <f t="shared" si="52"/>
        <v>285312</v>
      </c>
      <c r="CM7" s="302">
        <f t="shared" si="52"/>
        <v>16759</v>
      </c>
      <c r="CN7" s="302">
        <f t="shared" si="52"/>
        <v>25900</v>
      </c>
      <c r="CO7" s="302">
        <f t="shared" si="52"/>
        <v>52192</v>
      </c>
      <c r="CP7" s="302">
        <f t="shared" si="52"/>
        <v>23522</v>
      </c>
      <c r="CQ7" s="302">
        <f t="shared" si="52"/>
        <v>0</v>
      </c>
      <c r="CR7" s="302">
        <f t="shared" si="52"/>
        <v>0</v>
      </c>
      <c r="CS7" s="302">
        <f t="shared" si="52"/>
        <v>0</v>
      </c>
      <c r="CT7" s="302">
        <f t="shared" si="52"/>
        <v>1000</v>
      </c>
      <c r="CU7" s="302">
        <f t="shared" si="52"/>
        <v>1000</v>
      </c>
      <c r="CV7" s="302">
        <f t="shared" si="52"/>
        <v>0</v>
      </c>
      <c r="CW7" s="302">
        <f t="shared" si="52"/>
        <v>0</v>
      </c>
      <c r="CX7" s="302">
        <f t="shared" si="52"/>
        <v>527</v>
      </c>
      <c r="CY7" s="302">
        <f t="shared" si="52"/>
        <v>422</v>
      </c>
      <c r="CZ7" s="302">
        <f t="shared" si="52"/>
        <v>34900</v>
      </c>
      <c r="DA7" s="302">
        <f t="shared" si="52"/>
        <v>50899</v>
      </c>
      <c r="DB7" s="302">
        <f t="shared" si="52"/>
        <v>41236</v>
      </c>
      <c r="DC7" s="302">
        <f t="shared" si="52"/>
        <v>0</v>
      </c>
      <c r="DD7" s="302">
        <f t="shared" si="52"/>
        <v>0</v>
      </c>
      <c r="DE7" s="302">
        <f t="shared" si="52"/>
        <v>0</v>
      </c>
      <c r="DF7" s="302">
        <f t="shared" si="52"/>
        <v>335626</v>
      </c>
      <c r="DG7" s="302">
        <f t="shared" si="52"/>
        <v>265506</v>
      </c>
      <c r="DH7" s="302">
        <f t="shared" si="52"/>
        <v>302655</v>
      </c>
      <c r="DI7" s="302">
        <f t="shared" si="52"/>
        <v>13359</v>
      </c>
      <c r="DJ7" s="302">
        <f t="shared" si="52"/>
        <v>10829</v>
      </c>
      <c r="DK7" s="302">
        <f t="shared" si="52"/>
        <v>3672</v>
      </c>
      <c r="DL7" s="302">
        <f t="shared" si="52"/>
        <v>98857</v>
      </c>
      <c r="DM7" s="302">
        <f t="shared" si="52"/>
        <v>224474</v>
      </c>
      <c r="DN7" s="302">
        <f t="shared" si="52"/>
        <v>128412</v>
      </c>
      <c r="DO7" s="302">
        <f t="shared" si="52"/>
        <v>698804</v>
      </c>
      <c r="DP7" s="302">
        <f t="shared" si="52"/>
        <v>822533</v>
      </c>
      <c r="DQ7" s="302">
        <f t="shared" si="52"/>
        <v>822533</v>
      </c>
      <c r="DR7" s="393">
        <f t="shared" si="52"/>
        <v>2818159</v>
      </c>
      <c r="DS7" s="393">
        <f t="shared" si="52"/>
        <v>3706922</v>
      </c>
      <c r="DT7" s="393">
        <f t="shared" si="52"/>
        <v>2974164</v>
      </c>
      <c r="DU7" s="302">
        <f t="shared" si="52"/>
        <v>0</v>
      </c>
      <c r="DV7" s="302">
        <f t="shared" si="52"/>
        <v>0</v>
      </c>
      <c r="DW7" s="302">
        <f t="shared" si="52"/>
        <v>0</v>
      </c>
      <c r="DX7" s="302">
        <f t="shared" si="52"/>
        <v>0</v>
      </c>
      <c r="DY7" s="302">
        <f t="shared" si="52"/>
        <v>0</v>
      </c>
      <c r="DZ7" s="302">
        <f t="shared" si="52"/>
        <v>0</v>
      </c>
      <c r="EA7" s="302">
        <f t="shared" ref="EA7:GL7" si="53">EA8+EA9+EA10+EA11+EA12</f>
        <v>0</v>
      </c>
      <c r="EB7" s="302">
        <f t="shared" si="53"/>
        <v>0</v>
      </c>
      <c r="EC7" s="302">
        <f t="shared" si="53"/>
        <v>0</v>
      </c>
      <c r="ED7" s="302">
        <f t="shared" si="53"/>
        <v>10033</v>
      </c>
      <c r="EE7" s="302">
        <f t="shared" si="53"/>
        <v>12736</v>
      </c>
      <c r="EF7" s="302">
        <f t="shared" si="53"/>
        <v>11308</v>
      </c>
      <c r="EG7" s="302">
        <f t="shared" si="53"/>
        <v>0</v>
      </c>
      <c r="EH7" s="302">
        <f t="shared" si="53"/>
        <v>0</v>
      </c>
      <c r="EI7" s="302">
        <f t="shared" si="53"/>
        <v>0</v>
      </c>
      <c r="EJ7" s="302">
        <f t="shared" si="53"/>
        <v>21271</v>
      </c>
      <c r="EK7" s="302">
        <f t="shared" si="53"/>
        <v>61856</v>
      </c>
      <c r="EL7" s="302">
        <f t="shared" si="53"/>
        <v>61231</v>
      </c>
      <c r="EM7" s="302">
        <f t="shared" si="53"/>
        <v>0</v>
      </c>
      <c r="EN7" s="302">
        <f t="shared" si="53"/>
        <v>0</v>
      </c>
      <c r="EO7" s="302">
        <f t="shared" si="53"/>
        <v>0</v>
      </c>
      <c r="EP7" s="302">
        <f t="shared" si="53"/>
        <v>41517</v>
      </c>
      <c r="EQ7" s="302">
        <f t="shared" si="53"/>
        <v>158034</v>
      </c>
      <c r="ER7" s="302">
        <f t="shared" si="53"/>
        <v>137092</v>
      </c>
      <c r="ES7" s="302">
        <f t="shared" si="53"/>
        <v>5529</v>
      </c>
      <c r="ET7" s="302">
        <f t="shared" si="53"/>
        <v>37709</v>
      </c>
      <c r="EU7" s="302">
        <f t="shared" si="53"/>
        <v>30427</v>
      </c>
      <c r="EV7" s="393">
        <f t="shared" si="53"/>
        <v>78350</v>
      </c>
      <c r="EW7" s="393">
        <f t="shared" si="53"/>
        <v>270335</v>
      </c>
      <c r="EX7" s="393">
        <f t="shared" si="53"/>
        <v>240058</v>
      </c>
      <c r="EY7" s="302">
        <f t="shared" si="53"/>
        <v>68153</v>
      </c>
      <c r="EZ7" s="302">
        <f t="shared" si="53"/>
        <v>85225</v>
      </c>
      <c r="FA7" s="302">
        <f t="shared" si="53"/>
        <v>84708</v>
      </c>
      <c r="FB7" s="302">
        <f t="shared" si="53"/>
        <v>3675</v>
      </c>
      <c r="FC7" s="302">
        <f t="shared" si="53"/>
        <v>11370</v>
      </c>
      <c r="FD7" s="302">
        <f t="shared" si="53"/>
        <v>11312</v>
      </c>
      <c r="FE7" s="302">
        <f t="shared" si="53"/>
        <v>2450</v>
      </c>
      <c r="FF7" s="302">
        <f t="shared" si="53"/>
        <v>7184</v>
      </c>
      <c r="FG7" s="302">
        <f t="shared" si="53"/>
        <v>7113</v>
      </c>
      <c r="FH7" s="302">
        <f t="shared" si="53"/>
        <v>133427</v>
      </c>
      <c r="FI7" s="302">
        <f t="shared" si="53"/>
        <v>548908</v>
      </c>
      <c r="FJ7" s="302">
        <f t="shared" si="53"/>
        <v>130266</v>
      </c>
      <c r="FK7" s="302">
        <f t="shared" si="53"/>
        <v>5075</v>
      </c>
      <c r="FL7" s="302">
        <f t="shared" si="53"/>
        <v>11706</v>
      </c>
      <c r="FM7" s="302">
        <f t="shared" si="53"/>
        <v>11496</v>
      </c>
      <c r="FN7" s="302">
        <f t="shared" si="53"/>
        <v>37816</v>
      </c>
      <c r="FO7" s="302">
        <f t="shared" si="53"/>
        <v>33584</v>
      </c>
      <c r="FP7" s="302">
        <f t="shared" si="53"/>
        <v>23814</v>
      </c>
      <c r="FQ7" s="302">
        <f t="shared" si="53"/>
        <v>22910</v>
      </c>
      <c r="FR7" s="302">
        <f t="shared" si="53"/>
        <v>36737</v>
      </c>
      <c r="FS7" s="302">
        <f t="shared" si="53"/>
        <v>35660</v>
      </c>
      <c r="FT7" s="302">
        <f t="shared" si="53"/>
        <v>8677</v>
      </c>
      <c r="FU7" s="302">
        <f t="shared" si="53"/>
        <v>17135</v>
      </c>
      <c r="FV7" s="302">
        <f t="shared" si="53"/>
        <v>16463</v>
      </c>
      <c r="FW7" s="302">
        <f t="shared" si="53"/>
        <v>5141</v>
      </c>
      <c r="FX7" s="302">
        <f t="shared" si="53"/>
        <v>17998</v>
      </c>
      <c r="FY7" s="302">
        <f t="shared" si="53"/>
        <v>15277</v>
      </c>
      <c r="FZ7" s="302">
        <f t="shared" si="53"/>
        <v>16058</v>
      </c>
      <c r="GA7" s="302">
        <f t="shared" si="53"/>
        <v>18962</v>
      </c>
      <c r="GB7" s="302">
        <f t="shared" si="53"/>
        <v>18326</v>
      </c>
      <c r="GC7" s="302">
        <f t="shared" si="53"/>
        <v>1575</v>
      </c>
      <c r="GD7" s="302">
        <f t="shared" si="53"/>
        <v>7502</v>
      </c>
      <c r="GE7" s="302">
        <f t="shared" si="53"/>
        <v>7074</v>
      </c>
      <c r="GF7" s="302">
        <f t="shared" si="53"/>
        <v>4375</v>
      </c>
      <c r="GG7" s="302">
        <f t="shared" si="53"/>
        <v>11677</v>
      </c>
      <c r="GH7" s="302">
        <f t="shared" si="53"/>
        <v>11619</v>
      </c>
      <c r="GI7" s="302">
        <f>GI8+GI9+GI10+GI11+GI12</f>
        <v>1750</v>
      </c>
      <c r="GJ7" s="302">
        <f t="shared" ref="GJ7:GK7" si="54">GJ8+GJ9+GJ10+GJ11+GJ12</f>
        <v>4283</v>
      </c>
      <c r="GK7" s="302">
        <f t="shared" si="54"/>
        <v>3909</v>
      </c>
      <c r="GL7" s="302">
        <f t="shared" si="53"/>
        <v>311082</v>
      </c>
      <c r="GM7" s="302">
        <f t="shared" ref="GM7:GT7" si="55">GM8+GM9+GM10+GM11+GM12</f>
        <v>812271</v>
      </c>
      <c r="GN7" s="302">
        <f t="shared" si="55"/>
        <v>377037</v>
      </c>
      <c r="GO7" s="302">
        <f t="shared" si="55"/>
        <v>86054</v>
      </c>
      <c r="GP7" s="302">
        <f t="shared" si="55"/>
        <v>177239</v>
      </c>
      <c r="GQ7" s="302">
        <f t="shared" si="55"/>
        <v>157681</v>
      </c>
      <c r="GR7" s="302">
        <f t="shared" si="55"/>
        <v>48266</v>
      </c>
      <c r="GS7" s="302">
        <f t="shared" si="55"/>
        <v>60752</v>
      </c>
      <c r="GT7" s="302">
        <f t="shared" si="55"/>
        <v>58150</v>
      </c>
      <c r="GU7" s="302">
        <f>GU8+GU9+GU10+GU11+GU12</f>
        <v>49036</v>
      </c>
      <c r="GV7" s="302">
        <f t="shared" ref="GV7:GW7" si="56">GV8+GV9+GV10+GV11+GV12</f>
        <v>181837</v>
      </c>
      <c r="GW7" s="302">
        <f t="shared" si="56"/>
        <v>168840</v>
      </c>
      <c r="GX7" s="302">
        <f>GX8+GX9+GX10+GX11+GX12</f>
        <v>494438</v>
      </c>
      <c r="GY7" s="302">
        <f t="shared" ref="GY7:GZ7" si="57">GY8+GY9+GY10+GY11+GY12</f>
        <v>1232099</v>
      </c>
      <c r="GZ7" s="302">
        <f t="shared" si="57"/>
        <v>761708</v>
      </c>
      <c r="HA7" s="302">
        <f>HA8+HA9+HA10+HA11+HA12</f>
        <v>3390947</v>
      </c>
      <c r="HB7" s="302">
        <f t="shared" ref="HB7:HC7" si="58">HB8+HB9+HB10+HB11+HB12</f>
        <v>5209356</v>
      </c>
      <c r="HC7" s="303">
        <f t="shared" si="58"/>
        <v>3975930</v>
      </c>
    </row>
    <row r="8" spans="1:211" x14ac:dyDescent="0.2">
      <c r="A8" s="305" t="s">
        <v>565</v>
      </c>
      <c r="B8" s="306">
        <v>90476</v>
      </c>
      <c r="C8" s="306">
        <v>108178</v>
      </c>
      <c r="D8" s="306">
        <v>101677</v>
      </c>
      <c r="E8" s="306">
        <v>400</v>
      </c>
      <c r="F8" s="306">
        <v>1501</v>
      </c>
      <c r="G8" s="306">
        <v>1688</v>
      </c>
      <c r="H8" s="306">
        <v>0</v>
      </c>
      <c r="I8" s="306">
        <v>0</v>
      </c>
      <c r="J8" s="306"/>
      <c r="K8" s="306">
        <v>5598</v>
      </c>
      <c r="L8" s="306">
        <v>5825</v>
      </c>
      <c r="M8" s="306">
        <v>5340</v>
      </c>
      <c r="N8" s="306">
        <v>0</v>
      </c>
      <c r="O8" s="306">
        <v>0</v>
      </c>
      <c r="P8" s="306"/>
      <c r="Q8" s="306">
        <v>0</v>
      </c>
      <c r="R8" s="306"/>
      <c r="S8" s="306"/>
      <c r="T8" s="306">
        <f>SUM([4]Önkormányzat!$AO$31)</f>
        <v>0</v>
      </c>
      <c r="U8" s="306"/>
      <c r="V8" s="306"/>
      <c r="W8" s="306"/>
      <c r="X8" s="306">
        <v>0</v>
      </c>
      <c r="Y8" s="306"/>
      <c r="Z8" s="306">
        <v>0</v>
      </c>
      <c r="AA8" s="306"/>
      <c r="AB8" s="306"/>
      <c r="AC8" s="306">
        <v>0</v>
      </c>
      <c r="AD8" s="306"/>
      <c r="AE8" s="306"/>
      <c r="AF8" s="306">
        <v>150</v>
      </c>
      <c r="AG8" s="306">
        <v>150</v>
      </c>
      <c r="AH8" s="306">
        <v>46</v>
      </c>
      <c r="AI8" s="306">
        <v>0</v>
      </c>
      <c r="AJ8" s="306">
        <v>998</v>
      </c>
      <c r="AK8" s="306">
        <v>901</v>
      </c>
      <c r="AL8" s="306">
        <v>0</v>
      </c>
      <c r="AM8" s="306">
        <v>0</v>
      </c>
      <c r="AN8" s="306"/>
      <c r="AO8" s="306">
        <v>0</v>
      </c>
      <c r="AP8" s="306">
        <v>0</v>
      </c>
      <c r="AQ8" s="306"/>
      <c r="AR8" s="306">
        <v>0</v>
      </c>
      <c r="AS8" s="306">
        <v>0</v>
      </c>
      <c r="AT8" s="306"/>
      <c r="AU8" s="306">
        <v>0</v>
      </c>
      <c r="AV8" s="306">
        <v>0</v>
      </c>
      <c r="AW8" s="306"/>
      <c r="AX8" s="306">
        <v>0</v>
      </c>
      <c r="AY8" s="306"/>
      <c r="AZ8" s="306"/>
      <c r="BA8" s="306">
        <v>0</v>
      </c>
      <c r="BB8" s="306">
        <v>0</v>
      </c>
      <c r="BC8" s="306"/>
      <c r="BD8" s="306"/>
      <c r="BE8" s="306"/>
      <c r="BF8" s="306"/>
      <c r="BG8" s="306">
        <v>0</v>
      </c>
      <c r="BH8" s="306">
        <v>0</v>
      </c>
      <c r="BI8" s="306"/>
      <c r="BJ8" s="306">
        <v>0</v>
      </c>
      <c r="BK8" s="306"/>
      <c r="BL8" s="306"/>
      <c r="BM8" s="306"/>
      <c r="BN8" s="306">
        <v>0</v>
      </c>
      <c r="BO8" s="306"/>
      <c r="BP8" s="306">
        <v>0</v>
      </c>
      <c r="BQ8" s="306">
        <v>0</v>
      </c>
      <c r="BR8" s="306"/>
      <c r="BS8" s="306">
        <v>0</v>
      </c>
      <c r="BT8" s="306"/>
      <c r="BU8" s="306"/>
      <c r="BV8" s="306"/>
      <c r="BW8" s="306"/>
      <c r="BX8" s="306"/>
      <c r="BY8" s="306">
        <v>0</v>
      </c>
      <c r="BZ8" s="306"/>
      <c r="CA8" s="306"/>
      <c r="CB8" s="306"/>
      <c r="CC8" s="306"/>
      <c r="CD8" s="306"/>
      <c r="CE8" s="306"/>
      <c r="CF8" s="306">
        <v>0</v>
      </c>
      <c r="CG8" s="306"/>
      <c r="CH8" s="306"/>
      <c r="CI8" s="306"/>
      <c r="CJ8" s="306"/>
      <c r="CK8" s="306">
        <f>'11604 kiadás 4d. '!B102</f>
        <v>907</v>
      </c>
      <c r="CL8" s="334">
        <f>'11604 kiadás 4d. '!C102</f>
        <v>9320</v>
      </c>
      <c r="CM8" s="306">
        <f>'11604 kiadás 4d. '!D102</f>
        <v>1050</v>
      </c>
      <c r="CN8" s="306">
        <f>'11605 kiadás 4e.'!B53</f>
        <v>0</v>
      </c>
      <c r="CO8" s="306">
        <f>'11605 kiadás 4e.'!C53</f>
        <v>80</v>
      </c>
      <c r="CP8" s="306">
        <f>'11605 kiadás 4e.'!D53</f>
        <v>0</v>
      </c>
      <c r="CQ8" s="306"/>
      <c r="CR8" s="306"/>
      <c r="CS8" s="306"/>
      <c r="CT8" s="306">
        <v>0</v>
      </c>
      <c r="CU8" s="306">
        <v>0</v>
      </c>
      <c r="CV8" s="306"/>
      <c r="CW8" s="306">
        <v>0</v>
      </c>
      <c r="CX8" s="306">
        <v>441</v>
      </c>
      <c r="CY8" s="306">
        <v>353</v>
      </c>
      <c r="CZ8" s="306">
        <v>0</v>
      </c>
      <c r="DA8" s="306">
        <v>6900</v>
      </c>
      <c r="DB8" s="306">
        <v>6880</v>
      </c>
      <c r="DC8" s="306">
        <v>0</v>
      </c>
      <c r="DD8" s="306"/>
      <c r="DE8" s="306"/>
      <c r="DF8" s="306">
        <v>0</v>
      </c>
      <c r="DG8" s="306">
        <v>0</v>
      </c>
      <c r="DH8" s="306"/>
      <c r="DI8" s="306">
        <v>0</v>
      </c>
      <c r="DJ8" s="306">
        <v>0</v>
      </c>
      <c r="DK8" s="306"/>
      <c r="DL8" s="306">
        <v>0</v>
      </c>
      <c r="DM8" s="306">
        <v>0</v>
      </c>
      <c r="DN8" s="306"/>
      <c r="DO8" s="306">
        <v>0</v>
      </c>
      <c r="DP8" s="306"/>
      <c r="DQ8" s="306"/>
      <c r="DR8" s="394">
        <f>B8+E8+H8+K8+N8+Q8+T8+W8+Z8+AC8+AF8+AI8+AL8+AO8+AR8+AU8+AX8+BA8+BD8+BG8+BJ8+BM8+BP8+BS8+BV8+BY8+CB8+CE8+CH8+CK8+CN8+CQ8+CT8+CW8+CZ8+DC8+DF8+DI8+DL8+DO8</f>
        <v>97531</v>
      </c>
      <c r="DS8" s="394">
        <f>C8+F8+I8+L8+O8+R8+U8+X8+AA8+AD8+AG8+AJ8+AM8+AP8+AS8+AV8+AY8+BB8+BE8+BH8+BK8+BN8+BQ8+BT8+BW8+BZ8+CC8+CF8+CI8+CL8+CO8+CR8+CU8+CX8+DA8+DD8+DG8+DJ8+DM8+DP8</f>
        <v>133393</v>
      </c>
      <c r="DT8" s="394">
        <f>D8+G8+J8+M8+P8+S8+V8+Y8+AB8+AE8+AH8+AK8+AN8+AQ8+AT8+AW8+AZ8+BC8+BF8+BI8+BL8+BO8+BR8+BU8+BX8+CA8+CD8+CG8+CJ8+CM8+CP8+CS8+CV8+CY8+DB8+DE8+DH8+DK8+DN8+DQ8</f>
        <v>117935</v>
      </c>
      <c r="DU8" s="306"/>
      <c r="DV8" s="306"/>
      <c r="DW8" s="306"/>
      <c r="DX8" s="306"/>
      <c r="DY8" s="306"/>
      <c r="DZ8" s="306"/>
      <c r="EA8" s="306"/>
      <c r="EB8" s="306"/>
      <c r="EC8" s="306"/>
      <c r="ED8" s="306">
        <v>7100</v>
      </c>
      <c r="EE8" s="306">
        <v>7100</v>
      </c>
      <c r="EF8" s="306">
        <v>6857</v>
      </c>
      <c r="EG8" s="306"/>
      <c r="EH8" s="306"/>
      <c r="EI8" s="306"/>
      <c r="EJ8" s="306">
        <v>0</v>
      </c>
      <c r="EK8" s="306">
        <v>832</v>
      </c>
      <c r="EL8" s="306">
        <v>2803</v>
      </c>
      <c r="EM8" s="306"/>
      <c r="EN8" s="306"/>
      <c r="EO8" s="306"/>
      <c r="EP8" s="306">
        <v>32241</v>
      </c>
      <c r="EQ8" s="306">
        <v>72657</v>
      </c>
      <c r="ER8" s="306">
        <v>60671</v>
      </c>
      <c r="ES8" s="306">
        <v>4989</v>
      </c>
      <c r="ET8" s="306">
        <v>22689</v>
      </c>
      <c r="EU8" s="306">
        <v>17441</v>
      </c>
      <c r="EV8" s="394">
        <f>DU8+DX8+EA8+ED8+EG8+EJ8+EM8+EP8+ES8</f>
        <v>44330</v>
      </c>
      <c r="EW8" s="394">
        <f>DV8+DY8+EB8+EE8+EH8+EK8+EN8+EQ8+ET8</f>
        <v>103278</v>
      </c>
      <c r="EX8" s="394">
        <f>DW8+DZ8+EC8+EF8+EI8+EL8+EO8+ER8+EU8</f>
        <v>87772</v>
      </c>
      <c r="EY8" s="306">
        <v>36241</v>
      </c>
      <c r="EZ8" s="306">
        <v>43750</v>
      </c>
      <c r="FA8" s="306">
        <v>43652</v>
      </c>
      <c r="FB8" s="306">
        <v>2738</v>
      </c>
      <c r="FC8" s="306">
        <v>8590</v>
      </c>
      <c r="FD8" s="306">
        <v>8547</v>
      </c>
      <c r="FE8" s="306">
        <v>1825</v>
      </c>
      <c r="FF8" s="306">
        <v>5273</v>
      </c>
      <c r="FG8" s="306">
        <v>5250</v>
      </c>
      <c r="FH8" s="306">
        <f>48141+25886</f>
        <v>74027</v>
      </c>
      <c r="FI8" s="306">
        <v>295935</v>
      </c>
      <c r="FJ8" s="306">
        <v>86171</v>
      </c>
      <c r="FK8" s="306">
        <v>3781</v>
      </c>
      <c r="FL8" s="306">
        <v>8475</v>
      </c>
      <c r="FM8" s="306">
        <v>8375</v>
      </c>
      <c r="FN8" s="306">
        <v>652</v>
      </c>
      <c r="FO8" s="306">
        <v>1670</v>
      </c>
      <c r="FP8" s="306">
        <v>1670</v>
      </c>
      <c r="FQ8" s="306">
        <v>17953</v>
      </c>
      <c r="FR8" s="306">
        <v>25997</v>
      </c>
      <c r="FS8" s="306">
        <v>25480</v>
      </c>
      <c r="FT8" s="306">
        <v>4108</v>
      </c>
      <c r="FU8" s="306">
        <v>11724</v>
      </c>
      <c r="FV8" s="306">
        <v>11674</v>
      </c>
      <c r="FW8" s="306">
        <v>2348</v>
      </c>
      <c r="FX8" s="306">
        <v>6008</v>
      </c>
      <c r="FY8" s="306">
        <v>5612</v>
      </c>
      <c r="FZ8" s="306">
        <v>12993</v>
      </c>
      <c r="GA8" s="306">
        <v>13301</v>
      </c>
      <c r="GB8" s="306">
        <v>12910</v>
      </c>
      <c r="GC8" s="306">
        <v>1173</v>
      </c>
      <c r="GD8" s="306">
        <v>3200</v>
      </c>
      <c r="GE8" s="306">
        <v>3200</v>
      </c>
      <c r="GF8" s="306">
        <v>3260</v>
      </c>
      <c r="GG8" s="306">
        <v>8571</v>
      </c>
      <c r="GH8" s="306">
        <v>8529</v>
      </c>
      <c r="GI8" s="306">
        <v>1304</v>
      </c>
      <c r="GJ8" s="306">
        <v>3425</v>
      </c>
      <c r="GK8" s="306">
        <v>3125</v>
      </c>
      <c r="GL8" s="334">
        <f>EY8+FB8+FE8+FH8+FK8+FN8+FQ8+FT8+FW8+FZ8+GC8+GF8+GI8</f>
        <v>162403</v>
      </c>
      <c r="GM8" s="306">
        <f>EZ8+FC8+FF8+FI8+FL8+FO8+FR8+FU8+FX8+GA8+GD8+GG8+GJ8</f>
        <v>435919</v>
      </c>
      <c r="GN8" s="306">
        <f>FA8+FD8+FG8+FJ8+FM8+FP8+FS8+FV8+FY8+GB8+GE8+GH8+GK8</f>
        <v>224195</v>
      </c>
      <c r="GO8" s="334">
        <v>61526</v>
      </c>
      <c r="GP8" s="306">
        <v>115089</v>
      </c>
      <c r="GQ8" s="306">
        <v>98724</v>
      </c>
      <c r="GR8" s="334">
        <v>32510</v>
      </c>
      <c r="GS8" s="306">
        <v>41986</v>
      </c>
      <c r="GT8" s="511">
        <v>41037</v>
      </c>
      <c r="GU8" s="334">
        <v>36617</v>
      </c>
      <c r="GV8" s="306">
        <v>103402</v>
      </c>
      <c r="GW8" s="306">
        <v>98728</v>
      </c>
      <c r="GX8" s="337">
        <f>GL8+GO8+GR8+GU8</f>
        <v>293056</v>
      </c>
      <c r="GY8" s="337">
        <f t="shared" ref="GY8:GZ11" si="59">GM8+GP8+GS8+GV8</f>
        <v>696396</v>
      </c>
      <c r="GZ8" s="337">
        <f t="shared" si="59"/>
        <v>462684</v>
      </c>
      <c r="HA8" s="337">
        <f>DR8+EV8+GX8</f>
        <v>434917</v>
      </c>
      <c r="HB8" s="337">
        <f t="shared" ref="HB8:HC20" si="60">DS8+EW8+GY8</f>
        <v>933067</v>
      </c>
      <c r="HC8" s="338">
        <f t="shared" si="60"/>
        <v>668391</v>
      </c>
    </row>
    <row r="9" spans="1:211" x14ac:dyDescent="0.2">
      <c r="A9" s="305" t="s">
        <v>566</v>
      </c>
      <c r="B9" s="306">
        <v>19029</v>
      </c>
      <c r="C9" s="306">
        <v>30314</v>
      </c>
      <c r="D9" s="306">
        <v>22614</v>
      </c>
      <c r="E9" s="306">
        <v>163</v>
      </c>
      <c r="F9" s="306">
        <v>789</v>
      </c>
      <c r="G9" s="306">
        <v>584</v>
      </c>
      <c r="H9" s="306">
        <v>0</v>
      </c>
      <c r="I9" s="306">
        <v>0</v>
      </c>
      <c r="J9" s="306"/>
      <c r="K9" s="306">
        <v>1120</v>
      </c>
      <c r="L9" s="306">
        <v>1219</v>
      </c>
      <c r="M9" s="306">
        <v>1055</v>
      </c>
      <c r="N9" s="306">
        <v>0</v>
      </c>
      <c r="O9" s="306">
        <v>178</v>
      </c>
      <c r="P9" s="306">
        <v>211</v>
      </c>
      <c r="Q9" s="306">
        <v>0</v>
      </c>
      <c r="R9" s="306"/>
      <c r="S9" s="306"/>
      <c r="T9" s="306">
        <f>SUM([4]Önkormányzat!$AO$36)</f>
        <v>0</v>
      </c>
      <c r="U9" s="306"/>
      <c r="V9" s="306"/>
      <c r="W9" s="306"/>
      <c r="X9" s="306">
        <v>0</v>
      </c>
      <c r="Y9" s="306"/>
      <c r="Z9" s="306">
        <v>0</v>
      </c>
      <c r="AA9" s="306"/>
      <c r="AB9" s="306"/>
      <c r="AC9" s="306">
        <v>0</v>
      </c>
      <c r="AD9" s="306"/>
      <c r="AE9" s="306"/>
      <c r="AF9" s="306">
        <v>62</v>
      </c>
      <c r="AG9" s="306">
        <v>62</v>
      </c>
      <c r="AH9" s="306">
        <v>19</v>
      </c>
      <c r="AI9" s="306">
        <v>0</v>
      </c>
      <c r="AJ9" s="306">
        <v>274</v>
      </c>
      <c r="AK9" s="306">
        <v>214</v>
      </c>
      <c r="AL9" s="306">
        <v>0</v>
      </c>
      <c r="AM9" s="306">
        <v>0</v>
      </c>
      <c r="AN9" s="306"/>
      <c r="AO9" s="306">
        <v>0</v>
      </c>
      <c r="AP9" s="306">
        <v>0</v>
      </c>
      <c r="AQ9" s="306"/>
      <c r="AR9" s="306">
        <v>0</v>
      </c>
      <c r="AS9" s="306">
        <v>0</v>
      </c>
      <c r="AT9" s="306"/>
      <c r="AU9" s="306">
        <v>0</v>
      </c>
      <c r="AV9" s="306">
        <v>0</v>
      </c>
      <c r="AW9" s="306"/>
      <c r="AX9" s="306">
        <v>0</v>
      </c>
      <c r="AY9" s="306"/>
      <c r="AZ9" s="306"/>
      <c r="BA9" s="306">
        <v>0</v>
      </c>
      <c r="BB9" s="306">
        <v>0</v>
      </c>
      <c r="BC9" s="306"/>
      <c r="BD9" s="306"/>
      <c r="BE9" s="306"/>
      <c r="BF9" s="306"/>
      <c r="BG9" s="306">
        <v>0</v>
      </c>
      <c r="BH9" s="306">
        <v>0</v>
      </c>
      <c r="BI9" s="306"/>
      <c r="BJ9" s="306">
        <v>0</v>
      </c>
      <c r="BK9" s="306"/>
      <c r="BL9" s="306"/>
      <c r="BM9" s="306"/>
      <c r="BN9" s="306">
        <v>0</v>
      </c>
      <c r="BO9" s="306"/>
      <c r="BP9" s="306">
        <v>0</v>
      </c>
      <c r="BQ9" s="306">
        <v>0</v>
      </c>
      <c r="BR9" s="306"/>
      <c r="BS9" s="306">
        <v>0</v>
      </c>
      <c r="BT9" s="306"/>
      <c r="BU9" s="306"/>
      <c r="BV9" s="306"/>
      <c r="BW9" s="306"/>
      <c r="BX9" s="306"/>
      <c r="BY9" s="306">
        <v>0</v>
      </c>
      <c r="BZ9" s="306"/>
      <c r="CA9" s="306"/>
      <c r="CB9" s="306"/>
      <c r="CC9" s="306"/>
      <c r="CD9" s="306"/>
      <c r="CE9" s="306">
        <f>'11602 kiadás 4b.'!B61</f>
        <v>0</v>
      </c>
      <c r="CF9" s="306">
        <f>'11602 kiadás 4b.'!C61</f>
        <v>5102</v>
      </c>
      <c r="CG9" s="306">
        <f>'11602 kiadás 4b.'!D61</f>
        <v>2482</v>
      </c>
      <c r="CH9" s="306"/>
      <c r="CI9" s="306"/>
      <c r="CJ9" s="306"/>
      <c r="CK9" s="306">
        <f>'11604 kiadás 4d. '!E102</f>
        <v>363</v>
      </c>
      <c r="CL9" s="306">
        <f>'11604 kiadás 4d. '!F102</f>
        <v>3509</v>
      </c>
      <c r="CM9" s="306">
        <f>'11604 kiadás 4d. '!G102</f>
        <v>0</v>
      </c>
      <c r="CN9" s="306">
        <f>'11605 kiadás 4e.'!E53</f>
        <v>0</v>
      </c>
      <c r="CO9" s="306">
        <f>'11605 kiadás 4e.'!F53</f>
        <v>33</v>
      </c>
      <c r="CP9" s="306">
        <f>'11605 kiadás 4e.'!G53</f>
        <v>0</v>
      </c>
      <c r="CQ9" s="306"/>
      <c r="CR9" s="306"/>
      <c r="CS9" s="306"/>
      <c r="CT9" s="306">
        <v>0</v>
      </c>
      <c r="CU9" s="306">
        <v>0</v>
      </c>
      <c r="CV9" s="306"/>
      <c r="CW9" s="306">
        <v>0</v>
      </c>
      <c r="CX9" s="306">
        <v>86</v>
      </c>
      <c r="CY9" s="306">
        <v>69</v>
      </c>
      <c r="CZ9" s="306">
        <v>0</v>
      </c>
      <c r="DA9" s="306">
        <v>2809</v>
      </c>
      <c r="DB9" s="306"/>
      <c r="DC9" s="306">
        <v>0</v>
      </c>
      <c r="DD9" s="306"/>
      <c r="DE9" s="306"/>
      <c r="DF9" s="306">
        <v>0</v>
      </c>
      <c r="DG9" s="306">
        <v>0</v>
      </c>
      <c r="DH9" s="306"/>
      <c r="DI9" s="306">
        <v>0</v>
      </c>
      <c r="DJ9" s="306">
        <v>0</v>
      </c>
      <c r="DK9" s="306"/>
      <c r="DL9" s="306">
        <v>0</v>
      </c>
      <c r="DM9" s="306">
        <v>0</v>
      </c>
      <c r="DN9" s="306"/>
      <c r="DO9" s="306">
        <v>0</v>
      </c>
      <c r="DP9" s="306"/>
      <c r="DQ9" s="306"/>
      <c r="DR9" s="394">
        <f t="shared" ref="DR9:DT25" si="61">B9+E9+H9+K9+N9+Q9+T9+W9+Z9+AC9+AF9+AI9+AL9+AO9+AR9+AU9+AX9+BA9+BD9+BG9+BJ9+BM9+BP9+BS9+BV9+BY9+CB9+CE9+CH9+CK9+CN9+CQ9+CT9+CW9+CZ9+DC9+DF9+DI9+DL9+DO9</f>
        <v>20737</v>
      </c>
      <c r="DS9" s="394">
        <f t="shared" si="61"/>
        <v>44375</v>
      </c>
      <c r="DT9" s="394">
        <f t="shared" si="61"/>
        <v>27248</v>
      </c>
      <c r="DU9" s="306"/>
      <c r="DV9" s="306"/>
      <c r="DW9" s="306"/>
      <c r="DX9" s="306"/>
      <c r="DY9" s="306"/>
      <c r="DZ9" s="306"/>
      <c r="EA9" s="306"/>
      <c r="EB9" s="306"/>
      <c r="EC9" s="306"/>
      <c r="ED9" s="306">
        <v>2933</v>
      </c>
      <c r="EE9" s="306">
        <v>3417</v>
      </c>
      <c r="EF9" s="306">
        <v>2232</v>
      </c>
      <c r="EG9" s="306"/>
      <c r="EH9" s="306"/>
      <c r="EI9" s="306"/>
      <c r="EJ9" s="306">
        <v>0</v>
      </c>
      <c r="EK9" s="306">
        <v>763</v>
      </c>
      <c r="EL9" s="306">
        <v>1056</v>
      </c>
      <c r="EM9" s="306"/>
      <c r="EN9" s="306"/>
      <c r="EO9" s="306"/>
      <c r="EP9" s="306">
        <v>6871</v>
      </c>
      <c r="EQ9" s="306">
        <v>23175</v>
      </c>
      <c r="ER9" s="306">
        <v>14219</v>
      </c>
      <c r="ES9" s="306">
        <v>540</v>
      </c>
      <c r="ET9" s="306">
        <v>7991</v>
      </c>
      <c r="EU9" s="306">
        <v>5957</v>
      </c>
      <c r="EV9" s="394">
        <f t="shared" ref="EV9:EX25" si="62">DU9+DX9+EA9+ED9+EG9+EJ9+EM9+EP9+ES9</f>
        <v>10344</v>
      </c>
      <c r="EW9" s="394">
        <f t="shared" si="62"/>
        <v>35346</v>
      </c>
      <c r="EX9" s="394">
        <f t="shared" si="62"/>
        <v>23464</v>
      </c>
      <c r="EY9" s="306">
        <v>7294</v>
      </c>
      <c r="EZ9" s="306">
        <v>8880</v>
      </c>
      <c r="FA9" s="306">
        <v>8868</v>
      </c>
      <c r="FB9" s="306">
        <v>937</v>
      </c>
      <c r="FC9" s="306">
        <v>1998</v>
      </c>
      <c r="FD9" s="306">
        <v>1983</v>
      </c>
      <c r="FE9" s="306">
        <v>625</v>
      </c>
      <c r="FF9" s="306">
        <v>1127</v>
      </c>
      <c r="FG9" s="306">
        <v>1079</v>
      </c>
      <c r="FH9" s="306">
        <f>9762+10354</f>
        <v>20116</v>
      </c>
      <c r="FI9" s="306">
        <v>57953</v>
      </c>
      <c r="FJ9" s="306">
        <v>16729</v>
      </c>
      <c r="FK9" s="306">
        <v>1294</v>
      </c>
      <c r="FL9" s="306">
        <v>1916</v>
      </c>
      <c r="FM9" s="306">
        <v>1806</v>
      </c>
      <c r="FN9" s="306">
        <v>223</v>
      </c>
      <c r="FO9" s="306">
        <v>453</v>
      </c>
      <c r="FP9" s="306">
        <v>453</v>
      </c>
      <c r="FQ9" s="306">
        <v>4177</v>
      </c>
      <c r="FR9" s="306">
        <v>6010</v>
      </c>
      <c r="FS9" s="306">
        <v>5816</v>
      </c>
      <c r="FT9" s="306">
        <v>1396</v>
      </c>
      <c r="FU9" s="306">
        <v>2995</v>
      </c>
      <c r="FV9" s="306">
        <v>2974</v>
      </c>
      <c r="FW9" s="306">
        <f>793</f>
        <v>793</v>
      </c>
      <c r="FX9" s="306">
        <v>1612</v>
      </c>
      <c r="FY9" s="306">
        <v>1476</v>
      </c>
      <c r="FZ9" s="306">
        <v>2643</v>
      </c>
      <c r="GA9" s="306">
        <v>2716</v>
      </c>
      <c r="GB9" s="306">
        <v>2583</v>
      </c>
      <c r="GC9" s="306">
        <v>402</v>
      </c>
      <c r="GD9" s="306">
        <v>758</v>
      </c>
      <c r="GE9" s="306">
        <v>756</v>
      </c>
      <c r="GF9" s="306">
        <v>1115</v>
      </c>
      <c r="GG9" s="306">
        <v>2263</v>
      </c>
      <c r="GH9" s="306">
        <v>2247</v>
      </c>
      <c r="GI9" s="306">
        <v>446</v>
      </c>
      <c r="GJ9" s="306">
        <v>858</v>
      </c>
      <c r="GK9" s="306">
        <v>784</v>
      </c>
      <c r="GL9" s="334">
        <f t="shared" ref="GL9:GN25" si="63">EY9+FB9+FE9+FH9+FK9+FN9+FQ9+FT9+FW9+FZ9+GC9+GF9+GI9</f>
        <v>41461</v>
      </c>
      <c r="GM9" s="306">
        <f t="shared" si="63"/>
        <v>89539</v>
      </c>
      <c r="GN9" s="306">
        <f t="shared" si="63"/>
        <v>47554</v>
      </c>
      <c r="GO9" s="334">
        <v>16003</v>
      </c>
      <c r="GP9" s="306">
        <v>26564</v>
      </c>
      <c r="GQ9" s="306">
        <v>23908</v>
      </c>
      <c r="GR9" s="334">
        <v>10756</v>
      </c>
      <c r="GS9" s="306">
        <v>12604</v>
      </c>
      <c r="GT9" s="511">
        <v>10951</v>
      </c>
      <c r="GU9" s="334">
        <v>12419</v>
      </c>
      <c r="GV9" s="306">
        <v>27168</v>
      </c>
      <c r="GW9" s="306">
        <v>25637</v>
      </c>
      <c r="GX9" s="337">
        <f t="shared" ref="GX9:GZ25" si="64">GL9+GO9+GR9+GU9</f>
        <v>80639</v>
      </c>
      <c r="GY9" s="337">
        <f t="shared" si="59"/>
        <v>155875</v>
      </c>
      <c r="GZ9" s="337">
        <f t="shared" si="59"/>
        <v>108050</v>
      </c>
      <c r="HA9" s="337">
        <f t="shared" ref="HA9:HC69" si="65">DR9+EV9+GX9</f>
        <v>111720</v>
      </c>
      <c r="HB9" s="337">
        <f t="shared" si="60"/>
        <v>235596</v>
      </c>
      <c r="HC9" s="338">
        <f t="shared" si="60"/>
        <v>158762</v>
      </c>
    </row>
    <row r="10" spans="1:211" x14ac:dyDescent="0.2">
      <c r="A10" s="305" t="s">
        <v>567</v>
      </c>
      <c r="B10" s="306">
        <v>6425</v>
      </c>
      <c r="C10" s="306">
        <v>12364</v>
      </c>
      <c r="D10" s="306">
        <v>9959</v>
      </c>
      <c r="E10" s="306">
        <v>437</v>
      </c>
      <c r="F10" s="306">
        <v>4180</v>
      </c>
      <c r="G10" s="306">
        <v>4193</v>
      </c>
      <c r="H10" s="306">
        <v>3353</v>
      </c>
      <c r="I10" s="306">
        <v>3633</v>
      </c>
      <c r="J10" s="306">
        <v>2384</v>
      </c>
      <c r="K10" s="306">
        <v>200</v>
      </c>
      <c r="L10" s="306">
        <v>200</v>
      </c>
      <c r="M10" s="306">
        <v>65</v>
      </c>
      <c r="N10" s="306">
        <v>300</v>
      </c>
      <c r="O10" s="306">
        <v>300</v>
      </c>
      <c r="P10" s="306">
        <v>300</v>
      </c>
      <c r="Q10" s="306">
        <v>0</v>
      </c>
      <c r="R10" s="306"/>
      <c r="S10" s="306"/>
      <c r="T10" s="306">
        <f>SUM([4]Önkormányzat!$AO$92)</f>
        <v>0</v>
      </c>
      <c r="U10" s="306"/>
      <c r="V10" s="306"/>
      <c r="W10" s="306"/>
      <c r="X10" s="306">
        <v>6156</v>
      </c>
      <c r="Y10" s="306">
        <v>6156</v>
      </c>
      <c r="Z10" s="306">
        <v>0</v>
      </c>
      <c r="AA10" s="306"/>
      <c r="AB10" s="306"/>
      <c r="AC10" s="306">
        <v>0</v>
      </c>
      <c r="AD10" s="306"/>
      <c r="AE10" s="306"/>
      <c r="AF10" s="306">
        <v>88</v>
      </c>
      <c r="AG10" s="306">
        <v>105</v>
      </c>
      <c r="AH10" s="306">
        <v>16</v>
      </c>
      <c r="AI10" s="306">
        <v>4500</v>
      </c>
      <c r="AJ10" s="306">
        <v>13292</v>
      </c>
      <c r="AK10" s="306">
        <v>10505</v>
      </c>
      <c r="AL10" s="306">
        <v>2050</v>
      </c>
      <c r="AM10" s="306">
        <v>2050</v>
      </c>
      <c r="AN10" s="306">
        <v>1452</v>
      </c>
      <c r="AO10" s="306">
        <v>4505</v>
      </c>
      <c r="AP10" s="306">
        <v>11286</v>
      </c>
      <c r="AQ10" s="306">
        <v>4545</v>
      </c>
      <c r="AR10" s="306">
        <v>5000</v>
      </c>
      <c r="AS10" s="306">
        <v>10000</v>
      </c>
      <c r="AT10" s="306"/>
      <c r="AU10" s="306">
        <v>1200</v>
      </c>
      <c r="AV10" s="306">
        <v>1200</v>
      </c>
      <c r="AW10" s="306">
        <v>0</v>
      </c>
      <c r="AX10" s="306">
        <v>0</v>
      </c>
      <c r="AY10" s="306"/>
      <c r="AZ10" s="306"/>
      <c r="BA10" s="306">
        <v>0</v>
      </c>
      <c r="BB10" s="306">
        <v>31071</v>
      </c>
      <c r="BC10" s="306">
        <v>18201</v>
      </c>
      <c r="BD10" s="306"/>
      <c r="BE10" s="306"/>
      <c r="BF10" s="306"/>
      <c r="BG10" s="306">
        <v>4969</v>
      </c>
      <c r="BH10" s="306">
        <v>5092</v>
      </c>
      <c r="BI10" s="306">
        <v>5134</v>
      </c>
      <c r="BJ10" s="306">
        <v>0</v>
      </c>
      <c r="BK10" s="306"/>
      <c r="BL10" s="306"/>
      <c r="BM10" s="306">
        <v>7413</v>
      </c>
      <c r="BN10" s="306">
        <v>7413</v>
      </c>
      <c r="BO10" s="306">
        <v>5444</v>
      </c>
      <c r="BP10" s="306">
        <f>'11601 kiadás 4a.'!B133</f>
        <v>42380</v>
      </c>
      <c r="BQ10" s="306">
        <f>'11601 kiadás 4a.'!C133</f>
        <v>41733</v>
      </c>
      <c r="BR10" s="306">
        <f>'11601 kiadás 4a.'!D133</f>
        <v>21296</v>
      </c>
      <c r="BS10" s="306">
        <v>0</v>
      </c>
      <c r="BT10" s="306"/>
      <c r="BU10" s="306"/>
      <c r="BV10" s="306"/>
      <c r="BW10" s="306"/>
      <c r="BX10" s="306"/>
      <c r="BY10" s="306">
        <v>0</v>
      </c>
      <c r="BZ10" s="306"/>
      <c r="CA10" s="306">
        <v>4</v>
      </c>
      <c r="CB10" s="306"/>
      <c r="CC10" s="306"/>
      <c r="CD10" s="306"/>
      <c r="CE10" s="306">
        <f>'11602 kiadás 4b.'!E61</f>
        <v>568754</v>
      </c>
      <c r="CF10" s="306">
        <f>'11602 kiadás 4b.'!F61</f>
        <v>784048</v>
      </c>
      <c r="CG10" s="334">
        <f>'11602 kiadás 4b.'!G61</f>
        <v>559542</v>
      </c>
      <c r="CH10" s="306">
        <f>'11603 kiadás 4c.'!B17</f>
        <v>0</v>
      </c>
      <c r="CI10" s="306">
        <f>'11603 kiadás 4c.'!C17</f>
        <v>0</v>
      </c>
      <c r="CJ10" s="306">
        <f>'11603 kiadás 4c.'!D17</f>
        <v>238</v>
      </c>
      <c r="CK10" s="306">
        <f>'11604 kiadás 4d. '!H102</f>
        <v>144199</v>
      </c>
      <c r="CL10" s="306">
        <f>'11604 kiadás 4d. '!I102</f>
        <v>271856</v>
      </c>
      <c r="CM10" s="306">
        <f>'11604 kiadás 4d. '!J102</f>
        <v>15082</v>
      </c>
      <c r="CN10" s="306">
        <f>'11605 kiadás 4e.'!H53</f>
        <v>14900</v>
      </c>
      <c r="CO10" s="306">
        <f>'11605 kiadás 4e.'!I53</f>
        <v>41079</v>
      </c>
      <c r="CP10" s="306">
        <f>'11605 kiadás 4e.'!J53</f>
        <v>18522</v>
      </c>
      <c r="CQ10" s="306"/>
      <c r="CR10" s="306"/>
      <c r="CS10" s="306"/>
      <c r="CT10" s="306">
        <v>1000</v>
      </c>
      <c r="CU10" s="306">
        <v>1000</v>
      </c>
      <c r="CV10" s="306"/>
      <c r="CW10" s="306">
        <v>0</v>
      </c>
      <c r="CX10" s="306">
        <v>0</v>
      </c>
      <c r="CY10" s="306"/>
      <c r="CZ10" s="306">
        <v>30000</v>
      </c>
      <c r="DA10" s="306">
        <v>31042</v>
      </c>
      <c r="DB10" s="306">
        <v>24340</v>
      </c>
      <c r="DC10" s="306">
        <v>0</v>
      </c>
      <c r="DD10" s="306"/>
      <c r="DE10" s="306"/>
      <c r="DF10" s="306">
        <v>335626</v>
      </c>
      <c r="DG10" s="306">
        <v>265506</v>
      </c>
      <c r="DH10" s="306">
        <v>302655</v>
      </c>
      <c r="DI10" s="306">
        <v>13359</v>
      </c>
      <c r="DJ10" s="306">
        <v>10829</v>
      </c>
      <c r="DK10" s="306">
        <v>3672</v>
      </c>
      <c r="DL10" s="306">
        <v>98857</v>
      </c>
      <c r="DM10" s="306">
        <v>224474</v>
      </c>
      <c r="DN10" s="306">
        <v>128412</v>
      </c>
      <c r="DO10" s="306">
        <v>0</v>
      </c>
      <c r="DP10" s="306"/>
      <c r="DQ10" s="306"/>
      <c r="DR10" s="394">
        <f t="shared" si="61"/>
        <v>1289515</v>
      </c>
      <c r="DS10" s="394">
        <f t="shared" si="61"/>
        <v>1779909</v>
      </c>
      <c r="DT10" s="394">
        <f t="shared" si="61"/>
        <v>1142117</v>
      </c>
      <c r="DU10" s="306"/>
      <c r="DV10" s="306"/>
      <c r="DW10" s="306"/>
      <c r="DX10" s="306"/>
      <c r="DY10" s="306"/>
      <c r="DZ10" s="306"/>
      <c r="EA10" s="306"/>
      <c r="EB10" s="306"/>
      <c r="EC10" s="306"/>
      <c r="ED10" s="306">
        <v>0</v>
      </c>
      <c r="EE10" s="306">
        <v>0</v>
      </c>
      <c r="EF10" s="306"/>
      <c r="EG10" s="306"/>
      <c r="EH10" s="306"/>
      <c r="EI10" s="306"/>
      <c r="EJ10" s="306">
        <v>21271</v>
      </c>
      <c r="EK10" s="306">
        <v>26377</v>
      </c>
      <c r="EL10" s="306">
        <v>23488</v>
      </c>
      <c r="EM10" s="306"/>
      <c r="EN10" s="306"/>
      <c r="EO10" s="306"/>
      <c r="EP10" s="306">
        <v>2405</v>
      </c>
      <c r="EQ10" s="306">
        <v>2825</v>
      </c>
      <c r="ER10" s="306">
        <v>2825</v>
      </c>
      <c r="ES10" s="306">
        <v>0</v>
      </c>
      <c r="ET10" s="306"/>
      <c r="EU10" s="306"/>
      <c r="EV10" s="394">
        <f t="shared" si="62"/>
        <v>23676</v>
      </c>
      <c r="EW10" s="394">
        <f t="shared" si="62"/>
        <v>29202</v>
      </c>
      <c r="EX10" s="394">
        <f t="shared" si="62"/>
        <v>26313</v>
      </c>
      <c r="EY10" s="306">
        <v>24618</v>
      </c>
      <c r="EZ10" s="306">
        <v>20068</v>
      </c>
      <c r="FA10" s="306">
        <v>19661</v>
      </c>
      <c r="FB10" s="306"/>
      <c r="FC10" s="306">
        <v>0</v>
      </c>
      <c r="FD10" s="306"/>
      <c r="FE10" s="306"/>
      <c r="FF10" s="306">
        <v>0</v>
      </c>
      <c r="FG10" s="306"/>
      <c r="FH10" s="306">
        <f>31014+8270</f>
        <v>39284</v>
      </c>
      <c r="FI10" s="306">
        <v>189955</v>
      </c>
      <c r="FJ10" s="306">
        <v>22301</v>
      </c>
      <c r="FK10" s="306"/>
      <c r="FL10" s="306">
        <v>0</v>
      </c>
      <c r="FM10" s="306"/>
      <c r="FN10" s="306">
        <f>37231-290</f>
        <v>36941</v>
      </c>
      <c r="FO10" s="306">
        <v>38164</v>
      </c>
      <c r="FP10" s="306">
        <v>28394</v>
      </c>
      <c r="FQ10" s="306">
        <v>780</v>
      </c>
      <c r="FR10" s="306">
        <v>1030</v>
      </c>
      <c r="FS10" s="306">
        <v>664</v>
      </c>
      <c r="FT10" s="306">
        <f>3190-17</f>
        <v>3173</v>
      </c>
      <c r="FU10" s="306">
        <v>2240</v>
      </c>
      <c r="FV10" s="306">
        <v>1639</v>
      </c>
      <c r="FW10" s="306">
        <v>2000</v>
      </c>
      <c r="FX10" s="306">
        <v>2350</v>
      </c>
      <c r="FY10" s="306">
        <v>161</v>
      </c>
      <c r="FZ10" s="306">
        <f>432-10</f>
        <v>422</v>
      </c>
      <c r="GA10" s="306">
        <v>622</v>
      </c>
      <c r="GB10" s="306">
        <v>510</v>
      </c>
      <c r="GC10" s="306"/>
      <c r="GD10" s="306">
        <v>790</v>
      </c>
      <c r="GE10" s="306">
        <v>364</v>
      </c>
      <c r="GF10" s="306"/>
      <c r="GG10" s="306">
        <v>0</v>
      </c>
      <c r="GH10" s="306"/>
      <c r="GI10" s="306">
        <v>0</v>
      </c>
      <c r="GJ10" s="306">
        <v>0</v>
      </c>
      <c r="GK10" s="306"/>
      <c r="GL10" s="334">
        <f t="shared" si="63"/>
        <v>107218</v>
      </c>
      <c r="GM10" s="306">
        <f t="shared" si="63"/>
        <v>255219</v>
      </c>
      <c r="GN10" s="306">
        <f t="shared" si="63"/>
        <v>73694</v>
      </c>
      <c r="GO10" s="334">
        <f>5885+640+2000</f>
        <v>8525</v>
      </c>
      <c r="GP10" s="306">
        <v>7917</v>
      </c>
      <c r="GQ10" s="306">
        <v>7380</v>
      </c>
      <c r="GR10" s="334">
        <v>5000</v>
      </c>
      <c r="GS10" s="306">
        <v>6162</v>
      </c>
      <c r="GT10" s="306">
        <v>6162</v>
      </c>
      <c r="GU10" s="334">
        <f>0</f>
        <v>0</v>
      </c>
      <c r="GV10" s="306">
        <v>10136</v>
      </c>
      <c r="GW10" s="306">
        <v>3344</v>
      </c>
      <c r="GX10" s="337">
        <f t="shared" si="64"/>
        <v>120743</v>
      </c>
      <c r="GY10" s="337">
        <f t="shared" si="59"/>
        <v>279434</v>
      </c>
      <c r="GZ10" s="337">
        <f t="shared" si="59"/>
        <v>90580</v>
      </c>
      <c r="HA10" s="337">
        <f t="shared" si="65"/>
        <v>1433934</v>
      </c>
      <c r="HB10" s="337">
        <f t="shared" si="60"/>
        <v>2088545</v>
      </c>
      <c r="HC10" s="338">
        <f t="shared" si="60"/>
        <v>1259010</v>
      </c>
    </row>
    <row r="11" spans="1:211" x14ac:dyDescent="0.2">
      <c r="A11" s="305" t="s">
        <v>568</v>
      </c>
      <c r="B11" s="306">
        <v>0</v>
      </c>
      <c r="C11" s="306">
        <v>0</v>
      </c>
      <c r="D11" s="306"/>
      <c r="E11" s="306">
        <v>0</v>
      </c>
      <c r="F11" s="306">
        <v>0</v>
      </c>
      <c r="G11" s="306"/>
      <c r="H11" s="306">
        <v>0</v>
      </c>
      <c r="I11" s="306">
        <v>0</v>
      </c>
      <c r="J11" s="306"/>
      <c r="K11" s="306">
        <v>0</v>
      </c>
      <c r="L11" s="306">
        <v>0</v>
      </c>
      <c r="M11" s="306"/>
      <c r="N11" s="306">
        <v>0</v>
      </c>
      <c r="O11" s="306">
        <v>0</v>
      </c>
      <c r="P11" s="306"/>
      <c r="Q11" s="306">
        <v>0</v>
      </c>
      <c r="R11" s="306"/>
      <c r="S11" s="306"/>
      <c r="T11" s="306">
        <f>SUM([4]Önkormányzat!$AO$108)</f>
        <v>0</v>
      </c>
      <c r="U11" s="306"/>
      <c r="V11" s="306"/>
      <c r="W11" s="306"/>
      <c r="X11" s="306">
        <v>0</v>
      </c>
      <c r="Y11" s="306"/>
      <c r="Z11" s="306">
        <v>0</v>
      </c>
      <c r="AA11" s="306"/>
      <c r="AB11" s="306"/>
      <c r="AC11" s="306">
        <v>0</v>
      </c>
      <c r="AD11" s="306"/>
      <c r="AE11" s="306"/>
      <c r="AF11" s="306">
        <v>3000</v>
      </c>
      <c r="AG11" s="306">
        <v>0</v>
      </c>
      <c r="AH11" s="306"/>
      <c r="AI11" s="306">
        <v>0</v>
      </c>
      <c r="AJ11" s="306">
        <v>0</v>
      </c>
      <c r="AK11" s="306"/>
      <c r="AL11" s="306">
        <v>87089</v>
      </c>
      <c r="AM11" s="306">
        <v>88332</v>
      </c>
      <c r="AN11" s="306">
        <v>52035</v>
      </c>
      <c r="AO11" s="306">
        <v>0</v>
      </c>
      <c r="AP11" s="306">
        <v>0</v>
      </c>
      <c r="AQ11" s="306"/>
      <c r="AR11" s="306">
        <v>0</v>
      </c>
      <c r="AS11" s="306">
        <v>0</v>
      </c>
      <c r="AT11" s="306"/>
      <c r="AU11" s="306">
        <v>0</v>
      </c>
      <c r="AV11" s="306">
        <v>0</v>
      </c>
      <c r="AW11" s="306"/>
      <c r="AX11" s="306">
        <v>0</v>
      </c>
      <c r="AY11" s="306"/>
      <c r="AZ11" s="306"/>
      <c r="BA11" s="306">
        <v>0</v>
      </c>
      <c r="BB11" s="306">
        <v>0</v>
      </c>
      <c r="BC11" s="306"/>
      <c r="BD11" s="306"/>
      <c r="BE11" s="306"/>
      <c r="BF11" s="306"/>
      <c r="BG11" s="306">
        <v>0</v>
      </c>
      <c r="BH11" s="306">
        <v>0</v>
      </c>
      <c r="BI11" s="306"/>
      <c r="BJ11" s="306">
        <v>0</v>
      </c>
      <c r="BK11" s="306"/>
      <c r="BL11" s="306"/>
      <c r="BM11" s="306"/>
      <c r="BN11" s="306">
        <v>0</v>
      </c>
      <c r="BO11" s="306"/>
      <c r="BP11" s="306">
        <v>0</v>
      </c>
      <c r="BQ11" s="306">
        <v>0</v>
      </c>
      <c r="BR11" s="306"/>
      <c r="BS11" s="306">
        <v>0</v>
      </c>
      <c r="BT11" s="306"/>
      <c r="BU11" s="306"/>
      <c r="BV11" s="306"/>
      <c r="BW11" s="306"/>
      <c r="BX11" s="306"/>
      <c r="BY11" s="306">
        <v>0</v>
      </c>
      <c r="BZ11" s="306"/>
      <c r="CA11" s="306"/>
      <c r="CB11" s="306"/>
      <c r="CC11" s="306"/>
      <c r="CD11" s="306"/>
      <c r="CE11" s="306"/>
      <c r="CF11" s="306">
        <v>0</v>
      </c>
      <c r="CG11" s="306"/>
      <c r="CH11" s="306"/>
      <c r="CI11" s="306"/>
      <c r="CJ11" s="306"/>
      <c r="CK11" s="306"/>
      <c r="CL11" s="306">
        <v>0</v>
      </c>
      <c r="CM11" s="306"/>
      <c r="CN11" s="306">
        <v>0</v>
      </c>
      <c r="CO11" s="306">
        <v>0</v>
      </c>
      <c r="CP11" s="306"/>
      <c r="CQ11" s="306"/>
      <c r="CR11" s="306"/>
      <c r="CS11" s="306"/>
      <c r="CT11" s="306">
        <v>0</v>
      </c>
      <c r="CU11" s="306">
        <v>0</v>
      </c>
      <c r="CV11" s="306"/>
      <c r="CW11" s="306">
        <v>0</v>
      </c>
      <c r="CX11" s="306">
        <v>0</v>
      </c>
      <c r="CY11" s="306"/>
      <c r="CZ11" s="306">
        <v>0</v>
      </c>
      <c r="DA11" s="306">
        <v>0</v>
      </c>
      <c r="DB11" s="306"/>
      <c r="DC11" s="306">
        <v>0</v>
      </c>
      <c r="DD11" s="306"/>
      <c r="DE11" s="306"/>
      <c r="DF11" s="306">
        <v>0</v>
      </c>
      <c r="DG11" s="306">
        <v>0</v>
      </c>
      <c r="DH11" s="306"/>
      <c r="DI11" s="306">
        <v>0</v>
      </c>
      <c r="DJ11" s="306">
        <v>0</v>
      </c>
      <c r="DK11" s="306"/>
      <c r="DL11" s="306">
        <v>0</v>
      </c>
      <c r="DM11" s="306">
        <v>0</v>
      </c>
      <c r="DN11" s="306"/>
      <c r="DO11" s="306">
        <v>0</v>
      </c>
      <c r="DP11" s="306"/>
      <c r="DQ11" s="306"/>
      <c r="DR11" s="394">
        <f t="shared" si="61"/>
        <v>90089</v>
      </c>
      <c r="DS11" s="394">
        <f t="shared" si="61"/>
        <v>88332</v>
      </c>
      <c r="DT11" s="394">
        <f t="shared" si="61"/>
        <v>52035</v>
      </c>
      <c r="DU11" s="306"/>
      <c r="DV11" s="306"/>
      <c r="DW11" s="306"/>
      <c r="DX11" s="306"/>
      <c r="DY11" s="306"/>
      <c r="DZ11" s="306"/>
      <c r="EA11" s="306"/>
      <c r="EB11" s="306"/>
      <c r="EC11" s="306"/>
      <c r="ED11" s="306">
        <v>0</v>
      </c>
      <c r="EE11" s="306">
        <v>0</v>
      </c>
      <c r="EF11" s="306"/>
      <c r="EG11" s="306"/>
      <c r="EH11" s="306"/>
      <c r="EI11" s="306"/>
      <c r="EJ11" s="306">
        <v>0</v>
      </c>
      <c r="EK11" s="306">
        <v>0</v>
      </c>
      <c r="EL11" s="306"/>
      <c r="EM11" s="306"/>
      <c r="EN11" s="306"/>
      <c r="EO11" s="306"/>
      <c r="EP11" s="306">
        <v>0</v>
      </c>
      <c r="EQ11" s="306">
        <v>0</v>
      </c>
      <c r="ER11" s="306"/>
      <c r="ES11" s="306">
        <v>0</v>
      </c>
      <c r="ET11" s="306"/>
      <c r="EU11" s="306"/>
      <c r="EV11" s="394">
        <f t="shared" si="62"/>
        <v>0</v>
      </c>
      <c r="EW11" s="394">
        <f t="shared" si="62"/>
        <v>0</v>
      </c>
      <c r="EX11" s="394">
        <f t="shared" si="62"/>
        <v>0</v>
      </c>
      <c r="EY11" s="306"/>
      <c r="EZ11" s="306">
        <v>0</v>
      </c>
      <c r="FA11" s="306"/>
      <c r="FB11" s="306"/>
      <c r="FC11" s="306">
        <v>0</v>
      </c>
      <c r="FD11" s="306"/>
      <c r="FE11" s="306"/>
      <c r="FF11" s="306">
        <v>0</v>
      </c>
      <c r="FG11" s="306"/>
      <c r="FH11" s="306"/>
      <c r="FI11" s="306">
        <v>0</v>
      </c>
      <c r="FJ11" s="306"/>
      <c r="FK11" s="306"/>
      <c r="FL11" s="306">
        <v>0</v>
      </c>
      <c r="FM11" s="306"/>
      <c r="FN11" s="306"/>
      <c r="FO11" s="306">
        <v>0</v>
      </c>
      <c r="FP11" s="306"/>
      <c r="FQ11" s="306"/>
      <c r="FR11" s="306">
        <v>0</v>
      </c>
      <c r="FS11" s="306"/>
      <c r="FT11" s="306"/>
      <c r="FU11" s="306">
        <v>0</v>
      </c>
      <c r="FV11" s="306"/>
      <c r="FW11" s="306"/>
      <c r="FX11" s="306">
        <v>0</v>
      </c>
      <c r="FY11" s="306"/>
      <c r="FZ11" s="306"/>
      <c r="GA11" s="306">
        <v>0</v>
      </c>
      <c r="GB11" s="306"/>
      <c r="GC11" s="306"/>
      <c r="GD11" s="306">
        <v>0</v>
      </c>
      <c r="GE11" s="306"/>
      <c r="GF11" s="306"/>
      <c r="GG11" s="306">
        <v>0</v>
      </c>
      <c r="GH11" s="306"/>
      <c r="GI11" s="306"/>
      <c r="GJ11" s="306">
        <v>0</v>
      </c>
      <c r="GK11" s="306"/>
      <c r="GL11" s="334">
        <f t="shared" si="63"/>
        <v>0</v>
      </c>
      <c r="GM11" s="306">
        <f t="shared" si="63"/>
        <v>0</v>
      </c>
      <c r="GN11" s="306">
        <f t="shared" si="63"/>
        <v>0</v>
      </c>
      <c r="GO11" s="334"/>
      <c r="GP11" s="306">
        <v>0</v>
      </c>
      <c r="GQ11" s="306"/>
      <c r="GR11" s="334"/>
      <c r="GS11" s="306">
        <v>0</v>
      </c>
      <c r="GT11" s="306"/>
      <c r="GU11" s="334"/>
      <c r="GV11" s="306">
        <v>185</v>
      </c>
      <c r="GW11" s="306">
        <v>185</v>
      </c>
      <c r="GX11" s="337">
        <f t="shared" si="64"/>
        <v>0</v>
      </c>
      <c r="GY11" s="337">
        <f t="shared" si="59"/>
        <v>185</v>
      </c>
      <c r="GZ11" s="337">
        <f t="shared" si="59"/>
        <v>185</v>
      </c>
      <c r="HA11" s="337">
        <f t="shared" si="65"/>
        <v>90089</v>
      </c>
      <c r="HB11" s="337">
        <f t="shared" si="60"/>
        <v>88517</v>
      </c>
      <c r="HC11" s="338">
        <f t="shared" si="60"/>
        <v>52220</v>
      </c>
    </row>
    <row r="12" spans="1:211" s="167" customFormat="1" x14ac:dyDescent="0.2">
      <c r="A12" s="309" t="s">
        <v>569</v>
      </c>
      <c r="B12" s="310">
        <f>B13+B14+B15+B16+B17</f>
        <v>0</v>
      </c>
      <c r="C12" s="310">
        <f t="shared" ref="C12:BN12" si="66">C13+C14+C15+C16+C17</f>
        <v>0</v>
      </c>
      <c r="D12" s="310">
        <f t="shared" si="66"/>
        <v>0</v>
      </c>
      <c r="E12" s="310">
        <f t="shared" si="66"/>
        <v>0</v>
      </c>
      <c r="F12" s="310">
        <f t="shared" si="66"/>
        <v>0</v>
      </c>
      <c r="G12" s="310">
        <f t="shared" ref="G12" si="67">G13+G14+G15+G16+G17</f>
        <v>0</v>
      </c>
      <c r="H12" s="310">
        <f t="shared" si="66"/>
        <v>0</v>
      </c>
      <c r="I12" s="310">
        <f t="shared" si="66"/>
        <v>0</v>
      </c>
      <c r="J12" s="310">
        <f t="shared" ref="J12" si="68">J13+J14+J15+J16+J17</f>
        <v>0</v>
      </c>
      <c r="K12" s="310">
        <f t="shared" si="66"/>
        <v>0</v>
      </c>
      <c r="L12" s="310">
        <f t="shared" si="66"/>
        <v>0</v>
      </c>
      <c r="M12" s="310">
        <f t="shared" ref="M12" si="69">M13+M14+M15+M16+M17</f>
        <v>0</v>
      </c>
      <c r="N12" s="310">
        <f t="shared" si="66"/>
        <v>118569</v>
      </c>
      <c r="O12" s="310">
        <f t="shared" si="66"/>
        <v>199907</v>
      </c>
      <c r="P12" s="310">
        <f t="shared" ref="P12" si="70">P13+P14+P15+P16+P17</f>
        <v>192945</v>
      </c>
      <c r="Q12" s="310">
        <f t="shared" si="66"/>
        <v>115828</v>
      </c>
      <c r="R12" s="310">
        <f t="shared" si="66"/>
        <v>5671</v>
      </c>
      <c r="S12" s="310">
        <f t="shared" ref="S12" si="71">S13+S14+S15+S16+S17</f>
        <v>0</v>
      </c>
      <c r="T12" s="310">
        <f t="shared" si="66"/>
        <v>0</v>
      </c>
      <c r="U12" s="310">
        <f t="shared" si="66"/>
        <v>0</v>
      </c>
      <c r="V12" s="310">
        <f t="shared" ref="V12" si="72">V13+V14+V15+V16+V17</f>
        <v>0</v>
      </c>
      <c r="W12" s="310">
        <f t="shared" si="66"/>
        <v>0</v>
      </c>
      <c r="X12" s="310">
        <f t="shared" si="66"/>
        <v>0</v>
      </c>
      <c r="Y12" s="310">
        <f t="shared" ref="Y12" si="73">Y13+Y14+Y15+Y16+Y17</f>
        <v>0</v>
      </c>
      <c r="Z12" s="310">
        <f t="shared" si="66"/>
        <v>0</v>
      </c>
      <c r="AA12" s="310">
        <f t="shared" si="66"/>
        <v>0</v>
      </c>
      <c r="AB12" s="310">
        <f t="shared" ref="AB12" si="74">AB13+AB14+AB15+AB16+AB17</f>
        <v>0</v>
      </c>
      <c r="AC12" s="310">
        <f t="shared" si="66"/>
        <v>0</v>
      </c>
      <c r="AD12" s="310">
        <f t="shared" si="66"/>
        <v>164256</v>
      </c>
      <c r="AE12" s="310">
        <f t="shared" ref="AE12" si="75">AE13+AE14+AE15+AE16+AE17</f>
        <v>164256</v>
      </c>
      <c r="AF12" s="310">
        <f t="shared" si="66"/>
        <v>0</v>
      </c>
      <c r="AG12" s="310">
        <f t="shared" si="66"/>
        <v>3000</v>
      </c>
      <c r="AH12" s="310">
        <f t="shared" ref="AH12" si="76">AH13+AH14+AH15+AH16+AH17</f>
        <v>2100</v>
      </c>
      <c r="AI12" s="310">
        <f t="shared" si="66"/>
        <v>0</v>
      </c>
      <c r="AJ12" s="310">
        <f t="shared" si="66"/>
        <v>9487</v>
      </c>
      <c r="AK12" s="310">
        <f t="shared" ref="AK12" si="77">AK13+AK14+AK15+AK16+AK17</f>
        <v>4695</v>
      </c>
      <c r="AL12" s="310">
        <f t="shared" si="66"/>
        <v>0</v>
      </c>
      <c r="AM12" s="310">
        <f t="shared" si="66"/>
        <v>0</v>
      </c>
      <c r="AN12" s="310">
        <f t="shared" ref="AN12" si="78">AN13+AN14+AN15+AN16+AN17</f>
        <v>0</v>
      </c>
      <c r="AO12" s="310">
        <f t="shared" si="66"/>
        <v>0</v>
      </c>
      <c r="AP12" s="310">
        <f t="shared" si="66"/>
        <v>0</v>
      </c>
      <c r="AQ12" s="310">
        <f t="shared" ref="AQ12" si="79">AQ13+AQ14+AQ15+AQ16+AQ17</f>
        <v>0</v>
      </c>
      <c r="AR12" s="310">
        <f t="shared" si="66"/>
        <v>0</v>
      </c>
      <c r="AS12" s="310">
        <f t="shared" si="66"/>
        <v>0</v>
      </c>
      <c r="AT12" s="310">
        <f t="shared" ref="AT12" si="80">AT13+AT14+AT15+AT16+AT17</f>
        <v>0</v>
      </c>
      <c r="AU12" s="310">
        <f t="shared" si="66"/>
        <v>0</v>
      </c>
      <c r="AV12" s="310">
        <f t="shared" si="66"/>
        <v>0</v>
      </c>
      <c r="AW12" s="310">
        <f t="shared" ref="AW12" si="81">AW13+AW14+AW15+AW16+AW17</f>
        <v>0</v>
      </c>
      <c r="AX12" s="310">
        <f t="shared" si="66"/>
        <v>0</v>
      </c>
      <c r="AY12" s="310">
        <f t="shared" si="66"/>
        <v>0</v>
      </c>
      <c r="AZ12" s="310">
        <f t="shared" ref="AZ12" si="82">AZ13+AZ14+AZ15+AZ16+AZ17</f>
        <v>0</v>
      </c>
      <c r="BA12" s="310">
        <f t="shared" si="66"/>
        <v>0</v>
      </c>
      <c r="BB12" s="310">
        <f t="shared" si="66"/>
        <v>0</v>
      </c>
      <c r="BC12" s="310">
        <f t="shared" ref="BC12" si="83">BC13+BC14+BC15+BC16+BC17</f>
        <v>0</v>
      </c>
      <c r="BD12" s="310">
        <f t="shared" si="66"/>
        <v>0</v>
      </c>
      <c r="BE12" s="310">
        <f t="shared" si="66"/>
        <v>0</v>
      </c>
      <c r="BF12" s="310">
        <f t="shared" ref="BF12" si="84">BF13+BF14+BF15+BF16+BF17</f>
        <v>0</v>
      </c>
      <c r="BG12" s="310">
        <f t="shared" si="66"/>
        <v>0</v>
      </c>
      <c r="BH12" s="310">
        <f t="shared" si="66"/>
        <v>0</v>
      </c>
      <c r="BI12" s="310">
        <f t="shared" ref="BI12" si="85">BI13+BI14+BI15+BI16+BI17</f>
        <v>0</v>
      </c>
      <c r="BJ12" s="310">
        <f t="shared" si="66"/>
        <v>0</v>
      </c>
      <c r="BK12" s="310">
        <f t="shared" si="66"/>
        <v>0</v>
      </c>
      <c r="BL12" s="310">
        <f t="shared" ref="BL12" si="86">BL13+BL14+BL15+BL16+BL17</f>
        <v>0</v>
      </c>
      <c r="BM12" s="310">
        <f t="shared" si="66"/>
        <v>0</v>
      </c>
      <c r="BN12" s="310">
        <f t="shared" si="66"/>
        <v>0</v>
      </c>
      <c r="BO12" s="310">
        <f t="shared" ref="BO12" si="87">BO13+BO14+BO15+BO16+BO17</f>
        <v>0</v>
      </c>
      <c r="BP12" s="310">
        <f t="shared" ref="BP12:DZ12" si="88">BP13+BP14+BP15+BP16+BP17</f>
        <v>0</v>
      </c>
      <c r="BQ12" s="310">
        <f t="shared" si="88"/>
        <v>164</v>
      </c>
      <c r="BR12" s="310">
        <f t="shared" si="88"/>
        <v>0</v>
      </c>
      <c r="BS12" s="310">
        <f t="shared" si="88"/>
        <v>169062</v>
      </c>
      <c r="BT12" s="310">
        <f t="shared" si="88"/>
        <v>173573</v>
      </c>
      <c r="BU12" s="310">
        <f t="shared" si="88"/>
        <v>172110</v>
      </c>
      <c r="BV12" s="310">
        <f t="shared" si="88"/>
        <v>0</v>
      </c>
      <c r="BW12" s="310">
        <f t="shared" si="88"/>
        <v>0</v>
      </c>
      <c r="BX12" s="310">
        <f t="shared" si="88"/>
        <v>0</v>
      </c>
      <c r="BY12" s="310">
        <f t="shared" si="88"/>
        <v>202124</v>
      </c>
      <c r="BZ12" s="310">
        <f t="shared" si="88"/>
        <v>260547</v>
      </c>
      <c r="CA12" s="310">
        <f t="shared" si="88"/>
        <v>260547</v>
      </c>
      <c r="CB12" s="310">
        <f t="shared" si="88"/>
        <v>0</v>
      </c>
      <c r="CC12" s="310">
        <f t="shared" si="88"/>
        <v>0</v>
      </c>
      <c r="CD12" s="310">
        <f t="shared" si="88"/>
        <v>0</v>
      </c>
      <c r="CE12" s="310">
        <f t="shared" si="88"/>
        <v>0</v>
      </c>
      <c r="CF12" s="310">
        <f t="shared" si="88"/>
        <v>0</v>
      </c>
      <c r="CG12" s="310">
        <f t="shared" si="88"/>
        <v>0</v>
      </c>
      <c r="CH12" s="310">
        <f t="shared" si="88"/>
        <v>0</v>
      </c>
      <c r="CI12" s="310">
        <f t="shared" si="88"/>
        <v>0</v>
      </c>
      <c r="CJ12" s="310">
        <f t="shared" si="88"/>
        <v>0</v>
      </c>
      <c r="CK12" s="310">
        <f t="shared" si="88"/>
        <v>0</v>
      </c>
      <c r="CL12" s="310">
        <f t="shared" si="88"/>
        <v>627</v>
      </c>
      <c r="CM12" s="310">
        <f t="shared" si="88"/>
        <v>627</v>
      </c>
      <c r="CN12" s="310">
        <f t="shared" si="88"/>
        <v>11000</v>
      </c>
      <c r="CO12" s="310">
        <f t="shared" si="88"/>
        <v>11000</v>
      </c>
      <c r="CP12" s="310">
        <f t="shared" si="88"/>
        <v>5000</v>
      </c>
      <c r="CQ12" s="310">
        <f t="shared" si="88"/>
        <v>0</v>
      </c>
      <c r="CR12" s="310">
        <f t="shared" si="88"/>
        <v>0</v>
      </c>
      <c r="CS12" s="310">
        <f t="shared" si="88"/>
        <v>0</v>
      </c>
      <c r="CT12" s="310">
        <f t="shared" si="88"/>
        <v>0</v>
      </c>
      <c r="CU12" s="310">
        <f t="shared" si="88"/>
        <v>0</v>
      </c>
      <c r="CV12" s="310">
        <f t="shared" si="88"/>
        <v>0</v>
      </c>
      <c r="CW12" s="310">
        <f t="shared" si="88"/>
        <v>0</v>
      </c>
      <c r="CX12" s="310">
        <f t="shared" si="88"/>
        <v>0</v>
      </c>
      <c r="CY12" s="310">
        <f t="shared" si="88"/>
        <v>0</v>
      </c>
      <c r="CZ12" s="310">
        <f t="shared" si="88"/>
        <v>4900</v>
      </c>
      <c r="DA12" s="310">
        <f t="shared" si="88"/>
        <v>10148</v>
      </c>
      <c r="DB12" s="310">
        <f t="shared" si="88"/>
        <v>10016</v>
      </c>
      <c r="DC12" s="310">
        <f t="shared" si="88"/>
        <v>0</v>
      </c>
      <c r="DD12" s="310">
        <f t="shared" si="88"/>
        <v>0</v>
      </c>
      <c r="DE12" s="310">
        <f t="shared" si="88"/>
        <v>0</v>
      </c>
      <c r="DF12" s="310">
        <f t="shared" si="88"/>
        <v>0</v>
      </c>
      <c r="DG12" s="310">
        <f t="shared" si="88"/>
        <v>0</v>
      </c>
      <c r="DH12" s="310">
        <f t="shared" si="88"/>
        <v>0</v>
      </c>
      <c r="DI12" s="310">
        <f t="shared" si="88"/>
        <v>0</v>
      </c>
      <c r="DJ12" s="310">
        <f t="shared" si="88"/>
        <v>0</v>
      </c>
      <c r="DK12" s="310">
        <f t="shared" si="88"/>
        <v>0</v>
      </c>
      <c r="DL12" s="310">
        <f t="shared" si="88"/>
        <v>0</v>
      </c>
      <c r="DM12" s="310">
        <f t="shared" si="88"/>
        <v>0</v>
      </c>
      <c r="DN12" s="310">
        <f t="shared" si="88"/>
        <v>0</v>
      </c>
      <c r="DO12" s="310">
        <f t="shared" si="88"/>
        <v>698804</v>
      </c>
      <c r="DP12" s="310">
        <f t="shared" si="88"/>
        <v>822533</v>
      </c>
      <c r="DQ12" s="310">
        <f t="shared" si="88"/>
        <v>822533</v>
      </c>
      <c r="DR12" s="395">
        <f t="shared" si="88"/>
        <v>1320287</v>
      </c>
      <c r="DS12" s="395">
        <f t="shared" si="88"/>
        <v>1660913</v>
      </c>
      <c r="DT12" s="395">
        <f t="shared" si="88"/>
        <v>1634829</v>
      </c>
      <c r="DU12" s="310">
        <f t="shared" si="88"/>
        <v>0</v>
      </c>
      <c r="DV12" s="310">
        <f t="shared" si="88"/>
        <v>0</v>
      </c>
      <c r="DW12" s="310">
        <f t="shared" si="88"/>
        <v>0</v>
      </c>
      <c r="DX12" s="310">
        <f t="shared" si="88"/>
        <v>0</v>
      </c>
      <c r="DY12" s="310">
        <f t="shared" si="88"/>
        <v>0</v>
      </c>
      <c r="DZ12" s="310">
        <f t="shared" si="88"/>
        <v>0</v>
      </c>
      <c r="EA12" s="310">
        <f t="shared" ref="EA12:GS12" si="89">EA13+EA14+EA15+EA16+EA17</f>
        <v>0</v>
      </c>
      <c r="EB12" s="310">
        <f t="shared" si="89"/>
        <v>0</v>
      </c>
      <c r="EC12" s="310">
        <f t="shared" si="89"/>
        <v>0</v>
      </c>
      <c r="ED12" s="310">
        <f t="shared" si="89"/>
        <v>0</v>
      </c>
      <c r="EE12" s="310">
        <f t="shared" si="89"/>
        <v>2219</v>
      </c>
      <c r="EF12" s="310">
        <f t="shared" si="89"/>
        <v>2219</v>
      </c>
      <c r="EG12" s="310">
        <f t="shared" si="89"/>
        <v>0</v>
      </c>
      <c r="EH12" s="310">
        <f t="shared" si="89"/>
        <v>0</v>
      </c>
      <c r="EI12" s="310">
        <f t="shared" si="89"/>
        <v>0</v>
      </c>
      <c r="EJ12" s="310">
        <f t="shared" si="89"/>
        <v>0</v>
      </c>
      <c r="EK12" s="310">
        <f t="shared" si="89"/>
        <v>33884</v>
      </c>
      <c r="EL12" s="310">
        <f t="shared" si="89"/>
        <v>33884</v>
      </c>
      <c r="EM12" s="310">
        <f t="shared" si="89"/>
        <v>0</v>
      </c>
      <c r="EN12" s="310">
        <f t="shared" si="89"/>
        <v>0</v>
      </c>
      <c r="EO12" s="310">
        <f t="shared" si="89"/>
        <v>0</v>
      </c>
      <c r="EP12" s="310">
        <f t="shared" si="89"/>
        <v>0</v>
      </c>
      <c r="EQ12" s="310">
        <f t="shared" si="89"/>
        <v>59377</v>
      </c>
      <c r="ER12" s="310">
        <f t="shared" si="89"/>
        <v>59377</v>
      </c>
      <c r="ES12" s="310">
        <f t="shared" si="89"/>
        <v>0</v>
      </c>
      <c r="ET12" s="310">
        <f t="shared" si="89"/>
        <v>7029</v>
      </c>
      <c r="EU12" s="310">
        <f t="shared" si="89"/>
        <v>7029</v>
      </c>
      <c r="EV12" s="395">
        <f t="shared" si="89"/>
        <v>0</v>
      </c>
      <c r="EW12" s="395">
        <f t="shared" si="89"/>
        <v>102509</v>
      </c>
      <c r="EX12" s="395">
        <f t="shared" si="89"/>
        <v>102509</v>
      </c>
      <c r="EY12" s="310">
        <f t="shared" si="89"/>
        <v>0</v>
      </c>
      <c r="EZ12" s="310">
        <f t="shared" si="89"/>
        <v>12527</v>
      </c>
      <c r="FA12" s="310">
        <f t="shared" si="89"/>
        <v>12527</v>
      </c>
      <c r="FB12" s="310">
        <f t="shared" si="89"/>
        <v>0</v>
      </c>
      <c r="FC12" s="310">
        <f t="shared" si="89"/>
        <v>782</v>
      </c>
      <c r="FD12" s="310">
        <f t="shared" si="89"/>
        <v>782</v>
      </c>
      <c r="FE12" s="310">
        <f t="shared" si="89"/>
        <v>0</v>
      </c>
      <c r="FF12" s="310">
        <f t="shared" si="89"/>
        <v>784</v>
      </c>
      <c r="FG12" s="310">
        <f t="shared" si="89"/>
        <v>784</v>
      </c>
      <c r="FH12" s="310">
        <f t="shared" si="89"/>
        <v>0</v>
      </c>
      <c r="FI12" s="310">
        <f t="shared" si="89"/>
        <v>5065</v>
      </c>
      <c r="FJ12" s="310">
        <f t="shared" si="89"/>
        <v>5065</v>
      </c>
      <c r="FK12" s="310">
        <f t="shared" si="89"/>
        <v>0</v>
      </c>
      <c r="FL12" s="310">
        <f t="shared" si="89"/>
        <v>1315</v>
      </c>
      <c r="FM12" s="310">
        <f t="shared" si="89"/>
        <v>1315</v>
      </c>
      <c r="FN12" s="310">
        <f t="shared" si="89"/>
        <v>0</v>
      </c>
      <c r="FO12" s="310">
        <f t="shared" si="89"/>
        <v>-6703</v>
      </c>
      <c r="FP12" s="310">
        <f t="shared" si="89"/>
        <v>-6703</v>
      </c>
      <c r="FQ12" s="310">
        <f t="shared" si="89"/>
        <v>0</v>
      </c>
      <c r="FR12" s="310">
        <f t="shared" si="89"/>
        <v>3700</v>
      </c>
      <c r="FS12" s="310">
        <f t="shared" si="89"/>
        <v>3700</v>
      </c>
      <c r="FT12" s="310">
        <f t="shared" si="89"/>
        <v>0</v>
      </c>
      <c r="FU12" s="310">
        <f t="shared" si="89"/>
        <v>176</v>
      </c>
      <c r="FV12" s="310">
        <f t="shared" si="89"/>
        <v>176</v>
      </c>
      <c r="FW12" s="310">
        <f t="shared" si="89"/>
        <v>0</v>
      </c>
      <c r="FX12" s="310">
        <f t="shared" si="89"/>
        <v>8028</v>
      </c>
      <c r="FY12" s="310">
        <f t="shared" si="89"/>
        <v>8028</v>
      </c>
      <c r="FZ12" s="310">
        <f t="shared" si="89"/>
        <v>0</v>
      </c>
      <c r="GA12" s="310">
        <f t="shared" si="89"/>
        <v>2323</v>
      </c>
      <c r="GB12" s="310">
        <f t="shared" si="89"/>
        <v>2323</v>
      </c>
      <c r="GC12" s="310">
        <f t="shared" si="89"/>
        <v>0</v>
      </c>
      <c r="GD12" s="310">
        <f t="shared" si="89"/>
        <v>2754</v>
      </c>
      <c r="GE12" s="310">
        <f t="shared" si="89"/>
        <v>2754</v>
      </c>
      <c r="GF12" s="310">
        <f t="shared" si="89"/>
        <v>0</v>
      </c>
      <c r="GG12" s="310">
        <f t="shared" si="89"/>
        <v>843</v>
      </c>
      <c r="GH12" s="310">
        <f t="shared" si="89"/>
        <v>843</v>
      </c>
      <c r="GI12" s="310">
        <f>GI13+GI14+GI15+GI16+GI17</f>
        <v>0</v>
      </c>
      <c r="GJ12" s="310">
        <f t="shared" ref="GJ12:GK12" si="90">GJ13+GJ14+GJ15+GJ16+GJ17</f>
        <v>0</v>
      </c>
      <c r="GK12" s="310">
        <f t="shared" si="90"/>
        <v>0</v>
      </c>
      <c r="GL12" s="310">
        <f t="shared" si="89"/>
        <v>0</v>
      </c>
      <c r="GM12" s="310">
        <f t="shared" si="89"/>
        <v>31594</v>
      </c>
      <c r="GN12" s="310">
        <f t="shared" si="89"/>
        <v>31594</v>
      </c>
      <c r="GO12" s="310">
        <f t="shared" si="89"/>
        <v>0</v>
      </c>
      <c r="GP12" s="310">
        <f t="shared" si="89"/>
        <v>27669</v>
      </c>
      <c r="GQ12" s="310">
        <f t="shared" si="89"/>
        <v>27669</v>
      </c>
      <c r="GR12" s="310">
        <f t="shared" si="89"/>
        <v>0</v>
      </c>
      <c r="GS12" s="310">
        <f t="shared" si="89"/>
        <v>0</v>
      </c>
      <c r="GT12" s="310">
        <v>0</v>
      </c>
      <c r="GU12" s="310">
        <f>GU13+GU14+GU15+GU16+GU17</f>
        <v>0</v>
      </c>
      <c r="GV12" s="310">
        <f t="shared" ref="GV12:GW12" si="91">GV13+GV14+GV15+GV16+GV17</f>
        <v>40946</v>
      </c>
      <c r="GW12" s="310">
        <f t="shared" si="91"/>
        <v>40946</v>
      </c>
      <c r="GX12" s="310">
        <f>GX13+GX14+GX15+GX16+GX17</f>
        <v>0</v>
      </c>
      <c r="GY12" s="310">
        <f t="shared" ref="GY12:GZ12" si="92">GY13+GY14+GY15+GY16+GY17</f>
        <v>100209</v>
      </c>
      <c r="GZ12" s="310">
        <f t="shared" si="92"/>
        <v>100209</v>
      </c>
      <c r="HA12" s="310">
        <f>HA13+HA14+HA15+HA16+HA17</f>
        <v>1320287</v>
      </c>
      <c r="HB12" s="310">
        <f t="shared" ref="HB12:HC12" si="93">HB13+HB14+HB15+HB16+HB17</f>
        <v>1863631</v>
      </c>
      <c r="HC12" s="311">
        <f t="shared" si="93"/>
        <v>1837547</v>
      </c>
    </row>
    <row r="13" spans="1:211" x14ac:dyDescent="0.2">
      <c r="A13" s="305" t="s">
        <v>570</v>
      </c>
      <c r="B13" s="306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>
        <v>0</v>
      </c>
      <c r="P13" s="306"/>
      <c r="Q13" s="306">
        <v>0</v>
      </c>
      <c r="R13" s="306">
        <v>0</v>
      </c>
      <c r="S13" s="306"/>
      <c r="T13" s="306"/>
      <c r="U13" s="306"/>
      <c r="V13" s="306"/>
      <c r="W13" s="306"/>
      <c r="X13" s="306"/>
      <c r="Y13" s="306"/>
      <c r="Z13" s="306">
        <v>0</v>
      </c>
      <c r="AA13" s="306"/>
      <c r="AB13" s="306"/>
      <c r="AC13" s="306">
        <v>0</v>
      </c>
      <c r="AD13" s="306">
        <v>164256</v>
      </c>
      <c r="AE13" s="306">
        <v>164256</v>
      </c>
      <c r="AF13" s="306"/>
      <c r="AG13" s="306">
        <v>0</v>
      </c>
      <c r="AH13" s="306"/>
      <c r="AI13" s="306"/>
      <c r="AJ13" s="306">
        <v>0</v>
      </c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0</v>
      </c>
      <c r="BQ13" s="306">
        <v>0</v>
      </c>
      <c r="BR13" s="306"/>
      <c r="BS13" s="306"/>
      <c r="BT13" s="306">
        <v>0</v>
      </c>
      <c r="BU13" s="306"/>
      <c r="BV13" s="306"/>
      <c r="BW13" s="306"/>
      <c r="BX13" s="306"/>
      <c r="BY13" s="306"/>
      <c r="BZ13" s="306">
        <v>0</v>
      </c>
      <c r="CA13" s="306"/>
      <c r="CB13" s="306"/>
      <c r="CC13" s="306"/>
      <c r="CD13" s="306"/>
      <c r="CE13" s="306"/>
      <c r="CF13" s="306"/>
      <c r="CG13" s="306"/>
      <c r="CH13" s="306"/>
      <c r="CI13" s="306"/>
      <c r="CJ13" s="306"/>
      <c r="CK13" s="306"/>
      <c r="CL13" s="306">
        <v>0</v>
      </c>
      <c r="CM13" s="306"/>
      <c r="CN13" s="306"/>
      <c r="CO13" s="306">
        <v>0</v>
      </c>
      <c r="CP13" s="306"/>
      <c r="CQ13" s="306"/>
      <c r="CR13" s="306"/>
      <c r="CS13" s="306"/>
      <c r="CT13" s="306"/>
      <c r="CU13" s="306"/>
      <c r="CV13" s="306"/>
      <c r="CW13" s="306"/>
      <c r="CX13" s="306"/>
      <c r="CY13" s="306"/>
      <c r="CZ13" s="306"/>
      <c r="DA13" s="306">
        <v>0</v>
      </c>
      <c r="DB13" s="306"/>
      <c r="DC13" s="306"/>
      <c r="DD13" s="306"/>
      <c r="DE13" s="306"/>
      <c r="DF13" s="306"/>
      <c r="DG13" s="306"/>
      <c r="DH13" s="306"/>
      <c r="DI13" s="306"/>
      <c r="DJ13" s="306"/>
      <c r="DK13" s="306"/>
      <c r="DL13" s="306"/>
      <c r="DM13" s="306"/>
      <c r="DN13" s="306"/>
      <c r="DO13" s="306"/>
      <c r="DP13" s="306">
        <v>0</v>
      </c>
      <c r="DQ13" s="306"/>
      <c r="DR13" s="394">
        <f t="shared" si="61"/>
        <v>0</v>
      </c>
      <c r="DS13" s="394">
        <f t="shared" si="61"/>
        <v>164256</v>
      </c>
      <c r="DT13" s="394">
        <f t="shared" si="61"/>
        <v>164256</v>
      </c>
      <c r="DU13" s="306"/>
      <c r="DV13" s="306"/>
      <c r="DW13" s="306"/>
      <c r="DX13" s="306"/>
      <c r="DY13" s="306"/>
      <c r="DZ13" s="306"/>
      <c r="EA13" s="306"/>
      <c r="EB13" s="306"/>
      <c r="EC13" s="306"/>
      <c r="ED13" s="306">
        <v>0</v>
      </c>
      <c r="EE13" s="306">
        <v>2219</v>
      </c>
      <c r="EF13" s="306">
        <v>2219</v>
      </c>
      <c r="EG13" s="306"/>
      <c r="EH13" s="306"/>
      <c r="EI13" s="306"/>
      <c r="EJ13" s="306">
        <v>0</v>
      </c>
      <c r="EK13" s="306">
        <v>33884</v>
      </c>
      <c r="EL13" s="306">
        <v>33884</v>
      </c>
      <c r="EM13" s="306"/>
      <c r="EN13" s="306"/>
      <c r="EO13" s="306"/>
      <c r="EP13" s="306">
        <v>0</v>
      </c>
      <c r="EQ13" s="306">
        <v>59377</v>
      </c>
      <c r="ER13" s="306">
        <v>59377</v>
      </c>
      <c r="ES13" s="306">
        <v>0</v>
      </c>
      <c r="ET13" s="306">
        <v>7029</v>
      </c>
      <c r="EU13" s="306">
        <v>7029</v>
      </c>
      <c r="EV13" s="394">
        <f t="shared" si="62"/>
        <v>0</v>
      </c>
      <c r="EW13" s="394">
        <f t="shared" si="62"/>
        <v>102509</v>
      </c>
      <c r="EX13" s="394">
        <f t="shared" si="62"/>
        <v>102509</v>
      </c>
      <c r="EY13" s="306"/>
      <c r="EZ13" s="306">
        <v>12527</v>
      </c>
      <c r="FA13" s="306">
        <v>12527</v>
      </c>
      <c r="FB13" s="306"/>
      <c r="FC13" s="306">
        <v>782</v>
      </c>
      <c r="FD13" s="306">
        <v>782</v>
      </c>
      <c r="FE13" s="306"/>
      <c r="FF13" s="306">
        <v>784</v>
      </c>
      <c r="FG13" s="306">
        <v>784</v>
      </c>
      <c r="FH13" s="306"/>
      <c r="FI13" s="306">
        <v>5065</v>
      </c>
      <c r="FJ13" s="306">
        <v>5065</v>
      </c>
      <c r="FK13" s="306"/>
      <c r="FL13" s="306">
        <v>1315</v>
      </c>
      <c r="FM13" s="306">
        <v>1315</v>
      </c>
      <c r="FN13" s="306"/>
      <c r="FO13" s="306">
        <v>-6703</v>
      </c>
      <c r="FP13" s="306">
        <v>-6703</v>
      </c>
      <c r="FQ13" s="306"/>
      <c r="FR13" s="306">
        <v>3700</v>
      </c>
      <c r="FS13" s="306">
        <v>3700</v>
      </c>
      <c r="FT13" s="306"/>
      <c r="FU13" s="306">
        <v>176</v>
      </c>
      <c r="FV13" s="306">
        <v>176</v>
      </c>
      <c r="FW13" s="306"/>
      <c r="FX13" s="306">
        <v>8028</v>
      </c>
      <c r="FY13" s="306">
        <v>8028</v>
      </c>
      <c r="FZ13" s="306"/>
      <c r="GA13" s="306">
        <v>2323</v>
      </c>
      <c r="GB13" s="306">
        <v>2323</v>
      </c>
      <c r="GC13" s="306"/>
      <c r="GD13" s="306">
        <v>2754</v>
      </c>
      <c r="GE13" s="306">
        <v>2754</v>
      </c>
      <c r="GF13" s="306"/>
      <c r="GG13" s="306">
        <v>843</v>
      </c>
      <c r="GH13" s="306">
        <v>843</v>
      </c>
      <c r="GI13" s="306"/>
      <c r="GJ13" s="306"/>
      <c r="GK13" s="306"/>
      <c r="GL13" s="334">
        <f t="shared" si="63"/>
        <v>0</v>
      </c>
      <c r="GM13" s="306">
        <f t="shared" si="63"/>
        <v>31594</v>
      </c>
      <c r="GN13" s="306">
        <f t="shared" si="63"/>
        <v>31594</v>
      </c>
      <c r="GO13" s="334"/>
      <c r="GP13" s="306">
        <v>27669</v>
      </c>
      <c r="GQ13" s="306">
        <v>27669</v>
      </c>
      <c r="GR13" s="334"/>
      <c r="GS13" s="306"/>
      <c r="GT13" s="306"/>
      <c r="GU13" s="334"/>
      <c r="GV13" s="306">
        <v>40946</v>
      </c>
      <c r="GW13" s="306">
        <v>40946</v>
      </c>
      <c r="GX13" s="337">
        <f t="shared" si="64"/>
        <v>0</v>
      </c>
      <c r="GY13" s="337">
        <f t="shared" si="64"/>
        <v>100209</v>
      </c>
      <c r="GZ13" s="337">
        <f t="shared" si="64"/>
        <v>100209</v>
      </c>
      <c r="HA13" s="337">
        <f t="shared" si="65"/>
        <v>0</v>
      </c>
      <c r="HB13" s="337">
        <f t="shared" si="60"/>
        <v>366974</v>
      </c>
      <c r="HC13" s="338">
        <f t="shared" si="60"/>
        <v>366974</v>
      </c>
    </row>
    <row r="14" spans="1:211" x14ac:dyDescent="0.2">
      <c r="A14" s="305" t="s">
        <v>571</v>
      </c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>
        <v>0</v>
      </c>
      <c r="P14" s="306"/>
      <c r="Q14" s="306">
        <v>0</v>
      </c>
      <c r="R14" s="306">
        <v>0</v>
      </c>
      <c r="S14" s="306"/>
      <c r="T14" s="306"/>
      <c r="U14" s="306"/>
      <c r="V14" s="306"/>
      <c r="W14" s="306"/>
      <c r="X14" s="306"/>
      <c r="Y14" s="306"/>
      <c r="Z14" s="306">
        <v>0</v>
      </c>
      <c r="AA14" s="306"/>
      <c r="AB14" s="306"/>
      <c r="AC14" s="306">
        <v>0</v>
      </c>
      <c r="AD14" s="306">
        <v>0</v>
      </c>
      <c r="AE14" s="306"/>
      <c r="AF14" s="306"/>
      <c r="AG14" s="306">
        <v>0</v>
      </c>
      <c r="AH14" s="306"/>
      <c r="AI14" s="306"/>
      <c r="AJ14" s="306">
        <v>0</v>
      </c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Y14" s="306"/>
      <c r="AZ14" s="306"/>
      <c r="BA14" s="306"/>
      <c r="BB14" s="306"/>
      <c r="BC14" s="306"/>
      <c r="BD14" s="306"/>
      <c r="BE14" s="306"/>
      <c r="BF14" s="306"/>
      <c r="BG14" s="306"/>
      <c r="BH14" s="306"/>
      <c r="BI14" s="306"/>
      <c r="BJ14" s="306"/>
      <c r="BK14" s="306"/>
      <c r="BL14" s="306"/>
      <c r="BM14" s="306"/>
      <c r="BN14" s="306"/>
      <c r="BO14" s="306"/>
      <c r="BP14" s="306">
        <v>0</v>
      </c>
      <c r="BQ14" s="306">
        <v>0</v>
      </c>
      <c r="BR14" s="306"/>
      <c r="BS14" s="306"/>
      <c r="BT14" s="306">
        <v>0</v>
      </c>
      <c r="BU14" s="306"/>
      <c r="BV14" s="306"/>
      <c r="BW14" s="306"/>
      <c r="BX14" s="306"/>
      <c r="BY14" s="306"/>
      <c r="BZ14" s="306">
        <v>0</v>
      </c>
      <c r="CA14" s="306"/>
      <c r="CB14" s="306"/>
      <c r="CC14" s="306"/>
      <c r="CD14" s="306"/>
      <c r="CE14" s="306"/>
      <c r="CF14" s="306"/>
      <c r="CG14" s="306"/>
      <c r="CH14" s="306"/>
      <c r="CI14" s="306"/>
      <c r="CJ14" s="306"/>
      <c r="CK14" s="306"/>
      <c r="CL14" s="306">
        <v>0</v>
      </c>
      <c r="CM14" s="306"/>
      <c r="CN14" s="306"/>
      <c r="CO14" s="306">
        <v>0</v>
      </c>
      <c r="CP14" s="306"/>
      <c r="CQ14" s="306"/>
      <c r="CR14" s="306"/>
      <c r="CS14" s="306"/>
      <c r="CT14" s="306"/>
      <c r="CU14" s="306"/>
      <c r="CV14" s="306"/>
      <c r="CW14" s="306"/>
      <c r="CX14" s="306"/>
      <c r="CY14" s="306"/>
      <c r="CZ14" s="306"/>
      <c r="DA14" s="306">
        <v>0</v>
      </c>
      <c r="DB14" s="306"/>
      <c r="DC14" s="306"/>
      <c r="DD14" s="306"/>
      <c r="DE14" s="306"/>
      <c r="DF14" s="306"/>
      <c r="DG14" s="306"/>
      <c r="DH14" s="306"/>
      <c r="DI14" s="306"/>
      <c r="DJ14" s="306"/>
      <c r="DK14" s="306"/>
      <c r="DL14" s="306"/>
      <c r="DM14" s="306"/>
      <c r="DN14" s="306"/>
      <c r="DO14" s="306"/>
      <c r="DP14" s="306">
        <v>0</v>
      </c>
      <c r="DQ14" s="306"/>
      <c r="DR14" s="394">
        <f t="shared" si="61"/>
        <v>0</v>
      </c>
      <c r="DS14" s="394">
        <f t="shared" si="61"/>
        <v>0</v>
      </c>
      <c r="DT14" s="394">
        <f t="shared" si="61"/>
        <v>0</v>
      </c>
      <c r="DU14" s="306"/>
      <c r="DV14" s="306"/>
      <c r="DW14" s="306"/>
      <c r="DX14" s="306"/>
      <c r="DY14" s="306"/>
      <c r="DZ14" s="306"/>
      <c r="EA14" s="306"/>
      <c r="EB14" s="306"/>
      <c r="EC14" s="306"/>
      <c r="ED14" s="306">
        <v>0</v>
      </c>
      <c r="EE14" s="306">
        <v>0</v>
      </c>
      <c r="EF14" s="306"/>
      <c r="EG14" s="306"/>
      <c r="EH14" s="306"/>
      <c r="EI14" s="306"/>
      <c r="EJ14" s="306">
        <v>0</v>
      </c>
      <c r="EK14" s="306">
        <v>0</v>
      </c>
      <c r="EL14" s="306"/>
      <c r="EM14" s="306"/>
      <c r="EN14" s="306"/>
      <c r="EO14" s="306"/>
      <c r="EP14" s="306">
        <v>0</v>
      </c>
      <c r="EQ14" s="306">
        <v>0</v>
      </c>
      <c r="ER14" s="306"/>
      <c r="ES14" s="306">
        <v>0</v>
      </c>
      <c r="ET14" s="306"/>
      <c r="EU14" s="306"/>
      <c r="EV14" s="394">
        <f t="shared" si="62"/>
        <v>0</v>
      </c>
      <c r="EW14" s="394">
        <f t="shared" si="62"/>
        <v>0</v>
      </c>
      <c r="EX14" s="394">
        <f t="shared" si="62"/>
        <v>0</v>
      </c>
      <c r="EY14" s="306"/>
      <c r="EZ14" s="306">
        <v>0</v>
      </c>
      <c r="FA14" s="306"/>
      <c r="FB14" s="306"/>
      <c r="FC14" s="306">
        <v>0</v>
      </c>
      <c r="FD14" s="306"/>
      <c r="FE14" s="306"/>
      <c r="FF14" s="306">
        <v>0</v>
      </c>
      <c r="FG14" s="306"/>
      <c r="FH14" s="306"/>
      <c r="FI14" s="306">
        <v>0</v>
      </c>
      <c r="FJ14" s="306"/>
      <c r="FK14" s="306"/>
      <c r="FL14" s="306">
        <v>0</v>
      </c>
      <c r="FM14" s="306"/>
      <c r="FN14" s="306"/>
      <c r="FO14" s="306">
        <v>0</v>
      </c>
      <c r="FP14" s="306"/>
      <c r="FQ14" s="306"/>
      <c r="FR14" s="306">
        <v>0</v>
      </c>
      <c r="FS14" s="306"/>
      <c r="FT14" s="306"/>
      <c r="FU14" s="306">
        <v>0</v>
      </c>
      <c r="FV14" s="306"/>
      <c r="FW14" s="306"/>
      <c r="FX14" s="306">
        <v>0</v>
      </c>
      <c r="FY14" s="306"/>
      <c r="FZ14" s="306"/>
      <c r="GA14" s="306">
        <v>0</v>
      </c>
      <c r="GB14" s="306"/>
      <c r="GC14" s="306"/>
      <c r="GD14" s="306">
        <v>0</v>
      </c>
      <c r="GE14" s="306"/>
      <c r="GF14" s="306"/>
      <c r="GG14" s="306">
        <v>0</v>
      </c>
      <c r="GH14" s="306"/>
      <c r="GI14" s="306"/>
      <c r="GJ14" s="306"/>
      <c r="GK14" s="306"/>
      <c r="GL14" s="334">
        <f t="shared" si="63"/>
        <v>0</v>
      </c>
      <c r="GM14" s="306">
        <f t="shared" si="63"/>
        <v>0</v>
      </c>
      <c r="GN14" s="306">
        <f t="shared" si="63"/>
        <v>0</v>
      </c>
      <c r="GO14" s="334"/>
      <c r="GP14" s="306">
        <v>0</v>
      </c>
      <c r="GQ14" s="306"/>
      <c r="GR14" s="334"/>
      <c r="GS14" s="306"/>
      <c r="GT14" s="306"/>
      <c r="GU14" s="334"/>
      <c r="GV14" s="306">
        <v>0</v>
      </c>
      <c r="GW14" s="306"/>
      <c r="GX14" s="337">
        <f t="shared" si="64"/>
        <v>0</v>
      </c>
      <c r="GY14" s="337">
        <f t="shared" si="64"/>
        <v>0</v>
      </c>
      <c r="GZ14" s="337">
        <f t="shared" si="64"/>
        <v>0</v>
      </c>
      <c r="HA14" s="337">
        <f t="shared" si="65"/>
        <v>0</v>
      </c>
      <c r="HB14" s="337">
        <f t="shared" si="60"/>
        <v>0</v>
      </c>
      <c r="HC14" s="338">
        <f t="shared" si="60"/>
        <v>0</v>
      </c>
    </row>
    <row r="15" spans="1:211" x14ac:dyDescent="0.2">
      <c r="A15" s="305" t="s">
        <v>572</v>
      </c>
      <c r="B15" s="306">
        <v>0</v>
      </c>
      <c r="C15" s="306"/>
      <c r="D15" s="306"/>
      <c r="E15" s="306">
        <v>0</v>
      </c>
      <c r="F15" s="306"/>
      <c r="G15" s="306"/>
      <c r="H15" s="306">
        <v>0</v>
      </c>
      <c r="I15" s="306"/>
      <c r="J15" s="306"/>
      <c r="K15" s="306">
        <v>0</v>
      </c>
      <c r="L15" s="306"/>
      <c r="M15" s="306"/>
      <c r="N15" s="306">
        <v>16270</v>
      </c>
      <c r="O15" s="306">
        <v>32657</v>
      </c>
      <c r="P15" s="334">
        <v>27771</v>
      </c>
      <c r="Q15" s="306">
        <v>0</v>
      </c>
      <c r="R15" s="306">
        <v>0</v>
      </c>
      <c r="S15" s="306"/>
      <c r="T15" s="306">
        <f>SUM([4]Önkormányzat!$AO$115)</f>
        <v>0</v>
      </c>
      <c r="U15" s="306"/>
      <c r="V15" s="306"/>
      <c r="W15" s="306"/>
      <c r="X15" s="306"/>
      <c r="Y15" s="306"/>
      <c r="Z15" s="306">
        <v>0</v>
      </c>
      <c r="AA15" s="306"/>
      <c r="AB15" s="306"/>
      <c r="AC15" s="306">
        <v>0</v>
      </c>
      <c r="AD15" s="306">
        <v>0</v>
      </c>
      <c r="AE15" s="306"/>
      <c r="AF15" s="306">
        <v>0</v>
      </c>
      <c r="AG15" s="306">
        <v>3000</v>
      </c>
      <c r="AH15" s="306">
        <v>2100</v>
      </c>
      <c r="AI15" s="306">
        <v>0</v>
      </c>
      <c r="AJ15" s="306">
        <v>0</v>
      </c>
      <c r="AK15" s="306"/>
      <c r="AL15" s="306">
        <v>0</v>
      </c>
      <c r="AM15" s="306"/>
      <c r="AN15" s="306"/>
      <c r="AO15" s="306">
        <v>0</v>
      </c>
      <c r="AP15" s="306"/>
      <c r="AQ15" s="306"/>
      <c r="AR15" s="306">
        <v>0</v>
      </c>
      <c r="AS15" s="306"/>
      <c r="AT15" s="306"/>
      <c r="AU15" s="306">
        <v>0</v>
      </c>
      <c r="AV15" s="306"/>
      <c r="AW15" s="306"/>
      <c r="AX15" s="306">
        <v>0</v>
      </c>
      <c r="AY15" s="306"/>
      <c r="AZ15" s="306"/>
      <c r="BA15" s="306">
        <v>0</v>
      </c>
      <c r="BB15" s="306"/>
      <c r="BC15" s="306"/>
      <c r="BD15" s="306"/>
      <c r="BE15" s="306"/>
      <c r="BF15" s="306"/>
      <c r="BG15" s="306">
        <v>0</v>
      </c>
      <c r="BH15" s="306"/>
      <c r="BI15" s="306"/>
      <c r="BJ15" s="306">
        <v>0</v>
      </c>
      <c r="BK15" s="306"/>
      <c r="BL15" s="306"/>
      <c r="BM15" s="306"/>
      <c r="BN15" s="306"/>
      <c r="BO15" s="306"/>
      <c r="BP15" s="306">
        <v>0</v>
      </c>
      <c r="BQ15" s="306">
        <v>0</v>
      </c>
      <c r="BR15" s="306"/>
      <c r="BS15" s="306">
        <v>0</v>
      </c>
      <c r="BT15" s="306">
        <v>0</v>
      </c>
      <c r="BU15" s="306"/>
      <c r="BV15" s="306"/>
      <c r="BW15" s="306"/>
      <c r="BX15" s="306"/>
      <c r="BY15" s="306">
        <v>0</v>
      </c>
      <c r="BZ15" s="306">
        <v>0</v>
      </c>
      <c r="CA15" s="306"/>
      <c r="CB15" s="306"/>
      <c r="CC15" s="306"/>
      <c r="CD15" s="306"/>
      <c r="CE15" s="306"/>
      <c r="CF15" s="306"/>
      <c r="CG15" s="306"/>
      <c r="CH15" s="306"/>
      <c r="CI15" s="306"/>
      <c r="CJ15" s="306"/>
      <c r="CK15" s="306"/>
      <c r="CL15" s="306">
        <v>0</v>
      </c>
      <c r="CM15" s="306"/>
      <c r="CN15" s="306">
        <v>0</v>
      </c>
      <c r="CO15" s="306">
        <v>0</v>
      </c>
      <c r="CP15" s="306"/>
      <c r="CQ15" s="306"/>
      <c r="CR15" s="306"/>
      <c r="CS15" s="306"/>
      <c r="CT15" s="306">
        <v>0</v>
      </c>
      <c r="CU15" s="306"/>
      <c r="CV15" s="306"/>
      <c r="CW15" s="306">
        <v>0</v>
      </c>
      <c r="CX15" s="306"/>
      <c r="CY15" s="306"/>
      <c r="CZ15" s="306">
        <v>0</v>
      </c>
      <c r="DA15" s="306">
        <v>2000</v>
      </c>
      <c r="DB15" s="306">
        <v>2000</v>
      </c>
      <c r="DC15" s="306">
        <v>0</v>
      </c>
      <c r="DD15" s="306"/>
      <c r="DE15" s="306"/>
      <c r="DF15" s="306">
        <v>0</v>
      </c>
      <c r="DG15" s="306"/>
      <c r="DH15" s="306"/>
      <c r="DI15" s="306">
        <v>0</v>
      </c>
      <c r="DJ15" s="306"/>
      <c r="DK15" s="306"/>
      <c r="DL15" s="306">
        <v>0</v>
      </c>
      <c r="DM15" s="306"/>
      <c r="DN15" s="306"/>
      <c r="DO15" s="306">
        <v>0</v>
      </c>
      <c r="DP15" s="306">
        <v>0</v>
      </c>
      <c r="DQ15" s="306"/>
      <c r="DR15" s="394">
        <f t="shared" si="61"/>
        <v>16270</v>
      </c>
      <c r="DS15" s="394">
        <f t="shared" si="61"/>
        <v>37657</v>
      </c>
      <c r="DT15" s="394">
        <f t="shared" si="61"/>
        <v>31871</v>
      </c>
      <c r="DU15" s="306"/>
      <c r="DV15" s="306"/>
      <c r="DW15" s="306"/>
      <c r="DX15" s="306"/>
      <c r="DY15" s="306"/>
      <c r="DZ15" s="306"/>
      <c r="EA15" s="306"/>
      <c r="EB15" s="306"/>
      <c r="EC15" s="306"/>
      <c r="ED15" s="306">
        <v>0</v>
      </c>
      <c r="EE15" s="306">
        <v>0</v>
      </c>
      <c r="EF15" s="306"/>
      <c r="EG15" s="306"/>
      <c r="EH15" s="306"/>
      <c r="EI15" s="306"/>
      <c r="EJ15" s="306">
        <v>0</v>
      </c>
      <c r="EK15" s="306">
        <v>0</v>
      </c>
      <c r="EL15" s="306"/>
      <c r="EM15" s="306"/>
      <c r="EN15" s="306"/>
      <c r="EO15" s="306"/>
      <c r="EP15" s="306">
        <v>0</v>
      </c>
      <c r="EQ15" s="306">
        <v>0</v>
      </c>
      <c r="ER15" s="306"/>
      <c r="ES15" s="306">
        <v>0</v>
      </c>
      <c r="ET15" s="306"/>
      <c r="EU15" s="306"/>
      <c r="EV15" s="394">
        <f t="shared" si="62"/>
        <v>0</v>
      </c>
      <c r="EW15" s="394">
        <f t="shared" si="62"/>
        <v>0</v>
      </c>
      <c r="EX15" s="394">
        <f t="shared" si="62"/>
        <v>0</v>
      </c>
      <c r="EY15" s="306"/>
      <c r="EZ15" s="306">
        <v>0</v>
      </c>
      <c r="FA15" s="306"/>
      <c r="FB15" s="306"/>
      <c r="FC15" s="306">
        <v>0</v>
      </c>
      <c r="FD15" s="306"/>
      <c r="FE15" s="306"/>
      <c r="FF15" s="306">
        <v>0</v>
      </c>
      <c r="FG15" s="306"/>
      <c r="FH15" s="306"/>
      <c r="FI15" s="306">
        <v>0</v>
      </c>
      <c r="FJ15" s="306"/>
      <c r="FK15" s="306"/>
      <c r="FL15" s="306">
        <v>0</v>
      </c>
      <c r="FM15" s="306"/>
      <c r="FN15" s="306"/>
      <c r="FO15" s="306">
        <v>0</v>
      </c>
      <c r="FP15" s="306"/>
      <c r="FQ15" s="306"/>
      <c r="FR15" s="306">
        <v>0</v>
      </c>
      <c r="FS15" s="306"/>
      <c r="FT15" s="306"/>
      <c r="FU15" s="306">
        <v>0</v>
      </c>
      <c r="FV15" s="306"/>
      <c r="FW15" s="306"/>
      <c r="FX15" s="306">
        <v>0</v>
      </c>
      <c r="FY15" s="306"/>
      <c r="FZ15" s="306"/>
      <c r="GA15" s="306">
        <v>0</v>
      </c>
      <c r="GB15" s="306"/>
      <c r="GC15" s="306"/>
      <c r="GD15" s="306">
        <v>0</v>
      </c>
      <c r="GE15" s="306"/>
      <c r="GF15" s="306"/>
      <c r="GG15" s="306">
        <v>0</v>
      </c>
      <c r="GH15" s="306"/>
      <c r="GI15" s="306"/>
      <c r="GJ15" s="306"/>
      <c r="GK15" s="306"/>
      <c r="GL15" s="334">
        <f t="shared" si="63"/>
        <v>0</v>
      </c>
      <c r="GM15" s="306">
        <f t="shared" si="63"/>
        <v>0</v>
      </c>
      <c r="GN15" s="306">
        <f t="shared" si="63"/>
        <v>0</v>
      </c>
      <c r="GO15" s="334"/>
      <c r="GP15" s="306">
        <v>0</v>
      </c>
      <c r="GQ15" s="306"/>
      <c r="GR15" s="334"/>
      <c r="GS15" s="306"/>
      <c r="GT15" s="306"/>
      <c r="GU15" s="334"/>
      <c r="GV15" s="306">
        <v>0</v>
      </c>
      <c r="GW15" s="306"/>
      <c r="GX15" s="337">
        <f t="shared" si="64"/>
        <v>0</v>
      </c>
      <c r="GY15" s="337">
        <f t="shared" si="64"/>
        <v>0</v>
      </c>
      <c r="GZ15" s="337">
        <f t="shared" si="64"/>
        <v>0</v>
      </c>
      <c r="HA15" s="337">
        <f t="shared" si="65"/>
        <v>16270</v>
      </c>
      <c r="HB15" s="337">
        <f t="shared" si="60"/>
        <v>37657</v>
      </c>
      <c r="HC15" s="338">
        <f t="shared" si="60"/>
        <v>31871</v>
      </c>
    </row>
    <row r="16" spans="1:211" x14ac:dyDescent="0.2">
      <c r="A16" s="305" t="s">
        <v>573</v>
      </c>
      <c r="B16" s="306">
        <v>0</v>
      </c>
      <c r="C16" s="306"/>
      <c r="D16" s="306"/>
      <c r="E16" s="306">
        <v>0</v>
      </c>
      <c r="F16" s="306"/>
      <c r="G16" s="306"/>
      <c r="H16" s="306">
        <v>0</v>
      </c>
      <c r="I16" s="306"/>
      <c r="J16" s="306"/>
      <c r="K16" s="306">
        <v>0</v>
      </c>
      <c r="L16" s="306"/>
      <c r="M16" s="306"/>
      <c r="N16" s="306">
        <v>102299</v>
      </c>
      <c r="O16" s="306">
        <v>167250</v>
      </c>
      <c r="P16" s="334">
        <f>165074+100</f>
        <v>165174</v>
      </c>
      <c r="Q16" s="306">
        <v>0</v>
      </c>
      <c r="R16" s="306">
        <v>0</v>
      </c>
      <c r="S16" s="306"/>
      <c r="T16" s="306">
        <f>SUM([4]Önkormányzat!$AO$124)</f>
        <v>0</v>
      </c>
      <c r="U16" s="306"/>
      <c r="V16" s="306"/>
      <c r="W16" s="306"/>
      <c r="X16" s="306"/>
      <c r="Y16" s="306"/>
      <c r="Z16" s="306">
        <v>0</v>
      </c>
      <c r="AA16" s="306"/>
      <c r="AB16" s="306"/>
      <c r="AC16" s="306">
        <v>0</v>
      </c>
      <c r="AD16" s="306">
        <v>0</v>
      </c>
      <c r="AE16" s="306"/>
      <c r="AF16" s="306">
        <v>0</v>
      </c>
      <c r="AG16" s="306">
        <v>0</v>
      </c>
      <c r="AH16" s="306"/>
      <c r="AI16" s="306">
        <v>0</v>
      </c>
      <c r="AJ16" s="306">
        <v>9487</v>
      </c>
      <c r="AK16" s="306">
        <v>4695</v>
      </c>
      <c r="AL16" s="306">
        <v>0</v>
      </c>
      <c r="AM16" s="306"/>
      <c r="AN16" s="306"/>
      <c r="AO16" s="306">
        <v>0</v>
      </c>
      <c r="AP16" s="306"/>
      <c r="AQ16" s="306"/>
      <c r="AR16" s="306">
        <v>0</v>
      </c>
      <c r="AS16" s="306"/>
      <c r="AT16" s="306"/>
      <c r="AU16" s="306">
        <v>0</v>
      </c>
      <c r="AV16" s="306"/>
      <c r="AW16" s="306"/>
      <c r="AX16" s="306">
        <v>0</v>
      </c>
      <c r="AY16" s="306"/>
      <c r="AZ16" s="306"/>
      <c r="BA16" s="306">
        <v>0</v>
      </c>
      <c r="BB16" s="306"/>
      <c r="BC16" s="306"/>
      <c r="BD16" s="306"/>
      <c r="BE16" s="306"/>
      <c r="BF16" s="306"/>
      <c r="BG16" s="306">
        <v>0</v>
      </c>
      <c r="BH16" s="306"/>
      <c r="BI16" s="306"/>
      <c r="BJ16" s="306">
        <v>0</v>
      </c>
      <c r="BK16" s="306"/>
      <c r="BL16" s="306"/>
      <c r="BM16" s="306"/>
      <c r="BN16" s="306"/>
      <c r="BO16" s="306"/>
      <c r="BP16" s="306">
        <f>'11601 kiadás 4a.'!E133</f>
        <v>0</v>
      </c>
      <c r="BQ16" s="306">
        <f>'11601 kiadás 4a.'!F133</f>
        <v>164</v>
      </c>
      <c r="BR16" s="306">
        <f>'11601 kiadás 4a.'!G133</f>
        <v>0</v>
      </c>
      <c r="BS16" s="306">
        <v>169062</v>
      </c>
      <c r="BT16" s="306">
        <v>173573</v>
      </c>
      <c r="BU16" s="306">
        <v>172110</v>
      </c>
      <c r="BV16" s="306"/>
      <c r="BW16" s="306"/>
      <c r="BX16" s="306"/>
      <c r="BY16" s="306">
        <v>202124</v>
      </c>
      <c r="BZ16" s="306">
        <v>260547</v>
      </c>
      <c r="CA16" s="306">
        <v>260547</v>
      </c>
      <c r="CB16" s="306"/>
      <c r="CC16" s="306"/>
      <c r="CD16" s="306"/>
      <c r="CE16" s="306">
        <f>[3]kiadás11602!H55</f>
        <v>0</v>
      </c>
      <c r="CF16" s="306">
        <f>[2]kiadás11602!I58</f>
        <v>0</v>
      </c>
      <c r="CG16" s="306"/>
      <c r="CH16" s="306"/>
      <c r="CI16" s="306"/>
      <c r="CJ16" s="306"/>
      <c r="CK16" s="306">
        <f>'11604 kiadás 4d. '!K102</f>
        <v>0</v>
      </c>
      <c r="CL16" s="306">
        <f>'11604 kiadás 4d. '!L102</f>
        <v>627</v>
      </c>
      <c r="CM16" s="306">
        <f>'11604 kiadás 4d. '!M102</f>
        <v>627</v>
      </c>
      <c r="CN16" s="306">
        <f>'11605 kiadás 4e.'!K53</f>
        <v>11000</v>
      </c>
      <c r="CO16" s="306">
        <f>'11605 kiadás 4e.'!L53</f>
        <v>11000</v>
      </c>
      <c r="CP16" s="306">
        <f>'11605 kiadás 4e.'!M53</f>
        <v>5000</v>
      </c>
      <c r="CQ16" s="306"/>
      <c r="CR16" s="306"/>
      <c r="CS16" s="306"/>
      <c r="CT16" s="306">
        <v>0</v>
      </c>
      <c r="CU16" s="306"/>
      <c r="CV16" s="306"/>
      <c r="CW16" s="306">
        <v>0</v>
      </c>
      <c r="CX16" s="306"/>
      <c r="CY16" s="306"/>
      <c r="CZ16" s="306">
        <v>4900</v>
      </c>
      <c r="DA16" s="306">
        <v>8148</v>
      </c>
      <c r="DB16" s="306">
        <f>8116-100</f>
        <v>8016</v>
      </c>
      <c r="DC16" s="306">
        <v>0</v>
      </c>
      <c r="DD16" s="306"/>
      <c r="DE16" s="306"/>
      <c r="DF16" s="306">
        <v>0</v>
      </c>
      <c r="DG16" s="306"/>
      <c r="DH16" s="306"/>
      <c r="DI16" s="306">
        <v>0</v>
      </c>
      <c r="DJ16" s="306"/>
      <c r="DK16" s="306"/>
      <c r="DL16" s="306">
        <v>0</v>
      </c>
      <c r="DM16" s="306"/>
      <c r="DN16" s="306"/>
      <c r="DO16" s="306">
        <v>698804</v>
      </c>
      <c r="DP16" s="306">
        <v>822533</v>
      </c>
      <c r="DQ16" s="306">
        <v>822533</v>
      </c>
      <c r="DR16" s="394">
        <f t="shared" si="61"/>
        <v>1188189</v>
      </c>
      <c r="DS16" s="394">
        <f t="shared" si="61"/>
        <v>1453329</v>
      </c>
      <c r="DT16" s="394">
        <f t="shared" si="61"/>
        <v>1438702</v>
      </c>
      <c r="DU16" s="306"/>
      <c r="DV16" s="306"/>
      <c r="DW16" s="306"/>
      <c r="DX16" s="306"/>
      <c r="DY16" s="306"/>
      <c r="DZ16" s="306"/>
      <c r="EA16" s="306"/>
      <c r="EB16" s="306"/>
      <c r="EC16" s="306"/>
      <c r="ED16" s="306">
        <v>0</v>
      </c>
      <c r="EE16" s="306">
        <v>0</v>
      </c>
      <c r="EF16" s="306"/>
      <c r="EG16" s="306"/>
      <c r="EH16" s="306"/>
      <c r="EI16" s="306"/>
      <c r="EJ16" s="306">
        <v>0</v>
      </c>
      <c r="EK16" s="306">
        <v>0</v>
      </c>
      <c r="EL16" s="306"/>
      <c r="EM16" s="306"/>
      <c r="EN16" s="306"/>
      <c r="EO16" s="306"/>
      <c r="EP16" s="306">
        <v>0</v>
      </c>
      <c r="EQ16" s="306">
        <v>0</v>
      </c>
      <c r="ER16" s="306"/>
      <c r="ES16" s="306">
        <v>0</v>
      </c>
      <c r="ET16" s="306"/>
      <c r="EU16" s="306"/>
      <c r="EV16" s="394">
        <f t="shared" si="62"/>
        <v>0</v>
      </c>
      <c r="EW16" s="394">
        <f t="shared" si="62"/>
        <v>0</v>
      </c>
      <c r="EX16" s="394">
        <f t="shared" si="62"/>
        <v>0</v>
      </c>
      <c r="EY16" s="306"/>
      <c r="EZ16" s="306">
        <v>0</v>
      </c>
      <c r="FA16" s="306"/>
      <c r="FB16" s="306"/>
      <c r="FC16" s="306">
        <v>0</v>
      </c>
      <c r="FD16" s="306"/>
      <c r="FE16" s="306"/>
      <c r="FF16" s="306">
        <v>0</v>
      </c>
      <c r="FG16" s="306"/>
      <c r="FH16" s="306"/>
      <c r="FI16" s="306">
        <v>0</v>
      </c>
      <c r="FJ16" s="306"/>
      <c r="FK16" s="306"/>
      <c r="FL16" s="306">
        <v>0</v>
      </c>
      <c r="FM16" s="306"/>
      <c r="FN16" s="306"/>
      <c r="FO16" s="306">
        <v>0</v>
      </c>
      <c r="FP16" s="306"/>
      <c r="FQ16" s="306"/>
      <c r="FR16" s="306">
        <v>0</v>
      </c>
      <c r="FS16" s="306"/>
      <c r="FT16" s="306"/>
      <c r="FU16" s="306">
        <v>0</v>
      </c>
      <c r="FV16" s="306"/>
      <c r="FW16" s="306"/>
      <c r="FX16" s="306">
        <v>0</v>
      </c>
      <c r="FY16" s="306"/>
      <c r="FZ16" s="306"/>
      <c r="GA16" s="306">
        <v>0</v>
      </c>
      <c r="GB16" s="306"/>
      <c r="GC16" s="306"/>
      <c r="GD16" s="306">
        <v>0</v>
      </c>
      <c r="GE16" s="306"/>
      <c r="GF16" s="306"/>
      <c r="GG16" s="306">
        <v>0</v>
      </c>
      <c r="GH16" s="306"/>
      <c r="GI16" s="306"/>
      <c r="GJ16" s="306"/>
      <c r="GK16" s="306"/>
      <c r="GL16" s="334">
        <f t="shared" si="63"/>
        <v>0</v>
      </c>
      <c r="GM16" s="306">
        <f t="shared" si="63"/>
        <v>0</v>
      </c>
      <c r="GN16" s="306">
        <f t="shared" si="63"/>
        <v>0</v>
      </c>
      <c r="GO16" s="334"/>
      <c r="GP16" s="306">
        <v>0</v>
      </c>
      <c r="GQ16" s="306"/>
      <c r="GR16" s="334"/>
      <c r="GS16" s="306"/>
      <c r="GT16" s="306"/>
      <c r="GU16" s="334"/>
      <c r="GV16" s="306">
        <v>0</v>
      </c>
      <c r="GW16" s="306"/>
      <c r="GX16" s="337">
        <f t="shared" si="64"/>
        <v>0</v>
      </c>
      <c r="GY16" s="337">
        <f t="shared" si="64"/>
        <v>0</v>
      </c>
      <c r="GZ16" s="337">
        <f t="shared" si="64"/>
        <v>0</v>
      </c>
      <c r="HA16" s="337">
        <f t="shared" si="65"/>
        <v>1188189</v>
      </c>
      <c r="HB16" s="337">
        <f t="shared" si="60"/>
        <v>1453329</v>
      </c>
      <c r="HC16" s="338">
        <f t="shared" si="60"/>
        <v>1438702</v>
      </c>
    </row>
    <row r="17" spans="1:211" x14ac:dyDescent="0.2">
      <c r="A17" s="305" t="s">
        <v>574</v>
      </c>
      <c r="B17" s="306">
        <v>0</v>
      </c>
      <c r="C17" s="306"/>
      <c r="D17" s="306"/>
      <c r="E17" s="306">
        <v>0</v>
      </c>
      <c r="F17" s="306"/>
      <c r="G17" s="306"/>
      <c r="H17" s="306">
        <v>0</v>
      </c>
      <c r="I17" s="306"/>
      <c r="J17" s="306"/>
      <c r="K17" s="306">
        <v>0</v>
      </c>
      <c r="L17" s="306"/>
      <c r="M17" s="306"/>
      <c r="N17" s="306">
        <v>0</v>
      </c>
      <c r="O17" s="306">
        <v>0</v>
      </c>
      <c r="P17" s="306"/>
      <c r="Q17" s="306">
        <f>[3]tartalékok!E20</f>
        <v>115828</v>
      </c>
      <c r="R17" s="306">
        <v>5671</v>
      </c>
      <c r="S17" s="306"/>
      <c r="T17" s="306">
        <f>SUM([4]Önkormányzat!$AO$137)</f>
        <v>0</v>
      </c>
      <c r="U17" s="306"/>
      <c r="V17" s="306"/>
      <c r="W17" s="306"/>
      <c r="X17" s="306"/>
      <c r="Y17" s="306"/>
      <c r="Z17" s="306">
        <v>0</v>
      </c>
      <c r="AA17" s="306"/>
      <c r="AB17" s="306"/>
      <c r="AC17" s="306">
        <v>0</v>
      </c>
      <c r="AD17" s="306">
        <v>0</v>
      </c>
      <c r="AE17" s="306"/>
      <c r="AF17" s="306">
        <v>0</v>
      </c>
      <c r="AG17" s="306">
        <v>0</v>
      </c>
      <c r="AH17" s="306"/>
      <c r="AI17" s="306">
        <v>0</v>
      </c>
      <c r="AJ17" s="306">
        <v>0</v>
      </c>
      <c r="AK17" s="306"/>
      <c r="AL17" s="306">
        <v>0</v>
      </c>
      <c r="AM17" s="306"/>
      <c r="AN17" s="306"/>
      <c r="AO17" s="306">
        <v>0</v>
      </c>
      <c r="AP17" s="306"/>
      <c r="AQ17" s="306"/>
      <c r="AR17" s="306">
        <v>0</v>
      </c>
      <c r="AS17" s="306"/>
      <c r="AT17" s="306"/>
      <c r="AU17" s="306">
        <v>0</v>
      </c>
      <c r="AV17" s="306"/>
      <c r="AW17" s="306"/>
      <c r="AX17" s="306">
        <v>0</v>
      </c>
      <c r="AY17" s="306"/>
      <c r="AZ17" s="306"/>
      <c r="BA17" s="306">
        <v>0</v>
      </c>
      <c r="BB17" s="306"/>
      <c r="BC17" s="306"/>
      <c r="BD17" s="306"/>
      <c r="BE17" s="306"/>
      <c r="BF17" s="306"/>
      <c r="BG17" s="306">
        <v>0</v>
      </c>
      <c r="BH17" s="306"/>
      <c r="BI17" s="306"/>
      <c r="BJ17" s="306">
        <v>0</v>
      </c>
      <c r="BK17" s="306"/>
      <c r="BL17" s="306"/>
      <c r="BM17" s="306"/>
      <c r="BN17" s="306"/>
      <c r="BO17" s="306"/>
      <c r="BP17" s="306">
        <v>0</v>
      </c>
      <c r="BQ17" s="306">
        <v>0</v>
      </c>
      <c r="BR17" s="306"/>
      <c r="BS17" s="306">
        <v>0</v>
      </c>
      <c r="BT17" s="306">
        <v>0</v>
      </c>
      <c r="BU17" s="306"/>
      <c r="BV17" s="306"/>
      <c r="BW17" s="306"/>
      <c r="BX17" s="306"/>
      <c r="BY17" s="306">
        <v>0</v>
      </c>
      <c r="BZ17" s="306">
        <v>0</v>
      </c>
      <c r="CA17" s="306"/>
      <c r="CB17" s="306"/>
      <c r="CC17" s="306"/>
      <c r="CD17" s="306"/>
      <c r="CE17" s="306"/>
      <c r="CF17" s="306"/>
      <c r="CG17" s="306"/>
      <c r="CH17" s="306"/>
      <c r="CI17" s="306"/>
      <c r="CJ17" s="306"/>
      <c r="CK17" s="306"/>
      <c r="CL17" s="306">
        <v>0</v>
      </c>
      <c r="CM17" s="306"/>
      <c r="CN17" s="306">
        <v>0</v>
      </c>
      <c r="CO17" s="306">
        <v>0</v>
      </c>
      <c r="CP17" s="306"/>
      <c r="CQ17" s="306"/>
      <c r="CR17" s="306"/>
      <c r="CS17" s="306"/>
      <c r="CT17" s="306">
        <v>0</v>
      </c>
      <c r="CU17" s="306"/>
      <c r="CV17" s="306"/>
      <c r="CW17" s="306">
        <v>0</v>
      </c>
      <c r="CX17" s="306"/>
      <c r="CY17" s="306"/>
      <c r="CZ17" s="306">
        <v>0</v>
      </c>
      <c r="DA17" s="306">
        <v>0</v>
      </c>
      <c r="DB17" s="306"/>
      <c r="DC17" s="306">
        <v>0</v>
      </c>
      <c r="DD17" s="306"/>
      <c r="DE17" s="306"/>
      <c r="DF17" s="306">
        <v>0</v>
      </c>
      <c r="DG17" s="306"/>
      <c r="DH17" s="306"/>
      <c r="DI17" s="306">
        <v>0</v>
      </c>
      <c r="DJ17" s="306"/>
      <c r="DK17" s="306"/>
      <c r="DL17" s="306">
        <v>0</v>
      </c>
      <c r="DM17" s="306"/>
      <c r="DN17" s="306"/>
      <c r="DO17" s="306">
        <v>0</v>
      </c>
      <c r="DP17" s="306">
        <v>0</v>
      </c>
      <c r="DQ17" s="306"/>
      <c r="DR17" s="394">
        <f t="shared" si="61"/>
        <v>115828</v>
      </c>
      <c r="DS17" s="394">
        <f t="shared" si="61"/>
        <v>5671</v>
      </c>
      <c r="DT17" s="394">
        <f t="shared" si="61"/>
        <v>0</v>
      </c>
      <c r="DU17" s="306"/>
      <c r="DV17" s="306"/>
      <c r="DW17" s="306"/>
      <c r="DX17" s="306"/>
      <c r="DY17" s="306"/>
      <c r="DZ17" s="306"/>
      <c r="EA17" s="306"/>
      <c r="EB17" s="306"/>
      <c r="EC17" s="306"/>
      <c r="ED17" s="306">
        <v>0</v>
      </c>
      <c r="EE17" s="306">
        <v>0</v>
      </c>
      <c r="EF17" s="306"/>
      <c r="EG17" s="306"/>
      <c r="EH17" s="306"/>
      <c r="EI17" s="306"/>
      <c r="EJ17" s="306">
        <v>0</v>
      </c>
      <c r="EK17" s="306">
        <v>0</v>
      </c>
      <c r="EL17" s="306"/>
      <c r="EM17" s="306"/>
      <c r="EN17" s="306"/>
      <c r="EO17" s="306"/>
      <c r="EP17" s="306">
        <v>0</v>
      </c>
      <c r="EQ17" s="306">
        <v>0</v>
      </c>
      <c r="ER17" s="306"/>
      <c r="ES17" s="306">
        <v>0</v>
      </c>
      <c r="ET17" s="306"/>
      <c r="EU17" s="306"/>
      <c r="EV17" s="394">
        <f t="shared" si="62"/>
        <v>0</v>
      </c>
      <c r="EW17" s="394">
        <f t="shared" si="62"/>
        <v>0</v>
      </c>
      <c r="EX17" s="394">
        <f t="shared" si="62"/>
        <v>0</v>
      </c>
      <c r="EY17" s="306"/>
      <c r="EZ17" s="306">
        <v>0</v>
      </c>
      <c r="FA17" s="306"/>
      <c r="FB17" s="306"/>
      <c r="FC17" s="306">
        <v>0</v>
      </c>
      <c r="FD17" s="306"/>
      <c r="FE17" s="306"/>
      <c r="FF17" s="306">
        <v>0</v>
      </c>
      <c r="FG17" s="306"/>
      <c r="FH17" s="306"/>
      <c r="FI17" s="306">
        <v>0</v>
      </c>
      <c r="FJ17" s="306"/>
      <c r="FK17" s="306"/>
      <c r="FL17" s="306">
        <v>0</v>
      </c>
      <c r="FM17" s="306"/>
      <c r="FN17" s="306"/>
      <c r="FO17" s="306">
        <v>0</v>
      </c>
      <c r="FP17" s="306"/>
      <c r="FQ17" s="306"/>
      <c r="FR17" s="306">
        <v>0</v>
      </c>
      <c r="FS17" s="306"/>
      <c r="FT17" s="306"/>
      <c r="FU17" s="306">
        <v>0</v>
      </c>
      <c r="FV17" s="306"/>
      <c r="FW17" s="306"/>
      <c r="FX17" s="306">
        <v>0</v>
      </c>
      <c r="FY17" s="306"/>
      <c r="FZ17" s="306"/>
      <c r="GA17" s="306">
        <v>0</v>
      </c>
      <c r="GB17" s="306"/>
      <c r="GC17" s="306"/>
      <c r="GD17" s="306">
        <v>0</v>
      </c>
      <c r="GE17" s="306"/>
      <c r="GF17" s="306"/>
      <c r="GG17" s="306">
        <v>0</v>
      </c>
      <c r="GH17" s="306"/>
      <c r="GI17" s="306"/>
      <c r="GJ17" s="306"/>
      <c r="GK17" s="306"/>
      <c r="GL17" s="334">
        <f t="shared" si="63"/>
        <v>0</v>
      </c>
      <c r="GM17" s="306">
        <f t="shared" si="63"/>
        <v>0</v>
      </c>
      <c r="GN17" s="306">
        <f t="shared" si="63"/>
        <v>0</v>
      </c>
      <c r="GO17" s="334"/>
      <c r="GP17" s="306">
        <v>0</v>
      </c>
      <c r="GQ17" s="306"/>
      <c r="GR17" s="334"/>
      <c r="GS17" s="306"/>
      <c r="GT17" s="306"/>
      <c r="GU17" s="334"/>
      <c r="GV17" s="306">
        <v>0</v>
      </c>
      <c r="GW17" s="306"/>
      <c r="GX17" s="337">
        <f t="shared" si="64"/>
        <v>0</v>
      </c>
      <c r="GY17" s="337">
        <f t="shared" si="64"/>
        <v>0</v>
      </c>
      <c r="GZ17" s="337">
        <f t="shared" si="64"/>
        <v>0</v>
      </c>
      <c r="HA17" s="337">
        <f t="shared" si="65"/>
        <v>115828</v>
      </c>
      <c r="HB17" s="337">
        <f t="shared" si="60"/>
        <v>5671</v>
      </c>
      <c r="HC17" s="338">
        <f t="shared" si="60"/>
        <v>0</v>
      </c>
    </row>
    <row r="18" spans="1:211" s="167" customFormat="1" x14ac:dyDescent="0.2">
      <c r="A18" s="309" t="s">
        <v>575</v>
      </c>
      <c r="B18" s="310">
        <f>B19+B20+B21</f>
        <v>0</v>
      </c>
      <c r="C18" s="310">
        <f t="shared" ref="C18:BN18" si="94">C19+C20+C21</f>
        <v>0</v>
      </c>
      <c r="D18" s="310">
        <f t="shared" si="94"/>
        <v>169</v>
      </c>
      <c r="E18" s="310">
        <f t="shared" si="94"/>
        <v>0</v>
      </c>
      <c r="F18" s="310">
        <f t="shared" si="94"/>
        <v>0</v>
      </c>
      <c r="G18" s="310">
        <f t="shared" ref="G18" si="95">G19+G20+G21</f>
        <v>0</v>
      </c>
      <c r="H18" s="310">
        <f t="shared" si="94"/>
        <v>0</v>
      </c>
      <c r="I18" s="310">
        <f t="shared" si="94"/>
        <v>0</v>
      </c>
      <c r="J18" s="310">
        <f t="shared" ref="J18" si="96">J19+J20+J21</f>
        <v>0</v>
      </c>
      <c r="K18" s="310">
        <f t="shared" si="94"/>
        <v>0</v>
      </c>
      <c r="L18" s="310">
        <f t="shared" si="94"/>
        <v>0</v>
      </c>
      <c r="M18" s="310">
        <f t="shared" ref="M18" si="97">M19+M20+M21</f>
        <v>0</v>
      </c>
      <c r="N18" s="310">
        <f t="shared" si="94"/>
        <v>5100</v>
      </c>
      <c r="O18" s="310">
        <f t="shared" si="94"/>
        <v>84261</v>
      </c>
      <c r="P18" s="310">
        <f t="shared" ref="P18" si="98">P19+P20+P21</f>
        <v>82448</v>
      </c>
      <c r="Q18" s="310">
        <f t="shared" si="94"/>
        <v>0</v>
      </c>
      <c r="R18" s="310">
        <f t="shared" si="94"/>
        <v>0</v>
      </c>
      <c r="S18" s="310">
        <f t="shared" ref="S18" si="99">S19+S20+S21</f>
        <v>0</v>
      </c>
      <c r="T18" s="310">
        <f t="shared" si="94"/>
        <v>918137</v>
      </c>
      <c r="U18" s="310">
        <f t="shared" si="94"/>
        <v>1216804</v>
      </c>
      <c r="V18" s="310">
        <f t="shared" ref="V18" si="100">V19+V20+V21</f>
        <v>0</v>
      </c>
      <c r="W18" s="310">
        <f t="shared" si="94"/>
        <v>0</v>
      </c>
      <c r="X18" s="310">
        <f t="shared" si="94"/>
        <v>0</v>
      </c>
      <c r="Y18" s="310">
        <f t="shared" ref="Y18" si="101">Y19+Y20+Y21</f>
        <v>0</v>
      </c>
      <c r="Z18" s="310">
        <f t="shared" si="94"/>
        <v>0</v>
      </c>
      <c r="AA18" s="310">
        <f t="shared" si="94"/>
        <v>0</v>
      </c>
      <c r="AB18" s="310">
        <f t="shared" ref="AB18" si="102">AB19+AB20+AB21</f>
        <v>0</v>
      </c>
      <c r="AC18" s="310">
        <f t="shared" si="94"/>
        <v>0</v>
      </c>
      <c r="AD18" s="310">
        <f t="shared" si="94"/>
        <v>0</v>
      </c>
      <c r="AE18" s="310">
        <f t="shared" ref="AE18" si="103">AE19+AE20+AE21</f>
        <v>0</v>
      </c>
      <c r="AF18" s="310">
        <f t="shared" si="94"/>
        <v>0</v>
      </c>
      <c r="AG18" s="310">
        <f t="shared" si="94"/>
        <v>0</v>
      </c>
      <c r="AH18" s="310">
        <f t="shared" ref="AH18" si="104">AH19+AH20+AH21</f>
        <v>0</v>
      </c>
      <c r="AI18" s="310">
        <f t="shared" si="94"/>
        <v>0</v>
      </c>
      <c r="AJ18" s="310">
        <f t="shared" si="94"/>
        <v>0</v>
      </c>
      <c r="AK18" s="310">
        <f t="shared" ref="AK18" si="105">AK19+AK20+AK21</f>
        <v>0</v>
      </c>
      <c r="AL18" s="310">
        <f t="shared" si="94"/>
        <v>0</v>
      </c>
      <c r="AM18" s="310">
        <f t="shared" si="94"/>
        <v>0</v>
      </c>
      <c r="AN18" s="310">
        <f t="shared" ref="AN18" si="106">AN19+AN20+AN21</f>
        <v>0</v>
      </c>
      <c r="AO18" s="310">
        <f t="shared" si="94"/>
        <v>5800</v>
      </c>
      <c r="AP18" s="310">
        <f t="shared" si="94"/>
        <v>76300</v>
      </c>
      <c r="AQ18" s="310">
        <f t="shared" ref="AQ18" si="107">AQ19+AQ20+AQ21</f>
        <v>14071</v>
      </c>
      <c r="AR18" s="310">
        <f t="shared" si="94"/>
        <v>0</v>
      </c>
      <c r="AS18" s="310">
        <f t="shared" si="94"/>
        <v>0</v>
      </c>
      <c r="AT18" s="310">
        <f t="shared" ref="AT18" si="108">AT19+AT20+AT21</f>
        <v>0</v>
      </c>
      <c r="AU18" s="310">
        <f t="shared" si="94"/>
        <v>2000</v>
      </c>
      <c r="AV18" s="310">
        <f t="shared" si="94"/>
        <v>2513</v>
      </c>
      <c r="AW18" s="310">
        <f t="shared" ref="AW18" si="109">AW19+AW20+AW21</f>
        <v>513</v>
      </c>
      <c r="AX18" s="310">
        <f t="shared" si="94"/>
        <v>1500</v>
      </c>
      <c r="AY18" s="310">
        <f t="shared" si="94"/>
        <v>2965</v>
      </c>
      <c r="AZ18" s="310">
        <f t="shared" ref="AZ18" si="110">AZ19+AZ20+AZ21</f>
        <v>1945</v>
      </c>
      <c r="BA18" s="310">
        <f t="shared" si="94"/>
        <v>0</v>
      </c>
      <c r="BB18" s="310">
        <f t="shared" si="94"/>
        <v>0</v>
      </c>
      <c r="BC18" s="310">
        <f t="shared" ref="BC18" si="111">BC19+BC20+BC21</f>
        <v>0</v>
      </c>
      <c r="BD18" s="310">
        <f t="shared" si="94"/>
        <v>0</v>
      </c>
      <c r="BE18" s="310">
        <f t="shared" si="94"/>
        <v>0</v>
      </c>
      <c r="BF18" s="310">
        <f t="shared" ref="BF18" si="112">BF19+BF20+BF21</f>
        <v>0</v>
      </c>
      <c r="BG18" s="310">
        <f t="shared" si="94"/>
        <v>0</v>
      </c>
      <c r="BH18" s="310">
        <f t="shared" si="94"/>
        <v>5571</v>
      </c>
      <c r="BI18" s="310">
        <f t="shared" ref="BI18" si="113">BI19+BI20+BI21</f>
        <v>5184</v>
      </c>
      <c r="BJ18" s="310">
        <f t="shared" si="94"/>
        <v>0</v>
      </c>
      <c r="BK18" s="310">
        <f t="shared" si="94"/>
        <v>0</v>
      </c>
      <c r="BL18" s="310">
        <f t="shared" ref="BL18" si="114">BL19+BL20+BL21</f>
        <v>0</v>
      </c>
      <c r="BM18" s="310">
        <f t="shared" si="94"/>
        <v>16000</v>
      </c>
      <c r="BN18" s="310">
        <f t="shared" si="94"/>
        <v>31000</v>
      </c>
      <c r="BO18" s="310">
        <f t="shared" ref="BO18" si="115">BO19+BO20+BO21</f>
        <v>-38</v>
      </c>
      <c r="BP18" s="310">
        <f t="shared" ref="BP18:DZ18" si="116">BP19+BP20+BP21</f>
        <v>965787</v>
      </c>
      <c r="BQ18" s="310">
        <f t="shared" si="116"/>
        <v>4290804</v>
      </c>
      <c r="BR18" s="310">
        <f t="shared" si="116"/>
        <v>769120</v>
      </c>
      <c r="BS18" s="310">
        <f t="shared" si="116"/>
        <v>0</v>
      </c>
      <c r="BT18" s="310">
        <f t="shared" si="116"/>
        <v>0</v>
      </c>
      <c r="BU18" s="310">
        <f t="shared" si="116"/>
        <v>0</v>
      </c>
      <c r="BV18" s="310">
        <f t="shared" si="116"/>
        <v>0</v>
      </c>
      <c r="BW18" s="310">
        <f t="shared" si="116"/>
        <v>0</v>
      </c>
      <c r="BX18" s="310">
        <f t="shared" si="116"/>
        <v>0</v>
      </c>
      <c r="BY18" s="310">
        <f t="shared" si="116"/>
        <v>70480</v>
      </c>
      <c r="BZ18" s="310">
        <f t="shared" si="116"/>
        <v>77435</v>
      </c>
      <c r="CA18" s="310">
        <f t="shared" si="116"/>
        <v>76934</v>
      </c>
      <c r="CB18" s="310">
        <f t="shared" si="116"/>
        <v>0</v>
      </c>
      <c r="CC18" s="310">
        <f t="shared" si="116"/>
        <v>0</v>
      </c>
      <c r="CD18" s="310">
        <f t="shared" si="116"/>
        <v>0</v>
      </c>
      <c r="CE18" s="310">
        <f t="shared" si="116"/>
        <v>428670</v>
      </c>
      <c r="CF18" s="310">
        <f t="shared" si="116"/>
        <v>1466033</v>
      </c>
      <c r="CG18" s="310">
        <f t="shared" si="116"/>
        <v>510524</v>
      </c>
      <c r="CH18" s="310">
        <f t="shared" si="116"/>
        <v>548293</v>
      </c>
      <c r="CI18" s="310">
        <f t="shared" si="116"/>
        <v>702445</v>
      </c>
      <c r="CJ18" s="310">
        <f t="shared" si="116"/>
        <v>138933</v>
      </c>
      <c r="CK18" s="310">
        <f t="shared" si="116"/>
        <v>123225</v>
      </c>
      <c r="CL18" s="310">
        <f t="shared" si="116"/>
        <v>1106541</v>
      </c>
      <c r="CM18" s="310">
        <f t="shared" si="116"/>
        <v>0</v>
      </c>
      <c r="CN18" s="310">
        <f t="shared" si="116"/>
        <v>670789</v>
      </c>
      <c r="CO18" s="310">
        <f t="shared" si="116"/>
        <v>670580</v>
      </c>
      <c r="CP18" s="310">
        <f t="shared" si="116"/>
        <v>9398</v>
      </c>
      <c r="CQ18" s="310">
        <f t="shared" si="116"/>
        <v>0</v>
      </c>
      <c r="CR18" s="310">
        <f t="shared" si="116"/>
        <v>0</v>
      </c>
      <c r="CS18" s="310">
        <f t="shared" si="116"/>
        <v>0</v>
      </c>
      <c r="CT18" s="310">
        <f t="shared" si="116"/>
        <v>0</v>
      </c>
      <c r="CU18" s="310">
        <f t="shared" si="116"/>
        <v>0</v>
      </c>
      <c r="CV18" s="310">
        <f t="shared" si="116"/>
        <v>0</v>
      </c>
      <c r="CW18" s="310">
        <f t="shared" si="116"/>
        <v>1700</v>
      </c>
      <c r="CX18" s="310">
        <f t="shared" si="116"/>
        <v>1700</v>
      </c>
      <c r="CY18" s="310">
        <f t="shared" si="116"/>
        <v>0</v>
      </c>
      <c r="CZ18" s="310">
        <f t="shared" si="116"/>
        <v>10000</v>
      </c>
      <c r="DA18" s="310">
        <f t="shared" si="116"/>
        <v>255200</v>
      </c>
      <c r="DB18" s="310">
        <f t="shared" si="116"/>
        <v>24112</v>
      </c>
      <c r="DC18" s="310">
        <f t="shared" si="116"/>
        <v>1000000</v>
      </c>
      <c r="DD18" s="310">
        <f t="shared" si="116"/>
        <v>2459012</v>
      </c>
      <c r="DE18" s="310">
        <f t="shared" si="116"/>
        <v>952037</v>
      </c>
      <c r="DF18" s="310">
        <f t="shared" si="116"/>
        <v>0</v>
      </c>
      <c r="DG18" s="310">
        <f t="shared" si="116"/>
        <v>0</v>
      </c>
      <c r="DH18" s="310">
        <f t="shared" si="116"/>
        <v>0</v>
      </c>
      <c r="DI18" s="310">
        <f t="shared" si="116"/>
        <v>0</v>
      </c>
      <c r="DJ18" s="310">
        <f t="shared" si="116"/>
        <v>0</v>
      </c>
      <c r="DK18" s="310">
        <f t="shared" si="116"/>
        <v>0</v>
      </c>
      <c r="DL18" s="310">
        <f t="shared" si="116"/>
        <v>0</v>
      </c>
      <c r="DM18" s="310">
        <f t="shared" si="116"/>
        <v>0</v>
      </c>
      <c r="DN18" s="310">
        <f t="shared" si="116"/>
        <v>0</v>
      </c>
      <c r="DO18" s="310">
        <f t="shared" si="116"/>
        <v>0</v>
      </c>
      <c r="DP18" s="310">
        <f t="shared" si="116"/>
        <v>0</v>
      </c>
      <c r="DQ18" s="310">
        <f t="shared" si="116"/>
        <v>0</v>
      </c>
      <c r="DR18" s="395">
        <f t="shared" si="116"/>
        <v>4767481</v>
      </c>
      <c r="DS18" s="395">
        <f t="shared" si="116"/>
        <v>12449164</v>
      </c>
      <c r="DT18" s="395">
        <f t="shared" si="116"/>
        <v>2585350</v>
      </c>
      <c r="DU18" s="310">
        <f t="shared" si="116"/>
        <v>0</v>
      </c>
      <c r="DV18" s="310">
        <f t="shared" si="116"/>
        <v>0</v>
      </c>
      <c r="DW18" s="310">
        <f t="shared" si="116"/>
        <v>0</v>
      </c>
      <c r="DX18" s="310">
        <f t="shared" si="116"/>
        <v>0</v>
      </c>
      <c r="DY18" s="310">
        <f t="shared" si="116"/>
        <v>0</v>
      </c>
      <c r="DZ18" s="310">
        <f t="shared" si="116"/>
        <v>0</v>
      </c>
      <c r="EA18" s="310">
        <f t="shared" ref="EA18:GS18" si="117">EA19+EA20+EA21</f>
        <v>0</v>
      </c>
      <c r="EB18" s="310">
        <f t="shared" si="117"/>
        <v>0</v>
      </c>
      <c r="EC18" s="310">
        <f t="shared" si="117"/>
        <v>0</v>
      </c>
      <c r="ED18" s="310">
        <f t="shared" si="117"/>
        <v>0</v>
      </c>
      <c r="EE18" s="310">
        <f t="shared" si="117"/>
        <v>0</v>
      </c>
      <c r="EF18" s="310">
        <f t="shared" si="117"/>
        <v>0</v>
      </c>
      <c r="EG18" s="310">
        <f t="shared" si="117"/>
        <v>0</v>
      </c>
      <c r="EH18" s="310">
        <f t="shared" si="117"/>
        <v>0</v>
      </c>
      <c r="EI18" s="310">
        <f t="shared" si="117"/>
        <v>0</v>
      </c>
      <c r="EJ18" s="310">
        <f t="shared" si="117"/>
        <v>0</v>
      </c>
      <c r="EK18" s="310">
        <f t="shared" si="117"/>
        <v>0</v>
      </c>
      <c r="EL18" s="310">
        <f t="shared" si="117"/>
        <v>0</v>
      </c>
      <c r="EM18" s="310">
        <f t="shared" si="117"/>
        <v>0</v>
      </c>
      <c r="EN18" s="310">
        <f t="shared" si="117"/>
        <v>0</v>
      </c>
      <c r="EO18" s="310">
        <f t="shared" si="117"/>
        <v>0</v>
      </c>
      <c r="EP18" s="310">
        <f t="shared" si="117"/>
        <v>0</v>
      </c>
      <c r="EQ18" s="310">
        <f t="shared" si="117"/>
        <v>0</v>
      </c>
      <c r="ER18" s="310">
        <f t="shared" si="117"/>
        <v>0</v>
      </c>
      <c r="ES18" s="310">
        <f t="shared" si="117"/>
        <v>0</v>
      </c>
      <c r="ET18" s="310">
        <f t="shared" si="117"/>
        <v>0</v>
      </c>
      <c r="EU18" s="310">
        <f t="shared" si="117"/>
        <v>0</v>
      </c>
      <c r="EV18" s="395">
        <f t="shared" si="117"/>
        <v>0</v>
      </c>
      <c r="EW18" s="395">
        <f t="shared" si="117"/>
        <v>0</v>
      </c>
      <c r="EX18" s="395">
        <f t="shared" si="117"/>
        <v>0</v>
      </c>
      <c r="EY18" s="310">
        <f t="shared" si="117"/>
        <v>0</v>
      </c>
      <c r="EZ18" s="310">
        <f t="shared" si="117"/>
        <v>2200</v>
      </c>
      <c r="FA18" s="310">
        <f t="shared" si="117"/>
        <v>2192</v>
      </c>
      <c r="FB18" s="310">
        <f t="shared" si="117"/>
        <v>0</v>
      </c>
      <c r="FC18" s="310">
        <f t="shared" si="117"/>
        <v>0</v>
      </c>
      <c r="FD18" s="310">
        <f t="shared" si="117"/>
        <v>0</v>
      </c>
      <c r="FE18" s="310">
        <f t="shared" si="117"/>
        <v>0</v>
      </c>
      <c r="FF18" s="310">
        <f t="shared" si="117"/>
        <v>0</v>
      </c>
      <c r="FG18" s="310">
        <f t="shared" si="117"/>
        <v>0</v>
      </c>
      <c r="FH18" s="310">
        <f t="shared" si="117"/>
        <v>16086</v>
      </c>
      <c r="FI18" s="310">
        <f t="shared" si="117"/>
        <v>53720</v>
      </c>
      <c r="FJ18" s="310">
        <f t="shared" si="117"/>
        <v>3176</v>
      </c>
      <c r="FK18" s="310">
        <f t="shared" si="117"/>
        <v>0</v>
      </c>
      <c r="FL18" s="310">
        <f t="shared" si="117"/>
        <v>0</v>
      </c>
      <c r="FM18" s="310">
        <f t="shared" si="117"/>
        <v>0</v>
      </c>
      <c r="FN18" s="310">
        <f t="shared" si="117"/>
        <v>0</v>
      </c>
      <c r="FO18" s="310">
        <f t="shared" si="117"/>
        <v>0</v>
      </c>
      <c r="FP18" s="310">
        <f t="shared" si="117"/>
        <v>0</v>
      </c>
      <c r="FQ18" s="310">
        <f t="shared" si="117"/>
        <v>0</v>
      </c>
      <c r="FR18" s="310">
        <f t="shared" si="117"/>
        <v>0</v>
      </c>
      <c r="FS18" s="310">
        <f t="shared" si="117"/>
        <v>0</v>
      </c>
      <c r="FT18" s="310">
        <f t="shared" si="117"/>
        <v>0</v>
      </c>
      <c r="FU18" s="310">
        <f t="shared" si="117"/>
        <v>650</v>
      </c>
      <c r="FV18" s="310">
        <f t="shared" si="117"/>
        <v>627</v>
      </c>
      <c r="FW18" s="310">
        <f t="shared" si="117"/>
        <v>1600</v>
      </c>
      <c r="FX18" s="310">
        <f t="shared" si="117"/>
        <v>3925</v>
      </c>
      <c r="FY18" s="310">
        <f t="shared" si="117"/>
        <v>3924</v>
      </c>
      <c r="FZ18" s="310">
        <f t="shared" si="117"/>
        <v>0</v>
      </c>
      <c r="GA18" s="310">
        <f t="shared" si="117"/>
        <v>90</v>
      </c>
      <c r="GB18" s="310">
        <f t="shared" si="117"/>
        <v>85</v>
      </c>
      <c r="GC18" s="310">
        <f t="shared" si="117"/>
        <v>0</v>
      </c>
      <c r="GD18" s="310">
        <f t="shared" si="117"/>
        <v>0</v>
      </c>
      <c r="GE18" s="310">
        <f t="shared" si="117"/>
        <v>0</v>
      </c>
      <c r="GF18" s="310">
        <f t="shared" si="117"/>
        <v>0</v>
      </c>
      <c r="GG18" s="310">
        <f t="shared" si="117"/>
        <v>0</v>
      </c>
      <c r="GH18" s="310">
        <f t="shared" si="117"/>
        <v>0</v>
      </c>
      <c r="GI18" s="310">
        <f>GI19+GI20+GI21</f>
        <v>0</v>
      </c>
      <c r="GJ18" s="310">
        <f t="shared" ref="GJ18:GK18" si="118">GJ19+GJ20+GJ21</f>
        <v>0</v>
      </c>
      <c r="GK18" s="310">
        <f t="shared" si="118"/>
        <v>0</v>
      </c>
      <c r="GL18" s="310">
        <f t="shared" si="117"/>
        <v>17686</v>
      </c>
      <c r="GM18" s="310">
        <f t="shared" si="117"/>
        <v>60585</v>
      </c>
      <c r="GN18" s="310">
        <f t="shared" si="117"/>
        <v>10004</v>
      </c>
      <c r="GO18" s="310">
        <f t="shared" si="117"/>
        <v>2419</v>
      </c>
      <c r="GP18" s="310">
        <f t="shared" si="117"/>
        <v>30061</v>
      </c>
      <c r="GQ18" s="310">
        <f t="shared" si="117"/>
        <v>21124</v>
      </c>
      <c r="GR18" s="310">
        <f t="shared" si="117"/>
        <v>0</v>
      </c>
      <c r="GS18" s="310">
        <f t="shared" si="117"/>
        <v>14082</v>
      </c>
      <c r="GT18" s="310">
        <v>0</v>
      </c>
      <c r="GU18" s="310">
        <f>GU19+GU20+GU21</f>
        <v>28154</v>
      </c>
      <c r="GV18" s="310">
        <f t="shared" ref="GV18:GW18" si="119">GV19+GV20+GV21</f>
        <v>61988</v>
      </c>
      <c r="GW18" s="310">
        <f t="shared" si="119"/>
        <v>33900</v>
      </c>
      <c r="GX18" s="310">
        <f>GX19+GX20+GX21</f>
        <v>48259</v>
      </c>
      <c r="GY18" s="310">
        <f t="shared" ref="GY18:GZ18" si="120">GY19+GY20+GY21</f>
        <v>166716</v>
      </c>
      <c r="GZ18" s="310">
        <f t="shared" si="120"/>
        <v>68123</v>
      </c>
      <c r="HA18" s="310">
        <f>HA19+HA20+HA21</f>
        <v>4815740</v>
      </c>
      <c r="HB18" s="310">
        <f t="shared" ref="HB18:HC18" si="121">HB19+HB20+HB21</f>
        <v>12615880</v>
      </c>
      <c r="HC18" s="311">
        <f t="shared" si="121"/>
        <v>2653473</v>
      </c>
    </row>
    <row r="19" spans="1:211" x14ac:dyDescent="0.2">
      <c r="A19" s="305" t="s">
        <v>576</v>
      </c>
      <c r="B19" s="306">
        <v>0</v>
      </c>
      <c r="C19" s="306"/>
      <c r="D19" s="306">
        <v>169</v>
      </c>
      <c r="E19" s="306">
        <v>0</v>
      </c>
      <c r="F19" s="306"/>
      <c r="G19" s="306"/>
      <c r="H19" s="306">
        <v>0</v>
      </c>
      <c r="I19" s="306"/>
      <c r="J19" s="306"/>
      <c r="K19" s="306">
        <v>0</v>
      </c>
      <c r="L19" s="306"/>
      <c r="M19" s="306"/>
      <c r="N19" s="306">
        <v>0</v>
      </c>
      <c r="O19" s="306"/>
      <c r="P19" s="306"/>
      <c r="Q19" s="306">
        <v>0</v>
      </c>
      <c r="R19" s="306"/>
      <c r="S19" s="306"/>
      <c r="T19" s="306">
        <v>0</v>
      </c>
      <c r="U19" s="306"/>
      <c r="V19" s="306"/>
      <c r="W19" s="306"/>
      <c r="X19" s="306"/>
      <c r="Y19" s="306"/>
      <c r="Z19" s="306">
        <v>0</v>
      </c>
      <c r="AA19" s="306"/>
      <c r="AB19" s="306"/>
      <c r="AC19" s="306">
        <v>0</v>
      </c>
      <c r="AD19" s="306"/>
      <c r="AE19" s="306"/>
      <c r="AF19" s="306">
        <v>0</v>
      </c>
      <c r="AG19" s="306"/>
      <c r="AH19" s="306"/>
      <c r="AI19" s="306">
        <v>0</v>
      </c>
      <c r="AJ19" s="306"/>
      <c r="AK19" s="306"/>
      <c r="AL19" s="306">
        <v>0</v>
      </c>
      <c r="AM19" s="306"/>
      <c r="AN19" s="306"/>
      <c r="AO19" s="306">
        <v>5800</v>
      </c>
      <c r="AP19" s="306">
        <v>56300</v>
      </c>
      <c r="AQ19" s="306">
        <v>14071</v>
      </c>
      <c r="AR19" s="306">
        <v>0</v>
      </c>
      <c r="AS19" s="306"/>
      <c r="AT19" s="306"/>
      <c r="AU19" s="306">
        <v>2000</v>
      </c>
      <c r="AV19" s="306">
        <v>2000</v>
      </c>
      <c r="AW19" s="306"/>
      <c r="AX19" s="306">
        <v>0</v>
      </c>
      <c r="AY19" s="306"/>
      <c r="AZ19" s="306"/>
      <c r="BA19" s="306">
        <v>0</v>
      </c>
      <c r="BB19" s="306"/>
      <c r="BC19" s="306"/>
      <c r="BD19" s="306"/>
      <c r="BE19" s="306"/>
      <c r="BF19" s="306"/>
      <c r="BG19" s="306">
        <v>0</v>
      </c>
      <c r="BH19" s="306">
        <v>5571</v>
      </c>
      <c r="BI19" s="513">
        <v>5184</v>
      </c>
      <c r="BJ19" s="306">
        <v>0</v>
      </c>
      <c r="BK19" s="306"/>
      <c r="BL19" s="306"/>
      <c r="BM19" s="306">
        <v>16000</v>
      </c>
      <c r="BN19" s="306">
        <v>31000</v>
      </c>
      <c r="BO19" s="306">
        <v>-38</v>
      </c>
      <c r="BP19" s="306">
        <f>'11601 kiadás 4a.'!K133</f>
        <v>245550</v>
      </c>
      <c r="BQ19" s="306">
        <f>'11601 kiadás 4a.'!L133</f>
        <v>2862804</v>
      </c>
      <c r="BR19" s="306">
        <f>'11601 kiadás 4a.'!M133</f>
        <v>276162</v>
      </c>
      <c r="BS19" s="306">
        <v>0</v>
      </c>
      <c r="BT19" s="306"/>
      <c r="BU19" s="306"/>
      <c r="BV19" s="306"/>
      <c r="BW19" s="306"/>
      <c r="BX19" s="306"/>
      <c r="BY19" s="306">
        <v>60000</v>
      </c>
      <c r="BZ19" s="306">
        <v>62486</v>
      </c>
      <c r="CA19" s="306">
        <v>61985</v>
      </c>
      <c r="CB19" s="306"/>
      <c r="CC19" s="306"/>
      <c r="CD19" s="306"/>
      <c r="CE19" s="306">
        <f>'11602 kiadás 4b.'!N61</f>
        <v>7500</v>
      </c>
      <c r="CF19" s="306">
        <f>'11602 kiadás 4b.'!O61</f>
        <v>288202</v>
      </c>
      <c r="CG19" s="306">
        <f>'11602 kiadás 4b.'!P61</f>
        <v>275684</v>
      </c>
      <c r="CH19" s="306">
        <f>'11603 kiadás 4c.'!H17</f>
        <v>0</v>
      </c>
      <c r="CI19" s="306">
        <f>'11603 kiadás 4c.'!I17</f>
        <v>1455</v>
      </c>
      <c r="CJ19" s="306">
        <f>'11603 kiadás 4c.'!J17</f>
        <v>0</v>
      </c>
      <c r="CK19" s="306">
        <f>'11604 kiadás 4d. '!Q102</f>
        <v>79500</v>
      </c>
      <c r="CL19" s="306">
        <f>'11604 kiadás 4d. '!R102</f>
        <v>110271</v>
      </c>
      <c r="CM19" s="306">
        <f>'11604 kiadás 4d. '!S102</f>
        <v>0</v>
      </c>
      <c r="CN19" s="306">
        <f>'11605 kiadás 4e.'!Q53</f>
        <v>25000</v>
      </c>
      <c r="CO19" s="306">
        <f>'11605 kiadás 4e.'!R53</f>
        <v>24791</v>
      </c>
      <c r="CP19" s="306">
        <f>'11605 kiadás 4e.'!S53</f>
        <v>0</v>
      </c>
      <c r="CQ19" s="306"/>
      <c r="CR19" s="306"/>
      <c r="CS19" s="306"/>
      <c r="CT19" s="306">
        <v>0</v>
      </c>
      <c r="CU19" s="306"/>
      <c r="CV19" s="306"/>
      <c r="CW19" s="306">
        <v>1700</v>
      </c>
      <c r="CX19" s="306">
        <v>1700</v>
      </c>
      <c r="CY19" s="306"/>
      <c r="CZ19" s="306">
        <v>10000</v>
      </c>
      <c r="DA19" s="306">
        <v>250250</v>
      </c>
      <c r="DB19" s="306">
        <f>11051+6805+403+1</f>
        <v>18260</v>
      </c>
      <c r="DC19" s="306">
        <v>0</v>
      </c>
      <c r="DD19" s="306"/>
      <c r="DE19" s="306"/>
      <c r="DF19" s="306">
        <v>0</v>
      </c>
      <c r="DG19" s="306"/>
      <c r="DH19" s="306"/>
      <c r="DI19" s="306">
        <v>0</v>
      </c>
      <c r="DJ19" s="306"/>
      <c r="DK19" s="306"/>
      <c r="DL19" s="306">
        <v>0</v>
      </c>
      <c r="DM19" s="306"/>
      <c r="DN19" s="306"/>
      <c r="DO19" s="306">
        <v>0</v>
      </c>
      <c r="DP19" s="306"/>
      <c r="DQ19" s="306"/>
      <c r="DR19" s="394">
        <f t="shared" si="61"/>
        <v>453050</v>
      </c>
      <c r="DS19" s="394">
        <f t="shared" si="61"/>
        <v>3696830</v>
      </c>
      <c r="DT19" s="394">
        <f t="shared" si="61"/>
        <v>651477</v>
      </c>
      <c r="DU19" s="306"/>
      <c r="DV19" s="306"/>
      <c r="DW19" s="306"/>
      <c r="DX19" s="306"/>
      <c r="DY19" s="306"/>
      <c r="DZ19" s="306"/>
      <c r="EA19" s="306"/>
      <c r="EB19" s="306"/>
      <c r="EC19" s="306"/>
      <c r="ED19" s="306">
        <v>0</v>
      </c>
      <c r="EE19" s="306"/>
      <c r="EF19" s="306"/>
      <c r="EG19" s="306"/>
      <c r="EH19" s="306"/>
      <c r="EI19" s="306"/>
      <c r="EJ19" s="306">
        <v>0</v>
      </c>
      <c r="EK19" s="306"/>
      <c r="EL19" s="306"/>
      <c r="EM19" s="306"/>
      <c r="EN19" s="306"/>
      <c r="EO19" s="306"/>
      <c r="EP19" s="306">
        <v>0</v>
      </c>
      <c r="EQ19" s="306"/>
      <c r="ER19" s="306"/>
      <c r="ES19" s="306">
        <v>0</v>
      </c>
      <c r="ET19" s="306"/>
      <c r="EU19" s="306"/>
      <c r="EV19" s="394">
        <f t="shared" si="62"/>
        <v>0</v>
      </c>
      <c r="EW19" s="394">
        <f t="shared" si="62"/>
        <v>0</v>
      </c>
      <c r="EX19" s="394">
        <f t="shared" si="62"/>
        <v>0</v>
      </c>
      <c r="EY19" s="306">
        <v>0</v>
      </c>
      <c r="EZ19" s="306">
        <v>2200</v>
      </c>
      <c r="FA19" s="306">
        <v>2192</v>
      </c>
      <c r="FB19" s="306"/>
      <c r="FC19" s="306"/>
      <c r="FD19" s="306"/>
      <c r="FE19" s="306"/>
      <c r="FF19" s="306"/>
      <c r="FG19" s="306"/>
      <c r="FH19" s="306">
        <f>1400+14686</f>
        <v>16086</v>
      </c>
      <c r="FI19" s="306">
        <v>52320</v>
      </c>
      <c r="FJ19" s="306">
        <v>1865</v>
      </c>
      <c r="FK19" s="306"/>
      <c r="FL19" s="306"/>
      <c r="FM19" s="306"/>
      <c r="FN19" s="306"/>
      <c r="FO19" s="306"/>
      <c r="FP19" s="306"/>
      <c r="FQ19" s="306"/>
      <c r="FR19" s="306"/>
      <c r="FS19" s="306"/>
      <c r="FT19" s="306"/>
      <c r="FU19" s="306">
        <v>650</v>
      </c>
      <c r="FV19" s="306">
        <v>627</v>
      </c>
      <c r="FW19" s="306"/>
      <c r="FX19" s="306">
        <v>0</v>
      </c>
      <c r="FY19" s="306"/>
      <c r="FZ19" s="306"/>
      <c r="GA19" s="306">
        <v>90</v>
      </c>
      <c r="GB19" s="306">
        <v>85</v>
      </c>
      <c r="GC19" s="306"/>
      <c r="GD19" s="306"/>
      <c r="GE19" s="306"/>
      <c r="GF19" s="306"/>
      <c r="GG19" s="306"/>
      <c r="GH19" s="306"/>
      <c r="GI19" s="306"/>
      <c r="GJ19" s="306"/>
      <c r="GK19" s="306"/>
      <c r="GL19" s="334">
        <f t="shared" si="63"/>
        <v>16086</v>
      </c>
      <c r="GM19" s="306">
        <f t="shared" si="63"/>
        <v>55260</v>
      </c>
      <c r="GN19" s="306">
        <f t="shared" si="63"/>
        <v>4769</v>
      </c>
      <c r="GO19" s="334">
        <v>2419</v>
      </c>
      <c r="GP19" s="306">
        <v>10836</v>
      </c>
      <c r="GQ19" s="306">
        <v>4899</v>
      </c>
      <c r="GR19" s="334"/>
      <c r="GS19" s="306">
        <v>14082</v>
      </c>
      <c r="GT19" s="306">
        <f>3399-304</f>
        <v>3095</v>
      </c>
      <c r="GU19" s="334">
        <v>6717</v>
      </c>
      <c r="GV19" s="306">
        <v>2785</v>
      </c>
      <c r="GW19" s="306">
        <f>1758+337</f>
        <v>2095</v>
      </c>
      <c r="GX19" s="337">
        <f t="shared" si="64"/>
        <v>25222</v>
      </c>
      <c r="GY19" s="337">
        <f t="shared" si="64"/>
        <v>82963</v>
      </c>
      <c r="GZ19" s="337">
        <f t="shared" si="64"/>
        <v>14858</v>
      </c>
      <c r="HA19" s="337">
        <f t="shared" si="65"/>
        <v>478272</v>
      </c>
      <c r="HB19" s="337">
        <f t="shared" si="60"/>
        <v>3779793</v>
      </c>
      <c r="HC19" s="338">
        <f t="shared" si="60"/>
        <v>666335</v>
      </c>
    </row>
    <row r="20" spans="1:211" x14ac:dyDescent="0.2">
      <c r="A20" s="305" t="s">
        <v>577</v>
      </c>
      <c r="B20" s="306">
        <v>0</v>
      </c>
      <c r="C20" s="306"/>
      <c r="D20" s="306"/>
      <c r="E20" s="306">
        <v>0</v>
      </c>
      <c r="F20" s="306"/>
      <c r="G20" s="306"/>
      <c r="H20" s="306">
        <v>0</v>
      </c>
      <c r="I20" s="306"/>
      <c r="J20" s="306"/>
      <c r="K20" s="306">
        <v>0</v>
      </c>
      <c r="L20" s="306"/>
      <c r="M20" s="306"/>
      <c r="N20" s="306">
        <v>0</v>
      </c>
      <c r="O20" s="306"/>
      <c r="P20" s="306"/>
      <c r="Q20" s="306">
        <v>0</v>
      </c>
      <c r="R20" s="306"/>
      <c r="S20" s="306"/>
      <c r="T20" s="306">
        <v>0</v>
      </c>
      <c r="U20" s="306"/>
      <c r="V20" s="306"/>
      <c r="W20" s="306"/>
      <c r="X20" s="306"/>
      <c r="Y20" s="306"/>
      <c r="Z20" s="306">
        <v>0</v>
      </c>
      <c r="AA20" s="306"/>
      <c r="AB20" s="306"/>
      <c r="AC20" s="306">
        <v>0</v>
      </c>
      <c r="AD20" s="306"/>
      <c r="AE20" s="306"/>
      <c r="AF20" s="306">
        <v>0</v>
      </c>
      <c r="AG20" s="306"/>
      <c r="AH20" s="306"/>
      <c r="AI20" s="306">
        <v>0</v>
      </c>
      <c r="AJ20" s="306"/>
      <c r="AK20" s="306"/>
      <c r="AL20" s="306">
        <v>0</v>
      </c>
      <c r="AM20" s="306"/>
      <c r="AN20" s="306"/>
      <c r="AO20" s="306">
        <v>0</v>
      </c>
      <c r="AP20" s="306">
        <v>20000</v>
      </c>
      <c r="AQ20" s="306"/>
      <c r="AR20" s="306">
        <v>0</v>
      </c>
      <c r="AS20" s="306"/>
      <c r="AT20" s="306"/>
      <c r="AU20" s="306">
        <v>0</v>
      </c>
      <c r="AV20" s="306">
        <v>513</v>
      </c>
      <c r="AW20" s="306">
        <v>513</v>
      </c>
      <c r="AX20" s="306">
        <v>0</v>
      </c>
      <c r="AY20" s="306"/>
      <c r="AZ20" s="306"/>
      <c r="BA20" s="306">
        <v>0</v>
      </c>
      <c r="BB20" s="306"/>
      <c r="BC20" s="306"/>
      <c r="BD20" s="306"/>
      <c r="BE20" s="306"/>
      <c r="BF20" s="306"/>
      <c r="BG20" s="306">
        <v>0</v>
      </c>
      <c r="BH20" s="306">
        <v>0</v>
      </c>
      <c r="BI20" s="306"/>
      <c r="BJ20" s="306">
        <v>0</v>
      </c>
      <c r="BK20" s="306"/>
      <c r="BL20" s="306"/>
      <c r="BM20" s="306"/>
      <c r="BN20" s="306">
        <v>0</v>
      </c>
      <c r="BO20" s="306"/>
      <c r="BP20" s="306">
        <f>'11601 kiadás 4a.'!N133</f>
        <v>700237</v>
      </c>
      <c r="BQ20" s="306">
        <f>'11601 kiadás 4a.'!O133</f>
        <v>1402700</v>
      </c>
      <c r="BR20" s="306">
        <f>'11601 kiadás 4a.'!P133</f>
        <v>467821</v>
      </c>
      <c r="BS20" s="306">
        <v>0</v>
      </c>
      <c r="BT20" s="306"/>
      <c r="BU20" s="306"/>
      <c r="BV20" s="306"/>
      <c r="BW20" s="306"/>
      <c r="BX20" s="306"/>
      <c r="BY20" s="306">
        <v>0</v>
      </c>
      <c r="BZ20" s="306">
        <v>0</v>
      </c>
      <c r="CA20" s="306"/>
      <c r="CB20" s="306"/>
      <c r="CC20" s="306"/>
      <c r="CD20" s="306"/>
      <c r="CE20" s="306">
        <f>'11602 kiadás 4b.'!Q61</f>
        <v>402600</v>
      </c>
      <c r="CF20" s="306">
        <f>'11602 kiadás 4b.'!R61</f>
        <v>968867</v>
      </c>
      <c r="CG20" s="306">
        <f>'11602 kiadás 4b.'!S61</f>
        <v>92903</v>
      </c>
      <c r="CH20" s="306">
        <f>'11603 kiadás 4c.'!K17</f>
        <v>548293</v>
      </c>
      <c r="CI20" s="306">
        <f>'11603 kiadás 4c.'!L17</f>
        <v>700990</v>
      </c>
      <c r="CJ20" s="306">
        <f>'11603 kiadás 4c.'!M17</f>
        <v>138933</v>
      </c>
      <c r="CK20" s="306">
        <f>'11604 kiadás 4d. '!T102</f>
        <v>43725</v>
      </c>
      <c r="CL20" s="306">
        <f>'11604 kiadás 4d. '!U102</f>
        <v>770387</v>
      </c>
      <c r="CM20" s="306">
        <f>'11604 kiadás 4d. '!V102</f>
        <v>0</v>
      </c>
      <c r="CN20" s="306">
        <f>'11605 kiadás 4e.'!T53</f>
        <v>481204</v>
      </c>
      <c r="CO20" s="306">
        <f>'11605 kiadás 4e.'!U53</f>
        <v>481204</v>
      </c>
      <c r="CP20" s="306">
        <f>'11605 kiadás 4e.'!V53</f>
        <v>3500</v>
      </c>
      <c r="CQ20" s="306"/>
      <c r="CR20" s="306"/>
      <c r="CS20" s="306"/>
      <c r="CT20" s="306">
        <v>0</v>
      </c>
      <c r="CU20" s="306"/>
      <c r="CV20" s="306"/>
      <c r="CW20" s="306">
        <v>0</v>
      </c>
      <c r="CX20" s="306">
        <v>0</v>
      </c>
      <c r="CY20" s="306"/>
      <c r="CZ20" s="306">
        <v>0</v>
      </c>
      <c r="DA20" s="306">
        <v>0</v>
      </c>
      <c r="DB20" s="306"/>
      <c r="DC20" s="306">
        <v>0</v>
      </c>
      <c r="DD20" s="306"/>
      <c r="DE20" s="306"/>
      <c r="DF20" s="306">
        <v>0</v>
      </c>
      <c r="DG20" s="306"/>
      <c r="DH20" s="306"/>
      <c r="DI20" s="306">
        <v>0</v>
      </c>
      <c r="DJ20" s="306"/>
      <c r="DK20" s="306"/>
      <c r="DL20" s="306">
        <v>0</v>
      </c>
      <c r="DM20" s="306"/>
      <c r="DN20" s="306"/>
      <c r="DO20" s="306">
        <v>0</v>
      </c>
      <c r="DP20" s="306"/>
      <c r="DQ20" s="306"/>
      <c r="DR20" s="394">
        <f t="shared" si="61"/>
        <v>2176059</v>
      </c>
      <c r="DS20" s="394">
        <f t="shared" si="61"/>
        <v>4344661</v>
      </c>
      <c r="DT20" s="394">
        <f t="shared" si="61"/>
        <v>703670</v>
      </c>
      <c r="DU20" s="306"/>
      <c r="DV20" s="306"/>
      <c r="DW20" s="306"/>
      <c r="DX20" s="306"/>
      <c r="DY20" s="306"/>
      <c r="DZ20" s="306"/>
      <c r="EA20" s="306"/>
      <c r="EB20" s="306"/>
      <c r="EC20" s="306"/>
      <c r="ED20" s="306">
        <v>0</v>
      </c>
      <c r="EE20" s="306"/>
      <c r="EF20" s="306"/>
      <c r="EG20" s="306"/>
      <c r="EH20" s="306"/>
      <c r="EI20" s="306"/>
      <c r="EJ20" s="306">
        <v>0</v>
      </c>
      <c r="EK20" s="306"/>
      <c r="EL20" s="306"/>
      <c r="EM20" s="306"/>
      <c r="EN20" s="306"/>
      <c r="EO20" s="306"/>
      <c r="EP20" s="306">
        <v>0</v>
      </c>
      <c r="EQ20" s="306"/>
      <c r="ER20" s="306"/>
      <c r="ES20" s="306">
        <v>0</v>
      </c>
      <c r="ET20" s="306"/>
      <c r="EU20" s="306"/>
      <c r="EV20" s="394">
        <f t="shared" si="62"/>
        <v>0</v>
      </c>
      <c r="EW20" s="394">
        <f t="shared" si="62"/>
        <v>0</v>
      </c>
      <c r="EX20" s="394">
        <f t="shared" si="62"/>
        <v>0</v>
      </c>
      <c r="EY20" s="306"/>
      <c r="EZ20" s="306">
        <v>0</v>
      </c>
      <c r="FA20" s="306"/>
      <c r="FB20" s="306"/>
      <c r="FC20" s="306"/>
      <c r="FD20" s="306"/>
      <c r="FE20" s="306"/>
      <c r="FF20" s="306"/>
      <c r="FG20" s="306"/>
      <c r="FH20" s="306"/>
      <c r="FI20" s="306">
        <v>1400</v>
      </c>
      <c r="FJ20" s="306">
        <v>1311</v>
      </c>
      <c r="FK20" s="306"/>
      <c r="FL20" s="306"/>
      <c r="FM20" s="306"/>
      <c r="FN20" s="306"/>
      <c r="FO20" s="306"/>
      <c r="FP20" s="306"/>
      <c r="FQ20" s="306"/>
      <c r="FR20" s="306"/>
      <c r="FS20" s="306"/>
      <c r="FT20" s="306"/>
      <c r="FU20" s="306">
        <v>0</v>
      </c>
      <c r="FV20" s="306"/>
      <c r="FW20" s="306">
        <v>1600</v>
      </c>
      <c r="FX20" s="306">
        <v>3925</v>
      </c>
      <c r="FY20" s="306">
        <v>3924</v>
      </c>
      <c r="FZ20" s="306"/>
      <c r="GA20" s="306">
        <v>0</v>
      </c>
      <c r="GB20" s="306"/>
      <c r="GC20" s="306"/>
      <c r="GD20" s="306"/>
      <c r="GE20" s="306"/>
      <c r="GF20" s="306"/>
      <c r="GG20" s="306"/>
      <c r="GH20" s="306"/>
      <c r="GI20" s="306"/>
      <c r="GJ20" s="306"/>
      <c r="GK20" s="306"/>
      <c r="GL20" s="334">
        <f t="shared" si="63"/>
        <v>1600</v>
      </c>
      <c r="GM20" s="306">
        <f t="shared" si="63"/>
        <v>5325</v>
      </c>
      <c r="GN20" s="306">
        <f t="shared" si="63"/>
        <v>5235</v>
      </c>
      <c r="GO20" s="334"/>
      <c r="GP20" s="306">
        <v>19225</v>
      </c>
      <c r="GQ20" s="306">
        <v>16225</v>
      </c>
      <c r="GR20" s="334"/>
      <c r="GS20" s="306">
        <v>0</v>
      </c>
      <c r="GT20" s="306"/>
      <c r="GU20" s="334">
        <v>21437</v>
      </c>
      <c r="GV20" s="306">
        <v>59203</v>
      </c>
      <c r="GW20" s="306">
        <f>31804+1</f>
        <v>31805</v>
      </c>
      <c r="GX20" s="337">
        <f t="shared" si="64"/>
        <v>23037</v>
      </c>
      <c r="GY20" s="337">
        <f t="shared" si="64"/>
        <v>83753</v>
      </c>
      <c r="GZ20" s="337">
        <f t="shared" si="64"/>
        <v>53265</v>
      </c>
      <c r="HA20" s="337">
        <f t="shared" si="65"/>
        <v>2199096</v>
      </c>
      <c r="HB20" s="337">
        <f t="shared" si="60"/>
        <v>4428414</v>
      </c>
      <c r="HC20" s="338">
        <f t="shared" si="60"/>
        <v>756935</v>
      </c>
    </row>
    <row r="21" spans="1:211" s="167" customFormat="1" x14ac:dyDescent="0.2">
      <c r="A21" s="309" t="s">
        <v>578</v>
      </c>
      <c r="B21" s="310">
        <f>B22+B23+B24+B25</f>
        <v>0</v>
      </c>
      <c r="C21" s="310">
        <f t="shared" ref="C21:BN21" si="122">C22+C23+C24+C25</f>
        <v>0</v>
      </c>
      <c r="D21" s="310">
        <f t="shared" si="122"/>
        <v>0</v>
      </c>
      <c r="E21" s="310">
        <f t="shared" si="122"/>
        <v>0</v>
      </c>
      <c r="F21" s="310">
        <f t="shared" si="122"/>
        <v>0</v>
      </c>
      <c r="G21" s="310">
        <f t="shared" ref="G21" si="123">G22+G23+G24+G25</f>
        <v>0</v>
      </c>
      <c r="H21" s="310">
        <f t="shared" si="122"/>
        <v>0</v>
      </c>
      <c r="I21" s="310">
        <f t="shared" si="122"/>
        <v>0</v>
      </c>
      <c r="J21" s="310">
        <f t="shared" ref="J21" si="124">J22+J23+J24+J25</f>
        <v>0</v>
      </c>
      <c r="K21" s="310">
        <f t="shared" si="122"/>
        <v>0</v>
      </c>
      <c r="L21" s="310">
        <f t="shared" si="122"/>
        <v>0</v>
      </c>
      <c r="M21" s="310">
        <f t="shared" ref="M21" si="125">M22+M23+M24+M25</f>
        <v>0</v>
      </c>
      <c r="N21" s="310">
        <f t="shared" si="122"/>
        <v>5100</v>
      </c>
      <c r="O21" s="310">
        <f t="shared" si="122"/>
        <v>84261</v>
      </c>
      <c r="P21" s="310">
        <f t="shared" ref="P21" si="126">P22+P23+P24+P25</f>
        <v>82448</v>
      </c>
      <c r="Q21" s="310">
        <f t="shared" si="122"/>
        <v>0</v>
      </c>
      <c r="R21" s="310">
        <f t="shared" si="122"/>
        <v>0</v>
      </c>
      <c r="S21" s="310">
        <f t="shared" ref="S21" si="127">S22+S23+S24+S25</f>
        <v>0</v>
      </c>
      <c r="T21" s="310">
        <f t="shared" si="122"/>
        <v>918137</v>
      </c>
      <c r="U21" s="310">
        <f t="shared" si="122"/>
        <v>1216804</v>
      </c>
      <c r="V21" s="310">
        <f t="shared" ref="V21" si="128">V22+V23+V24+V25</f>
        <v>0</v>
      </c>
      <c r="W21" s="310">
        <f t="shared" si="122"/>
        <v>0</v>
      </c>
      <c r="X21" s="310">
        <f t="shared" si="122"/>
        <v>0</v>
      </c>
      <c r="Y21" s="310">
        <f t="shared" ref="Y21" si="129">Y22+Y23+Y24+Y25</f>
        <v>0</v>
      </c>
      <c r="Z21" s="310">
        <f t="shared" si="122"/>
        <v>0</v>
      </c>
      <c r="AA21" s="310">
        <f t="shared" si="122"/>
        <v>0</v>
      </c>
      <c r="AB21" s="310">
        <f t="shared" ref="AB21" si="130">AB22+AB23+AB24+AB25</f>
        <v>0</v>
      </c>
      <c r="AC21" s="310">
        <f t="shared" si="122"/>
        <v>0</v>
      </c>
      <c r="AD21" s="310">
        <f t="shared" si="122"/>
        <v>0</v>
      </c>
      <c r="AE21" s="310">
        <f t="shared" ref="AE21" si="131">AE22+AE23+AE24+AE25</f>
        <v>0</v>
      </c>
      <c r="AF21" s="310">
        <f t="shared" si="122"/>
        <v>0</v>
      </c>
      <c r="AG21" s="310">
        <f t="shared" si="122"/>
        <v>0</v>
      </c>
      <c r="AH21" s="310">
        <f t="shared" ref="AH21" si="132">AH22+AH23+AH24+AH25</f>
        <v>0</v>
      </c>
      <c r="AI21" s="310">
        <f t="shared" si="122"/>
        <v>0</v>
      </c>
      <c r="AJ21" s="310">
        <f t="shared" si="122"/>
        <v>0</v>
      </c>
      <c r="AK21" s="310">
        <f t="shared" ref="AK21" si="133">AK22+AK23+AK24+AK25</f>
        <v>0</v>
      </c>
      <c r="AL21" s="310">
        <f t="shared" si="122"/>
        <v>0</v>
      </c>
      <c r="AM21" s="310">
        <f t="shared" si="122"/>
        <v>0</v>
      </c>
      <c r="AN21" s="310">
        <f t="shared" ref="AN21" si="134">AN22+AN23+AN24+AN25</f>
        <v>0</v>
      </c>
      <c r="AO21" s="310">
        <f t="shared" si="122"/>
        <v>0</v>
      </c>
      <c r="AP21" s="310">
        <f t="shared" si="122"/>
        <v>0</v>
      </c>
      <c r="AQ21" s="310">
        <f t="shared" ref="AQ21" si="135">AQ22+AQ23+AQ24+AQ25</f>
        <v>0</v>
      </c>
      <c r="AR21" s="310">
        <f t="shared" si="122"/>
        <v>0</v>
      </c>
      <c r="AS21" s="310">
        <f t="shared" si="122"/>
        <v>0</v>
      </c>
      <c r="AT21" s="310">
        <f t="shared" ref="AT21" si="136">AT22+AT23+AT24+AT25</f>
        <v>0</v>
      </c>
      <c r="AU21" s="310">
        <f t="shared" si="122"/>
        <v>0</v>
      </c>
      <c r="AV21" s="310">
        <f t="shared" si="122"/>
        <v>0</v>
      </c>
      <c r="AW21" s="310">
        <f t="shared" ref="AW21" si="137">AW22+AW23+AW24+AW25</f>
        <v>0</v>
      </c>
      <c r="AX21" s="310">
        <f t="shared" si="122"/>
        <v>1500</v>
      </c>
      <c r="AY21" s="310">
        <f t="shared" si="122"/>
        <v>2965</v>
      </c>
      <c r="AZ21" s="310">
        <f t="shared" ref="AZ21" si="138">AZ22+AZ23+AZ24+AZ25</f>
        <v>1945</v>
      </c>
      <c r="BA21" s="310">
        <f t="shared" si="122"/>
        <v>0</v>
      </c>
      <c r="BB21" s="310">
        <f t="shared" si="122"/>
        <v>0</v>
      </c>
      <c r="BC21" s="310">
        <f t="shared" ref="BC21" si="139">BC22+BC23+BC24+BC25</f>
        <v>0</v>
      </c>
      <c r="BD21" s="310">
        <f t="shared" si="122"/>
        <v>0</v>
      </c>
      <c r="BE21" s="310">
        <f t="shared" si="122"/>
        <v>0</v>
      </c>
      <c r="BF21" s="310">
        <f t="shared" ref="BF21" si="140">BF22+BF23+BF24+BF25</f>
        <v>0</v>
      </c>
      <c r="BG21" s="310">
        <f t="shared" si="122"/>
        <v>0</v>
      </c>
      <c r="BH21" s="310">
        <f t="shared" si="122"/>
        <v>0</v>
      </c>
      <c r="BI21" s="310">
        <f t="shared" ref="BI21" si="141">BI22+BI23+BI24+BI25</f>
        <v>0</v>
      </c>
      <c r="BJ21" s="310">
        <f t="shared" si="122"/>
        <v>0</v>
      </c>
      <c r="BK21" s="310">
        <f t="shared" si="122"/>
        <v>0</v>
      </c>
      <c r="BL21" s="310">
        <f t="shared" ref="BL21" si="142">BL22+BL23+BL24+BL25</f>
        <v>0</v>
      </c>
      <c r="BM21" s="310">
        <f t="shared" si="122"/>
        <v>0</v>
      </c>
      <c r="BN21" s="310">
        <f t="shared" si="122"/>
        <v>0</v>
      </c>
      <c r="BO21" s="310">
        <f t="shared" ref="BO21" si="143">BO22+BO23+BO24+BO25</f>
        <v>0</v>
      </c>
      <c r="BP21" s="310">
        <f t="shared" ref="BP21:DZ21" si="144">BP22+BP23+BP24+BP25</f>
        <v>20000</v>
      </c>
      <c r="BQ21" s="310">
        <f t="shared" si="144"/>
        <v>25300</v>
      </c>
      <c r="BR21" s="310">
        <f t="shared" si="144"/>
        <v>25137</v>
      </c>
      <c r="BS21" s="310">
        <f t="shared" si="144"/>
        <v>0</v>
      </c>
      <c r="BT21" s="310">
        <f t="shared" si="144"/>
        <v>0</v>
      </c>
      <c r="BU21" s="310">
        <f t="shared" si="144"/>
        <v>0</v>
      </c>
      <c r="BV21" s="310">
        <f t="shared" si="144"/>
        <v>0</v>
      </c>
      <c r="BW21" s="310">
        <f t="shared" si="144"/>
        <v>0</v>
      </c>
      <c r="BX21" s="310">
        <f t="shared" si="144"/>
        <v>0</v>
      </c>
      <c r="BY21" s="310">
        <f t="shared" si="144"/>
        <v>10480</v>
      </c>
      <c r="BZ21" s="310">
        <f t="shared" si="144"/>
        <v>14949</v>
      </c>
      <c r="CA21" s="310">
        <f t="shared" si="144"/>
        <v>14949</v>
      </c>
      <c r="CB21" s="310">
        <f t="shared" si="144"/>
        <v>0</v>
      </c>
      <c r="CC21" s="310">
        <f t="shared" si="144"/>
        <v>0</v>
      </c>
      <c r="CD21" s="310">
        <f t="shared" si="144"/>
        <v>0</v>
      </c>
      <c r="CE21" s="310">
        <f t="shared" si="144"/>
        <v>18570</v>
      </c>
      <c r="CF21" s="310">
        <f t="shared" si="144"/>
        <v>208964</v>
      </c>
      <c r="CG21" s="310">
        <f t="shared" si="144"/>
        <v>141937</v>
      </c>
      <c r="CH21" s="310">
        <f t="shared" si="144"/>
        <v>0</v>
      </c>
      <c r="CI21" s="310">
        <f t="shared" si="144"/>
        <v>0</v>
      </c>
      <c r="CJ21" s="310">
        <f t="shared" si="144"/>
        <v>0</v>
      </c>
      <c r="CK21" s="310">
        <f t="shared" si="144"/>
        <v>0</v>
      </c>
      <c r="CL21" s="310">
        <f t="shared" si="144"/>
        <v>225883</v>
      </c>
      <c r="CM21" s="310">
        <f t="shared" si="144"/>
        <v>0</v>
      </c>
      <c r="CN21" s="310">
        <f t="shared" si="144"/>
        <v>164585</v>
      </c>
      <c r="CO21" s="310">
        <f t="shared" si="144"/>
        <v>164585</v>
      </c>
      <c r="CP21" s="310">
        <f t="shared" si="144"/>
        <v>5898</v>
      </c>
      <c r="CQ21" s="310">
        <f t="shared" si="144"/>
        <v>0</v>
      </c>
      <c r="CR21" s="310">
        <f t="shared" si="144"/>
        <v>0</v>
      </c>
      <c r="CS21" s="310">
        <f t="shared" si="144"/>
        <v>0</v>
      </c>
      <c r="CT21" s="310">
        <f t="shared" si="144"/>
        <v>0</v>
      </c>
      <c r="CU21" s="310">
        <f t="shared" si="144"/>
        <v>0</v>
      </c>
      <c r="CV21" s="310">
        <f t="shared" si="144"/>
        <v>0</v>
      </c>
      <c r="CW21" s="310">
        <f t="shared" si="144"/>
        <v>0</v>
      </c>
      <c r="CX21" s="310">
        <f t="shared" si="144"/>
        <v>0</v>
      </c>
      <c r="CY21" s="310">
        <f t="shared" si="144"/>
        <v>0</v>
      </c>
      <c r="CZ21" s="310">
        <f t="shared" si="144"/>
        <v>0</v>
      </c>
      <c r="DA21" s="310">
        <f t="shared" si="144"/>
        <v>4950</v>
      </c>
      <c r="DB21" s="310">
        <f t="shared" si="144"/>
        <v>5852</v>
      </c>
      <c r="DC21" s="310">
        <f t="shared" si="144"/>
        <v>1000000</v>
      </c>
      <c r="DD21" s="310">
        <f t="shared" si="144"/>
        <v>2459012</v>
      </c>
      <c r="DE21" s="310">
        <f t="shared" si="144"/>
        <v>952037</v>
      </c>
      <c r="DF21" s="310">
        <f t="shared" si="144"/>
        <v>0</v>
      </c>
      <c r="DG21" s="310">
        <f t="shared" si="144"/>
        <v>0</v>
      </c>
      <c r="DH21" s="310">
        <f t="shared" si="144"/>
        <v>0</v>
      </c>
      <c r="DI21" s="310">
        <f t="shared" si="144"/>
        <v>0</v>
      </c>
      <c r="DJ21" s="310">
        <f t="shared" si="144"/>
        <v>0</v>
      </c>
      <c r="DK21" s="310">
        <f t="shared" si="144"/>
        <v>0</v>
      </c>
      <c r="DL21" s="310">
        <f t="shared" si="144"/>
        <v>0</v>
      </c>
      <c r="DM21" s="310">
        <f t="shared" si="144"/>
        <v>0</v>
      </c>
      <c r="DN21" s="310">
        <f t="shared" si="144"/>
        <v>0</v>
      </c>
      <c r="DO21" s="310">
        <f t="shared" si="144"/>
        <v>0</v>
      </c>
      <c r="DP21" s="310">
        <f t="shared" si="144"/>
        <v>0</v>
      </c>
      <c r="DQ21" s="310">
        <f t="shared" si="144"/>
        <v>0</v>
      </c>
      <c r="DR21" s="395">
        <f t="shared" si="144"/>
        <v>2138372</v>
      </c>
      <c r="DS21" s="395">
        <f t="shared" si="144"/>
        <v>4407673</v>
      </c>
      <c r="DT21" s="395">
        <f t="shared" si="144"/>
        <v>1230203</v>
      </c>
      <c r="DU21" s="310">
        <f t="shared" si="144"/>
        <v>0</v>
      </c>
      <c r="DV21" s="310">
        <f t="shared" si="144"/>
        <v>0</v>
      </c>
      <c r="DW21" s="310">
        <f t="shared" si="144"/>
        <v>0</v>
      </c>
      <c r="DX21" s="310">
        <f t="shared" si="144"/>
        <v>0</v>
      </c>
      <c r="DY21" s="310">
        <f t="shared" si="144"/>
        <v>0</v>
      </c>
      <c r="DZ21" s="310">
        <f t="shared" si="144"/>
        <v>0</v>
      </c>
      <c r="EA21" s="310">
        <f t="shared" ref="EA21:GS21" si="145">EA22+EA23+EA24+EA25</f>
        <v>0</v>
      </c>
      <c r="EB21" s="310">
        <f t="shared" si="145"/>
        <v>0</v>
      </c>
      <c r="EC21" s="310">
        <f t="shared" si="145"/>
        <v>0</v>
      </c>
      <c r="ED21" s="310">
        <f t="shared" si="145"/>
        <v>0</v>
      </c>
      <c r="EE21" s="310">
        <f t="shared" si="145"/>
        <v>0</v>
      </c>
      <c r="EF21" s="310">
        <f t="shared" si="145"/>
        <v>0</v>
      </c>
      <c r="EG21" s="310">
        <f t="shared" si="145"/>
        <v>0</v>
      </c>
      <c r="EH21" s="310">
        <f t="shared" si="145"/>
        <v>0</v>
      </c>
      <c r="EI21" s="310">
        <f t="shared" si="145"/>
        <v>0</v>
      </c>
      <c r="EJ21" s="310">
        <f t="shared" si="145"/>
        <v>0</v>
      </c>
      <c r="EK21" s="310">
        <f t="shared" si="145"/>
        <v>0</v>
      </c>
      <c r="EL21" s="310">
        <f t="shared" si="145"/>
        <v>0</v>
      </c>
      <c r="EM21" s="310">
        <f t="shared" si="145"/>
        <v>0</v>
      </c>
      <c r="EN21" s="310">
        <f t="shared" si="145"/>
        <v>0</v>
      </c>
      <c r="EO21" s="310">
        <f t="shared" si="145"/>
        <v>0</v>
      </c>
      <c r="EP21" s="310">
        <f t="shared" si="145"/>
        <v>0</v>
      </c>
      <c r="EQ21" s="310">
        <f t="shared" si="145"/>
        <v>0</v>
      </c>
      <c r="ER21" s="310">
        <f t="shared" si="145"/>
        <v>0</v>
      </c>
      <c r="ES21" s="310">
        <f t="shared" si="145"/>
        <v>0</v>
      </c>
      <c r="ET21" s="310">
        <f t="shared" si="145"/>
        <v>0</v>
      </c>
      <c r="EU21" s="310">
        <f t="shared" si="145"/>
        <v>0</v>
      </c>
      <c r="EV21" s="395">
        <f t="shared" si="145"/>
        <v>0</v>
      </c>
      <c r="EW21" s="395">
        <f t="shared" si="145"/>
        <v>0</v>
      </c>
      <c r="EX21" s="395">
        <f t="shared" si="145"/>
        <v>0</v>
      </c>
      <c r="EY21" s="310">
        <f t="shared" si="145"/>
        <v>0</v>
      </c>
      <c r="EZ21" s="310">
        <f t="shared" si="145"/>
        <v>0</v>
      </c>
      <c r="FA21" s="310">
        <f t="shared" si="145"/>
        <v>0</v>
      </c>
      <c r="FB21" s="310">
        <f t="shared" si="145"/>
        <v>0</v>
      </c>
      <c r="FC21" s="310">
        <f t="shared" si="145"/>
        <v>0</v>
      </c>
      <c r="FD21" s="310">
        <f t="shared" si="145"/>
        <v>0</v>
      </c>
      <c r="FE21" s="310">
        <f t="shared" si="145"/>
        <v>0</v>
      </c>
      <c r="FF21" s="310">
        <f t="shared" si="145"/>
        <v>0</v>
      </c>
      <c r="FG21" s="310">
        <f t="shared" si="145"/>
        <v>0</v>
      </c>
      <c r="FH21" s="310">
        <f t="shared" si="145"/>
        <v>0</v>
      </c>
      <c r="FI21" s="310">
        <f t="shared" si="145"/>
        <v>0</v>
      </c>
      <c r="FJ21" s="310">
        <f t="shared" si="145"/>
        <v>0</v>
      </c>
      <c r="FK21" s="310">
        <f t="shared" si="145"/>
        <v>0</v>
      </c>
      <c r="FL21" s="310">
        <f t="shared" si="145"/>
        <v>0</v>
      </c>
      <c r="FM21" s="310">
        <f t="shared" si="145"/>
        <v>0</v>
      </c>
      <c r="FN21" s="310">
        <f t="shared" si="145"/>
        <v>0</v>
      </c>
      <c r="FO21" s="310">
        <f t="shared" si="145"/>
        <v>0</v>
      </c>
      <c r="FP21" s="310">
        <f t="shared" si="145"/>
        <v>0</v>
      </c>
      <c r="FQ21" s="310">
        <f t="shared" si="145"/>
        <v>0</v>
      </c>
      <c r="FR21" s="310">
        <f t="shared" si="145"/>
        <v>0</v>
      </c>
      <c r="FS21" s="310">
        <f t="shared" si="145"/>
        <v>0</v>
      </c>
      <c r="FT21" s="310">
        <f t="shared" si="145"/>
        <v>0</v>
      </c>
      <c r="FU21" s="310">
        <f t="shared" si="145"/>
        <v>0</v>
      </c>
      <c r="FV21" s="310">
        <f t="shared" si="145"/>
        <v>0</v>
      </c>
      <c r="FW21" s="310">
        <f t="shared" si="145"/>
        <v>0</v>
      </c>
      <c r="FX21" s="310">
        <f t="shared" si="145"/>
        <v>0</v>
      </c>
      <c r="FY21" s="310">
        <f t="shared" si="145"/>
        <v>0</v>
      </c>
      <c r="FZ21" s="310">
        <f t="shared" si="145"/>
        <v>0</v>
      </c>
      <c r="GA21" s="310">
        <f t="shared" si="145"/>
        <v>0</v>
      </c>
      <c r="GB21" s="310">
        <f t="shared" si="145"/>
        <v>0</v>
      </c>
      <c r="GC21" s="310">
        <f t="shared" si="145"/>
        <v>0</v>
      </c>
      <c r="GD21" s="310">
        <f t="shared" si="145"/>
        <v>0</v>
      </c>
      <c r="GE21" s="310">
        <f t="shared" si="145"/>
        <v>0</v>
      </c>
      <c r="GF21" s="310">
        <f t="shared" si="145"/>
        <v>0</v>
      </c>
      <c r="GG21" s="310">
        <f t="shared" si="145"/>
        <v>0</v>
      </c>
      <c r="GH21" s="310">
        <f t="shared" si="145"/>
        <v>0</v>
      </c>
      <c r="GI21" s="310">
        <f>GI22+GI23+GI24+GI25</f>
        <v>0</v>
      </c>
      <c r="GJ21" s="310">
        <f t="shared" ref="GJ21:GK21" si="146">GJ22+GJ23+GJ24+GJ25</f>
        <v>0</v>
      </c>
      <c r="GK21" s="310">
        <f t="shared" si="146"/>
        <v>0</v>
      </c>
      <c r="GL21" s="310">
        <f t="shared" si="145"/>
        <v>0</v>
      </c>
      <c r="GM21" s="310">
        <f t="shared" si="145"/>
        <v>0</v>
      </c>
      <c r="GN21" s="310">
        <f t="shared" si="145"/>
        <v>0</v>
      </c>
      <c r="GO21" s="310">
        <f t="shared" si="145"/>
        <v>0</v>
      </c>
      <c r="GP21" s="310">
        <f t="shared" si="145"/>
        <v>0</v>
      </c>
      <c r="GQ21" s="310">
        <f t="shared" si="145"/>
        <v>0</v>
      </c>
      <c r="GR21" s="310">
        <f t="shared" si="145"/>
        <v>0</v>
      </c>
      <c r="GS21" s="310">
        <f t="shared" si="145"/>
        <v>0</v>
      </c>
      <c r="GT21" s="310">
        <v>0</v>
      </c>
      <c r="GU21" s="310">
        <f>GU22+GU23+GU24+GU25</f>
        <v>0</v>
      </c>
      <c r="GV21" s="310">
        <f t="shared" ref="GV21:GW21" si="147">GV22+GV23+GV24+GV25</f>
        <v>0</v>
      </c>
      <c r="GW21" s="310">
        <f t="shared" si="147"/>
        <v>0</v>
      </c>
      <c r="GX21" s="310">
        <f>GX22+GX23+GX24+GX25</f>
        <v>0</v>
      </c>
      <c r="GY21" s="310">
        <f t="shared" ref="GY21:GZ21" si="148">GY22+GY23+GY24+GY25</f>
        <v>0</v>
      </c>
      <c r="GZ21" s="310">
        <f t="shared" si="148"/>
        <v>0</v>
      </c>
      <c r="HA21" s="310">
        <f>HA22+HA23+HA24+HA25</f>
        <v>2138372</v>
      </c>
      <c r="HB21" s="310">
        <f t="shared" ref="HB21:HC21" si="149">HB22+HB23+HB24+HB25</f>
        <v>4407673</v>
      </c>
      <c r="HC21" s="311">
        <f t="shared" si="149"/>
        <v>1230203</v>
      </c>
    </row>
    <row r="22" spans="1:211" x14ac:dyDescent="0.2">
      <c r="A22" s="305" t="s">
        <v>579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>
        <v>0</v>
      </c>
      <c r="P22" s="306"/>
      <c r="Q22" s="306"/>
      <c r="R22" s="306"/>
      <c r="S22" s="306"/>
      <c r="T22" s="306">
        <v>0</v>
      </c>
      <c r="U22" s="306">
        <v>0</v>
      </c>
      <c r="V22" s="306"/>
      <c r="W22" s="306"/>
      <c r="X22" s="306"/>
      <c r="Y22" s="306"/>
      <c r="Z22" s="306">
        <v>0</v>
      </c>
      <c r="AA22" s="306"/>
      <c r="AB22" s="306"/>
      <c r="AC22" s="306">
        <v>0</v>
      </c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  <c r="AU22" s="306"/>
      <c r="AV22" s="306"/>
      <c r="AW22" s="306"/>
      <c r="AX22" s="306"/>
      <c r="AY22" s="306">
        <v>0</v>
      </c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0</v>
      </c>
      <c r="BQ22" s="306">
        <v>0</v>
      </c>
      <c r="BR22" s="306"/>
      <c r="BS22" s="306"/>
      <c r="BT22" s="306"/>
      <c r="BU22" s="306"/>
      <c r="BV22" s="306"/>
      <c r="BW22" s="306"/>
      <c r="BX22" s="306"/>
      <c r="BY22" s="306"/>
      <c r="BZ22" s="306">
        <v>0</v>
      </c>
      <c r="CA22" s="306"/>
      <c r="CB22" s="306"/>
      <c r="CC22" s="306"/>
      <c r="CD22" s="306"/>
      <c r="CE22" s="306"/>
      <c r="CF22" s="306">
        <v>0</v>
      </c>
      <c r="CG22" s="306"/>
      <c r="CH22" s="306"/>
      <c r="CI22" s="306"/>
      <c r="CJ22" s="306"/>
      <c r="CK22" s="306"/>
      <c r="CL22" s="306">
        <v>0</v>
      </c>
      <c r="CM22" s="306"/>
      <c r="CN22" s="306"/>
      <c r="CO22" s="306">
        <v>0</v>
      </c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>
        <v>0</v>
      </c>
      <c r="DB22" s="306"/>
      <c r="DC22" s="306">
        <v>500000</v>
      </c>
      <c r="DD22" s="306">
        <v>1071328</v>
      </c>
      <c r="DE22" s="306">
        <v>509692</v>
      </c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94">
        <f t="shared" si="61"/>
        <v>500000</v>
      </c>
      <c r="DS22" s="394">
        <f t="shared" si="61"/>
        <v>1071328</v>
      </c>
      <c r="DT22" s="394">
        <f t="shared" si="61"/>
        <v>509692</v>
      </c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94">
        <f t="shared" si="62"/>
        <v>0</v>
      </c>
      <c r="EW22" s="394">
        <f t="shared" si="62"/>
        <v>0</v>
      </c>
      <c r="EX22" s="394">
        <f t="shared" si="62"/>
        <v>0</v>
      </c>
      <c r="EY22" s="306"/>
      <c r="EZ22" s="306"/>
      <c r="FA22" s="306"/>
      <c r="FB22" s="306"/>
      <c r="FC22" s="306"/>
      <c r="FD22" s="306"/>
      <c r="FE22" s="306"/>
      <c r="FF22" s="306"/>
      <c r="FG22" s="306"/>
      <c r="FH22" s="306"/>
      <c r="FI22" s="306"/>
      <c r="FJ22" s="306"/>
      <c r="FK22" s="306"/>
      <c r="FL22" s="306"/>
      <c r="FM22" s="306"/>
      <c r="FN22" s="306"/>
      <c r="FO22" s="306"/>
      <c r="FP22" s="306"/>
      <c r="FQ22" s="306"/>
      <c r="FR22" s="306"/>
      <c r="FS22" s="306"/>
      <c r="FT22" s="306"/>
      <c r="FU22" s="306"/>
      <c r="FV22" s="306"/>
      <c r="FW22" s="306"/>
      <c r="FX22" s="306"/>
      <c r="FY22" s="306"/>
      <c r="FZ22" s="306"/>
      <c r="GA22" s="306"/>
      <c r="GB22" s="306"/>
      <c r="GC22" s="306"/>
      <c r="GD22" s="306"/>
      <c r="GE22" s="306"/>
      <c r="GF22" s="306"/>
      <c r="GG22" s="306"/>
      <c r="GH22" s="306"/>
      <c r="GI22" s="306"/>
      <c r="GJ22" s="306"/>
      <c r="GK22" s="306"/>
      <c r="GL22" s="334">
        <f t="shared" si="63"/>
        <v>0</v>
      </c>
      <c r="GM22" s="306">
        <f t="shared" si="63"/>
        <v>0</v>
      </c>
      <c r="GN22" s="306">
        <f t="shared" si="63"/>
        <v>0</v>
      </c>
      <c r="GO22" s="334"/>
      <c r="GP22" s="306"/>
      <c r="GQ22" s="306"/>
      <c r="GR22" s="334"/>
      <c r="GS22" s="306"/>
      <c r="GT22" s="306"/>
      <c r="GU22" s="334"/>
      <c r="GV22" s="306"/>
      <c r="GW22" s="306"/>
      <c r="GX22" s="337">
        <f t="shared" si="64"/>
        <v>0</v>
      </c>
      <c r="GY22" s="337">
        <f t="shared" si="64"/>
        <v>0</v>
      </c>
      <c r="GZ22" s="337">
        <f t="shared" si="64"/>
        <v>0</v>
      </c>
      <c r="HA22" s="337">
        <f t="shared" si="65"/>
        <v>500000</v>
      </c>
      <c r="HB22" s="337">
        <f t="shared" si="65"/>
        <v>1071328</v>
      </c>
      <c r="HC22" s="338">
        <f t="shared" si="65"/>
        <v>509692</v>
      </c>
    </row>
    <row r="23" spans="1:211" x14ac:dyDescent="0.2">
      <c r="A23" s="305" t="s">
        <v>580</v>
      </c>
      <c r="B23" s="306">
        <v>0</v>
      </c>
      <c r="C23" s="306"/>
      <c r="D23" s="306"/>
      <c r="E23" s="306">
        <v>0</v>
      </c>
      <c r="F23" s="306"/>
      <c r="G23" s="306"/>
      <c r="H23" s="306">
        <v>0</v>
      </c>
      <c r="I23" s="306"/>
      <c r="J23" s="306"/>
      <c r="K23" s="306">
        <v>0</v>
      </c>
      <c r="L23" s="306"/>
      <c r="M23" s="306"/>
      <c r="N23" s="306">
        <v>0</v>
      </c>
      <c r="O23" s="306">
        <v>0</v>
      </c>
      <c r="P23" s="306"/>
      <c r="Q23" s="306">
        <v>0</v>
      </c>
      <c r="R23" s="306"/>
      <c r="S23" s="306"/>
      <c r="T23" s="306">
        <v>0</v>
      </c>
      <c r="U23" s="306">
        <v>0</v>
      </c>
      <c r="V23" s="306"/>
      <c r="W23" s="306"/>
      <c r="X23" s="306"/>
      <c r="Y23" s="306"/>
      <c r="Z23" s="306">
        <v>0</v>
      </c>
      <c r="AA23" s="306"/>
      <c r="AB23" s="306"/>
      <c r="AC23" s="306">
        <v>0</v>
      </c>
      <c r="AD23" s="306"/>
      <c r="AE23" s="306"/>
      <c r="AF23" s="306">
        <v>0</v>
      </c>
      <c r="AG23" s="306"/>
      <c r="AH23" s="306"/>
      <c r="AI23" s="306">
        <v>0</v>
      </c>
      <c r="AJ23" s="306"/>
      <c r="AK23" s="306"/>
      <c r="AL23" s="306">
        <v>0</v>
      </c>
      <c r="AM23" s="306"/>
      <c r="AN23" s="306"/>
      <c r="AO23" s="306">
        <v>0</v>
      </c>
      <c r="AP23" s="306"/>
      <c r="AQ23" s="306"/>
      <c r="AR23" s="306">
        <v>0</v>
      </c>
      <c r="AS23" s="306"/>
      <c r="AT23" s="306"/>
      <c r="AU23" s="306">
        <v>0</v>
      </c>
      <c r="AV23" s="306"/>
      <c r="AW23" s="306"/>
      <c r="AX23" s="306">
        <v>0</v>
      </c>
      <c r="AY23" s="306">
        <v>0</v>
      </c>
      <c r="AZ23" s="306"/>
      <c r="BA23" s="306">
        <v>0</v>
      </c>
      <c r="BB23" s="306"/>
      <c r="BC23" s="306"/>
      <c r="BD23" s="306"/>
      <c r="BE23" s="306"/>
      <c r="BF23" s="306"/>
      <c r="BG23" s="306">
        <v>0</v>
      </c>
      <c r="BH23" s="306"/>
      <c r="BI23" s="306"/>
      <c r="BJ23" s="306">
        <v>0</v>
      </c>
      <c r="BK23" s="306"/>
      <c r="BL23" s="306"/>
      <c r="BM23" s="306"/>
      <c r="BN23" s="306"/>
      <c r="BO23" s="306"/>
      <c r="BP23" s="306">
        <f>'11601 kiadás 4a.'!Q133</f>
        <v>0</v>
      </c>
      <c r="BQ23" s="306">
        <f>'11601 kiadás 4a.'!R133</f>
        <v>0</v>
      </c>
      <c r="BR23" s="306">
        <f>'11601 kiadás 4a.'!S133</f>
        <v>0</v>
      </c>
      <c r="BS23" s="306">
        <v>0</v>
      </c>
      <c r="BT23" s="306"/>
      <c r="BU23" s="306"/>
      <c r="BV23" s="306"/>
      <c r="BW23" s="306"/>
      <c r="BX23" s="306"/>
      <c r="BY23" s="306">
        <v>0</v>
      </c>
      <c r="BZ23" s="306">
        <v>0</v>
      </c>
      <c r="CA23" s="306"/>
      <c r="CB23" s="306"/>
      <c r="CC23" s="306"/>
      <c r="CD23" s="306"/>
      <c r="CE23" s="306">
        <f>'11602 kiadás 4b.'!T61</f>
        <v>0</v>
      </c>
      <c r="CF23" s="306">
        <f>'11602 kiadás 4b.'!U61</f>
        <v>0</v>
      </c>
      <c r="CG23" s="306">
        <f>'11602 kiadás 4b.'!V61</f>
        <v>0</v>
      </c>
      <c r="CH23" s="306">
        <f>'11603 kiadás 4c.'!N17</f>
        <v>0</v>
      </c>
      <c r="CI23" s="306">
        <f>'11603 kiadás 4c.'!O17</f>
        <v>0</v>
      </c>
      <c r="CJ23" s="306">
        <f>'11603 kiadás 4c.'!P17</f>
        <v>0</v>
      </c>
      <c r="CK23" s="306">
        <f>'11604 kiadás 4d. '!W102</f>
        <v>0</v>
      </c>
      <c r="CL23" s="306">
        <f>'11604 kiadás 4d. '!X102</f>
        <v>225883</v>
      </c>
      <c r="CM23" s="306">
        <f>'11604 kiadás 4d. '!Y102</f>
        <v>0</v>
      </c>
      <c r="CN23" s="306"/>
      <c r="CO23" s="306">
        <v>0</v>
      </c>
      <c r="CP23" s="306"/>
      <c r="CQ23" s="306"/>
      <c r="CR23" s="306"/>
      <c r="CS23" s="306"/>
      <c r="CT23" s="306">
        <v>0</v>
      </c>
      <c r="CU23" s="306"/>
      <c r="CV23" s="306"/>
      <c r="CW23" s="306">
        <v>0</v>
      </c>
      <c r="CX23" s="306"/>
      <c r="CY23" s="306"/>
      <c r="CZ23" s="306">
        <v>0</v>
      </c>
      <c r="DA23" s="306">
        <v>4950</v>
      </c>
      <c r="DB23" s="306">
        <v>4950</v>
      </c>
      <c r="DC23" s="306">
        <v>0</v>
      </c>
      <c r="DD23" s="306">
        <v>0</v>
      </c>
      <c r="DE23" s="306"/>
      <c r="DF23" s="306">
        <v>0</v>
      </c>
      <c r="DG23" s="306"/>
      <c r="DH23" s="306"/>
      <c r="DI23" s="306">
        <v>0</v>
      </c>
      <c r="DJ23" s="306"/>
      <c r="DK23" s="306"/>
      <c r="DL23" s="306">
        <v>0</v>
      </c>
      <c r="DM23" s="306"/>
      <c r="DN23" s="306"/>
      <c r="DO23" s="306">
        <v>0</v>
      </c>
      <c r="DP23" s="306"/>
      <c r="DQ23" s="306"/>
      <c r="DR23" s="394">
        <f t="shared" si="61"/>
        <v>0</v>
      </c>
      <c r="DS23" s="394">
        <f t="shared" si="61"/>
        <v>230833</v>
      </c>
      <c r="DT23" s="394">
        <f t="shared" si="61"/>
        <v>4950</v>
      </c>
      <c r="DU23" s="306"/>
      <c r="DV23" s="306"/>
      <c r="DW23" s="306"/>
      <c r="DX23" s="306"/>
      <c r="DY23" s="306"/>
      <c r="DZ23" s="306"/>
      <c r="EA23" s="306"/>
      <c r="EB23" s="306"/>
      <c r="EC23" s="306"/>
      <c r="ED23" s="306">
        <v>0</v>
      </c>
      <c r="EE23" s="306"/>
      <c r="EF23" s="306"/>
      <c r="EG23" s="306"/>
      <c r="EH23" s="306"/>
      <c r="EI23" s="306"/>
      <c r="EJ23" s="306">
        <v>0</v>
      </c>
      <c r="EK23" s="306"/>
      <c r="EL23" s="306"/>
      <c r="EM23" s="306"/>
      <c r="EN23" s="306"/>
      <c r="EO23" s="306"/>
      <c r="EP23" s="306">
        <v>0</v>
      </c>
      <c r="EQ23" s="306"/>
      <c r="ER23" s="306"/>
      <c r="ES23" s="306">
        <v>0</v>
      </c>
      <c r="ET23" s="306"/>
      <c r="EU23" s="306"/>
      <c r="EV23" s="394">
        <f t="shared" si="62"/>
        <v>0</v>
      </c>
      <c r="EW23" s="394">
        <f t="shared" si="62"/>
        <v>0</v>
      </c>
      <c r="EX23" s="394">
        <f t="shared" si="62"/>
        <v>0</v>
      </c>
      <c r="EY23" s="306"/>
      <c r="EZ23" s="306"/>
      <c r="FA23" s="306"/>
      <c r="FB23" s="306"/>
      <c r="FC23" s="306"/>
      <c r="FD23" s="306"/>
      <c r="FE23" s="306"/>
      <c r="FF23" s="306"/>
      <c r="FG23" s="306"/>
      <c r="FH23" s="306"/>
      <c r="FI23" s="306"/>
      <c r="FJ23" s="306"/>
      <c r="FK23" s="306"/>
      <c r="FL23" s="306"/>
      <c r="FM23" s="306"/>
      <c r="FN23" s="306"/>
      <c r="FO23" s="306"/>
      <c r="FP23" s="306"/>
      <c r="FQ23" s="306"/>
      <c r="FR23" s="306"/>
      <c r="FS23" s="306"/>
      <c r="FT23" s="306"/>
      <c r="FU23" s="306"/>
      <c r="FV23" s="306"/>
      <c r="FW23" s="306"/>
      <c r="FX23" s="306"/>
      <c r="FY23" s="306"/>
      <c r="FZ23" s="306"/>
      <c r="GA23" s="306"/>
      <c r="GB23" s="306"/>
      <c r="GC23" s="306"/>
      <c r="GD23" s="306"/>
      <c r="GE23" s="306"/>
      <c r="GF23" s="306"/>
      <c r="GG23" s="306"/>
      <c r="GH23" s="306"/>
      <c r="GI23" s="306"/>
      <c r="GJ23" s="306"/>
      <c r="GK23" s="306"/>
      <c r="GL23" s="334">
        <f t="shared" si="63"/>
        <v>0</v>
      </c>
      <c r="GM23" s="306">
        <f t="shared" si="63"/>
        <v>0</v>
      </c>
      <c r="GN23" s="306">
        <f t="shared" si="63"/>
        <v>0</v>
      </c>
      <c r="GO23" s="334"/>
      <c r="GP23" s="306"/>
      <c r="GQ23" s="306"/>
      <c r="GR23" s="334"/>
      <c r="GS23" s="306"/>
      <c r="GT23" s="306"/>
      <c r="GU23" s="334"/>
      <c r="GV23" s="306"/>
      <c r="GW23" s="306"/>
      <c r="GX23" s="337">
        <f t="shared" si="64"/>
        <v>0</v>
      </c>
      <c r="GY23" s="337">
        <f t="shared" si="64"/>
        <v>0</v>
      </c>
      <c r="GZ23" s="337">
        <f t="shared" si="64"/>
        <v>0</v>
      </c>
      <c r="HA23" s="337">
        <f t="shared" si="65"/>
        <v>0</v>
      </c>
      <c r="HB23" s="337">
        <f t="shared" si="65"/>
        <v>230833</v>
      </c>
      <c r="HC23" s="338">
        <f t="shared" si="65"/>
        <v>4950</v>
      </c>
    </row>
    <row r="24" spans="1:211" x14ac:dyDescent="0.2">
      <c r="A24" s="305" t="s">
        <v>581</v>
      </c>
      <c r="B24" s="306">
        <v>0</v>
      </c>
      <c r="C24" s="306"/>
      <c r="D24" s="306"/>
      <c r="E24" s="306">
        <v>0</v>
      </c>
      <c r="F24" s="306"/>
      <c r="G24" s="306"/>
      <c r="H24" s="306">
        <v>0</v>
      </c>
      <c r="I24" s="306"/>
      <c r="J24" s="306"/>
      <c r="K24" s="306">
        <v>0</v>
      </c>
      <c r="L24" s="306"/>
      <c r="M24" s="306"/>
      <c r="N24" s="306">
        <v>5100</v>
      </c>
      <c r="O24" s="306">
        <v>84261</v>
      </c>
      <c r="P24" s="306">
        <v>82448</v>
      </c>
      <c r="Q24" s="306">
        <v>0</v>
      </c>
      <c r="R24" s="306"/>
      <c r="S24" s="306"/>
      <c r="T24" s="306">
        <v>0</v>
      </c>
      <c r="U24" s="306">
        <v>0</v>
      </c>
      <c r="V24" s="306"/>
      <c r="W24" s="306"/>
      <c r="X24" s="306"/>
      <c r="Y24" s="306"/>
      <c r="Z24" s="306">
        <v>0</v>
      </c>
      <c r="AA24" s="306"/>
      <c r="AB24" s="306"/>
      <c r="AC24" s="306">
        <v>0</v>
      </c>
      <c r="AD24" s="306"/>
      <c r="AE24" s="306"/>
      <c r="AF24" s="306">
        <v>0</v>
      </c>
      <c r="AG24" s="306"/>
      <c r="AH24" s="306"/>
      <c r="AI24" s="306">
        <v>0</v>
      </c>
      <c r="AJ24" s="306"/>
      <c r="AK24" s="306"/>
      <c r="AL24" s="306">
        <v>0</v>
      </c>
      <c r="AM24" s="306"/>
      <c r="AN24" s="306"/>
      <c r="AO24" s="306">
        <v>0</v>
      </c>
      <c r="AP24" s="306"/>
      <c r="AQ24" s="306"/>
      <c r="AR24" s="306">
        <v>0</v>
      </c>
      <c r="AS24" s="306"/>
      <c r="AT24" s="306"/>
      <c r="AU24" s="306">
        <v>0</v>
      </c>
      <c r="AV24" s="306"/>
      <c r="AW24" s="306"/>
      <c r="AX24" s="306">
        <v>1500</v>
      </c>
      <c r="AY24" s="306">
        <v>2965</v>
      </c>
      <c r="AZ24" s="334">
        <v>1945</v>
      </c>
      <c r="BA24" s="306">
        <v>0</v>
      </c>
      <c r="BB24" s="306"/>
      <c r="BC24" s="306"/>
      <c r="BD24" s="306"/>
      <c r="BE24" s="306"/>
      <c r="BF24" s="306"/>
      <c r="BG24" s="306">
        <v>0</v>
      </c>
      <c r="BH24" s="306"/>
      <c r="BI24" s="306"/>
      <c r="BJ24" s="306">
        <v>0</v>
      </c>
      <c r="BK24" s="306"/>
      <c r="BL24" s="306"/>
      <c r="BM24" s="306"/>
      <c r="BN24" s="306"/>
      <c r="BO24" s="306"/>
      <c r="BP24" s="306">
        <f>'11601 kiadás 4a.'!T133</f>
        <v>20000</v>
      </c>
      <c r="BQ24" s="306">
        <f>'11601 kiadás 4a.'!U133</f>
        <v>25300</v>
      </c>
      <c r="BR24" s="306">
        <f>'11601 kiadás 4a.'!V133</f>
        <v>25137</v>
      </c>
      <c r="BS24" s="306">
        <v>0</v>
      </c>
      <c r="BT24" s="306"/>
      <c r="BU24" s="306"/>
      <c r="BV24" s="306"/>
      <c r="BW24" s="306"/>
      <c r="BX24" s="306"/>
      <c r="BY24" s="306">
        <v>10480</v>
      </c>
      <c r="BZ24" s="306">
        <v>14949</v>
      </c>
      <c r="CA24" s="334">
        <f>14949</f>
        <v>14949</v>
      </c>
      <c r="CB24" s="306"/>
      <c r="CC24" s="306"/>
      <c r="CD24" s="306"/>
      <c r="CE24" s="306">
        <f>'11602 kiadás 4b.'!W61</f>
        <v>18570</v>
      </c>
      <c r="CF24" s="306">
        <f>'11602 kiadás 4b.'!X61</f>
        <v>208964</v>
      </c>
      <c r="CG24" s="334">
        <f>'11602 kiadás 4b.'!Y61</f>
        <v>141937</v>
      </c>
      <c r="CH24" s="306">
        <f>'11603 kiadás 4c.'!Q17</f>
        <v>0</v>
      </c>
      <c r="CI24" s="306">
        <f>'11603 kiadás 4c.'!R17</f>
        <v>0</v>
      </c>
      <c r="CJ24" s="306">
        <f>'11603 kiadás 4c.'!S17</f>
        <v>0</v>
      </c>
      <c r="CK24" s="306">
        <f>'11604 kiadás 4d. '!Z102</f>
        <v>0</v>
      </c>
      <c r="CL24" s="306">
        <f>'11604 kiadás 4d. '!AA102</f>
        <v>0</v>
      </c>
      <c r="CM24" s="306">
        <f>'11604 kiadás 4d. '!AB102</f>
        <v>0</v>
      </c>
      <c r="CN24" s="306">
        <f>'11605 kiadás 4e.'!W53</f>
        <v>164585</v>
      </c>
      <c r="CO24" s="306">
        <f>'11605 kiadás 4e.'!X53</f>
        <v>164585</v>
      </c>
      <c r="CP24" s="306">
        <f>'11605 kiadás 4e.'!Y53</f>
        <v>5898</v>
      </c>
      <c r="CQ24" s="306"/>
      <c r="CR24" s="306"/>
      <c r="CS24" s="306"/>
      <c r="CT24" s="306">
        <v>0</v>
      </c>
      <c r="CU24" s="306"/>
      <c r="CV24" s="306"/>
      <c r="CW24" s="306">
        <v>0</v>
      </c>
      <c r="CX24" s="306"/>
      <c r="CY24" s="306"/>
      <c r="CZ24" s="306">
        <v>0</v>
      </c>
      <c r="DA24" s="306">
        <v>0</v>
      </c>
      <c r="DB24" s="306">
        <v>902</v>
      </c>
      <c r="DC24" s="306">
        <v>500000</v>
      </c>
      <c r="DD24" s="306">
        <v>1387684</v>
      </c>
      <c r="DE24" s="306">
        <v>442345</v>
      </c>
      <c r="DF24" s="306">
        <v>0</v>
      </c>
      <c r="DG24" s="306"/>
      <c r="DH24" s="306"/>
      <c r="DI24" s="306">
        <v>0</v>
      </c>
      <c r="DJ24" s="306"/>
      <c r="DK24" s="306"/>
      <c r="DL24" s="306">
        <v>0</v>
      </c>
      <c r="DM24" s="306"/>
      <c r="DN24" s="306"/>
      <c r="DO24" s="306">
        <v>0</v>
      </c>
      <c r="DP24" s="306"/>
      <c r="DQ24" s="306"/>
      <c r="DR24" s="394">
        <f t="shared" si="61"/>
        <v>720235</v>
      </c>
      <c r="DS24" s="394">
        <f t="shared" si="61"/>
        <v>1888708</v>
      </c>
      <c r="DT24" s="394">
        <f t="shared" si="61"/>
        <v>715561</v>
      </c>
      <c r="DU24" s="306"/>
      <c r="DV24" s="306"/>
      <c r="DW24" s="306"/>
      <c r="DX24" s="306"/>
      <c r="DY24" s="306"/>
      <c r="DZ24" s="306"/>
      <c r="EA24" s="306"/>
      <c r="EB24" s="306"/>
      <c r="EC24" s="306"/>
      <c r="ED24" s="306">
        <v>0</v>
      </c>
      <c r="EE24" s="306"/>
      <c r="EF24" s="306"/>
      <c r="EG24" s="306"/>
      <c r="EH24" s="306"/>
      <c r="EI24" s="306"/>
      <c r="EJ24" s="306">
        <v>0</v>
      </c>
      <c r="EK24" s="306"/>
      <c r="EL24" s="306"/>
      <c r="EM24" s="306"/>
      <c r="EN24" s="306"/>
      <c r="EO24" s="306"/>
      <c r="EP24" s="306">
        <v>0</v>
      </c>
      <c r="EQ24" s="306"/>
      <c r="ER24" s="306"/>
      <c r="ES24" s="306">
        <v>0</v>
      </c>
      <c r="ET24" s="306"/>
      <c r="EU24" s="306"/>
      <c r="EV24" s="394">
        <f t="shared" si="62"/>
        <v>0</v>
      </c>
      <c r="EW24" s="394">
        <f t="shared" si="62"/>
        <v>0</v>
      </c>
      <c r="EX24" s="394">
        <f t="shared" si="62"/>
        <v>0</v>
      </c>
      <c r="EY24" s="306"/>
      <c r="EZ24" s="306"/>
      <c r="FA24" s="306"/>
      <c r="FB24" s="306"/>
      <c r="FC24" s="306"/>
      <c r="FD24" s="306"/>
      <c r="FE24" s="306"/>
      <c r="FF24" s="306"/>
      <c r="FG24" s="306"/>
      <c r="FH24" s="306"/>
      <c r="FI24" s="306"/>
      <c r="FJ24" s="306"/>
      <c r="FK24" s="306"/>
      <c r="FL24" s="306"/>
      <c r="FM24" s="306"/>
      <c r="FN24" s="306"/>
      <c r="FO24" s="306"/>
      <c r="FP24" s="306"/>
      <c r="FQ24" s="306"/>
      <c r="FR24" s="306"/>
      <c r="FS24" s="306"/>
      <c r="FT24" s="306"/>
      <c r="FU24" s="306"/>
      <c r="FV24" s="306"/>
      <c r="FW24" s="306"/>
      <c r="FX24" s="306"/>
      <c r="FY24" s="306"/>
      <c r="FZ24" s="306"/>
      <c r="GA24" s="306"/>
      <c r="GB24" s="306"/>
      <c r="GC24" s="306"/>
      <c r="GD24" s="306"/>
      <c r="GE24" s="306"/>
      <c r="GF24" s="306"/>
      <c r="GG24" s="306"/>
      <c r="GH24" s="306"/>
      <c r="GI24" s="306"/>
      <c r="GJ24" s="306"/>
      <c r="GK24" s="306"/>
      <c r="GL24" s="334">
        <f t="shared" si="63"/>
        <v>0</v>
      </c>
      <c r="GM24" s="306">
        <f t="shared" si="63"/>
        <v>0</v>
      </c>
      <c r="GN24" s="306">
        <f t="shared" si="63"/>
        <v>0</v>
      </c>
      <c r="GO24" s="334"/>
      <c r="GP24" s="306"/>
      <c r="GQ24" s="306"/>
      <c r="GR24" s="334"/>
      <c r="GS24" s="306"/>
      <c r="GT24" s="306"/>
      <c r="GU24" s="334"/>
      <c r="GV24" s="306"/>
      <c r="GW24" s="306"/>
      <c r="GX24" s="337">
        <f t="shared" si="64"/>
        <v>0</v>
      </c>
      <c r="GY24" s="337">
        <f t="shared" si="64"/>
        <v>0</v>
      </c>
      <c r="GZ24" s="337">
        <f t="shared" si="64"/>
        <v>0</v>
      </c>
      <c r="HA24" s="337">
        <f t="shared" si="65"/>
        <v>720235</v>
      </c>
      <c r="HB24" s="337">
        <f t="shared" si="65"/>
        <v>1888708</v>
      </c>
      <c r="HC24" s="338">
        <f t="shared" si="65"/>
        <v>715561</v>
      </c>
    </row>
    <row r="25" spans="1:211" x14ac:dyDescent="0.2">
      <c r="A25" s="305" t="s">
        <v>582</v>
      </c>
      <c r="B25" s="306">
        <v>0</v>
      </c>
      <c r="C25" s="306"/>
      <c r="D25" s="306"/>
      <c r="E25" s="306">
        <v>0</v>
      </c>
      <c r="F25" s="306"/>
      <c r="G25" s="306"/>
      <c r="H25" s="306">
        <v>0</v>
      </c>
      <c r="I25" s="306"/>
      <c r="J25" s="306"/>
      <c r="K25" s="306">
        <v>0</v>
      </c>
      <c r="L25" s="306"/>
      <c r="M25" s="306"/>
      <c r="N25" s="306">
        <v>0</v>
      </c>
      <c r="O25" s="306">
        <v>0</v>
      </c>
      <c r="P25" s="306"/>
      <c r="Q25" s="306">
        <v>0</v>
      </c>
      <c r="R25" s="306"/>
      <c r="S25" s="306"/>
      <c r="T25" s="306">
        <f>[3]tartalékok!E29</f>
        <v>918137</v>
      </c>
      <c r="U25" s="306">
        <v>1216804</v>
      </c>
      <c r="V25" s="306"/>
      <c r="W25" s="306"/>
      <c r="X25" s="306"/>
      <c r="Y25" s="306"/>
      <c r="Z25" s="306">
        <v>0</v>
      </c>
      <c r="AA25" s="306"/>
      <c r="AB25" s="306"/>
      <c r="AC25" s="306">
        <v>0</v>
      </c>
      <c r="AD25" s="306"/>
      <c r="AE25" s="306"/>
      <c r="AF25" s="306">
        <v>0</v>
      </c>
      <c r="AG25" s="306"/>
      <c r="AH25" s="306"/>
      <c r="AI25" s="306">
        <v>0</v>
      </c>
      <c r="AJ25" s="306"/>
      <c r="AK25" s="306"/>
      <c r="AL25" s="306">
        <v>0</v>
      </c>
      <c r="AM25" s="306"/>
      <c r="AN25" s="306"/>
      <c r="AO25" s="306">
        <v>0</v>
      </c>
      <c r="AP25" s="306"/>
      <c r="AQ25" s="306"/>
      <c r="AR25" s="306">
        <v>0</v>
      </c>
      <c r="AS25" s="306"/>
      <c r="AT25" s="306"/>
      <c r="AU25" s="306">
        <v>0</v>
      </c>
      <c r="AV25" s="306"/>
      <c r="AW25" s="306"/>
      <c r="AX25" s="306">
        <v>0</v>
      </c>
      <c r="AY25" s="306">
        <v>0</v>
      </c>
      <c r="AZ25" s="306"/>
      <c r="BA25" s="306">
        <v>0</v>
      </c>
      <c r="BB25" s="306"/>
      <c r="BC25" s="306"/>
      <c r="BD25" s="306"/>
      <c r="BE25" s="306"/>
      <c r="BF25" s="306"/>
      <c r="BG25" s="306">
        <v>0</v>
      </c>
      <c r="BH25" s="306"/>
      <c r="BI25" s="306"/>
      <c r="BJ25" s="306">
        <v>0</v>
      </c>
      <c r="BK25" s="306"/>
      <c r="BL25" s="306"/>
      <c r="BM25" s="306"/>
      <c r="BN25" s="306"/>
      <c r="BO25" s="306"/>
      <c r="BP25" s="306">
        <v>0</v>
      </c>
      <c r="BQ25" s="306">
        <v>0</v>
      </c>
      <c r="BR25" s="306"/>
      <c r="BS25" s="306">
        <v>0</v>
      </c>
      <c r="BT25" s="306"/>
      <c r="BU25" s="306"/>
      <c r="BV25" s="306"/>
      <c r="BW25" s="306"/>
      <c r="BX25" s="306"/>
      <c r="BY25" s="306">
        <v>0</v>
      </c>
      <c r="BZ25" s="306">
        <v>0</v>
      </c>
      <c r="CA25" s="306"/>
      <c r="CB25" s="306"/>
      <c r="CC25" s="306"/>
      <c r="CD25" s="306"/>
      <c r="CE25" s="306"/>
      <c r="CF25" s="306">
        <v>0</v>
      </c>
      <c r="CG25" s="306"/>
      <c r="CH25" s="306"/>
      <c r="CI25" s="306"/>
      <c r="CJ25" s="306"/>
      <c r="CK25" s="306"/>
      <c r="CL25" s="306">
        <v>0</v>
      </c>
      <c r="CM25" s="306"/>
      <c r="CN25" s="306">
        <v>0</v>
      </c>
      <c r="CO25" s="306">
        <v>0</v>
      </c>
      <c r="CP25" s="306"/>
      <c r="CQ25" s="306"/>
      <c r="CR25" s="306"/>
      <c r="CS25" s="306"/>
      <c r="CT25" s="306">
        <v>0</v>
      </c>
      <c r="CU25" s="306"/>
      <c r="CV25" s="306"/>
      <c r="CW25" s="306">
        <v>0</v>
      </c>
      <c r="CX25" s="306"/>
      <c r="CY25" s="306"/>
      <c r="CZ25" s="306">
        <v>0</v>
      </c>
      <c r="DA25" s="306">
        <v>0</v>
      </c>
      <c r="DB25" s="306"/>
      <c r="DC25" s="306">
        <v>0</v>
      </c>
      <c r="DD25" s="306">
        <v>0</v>
      </c>
      <c r="DE25" s="306"/>
      <c r="DF25" s="306">
        <v>0</v>
      </c>
      <c r="DG25" s="306"/>
      <c r="DH25" s="306"/>
      <c r="DI25" s="306">
        <v>0</v>
      </c>
      <c r="DJ25" s="306"/>
      <c r="DK25" s="306"/>
      <c r="DL25" s="306">
        <v>0</v>
      </c>
      <c r="DM25" s="306"/>
      <c r="DN25" s="306"/>
      <c r="DO25" s="306">
        <v>0</v>
      </c>
      <c r="DP25" s="306"/>
      <c r="DQ25" s="306"/>
      <c r="DR25" s="394">
        <f t="shared" si="61"/>
        <v>918137</v>
      </c>
      <c r="DS25" s="394">
        <f t="shared" si="61"/>
        <v>1216804</v>
      </c>
      <c r="DT25" s="394">
        <f t="shared" si="61"/>
        <v>0</v>
      </c>
      <c r="DU25" s="306"/>
      <c r="DV25" s="306"/>
      <c r="DW25" s="306"/>
      <c r="DX25" s="306"/>
      <c r="DY25" s="306"/>
      <c r="DZ25" s="306"/>
      <c r="EA25" s="306"/>
      <c r="EB25" s="306"/>
      <c r="EC25" s="306"/>
      <c r="ED25" s="306">
        <v>0</v>
      </c>
      <c r="EE25" s="306"/>
      <c r="EF25" s="306"/>
      <c r="EG25" s="306"/>
      <c r="EH25" s="306"/>
      <c r="EI25" s="306"/>
      <c r="EJ25" s="306">
        <v>0</v>
      </c>
      <c r="EK25" s="306"/>
      <c r="EL25" s="306"/>
      <c r="EM25" s="306"/>
      <c r="EN25" s="306"/>
      <c r="EO25" s="306"/>
      <c r="EP25" s="306">
        <v>0</v>
      </c>
      <c r="EQ25" s="306"/>
      <c r="ER25" s="306"/>
      <c r="ES25" s="306">
        <v>0</v>
      </c>
      <c r="ET25" s="306"/>
      <c r="EU25" s="306"/>
      <c r="EV25" s="394">
        <f t="shared" si="62"/>
        <v>0</v>
      </c>
      <c r="EW25" s="394">
        <f t="shared" si="62"/>
        <v>0</v>
      </c>
      <c r="EX25" s="394">
        <f t="shared" si="62"/>
        <v>0</v>
      </c>
      <c r="EY25" s="306"/>
      <c r="EZ25" s="306"/>
      <c r="FA25" s="306"/>
      <c r="FB25" s="306"/>
      <c r="FC25" s="306"/>
      <c r="FD25" s="306"/>
      <c r="FE25" s="306"/>
      <c r="FF25" s="306"/>
      <c r="FG25" s="306"/>
      <c r="FH25" s="306"/>
      <c r="FI25" s="306"/>
      <c r="FJ25" s="306"/>
      <c r="FK25" s="306"/>
      <c r="FL25" s="306"/>
      <c r="FM25" s="306"/>
      <c r="FN25" s="306"/>
      <c r="FO25" s="306"/>
      <c r="FP25" s="306"/>
      <c r="FQ25" s="306"/>
      <c r="FR25" s="306"/>
      <c r="FS25" s="306"/>
      <c r="FT25" s="306"/>
      <c r="FU25" s="306"/>
      <c r="FV25" s="306"/>
      <c r="FW25" s="306"/>
      <c r="FX25" s="306"/>
      <c r="FY25" s="306"/>
      <c r="FZ25" s="306"/>
      <c r="GA25" s="306"/>
      <c r="GB25" s="306"/>
      <c r="GC25" s="306"/>
      <c r="GD25" s="306"/>
      <c r="GE25" s="306"/>
      <c r="GF25" s="306"/>
      <c r="GG25" s="306"/>
      <c r="GH25" s="306"/>
      <c r="GI25" s="306"/>
      <c r="GJ25" s="306"/>
      <c r="GK25" s="306"/>
      <c r="GL25" s="334">
        <f t="shared" si="63"/>
        <v>0</v>
      </c>
      <c r="GM25" s="306">
        <f t="shared" si="63"/>
        <v>0</v>
      </c>
      <c r="GN25" s="306">
        <f t="shared" si="63"/>
        <v>0</v>
      </c>
      <c r="GO25" s="334"/>
      <c r="GP25" s="306"/>
      <c r="GQ25" s="306"/>
      <c r="GR25" s="334"/>
      <c r="GS25" s="306"/>
      <c r="GT25" s="306"/>
      <c r="GU25" s="334"/>
      <c r="GV25" s="306"/>
      <c r="GW25" s="306"/>
      <c r="GX25" s="337">
        <f t="shared" si="64"/>
        <v>0</v>
      </c>
      <c r="GY25" s="337">
        <f t="shared" si="64"/>
        <v>0</v>
      </c>
      <c r="GZ25" s="337">
        <f t="shared" si="64"/>
        <v>0</v>
      </c>
      <c r="HA25" s="337">
        <f t="shared" si="65"/>
        <v>918137</v>
      </c>
      <c r="HB25" s="337">
        <f t="shared" si="65"/>
        <v>1216804</v>
      </c>
      <c r="HC25" s="338">
        <f t="shared" si="65"/>
        <v>0</v>
      </c>
    </row>
    <row r="26" spans="1:211" s="167" customFormat="1" ht="13.5" thickBot="1" x14ac:dyDescent="0.25">
      <c r="A26" s="312" t="s">
        <v>583</v>
      </c>
      <c r="B26" s="313">
        <f>B7+B18</f>
        <v>115930</v>
      </c>
      <c r="C26" s="313">
        <f t="shared" ref="C26:BN26" si="150">C7+C18</f>
        <v>150856</v>
      </c>
      <c r="D26" s="313">
        <f t="shared" si="150"/>
        <v>134419</v>
      </c>
      <c r="E26" s="313">
        <f t="shared" si="150"/>
        <v>1000</v>
      </c>
      <c r="F26" s="313">
        <f t="shared" si="150"/>
        <v>6470</v>
      </c>
      <c r="G26" s="313">
        <f t="shared" ref="G26" si="151">G7+G18</f>
        <v>6465</v>
      </c>
      <c r="H26" s="313">
        <f t="shared" si="150"/>
        <v>3353</v>
      </c>
      <c r="I26" s="313">
        <f t="shared" si="150"/>
        <v>3633</v>
      </c>
      <c r="J26" s="313">
        <f t="shared" ref="J26" si="152">J7+J18</f>
        <v>2384</v>
      </c>
      <c r="K26" s="313">
        <f t="shared" si="150"/>
        <v>6918</v>
      </c>
      <c r="L26" s="313">
        <f t="shared" si="150"/>
        <v>7244</v>
      </c>
      <c r="M26" s="313">
        <f t="shared" ref="M26" si="153">M7+M18</f>
        <v>6460</v>
      </c>
      <c r="N26" s="313">
        <f t="shared" si="150"/>
        <v>123969</v>
      </c>
      <c r="O26" s="313">
        <f t="shared" si="150"/>
        <v>284646</v>
      </c>
      <c r="P26" s="313">
        <f t="shared" ref="P26" si="154">P7+P18</f>
        <v>275904</v>
      </c>
      <c r="Q26" s="313">
        <f t="shared" si="150"/>
        <v>115828</v>
      </c>
      <c r="R26" s="313">
        <f t="shared" si="150"/>
        <v>5671</v>
      </c>
      <c r="S26" s="313">
        <f t="shared" ref="S26" si="155">S7+S18</f>
        <v>0</v>
      </c>
      <c r="T26" s="313">
        <f t="shared" si="150"/>
        <v>918137</v>
      </c>
      <c r="U26" s="313">
        <f t="shared" si="150"/>
        <v>1216804</v>
      </c>
      <c r="V26" s="313">
        <f t="shared" ref="V26" si="156">V7+V18</f>
        <v>0</v>
      </c>
      <c r="W26" s="313">
        <f t="shared" si="150"/>
        <v>0</v>
      </c>
      <c r="X26" s="313">
        <f t="shared" si="150"/>
        <v>6156</v>
      </c>
      <c r="Y26" s="313">
        <f t="shared" ref="Y26" si="157">Y7+Y18</f>
        <v>6156</v>
      </c>
      <c r="Z26" s="313">
        <f t="shared" si="150"/>
        <v>0</v>
      </c>
      <c r="AA26" s="313">
        <f t="shared" si="150"/>
        <v>0</v>
      </c>
      <c r="AB26" s="313">
        <f t="shared" ref="AB26" si="158">AB7+AB18</f>
        <v>0</v>
      </c>
      <c r="AC26" s="313">
        <f t="shared" si="150"/>
        <v>0</v>
      </c>
      <c r="AD26" s="313">
        <f t="shared" si="150"/>
        <v>164256</v>
      </c>
      <c r="AE26" s="313">
        <f t="shared" ref="AE26" si="159">AE7+AE18</f>
        <v>164256</v>
      </c>
      <c r="AF26" s="313">
        <f t="shared" si="150"/>
        <v>3300</v>
      </c>
      <c r="AG26" s="313">
        <f t="shared" si="150"/>
        <v>3317</v>
      </c>
      <c r="AH26" s="313">
        <f t="shared" ref="AH26" si="160">AH7+AH18</f>
        <v>2181</v>
      </c>
      <c r="AI26" s="313">
        <f t="shared" si="150"/>
        <v>4500</v>
      </c>
      <c r="AJ26" s="313">
        <f t="shared" si="150"/>
        <v>24051</v>
      </c>
      <c r="AK26" s="313">
        <f t="shared" ref="AK26" si="161">AK7+AK18</f>
        <v>16315</v>
      </c>
      <c r="AL26" s="313">
        <f t="shared" si="150"/>
        <v>89139</v>
      </c>
      <c r="AM26" s="313">
        <f t="shared" si="150"/>
        <v>90382</v>
      </c>
      <c r="AN26" s="313">
        <f t="shared" ref="AN26" si="162">AN7+AN18</f>
        <v>53487</v>
      </c>
      <c r="AO26" s="313">
        <f t="shared" si="150"/>
        <v>10305</v>
      </c>
      <c r="AP26" s="313">
        <f t="shared" si="150"/>
        <v>87586</v>
      </c>
      <c r="AQ26" s="313">
        <f t="shared" ref="AQ26" si="163">AQ7+AQ18</f>
        <v>18616</v>
      </c>
      <c r="AR26" s="313">
        <f t="shared" si="150"/>
        <v>5000</v>
      </c>
      <c r="AS26" s="313">
        <f t="shared" si="150"/>
        <v>10000</v>
      </c>
      <c r="AT26" s="313">
        <f t="shared" ref="AT26" si="164">AT7+AT18</f>
        <v>0</v>
      </c>
      <c r="AU26" s="313">
        <f t="shared" si="150"/>
        <v>3200</v>
      </c>
      <c r="AV26" s="313">
        <f t="shared" si="150"/>
        <v>3713</v>
      </c>
      <c r="AW26" s="313">
        <f t="shared" ref="AW26" si="165">AW7+AW18</f>
        <v>513</v>
      </c>
      <c r="AX26" s="313">
        <f t="shared" si="150"/>
        <v>1500</v>
      </c>
      <c r="AY26" s="313">
        <f t="shared" si="150"/>
        <v>2965</v>
      </c>
      <c r="AZ26" s="313">
        <f t="shared" ref="AZ26" si="166">AZ7+AZ18</f>
        <v>1945</v>
      </c>
      <c r="BA26" s="313">
        <f t="shared" si="150"/>
        <v>0</v>
      </c>
      <c r="BB26" s="313">
        <f t="shared" si="150"/>
        <v>31071</v>
      </c>
      <c r="BC26" s="313">
        <f t="shared" ref="BC26" si="167">BC7+BC18</f>
        <v>18201</v>
      </c>
      <c r="BD26" s="313">
        <f t="shared" si="150"/>
        <v>0</v>
      </c>
      <c r="BE26" s="313">
        <f t="shared" si="150"/>
        <v>0</v>
      </c>
      <c r="BF26" s="313">
        <f t="shared" ref="BF26" si="168">BF7+BF18</f>
        <v>0</v>
      </c>
      <c r="BG26" s="313">
        <f t="shared" si="150"/>
        <v>4969</v>
      </c>
      <c r="BH26" s="313">
        <f t="shared" si="150"/>
        <v>10663</v>
      </c>
      <c r="BI26" s="313">
        <f t="shared" ref="BI26" si="169">BI7+BI18</f>
        <v>10318</v>
      </c>
      <c r="BJ26" s="313">
        <f t="shared" si="150"/>
        <v>0</v>
      </c>
      <c r="BK26" s="313">
        <f t="shared" si="150"/>
        <v>0</v>
      </c>
      <c r="BL26" s="313">
        <f t="shared" ref="BL26" si="170">BL7+BL18</f>
        <v>0</v>
      </c>
      <c r="BM26" s="313">
        <f t="shared" si="150"/>
        <v>23413</v>
      </c>
      <c r="BN26" s="313">
        <f t="shared" si="150"/>
        <v>38413</v>
      </c>
      <c r="BO26" s="313">
        <f t="shared" ref="BO26" si="171">BO7+BO18</f>
        <v>5406</v>
      </c>
      <c r="BP26" s="313">
        <f t="shared" ref="BP26:DZ26" si="172">BP7+BP18</f>
        <v>1008167</v>
      </c>
      <c r="BQ26" s="313">
        <f t="shared" si="172"/>
        <v>4332701</v>
      </c>
      <c r="BR26" s="313">
        <f t="shared" si="172"/>
        <v>790416</v>
      </c>
      <c r="BS26" s="313">
        <f t="shared" si="172"/>
        <v>169062</v>
      </c>
      <c r="BT26" s="313">
        <f t="shared" si="172"/>
        <v>173573</v>
      </c>
      <c r="BU26" s="313">
        <f t="shared" si="172"/>
        <v>172110</v>
      </c>
      <c r="BV26" s="313">
        <f t="shared" si="172"/>
        <v>0</v>
      </c>
      <c r="BW26" s="313">
        <f t="shared" si="172"/>
        <v>0</v>
      </c>
      <c r="BX26" s="313">
        <f t="shared" si="172"/>
        <v>0</v>
      </c>
      <c r="BY26" s="313">
        <f t="shared" si="172"/>
        <v>272604</v>
      </c>
      <c r="BZ26" s="313">
        <f t="shared" si="172"/>
        <v>337982</v>
      </c>
      <c r="CA26" s="313">
        <f t="shared" si="172"/>
        <v>337485</v>
      </c>
      <c r="CB26" s="313">
        <f t="shared" si="172"/>
        <v>0</v>
      </c>
      <c r="CC26" s="313">
        <f t="shared" si="172"/>
        <v>0</v>
      </c>
      <c r="CD26" s="313">
        <f t="shared" si="172"/>
        <v>0</v>
      </c>
      <c r="CE26" s="313">
        <f t="shared" si="172"/>
        <v>997424</v>
      </c>
      <c r="CF26" s="313">
        <f t="shared" si="172"/>
        <v>2255183</v>
      </c>
      <c r="CG26" s="313">
        <f t="shared" si="172"/>
        <v>1072548</v>
      </c>
      <c r="CH26" s="313">
        <f t="shared" si="172"/>
        <v>548293</v>
      </c>
      <c r="CI26" s="313">
        <f t="shared" si="172"/>
        <v>702445</v>
      </c>
      <c r="CJ26" s="313">
        <f t="shared" si="172"/>
        <v>139171</v>
      </c>
      <c r="CK26" s="313">
        <f t="shared" si="172"/>
        <v>268694</v>
      </c>
      <c r="CL26" s="313">
        <f t="shared" si="172"/>
        <v>1391853</v>
      </c>
      <c r="CM26" s="313">
        <f t="shared" si="172"/>
        <v>16759</v>
      </c>
      <c r="CN26" s="313">
        <f t="shared" si="172"/>
        <v>696689</v>
      </c>
      <c r="CO26" s="313">
        <f t="shared" si="172"/>
        <v>722772</v>
      </c>
      <c r="CP26" s="313">
        <f t="shared" si="172"/>
        <v>32920</v>
      </c>
      <c r="CQ26" s="313">
        <f t="shared" si="172"/>
        <v>0</v>
      </c>
      <c r="CR26" s="313">
        <f t="shared" si="172"/>
        <v>0</v>
      </c>
      <c r="CS26" s="313">
        <f t="shared" si="172"/>
        <v>0</v>
      </c>
      <c r="CT26" s="313">
        <f t="shared" si="172"/>
        <v>1000</v>
      </c>
      <c r="CU26" s="313">
        <f t="shared" si="172"/>
        <v>1000</v>
      </c>
      <c r="CV26" s="313">
        <f t="shared" si="172"/>
        <v>0</v>
      </c>
      <c r="CW26" s="313">
        <f t="shared" si="172"/>
        <v>1700</v>
      </c>
      <c r="CX26" s="313">
        <f t="shared" si="172"/>
        <v>2227</v>
      </c>
      <c r="CY26" s="313">
        <f t="shared" si="172"/>
        <v>422</v>
      </c>
      <c r="CZ26" s="313">
        <f t="shared" si="172"/>
        <v>44900</v>
      </c>
      <c r="DA26" s="313">
        <f t="shared" si="172"/>
        <v>306099</v>
      </c>
      <c r="DB26" s="313">
        <f t="shared" si="172"/>
        <v>65348</v>
      </c>
      <c r="DC26" s="313">
        <f t="shared" si="172"/>
        <v>1000000</v>
      </c>
      <c r="DD26" s="313">
        <f t="shared" si="172"/>
        <v>2459012</v>
      </c>
      <c r="DE26" s="313">
        <f t="shared" si="172"/>
        <v>952037</v>
      </c>
      <c r="DF26" s="313">
        <f t="shared" si="172"/>
        <v>335626</v>
      </c>
      <c r="DG26" s="313">
        <f t="shared" si="172"/>
        <v>265506</v>
      </c>
      <c r="DH26" s="313">
        <f t="shared" si="172"/>
        <v>302655</v>
      </c>
      <c r="DI26" s="313">
        <f t="shared" si="172"/>
        <v>13359</v>
      </c>
      <c r="DJ26" s="313">
        <f t="shared" si="172"/>
        <v>10829</v>
      </c>
      <c r="DK26" s="313">
        <f t="shared" si="172"/>
        <v>3672</v>
      </c>
      <c r="DL26" s="313">
        <f t="shared" si="172"/>
        <v>98857</v>
      </c>
      <c r="DM26" s="313">
        <f t="shared" si="172"/>
        <v>224474</v>
      </c>
      <c r="DN26" s="313">
        <f t="shared" si="172"/>
        <v>128412</v>
      </c>
      <c r="DO26" s="313">
        <f t="shared" si="172"/>
        <v>698804</v>
      </c>
      <c r="DP26" s="313">
        <f t="shared" si="172"/>
        <v>822533</v>
      </c>
      <c r="DQ26" s="313">
        <f t="shared" si="172"/>
        <v>822533</v>
      </c>
      <c r="DR26" s="396">
        <f t="shared" si="172"/>
        <v>7585640</v>
      </c>
      <c r="DS26" s="396">
        <f t="shared" si="172"/>
        <v>16156086</v>
      </c>
      <c r="DT26" s="396">
        <f t="shared" si="172"/>
        <v>5559514</v>
      </c>
      <c r="DU26" s="313">
        <f t="shared" si="172"/>
        <v>0</v>
      </c>
      <c r="DV26" s="313">
        <f t="shared" si="172"/>
        <v>0</v>
      </c>
      <c r="DW26" s="313">
        <f t="shared" si="172"/>
        <v>0</v>
      </c>
      <c r="DX26" s="313">
        <f t="shared" si="172"/>
        <v>0</v>
      </c>
      <c r="DY26" s="313">
        <f t="shared" si="172"/>
        <v>0</v>
      </c>
      <c r="DZ26" s="313">
        <f t="shared" si="172"/>
        <v>0</v>
      </c>
      <c r="EA26" s="313">
        <f t="shared" ref="EA26:GL26" si="173">EA7+EA18</f>
        <v>0</v>
      </c>
      <c r="EB26" s="313">
        <f t="shared" si="173"/>
        <v>0</v>
      </c>
      <c r="EC26" s="313">
        <f t="shared" si="173"/>
        <v>0</v>
      </c>
      <c r="ED26" s="313">
        <f t="shared" si="173"/>
        <v>10033</v>
      </c>
      <c r="EE26" s="313">
        <f t="shared" si="173"/>
        <v>12736</v>
      </c>
      <c r="EF26" s="313">
        <f t="shared" si="173"/>
        <v>11308</v>
      </c>
      <c r="EG26" s="313">
        <f t="shared" si="173"/>
        <v>0</v>
      </c>
      <c r="EH26" s="313">
        <f t="shared" si="173"/>
        <v>0</v>
      </c>
      <c r="EI26" s="313">
        <f t="shared" si="173"/>
        <v>0</v>
      </c>
      <c r="EJ26" s="313">
        <f t="shared" si="173"/>
        <v>21271</v>
      </c>
      <c r="EK26" s="313">
        <f t="shared" si="173"/>
        <v>61856</v>
      </c>
      <c r="EL26" s="313">
        <f t="shared" si="173"/>
        <v>61231</v>
      </c>
      <c r="EM26" s="313">
        <f t="shared" si="173"/>
        <v>0</v>
      </c>
      <c r="EN26" s="313">
        <f t="shared" si="173"/>
        <v>0</v>
      </c>
      <c r="EO26" s="313">
        <f t="shared" si="173"/>
        <v>0</v>
      </c>
      <c r="EP26" s="313">
        <f t="shared" si="173"/>
        <v>41517</v>
      </c>
      <c r="EQ26" s="313">
        <f t="shared" si="173"/>
        <v>158034</v>
      </c>
      <c r="ER26" s="313">
        <f t="shared" si="173"/>
        <v>137092</v>
      </c>
      <c r="ES26" s="313">
        <f t="shared" si="173"/>
        <v>5529</v>
      </c>
      <c r="ET26" s="313">
        <f t="shared" si="173"/>
        <v>37709</v>
      </c>
      <c r="EU26" s="313">
        <f t="shared" si="173"/>
        <v>30427</v>
      </c>
      <c r="EV26" s="396">
        <f t="shared" si="173"/>
        <v>78350</v>
      </c>
      <c r="EW26" s="396">
        <f t="shared" si="173"/>
        <v>270335</v>
      </c>
      <c r="EX26" s="396">
        <f t="shared" si="173"/>
        <v>240058</v>
      </c>
      <c r="EY26" s="313">
        <f t="shared" si="173"/>
        <v>68153</v>
      </c>
      <c r="EZ26" s="313">
        <f t="shared" si="173"/>
        <v>87425</v>
      </c>
      <c r="FA26" s="313">
        <f t="shared" si="173"/>
        <v>86900</v>
      </c>
      <c r="FB26" s="313">
        <f t="shared" si="173"/>
        <v>3675</v>
      </c>
      <c r="FC26" s="313">
        <f t="shared" si="173"/>
        <v>11370</v>
      </c>
      <c r="FD26" s="313">
        <f t="shared" si="173"/>
        <v>11312</v>
      </c>
      <c r="FE26" s="313">
        <f t="shared" si="173"/>
        <v>2450</v>
      </c>
      <c r="FF26" s="313">
        <f t="shared" si="173"/>
        <v>7184</v>
      </c>
      <c r="FG26" s="313">
        <f t="shared" si="173"/>
        <v>7113</v>
      </c>
      <c r="FH26" s="313">
        <f t="shared" si="173"/>
        <v>149513</v>
      </c>
      <c r="FI26" s="313">
        <f t="shared" si="173"/>
        <v>602628</v>
      </c>
      <c r="FJ26" s="313">
        <f t="shared" si="173"/>
        <v>133442</v>
      </c>
      <c r="FK26" s="313">
        <f t="shared" si="173"/>
        <v>5075</v>
      </c>
      <c r="FL26" s="313">
        <f t="shared" si="173"/>
        <v>11706</v>
      </c>
      <c r="FM26" s="313">
        <f t="shared" si="173"/>
        <v>11496</v>
      </c>
      <c r="FN26" s="313">
        <f t="shared" si="173"/>
        <v>37816</v>
      </c>
      <c r="FO26" s="313">
        <f t="shared" si="173"/>
        <v>33584</v>
      </c>
      <c r="FP26" s="313">
        <f t="shared" si="173"/>
        <v>23814</v>
      </c>
      <c r="FQ26" s="313">
        <f t="shared" si="173"/>
        <v>22910</v>
      </c>
      <c r="FR26" s="313">
        <f t="shared" si="173"/>
        <v>36737</v>
      </c>
      <c r="FS26" s="313">
        <f t="shared" si="173"/>
        <v>35660</v>
      </c>
      <c r="FT26" s="313">
        <f t="shared" si="173"/>
        <v>8677</v>
      </c>
      <c r="FU26" s="313">
        <f t="shared" si="173"/>
        <v>17785</v>
      </c>
      <c r="FV26" s="313">
        <f t="shared" si="173"/>
        <v>17090</v>
      </c>
      <c r="FW26" s="313">
        <f t="shared" si="173"/>
        <v>6741</v>
      </c>
      <c r="FX26" s="313">
        <f t="shared" si="173"/>
        <v>21923</v>
      </c>
      <c r="FY26" s="313">
        <f t="shared" si="173"/>
        <v>19201</v>
      </c>
      <c r="FZ26" s="313">
        <f t="shared" si="173"/>
        <v>16058</v>
      </c>
      <c r="GA26" s="313">
        <f t="shared" si="173"/>
        <v>19052</v>
      </c>
      <c r="GB26" s="313">
        <f t="shared" si="173"/>
        <v>18411</v>
      </c>
      <c r="GC26" s="313">
        <f t="shared" si="173"/>
        <v>1575</v>
      </c>
      <c r="GD26" s="313">
        <f t="shared" si="173"/>
        <v>7502</v>
      </c>
      <c r="GE26" s="313">
        <f t="shared" si="173"/>
        <v>7074</v>
      </c>
      <c r="GF26" s="313">
        <f t="shared" si="173"/>
        <v>4375</v>
      </c>
      <c r="GG26" s="313">
        <f t="shared" si="173"/>
        <v>11677</v>
      </c>
      <c r="GH26" s="313">
        <f t="shared" si="173"/>
        <v>11619</v>
      </c>
      <c r="GI26" s="313">
        <f>GI7+GI18</f>
        <v>1750</v>
      </c>
      <c r="GJ26" s="313">
        <f t="shared" ref="GJ26:GK26" si="174">GJ7+GJ18</f>
        <v>4283</v>
      </c>
      <c r="GK26" s="313">
        <f t="shared" si="174"/>
        <v>3909</v>
      </c>
      <c r="GL26" s="313">
        <f t="shared" si="173"/>
        <v>328768</v>
      </c>
      <c r="GM26" s="313">
        <f t="shared" ref="GM26:GT26" si="175">GM7+GM18</f>
        <v>872856</v>
      </c>
      <c r="GN26" s="313">
        <f t="shared" si="175"/>
        <v>387041</v>
      </c>
      <c r="GO26" s="313">
        <f t="shared" si="175"/>
        <v>88473</v>
      </c>
      <c r="GP26" s="313">
        <f t="shared" si="175"/>
        <v>207300</v>
      </c>
      <c r="GQ26" s="313">
        <f t="shared" si="175"/>
        <v>178805</v>
      </c>
      <c r="GR26" s="313">
        <f t="shared" si="175"/>
        <v>48266</v>
      </c>
      <c r="GS26" s="313">
        <f t="shared" si="175"/>
        <v>74834</v>
      </c>
      <c r="GT26" s="313">
        <f t="shared" si="175"/>
        <v>58150</v>
      </c>
      <c r="GU26" s="313">
        <f>GU7+GU18</f>
        <v>77190</v>
      </c>
      <c r="GV26" s="313">
        <f t="shared" ref="GV26:GW26" si="176">GV7+GV18</f>
        <v>243825</v>
      </c>
      <c r="GW26" s="313">
        <f t="shared" si="176"/>
        <v>202740</v>
      </c>
      <c r="GX26" s="313">
        <f>GX7+GX18</f>
        <v>542697</v>
      </c>
      <c r="GY26" s="313">
        <f t="shared" ref="GY26:GZ26" si="177">GY7+GY18</f>
        <v>1398815</v>
      </c>
      <c r="GZ26" s="313">
        <f t="shared" si="177"/>
        <v>829831</v>
      </c>
      <c r="HA26" s="313">
        <f>HA7+HA18</f>
        <v>8206687</v>
      </c>
      <c r="HB26" s="313">
        <f t="shared" ref="HB26:HC26" si="178">HB7+HB18</f>
        <v>17825236</v>
      </c>
      <c r="HC26" s="314">
        <f t="shared" si="178"/>
        <v>6629403</v>
      </c>
    </row>
    <row r="27" spans="1:211" s="167" customFormat="1" ht="13.5" thickBot="1" x14ac:dyDescent="0.25">
      <c r="A27" s="922" t="s">
        <v>584</v>
      </c>
      <c r="B27" s="315">
        <f>B52+B61</f>
        <v>0</v>
      </c>
      <c r="C27" s="315">
        <f t="shared" ref="C27:BN27" si="179">C52+C61</f>
        <v>0</v>
      </c>
      <c r="D27" s="315">
        <f t="shared" si="179"/>
        <v>20</v>
      </c>
      <c r="E27" s="315">
        <f t="shared" si="179"/>
        <v>0</v>
      </c>
      <c r="F27" s="315">
        <f t="shared" si="179"/>
        <v>0</v>
      </c>
      <c r="G27" s="315">
        <f t="shared" ref="G27" si="180">G52+G61</f>
        <v>0</v>
      </c>
      <c r="H27" s="315">
        <f t="shared" si="179"/>
        <v>0</v>
      </c>
      <c r="I27" s="315">
        <f t="shared" si="179"/>
        <v>0</v>
      </c>
      <c r="J27" s="315">
        <f t="shared" ref="J27" si="181">J52+J61</f>
        <v>0</v>
      </c>
      <c r="K27" s="315">
        <f t="shared" si="179"/>
        <v>500</v>
      </c>
      <c r="L27" s="315">
        <f t="shared" si="179"/>
        <v>500</v>
      </c>
      <c r="M27" s="315">
        <f t="shared" ref="M27" si="182">M52+M61</f>
        <v>1224</v>
      </c>
      <c r="N27" s="315">
        <f t="shared" si="179"/>
        <v>0</v>
      </c>
      <c r="O27" s="315">
        <f t="shared" si="179"/>
        <v>0</v>
      </c>
      <c r="P27" s="315">
        <f t="shared" ref="P27" si="183">P52+P61</f>
        <v>2232</v>
      </c>
      <c r="Q27" s="315">
        <f t="shared" si="179"/>
        <v>0</v>
      </c>
      <c r="R27" s="315">
        <f t="shared" si="179"/>
        <v>0</v>
      </c>
      <c r="S27" s="315">
        <f t="shared" ref="S27" si="184">S52+S61</f>
        <v>0</v>
      </c>
      <c r="T27" s="315">
        <f t="shared" si="179"/>
        <v>0</v>
      </c>
      <c r="U27" s="315">
        <f t="shared" si="179"/>
        <v>0</v>
      </c>
      <c r="V27" s="315">
        <f t="shared" ref="V27" si="185">V52+V61</f>
        <v>0</v>
      </c>
      <c r="W27" s="315">
        <f t="shared" si="179"/>
        <v>0</v>
      </c>
      <c r="X27" s="315">
        <f t="shared" si="179"/>
        <v>8500000</v>
      </c>
      <c r="Y27" s="315">
        <f t="shared" ref="Y27" si="186">Y52+Y61</f>
        <v>2500000</v>
      </c>
      <c r="Z27" s="315">
        <f t="shared" si="179"/>
        <v>8048</v>
      </c>
      <c r="AA27" s="315">
        <f t="shared" si="179"/>
        <v>2398006</v>
      </c>
      <c r="AB27" s="315">
        <f t="shared" ref="AB27" si="187">AB52+AB61</f>
        <v>2402997</v>
      </c>
      <c r="AC27" s="315">
        <f t="shared" si="179"/>
        <v>2118867</v>
      </c>
      <c r="AD27" s="315">
        <f t="shared" si="179"/>
        <v>515329</v>
      </c>
      <c r="AE27" s="315">
        <f t="shared" ref="AE27" si="188">AE52+AE61</f>
        <v>515329</v>
      </c>
      <c r="AF27" s="315">
        <f t="shared" si="179"/>
        <v>0</v>
      </c>
      <c r="AG27" s="315">
        <f t="shared" si="179"/>
        <v>0</v>
      </c>
      <c r="AH27" s="315">
        <f t="shared" ref="AH27" si="189">AH52+AH61</f>
        <v>0</v>
      </c>
      <c r="AI27" s="315">
        <f t="shared" si="179"/>
        <v>0</v>
      </c>
      <c r="AJ27" s="315">
        <f t="shared" si="179"/>
        <v>900</v>
      </c>
      <c r="AK27" s="315">
        <f t="shared" ref="AK27" si="190">AK52+AK61</f>
        <v>905</v>
      </c>
      <c r="AL27" s="315">
        <f t="shared" si="179"/>
        <v>0</v>
      </c>
      <c r="AM27" s="315">
        <f t="shared" si="179"/>
        <v>0</v>
      </c>
      <c r="AN27" s="315">
        <f t="shared" ref="AN27" si="191">AN52+AN61</f>
        <v>392</v>
      </c>
      <c r="AO27" s="315">
        <f t="shared" si="179"/>
        <v>0</v>
      </c>
      <c r="AP27" s="315">
        <f t="shared" si="179"/>
        <v>0</v>
      </c>
      <c r="AQ27" s="315">
        <f t="shared" ref="AQ27" si="192">AQ52+AQ61</f>
        <v>1605</v>
      </c>
      <c r="AR27" s="315">
        <f t="shared" si="179"/>
        <v>0</v>
      </c>
      <c r="AS27" s="315">
        <f t="shared" si="179"/>
        <v>0</v>
      </c>
      <c r="AT27" s="315">
        <f t="shared" ref="AT27" si="193">AT52+AT61</f>
        <v>0</v>
      </c>
      <c r="AU27" s="315">
        <f t="shared" si="179"/>
        <v>0</v>
      </c>
      <c r="AV27" s="315">
        <f t="shared" si="179"/>
        <v>0</v>
      </c>
      <c r="AW27" s="315">
        <f t="shared" ref="AW27" si="194">AW52+AW61</f>
        <v>0</v>
      </c>
      <c r="AX27" s="315">
        <f t="shared" si="179"/>
        <v>0</v>
      </c>
      <c r="AY27" s="315">
        <f t="shared" si="179"/>
        <v>0</v>
      </c>
      <c r="AZ27" s="315">
        <f t="shared" ref="AZ27" si="195">AZ52+AZ61</f>
        <v>0</v>
      </c>
      <c r="BA27" s="315">
        <f t="shared" si="179"/>
        <v>0</v>
      </c>
      <c r="BB27" s="315">
        <f t="shared" si="179"/>
        <v>0</v>
      </c>
      <c r="BC27" s="315">
        <f t="shared" ref="BC27" si="196">BC52+BC61</f>
        <v>0</v>
      </c>
      <c r="BD27" s="315">
        <f t="shared" si="179"/>
        <v>0</v>
      </c>
      <c r="BE27" s="315">
        <f t="shared" si="179"/>
        <v>0</v>
      </c>
      <c r="BF27" s="315">
        <f t="shared" ref="BF27" si="197">BF52+BF61</f>
        <v>0</v>
      </c>
      <c r="BG27" s="315">
        <f t="shared" si="179"/>
        <v>0</v>
      </c>
      <c r="BH27" s="315">
        <f t="shared" si="179"/>
        <v>0</v>
      </c>
      <c r="BI27" s="315">
        <f t="shared" ref="BI27" si="198">BI52+BI61</f>
        <v>1011</v>
      </c>
      <c r="BJ27" s="315">
        <f t="shared" si="179"/>
        <v>0</v>
      </c>
      <c r="BK27" s="315">
        <f t="shared" si="179"/>
        <v>0</v>
      </c>
      <c r="BL27" s="315">
        <f t="shared" ref="BL27" si="199">BL52+BL61</f>
        <v>0</v>
      </c>
      <c r="BM27" s="315">
        <f t="shared" si="179"/>
        <v>0</v>
      </c>
      <c r="BN27" s="315">
        <f t="shared" si="179"/>
        <v>161800</v>
      </c>
      <c r="BO27" s="315">
        <f t="shared" ref="BO27" si="200">BO52+BO61</f>
        <v>161800</v>
      </c>
      <c r="BP27" s="315">
        <f t="shared" ref="BP27:DZ27" si="201">BP52+BP61</f>
        <v>81680</v>
      </c>
      <c r="BQ27" s="315">
        <f t="shared" si="201"/>
        <v>102070</v>
      </c>
      <c r="BR27" s="315">
        <f t="shared" si="201"/>
        <v>0</v>
      </c>
      <c r="BS27" s="315">
        <f t="shared" si="201"/>
        <v>0</v>
      </c>
      <c r="BT27" s="315">
        <f t="shared" si="201"/>
        <v>10913</v>
      </c>
      <c r="BU27" s="315">
        <f t="shared" si="201"/>
        <v>10914</v>
      </c>
      <c r="BV27" s="315">
        <f t="shared" si="201"/>
        <v>0</v>
      </c>
      <c r="BW27" s="315">
        <f t="shared" si="201"/>
        <v>0</v>
      </c>
      <c r="BX27" s="315">
        <f t="shared" si="201"/>
        <v>0</v>
      </c>
      <c r="BY27" s="315">
        <f t="shared" si="201"/>
        <v>0</v>
      </c>
      <c r="BZ27" s="315">
        <f t="shared" si="201"/>
        <v>0</v>
      </c>
      <c r="CA27" s="315">
        <f t="shared" si="201"/>
        <v>368</v>
      </c>
      <c r="CB27" s="315">
        <f t="shared" si="201"/>
        <v>0</v>
      </c>
      <c r="CC27" s="315">
        <f t="shared" si="201"/>
        <v>0</v>
      </c>
      <c r="CD27" s="315">
        <f t="shared" si="201"/>
        <v>0</v>
      </c>
      <c r="CE27" s="315">
        <f t="shared" si="201"/>
        <v>2825670</v>
      </c>
      <c r="CF27" s="315">
        <f t="shared" si="201"/>
        <v>3160178</v>
      </c>
      <c r="CG27" s="315">
        <f t="shared" si="201"/>
        <v>3023934</v>
      </c>
      <c r="CH27" s="315">
        <f t="shared" si="201"/>
        <v>0</v>
      </c>
      <c r="CI27" s="315">
        <f t="shared" si="201"/>
        <v>0</v>
      </c>
      <c r="CJ27" s="315">
        <f t="shared" si="201"/>
        <v>0</v>
      </c>
      <c r="CK27" s="315">
        <f t="shared" si="201"/>
        <v>168194</v>
      </c>
      <c r="CL27" s="315">
        <f t="shared" si="201"/>
        <v>1407130</v>
      </c>
      <c r="CM27" s="315">
        <f t="shared" si="201"/>
        <v>1407130</v>
      </c>
      <c r="CN27" s="315">
        <f t="shared" si="201"/>
        <v>390000</v>
      </c>
      <c r="CO27" s="315">
        <f t="shared" si="201"/>
        <v>441998</v>
      </c>
      <c r="CP27" s="315">
        <f t="shared" si="201"/>
        <v>51998</v>
      </c>
      <c r="CQ27" s="315">
        <f t="shared" si="201"/>
        <v>0</v>
      </c>
      <c r="CR27" s="315">
        <f t="shared" si="201"/>
        <v>0</v>
      </c>
      <c r="CS27" s="315">
        <f t="shared" si="201"/>
        <v>0</v>
      </c>
      <c r="CT27" s="315">
        <f t="shared" si="201"/>
        <v>0</v>
      </c>
      <c r="CU27" s="315">
        <f t="shared" si="201"/>
        <v>0</v>
      </c>
      <c r="CV27" s="315">
        <f t="shared" si="201"/>
        <v>0</v>
      </c>
      <c r="CW27" s="315">
        <f t="shared" si="201"/>
        <v>0</v>
      </c>
      <c r="CX27" s="315">
        <f t="shared" si="201"/>
        <v>1000</v>
      </c>
      <c r="CY27" s="315">
        <f t="shared" si="201"/>
        <v>1000</v>
      </c>
      <c r="CZ27" s="315">
        <f t="shared" si="201"/>
        <v>0</v>
      </c>
      <c r="DA27" s="315">
        <f t="shared" si="201"/>
        <v>0</v>
      </c>
      <c r="DB27" s="315">
        <f t="shared" si="201"/>
        <v>3074</v>
      </c>
      <c r="DC27" s="315">
        <f t="shared" si="201"/>
        <v>140000</v>
      </c>
      <c r="DD27" s="315">
        <f t="shared" si="201"/>
        <v>140000</v>
      </c>
      <c r="DE27" s="315">
        <f t="shared" si="201"/>
        <v>217233</v>
      </c>
      <c r="DF27" s="315">
        <f t="shared" si="201"/>
        <v>120507</v>
      </c>
      <c r="DG27" s="315">
        <f t="shared" si="201"/>
        <v>0</v>
      </c>
      <c r="DH27" s="315">
        <f t="shared" si="201"/>
        <v>14008</v>
      </c>
      <c r="DI27" s="315">
        <f t="shared" si="201"/>
        <v>0</v>
      </c>
      <c r="DJ27" s="315">
        <f t="shared" si="201"/>
        <v>0</v>
      </c>
      <c r="DK27" s="315">
        <f t="shared" si="201"/>
        <v>17</v>
      </c>
      <c r="DL27" s="315">
        <f t="shared" si="201"/>
        <v>0</v>
      </c>
      <c r="DM27" s="315">
        <f t="shared" si="201"/>
        <v>0</v>
      </c>
      <c r="DN27" s="315">
        <f t="shared" si="201"/>
        <v>0</v>
      </c>
      <c r="DO27" s="315">
        <f t="shared" si="201"/>
        <v>75000</v>
      </c>
      <c r="DP27" s="315">
        <f t="shared" si="201"/>
        <v>76741</v>
      </c>
      <c r="DQ27" s="315">
        <f t="shared" si="201"/>
        <v>76741</v>
      </c>
      <c r="DR27" s="397">
        <f t="shared" si="201"/>
        <v>5928466</v>
      </c>
      <c r="DS27" s="397">
        <f t="shared" si="201"/>
        <v>16916565</v>
      </c>
      <c r="DT27" s="397">
        <f t="shared" si="201"/>
        <v>10393932</v>
      </c>
      <c r="DU27" s="315">
        <f t="shared" si="201"/>
        <v>0</v>
      </c>
      <c r="DV27" s="315">
        <f t="shared" si="201"/>
        <v>0</v>
      </c>
      <c r="DW27" s="315">
        <f t="shared" si="201"/>
        <v>0</v>
      </c>
      <c r="DX27" s="315">
        <f t="shared" si="201"/>
        <v>0</v>
      </c>
      <c r="DY27" s="315">
        <f t="shared" si="201"/>
        <v>0</v>
      </c>
      <c r="DZ27" s="315">
        <f t="shared" si="201"/>
        <v>0</v>
      </c>
      <c r="EA27" s="315">
        <f t="shared" ref="EA27:GL27" si="202">EA52+EA61</f>
        <v>0</v>
      </c>
      <c r="EB27" s="315">
        <f t="shared" si="202"/>
        <v>0</v>
      </c>
      <c r="EC27" s="315">
        <f t="shared" si="202"/>
        <v>0</v>
      </c>
      <c r="ED27" s="315">
        <f t="shared" si="202"/>
        <v>10033</v>
      </c>
      <c r="EE27" s="315">
        <f t="shared" si="202"/>
        <v>12736</v>
      </c>
      <c r="EF27" s="315">
        <f t="shared" si="202"/>
        <v>11308</v>
      </c>
      <c r="EG27" s="315">
        <f t="shared" si="202"/>
        <v>0</v>
      </c>
      <c r="EH27" s="315">
        <f t="shared" si="202"/>
        <v>0</v>
      </c>
      <c r="EI27" s="315">
        <f t="shared" si="202"/>
        <v>0</v>
      </c>
      <c r="EJ27" s="315">
        <f t="shared" si="202"/>
        <v>21271</v>
      </c>
      <c r="EK27" s="315">
        <f t="shared" si="202"/>
        <v>61856</v>
      </c>
      <c r="EL27" s="315">
        <f t="shared" si="202"/>
        <v>61231</v>
      </c>
      <c r="EM27" s="315">
        <f t="shared" si="202"/>
        <v>0</v>
      </c>
      <c r="EN27" s="315">
        <f t="shared" si="202"/>
        <v>0</v>
      </c>
      <c r="EO27" s="315">
        <f t="shared" si="202"/>
        <v>0</v>
      </c>
      <c r="EP27" s="315">
        <f t="shared" si="202"/>
        <v>41517</v>
      </c>
      <c r="EQ27" s="315">
        <f t="shared" si="202"/>
        <v>158034</v>
      </c>
      <c r="ER27" s="315">
        <f t="shared" si="202"/>
        <v>137092</v>
      </c>
      <c r="ES27" s="315">
        <f t="shared" si="202"/>
        <v>5529</v>
      </c>
      <c r="ET27" s="315">
        <f t="shared" si="202"/>
        <v>37709</v>
      </c>
      <c r="EU27" s="315">
        <f t="shared" si="202"/>
        <v>30427</v>
      </c>
      <c r="EV27" s="397">
        <f t="shared" si="202"/>
        <v>78350</v>
      </c>
      <c r="EW27" s="397">
        <f t="shared" si="202"/>
        <v>270335</v>
      </c>
      <c r="EX27" s="397">
        <f t="shared" si="202"/>
        <v>240058</v>
      </c>
      <c r="EY27" s="315">
        <f t="shared" si="202"/>
        <v>68153</v>
      </c>
      <c r="EZ27" s="315">
        <f t="shared" si="202"/>
        <v>87425</v>
      </c>
      <c r="FA27" s="315">
        <f t="shared" si="202"/>
        <v>86910</v>
      </c>
      <c r="FB27" s="315">
        <f t="shared" si="202"/>
        <v>3675</v>
      </c>
      <c r="FC27" s="315">
        <f t="shared" si="202"/>
        <v>11370</v>
      </c>
      <c r="FD27" s="315">
        <f t="shared" si="202"/>
        <v>11370</v>
      </c>
      <c r="FE27" s="315">
        <f t="shared" si="202"/>
        <v>2450</v>
      </c>
      <c r="FF27" s="315">
        <f t="shared" si="202"/>
        <v>7184</v>
      </c>
      <c r="FG27" s="315">
        <f t="shared" si="202"/>
        <v>7184</v>
      </c>
      <c r="FH27" s="315">
        <f t="shared" si="202"/>
        <v>149513</v>
      </c>
      <c r="FI27" s="315">
        <f t="shared" si="202"/>
        <v>602628</v>
      </c>
      <c r="FJ27" s="315">
        <f t="shared" si="202"/>
        <v>602465</v>
      </c>
      <c r="FK27" s="315">
        <f t="shared" si="202"/>
        <v>5075</v>
      </c>
      <c r="FL27" s="315">
        <f t="shared" si="202"/>
        <v>11706</v>
      </c>
      <c r="FM27" s="315">
        <f t="shared" si="202"/>
        <v>11706</v>
      </c>
      <c r="FN27" s="315">
        <f t="shared" si="202"/>
        <v>37816</v>
      </c>
      <c r="FO27" s="315">
        <f t="shared" si="202"/>
        <v>33584</v>
      </c>
      <c r="FP27" s="315">
        <f t="shared" si="202"/>
        <v>21183</v>
      </c>
      <c r="FQ27" s="315">
        <f t="shared" si="202"/>
        <v>22910</v>
      </c>
      <c r="FR27" s="315">
        <f t="shared" si="202"/>
        <v>36737</v>
      </c>
      <c r="FS27" s="315">
        <f t="shared" si="202"/>
        <v>36718</v>
      </c>
      <c r="FT27" s="315">
        <f t="shared" si="202"/>
        <v>8677</v>
      </c>
      <c r="FU27" s="315">
        <f t="shared" si="202"/>
        <v>17785</v>
      </c>
      <c r="FV27" s="315">
        <f t="shared" si="202"/>
        <v>17072</v>
      </c>
      <c r="FW27" s="315">
        <f t="shared" si="202"/>
        <v>6741</v>
      </c>
      <c r="FX27" s="315">
        <f t="shared" si="202"/>
        <v>21923</v>
      </c>
      <c r="FY27" s="315">
        <f t="shared" si="202"/>
        <v>21923</v>
      </c>
      <c r="FZ27" s="315">
        <f t="shared" si="202"/>
        <v>16058</v>
      </c>
      <c r="GA27" s="315">
        <f t="shared" si="202"/>
        <v>19052</v>
      </c>
      <c r="GB27" s="315">
        <f t="shared" si="202"/>
        <v>19052</v>
      </c>
      <c r="GC27" s="315">
        <f t="shared" si="202"/>
        <v>1575</v>
      </c>
      <c r="GD27" s="315">
        <f t="shared" si="202"/>
        <v>7502</v>
      </c>
      <c r="GE27" s="315">
        <f t="shared" si="202"/>
        <v>7502</v>
      </c>
      <c r="GF27" s="315">
        <f t="shared" si="202"/>
        <v>4375</v>
      </c>
      <c r="GG27" s="315">
        <f t="shared" si="202"/>
        <v>11677</v>
      </c>
      <c r="GH27" s="315">
        <f t="shared" si="202"/>
        <v>11677</v>
      </c>
      <c r="GI27" s="315">
        <f>GI52+GI61</f>
        <v>1750</v>
      </c>
      <c r="GJ27" s="315">
        <f t="shared" ref="GJ27:GK27" si="203">GJ52+GJ61</f>
        <v>4283</v>
      </c>
      <c r="GK27" s="315">
        <f t="shared" si="203"/>
        <v>4283</v>
      </c>
      <c r="GL27" s="315">
        <f t="shared" si="202"/>
        <v>328768</v>
      </c>
      <c r="GM27" s="315">
        <f t="shared" ref="GM27:GT27" si="204">GM52+GM61</f>
        <v>872856</v>
      </c>
      <c r="GN27" s="315">
        <f t="shared" si="204"/>
        <v>859045</v>
      </c>
      <c r="GO27" s="315">
        <f t="shared" si="204"/>
        <v>88473</v>
      </c>
      <c r="GP27" s="315">
        <f t="shared" si="204"/>
        <v>207300</v>
      </c>
      <c r="GQ27" s="315">
        <f t="shared" si="204"/>
        <v>181804</v>
      </c>
      <c r="GR27" s="315">
        <f t="shared" si="204"/>
        <v>8000</v>
      </c>
      <c r="GS27" s="315">
        <f t="shared" si="204"/>
        <v>33312</v>
      </c>
      <c r="GT27" s="512">
        <f t="shared" si="204"/>
        <v>33312</v>
      </c>
      <c r="GU27" s="315">
        <f>GU52+GU61</f>
        <v>77190</v>
      </c>
      <c r="GV27" s="315">
        <f t="shared" ref="GV27:GW27" si="205">GV52+GV61</f>
        <v>243825</v>
      </c>
      <c r="GW27" s="315">
        <f t="shared" si="205"/>
        <v>243825</v>
      </c>
      <c r="GX27" s="315">
        <f>GX52+GX61</f>
        <v>502431</v>
      </c>
      <c r="GY27" s="315">
        <f t="shared" ref="GY27:GZ27" si="206">GY52+GY61</f>
        <v>1357293</v>
      </c>
      <c r="GZ27" s="315">
        <f t="shared" si="206"/>
        <v>1317986</v>
      </c>
      <c r="HA27" s="315">
        <f>HA52+HA61</f>
        <v>6509247</v>
      </c>
      <c r="HB27" s="315">
        <f t="shared" ref="HB27:HC27" si="207">HB52+HB61</f>
        <v>18544193</v>
      </c>
      <c r="HC27" s="316">
        <f t="shared" si="207"/>
        <v>11951976</v>
      </c>
    </row>
    <row r="28" spans="1:211" s="167" customFormat="1" x14ac:dyDescent="0.2">
      <c r="A28" s="300" t="s">
        <v>585</v>
      </c>
      <c r="B28" s="302">
        <f>B29+B35+B36+B37</f>
        <v>0</v>
      </c>
      <c r="C28" s="302">
        <f t="shared" ref="C28:BN28" si="208">C29+C35+C36+C37</f>
        <v>0</v>
      </c>
      <c r="D28" s="302">
        <f t="shared" si="208"/>
        <v>20</v>
      </c>
      <c r="E28" s="302">
        <f t="shared" si="208"/>
        <v>0</v>
      </c>
      <c r="F28" s="302">
        <f t="shared" si="208"/>
        <v>0</v>
      </c>
      <c r="G28" s="302">
        <f t="shared" ref="G28" si="209">G29+G35+G36+G37</f>
        <v>0</v>
      </c>
      <c r="H28" s="302">
        <f t="shared" si="208"/>
        <v>0</v>
      </c>
      <c r="I28" s="302">
        <f t="shared" si="208"/>
        <v>0</v>
      </c>
      <c r="J28" s="302">
        <f t="shared" ref="J28" si="210">J29+J35+J36+J37</f>
        <v>0</v>
      </c>
      <c r="K28" s="302">
        <f t="shared" si="208"/>
        <v>0</v>
      </c>
      <c r="L28" s="302">
        <f t="shared" si="208"/>
        <v>0</v>
      </c>
      <c r="M28" s="302">
        <f t="shared" ref="M28" si="211">M29+M35+M36+M37</f>
        <v>0</v>
      </c>
      <c r="N28" s="302">
        <f t="shared" si="208"/>
        <v>0</v>
      </c>
      <c r="O28" s="302">
        <f t="shared" si="208"/>
        <v>0</v>
      </c>
      <c r="P28" s="302">
        <f t="shared" ref="P28" si="212">P29+P35+P36+P37</f>
        <v>2232</v>
      </c>
      <c r="Q28" s="302">
        <f t="shared" si="208"/>
        <v>0</v>
      </c>
      <c r="R28" s="302">
        <f t="shared" si="208"/>
        <v>0</v>
      </c>
      <c r="S28" s="302">
        <f t="shared" ref="S28" si="213">S29+S35+S36+S37</f>
        <v>0</v>
      </c>
      <c r="T28" s="302">
        <f t="shared" si="208"/>
        <v>0</v>
      </c>
      <c r="U28" s="302">
        <f t="shared" si="208"/>
        <v>0</v>
      </c>
      <c r="V28" s="302">
        <f t="shared" ref="V28" si="214">V29+V35+V36+V37</f>
        <v>0</v>
      </c>
      <c r="W28" s="302">
        <f t="shared" si="208"/>
        <v>0</v>
      </c>
      <c r="X28" s="302">
        <f t="shared" si="208"/>
        <v>0</v>
      </c>
      <c r="Y28" s="302">
        <f t="shared" ref="Y28" si="215">Y29+Y35+Y36+Y37</f>
        <v>0</v>
      </c>
      <c r="Z28" s="302">
        <f t="shared" si="208"/>
        <v>8048</v>
      </c>
      <c r="AA28" s="302">
        <f t="shared" si="208"/>
        <v>13880</v>
      </c>
      <c r="AB28" s="302">
        <f t="shared" ref="AB28" si="216">AB29+AB35+AB36+AB37</f>
        <v>18871</v>
      </c>
      <c r="AC28" s="302">
        <f t="shared" si="208"/>
        <v>0</v>
      </c>
      <c r="AD28" s="302">
        <f t="shared" si="208"/>
        <v>202718</v>
      </c>
      <c r="AE28" s="302">
        <f t="shared" ref="AE28" si="217">AE29+AE35+AE36+AE37</f>
        <v>202718</v>
      </c>
      <c r="AF28" s="302">
        <f t="shared" si="208"/>
        <v>0</v>
      </c>
      <c r="AG28" s="302">
        <f t="shared" si="208"/>
        <v>0</v>
      </c>
      <c r="AH28" s="302">
        <f t="shared" ref="AH28" si="218">AH29+AH35+AH36+AH37</f>
        <v>0</v>
      </c>
      <c r="AI28" s="302">
        <f t="shared" si="208"/>
        <v>0</v>
      </c>
      <c r="AJ28" s="302">
        <f t="shared" si="208"/>
        <v>900</v>
      </c>
      <c r="AK28" s="302">
        <f t="shared" ref="AK28" si="219">AK29+AK35+AK36+AK37</f>
        <v>905</v>
      </c>
      <c r="AL28" s="302">
        <f t="shared" si="208"/>
        <v>0</v>
      </c>
      <c r="AM28" s="302">
        <f t="shared" si="208"/>
        <v>0</v>
      </c>
      <c r="AN28" s="302">
        <f t="shared" ref="AN28" si="220">AN29+AN35+AN36+AN37</f>
        <v>392</v>
      </c>
      <c r="AO28" s="302">
        <f t="shared" si="208"/>
        <v>0</v>
      </c>
      <c r="AP28" s="302">
        <f t="shared" si="208"/>
        <v>0</v>
      </c>
      <c r="AQ28" s="302">
        <f t="shared" ref="AQ28" si="221">AQ29+AQ35+AQ36+AQ37</f>
        <v>1605</v>
      </c>
      <c r="AR28" s="302">
        <f t="shared" si="208"/>
        <v>0</v>
      </c>
      <c r="AS28" s="302">
        <f t="shared" si="208"/>
        <v>0</v>
      </c>
      <c r="AT28" s="302">
        <f t="shared" ref="AT28" si="222">AT29+AT35+AT36+AT37</f>
        <v>0</v>
      </c>
      <c r="AU28" s="302">
        <f t="shared" si="208"/>
        <v>0</v>
      </c>
      <c r="AV28" s="302">
        <f t="shared" si="208"/>
        <v>0</v>
      </c>
      <c r="AW28" s="302">
        <f t="shared" ref="AW28" si="223">AW29+AW35+AW36+AW37</f>
        <v>0</v>
      </c>
      <c r="AX28" s="302">
        <f t="shared" si="208"/>
        <v>0</v>
      </c>
      <c r="AY28" s="302">
        <f t="shared" si="208"/>
        <v>0</v>
      </c>
      <c r="AZ28" s="302">
        <f t="shared" ref="AZ28" si="224">AZ29+AZ35+AZ36+AZ37</f>
        <v>0</v>
      </c>
      <c r="BA28" s="302">
        <f t="shared" si="208"/>
        <v>0</v>
      </c>
      <c r="BB28" s="302">
        <f t="shared" si="208"/>
        <v>0</v>
      </c>
      <c r="BC28" s="302">
        <f t="shared" ref="BC28" si="225">BC29+BC35+BC36+BC37</f>
        <v>0</v>
      </c>
      <c r="BD28" s="302">
        <f t="shared" si="208"/>
        <v>0</v>
      </c>
      <c r="BE28" s="302">
        <f t="shared" si="208"/>
        <v>0</v>
      </c>
      <c r="BF28" s="302">
        <f t="shared" ref="BF28" si="226">BF29+BF35+BF36+BF37</f>
        <v>0</v>
      </c>
      <c r="BG28" s="302">
        <f t="shared" si="208"/>
        <v>0</v>
      </c>
      <c r="BH28" s="302">
        <f t="shared" si="208"/>
        <v>0</v>
      </c>
      <c r="BI28" s="302">
        <f t="shared" ref="BI28" si="227">BI29+BI35+BI36+BI37</f>
        <v>1011</v>
      </c>
      <c r="BJ28" s="302">
        <f t="shared" si="208"/>
        <v>0</v>
      </c>
      <c r="BK28" s="302">
        <f t="shared" si="208"/>
        <v>0</v>
      </c>
      <c r="BL28" s="302">
        <f t="shared" ref="BL28" si="228">BL29+BL35+BL36+BL37</f>
        <v>0</v>
      </c>
      <c r="BM28" s="302">
        <f t="shared" si="208"/>
        <v>0</v>
      </c>
      <c r="BN28" s="302">
        <f t="shared" si="208"/>
        <v>0</v>
      </c>
      <c r="BO28" s="302">
        <f t="shared" ref="BO28" si="229">BO29+BO35+BO36+BO37</f>
        <v>0</v>
      </c>
      <c r="BP28" s="302">
        <f t="shared" ref="BP28:DZ28" si="230">BP29+BP35+BP36+BP37</f>
        <v>71680</v>
      </c>
      <c r="BQ28" s="302">
        <f t="shared" si="230"/>
        <v>92070</v>
      </c>
      <c r="BR28" s="302">
        <f t="shared" si="230"/>
        <v>0</v>
      </c>
      <c r="BS28" s="302">
        <f t="shared" si="230"/>
        <v>0</v>
      </c>
      <c r="BT28" s="302">
        <f t="shared" si="230"/>
        <v>10913</v>
      </c>
      <c r="BU28" s="302">
        <f t="shared" si="230"/>
        <v>10914</v>
      </c>
      <c r="BV28" s="302">
        <f t="shared" si="230"/>
        <v>0</v>
      </c>
      <c r="BW28" s="302">
        <f t="shared" si="230"/>
        <v>0</v>
      </c>
      <c r="BX28" s="302">
        <f t="shared" si="230"/>
        <v>0</v>
      </c>
      <c r="BY28" s="302">
        <f t="shared" si="230"/>
        <v>0</v>
      </c>
      <c r="BZ28" s="302">
        <f t="shared" si="230"/>
        <v>0</v>
      </c>
      <c r="CA28" s="302">
        <f t="shared" si="230"/>
        <v>368</v>
      </c>
      <c r="CB28" s="302">
        <f t="shared" si="230"/>
        <v>0</v>
      </c>
      <c r="CC28" s="302">
        <f t="shared" si="230"/>
        <v>0</v>
      </c>
      <c r="CD28" s="302">
        <f t="shared" si="230"/>
        <v>0</v>
      </c>
      <c r="CE28" s="302">
        <f t="shared" si="230"/>
        <v>326800</v>
      </c>
      <c r="CF28" s="302">
        <f t="shared" si="230"/>
        <v>452636</v>
      </c>
      <c r="CG28" s="302">
        <f t="shared" si="230"/>
        <v>331260</v>
      </c>
      <c r="CH28" s="302">
        <f t="shared" si="230"/>
        <v>0</v>
      </c>
      <c r="CI28" s="302">
        <f t="shared" si="230"/>
        <v>0</v>
      </c>
      <c r="CJ28" s="302">
        <f t="shared" si="230"/>
        <v>0</v>
      </c>
      <c r="CK28" s="302">
        <f t="shared" si="230"/>
        <v>132094</v>
      </c>
      <c r="CL28" s="302">
        <f t="shared" si="230"/>
        <v>236320</v>
      </c>
      <c r="CM28" s="302">
        <f t="shared" si="230"/>
        <v>236320</v>
      </c>
      <c r="CN28" s="302">
        <f t="shared" si="230"/>
        <v>11675</v>
      </c>
      <c r="CO28" s="302">
        <f t="shared" si="230"/>
        <v>11675</v>
      </c>
      <c r="CP28" s="302">
        <f t="shared" si="230"/>
        <v>0</v>
      </c>
      <c r="CQ28" s="302">
        <f t="shared" si="230"/>
        <v>0</v>
      </c>
      <c r="CR28" s="302">
        <f t="shared" si="230"/>
        <v>0</v>
      </c>
      <c r="CS28" s="302">
        <f t="shared" si="230"/>
        <v>0</v>
      </c>
      <c r="CT28" s="302">
        <f t="shared" si="230"/>
        <v>0</v>
      </c>
      <c r="CU28" s="302">
        <f t="shared" si="230"/>
        <v>0</v>
      </c>
      <c r="CV28" s="302">
        <f t="shared" si="230"/>
        <v>0</v>
      </c>
      <c r="CW28" s="302">
        <f t="shared" si="230"/>
        <v>0</v>
      </c>
      <c r="CX28" s="302">
        <f t="shared" si="230"/>
        <v>0</v>
      </c>
      <c r="CY28" s="302">
        <f t="shared" si="230"/>
        <v>0</v>
      </c>
      <c r="CZ28" s="302">
        <f t="shared" si="230"/>
        <v>0</v>
      </c>
      <c r="DA28" s="302">
        <f t="shared" si="230"/>
        <v>0</v>
      </c>
      <c r="DB28" s="302">
        <f t="shared" si="230"/>
        <v>3074</v>
      </c>
      <c r="DC28" s="302">
        <f t="shared" si="230"/>
        <v>0</v>
      </c>
      <c r="DD28" s="302">
        <f t="shared" si="230"/>
        <v>0</v>
      </c>
      <c r="DE28" s="302">
        <f t="shared" si="230"/>
        <v>122</v>
      </c>
      <c r="DF28" s="302">
        <f t="shared" si="230"/>
        <v>120507</v>
      </c>
      <c r="DG28" s="302">
        <f t="shared" si="230"/>
        <v>0</v>
      </c>
      <c r="DH28" s="302">
        <f t="shared" si="230"/>
        <v>14008</v>
      </c>
      <c r="DI28" s="302">
        <f t="shared" si="230"/>
        <v>0</v>
      </c>
      <c r="DJ28" s="302">
        <f t="shared" si="230"/>
        <v>0</v>
      </c>
      <c r="DK28" s="302">
        <f t="shared" si="230"/>
        <v>17</v>
      </c>
      <c r="DL28" s="302">
        <f t="shared" si="230"/>
        <v>0</v>
      </c>
      <c r="DM28" s="302">
        <f t="shared" si="230"/>
        <v>0</v>
      </c>
      <c r="DN28" s="302">
        <f t="shared" si="230"/>
        <v>0</v>
      </c>
      <c r="DO28" s="302">
        <f t="shared" si="230"/>
        <v>75000</v>
      </c>
      <c r="DP28" s="302">
        <f t="shared" si="230"/>
        <v>76741</v>
      </c>
      <c r="DQ28" s="302">
        <f t="shared" si="230"/>
        <v>76741</v>
      </c>
      <c r="DR28" s="393">
        <f t="shared" si="230"/>
        <v>745804</v>
      </c>
      <c r="DS28" s="393">
        <f t="shared" si="230"/>
        <v>1097853</v>
      </c>
      <c r="DT28" s="393">
        <f t="shared" si="230"/>
        <v>900578</v>
      </c>
      <c r="DU28" s="302">
        <f t="shared" si="230"/>
        <v>0</v>
      </c>
      <c r="DV28" s="302">
        <f t="shared" si="230"/>
        <v>0</v>
      </c>
      <c r="DW28" s="302">
        <f t="shared" si="230"/>
        <v>0</v>
      </c>
      <c r="DX28" s="302">
        <f t="shared" si="230"/>
        <v>0</v>
      </c>
      <c r="DY28" s="302">
        <f t="shared" si="230"/>
        <v>0</v>
      </c>
      <c r="DZ28" s="302">
        <f t="shared" si="230"/>
        <v>0</v>
      </c>
      <c r="EA28" s="302">
        <f t="shared" ref="EA28:GL28" si="231">EA29+EA35+EA36+EA37</f>
        <v>0</v>
      </c>
      <c r="EB28" s="302">
        <f t="shared" si="231"/>
        <v>0</v>
      </c>
      <c r="EC28" s="302">
        <f t="shared" si="231"/>
        <v>0</v>
      </c>
      <c r="ED28" s="302">
        <f t="shared" si="231"/>
        <v>0</v>
      </c>
      <c r="EE28" s="302">
        <f t="shared" si="231"/>
        <v>2703</v>
      </c>
      <c r="EF28" s="302">
        <f t="shared" si="231"/>
        <v>2703</v>
      </c>
      <c r="EG28" s="302">
        <f t="shared" si="231"/>
        <v>0</v>
      </c>
      <c r="EH28" s="302">
        <f t="shared" si="231"/>
        <v>0</v>
      </c>
      <c r="EI28" s="302">
        <f t="shared" si="231"/>
        <v>0</v>
      </c>
      <c r="EJ28" s="302">
        <f t="shared" si="231"/>
        <v>0</v>
      </c>
      <c r="EK28" s="302">
        <f t="shared" si="231"/>
        <v>42912</v>
      </c>
      <c r="EL28" s="302">
        <f t="shared" si="231"/>
        <v>42912</v>
      </c>
      <c r="EM28" s="302">
        <f t="shared" si="231"/>
        <v>0</v>
      </c>
      <c r="EN28" s="302">
        <f t="shared" si="231"/>
        <v>0</v>
      </c>
      <c r="EO28" s="302">
        <f t="shared" si="231"/>
        <v>0</v>
      </c>
      <c r="EP28" s="302">
        <f t="shared" si="231"/>
        <v>0</v>
      </c>
      <c r="EQ28" s="302">
        <f t="shared" si="231"/>
        <v>66940</v>
      </c>
      <c r="ER28" s="302">
        <f t="shared" si="231"/>
        <v>68945</v>
      </c>
      <c r="ES28" s="302">
        <f t="shared" si="231"/>
        <v>0</v>
      </c>
      <c r="ET28" s="302">
        <f t="shared" si="231"/>
        <v>7907</v>
      </c>
      <c r="EU28" s="302">
        <f t="shared" si="231"/>
        <v>7907</v>
      </c>
      <c r="EV28" s="393">
        <f t="shared" si="231"/>
        <v>0</v>
      </c>
      <c r="EW28" s="393">
        <f t="shared" si="231"/>
        <v>120462</v>
      </c>
      <c r="EX28" s="393">
        <f t="shared" si="231"/>
        <v>122467</v>
      </c>
      <c r="EY28" s="302">
        <f t="shared" si="231"/>
        <v>3000</v>
      </c>
      <c r="EZ28" s="302">
        <f t="shared" si="231"/>
        <v>17831</v>
      </c>
      <c r="FA28" s="302">
        <f t="shared" si="231"/>
        <v>17316</v>
      </c>
      <c r="FB28" s="302">
        <f t="shared" si="231"/>
        <v>0</v>
      </c>
      <c r="FC28" s="302">
        <f t="shared" si="231"/>
        <v>800</v>
      </c>
      <c r="FD28" s="302">
        <f t="shared" si="231"/>
        <v>800</v>
      </c>
      <c r="FE28" s="302">
        <f t="shared" si="231"/>
        <v>0</v>
      </c>
      <c r="FF28" s="302">
        <f t="shared" si="231"/>
        <v>0</v>
      </c>
      <c r="FG28" s="302">
        <f t="shared" si="231"/>
        <v>0</v>
      </c>
      <c r="FH28" s="302">
        <f t="shared" si="231"/>
        <v>45110</v>
      </c>
      <c r="FI28" s="302">
        <f t="shared" si="231"/>
        <v>401560</v>
      </c>
      <c r="FJ28" s="302">
        <f t="shared" si="231"/>
        <v>401397</v>
      </c>
      <c r="FK28" s="302">
        <f t="shared" si="231"/>
        <v>0</v>
      </c>
      <c r="FL28" s="302">
        <f t="shared" si="231"/>
        <v>0</v>
      </c>
      <c r="FM28" s="302">
        <f t="shared" si="231"/>
        <v>0</v>
      </c>
      <c r="FN28" s="302">
        <f t="shared" si="231"/>
        <v>12401</v>
      </c>
      <c r="FO28" s="302">
        <f t="shared" si="231"/>
        <v>12401</v>
      </c>
      <c r="FP28" s="302">
        <f t="shared" si="231"/>
        <v>0</v>
      </c>
      <c r="FQ28" s="302">
        <f t="shared" si="231"/>
        <v>928</v>
      </c>
      <c r="FR28" s="302">
        <f t="shared" si="231"/>
        <v>928</v>
      </c>
      <c r="FS28" s="302">
        <f t="shared" si="231"/>
        <v>909</v>
      </c>
      <c r="FT28" s="302">
        <f t="shared" si="231"/>
        <v>713</v>
      </c>
      <c r="FU28" s="302">
        <f t="shared" si="231"/>
        <v>713</v>
      </c>
      <c r="FV28" s="302">
        <f t="shared" si="231"/>
        <v>0</v>
      </c>
      <c r="FW28" s="302">
        <f t="shared" si="231"/>
        <v>0</v>
      </c>
      <c r="FX28" s="302">
        <f t="shared" si="231"/>
        <v>0</v>
      </c>
      <c r="FY28" s="302">
        <f t="shared" si="231"/>
        <v>0</v>
      </c>
      <c r="FZ28" s="302">
        <f t="shared" si="231"/>
        <v>0</v>
      </c>
      <c r="GA28" s="302">
        <f t="shared" si="231"/>
        <v>0</v>
      </c>
      <c r="GB28" s="302">
        <f t="shared" si="231"/>
        <v>0</v>
      </c>
      <c r="GC28" s="302">
        <f t="shared" si="231"/>
        <v>0</v>
      </c>
      <c r="GD28" s="302">
        <f t="shared" si="231"/>
        <v>0</v>
      </c>
      <c r="GE28" s="302">
        <f t="shared" si="231"/>
        <v>0</v>
      </c>
      <c r="GF28" s="302">
        <f t="shared" si="231"/>
        <v>0</v>
      </c>
      <c r="GG28" s="302">
        <f t="shared" si="231"/>
        <v>843</v>
      </c>
      <c r="GH28" s="302">
        <f t="shared" si="231"/>
        <v>843</v>
      </c>
      <c r="GI28" s="302">
        <f>GI29+GI35+GI36+GI37</f>
        <v>0</v>
      </c>
      <c r="GJ28" s="302">
        <f t="shared" ref="GJ28:GK28" si="232">GJ29+GJ35+GJ36+GJ37</f>
        <v>0</v>
      </c>
      <c r="GK28" s="302">
        <f t="shared" si="232"/>
        <v>0</v>
      </c>
      <c r="GL28" s="302">
        <f t="shared" si="231"/>
        <v>62152</v>
      </c>
      <c r="GM28" s="302">
        <f t="shared" ref="GM28:GS28" si="233">GM29+GM35+GM36+GM37</f>
        <v>435076</v>
      </c>
      <c r="GN28" s="302">
        <f t="shared" si="233"/>
        <v>421265</v>
      </c>
      <c r="GO28" s="302">
        <f t="shared" si="233"/>
        <v>24098</v>
      </c>
      <c r="GP28" s="302">
        <f t="shared" si="233"/>
        <v>35935</v>
      </c>
      <c r="GQ28" s="302">
        <f t="shared" si="233"/>
        <v>33828</v>
      </c>
      <c r="GR28" s="302">
        <f t="shared" si="233"/>
        <v>0</v>
      </c>
      <c r="GS28" s="302">
        <f t="shared" si="233"/>
        <v>0</v>
      </c>
      <c r="GT28" s="302">
        <v>0</v>
      </c>
      <c r="GU28" s="302">
        <f>GU29+GU35+GU36+GU37</f>
        <v>0</v>
      </c>
      <c r="GV28" s="302">
        <f t="shared" ref="GV28:GW28" si="234">GV29+GV35+GV36+GV37</f>
        <v>19730</v>
      </c>
      <c r="GW28" s="302">
        <f t="shared" si="234"/>
        <v>19730</v>
      </c>
      <c r="GX28" s="302">
        <f>GX29+GX35+GX36+GX37</f>
        <v>86250</v>
      </c>
      <c r="GY28" s="302">
        <f t="shared" ref="GY28:GZ28" si="235">GY29+GY35+GY36+GY37</f>
        <v>490741</v>
      </c>
      <c r="GZ28" s="302">
        <f t="shared" si="235"/>
        <v>474823</v>
      </c>
      <c r="HA28" s="302">
        <f>HA29+HA35+HA36+HA37</f>
        <v>832054</v>
      </c>
      <c r="HB28" s="302">
        <f t="shared" ref="HB28:HC28" si="236">HB29+HB35+HB36+HB37</f>
        <v>1709056</v>
      </c>
      <c r="HC28" s="303">
        <f t="shared" si="236"/>
        <v>1497868</v>
      </c>
    </row>
    <row r="29" spans="1:211" s="167" customFormat="1" ht="25.5" x14ac:dyDescent="0.2">
      <c r="A29" s="317" t="s">
        <v>586</v>
      </c>
      <c r="B29" s="310">
        <f>B30+B31+B32+B33+B34</f>
        <v>0</v>
      </c>
      <c r="C29" s="310">
        <f t="shared" ref="C29:BN29" si="237">C30+C31+C32+C33+C34</f>
        <v>0</v>
      </c>
      <c r="D29" s="310">
        <f t="shared" si="237"/>
        <v>0</v>
      </c>
      <c r="E29" s="310">
        <f t="shared" si="237"/>
        <v>0</v>
      </c>
      <c r="F29" s="310">
        <f t="shared" si="237"/>
        <v>0</v>
      </c>
      <c r="G29" s="310">
        <f t="shared" ref="G29" si="238">G30+G31+G32+G33+G34</f>
        <v>0</v>
      </c>
      <c r="H29" s="310">
        <f t="shared" si="237"/>
        <v>0</v>
      </c>
      <c r="I29" s="310">
        <f t="shared" si="237"/>
        <v>0</v>
      </c>
      <c r="J29" s="310">
        <f t="shared" ref="J29" si="239">J30+J31+J32+J33+J34</f>
        <v>0</v>
      </c>
      <c r="K29" s="310">
        <f t="shared" si="237"/>
        <v>0</v>
      </c>
      <c r="L29" s="310">
        <f t="shared" si="237"/>
        <v>0</v>
      </c>
      <c r="M29" s="310">
        <f t="shared" ref="M29" si="240">M30+M31+M32+M33+M34</f>
        <v>0</v>
      </c>
      <c r="N29" s="310">
        <f t="shared" si="237"/>
        <v>0</v>
      </c>
      <c r="O29" s="310">
        <f t="shared" si="237"/>
        <v>0</v>
      </c>
      <c r="P29" s="310">
        <f t="shared" ref="P29" si="241">P30+P31+P32+P33+P34</f>
        <v>0</v>
      </c>
      <c r="Q29" s="310">
        <f t="shared" si="237"/>
        <v>0</v>
      </c>
      <c r="R29" s="310">
        <f t="shared" si="237"/>
        <v>0</v>
      </c>
      <c r="S29" s="310">
        <f t="shared" ref="S29" si="242">S30+S31+S32+S33+S34</f>
        <v>0</v>
      </c>
      <c r="T29" s="310">
        <f t="shared" si="237"/>
        <v>0</v>
      </c>
      <c r="U29" s="310">
        <f t="shared" si="237"/>
        <v>0</v>
      </c>
      <c r="V29" s="310">
        <f t="shared" ref="V29" si="243">V30+V31+V32+V33+V34</f>
        <v>0</v>
      </c>
      <c r="W29" s="310">
        <f t="shared" si="237"/>
        <v>0</v>
      </c>
      <c r="X29" s="310">
        <f t="shared" si="237"/>
        <v>0</v>
      </c>
      <c r="Y29" s="310">
        <f t="shared" ref="Y29" si="244">Y30+Y31+Y32+Y33+Y34</f>
        <v>0</v>
      </c>
      <c r="Z29" s="310">
        <f t="shared" si="237"/>
        <v>8048</v>
      </c>
      <c r="AA29" s="310">
        <f t="shared" si="237"/>
        <v>13880</v>
      </c>
      <c r="AB29" s="310">
        <f t="shared" ref="AB29" si="245">AB30+AB31+AB32+AB33+AB34</f>
        <v>13880</v>
      </c>
      <c r="AC29" s="310">
        <f t="shared" si="237"/>
        <v>0</v>
      </c>
      <c r="AD29" s="310">
        <f t="shared" si="237"/>
        <v>202718</v>
      </c>
      <c r="AE29" s="310">
        <f t="shared" ref="AE29" si="246">AE30+AE31+AE32+AE33+AE34</f>
        <v>202718</v>
      </c>
      <c r="AF29" s="310">
        <f t="shared" si="237"/>
        <v>0</v>
      </c>
      <c r="AG29" s="310">
        <f t="shared" si="237"/>
        <v>0</v>
      </c>
      <c r="AH29" s="310">
        <f t="shared" ref="AH29" si="247">AH30+AH31+AH32+AH33+AH34</f>
        <v>0</v>
      </c>
      <c r="AI29" s="310">
        <f t="shared" si="237"/>
        <v>0</v>
      </c>
      <c r="AJ29" s="310">
        <f t="shared" si="237"/>
        <v>900</v>
      </c>
      <c r="AK29" s="310">
        <f t="shared" ref="AK29" si="248">AK30+AK31+AK32+AK33+AK34</f>
        <v>880</v>
      </c>
      <c r="AL29" s="310">
        <f t="shared" si="237"/>
        <v>0</v>
      </c>
      <c r="AM29" s="310">
        <f t="shared" si="237"/>
        <v>0</v>
      </c>
      <c r="AN29" s="310">
        <f t="shared" ref="AN29" si="249">AN30+AN31+AN32+AN33+AN34</f>
        <v>0</v>
      </c>
      <c r="AO29" s="310">
        <f t="shared" si="237"/>
        <v>0</v>
      </c>
      <c r="AP29" s="310">
        <f t="shared" si="237"/>
        <v>0</v>
      </c>
      <c r="AQ29" s="310">
        <f t="shared" ref="AQ29" si="250">AQ30+AQ31+AQ32+AQ33+AQ34</f>
        <v>0</v>
      </c>
      <c r="AR29" s="310">
        <f t="shared" si="237"/>
        <v>0</v>
      </c>
      <c r="AS29" s="310">
        <f t="shared" si="237"/>
        <v>0</v>
      </c>
      <c r="AT29" s="310">
        <f t="shared" ref="AT29" si="251">AT30+AT31+AT32+AT33+AT34</f>
        <v>0</v>
      </c>
      <c r="AU29" s="310">
        <f t="shared" si="237"/>
        <v>0</v>
      </c>
      <c r="AV29" s="310">
        <f t="shared" si="237"/>
        <v>0</v>
      </c>
      <c r="AW29" s="310">
        <f t="shared" ref="AW29" si="252">AW30+AW31+AW32+AW33+AW34</f>
        <v>0</v>
      </c>
      <c r="AX29" s="310">
        <f t="shared" si="237"/>
        <v>0</v>
      </c>
      <c r="AY29" s="310">
        <f t="shared" si="237"/>
        <v>0</v>
      </c>
      <c r="AZ29" s="310">
        <f t="shared" ref="AZ29" si="253">AZ30+AZ31+AZ32+AZ33+AZ34</f>
        <v>0</v>
      </c>
      <c r="BA29" s="310">
        <f t="shared" si="237"/>
        <v>0</v>
      </c>
      <c r="BB29" s="310">
        <f t="shared" si="237"/>
        <v>0</v>
      </c>
      <c r="BC29" s="310">
        <f t="shared" ref="BC29" si="254">BC30+BC31+BC32+BC33+BC34</f>
        <v>0</v>
      </c>
      <c r="BD29" s="310">
        <f t="shared" si="237"/>
        <v>0</v>
      </c>
      <c r="BE29" s="310">
        <f t="shared" si="237"/>
        <v>0</v>
      </c>
      <c r="BF29" s="310">
        <f t="shared" ref="BF29" si="255">BF30+BF31+BF32+BF33+BF34</f>
        <v>0</v>
      </c>
      <c r="BG29" s="310">
        <f t="shared" si="237"/>
        <v>0</v>
      </c>
      <c r="BH29" s="310">
        <f t="shared" si="237"/>
        <v>0</v>
      </c>
      <c r="BI29" s="310">
        <f t="shared" ref="BI29" si="256">BI30+BI31+BI32+BI33+BI34</f>
        <v>0</v>
      </c>
      <c r="BJ29" s="310">
        <f t="shared" si="237"/>
        <v>0</v>
      </c>
      <c r="BK29" s="310">
        <f t="shared" si="237"/>
        <v>0</v>
      </c>
      <c r="BL29" s="310">
        <f t="shared" ref="BL29" si="257">BL30+BL31+BL32+BL33+BL34</f>
        <v>0</v>
      </c>
      <c r="BM29" s="310">
        <f t="shared" si="237"/>
        <v>0</v>
      </c>
      <c r="BN29" s="310">
        <f t="shared" si="237"/>
        <v>0</v>
      </c>
      <c r="BO29" s="310">
        <f t="shared" ref="BO29" si="258">BO30+BO31+BO32+BO33+BO34</f>
        <v>0</v>
      </c>
      <c r="BP29" s="310">
        <f t="shared" ref="BP29:DZ29" si="259">BP30+BP31+BP32+BP33+BP34</f>
        <v>0</v>
      </c>
      <c r="BQ29" s="310">
        <f t="shared" si="259"/>
        <v>0</v>
      </c>
      <c r="BR29" s="310">
        <f t="shared" si="259"/>
        <v>0</v>
      </c>
      <c r="BS29" s="310">
        <f t="shared" si="259"/>
        <v>0</v>
      </c>
      <c r="BT29" s="310">
        <f t="shared" si="259"/>
        <v>0</v>
      </c>
      <c r="BU29" s="310">
        <f t="shared" si="259"/>
        <v>0</v>
      </c>
      <c r="BV29" s="310">
        <f t="shared" si="259"/>
        <v>0</v>
      </c>
      <c r="BW29" s="310">
        <f t="shared" si="259"/>
        <v>0</v>
      </c>
      <c r="BX29" s="310">
        <f t="shared" si="259"/>
        <v>0</v>
      </c>
      <c r="BY29" s="310">
        <f t="shared" si="259"/>
        <v>0</v>
      </c>
      <c r="BZ29" s="310">
        <f t="shared" si="259"/>
        <v>0</v>
      </c>
      <c r="CA29" s="310">
        <f t="shared" si="259"/>
        <v>0</v>
      </c>
      <c r="CB29" s="310">
        <f t="shared" si="259"/>
        <v>0</v>
      </c>
      <c r="CC29" s="310">
        <f t="shared" si="259"/>
        <v>0</v>
      </c>
      <c r="CD29" s="310">
        <f t="shared" si="259"/>
        <v>0</v>
      </c>
      <c r="CE29" s="310">
        <f t="shared" si="259"/>
        <v>0</v>
      </c>
      <c r="CF29" s="310">
        <f t="shared" si="259"/>
        <v>0</v>
      </c>
      <c r="CG29" s="310">
        <f t="shared" si="259"/>
        <v>0</v>
      </c>
      <c r="CH29" s="310">
        <f t="shared" si="259"/>
        <v>0</v>
      </c>
      <c r="CI29" s="310">
        <f t="shared" si="259"/>
        <v>0</v>
      </c>
      <c r="CJ29" s="310">
        <f t="shared" si="259"/>
        <v>0</v>
      </c>
      <c r="CK29" s="310">
        <f t="shared" si="259"/>
        <v>132094</v>
      </c>
      <c r="CL29" s="310">
        <f t="shared" si="259"/>
        <v>236320</v>
      </c>
      <c r="CM29" s="310">
        <f t="shared" si="259"/>
        <v>236320</v>
      </c>
      <c r="CN29" s="310">
        <f t="shared" si="259"/>
        <v>11675</v>
      </c>
      <c r="CO29" s="310">
        <f t="shared" si="259"/>
        <v>11675</v>
      </c>
      <c r="CP29" s="310">
        <f t="shared" si="259"/>
        <v>0</v>
      </c>
      <c r="CQ29" s="310">
        <f t="shared" si="259"/>
        <v>0</v>
      </c>
      <c r="CR29" s="310">
        <f t="shared" si="259"/>
        <v>0</v>
      </c>
      <c r="CS29" s="310">
        <f t="shared" si="259"/>
        <v>0</v>
      </c>
      <c r="CT29" s="310">
        <f t="shared" si="259"/>
        <v>0</v>
      </c>
      <c r="CU29" s="310">
        <f t="shared" si="259"/>
        <v>0</v>
      </c>
      <c r="CV29" s="310">
        <f t="shared" si="259"/>
        <v>0</v>
      </c>
      <c r="CW29" s="310">
        <f t="shared" si="259"/>
        <v>0</v>
      </c>
      <c r="CX29" s="310">
        <f t="shared" si="259"/>
        <v>0</v>
      </c>
      <c r="CY29" s="310">
        <f t="shared" si="259"/>
        <v>0</v>
      </c>
      <c r="CZ29" s="310">
        <f t="shared" si="259"/>
        <v>0</v>
      </c>
      <c r="DA29" s="310">
        <f t="shared" si="259"/>
        <v>0</v>
      </c>
      <c r="DB29" s="310">
        <f t="shared" si="259"/>
        <v>0</v>
      </c>
      <c r="DC29" s="310">
        <f t="shared" si="259"/>
        <v>0</v>
      </c>
      <c r="DD29" s="310">
        <f t="shared" si="259"/>
        <v>0</v>
      </c>
      <c r="DE29" s="310">
        <f t="shared" si="259"/>
        <v>0</v>
      </c>
      <c r="DF29" s="310">
        <f t="shared" si="259"/>
        <v>0</v>
      </c>
      <c r="DG29" s="310">
        <f t="shared" si="259"/>
        <v>0</v>
      </c>
      <c r="DH29" s="310">
        <f t="shared" si="259"/>
        <v>0</v>
      </c>
      <c r="DI29" s="310">
        <f t="shared" si="259"/>
        <v>0</v>
      </c>
      <c r="DJ29" s="310">
        <f t="shared" si="259"/>
        <v>0</v>
      </c>
      <c r="DK29" s="310">
        <f t="shared" si="259"/>
        <v>0</v>
      </c>
      <c r="DL29" s="310">
        <f t="shared" si="259"/>
        <v>0</v>
      </c>
      <c r="DM29" s="310">
        <f t="shared" si="259"/>
        <v>0</v>
      </c>
      <c r="DN29" s="310">
        <f t="shared" si="259"/>
        <v>0</v>
      </c>
      <c r="DO29" s="310">
        <f t="shared" si="259"/>
        <v>0</v>
      </c>
      <c r="DP29" s="310">
        <f t="shared" si="259"/>
        <v>0</v>
      </c>
      <c r="DQ29" s="310">
        <f t="shared" si="259"/>
        <v>0</v>
      </c>
      <c r="DR29" s="395">
        <f t="shared" si="259"/>
        <v>151817</v>
      </c>
      <c r="DS29" s="395">
        <f t="shared" si="259"/>
        <v>465493</v>
      </c>
      <c r="DT29" s="395">
        <f t="shared" si="259"/>
        <v>453798</v>
      </c>
      <c r="DU29" s="310">
        <f t="shared" si="259"/>
        <v>0</v>
      </c>
      <c r="DV29" s="310">
        <f t="shared" si="259"/>
        <v>0</v>
      </c>
      <c r="DW29" s="310">
        <f t="shared" si="259"/>
        <v>0</v>
      </c>
      <c r="DX29" s="310">
        <f t="shared" si="259"/>
        <v>0</v>
      </c>
      <c r="DY29" s="310">
        <f t="shared" si="259"/>
        <v>0</v>
      </c>
      <c r="DZ29" s="310">
        <f t="shared" si="259"/>
        <v>0</v>
      </c>
      <c r="EA29" s="310">
        <f t="shared" ref="EA29:GL29" si="260">EA30+EA31+EA32+EA33+EA34</f>
        <v>0</v>
      </c>
      <c r="EB29" s="310">
        <f t="shared" si="260"/>
        <v>0</v>
      </c>
      <c r="EC29" s="310">
        <f t="shared" si="260"/>
        <v>0</v>
      </c>
      <c r="ED29" s="310">
        <f t="shared" si="260"/>
        <v>0</v>
      </c>
      <c r="EE29" s="310">
        <f t="shared" si="260"/>
        <v>2703</v>
      </c>
      <c r="EF29" s="310">
        <f t="shared" si="260"/>
        <v>2703</v>
      </c>
      <c r="EG29" s="310">
        <f t="shared" si="260"/>
        <v>0</v>
      </c>
      <c r="EH29" s="310">
        <f t="shared" si="260"/>
        <v>0</v>
      </c>
      <c r="EI29" s="310">
        <f t="shared" si="260"/>
        <v>0</v>
      </c>
      <c r="EJ29" s="310">
        <f t="shared" si="260"/>
        <v>0</v>
      </c>
      <c r="EK29" s="310">
        <f t="shared" si="260"/>
        <v>42912</v>
      </c>
      <c r="EL29" s="310">
        <f t="shared" si="260"/>
        <v>42912</v>
      </c>
      <c r="EM29" s="310">
        <f t="shared" si="260"/>
        <v>0</v>
      </c>
      <c r="EN29" s="310">
        <f t="shared" si="260"/>
        <v>0</v>
      </c>
      <c r="EO29" s="310">
        <f t="shared" si="260"/>
        <v>0</v>
      </c>
      <c r="EP29" s="310">
        <f t="shared" si="260"/>
        <v>0</v>
      </c>
      <c r="EQ29" s="310">
        <f t="shared" si="260"/>
        <v>66940</v>
      </c>
      <c r="ER29" s="310">
        <f t="shared" si="260"/>
        <v>66940</v>
      </c>
      <c r="ES29" s="310">
        <f t="shared" si="260"/>
        <v>0</v>
      </c>
      <c r="ET29" s="310">
        <f t="shared" si="260"/>
        <v>7907</v>
      </c>
      <c r="EU29" s="310">
        <f t="shared" si="260"/>
        <v>7907</v>
      </c>
      <c r="EV29" s="395">
        <f t="shared" si="260"/>
        <v>0</v>
      </c>
      <c r="EW29" s="395">
        <f t="shared" si="260"/>
        <v>120462</v>
      </c>
      <c r="EX29" s="395">
        <f t="shared" si="260"/>
        <v>120462</v>
      </c>
      <c r="EY29" s="310">
        <f t="shared" si="260"/>
        <v>0</v>
      </c>
      <c r="EZ29" s="310">
        <f t="shared" si="260"/>
        <v>14831</v>
      </c>
      <c r="FA29" s="310">
        <f t="shared" si="260"/>
        <v>14831</v>
      </c>
      <c r="FB29" s="310">
        <f t="shared" si="260"/>
        <v>0</v>
      </c>
      <c r="FC29" s="310">
        <f t="shared" si="260"/>
        <v>0</v>
      </c>
      <c r="FD29" s="310">
        <f t="shared" si="260"/>
        <v>0</v>
      </c>
      <c r="FE29" s="310">
        <f t="shared" si="260"/>
        <v>0</v>
      </c>
      <c r="FF29" s="310">
        <f t="shared" si="260"/>
        <v>0</v>
      </c>
      <c r="FG29" s="310">
        <f t="shared" si="260"/>
        <v>0</v>
      </c>
      <c r="FH29" s="310">
        <f t="shared" si="260"/>
        <v>44510</v>
      </c>
      <c r="FI29" s="310">
        <f t="shared" si="260"/>
        <v>400000</v>
      </c>
      <c r="FJ29" s="310">
        <f t="shared" si="260"/>
        <v>400000</v>
      </c>
      <c r="FK29" s="310">
        <f t="shared" si="260"/>
        <v>0</v>
      </c>
      <c r="FL29" s="310">
        <f t="shared" si="260"/>
        <v>0</v>
      </c>
      <c r="FM29" s="310">
        <f t="shared" si="260"/>
        <v>0</v>
      </c>
      <c r="FN29" s="310">
        <f t="shared" si="260"/>
        <v>0</v>
      </c>
      <c r="FO29" s="310">
        <f t="shared" si="260"/>
        <v>0</v>
      </c>
      <c r="FP29" s="310">
        <f t="shared" si="260"/>
        <v>0</v>
      </c>
      <c r="FQ29" s="310">
        <f t="shared" si="260"/>
        <v>0</v>
      </c>
      <c r="FR29" s="310">
        <f t="shared" si="260"/>
        <v>0</v>
      </c>
      <c r="FS29" s="310">
        <f t="shared" si="260"/>
        <v>0</v>
      </c>
      <c r="FT29" s="310">
        <f t="shared" si="260"/>
        <v>0</v>
      </c>
      <c r="FU29" s="310">
        <f t="shared" si="260"/>
        <v>0</v>
      </c>
      <c r="FV29" s="310">
        <f t="shared" si="260"/>
        <v>0</v>
      </c>
      <c r="FW29" s="310">
        <f t="shared" si="260"/>
        <v>0</v>
      </c>
      <c r="FX29" s="310">
        <f t="shared" si="260"/>
        <v>0</v>
      </c>
      <c r="FY29" s="310">
        <f t="shared" si="260"/>
        <v>0</v>
      </c>
      <c r="FZ29" s="310">
        <f t="shared" si="260"/>
        <v>0</v>
      </c>
      <c r="GA29" s="310">
        <f t="shared" si="260"/>
        <v>0</v>
      </c>
      <c r="GB29" s="310">
        <f t="shared" si="260"/>
        <v>0</v>
      </c>
      <c r="GC29" s="310">
        <f t="shared" si="260"/>
        <v>0</v>
      </c>
      <c r="GD29" s="310">
        <f t="shared" si="260"/>
        <v>0</v>
      </c>
      <c r="GE29" s="310">
        <f t="shared" si="260"/>
        <v>0</v>
      </c>
      <c r="GF29" s="310">
        <f t="shared" si="260"/>
        <v>0</v>
      </c>
      <c r="GG29" s="310">
        <f t="shared" si="260"/>
        <v>843</v>
      </c>
      <c r="GH29" s="310">
        <f t="shared" si="260"/>
        <v>843</v>
      </c>
      <c r="GI29" s="310">
        <f>GI30+GI31+GI32+GI33+GI34</f>
        <v>0</v>
      </c>
      <c r="GJ29" s="310">
        <f t="shared" ref="GJ29:GK29" si="261">GJ30+GJ31+GJ32+GJ33+GJ34</f>
        <v>0</v>
      </c>
      <c r="GK29" s="310">
        <f t="shared" si="261"/>
        <v>0</v>
      </c>
      <c r="GL29" s="310">
        <f t="shared" si="260"/>
        <v>44510</v>
      </c>
      <c r="GM29" s="310">
        <f t="shared" ref="GM29:GS29" si="262">GM30+GM31+GM32+GM33+GM34</f>
        <v>415674</v>
      </c>
      <c r="GN29" s="310">
        <f t="shared" si="262"/>
        <v>415674</v>
      </c>
      <c r="GO29" s="310">
        <f t="shared" si="262"/>
        <v>22682</v>
      </c>
      <c r="GP29" s="310">
        <f t="shared" si="262"/>
        <v>34236</v>
      </c>
      <c r="GQ29" s="310">
        <f t="shared" si="262"/>
        <v>32689</v>
      </c>
      <c r="GR29" s="310">
        <f t="shared" si="262"/>
        <v>0</v>
      </c>
      <c r="GS29" s="310">
        <f t="shared" si="262"/>
        <v>0</v>
      </c>
      <c r="GT29" s="310">
        <v>0</v>
      </c>
      <c r="GU29" s="310">
        <f>GU30+GU31+GU32+GU33+GU34</f>
        <v>0</v>
      </c>
      <c r="GV29" s="310">
        <f t="shared" ref="GV29:GW29" si="263">GV30+GV31+GV32+GV33+GV34</f>
        <v>16713</v>
      </c>
      <c r="GW29" s="310">
        <f t="shared" si="263"/>
        <v>16713</v>
      </c>
      <c r="GX29" s="310">
        <f>GX30+GX31+GX32+GX33+GX34</f>
        <v>67192</v>
      </c>
      <c r="GY29" s="310">
        <f t="shared" ref="GY29:GZ29" si="264">GY30+GY31+GY32+GY33+GY34</f>
        <v>466623</v>
      </c>
      <c r="GZ29" s="310">
        <f t="shared" si="264"/>
        <v>465076</v>
      </c>
      <c r="HA29" s="310">
        <f>HA30+HA31+HA32+HA33+HA34</f>
        <v>219009</v>
      </c>
      <c r="HB29" s="310">
        <f t="shared" ref="HB29:HC29" si="265">HB30+HB31+HB32+HB33+HB34</f>
        <v>1052578</v>
      </c>
      <c r="HC29" s="311">
        <f t="shared" si="265"/>
        <v>1039336</v>
      </c>
    </row>
    <row r="30" spans="1:211" x14ac:dyDescent="0.2">
      <c r="A30" s="318" t="s">
        <v>587</v>
      </c>
      <c r="B30" s="306">
        <v>0</v>
      </c>
      <c r="C30" s="306"/>
      <c r="D30" s="306"/>
      <c r="E30" s="306">
        <v>0</v>
      </c>
      <c r="F30" s="306"/>
      <c r="G30" s="306"/>
      <c r="H30" s="306">
        <v>0</v>
      </c>
      <c r="I30" s="306"/>
      <c r="J30" s="306"/>
      <c r="K30" s="306">
        <v>0</v>
      </c>
      <c r="L30" s="306"/>
      <c r="M30" s="306"/>
      <c r="N30" s="306">
        <v>0</v>
      </c>
      <c r="O30" s="306"/>
      <c r="P30" s="306"/>
      <c r="Q30" s="306">
        <v>0</v>
      </c>
      <c r="R30" s="306"/>
      <c r="S30" s="306"/>
      <c r="T30" s="306">
        <v>0</v>
      </c>
      <c r="U30" s="306"/>
      <c r="V30" s="306"/>
      <c r="W30" s="306"/>
      <c r="X30" s="306"/>
      <c r="Y30" s="306"/>
      <c r="Z30" s="306">
        <v>0</v>
      </c>
      <c r="AA30" s="306">
        <v>0</v>
      </c>
      <c r="AB30" s="306"/>
      <c r="AC30" s="306">
        <v>0</v>
      </c>
      <c r="AD30" s="306">
        <v>0</v>
      </c>
      <c r="AE30" s="306"/>
      <c r="AF30" s="306">
        <v>0</v>
      </c>
      <c r="AG30" s="306"/>
      <c r="AH30" s="306"/>
      <c r="AI30" s="306">
        <v>0</v>
      </c>
      <c r="AJ30" s="306">
        <v>0</v>
      </c>
      <c r="AK30" s="306"/>
      <c r="AL30" s="306">
        <v>0</v>
      </c>
      <c r="AM30" s="306"/>
      <c r="AN30" s="306"/>
      <c r="AO30" s="306">
        <v>0</v>
      </c>
      <c r="AP30" s="306"/>
      <c r="AQ30" s="306"/>
      <c r="AR30" s="306">
        <v>0</v>
      </c>
      <c r="AS30" s="306"/>
      <c r="AT30" s="306"/>
      <c r="AU30" s="306">
        <v>0</v>
      </c>
      <c r="AV30" s="306"/>
      <c r="AW30" s="306"/>
      <c r="AX30" s="306">
        <v>0</v>
      </c>
      <c r="AY30" s="306"/>
      <c r="AZ30" s="306"/>
      <c r="BA30" s="306">
        <v>0</v>
      </c>
      <c r="BB30" s="306"/>
      <c r="BC30" s="306"/>
      <c r="BD30" s="306"/>
      <c r="BE30" s="306"/>
      <c r="BF30" s="306"/>
      <c r="BG30" s="306">
        <v>0</v>
      </c>
      <c r="BH30" s="306"/>
      <c r="BI30" s="306"/>
      <c r="BJ30" s="306">
        <v>0</v>
      </c>
      <c r="BK30" s="306"/>
      <c r="BL30" s="306"/>
      <c r="BM30" s="306"/>
      <c r="BN30" s="306"/>
      <c r="BO30" s="306"/>
      <c r="BP30" s="306">
        <v>0</v>
      </c>
      <c r="BQ30" s="306">
        <v>0</v>
      </c>
      <c r="BR30" s="306"/>
      <c r="BS30" s="306">
        <v>0</v>
      </c>
      <c r="BT30" s="306"/>
      <c r="BU30" s="306"/>
      <c r="BV30" s="306"/>
      <c r="BW30" s="306"/>
      <c r="BX30" s="306"/>
      <c r="BY30" s="306">
        <v>0</v>
      </c>
      <c r="BZ30" s="306"/>
      <c r="CA30" s="306"/>
      <c r="CB30" s="306"/>
      <c r="CC30" s="306"/>
      <c r="CD30" s="306"/>
      <c r="CE30" s="306"/>
      <c r="CF30" s="306">
        <v>0</v>
      </c>
      <c r="CG30" s="306"/>
      <c r="CH30" s="306"/>
      <c r="CI30" s="306"/>
      <c r="CJ30" s="306"/>
      <c r="CK30" s="306"/>
      <c r="CL30" s="306">
        <v>0</v>
      </c>
      <c r="CM30" s="306"/>
      <c r="CN30" s="306">
        <v>0</v>
      </c>
      <c r="CO30" s="306">
        <v>0</v>
      </c>
      <c r="CP30" s="306"/>
      <c r="CQ30" s="306"/>
      <c r="CR30" s="306"/>
      <c r="CS30" s="306"/>
      <c r="CT30" s="306">
        <v>0</v>
      </c>
      <c r="CU30" s="306"/>
      <c r="CV30" s="306"/>
      <c r="CW30" s="306">
        <v>0</v>
      </c>
      <c r="CX30" s="306"/>
      <c r="CY30" s="306"/>
      <c r="CZ30" s="306">
        <v>0</v>
      </c>
      <c r="DA30" s="306"/>
      <c r="DB30" s="306"/>
      <c r="DC30" s="306">
        <v>0</v>
      </c>
      <c r="DD30" s="306"/>
      <c r="DE30" s="306"/>
      <c r="DF30" s="306">
        <v>0</v>
      </c>
      <c r="DG30" s="306">
        <v>0</v>
      </c>
      <c r="DH30" s="306"/>
      <c r="DI30" s="306">
        <v>0</v>
      </c>
      <c r="DJ30" s="306"/>
      <c r="DK30" s="306"/>
      <c r="DL30" s="306">
        <v>0</v>
      </c>
      <c r="DM30" s="306"/>
      <c r="DN30" s="306"/>
      <c r="DO30" s="306">
        <v>0</v>
      </c>
      <c r="DP30" s="306"/>
      <c r="DQ30" s="306"/>
      <c r="DR30" s="394">
        <f t="shared" ref="DR30:DT36" si="266">B30+E30+H30+K30+N30+Q30+T30+W30+Z30+AC30+AF30+AI30+AL30+AO30+AR30+AU30+AX30+BA30+BD30+BG30+BJ30+BM30+BP30+BS30+BV30+BY30+CB30+CE30+CH30+CK30+CN30+CQ30+CT30+CW30+CZ30+DC30+DF30+DI30+DL30+DO30</f>
        <v>0</v>
      </c>
      <c r="DS30" s="394">
        <f t="shared" si="266"/>
        <v>0</v>
      </c>
      <c r="DT30" s="394">
        <f t="shared" si="266"/>
        <v>0</v>
      </c>
      <c r="DU30" s="306"/>
      <c r="DV30" s="306"/>
      <c r="DW30" s="306"/>
      <c r="DX30" s="306"/>
      <c r="DY30" s="306"/>
      <c r="DZ30" s="306"/>
      <c r="EA30" s="306"/>
      <c r="EB30" s="306"/>
      <c r="EC30" s="306"/>
      <c r="ED30" s="306">
        <v>0</v>
      </c>
      <c r="EE30" s="306">
        <v>0</v>
      </c>
      <c r="EF30" s="306"/>
      <c r="EG30" s="306"/>
      <c r="EH30" s="306"/>
      <c r="EI30" s="306"/>
      <c r="EJ30" s="306">
        <v>0</v>
      </c>
      <c r="EK30" s="306">
        <v>0</v>
      </c>
      <c r="EL30" s="306"/>
      <c r="EM30" s="306"/>
      <c r="EN30" s="306"/>
      <c r="EO30" s="306"/>
      <c r="EP30" s="306">
        <v>0</v>
      </c>
      <c r="EQ30" s="306">
        <v>0</v>
      </c>
      <c r="ER30" s="306"/>
      <c r="ES30" s="306">
        <v>0</v>
      </c>
      <c r="ET30" s="306"/>
      <c r="EU30" s="306"/>
      <c r="EV30" s="394">
        <f t="shared" ref="EV30:EX36" si="267">DU30+DX30+EA30+ED30+EG30+EJ30+EM30+EP30+ES30</f>
        <v>0</v>
      </c>
      <c r="EW30" s="394">
        <f t="shared" si="267"/>
        <v>0</v>
      </c>
      <c r="EX30" s="394">
        <f t="shared" si="267"/>
        <v>0</v>
      </c>
      <c r="EY30" s="306"/>
      <c r="EZ30" s="306">
        <v>0</v>
      </c>
      <c r="FA30" s="306"/>
      <c r="FB30" s="306"/>
      <c r="FC30" s="306">
        <v>0</v>
      </c>
      <c r="FD30" s="306"/>
      <c r="FE30" s="306"/>
      <c r="FF30" s="306"/>
      <c r="FG30" s="306"/>
      <c r="FH30" s="306"/>
      <c r="FI30" s="306">
        <v>0</v>
      </c>
      <c r="FJ30" s="306"/>
      <c r="FK30" s="306"/>
      <c r="FL30" s="306"/>
      <c r="FM30" s="306"/>
      <c r="FN30" s="306"/>
      <c r="FO30" s="306">
        <v>0</v>
      </c>
      <c r="FP30" s="306"/>
      <c r="FQ30" s="306"/>
      <c r="FR30" s="306">
        <v>0</v>
      </c>
      <c r="FS30" s="306"/>
      <c r="FT30" s="306"/>
      <c r="FU30" s="306">
        <v>0</v>
      </c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>
        <v>0</v>
      </c>
      <c r="GH30" s="306"/>
      <c r="GI30" s="306"/>
      <c r="GJ30" s="306"/>
      <c r="GK30" s="306"/>
      <c r="GL30" s="334">
        <f t="shared" ref="GL30:GN36" si="268">EY30+FB30+FE30+FH30+FK30+FN30+FQ30+FT30+FW30+FZ30+GC30+GF30+GI30</f>
        <v>0</v>
      </c>
      <c r="GM30" s="306">
        <f t="shared" si="268"/>
        <v>0</v>
      </c>
      <c r="GN30" s="306">
        <f t="shared" si="268"/>
        <v>0</v>
      </c>
      <c r="GO30" s="334"/>
      <c r="GP30" s="306">
        <v>0</v>
      </c>
      <c r="GQ30" s="306"/>
      <c r="GR30" s="334"/>
      <c r="GS30" s="306"/>
      <c r="GT30" s="306"/>
      <c r="GU30" s="334"/>
      <c r="GV30" s="306">
        <v>0</v>
      </c>
      <c r="GW30" s="306"/>
      <c r="GX30" s="337">
        <f t="shared" ref="GX30:GZ36" si="269">GL30+GO30+GR30+GU30</f>
        <v>0</v>
      </c>
      <c r="GY30" s="337">
        <f t="shared" si="269"/>
        <v>0</v>
      </c>
      <c r="GZ30" s="337">
        <f t="shared" si="269"/>
        <v>0</v>
      </c>
      <c r="HA30" s="337">
        <f t="shared" si="65"/>
        <v>0</v>
      </c>
      <c r="HB30" s="337">
        <f t="shared" si="65"/>
        <v>0</v>
      </c>
      <c r="HC30" s="338">
        <f t="shared" si="65"/>
        <v>0</v>
      </c>
    </row>
    <row r="31" spans="1:211" x14ac:dyDescent="0.2">
      <c r="A31" s="318" t="s">
        <v>588</v>
      </c>
      <c r="B31" s="306">
        <v>0</v>
      </c>
      <c r="C31" s="306"/>
      <c r="D31" s="306"/>
      <c r="E31" s="306">
        <v>0</v>
      </c>
      <c r="F31" s="306"/>
      <c r="G31" s="306"/>
      <c r="H31" s="306">
        <v>0</v>
      </c>
      <c r="I31" s="306"/>
      <c r="J31" s="306"/>
      <c r="K31" s="306">
        <v>0</v>
      </c>
      <c r="L31" s="306"/>
      <c r="M31" s="306"/>
      <c r="N31" s="306">
        <v>0</v>
      </c>
      <c r="O31" s="306"/>
      <c r="P31" s="306"/>
      <c r="Q31" s="306">
        <v>0</v>
      </c>
      <c r="R31" s="306"/>
      <c r="S31" s="306"/>
      <c r="T31" s="306">
        <v>0</v>
      </c>
      <c r="U31" s="306"/>
      <c r="V31" s="306"/>
      <c r="W31" s="306"/>
      <c r="X31" s="306"/>
      <c r="Y31" s="306"/>
      <c r="Z31" s="306">
        <v>0</v>
      </c>
      <c r="AA31" s="306">
        <v>0</v>
      </c>
      <c r="AB31" s="306"/>
      <c r="AC31" s="306">
        <v>0</v>
      </c>
      <c r="AD31" s="306">
        <v>202718</v>
      </c>
      <c r="AE31" s="306">
        <v>202718</v>
      </c>
      <c r="AF31" s="306">
        <v>0</v>
      </c>
      <c r="AG31" s="306"/>
      <c r="AH31" s="306"/>
      <c r="AI31" s="306">
        <v>0</v>
      </c>
      <c r="AJ31" s="306">
        <v>0</v>
      </c>
      <c r="AK31" s="306"/>
      <c r="AL31" s="306">
        <v>0</v>
      </c>
      <c r="AM31" s="306"/>
      <c r="AN31" s="306"/>
      <c r="AO31" s="306">
        <v>0</v>
      </c>
      <c r="AP31" s="306"/>
      <c r="AQ31" s="306"/>
      <c r="AR31" s="306">
        <v>0</v>
      </c>
      <c r="AS31" s="306"/>
      <c r="AT31" s="306"/>
      <c r="AU31" s="306">
        <v>0</v>
      </c>
      <c r="AV31" s="306"/>
      <c r="AW31" s="306"/>
      <c r="AX31" s="306">
        <v>0</v>
      </c>
      <c r="AY31" s="306"/>
      <c r="AZ31" s="306"/>
      <c r="BA31" s="306">
        <v>0</v>
      </c>
      <c r="BB31" s="306"/>
      <c r="BC31" s="306"/>
      <c r="BD31" s="306"/>
      <c r="BE31" s="306"/>
      <c r="BF31" s="306"/>
      <c r="BG31" s="306">
        <v>0</v>
      </c>
      <c r="BH31" s="306"/>
      <c r="BI31" s="306"/>
      <c r="BJ31" s="306">
        <v>0</v>
      </c>
      <c r="BK31" s="306"/>
      <c r="BL31" s="306"/>
      <c r="BM31" s="306"/>
      <c r="BN31" s="306"/>
      <c r="BO31" s="306"/>
      <c r="BP31" s="306">
        <v>0</v>
      </c>
      <c r="BQ31" s="306">
        <v>0</v>
      </c>
      <c r="BR31" s="306"/>
      <c r="BS31" s="306">
        <v>0</v>
      </c>
      <c r="BT31" s="306"/>
      <c r="BU31" s="306"/>
      <c r="BV31" s="306"/>
      <c r="BW31" s="306"/>
      <c r="BX31" s="306"/>
      <c r="BY31" s="306">
        <v>0</v>
      </c>
      <c r="BZ31" s="306"/>
      <c r="CA31" s="306"/>
      <c r="CB31" s="306"/>
      <c r="CC31" s="306"/>
      <c r="CD31" s="306"/>
      <c r="CE31" s="306"/>
      <c r="CF31" s="306">
        <v>0</v>
      </c>
      <c r="CG31" s="306"/>
      <c r="CH31" s="306"/>
      <c r="CI31" s="306"/>
      <c r="CJ31" s="306"/>
      <c r="CK31" s="306"/>
      <c r="CL31" s="306">
        <v>0</v>
      </c>
      <c r="CM31" s="306"/>
      <c r="CN31" s="306">
        <v>0</v>
      </c>
      <c r="CO31" s="306">
        <v>0</v>
      </c>
      <c r="CP31" s="306"/>
      <c r="CQ31" s="306"/>
      <c r="CR31" s="306"/>
      <c r="CS31" s="306"/>
      <c r="CT31" s="306">
        <v>0</v>
      </c>
      <c r="CU31" s="306"/>
      <c r="CV31" s="306"/>
      <c r="CW31" s="306">
        <v>0</v>
      </c>
      <c r="CX31" s="306"/>
      <c r="CY31" s="306"/>
      <c r="CZ31" s="306">
        <v>0</v>
      </c>
      <c r="DA31" s="306"/>
      <c r="DB31" s="306"/>
      <c r="DC31" s="306">
        <v>0</v>
      </c>
      <c r="DD31" s="306"/>
      <c r="DE31" s="306"/>
      <c r="DF31" s="306">
        <v>0</v>
      </c>
      <c r="DG31" s="306">
        <v>0</v>
      </c>
      <c r="DH31" s="306"/>
      <c r="DI31" s="306">
        <v>0</v>
      </c>
      <c r="DJ31" s="306"/>
      <c r="DK31" s="306"/>
      <c r="DL31" s="306">
        <v>0</v>
      </c>
      <c r="DM31" s="306"/>
      <c r="DN31" s="306"/>
      <c r="DO31" s="306">
        <v>0</v>
      </c>
      <c r="DP31" s="306"/>
      <c r="DQ31" s="306"/>
      <c r="DR31" s="394">
        <f t="shared" si="266"/>
        <v>0</v>
      </c>
      <c r="DS31" s="394">
        <f t="shared" si="266"/>
        <v>202718</v>
      </c>
      <c r="DT31" s="394">
        <f t="shared" si="266"/>
        <v>202718</v>
      </c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>
        <v>0</v>
      </c>
      <c r="EF31" s="306"/>
      <c r="EG31" s="306"/>
      <c r="EH31" s="306"/>
      <c r="EI31" s="306"/>
      <c r="EJ31" s="306"/>
      <c r="EK31" s="306">
        <v>0</v>
      </c>
      <c r="EL31" s="306"/>
      <c r="EM31" s="306"/>
      <c r="EN31" s="306"/>
      <c r="EO31" s="306"/>
      <c r="EP31" s="306"/>
      <c r="EQ31" s="306">
        <v>0</v>
      </c>
      <c r="ER31" s="306"/>
      <c r="ES31" s="306"/>
      <c r="ET31" s="306"/>
      <c r="EU31" s="306"/>
      <c r="EV31" s="394">
        <f t="shared" si="267"/>
        <v>0</v>
      </c>
      <c r="EW31" s="394">
        <f t="shared" si="267"/>
        <v>0</v>
      </c>
      <c r="EX31" s="394">
        <f t="shared" si="267"/>
        <v>0</v>
      </c>
      <c r="EY31" s="306"/>
      <c r="EZ31" s="306">
        <v>0</v>
      </c>
      <c r="FA31" s="306"/>
      <c r="FB31" s="306"/>
      <c r="FC31" s="306">
        <v>0</v>
      </c>
      <c r="FD31" s="306"/>
      <c r="FE31" s="306"/>
      <c r="FF31" s="306"/>
      <c r="FG31" s="306"/>
      <c r="FH31" s="306"/>
      <c r="FI31" s="306">
        <v>0</v>
      </c>
      <c r="FJ31" s="306"/>
      <c r="FK31" s="306"/>
      <c r="FL31" s="306"/>
      <c r="FM31" s="306"/>
      <c r="FN31" s="306"/>
      <c r="FO31" s="306">
        <v>0</v>
      </c>
      <c r="FP31" s="306"/>
      <c r="FQ31" s="306"/>
      <c r="FR31" s="306">
        <v>0</v>
      </c>
      <c r="FS31" s="306"/>
      <c r="FT31" s="306"/>
      <c r="FU31" s="306">
        <v>0</v>
      </c>
      <c r="FV31" s="306"/>
      <c r="FW31" s="306"/>
      <c r="FX31" s="306"/>
      <c r="FY31" s="306"/>
      <c r="FZ31" s="306"/>
      <c r="GA31" s="306"/>
      <c r="GB31" s="306"/>
      <c r="GC31" s="306"/>
      <c r="GD31" s="306"/>
      <c r="GE31" s="306"/>
      <c r="GF31" s="306"/>
      <c r="GG31" s="306">
        <v>0</v>
      </c>
      <c r="GH31" s="306"/>
      <c r="GI31" s="306"/>
      <c r="GJ31" s="306"/>
      <c r="GK31" s="306"/>
      <c r="GL31" s="334">
        <f t="shared" si="268"/>
        <v>0</v>
      </c>
      <c r="GM31" s="306">
        <f t="shared" si="268"/>
        <v>0</v>
      </c>
      <c r="GN31" s="306">
        <f t="shared" si="268"/>
        <v>0</v>
      </c>
      <c r="GO31" s="334"/>
      <c r="GP31" s="306">
        <v>0</v>
      </c>
      <c r="GQ31" s="306"/>
      <c r="GR31" s="334"/>
      <c r="GS31" s="306"/>
      <c r="GT31" s="306"/>
      <c r="GU31" s="334"/>
      <c r="GV31" s="306">
        <v>0</v>
      </c>
      <c r="GW31" s="306"/>
      <c r="GX31" s="337">
        <f t="shared" si="269"/>
        <v>0</v>
      </c>
      <c r="GY31" s="337">
        <f t="shared" si="269"/>
        <v>0</v>
      </c>
      <c r="GZ31" s="337">
        <f t="shared" si="269"/>
        <v>0</v>
      </c>
      <c r="HA31" s="337">
        <f t="shared" si="65"/>
        <v>0</v>
      </c>
      <c r="HB31" s="337">
        <f t="shared" si="65"/>
        <v>202718</v>
      </c>
      <c r="HC31" s="338">
        <f t="shared" si="65"/>
        <v>202718</v>
      </c>
    </row>
    <row r="32" spans="1:211" x14ac:dyDescent="0.2">
      <c r="A32" s="318" t="s">
        <v>589</v>
      </c>
      <c r="B32" s="306">
        <v>0</v>
      </c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>
        <v>0</v>
      </c>
      <c r="R32" s="306"/>
      <c r="S32" s="306"/>
      <c r="T32" s="306">
        <v>0</v>
      </c>
      <c r="U32" s="306"/>
      <c r="V32" s="306"/>
      <c r="W32" s="306"/>
      <c r="X32" s="306"/>
      <c r="Y32" s="306"/>
      <c r="Z32" s="306">
        <v>0</v>
      </c>
      <c r="AA32" s="306">
        <v>0</v>
      </c>
      <c r="AB32" s="306"/>
      <c r="AC32" s="306">
        <v>0</v>
      </c>
      <c r="AD32" s="306">
        <v>0</v>
      </c>
      <c r="AE32" s="306"/>
      <c r="AF32" s="306"/>
      <c r="AG32" s="306"/>
      <c r="AH32" s="306"/>
      <c r="AI32" s="306"/>
      <c r="AJ32" s="306">
        <v>0</v>
      </c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0</v>
      </c>
      <c r="BQ32" s="306">
        <v>0</v>
      </c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>
        <v>0</v>
      </c>
      <c r="CG32" s="306"/>
      <c r="CH32" s="306"/>
      <c r="CI32" s="306"/>
      <c r="CJ32" s="306"/>
      <c r="CK32" s="306"/>
      <c r="CL32" s="306">
        <v>0</v>
      </c>
      <c r="CM32" s="306"/>
      <c r="CN32" s="306"/>
      <c r="CO32" s="306">
        <v>0</v>
      </c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>
        <v>0</v>
      </c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94">
        <f t="shared" si="266"/>
        <v>0</v>
      </c>
      <c r="DS32" s="394">
        <f t="shared" si="266"/>
        <v>0</v>
      </c>
      <c r="DT32" s="394">
        <f t="shared" si="266"/>
        <v>0</v>
      </c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>
        <v>0</v>
      </c>
      <c r="EF32" s="306"/>
      <c r="EG32" s="306"/>
      <c r="EH32" s="306"/>
      <c r="EI32" s="306"/>
      <c r="EJ32" s="306"/>
      <c r="EK32" s="306">
        <v>0</v>
      </c>
      <c r="EL32" s="306"/>
      <c r="EM32" s="306"/>
      <c r="EN32" s="306"/>
      <c r="EO32" s="306"/>
      <c r="EP32" s="306"/>
      <c r="EQ32" s="306">
        <v>0</v>
      </c>
      <c r="ER32" s="306"/>
      <c r="ES32" s="306"/>
      <c r="ET32" s="306"/>
      <c r="EU32" s="306"/>
      <c r="EV32" s="394">
        <f t="shared" si="267"/>
        <v>0</v>
      </c>
      <c r="EW32" s="394">
        <f t="shared" si="267"/>
        <v>0</v>
      </c>
      <c r="EX32" s="394">
        <f t="shared" si="267"/>
        <v>0</v>
      </c>
      <c r="EY32" s="306"/>
      <c r="EZ32" s="306">
        <v>0</v>
      </c>
      <c r="FA32" s="306"/>
      <c r="FB32" s="306"/>
      <c r="FC32" s="306">
        <v>0</v>
      </c>
      <c r="FD32" s="306"/>
      <c r="FE32" s="306"/>
      <c r="FF32" s="306"/>
      <c r="FG32" s="306"/>
      <c r="FH32" s="306"/>
      <c r="FI32" s="306">
        <v>0</v>
      </c>
      <c r="FJ32" s="306"/>
      <c r="FK32" s="306"/>
      <c r="FL32" s="306"/>
      <c r="FM32" s="306"/>
      <c r="FN32" s="306"/>
      <c r="FO32" s="306">
        <v>0</v>
      </c>
      <c r="FP32" s="306"/>
      <c r="FQ32" s="306"/>
      <c r="FR32" s="306">
        <v>0</v>
      </c>
      <c r="FS32" s="306"/>
      <c r="FT32" s="306"/>
      <c r="FU32" s="306">
        <v>0</v>
      </c>
      <c r="FV32" s="306"/>
      <c r="FW32" s="306"/>
      <c r="FX32" s="306"/>
      <c r="FY32" s="306"/>
      <c r="FZ32" s="306"/>
      <c r="GA32" s="306"/>
      <c r="GB32" s="306"/>
      <c r="GC32" s="306"/>
      <c r="GD32" s="306"/>
      <c r="GE32" s="306"/>
      <c r="GF32" s="306"/>
      <c r="GG32" s="306">
        <v>0</v>
      </c>
      <c r="GH32" s="306"/>
      <c r="GI32" s="306"/>
      <c r="GJ32" s="306"/>
      <c r="GK32" s="306"/>
      <c r="GL32" s="334">
        <f t="shared" si="268"/>
        <v>0</v>
      </c>
      <c r="GM32" s="306">
        <f t="shared" si="268"/>
        <v>0</v>
      </c>
      <c r="GN32" s="306">
        <f t="shared" si="268"/>
        <v>0</v>
      </c>
      <c r="GO32" s="334"/>
      <c r="GP32" s="306">
        <v>0</v>
      </c>
      <c r="GQ32" s="306"/>
      <c r="GR32" s="334"/>
      <c r="GS32" s="306"/>
      <c r="GT32" s="306"/>
      <c r="GU32" s="334"/>
      <c r="GV32" s="306">
        <v>0</v>
      </c>
      <c r="GW32" s="306"/>
      <c r="GX32" s="337">
        <f t="shared" si="269"/>
        <v>0</v>
      </c>
      <c r="GY32" s="337">
        <f t="shared" si="269"/>
        <v>0</v>
      </c>
      <c r="GZ32" s="337">
        <f t="shared" si="269"/>
        <v>0</v>
      </c>
      <c r="HA32" s="337">
        <f t="shared" si="65"/>
        <v>0</v>
      </c>
      <c r="HB32" s="337">
        <f t="shared" si="65"/>
        <v>0</v>
      </c>
      <c r="HC32" s="338">
        <f t="shared" si="65"/>
        <v>0</v>
      </c>
    </row>
    <row r="33" spans="1:211" x14ac:dyDescent="0.2">
      <c r="A33" s="318" t="s">
        <v>590</v>
      </c>
      <c r="B33" s="306">
        <v>0</v>
      </c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>
        <v>0</v>
      </c>
      <c r="R33" s="306"/>
      <c r="S33" s="306"/>
      <c r="T33" s="306">
        <v>0</v>
      </c>
      <c r="U33" s="306"/>
      <c r="V33" s="306"/>
      <c r="W33" s="306"/>
      <c r="X33" s="306"/>
      <c r="Y33" s="306"/>
      <c r="Z33" s="306">
        <v>0</v>
      </c>
      <c r="AA33" s="306">
        <v>0</v>
      </c>
      <c r="AB33" s="306"/>
      <c r="AC33" s="306">
        <v>0</v>
      </c>
      <c r="AD33" s="306">
        <v>0</v>
      </c>
      <c r="AE33" s="306"/>
      <c r="AF33" s="306"/>
      <c r="AG33" s="306"/>
      <c r="AH33" s="306"/>
      <c r="AI33" s="306"/>
      <c r="AJ33" s="306">
        <v>0</v>
      </c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>
        <v>0</v>
      </c>
      <c r="BQ33" s="306">
        <v>0</v>
      </c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>
        <v>0</v>
      </c>
      <c r="CG33" s="306"/>
      <c r="CH33" s="306"/>
      <c r="CI33" s="306"/>
      <c r="CJ33" s="306"/>
      <c r="CK33" s="306"/>
      <c r="CL33" s="306">
        <v>0</v>
      </c>
      <c r="CM33" s="306"/>
      <c r="CN33" s="306"/>
      <c r="CO33" s="306">
        <v>0</v>
      </c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>
        <v>0</v>
      </c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94">
        <f t="shared" si="266"/>
        <v>0</v>
      </c>
      <c r="DS33" s="394">
        <f t="shared" si="266"/>
        <v>0</v>
      </c>
      <c r="DT33" s="394">
        <f t="shared" si="266"/>
        <v>0</v>
      </c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>
        <v>0</v>
      </c>
      <c r="EF33" s="306"/>
      <c r="EG33" s="306"/>
      <c r="EH33" s="306"/>
      <c r="EI33" s="306"/>
      <c r="EJ33" s="306"/>
      <c r="EK33" s="306">
        <v>0</v>
      </c>
      <c r="EL33" s="306"/>
      <c r="EM33" s="306"/>
      <c r="EN33" s="306"/>
      <c r="EO33" s="306"/>
      <c r="EP33" s="306"/>
      <c r="EQ33" s="306">
        <v>0</v>
      </c>
      <c r="ER33" s="306"/>
      <c r="ES33" s="306"/>
      <c r="ET33" s="306"/>
      <c r="EU33" s="306"/>
      <c r="EV33" s="394">
        <f t="shared" si="267"/>
        <v>0</v>
      </c>
      <c r="EW33" s="394">
        <f t="shared" si="267"/>
        <v>0</v>
      </c>
      <c r="EX33" s="394">
        <f t="shared" si="267"/>
        <v>0</v>
      </c>
      <c r="EY33" s="306"/>
      <c r="EZ33" s="306">
        <v>0</v>
      </c>
      <c r="FA33" s="306"/>
      <c r="FB33" s="306"/>
      <c r="FC33" s="306">
        <v>0</v>
      </c>
      <c r="FD33" s="306"/>
      <c r="FE33" s="306"/>
      <c r="FF33" s="306"/>
      <c r="FG33" s="306"/>
      <c r="FH33" s="306"/>
      <c r="FI33" s="306">
        <v>0</v>
      </c>
      <c r="FJ33" s="306"/>
      <c r="FK33" s="306"/>
      <c r="FL33" s="306"/>
      <c r="FM33" s="306"/>
      <c r="FN33" s="306"/>
      <c r="FO33" s="306">
        <v>0</v>
      </c>
      <c r="FP33" s="306"/>
      <c r="FQ33" s="306"/>
      <c r="FR33" s="306">
        <v>0</v>
      </c>
      <c r="FS33" s="306"/>
      <c r="FT33" s="306"/>
      <c r="FU33" s="306">
        <v>0</v>
      </c>
      <c r="FV33" s="306"/>
      <c r="FW33" s="306"/>
      <c r="FX33" s="306"/>
      <c r="FY33" s="306"/>
      <c r="FZ33" s="306"/>
      <c r="GA33" s="306"/>
      <c r="GB33" s="306"/>
      <c r="GC33" s="306"/>
      <c r="GD33" s="306"/>
      <c r="GE33" s="306"/>
      <c r="GF33" s="306"/>
      <c r="GG33" s="306">
        <v>0</v>
      </c>
      <c r="GH33" s="306"/>
      <c r="GI33" s="306"/>
      <c r="GJ33" s="306"/>
      <c r="GK33" s="306"/>
      <c r="GL33" s="334">
        <f t="shared" si="268"/>
        <v>0</v>
      </c>
      <c r="GM33" s="306">
        <f t="shared" si="268"/>
        <v>0</v>
      </c>
      <c r="GN33" s="306">
        <f t="shared" si="268"/>
        <v>0</v>
      </c>
      <c r="GO33" s="334"/>
      <c r="GP33" s="306">
        <v>0</v>
      </c>
      <c r="GQ33" s="306"/>
      <c r="GR33" s="334"/>
      <c r="GS33" s="306"/>
      <c r="GT33" s="306"/>
      <c r="GU33" s="334"/>
      <c r="GV33" s="306">
        <v>0</v>
      </c>
      <c r="GW33" s="306"/>
      <c r="GX33" s="337">
        <f t="shared" si="269"/>
        <v>0</v>
      </c>
      <c r="GY33" s="337">
        <f t="shared" si="269"/>
        <v>0</v>
      </c>
      <c r="GZ33" s="337">
        <f t="shared" si="269"/>
        <v>0</v>
      </c>
      <c r="HA33" s="337">
        <f t="shared" si="65"/>
        <v>0</v>
      </c>
      <c r="HB33" s="337">
        <f t="shared" si="65"/>
        <v>0</v>
      </c>
      <c r="HC33" s="338">
        <f t="shared" si="65"/>
        <v>0</v>
      </c>
    </row>
    <row r="34" spans="1:211" x14ac:dyDescent="0.2">
      <c r="A34" s="318" t="s">
        <v>591</v>
      </c>
      <c r="B34" s="306">
        <v>0</v>
      </c>
      <c r="C34" s="306"/>
      <c r="D34" s="306"/>
      <c r="E34" s="306">
        <v>0</v>
      </c>
      <c r="F34" s="306"/>
      <c r="G34" s="306"/>
      <c r="H34" s="306">
        <v>0</v>
      </c>
      <c r="I34" s="306"/>
      <c r="J34" s="306"/>
      <c r="K34" s="306">
        <v>0</v>
      </c>
      <c r="L34" s="306"/>
      <c r="M34" s="306"/>
      <c r="N34" s="306">
        <v>0</v>
      </c>
      <c r="O34" s="306"/>
      <c r="P34" s="306"/>
      <c r="Q34" s="306">
        <v>0</v>
      </c>
      <c r="R34" s="306"/>
      <c r="S34" s="306"/>
      <c r="T34" s="306">
        <v>0</v>
      </c>
      <c r="U34" s="306"/>
      <c r="V34" s="306"/>
      <c r="W34" s="306"/>
      <c r="X34" s="306"/>
      <c r="Y34" s="306"/>
      <c r="Z34" s="306">
        <v>8048</v>
      </c>
      <c r="AA34" s="306">
        <v>13880</v>
      </c>
      <c r="AB34" s="306">
        <f>6245+2222+1213+4200</f>
        <v>13880</v>
      </c>
      <c r="AC34" s="306">
        <v>0</v>
      </c>
      <c r="AD34" s="306">
        <v>0</v>
      </c>
      <c r="AE34" s="306"/>
      <c r="AF34" s="306">
        <v>0</v>
      </c>
      <c r="AG34" s="306"/>
      <c r="AH34" s="306"/>
      <c r="AI34" s="306">
        <v>0</v>
      </c>
      <c r="AJ34" s="306">
        <v>900</v>
      </c>
      <c r="AK34" s="306">
        <v>880</v>
      </c>
      <c r="AL34" s="306">
        <v>0</v>
      </c>
      <c r="AM34" s="306"/>
      <c r="AN34" s="334"/>
      <c r="AO34" s="306">
        <v>0</v>
      </c>
      <c r="AP34" s="306"/>
      <c r="AQ34" s="306"/>
      <c r="AR34" s="306">
        <v>0</v>
      </c>
      <c r="AS34" s="306"/>
      <c r="AT34" s="306"/>
      <c r="AU34" s="306">
        <v>0</v>
      </c>
      <c r="AV34" s="306"/>
      <c r="AW34" s="306"/>
      <c r="AX34" s="306">
        <v>0</v>
      </c>
      <c r="AY34" s="306"/>
      <c r="AZ34" s="306"/>
      <c r="BA34" s="306">
        <v>0</v>
      </c>
      <c r="BB34" s="306"/>
      <c r="BC34" s="306"/>
      <c r="BD34" s="306"/>
      <c r="BE34" s="306"/>
      <c r="BF34" s="306"/>
      <c r="BG34" s="306">
        <v>0</v>
      </c>
      <c r="BH34" s="306"/>
      <c r="BI34" s="306"/>
      <c r="BJ34" s="306">
        <v>0</v>
      </c>
      <c r="BK34" s="306"/>
      <c r="BL34" s="306"/>
      <c r="BM34" s="306"/>
      <c r="BN34" s="306"/>
      <c r="BO34" s="306"/>
      <c r="BP34" s="306">
        <v>0</v>
      </c>
      <c r="BQ34" s="306">
        <v>0</v>
      </c>
      <c r="BR34" s="306"/>
      <c r="BS34" s="306">
        <v>0</v>
      </c>
      <c r="BT34" s="306"/>
      <c r="BU34" s="306"/>
      <c r="BV34" s="306"/>
      <c r="BW34" s="306"/>
      <c r="BX34" s="306"/>
      <c r="BY34" s="306">
        <v>0</v>
      </c>
      <c r="BZ34" s="306"/>
      <c r="CA34" s="306"/>
      <c r="CB34" s="306"/>
      <c r="CC34" s="306"/>
      <c r="CD34" s="306"/>
      <c r="CE34" s="306"/>
      <c r="CF34" s="306">
        <v>0</v>
      </c>
      <c r="CG34" s="306"/>
      <c r="CH34" s="306"/>
      <c r="CI34" s="306"/>
      <c r="CJ34" s="306"/>
      <c r="CK34" s="306">
        <f>'11604 bevétel 4d.  '!B7</f>
        <v>132094</v>
      </c>
      <c r="CL34" s="306">
        <f>'11604 bevétel 4d.  '!C7</f>
        <v>236320</v>
      </c>
      <c r="CM34" s="306">
        <f>'11604 bevétel 4d.  '!D7</f>
        <v>236320</v>
      </c>
      <c r="CN34" s="306">
        <f>'11605 bevétel 4e.  '!B7</f>
        <v>11675</v>
      </c>
      <c r="CO34" s="306">
        <f>'11605 bevétel 4e.  '!C7</f>
        <v>11675</v>
      </c>
      <c r="CP34" s="306">
        <f>'11605 bevétel 4e.  '!D7</f>
        <v>0</v>
      </c>
      <c r="CQ34" s="306"/>
      <c r="CR34" s="306"/>
      <c r="CS34" s="306"/>
      <c r="CT34" s="306">
        <v>0</v>
      </c>
      <c r="CU34" s="306"/>
      <c r="CV34" s="306"/>
      <c r="CW34" s="306">
        <v>0</v>
      </c>
      <c r="CX34" s="306"/>
      <c r="CY34" s="306"/>
      <c r="CZ34" s="306">
        <v>0</v>
      </c>
      <c r="DA34" s="306"/>
      <c r="DB34" s="306"/>
      <c r="DC34" s="306">
        <v>0</v>
      </c>
      <c r="DD34" s="306"/>
      <c r="DE34" s="306"/>
      <c r="DF34" s="306">
        <v>0</v>
      </c>
      <c r="DG34" s="306">
        <v>0</v>
      </c>
      <c r="DH34" s="306"/>
      <c r="DI34" s="306">
        <v>0</v>
      </c>
      <c r="DJ34" s="306"/>
      <c r="DK34" s="306"/>
      <c r="DL34" s="306">
        <v>0</v>
      </c>
      <c r="DM34" s="306"/>
      <c r="DN34" s="306"/>
      <c r="DO34" s="306">
        <v>0</v>
      </c>
      <c r="DP34" s="306"/>
      <c r="DQ34" s="306"/>
      <c r="DR34" s="394">
        <f t="shared" si="266"/>
        <v>151817</v>
      </c>
      <c r="DS34" s="394">
        <f t="shared" si="266"/>
        <v>262775</v>
      </c>
      <c r="DT34" s="394">
        <f t="shared" si="266"/>
        <v>251080</v>
      </c>
      <c r="DU34" s="306"/>
      <c r="DV34" s="306"/>
      <c r="DW34" s="306"/>
      <c r="DX34" s="306"/>
      <c r="DY34" s="306"/>
      <c r="DZ34" s="306"/>
      <c r="EA34" s="306"/>
      <c r="EB34" s="306"/>
      <c r="EC34" s="306"/>
      <c r="ED34" s="306">
        <v>0</v>
      </c>
      <c r="EE34" s="306">
        <v>2703</v>
      </c>
      <c r="EF34" s="306">
        <v>2703</v>
      </c>
      <c r="EG34" s="306"/>
      <c r="EH34" s="306"/>
      <c r="EI34" s="306"/>
      <c r="EJ34" s="306">
        <v>0</v>
      </c>
      <c r="EK34" s="306">
        <v>42912</v>
      </c>
      <c r="EL34" s="306">
        <v>42912</v>
      </c>
      <c r="EM34" s="306"/>
      <c r="EN34" s="306"/>
      <c r="EO34" s="306"/>
      <c r="EP34" s="306">
        <v>0</v>
      </c>
      <c r="EQ34" s="306">
        <v>66940</v>
      </c>
      <c r="ER34" s="306">
        <v>66940</v>
      </c>
      <c r="ES34" s="306">
        <v>0</v>
      </c>
      <c r="ET34" s="306">
        <v>7907</v>
      </c>
      <c r="EU34" s="306">
        <v>7907</v>
      </c>
      <c r="EV34" s="394">
        <f t="shared" si="267"/>
        <v>0</v>
      </c>
      <c r="EW34" s="394">
        <f t="shared" si="267"/>
        <v>120462</v>
      </c>
      <c r="EX34" s="394">
        <f t="shared" si="267"/>
        <v>120462</v>
      </c>
      <c r="EY34" s="306"/>
      <c r="EZ34" s="306">
        <v>14831</v>
      </c>
      <c r="FA34" s="306">
        <v>14831</v>
      </c>
      <c r="FB34" s="306"/>
      <c r="FC34" s="306">
        <v>0</v>
      </c>
      <c r="FD34" s="306"/>
      <c r="FE34" s="306"/>
      <c r="FF34" s="306"/>
      <c r="FG34" s="306"/>
      <c r="FH34" s="306">
        <v>44510</v>
      </c>
      <c r="FI34" s="306">
        <v>400000</v>
      </c>
      <c r="FJ34" s="306">
        <v>400000</v>
      </c>
      <c r="FK34" s="306"/>
      <c r="FL34" s="306"/>
      <c r="FM34" s="306"/>
      <c r="FN34" s="306"/>
      <c r="FO34" s="306">
        <v>0</v>
      </c>
      <c r="FP34" s="306"/>
      <c r="FQ34" s="306"/>
      <c r="FR34" s="306">
        <v>0</v>
      </c>
      <c r="FS34" s="306"/>
      <c r="FT34" s="306"/>
      <c r="FU34" s="306">
        <v>0</v>
      </c>
      <c r="FV34" s="306"/>
      <c r="FW34" s="306"/>
      <c r="FX34" s="306"/>
      <c r="FY34" s="306"/>
      <c r="FZ34" s="306"/>
      <c r="GA34" s="306"/>
      <c r="GB34" s="306"/>
      <c r="GC34" s="306"/>
      <c r="GD34" s="306"/>
      <c r="GE34" s="306"/>
      <c r="GF34" s="306"/>
      <c r="GG34" s="306">
        <v>843</v>
      </c>
      <c r="GH34" s="306">
        <v>843</v>
      </c>
      <c r="GI34" s="306"/>
      <c r="GJ34" s="306"/>
      <c r="GK34" s="306"/>
      <c r="GL34" s="334">
        <f t="shared" si="268"/>
        <v>44510</v>
      </c>
      <c r="GM34" s="306">
        <f t="shared" si="268"/>
        <v>415674</v>
      </c>
      <c r="GN34" s="306">
        <f t="shared" si="268"/>
        <v>415674</v>
      </c>
      <c r="GO34" s="334">
        <v>22682</v>
      </c>
      <c r="GP34" s="306">
        <v>34236</v>
      </c>
      <c r="GQ34" s="306">
        <v>32689</v>
      </c>
      <c r="GR34" s="334"/>
      <c r="GS34" s="306"/>
      <c r="GT34" s="306"/>
      <c r="GU34" s="334"/>
      <c r="GV34" s="306">
        <v>16713</v>
      </c>
      <c r="GW34" s="306">
        <v>16713</v>
      </c>
      <c r="GX34" s="337">
        <f t="shared" si="269"/>
        <v>67192</v>
      </c>
      <c r="GY34" s="337">
        <f t="shared" si="269"/>
        <v>466623</v>
      </c>
      <c r="GZ34" s="337">
        <f t="shared" si="269"/>
        <v>465076</v>
      </c>
      <c r="HA34" s="337">
        <f t="shared" si="65"/>
        <v>219009</v>
      </c>
      <c r="HB34" s="337">
        <f t="shared" si="65"/>
        <v>849860</v>
      </c>
      <c r="HC34" s="338">
        <f t="shared" si="65"/>
        <v>836618</v>
      </c>
    </row>
    <row r="35" spans="1:211" x14ac:dyDescent="0.2">
      <c r="A35" s="318" t="s">
        <v>592</v>
      </c>
      <c r="B35" s="306">
        <v>0</v>
      </c>
      <c r="C35" s="306"/>
      <c r="D35" s="306"/>
      <c r="E35" s="306">
        <v>0</v>
      </c>
      <c r="F35" s="306"/>
      <c r="G35" s="306"/>
      <c r="H35" s="306">
        <v>0</v>
      </c>
      <c r="I35" s="306"/>
      <c r="J35" s="306"/>
      <c r="K35" s="306">
        <v>0</v>
      </c>
      <c r="L35" s="306"/>
      <c r="M35" s="306"/>
      <c r="N35" s="306">
        <v>0</v>
      </c>
      <c r="O35" s="306"/>
      <c r="P35" s="306"/>
      <c r="Q35" s="306">
        <v>0</v>
      </c>
      <c r="R35" s="306"/>
      <c r="S35" s="306"/>
      <c r="T35" s="306">
        <v>0</v>
      </c>
      <c r="U35" s="306"/>
      <c r="V35" s="306"/>
      <c r="W35" s="306"/>
      <c r="X35" s="306"/>
      <c r="Y35" s="306"/>
      <c r="Z35" s="306">
        <v>0</v>
      </c>
      <c r="AA35" s="306">
        <v>0</v>
      </c>
      <c r="AB35" s="306"/>
      <c r="AC35" s="306">
        <v>0</v>
      </c>
      <c r="AD35" s="306">
        <v>0</v>
      </c>
      <c r="AE35" s="306"/>
      <c r="AF35" s="306">
        <v>0</v>
      </c>
      <c r="AG35" s="306"/>
      <c r="AH35" s="306"/>
      <c r="AI35" s="306">
        <v>0</v>
      </c>
      <c r="AJ35" s="306">
        <v>0</v>
      </c>
      <c r="AK35" s="306"/>
      <c r="AL35" s="306">
        <v>0</v>
      </c>
      <c r="AM35" s="306"/>
      <c r="AN35" s="306"/>
      <c r="AO35" s="306">
        <v>0</v>
      </c>
      <c r="AP35" s="306"/>
      <c r="AQ35" s="306"/>
      <c r="AR35" s="306">
        <v>0</v>
      </c>
      <c r="AS35" s="306"/>
      <c r="AT35" s="306"/>
      <c r="AU35" s="306">
        <v>0</v>
      </c>
      <c r="AV35" s="306"/>
      <c r="AW35" s="306"/>
      <c r="AX35" s="306">
        <v>0</v>
      </c>
      <c r="AY35" s="306"/>
      <c r="AZ35" s="306"/>
      <c r="BA35" s="306">
        <v>0</v>
      </c>
      <c r="BB35" s="306"/>
      <c r="BC35" s="306"/>
      <c r="BD35" s="306"/>
      <c r="BE35" s="306"/>
      <c r="BF35" s="306"/>
      <c r="BG35" s="306">
        <v>0</v>
      </c>
      <c r="BH35" s="306"/>
      <c r="BI35" s="306"/>
      <c r="BJ35" s="306">
        <v>0</v>
      </c>
      <c r="BK35" s="306"/>
      <c r="BL35" s="306"/>
      <c r="BM35" s="306"/>
      <c r="BN35" s="306"/>
      <c r="BO35" s="306"/>
      <c r="BP35" s="306">
        <v>0</v>
      </c>
      <c r="BQ35" s="306">
        <v>0</v>
      </c>
      <c r="BR35" s="306"/>
      <c r="BS35" s="306">
        <v>0</v>
      </c>
      <c r="BT35" s="306"/>
      <c r="BU35" s="306"/>
      <c r="BV35" s="306"/>
      <c r="BW35" s="306"/>
      <c r="BX35" s="306"/>
      <c r="BY35" s="306">
        <v>0</v>
      </c>
      <c r="BZ35" s="306"/>
      <c r="CA35" s="306"/>
      <c r="CB35" s="306"/>
      <c r="CC35" s="306"/>
      <c r="CD35" s="306"/>
      <c r="CE35" s="306"/>
      <c r="CF35" s="306">
        <v>0</v>
      </c>
      <c r="CG35" s="306"/>
      <c r="CH35" s="306"/>
      <c r="CI35" s="306"/>
      <c r="CJ35" s="306"/>
      <c r="CK35" s="306"/>
      <c r="CL35" s="306">
        <v>0</v>
      </c>
      <c r="CM35" s="306"/>
      <c r="CN35" s="306">
        <v>0</v>
      </c>
      <c r="CO35" s="306">
        <v>0</v>
      </c>
      <c r="CP35" s="306"/>
      <c r="CQ35" s="306"/>
      <c r="CR35" s="306"/>
      <c r="CS35" s="306"/>
      <c r="CT35" s="306">
        <v>0</v>
      </c>
      <c r="CU35" s="306"/>
      <c r="CV35" s="306"/>
      <c r="CW35" s="306">
        <v>0</v>
      </c>
      <c r="CX35" s="306"/>
      <c r="CY35" s="306"/>
      <c r="CZ35" s="306">
        <v>0</v>
      </c>
      <c r="DA35" s="306"/>
      <c r="DB35" s="306"/>
      <c r="DC35" s="306">
        <v>0</v>
      </c>
      <c r="DD35" s="306"/>
      <c r="DE35" s="306"/>
      <c r="DF35" s="306">
        <v>0</v>
      </c>
      <c r="DG35" s="306">
        <v>0</v>
      </c>
      <c r="DH35" s="306"/>
      <c r="DI35" s="306">
        <v>0</v>
      </c>
      <c r="DJ35" s="306"/>
      <c r="DK35" s="306"/>
      <c r="DL35" s="306">
        <v>0</v>
      </c>
      <c r="DM35" s="306"/>
      <c r="DN35" s="306"/>
      <c r="DO35" s="306">
        <v>0</v>
      </c>
      <c r="DP35" s="306"/>
      <c r="DQ35" s="306"/>
      <c r="DR35" s="394">
        <f t="shared" si="266"/>
        <v>0</v>
      </c>
      <c r="DS35" s="394">
        <f t="shared" si="266"/>
        <v>0</v>
      </c>
      <c r="DT35" s="394">
        <f t="shared" si="266"/>
        <v>0</v>
      </c>
      <c r="DU35" s="306"/>
      <c r="DV35" s="306"/>
      <c r="DW35" s="306"/>
      <c r="DX35" s="306"/>
      <c r="DY35" s="306"/>
      <c r="DZ35" s="306"/>
      <c r="EA35" s="306"/>
      <c r="EB35" s="306"/>
      <c r="EC35" s="306"/>
      <c r="ED35" s="306">
        <v>0</v>
      </c>
      <c r="EE35" s="306">
        <v>0</v>
      </c>
      <c r="EF35" s="306"/>
      <c r="EG35" s="306"/>
      <c r="EH35" s="306"/>
      <c r="EI35" s="306"/>
      <c r="EJ35" s="306">
        <v>0</v>
      </c>
      <c r="EK35" s="306">
        <v>0</v>
      </c>
      <c r="EL35" s="306"/>
      <c r="EM35" s="306"/>
      <c r="EN35" s="306"/>
      <c r="EO35" s="306"/>
      <c r="EP35" s="306">
        <v>0</v>
      </c>
      <c r="EQ35" s="306">
        <v>0</v>
      </c>
      <c r="ER35" s="306"/>
      <c r="ES35" s="306">
        <v>0</v>
      </c>
      <c r="ET35" s="306"/>
      <c r="EU35" s="306"/>
      <c r="EV35" s="394">
        <f t="shared" si="267"/>
        <v>0</v>
      </c>
      <c r="EW35" s="394">
        <f t="shared" si="267"/>
        <v>0</v>
      </c>
      <c r="EX35" s="394">
        <f t="shared" si="267"/>
        <v>0</v>
      </c>
      <c r="EY35" s="306"/>
      <c r="EZ35" s="306">
        <v>0</v>
      </c>
      <c r="FA35" s="306"/>
      <c r="FB35" s="306"/>
      <c r="FC35" s="306">
        <v>0</v>
      </c>
      <c r="FD35" s="306"/>
      <c r="FE35" s="306"/>
      <c r="FF35" s="306"/>
      <c r="FG35" s="306"/>
      <c r="FH35" s="306"/>
      <c r="FI35" s="306">
        <v>0</v>
      </c>
      <c r="FJ35" s="306"/>
      <c r="FK35" s="306"/>
      <c r="FL35" s="306"/>
      <c r="FM35" s="306"/>
      <c r="FN35" s="306"/>
      <c r="FO35" s="306">
        <v>0</v>
      </c>
      <c r="FP35" s="306"/>
      <c r="FQ35" s="306"/>
      <c r="FR35" s="306">
        <v>0</v>
      </c>
      <c r="FS35" s="306"/>
      <c r="FT35" s="306"/>
      <c r="FU35" s="306">
        <v>0</v>
      </c>
      <c r="FV35" s="306"/>
      <c r="FW35" s="306"/>
      <c r="FX35" s="306"/>
      <c r="FY35" s="306"/>
      <c r="FZ35" s="306"/>
      <c r="GA35" s="306"/>
      <c r="GB35" s="306"/>
      <c r="GC35" s="306"/>
      <c r="GD35" s="306"/>
      <c r="GE35" s="306"/>
      <c r="GF35" s="306"/>
      <c r="GG35" s="306">
        <v>0</v>
      </c>
      <c r="GH35" s="306"/>
      <c r="GI35" s="306"/>
      <c r="GJ35" s="306"/>
      <c r="GK35" s="306"/>
      <c r="GL35" s="334">
        <f t="shared" si="268"/>
        <v>0</v>
      </c>
      <c r="GM35" s="306">
        <f t="shared" si="268"/>
        <v>0</v>
      </c>
      <c r="GN35" s="306">
        <f t="shared" si="268"/>
        <v>0</v>
      </c>
      <c r="GO35" s="334"/>
      <c r="GP35" s="306">
        <v>0</v>
      </c>
      <c r="GQ35" s="306"/>
      <c r="GR35" s="334"/>
      <c r="GS35" s="306"/>
      <c r="GT35" s="306"/>
      <c r="GU35" s="334"/>
      <c r="GV35" s="306">
        <v>0</v>
      </c>
      <c r="GW35" s="306"/>
      <c r="GX35" s="337">
        <f t="shared" si="269"/>
        <v>0</v>
      </c>
      <c r="GY35" s="337">
        <f t="shared" si="269"/>
        <v>0</v>
      </c>
      <c r="GZ35" s="337">
        <f t="shared" si="269"/>
        <v>0</v>
      </c>
      <c r="HA35" s="337">
        <f t="shared" si="65"/>
        <v>0</v>
      </c>
      <c r="HB35" s="337">
        <f t="shared" si="65"/>
        <v>0</v>
      </c>
      <c r="HC35" s="338">
        <f t="shared" si="65"/>
        <v>0</v>
      </c>
    </row>
    <row r="36" spans="1:211" x14ac:dyDescent="0.2">
      <c r="A36" s="318" t="s">
        <v>593</v>
      </c>
      <c r="B36" s="306">
        <v>0</v>
      </c>
      <c r="C36" s="306"/>
      <c r="D36" s="306">
        <v>20</v>
      </c>
      <c r="E36" s="306">
        <v>0</v>
      </c>
      <c r="F36" s="306"/>
      <c r="G36" s="306"/>
      <c r="H36" s="306">
        <v>0</v>
      </c>
      <c r="I36" s="306"/>
      <c r="J36" s="306"/>
      <c r="K36" s="306">
        <v>0</v>
      </c>
      <c r="L36" s="306"/>
      <c r="M36" s="306"/>
      <c r="N36" s="306">
        <v>0</v>
      </c>
      <c r="O36" s="306"/>
      <c r="P36" s="306">
        <v>87</v>
      </c>
      <c r="Q36" s="306">
        <v>0</v>
      </c>
      <c r="R36" s="306"/>
      <c r="S36" s="306"/>
      <c r="T36" s="306">
        <v>0</v>
      </c>
      <c r="U36" s="306"/>
      <c r="V36" s="306"/>
      <c r="W36" s="306"/>
      <c r="X36" s="306"/>
      <c r="Y36" s="306"/>
      <c r="Z36" s="306">
        <v>0</v>
      </c>
      <c r="AA36" s="306">
        <v>0</v>
      </c>
      <c r="AB36" s="306">
        <f>1431+3560</f>
        <v>4991</v>
      </c>
      <c r="AC36" s="306">
        <v>0</v>
      </c>
      <c r="AD36" s="306">
        <v>0</v>
      </c>
      <c r="AE36" s="306"/>
      <c r="AF36" s="306">
        <v>0</v>
      </c>
      <c r="AG36" s="306"/>
      <c r="AH36" s="306"/>
      <c r="AI36" s="306">
        <v>0</v>
      </c>
      <c r="AJ36" s="306">
        <v>0</v>
      </c>
      <c r="AK36" s="306">
        <v>25</v>
      </c>
      <c r="AL36" s="306">
        <v>0</v>
      </c>
      <c r="AM36" s="306"/>
      <c r="AN36" s="306">
        <v>392</v>
      </c>
      <c r="AO36" s="306">
        <v>0</v>
      </c>
      <c r="AP36" s="306"/>
      <c r="AQ36" s="306">
        <v>1605</v>
      </c>
      <c r="AR36" s="306">
        <v>0</v>
      </c>
      <c r="AS36" s="306"/>
      <c r="AT36" s="306"/>
      <c r="AU36" s="306">
        <v>0</v>
      </c>
      <c r="AV36" s="306"/>
      <c r="AW36" s="306"/>
      <c r="AX36" s="306">
        <v>0</v>
      </c>
      <c r="AY36" s="306"/>
      <c r="AZ36" s="306"/>
      <c r="BA36" s="306">
        <v>0</v>
      </c>
      <c r="BB36" s="306"/>
      <c r="BC36" s="306"/>
      <c r="BD36" s="306"/>
      <c r="BE36" s="306"/>
      <c r="BF36" s="306"/>
      <c r="BG36" s="306">
        <v>0</v>
      </c>
      <c r="BH36" s="306"/>
      <c r="BI36" s="306">
        <v>1011</v>
      </c>
      <c r="BJ36" s="306">
        <v>0</v>
      </c>
      <c r="BK36" s="306"/>
      <c r="BL36" s="306"/>
      <c r="BM36" s="306"/>
      <c r="BN36" s="306"/>
      <c r="BO36" s="306"/>
      <c r="BP36" s="306">
        <f>'11601 bevétel 4a.'!B13</f>
        <v>71680</v>
      </c>
      <c r="BQ36" s="306">
        <f>'11601 bevétel 4a.'!C13</f>
        <v>92070</v>
      </c>
      <c r="BR36" s="306">
        <f>'11601 bevétel 4a.'!D13</f>
        <v>0</v>
      </c>
      <c r="BS36" s="306">
        <v>0</v>
      </c>
      <c r="BT36" s="306"/>
      <c r="BU36" s="306"/>
      <c r="BV36" s="306"/>
      <c r="BW36" s="306"/>
      <c r="BX36" s="306"/>
      <c r="BY36" s="306">
        <v>0</v>
      </c>
      <c r="BZ36" s="306"/>
      <c r="CA36" s="306">
        <v>368</v>
      </c>
      <c r="CB36" s="306"/>
      <c r="CC36" s="306"/>
      <c r="CD36" s="306"/>
      <c r="CE36" s="306">
        <f>'11602 bevétel 4b.'!B52</f>
        <v>326800</v>
      </c>
      <c r="CF36" s="306">
        <f>'11602 bevétel 4b.'!C52</f>
        <v>452636</v>
      </c>
      <c r="CG36" s="306">
        <f>'11602 bevétel 4b.'!D52</f>
        <v>331260</v>
      </c>
      <c r="CH36" s="306"/>
      <c r="CI36" s="306"/>
      <c r="CJ36" s="306"/>
      <c r="CK36" s="306"/>
      <c r="CL36" s="306">
        <v>0</v>
      </c>
      <c r="CM36" s="306"/>
      <c r="CN36" s="306">
        <v>0</v>
      </c>
      <c r="CO36" s="306">
        <v>0</v>
      </c>
      <c r="CP36" s="334">
        <f>9-9</f>
        <v>0</v>
      </c>
      <c r="CQ36" s="306"/>
      <c r="CR36" s="306"/>
      <c r="CS36" s="306"/>
      <c r="CT36" s="306">
        <v>0</v>
      </c>
      <c r="CU36" s="306"/>
      <c r="CV36" s="306"/>
      <c r="CW36" s="306">
        <v>0</v>
      </c>
      <c r="CX36" s="306"/>
      <c r="CY36" s="306"/>
      <c r="CZ36" s="306">
        <v>0</v>
      </c>
      <c r="DA36" s="306"/>
      <c r="DB36" s="306">
        <v>3074</v>
      </c>
      <c r="DC36" s="306">
        <v>0</v>
      </c>
      <c r="DD36" s="306"/>
      <c r="DE36" s="306">
        <v>122</v>
      </c>
      <c r="DF36" s="306">
        <v>120507</v>
      </c>
      <c r="DG36" s="306">
        <v>0</v>
      </c>
      <c r="DH36" s="306">
        <v>14008</v>
      </c>
      <c r="DI36" s="306">
        <v>0</v>
      </c>
      <c r="DJ36" s="306"/>
      <c r="DK36" s="306">
        <f>8+9</f>
        <v>17</v>
      </c>
      <c r="DL36" s="306">
        <v>0</v>
      </c>
      <c r="DM36" s="306"/>
      <c r="DN36" s="306"/>
      <c r="DO36" s="306">
        <v>0</v>
      </c>
      <c r="DP36" s="306"/>
      <c r="DQ36" s="306"/>
      <c r="DR36" s="394">
        <f t="shared" si="266"/>
        <v>518987</v>
      </c>
      <c r="DS36" s="394">
        <f t="shared" si="266"/>
        <v>544706</v>
      </c>
      <c r="DT36" s="394">
        <f t="shared" si="266"/>
        <v>356980</v>
      </c>
      <c r="DU36" s="306"/>
      <c r="DV36" s="306"/>
      <c r="DW36" s="306"/>
      <c r="DX36" s="306"/>
      <c r="DY36" s="306"/>
      <c r="DZ36" s="306"/>
      <c r="EA36" s="306"/>
      <c r="EB36" s="306"/>
      <c r="EC36" s="306"/>
      <c r="ED36" s="306">
        <v>0</v>
      </c>
      <c r="EE36" s="306">
        <v>0</v>
      </c>
      <c r="EF36" s="306"/>
      <c r="EG36" s="306"/>
      <c r="EH36" s="306"/>
      <c r="EI36" s="306"/>
      <c r="EJ36" s="306">
        <v>0</v>
      </c>
      <c r="EK36" s="306">
        <v>0</v>
      </c>
      <c r="EL36" s="306"/>
      <c r="EM36" s="306"/>
      <c r="EN36" s="306"/>
      <c r="EO36" s="306"/>
      <c r="EP36" s="306">
        <v>0</v>
      </c>
      <c r="EQ36" s="306">
        <v>0</v>
      </c>
      <c r="ER36" s="306">
        <v>2005</v>
      </c>
      <c r="ES36" s="306">
        <v>0</v>
      </c>
      <c r="ET36" s="306"/>
      <c r="EU36" s="306"/>
      <c r="EV36" s="394">
        <f t="shared" si="267"/>
        <v>0</v>
      </c>
      <c r="EW36" s="394">
        <f t="shared" si="267"/>
        <v>0</v>
      </c>
      <c r="EX36" s="394">
        <f t="shared" si="267"/>
        <v>2005</v>
      </c>
      <c r="EY36" s="306">
        <v>3000</v>
      </c>
      <c r="EZ36" s="306">
        <v>3000</v>
      </c>
      <c r="FA36" s="306">
        <v>2485</v>
      </c>
      <c r="FB36" s="306"/>
      <c r="FC36" s="306">
        <v>800</v>
      </c>
      <c r="FD36" s="306">
        <v>800</v>
      </c>
      <c r="FE36" s="306"/>
      <c r="FF36" s="306"/>
      <c r="FG36" s="306"/>
      <c r="FH36" s="306">
        <v>600</v>
      </c>
      <c r="FI36" s="306">
        <v>1057</v>
      </c>
      <c r="FJ36" s="306">
        <v>991</v>
      </c>
      <c r="FK36" s="306"/>
      <c r="FL36" s="306"/>
      <c r="FM36" s="306"/>
      <c r="FN36" s="306">
        <v>12401</v>
      </c>
      <c r="FO36" s="306">
        <v>12401</v>
      </c>
      <c r="FP36" s="306"/>
      <c r="FQ36" s="306">
        <v>928</v>
      </c>
      <c r="FR36" s="306">
        <v>928</v>
      </c>
      <c r="FS36" s="306">
        <v>909</v>
      </c>
      <c r="FT36" s="306">
        <v>713</v>
      </c>
      <c r="FU36" s="306">
        <v>713</v>
      </c>
      <c r="FV36" s="306"/>
      <c r="FW36" s="306"/>
      <c r="FX36" s="306"/>
      <c r="FY36" s="306"/>
      <c r="FZ36" s="306"/>
      <c r="GA36" s="306"/>
      <c r="GB36" s="306"/>
      <c r="GC36" s="306"/>
      <c r="GD36" s="306"/>
      <c r="GE36" s="306"/>
      <c r="GF36" s="306"/>
      <c r="GG36" s="306">
        <v>0</v>
      </c>
      <c r="GH36" s="306"/>
      <c r="GI36" s="306"/>
      <c r="GJ36" s="306"/>
      <c r="GK36" s="306"/>
      <c r="GL36" s="334">
        <f t="shared" si="268"/>
        <v>17642</v>
      </c>
      <c r="GM36" s="306">
        <f t="shared" si="268"/>
        <v>18899</v>
      </c>
      <c r="GN36" s="306">
        <f t="shared" si="268"/>
        <v>5185</v>
      </c>
      <c r="GO36" s="334">
        <v>1416</v>
      </c>
      <c r="GP36" s="306">
        <v>1416</v>
      </c>
      <c r="GQ36" s="306">
        <v>856</v>
      </c>
      <c r="GR36" s="334"/>
      <c r="GS36" s="306"/>
      <c r="GT36" s="306"/>
      <c r="GU36" s="334"/>
      <c r="GV36" s="306">
        <v>753</v>
      </c>
      <c r="GW36" s="306">
        <v>753</v>
      </c>
      <c r="GX36" s="337">
        <f t="shared" si="269"/>
        <v>19058</v>
      </c>
      <c r="GY36" s="337">
        <f t="shared" si="269"/>
        <v>21068</v>
      </c>
      <c r="GZ36" s="337">
        <f t="shared" si="269"/>
        <v>6794</v>
      </c>
      <c r="HA36" s="337">
        <f t="shared" si="65"/>
        <v>538045</v>
      </c>
      <c r="HB36" s="337">
        <f t="shared" si="65"/>
        <v>565774</v>
      </c>
      <c r="HC36" s="338">
        <f t="shared" si="65"/>
        <v>365779</v>
      </c>
    </row>
    <row r="37" spans="1:211" s="167" customFormat="1" x14ac:dyDescent="0.2">
      <c r="A37" s="317" t="s">
        <v>594</v>
      </c>
      <c r="B37" s="310">
        <f>B38+B39</f>
        <v>0</v>
      </c>
      <c r="C37" s="310">
        <f t="shared" ref="C37:BN37" si="270">C38+C39</f>
        <v>0</v>
      </c>
      <c r="D37" s="310">
        <f t="shared" si="270"/>
        <v>0</v>
      </c>
      <c r="E37" s="310">
        <f t="shared" si="270"/>
        <v>0</v>
      </c>
      <c r="F37" s="310">
        <f t="shared" si="270"/>
        <v>0</v>
      </c>
      <c r="G37" s="310">
        <f t="shared" ref="G37" si="271">G38+G39</f>
        <v>0</v>
      </c>
      <c r="H37" s="310">
        <f t="shared" si="270"/>
        <v>0</v>
      </c>
      <c r="I37" s="310">
        <f t="shared" si="270"/>
        <v>0</v>
      </c>
      <c r="J37" s="310">
        <f t="shared" ref="J37" si="272">J38+J39</f>
        <v>0</v>
      </c>
      <c r="K37" s="310">
        <f t="shared" si="270"/>
        <v>0</v>
      </c>
      <c r="L37" s="310">
        <f t="shared" si="270"/>
        <v>0</v>
      </c>
      <c r="M37" s="310">
        <f t="shared" ref="M37" si="273">M38+M39</f>
        <v>0</v>
      </c>
      <c r="N37" s="310">
        <f t="shared" si="270"/>
        <v>0</v>
      </c>
      <c r="O37" s="310">
        <f t="shared" si="270"/>
        <v>0</v>
      </c>
      <c r="P37" s="310">
        <f t="shared" ref="P37" si="274">P38+P39</f>
        <v>2145</v>
      </c>
      <c r="Q37" s="310">
        <f t="shared" si="270"/>
        <v>0</v>
      </c>
      <c r="R37" s="310">
        <f t="shared" si="270"/>
        <v>0</v>
      </c>
      <c r="S37" s="310">
        <f t="shared" ref="S37" si="275">S38+S39</f>
        <v>0</v>
      </c>
      <c r="T37" s="310">
        <f t="shared" si="270"/>
        <v>0</v>
      </c>
      <c r="U37" s="310">
        <f t="shared" si="270"/>
        <v>0</v>
      </c>
      <c r="V37" s="310">
        <f t="shared" ref="V37" si="276">V38+V39</f>
        <v>0</v>
      </c>
      <c r="W37" s="310">
        <f t="shared" si="270"/>
        <v>0</v>
      </c>
      <c r="X37" s="310">
        <f t="shared" si="270"/>
        <v>0</v>
      </c>
      <c r="Y37" s="310">
        <f t="shared" ref="Y37" si="277">Y38+Y39</f>
        <v>0</v>
      </c>
      <c r="Z37" s="310">
        <f t="shared" si="270"/>
        <v>0</v>
      </c>
      <c r="AA37" s="310">
        <f t="shared" si="270"/>
        <v>0</v>
      </c>
      <c r="AB37" s="310">
        <f t="shared" ref="AB37" si="278">AB38+AB39</f>
        <v>0</v>
      </c>
      <c r="AC37" s="310">
        <f t="shared" si="270"/>
        <v>0</v>
      </c>
      <c r="AD37" s="310">
        <f t="shared" si="270"/>
        <v>0</v>
      </c>
      <c r="AE37" s="310">
        <f t="shared" ref="AE37" si="279">AE38+AE39</f>
        <v>0</v>
      </c>
      <c r="AF37" s="310">
        <f t="shared" si="270"/>
        <v>0</v>
      </c>
      <c r="AG37" s="310">
        <f t="shared" si="270"/>
        <v>0</v>
      </c>
      <c r="AH37" s="310">
        <f t="shared" ref="AH37" si="280">AH38+AH39</f>
        <v>0</v>
      </c>
      <c r="AI37" s="310">
        <f t="shared" si="270"/>
        <v>0</v>
      </c>
      <c r="AJ37" s="310">
        <f t="shared" si="270"/>
        <v>0</v>
      </c>
      <c r="AK37" s="310">
        <f t="shared" ref="AK37" si="281">AK38+AK39</f>
        <v>0</v>
      </c>
      <c r="AL37" s="310">
        <f t="shared" si="270"/>
        <v>0</v>
      </c>
      <c r="AM37" s="310">
        <f t="shared" si="270"/>
        <v>0</v>
      </c>
      <c r="AN37" s="310">
        <f t="shared" ref="AN37" si="282">AN38+AN39</f>
        <v>0</v>
      </c>
      <c r="AO37" s="310">
        <f t="shared" si="270"/>
        <v>0</v>
      </c>
      <c r="AP37" s="310">
        <f t="shared" si="270"/>
        <v>0</v>
      </c>
      <c r="AQ37" s="310">
        <f t="shared" ref="AQ37" si="283">AQ38+AQ39</f>
        <v>0</v>
      </c>
      <c r="AR37" s="310">
        <f t="shared" si="270"/>
        <v>0</v>
      </c>
      <c r="AS37" s="310">
        <f t="shared" si="270"/>
        <v>0</v>
      </c>
      <c r="AT37" s="310">
        <f t="shared" ref="AT37" si="284">AT38+AT39</f>
        <v>0</v>
      </c>
      <c r="AU37" s="310">
        <f t="shared" si="270"/>
        <v>0</v>
      </c>
      <c r="AV37" s="310">
        <f t="shared" si="270"/>
        <v>0</v>
      </c>
      <c r="AW37" s="310">
        <f t="shared" ref="AW37" si="285">AW38+AW39</f>
        <v>0</v>
      </c>
      <c r="AX37" s="310">
        <f t="shared" si="270"/>
        <v>0</v>
      </c>
      <c r="AY37" s="310">
        <f t="shared" si="270"/>
        <v>0</v>
      </c>
      <c r="AZ37" s="310">
        <f t="shared" ref="AZ37" si="286">AZ38+AZ39</f>
        <v>0</v>
      </c>
      <c r="BA37" s="310">
        <f t="shared" si="270"/>
        <v>0</v>
      </c>
      <c r="BB37" s="310">
        <f t="shared" si="270"/>
        <v>0</v>
      </c>
      <c r="BC37" s="310">
        <f t="shared" ref="BC37" si="287">BC38+BC39</f>
        <v>0</v>
      </c>
      <c r="BD37" s="310">
        <f t="shared" si="270"/>
        <v>0</v>
      </c>
      <c r="BE37" s="310">
        <f t="shared" si="270"/>
        <v>0</v>
      </c>
      <c r="BF37" s="310">
        <f t="shared" ref="BF37" si="288">BF38+BF39</f>
        <v>0</v>
      </c>
      <c r="BG37" s="310">
        <f t="shared" si="270"/>
        <v>0</v>
      </c>
      <c r="BH37" s="310">
        <f t="shared" si="270"/>
        <v>0</v>
      </c>
      <c r="BI37" s="310">
        <f t="shared" ref="BI37" si="289">BI38+BI39</f>
        <v>0</v>
      </c>
      <c r="BJ37" s="310">
        <f t="shared" si="270"/>
        <v>0</v>
      </c>
      <c r="BK37" s="310">
        <f t="shared" si="270"/>
        <v>0</v>
      </c>
      <c r="BL37" s="310">
        <f t="shared" ref="BL37" si="290">BL38+BL39</f>
        <v>0</v>
      </c>
      <c r="BM37" s="310">
        <f t="shared" si="270"/>
        <v>0</v>
      </c>
      <c r="BN37" s="310">
        <f t="shared" si="270"/>
        <v>0</v>
      </c>
      <c r="BO37" s="310">
        <f t="shared" ref="BO37" si="291">BO38+BO39</f>
        <v>0</v>
      </c>
      <c r="BP37" s="310">
        <f t="shared" ref="BP37:DZ37" si="292">BP38+BP39</f>
        <v>0</v>
      </c>
      <c r="BQ37" s="310">
        <f t="shared" si="292"/>
        <v>0</v>
      </c>
      <c r="BR37" s="310">
        <f t="shared" si="292"/>
        <v>0</v>
      </c>
      <c r="BS37" s="310">
        <f t="shared" si="292"/>
        <v>0</v>
      </c>
      <c r="BT37" s="310">
        <f t="shared" si="292"/>
        <v>10913</v>
      </c>
      <c r="BU37" s="310">
        <f t="shared" si="292"/>
        <v>10914</v>
      </c>
      <c r="BV37" s="310">
        <f t="shared" si="292"/>
        <v>0</v>
      </c>
      <c r="BW37" s="310">
        <f t="shared" si="292"/>
        <v>0</v>
      </c>
      <c r="BX37" s="310">
        <f t="shared" si="292"/>
        <v>0</v>
      </c>
      <c r="BY37" s="310">
        <f t="shared" si="292"/>
        <v>0</v>
      </c>
      <c r="BZ37" s="310">
        <f t="shared" si="292"/>
        <v>0</v>
      </c>
      <c r="CA37" s="310">
        <f t="shared" si="292"/>
        <v>0</v>
      </c>
      <c r="CB37" s="310">
        <f t="shared" si="292"/>
        <v>0</v>
      </c>
      <c r="CC37" s="310">
        <f t="shared" si="292"/>
        <v>0</v>
      </c>
      <c r="CD37" s="310">
        <f t="shared" si="292"/>
        <v>0</v>
      </c>
      <c r="CE37" s="310">
        <f t="shared" si="292"/>
        <v>0</v>
      </c>
      <c r="CF37" s="310">
        <f t="shared" si="292"/>
        <v>0</v>
      </c>
      <c r="CG37" s="310">
        <f t="shared" si="292"/>
        <v>0</v>
      </c>
      <c r="CH37" s="310">
        <f t="shared" si="292"/>
        <v>0</v>
      </c>
      <c r="CI37" s="310">
        <f t="shared" si="292"/>
        <v>0</v>
      </c>
      <c r="CJ37" s="310">
        <f t="shared" si="292"/>
        <v>0</v>
      </c>
      <c r="CK37" s="310">
        <f t="shared" si="292"/>
        <v>0</v>
      </c>
      <c r="CL37" s="310">
        <f t="shared" si="292"/>
        <v>0</v>
      </c>
      <c r="CM37" s="310">
        <f t="shared" si="292"/>
        <v>0</v>
      </c>
      <c r="CN37" s="310">
        <f t="shared" si="292"/>
        <v>0</v>
      </c>
      <c r="CO37" s="310">
        <f t="shared" si="292"/>
        <v>0</v>
      </c>
      <c r="CP37" s="310">
        <f t="shared" si="292"/>
        <v>0</v>
      </c>
      <c r="CQ37" s="310">
        <f t="shared" si="292"/>
        <v>0</v>
      </c>
      <c r="CR37" s="310">
        <f t="shared" si="292"/>
        <v>0</v>
      </c>
      <c r="CS37" s="310">
        <f t="shared" si="292"/>
        <v>0</v>
      </c>
      <c r="CT37" s="310">
        <f t="shared" si="292"/>
        <v>0</v>
      </c>
      <c r="CU37" s="310">
        <f t="shared" si="292"/>
        <v>0</v>
      </c>
      <c r="CV37" s="310">
        <f t="shared" si="292"/>
        <v>0</v>
      </c>
      <c r="CW37" s="310">
        <f t="shared" si="292"/>
        <v>0</v>
      </c>
      <c r="CX37" s="310">
        <f t="shared" si="292"/>
        <v>0</v>
      </c>
      <c r="CY37" s="310">
        <f t="shared" si="292"/>
        <v>0</v>
      </c>
      <c r="CZ37" s="310">
        <f t="shared" si="292"/>
        <v>0</v>
      </c>
      <c r="DA37" s="310">
        <f t="shared" si="292"/>
        <v>0</v>
      </c>
      <c r="DB37" s="310">
        <f t="shared" si="292"/>
        <v>0</v>
      </c>
      <c r="DC37" s="310">
        <f t="shared" si="292"/>
        <v>0</v>
      </c>
      <c r="DD37" s="310">
        <f t="shared" si="292"/>
        <v>0</v>
      </c>
      <c r="DE37" s="310">
        <f t="shared" si="292"/>
        <v>0</v>
      </c>
      <c r="DF37" s="310">
        <f t="shared" si="292"/>
        <v>0</v>
      </c>
      <c r="DG37" s="310">
        <f t="shared" si="292"/>
        <v>0</v>
      </c>
      <c r="DH37" s="310">
        <f t="shared" si="292"/>
        <v>0</v>
      </c>
      <c r="DI37" s="310">
        <f t="shared" si="292"/>
        <v>0</v>
      </c>
      <c r="DJ37" s="310">
        <f t="shared" si="292"/>
        <v>0</v>
      </c>
      <c r="DK37" s="310">
        <f t="shared" si="292"/>
        <v>0</v>
      </c>
      <c r="DL37" s="310">
        <f t="shared" si="292"/>
        <v>0</v>
      </c>
      <c r="DM37" s="310">
        <f t="shared" si="292"/>
        <v>0</v>
      </c>
      <c r="DN37" s="310">
        <f t="shared" si="292"/>
        <v>0</v>
      </c>
      <c r="DO37" s="310">
        <f t="shared" si="292"/>
        <v>75000</v>
      </c>
      <c r="DP37" s="310">
        <f t="shared" si="292"/>
        <v>76741</v>
      </c>
      <c r="DQ37" s="310">
        <f t="shared" si="292"/>
        <v>76741</v>
      </c>
      <c r="DR37" s="395">
        <f t="shared" si="292"/>
        <v>75000</v>
      </c>
      <c r="DS37" s="395">
        <f t="shared" si="292"/>
        <v>87654</v>
      </c>
      <c r="DT37" s="395">
        <f t="shared" si="292"/>
        <v>89800</v>
      </c>
      <c r="DU37" s="310">
        <f t="shared" si="292"/>
        <v>0</v>
      </c>
      <c r="DV37" s="310">
        <f t="shared" si="292"/>
        <v>0</v>
      </c>
      <c r="DW37" s="310">
        <f t="shared" si="292"/>
        <v>0</v>
      </c>
      <c r="DX37" s="310">
        <f t="shared" si="292"/>
        <v>0</v>
      </c>
      <c r="DY37" s="310">
        <f t="shared" si="292"/>
        <v>0</v>
      </c>
      <c r="DZ37" s="310">
        <f t="shared" si="292"/>
        <v>0</v>
      </c>
      <c r="EA37" s="310">
        <f t="shared" ref="EA37:GS37" si="293">EA38+EA39</f>
        <v>0</v>
      </c>
      <c r="EB37" s="310">
        <f t="shared" si="293"/>
        <v>0</v>
      </c>
      <c r="EC37" s="310">
        <f t="shared" si="293"/>
        <v>0</v>
      </c>
      <c r="ED37" s="310">
        <f t="shared" si="293"/>
        <v>0</v>
      </c>
      <c r="EE37" s="310">
        <f t="shared" si="293"/>
        <v>0</v>
      </c>
      <c r="EF37" s="310">
        <f t="shared" si="293"/>
        <v>0</v>
      </c>
      <c r="EG37" s="310">
        <f t="shared" si="293"/>
        <v>0</v>
      </c>
      <c r="EH37" s="310">
        <f t="shared" si="293"/>
        <v>0</v>
      </c>
      <c r="EI37" s="310">
        <f t="shared" si="293"/>
        <v>0</v>
      </c>
      <c r="EJ37" s="310">
        <f t="shared" si="293"/>
        <v>0</v>
      </c>
      <c r="EK37" s="310">
        <f t="shared" si="293"/>
        <v>0</v>
      </c>
      <c r="EL37" s="310">
        <f t="shared" si="293"/>
        <v>0</v>
      </c>
      <c r="EM37" s="310">
        <f t="shared" si="293"/>
        <v>0</v>
      </c>
      <c r="EN37" s="310">
        <f t="shared" si="293"/>
        <v>0</v>
      </c>
      <c r="EO37" s="310">
        <f t="shared" si="293"/>
        <v>0</v>
      </c>
      <c r="EP37" s="310">
        <f t="shared" si="293"/>
        <v>0</v>
      </c>
      <c r="EQ37" s="310">
        <f t="shared" si="293"/>
        <v>0</v>
      </c>
      <c r="ER37" s="310">
        <f t="shared" si="293"/>
        <v>0</v>
      </c>
      <c r="ES37" s="310">
        <f t="shared" si="293"/>
        <v>0</v>
      </c>
      <c r="ET37" s="310">
        <f t="shared" si="293"/>
        <v>0</v>
      </c>
      <c r="EU37" s="310">
        <f t="shared" si="293"/>
        <v>0</v>
      </c>
      <c r="EV37" s="395">
        <f t="shared" si="293"/>
        <v>0</v>
      </c>
      <c r="EW37" s="395">
        <f t="shared" si="293"/>
        <v>0</v>
      </c>
      <c r="EX37" s="395">
        <f t="shared" si="293"/>
        <v>0</v>
      </c>
      <c r="EY37" s="310">
        <f t="shared" si="293"/>
        <v>0</v>
      </c>
      <c r="EZ37" s="310">
        <f t="shared" si="293"/>
        <v>0</v>
      </c>
      <c r="FA37" s="310">
        <f t="shared" si="293"/>
        <v>0</v>
      </c>
      <c r="FB37" s="310">
        <f t="shared" si="293"/>
        <v>0</v>
      </c>
      <c r="FC37" s="310">
        <f t="shared" si="293"/>
        <v>0</v>
      </c>
      <c r="FD37" s="310">
        <f t="shared" si="293"/>
        <v>0</v>
      </c>
      <c r="FE37" s="310">
        <f t="shared" si="293"/>
        <v>0</v>
      </c>
      <c r="FF37" s="310">
        <f t="shared" si="293"/>
        <v>0</v>
      </c>
      <c r="FG37" s="310">
        <f t="shared" si="293"/>
        <v>0</v>
      </c>
      <c r="FH37" s="310">
        <f t="shared" si="293"/>
        <v>0</v>
      </c>
      <c r="FI37" s="310">
        <f t="shared" si="293"/>
        <v>503</v>
      </c>
      <c r="FJ37" s="310">
        <f t="shared" si="293"/>
        <v>406</v>
      </c>
      <c r="FK37" s="310">
        <f t="shared" si="293"/>
        <v>0</v>
      </c>
      <c r="FL37" s="310">
        <f t="shared" si="293"/>
        <v>0</v>
      </c>
      <c r="FM37" s="310">
        <f t="shared" si="293"/>
        <v>0</v>
      </c>
      <c r="FN37" s="310">
        <f t="shared" si="293"/>
        <v>0</v>
      </c>
      <c r="FO37" s="310">
        <f t="shared" si="293"/>
        <v>0</v>
      </c>
      <c r="FP37" s="310">
        <f t="shared" si="293"/>
        <v>0</v>
      </c>
      <c r="FQ37" s="310">
        <f t="shared" si="293"/>
        <v>0</v>
      </c>
      <c r="FR37" s="310">
        <f t="shared" si="293"/>
        <v>0</v>
      </c>
      <c r="FS37" s="310">
        <f t="shared" si="293"/>
        <v>0</v>
      </c>
      <c r="FT37" s="310">
        <f t="shared" si="293"/>
        <v>0</v>
      </c>
      <c r="FU37" s="310">
        <f t="shared" si="293"/>
        <v>0</v>
      </c>
      <c r="FV37" s="310">
        <f t="shared" si="293"/>
        <v>0</v>
      </c>
      <c r="FW37" s="310">
        <f t="shared" si="293"/>
        <v>0</v>
      </c>
      <c r="FX37" s="310">
        <f t="shared" si="293"/>
        <v>0</v>
      </c>
      <c r="FY37" s="310">
        <f t="shared" si="293"/>
        <v>0</v>
      </c>
      <c r="FZ37" s="310">
        <f t="shared" si="293"/>
        <v>0</v>
      </c>
      <c r="GA37" s="310">
        <f t="shared" si="293"/>
        <v>0</v>
      </c>
      <c r="GB37" s="310">
        <f t="shared" si="293"/>
        <v>0</v>
      </c>
      <c r="GC37" s="310">
        <f t="shared" si="293"/>
        <v>0</v>
      </c>
      <c r="GD37" s="310">
        <f t="shared" si="293"/>
        <v>0</v>
      </c>
      <c r="GE37" s="310">
        <f t="shared" si="293"/>
        <v>0</v>
      </c>
      <c r="GF37" s="310">
        <f t="shared" si="293"/>
        <v>0</v>
      </c>
      <c r="GG37" s="310">
        <f t="shared" si="293"/>
        <v>0</v>
      </c>
      <c r="GH37" s="310">
        <f t="shared" si="293"/>
        <v>0</v>
      </c>
      <c r="GI37" s="310">
        <f>GI38+GI39</f>
        <v>0</v>
      </c>
      <c r="GJ37" s="310">
        <f t="shared" ref="GJ37:GK37" si="294">GJ38+GJ39</f>
        <v>0</v>
      </c>
      <c r="GK37" s="310">
        <f t="shared" si="294"/>
        <v>0</v>
      </c>
      <c r="GL37" s="310">
        <f t="shared" si="293"/>
        <v>0</v>
      </c>
      <c r="GM37" s="310">
        <f t="shared" si="293"/>
        <v>503</v>
      </c>
      <c r="GN37" s="310">
        <f t="shared" si="293"/>
        <v>406</v>
      </c>
      <c r="GO37" s="310">
        <f t="shared" si="293"/>
        <v>0</v>
      </c>
      <c r="GP37" s="310">
        <f t="shared" si="293"/>
        <v>283</v>
      </c>
      <c r="GQ37" s="310">
        <f t="shared" si="293"/>
        <v>283</v>
      </c>
      <c r="GR37" s="310">
        <f t="shared" si="293"/>
        <v>0</v>
      </c>
      <c r="GS37" s="310">
        <f t="shared" si="293"/>
        <v>0</v>
      </c>
      <c r="GT37" s="310">
        <v>0</v>
      </c>
      <c r="GU37" s="310">
        <f>GU38+GU39</f>
        <v>0</v>
      </c>
      <c r="GV37" s="310">
        <f t="shared" ref="GV37:GW37" si="295">GV38+GV39</f>
        <v>2264</v>
      </c>
      <c r="GW37" s="310">
        <f t="shared" si="295"/>
        <v>2264</v>
      </c>
      <c r="GX37" s="310">
        <f>GX38+GX39</f>
        <v>0</v>
      </c>
      <c r="GY37" s="310">
        <f t="shared" ref="GY37:GZ37" si="296">GY38+GY39</f>
        <v>3050</v>
      </c>
      <c r="GZ37" s="310">
        <f t="shared" si="296"/>
        <v>2953</v>
      </c>
      <c r="HA37" s="310">
        <f>HA38+HA39</f>
        <v>75000</v>
      </c>
      <c r="HB37" s="310">
        <f t="shared" ref="HB37:HC37" si="297">HB38+HB39</f>
        <v>90704</v>
      </c>
      <c r="HC37" s="311">
        <f t="shared" si="297"/>
        <v>92753</v>
      </c>
    </row>
    <row r="38" spans="1:211" x14ac:dyDescent="0.2">
      <c r="A38" s="318" t="s">
        <v>595</v>
      </c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>
        <v>0</v>
      </c>
      <c r="U38" s="306"/>
      <c r="V38" s="306"/>
      <c r="W38" s="306"/>
      <c r="X38" s="306"/>
      <c r="Y38" s="306"/>
      <c r="Z38" s="306">
        <v>0</v>
      </c>
      <c r="AA38" s="306"/>
      <c r="AB38" s="306"/>
      <c r="AC38" s="306">
        <v>0</v>
      </c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>
        <v>0</v>
      </c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>
        <v>0</v>
      </c>
      <c r="DQ38" s="306"/>
      <c r="DR38" s="394">
        <f t="shared" ref="DR38:DT39" si="298">B38+E38+H38+K38+N38+Q38+T38+W38+Z38+AC38+AF38+AI38+AL38+AO38+AR38+AU38+AX38+BA38+BD38+BG38+BJ38+BM38+BP38+BS38+BV38+BY38+CB38+CE38+CH38+CK38+CN38+CQ38+CT38+CW38+CZ38+DC38+DF38+DI38+DL38+DO38</f>
        <v>0</v>
      </c>
      <c r="DS38" s="394">
        <f t="shared" si="298"/>
        <v>0</v>
      </c>
      <c r="DT38" s="394">
        <f t="shared" si="298"/>
        <v>0</v>
      </c>
      <c r="DU38" s="306"/>
      <c r="DV38" s="306"/>
      <c r="DW38" s="306"/>
      <c r="DX38" s="306"/>
      <c r="DY38" s="306"/>
      <c r="DZ38" s="306"/>
      <c r="EA38" s="306"/>
      <c r="EB38" s="306"/>
      <c r="EC38" s="306"/>
      <c r="ED38" s="306"/>
      <c r="EE38" s="306"/>
      <c r="EF38" s="306"/>
      <c r="EG38" s="306"/>
      <c r="EH38" s="306"/>
      <c r="EI38" s="306"/>
      <c r="EJ38" s="306"/>
      <c r="EK38" s="306"/>
      <c r="EL38" s="306"/>
      <c r="EM38" s="306"/>
      <c r="EN38" s="306"/>
      <c r="EO38" s="306"/>
      <c r="EP38" s="306"/>
      <c r="EQ38" s="306"/>
      <c r="ER38" s="306"/>
      <c r="ES38" s="306"/>
      <c r="ET38" s="306"/>
      <c r="EU38" s="306"/>
      <c r="EV38" s="394">
        <f t="shared" ref="EV38:EX39" si="299">DU38+DX38+EA38+ED38+EG38+EJ38+EM38+EP38+ES38</f>
        <v>0</v>
      </c>
      <c r="EW38" s="394">
        <f t="shared" si="299"/>
        <v>0</v>
      </c>
      <c r="EX38" s="394">
        <f t="shared" si="299"/>
        <v>0</v>
      </c>
      <c r="EY38" s="306"/>
      <c r="EZ38" s="306"/>
      <c r="FA38" s="306"/>
      <c r="FB38" s="306"/>
      <c r="FC38" s="306"/>
      <c r="FD38" s="306"/>
      <c r="FE38" s="306"/>
      <c r="FF38" s="306"/>
      <c r="FG38" s="306"/>
      <c r="FH38" s="306"/>
      <c r="FI38" s="306">
        <v>0</v>
      </c>
      <c r="FJ38" s="306"/>
      <c r="FK38" s="306"/>
      <c r="FL38" s="306"/>
      <c r="FM38" s="306"/>
      <c r="FN38" s="306"/>
      <c r="FO38" s="306"/>
      <c r="FP38" s="306"/>
      <c r="FQ38" s="306"/>
      <c r="FR38" s="306"/>
      <c r="FS38" s="306"/>
      <c r="FT38" s="306"/>
      <c r="FU38" s="306"/>
      <c r="FV38" s="306"/>
      <c r="FW38" s="306"/>
      <c r="FX38" s="306"/>
      <c r="FY38" s="306"/>
      <c r="FZ38" s="306"/>
      <c r="GA38" s="306"/>
      <c r="GB38" s="306"/>
      <c r="GC38" s="306"/>
      <c r="GD38" s="306"/>
      <c r="GE38" s="306"/>
      <c r="GF38" s="306"/>
      <c r="GG38" s="306"/>
      <c r="GH38" s="306"/>
      <c r="GI38" s="306"/>
      <c r="GJ38" s="306"/>
      <c r="GK38" s="306"/>
      <c r="GL38" s="334">
        <f t="shared" ref="GL38:GN39" si="300">EY38+FB38+FE38+FH38+FK38+FN38+FQ38+FT38+FW38+FZ38+GC38+GF38+GI38</f>
        <v>0</v>
      </c>
      <c r="GM38" s="306">
        <f t="shared" si="300"/>
        <v>0</v>
      </c>
      <c r="GN38" s="306">
        <f t="shared" si="300"/>
        <v>0</v>
      </c>
      <c r="GO38" s="334"/>
      <c r="GP38" s="306">
        <v>0</v>
      </c>
      <c r="GQ38" s="306"/>
      <c r="GR38" s="334"/>
      <c r="GS38" s="306"/>
      <c r="GT38" s="306"/>
      <c r="GU38" s="334"/>
      <c r="GV38" s="306">
        <v>0</v>
      </c>
      <c r="GW38" s="306"/>
      <c r="GX38" s="337">
        <f>GL38+GO38+GR38+GU38</f>
        <v>0</v>
      </c>
      <c r="GY38" s="337">
        <f t="shared" ref="GY38:GZ39" si="301">GM38+GP38+GS38+GV38</f>
        <v>0</v>
      </c>
      <c r="GZ38" s="337">
        <f t="shared" si="301"/>
        <v>0</v>
      </c>
      <c r="HA38" s="337">
        <f t="shared" si="65"/>
        <v>0</v>
      </c>
      <c r="HB38" s="337">
        <f t="shared" si="65"/>
        <v>0</v>
      </c>
      <c r="HC38" s="338">
        <f t="shared" si="65"/>
        <v>0</v>
      </c>
    </row>
    <row r="39" spans="1:211" x14ac:dyDescent="0.2">
      <c r="A39" s="318" t="s">
        <v>596</v>
      </c>
      <c r="B39" s="306">
        <v>0</v>
      </c>
      <c r="C39" s="306"/>
      <c r="D39" s="306"/>
      <c r="E39" s="306">
        <v>0</v>
      </c>
      <c r="F39" s="306"/>
      <c r="G39" s="306"/>
      <c r="H39" s="306">
        <v>0</v>
      </c>
      <c r="I39" s="306"/>
      <c r="J39" s="306"/>
      <c r="K39" s="306">
        <v>0</v>
      </c>
      <c r="L39" s="306"/>
      <c r="M39" s="306"/>
      <c r="N39" s="306">
        <v>0</v>
      </c>
      <c r="O39" s="306"/>
      <c r="P39" s="334">
        <v>2145</v>
      </c>
      <c r="Q39" s="306">
        <v>0</v>
      </c>
      <c r="R39" s="306"/>
      <c r="S39" s="306"/>
      <c r="T39" s="306">
        <v>0</v>
      </c>
      <c r="U39" s="306"/>
      <c r="V39" s="306"/>
      <c r="W39" s="306"/>
      <c r="X39" s="306"/>
      <c r="Y39" s="306"/>
      <c r="Z39" s="306">
        <v>0</v>
      </c>
      <c r="AA39" s="306"/>
      <c r="AB39" s="306"/>
      <c r="AC39" s="306">
        <v>0</v>
      </c>
      <c r="AD39" s="306"/>
      <c r="AE39" s="306"/>
      <c r="AF39" s="306">
        <v>0</v>
      </c>
      <c r="AG39" s="306"/>
      <c r="AH39" s="306"/>
      <c r="AI39" s="306">
        <v>0</v>
      </c>
      <c r="AJ39" s="306"/>
      <c r="AK39" s="306"/>
      <c r="AL39" s="306">
        <v>0</v>
      </c>
      <c r="AM39" s="306"/>
      <c r="AN39" s="306"/>
      <c r="AO39" s="306">
        <v>0</v>
      </c>
      <c r="AP39" s="306"/>
      <c r="AQ39" s="306"/>
      <c r="AR39" s="306">
        <v>0</v>
      </c>
      <c r="AS39" s="306"/>
      <c r="AT39" s="306"/>
      <c r="AU39" s="306">
        <v>0</v>
      </c>
      <c r="AV39" s="306"/>
      <c r="AW39" s="306"/>
      <c r="AX39" s="306">
        <v>0</v>
      </c>
      <c r="AY39" s="306"/>
      <c r="AZ39" s="306"/>
      <c r="BA39" s="306">
        <v>0</v>
      </c>
      <c r="BB39" s="306"/>
      <c r="BC39" s="306"/>
      <c r="BD39" s="306"/>
      <c r="BE39" s="306"/>
      <c r="BF39" s="306"/>
      <c r="BG39" s="306">
        <v>0</v>
      </c>
      <c r="BH39" s="306"/>
      <c r="BI39" s="306"/>
      <c r="BJ39" s="306">
        <v>0</v>
      </c>
      <c r="BK39" s="306"/>
      <c r="BL39" s="306"/>
      <c r="BM39" s="306"/>
      <c r="BN39" s="306"/>
      <c r="BO39" s="306"/>
      <c r="BP39" s="306">
        <v>0</v>
      </c>
      <c r="BQ39" s="306"/>
      <c r="BR39" s="306"/>
      <c r="BS39" s="306">
        <v>0</v>
      </c>
      <c r="BT39" s="306">
        <v>10913</v>
      </c>
      <c r="BU39" s="306">
        <v>10914</v>
      </c>
      <c r="BV39" s="306"/>
      <c r="BW39" s="306"/>
      <c r="BX39" s="306"/>
      <c r="BY39" s="306">
        <v>0</v>
      </c>
      <c r="BZ39" s="306"/>
      <c r="CA39" s="306"/>
      <c r="CB39" s="306"/>
      <c r="CC39" s="306"/>
      <c r="CD39" s="306"/>
      <c r="CE39" s="306"/>
      <c r="CF39" s="306"/>
      <c r="CG39" s="306"/>
      <c r="CH39" s="306"/>
      <c r="CI39" s="306"/>
      <c r="CJ39" s="306"/>
      <c r="CK39" s="306"/>
      <c r="CL39" s="306"/>
      <c r="CM39" s="306"/>
      <c r="CN39" s="306">
        <v>0</v>
      </c>
      <c r="CO39" s="306"/>
      <c r="CP39" s="306"/>
      <c r="CQ39" s="306"/>
      <c r="CR39" s="306"/>
      <c r="CS39" s="306"/>
      <c r="CT39" s="306">
        <v>0</v>
      </c>
      <c r="CU39" s="306"/>
      <c r="CV39" s="306"/>
      <c r="CW39" s="306">
        <v>0</v>
      </c>
      <c r="CX39" s="306"/>
      <c r="CY39" s="306"/>
      <c r="CZ39" s="306">
        <v>0</v>
      </c>
      <c r="DA39" s="306"/>
      <c r="DB39" s="306"/>
      <c r="DC39" s="306">
        <v>0</v>
      </c>
      <c r="DD39" s="306"/>
      <c r="DE39" s="306"/>
      <c r="DF39" s="306">
        <v>0</v>
      </c>
      <c r="DG39" s="306"/>
      <c r="DH39" s="306"/>
      <c r="DI39" s="306">
        <v>0</v>
      </c>
      <c r="DJ39" s="306"/>
      <c r="DK39" s="306"/>
      <c r="DL39" s="306">
        <v>0</v>
      </c>
      <c r="DM39" s="306"/>
      <c r="DN39" s="306"/>
      <c r="DO39" s="306">
        <v>75000</v>
      </c>
      <c r="DP39" s="306">
        <v>76741</v>
      </c>
      <c r="DQ39" s="306">
        <v>76741</v>
      </c>
      <c r="DR39" s="394">
        <f t="shared" si="298"/>
        <v>75000</v>
      </c>
      <c r="DS39" s="394">
        <f t="shared" si="298"/>
        <v>87654</v>
      </c>
      <c r="DT39" s="394">
        <f t="shared" si="298"/>
        <v>89800</v>
      </c>
      <c r="DU39" s="306"/>
      <c r="DV39" s="306"/>
      <c r="DW39" s="306"/>
      <c r="DX39" s="306"/>
      <c r="DY39" s="306"/>
      <c r="DZ39" s="306"/>
      <c r="EA39" s="306"/>
      <c r="EB39" s="306"/>
      <c r="EC39" s="306"/>
      <c r="ED39" s="306">
        <v>0</v>
      </c>
      <c r="EE39" s="306"/>
      <c r="EF39" s="306"/>
      <c r="EG39" s="306"/>
      <c r="EH39" s="306"/>
      <c r="EI39" s="306"/>
      <c r="EJ39" s="306">
        <v>0</v>
      </c>
      <c r="EK39" s="306"/>
      <c r="EL39" s="306"/>
      <c r="EM39" s="306"/>
      <c r="EN39" s="306"/>
      <c r="EO39" s="306"/>
      <c r="EP39" s="306">
        <v>0</v>
      </c>
      <c r="EQ39" s="306"/>
      <c r="ER39" s="306"/>
      <c r="ES39" s="306">
        <v>0</v>
      </c>
      <c r="ET39" s="306"/>
      <c r="EU39" s="306"/>
      <c r="EV39" s="394">
        <f t="shared" si="299"/>
        <v>0</v>
      </c>
      <c r="EW39" s="394">
        <f t="shared" si="299"/>
        <v>0</v>
      </c>
      <c r="EX39" s="394">
        <f t="shared" si="299"/>
        <v>0</v>
      </c>
      <c r="EY39" s="306"/>
      <c r="EZ39" s="306"/>
      <c r="FA39" s="306"/>
      <c r="FB39" s="306"/>
      <c r="FC39" s="306"/>
      <c r="FD39" s="306"/>
      <c r="FE39" s="306"/>
      <c r="FF39" s="306"/>
      <c r="FG39" s="306"/>
      <c r="FH39" s="306"/>
      <c r="FI39" s="306">
        <v>503</v>
      </c>
      <c r="FJ39" s="306">
        <v>406</v>
      </c>
      <c r="FK39" s="306"/>
      <c r="FL39" s="306"/>
      <c r="FM39" s="306"/>
      <c r="FN39" s="306"/>
      <c r="FO39" s="306"/>
      <c r="FP39" s="306"/>
      <c r="FQ39" s="306"/>
      <c r="FR39" s="306"/>
      <c r="FS39" s="306"/>
      <c r="FT39" s="306"/>
      <c r="FU39" s="306"/>
      <c r="FV39" s="306"/>
      <c r="FW39" s="306"/>
      <c r="FX39" s="306"/>
      <c r="FY39" s="306"/>
      <c r="FZ39" s="306"/>
      <c r="GA39" s="306"/>
      <c r="GB39" s="306"/>
      <c r="GC39" s="306"/>
      <c r="GD39" s="306"/>
      <c r="GE39" s="306"/>
      <c r="GF39" s="306"/>
      <c r="GG39" s="306"/>
      <c r="GH39" s="306"/>
      <c r="GI39" s="306"/>
      <c r="GJ39" s="306"/>
      <c r="GK39" s="306"/>
      <c r="GL39" s="334">
        <f t="shared" si="300"/>
        <v>0</v>
      </c>
      <c r="GM39" s="306">
        <f t="shared" si="300"/>
        <v>503</v>
      </c>
      <c r="GN39" s="306">
        <f t="shared" si="300"/>
        <v>406</v>
      </c>
      <c r="GO39" s="334"/>
      <c r="GP39" s="306">
        <v>283</v>
      </c>
      <c r="GQ39" s="306">
        <v>283</v>
      </c>
      <c r="GR39" s="334"/>
      <c r="GS39" s="306"/>
      <c r="GT39" s="306"/>
      <c r="GU39" s="334"/>
      <c r="GV39" s="306">
        <v>2264</v>
      </c>
      <c r="GW39" s="306">
        <v>2264</v>
      </c>
      <c r="GX39" s="337">
        <f>GL39+GO39+GR39+GU39</f>
        <v>0</v>
      </c>
      <c r="GY39" s="337">
        <f t="shared" si="301"/>
        <v>3050</v>
      </c>
      <c r="GZ39" s="337">
        <f t="shared" si="301"/>
        <v>2953</v>
      </c>
      <c r="HA39" s="337">
        <f t="shared" si="65"/>
        <v>75000</v>
      </c>
      <c r="HB39" s="337">
        <f t="shared" si="65"/>
        <v>90704</v>
      </c>
      <c r="HC39" s="338">
        <f t="shared" si="65"/>
        <v>92753</v>
      </c>
    </row>
    <row r="40" spans="1:211" s="167" customFormat="1" x14ac:dyDescent="0.2">
      <c r="A40" s="317" t="s">
        <v>597</v>
      </c>
      <c r="B40" s="310">
        <f>B41+B46+B47+B48+B49</f>
        <v>0</v>
      </c>
      <c r="C40" s="310">
        <f t="shared" ref="C40:BN40" si="302">C41+C46+C47+C48+C49</f>
        <v>0</v>
      </c>
      <c r="D40" s="310">
        <f t="shared" si="302"/>
        <v>0</v>
      </c>
      <c r="E40" s="310">
        <f t="shared" si="302"/>
        <v>0</v>
      </c>
      <c r="F40" s="310">
        <f t="shared" si="302"/>
        <v>0</v>
      </c>
      <c r="G40" s="310">
        <f t="shared" ref="G40" si="303">G41+G46+G47+G48+G49</f>
        <v>0</v>
      </c>
      <c r="H40" s="310">
        <f t="shared" si="302"/>
        <v>0</v>
      </c>
      <c r="I40" s="310">
        <f t="shared" si="302"/>
        <v>0</v>
      </c>
      <c r="J40" s="310">
        <f t="shared" ref="J40" si="304">J41+J46+J47+J48+J49</f>
        <v>0</v>
      </c>
      <c r="K40" s="310">
        <f t="shared" si="302"/>
        <v>500</v>
      </c>
      <c r="L40" s="310">
        <f t="shared" si="302"/>
        <v>500</v>
      </c>
      <c r="M40" s="310">
        <f t="shared" ref="M40" si="305">M41+M46+M47+M48+M49</f>
        <v>1224</v>
      </c>
      <c r="N40" s="310">
        <f t="shared" si="302"/>
        <v>0</v>
      </c>
      <c r="O40" s="310">
        <f t="shared" si="302"/>
        <v>0</v>
      </c>
      <c r="P40" s="310">
        <f t="shared" ref="P40" si="306">P41+P46+P47+P48+P49</f>
        <v>0</v>
      </c>
      <c r="Q40" s="310">
        <f t="shared" si="302"/>
        <v>0</v>
      </c>
      <c r="R40" s="310">
        <f t="shared" si="302"/>
        <v>0</v>
      </c>
      <c r="S40" s="310">
        <f t="shared" ref="S40" si="307">S41+S46+S47+S48+S49</f>
        <v>0</v>
      </c>
      <c r="T40" s="310">
        <f t="shared" si="302"/>
        <v>0</v>
      </c>
      <c r="U40" s="310">
        <f t="shared" si="302"/>
        <v>0</v>
      </c>
      <c r="V40" s="310">
        <f t="shared" ref="V40" si="308">V41+V46+V47+V48+V49</f>
        <v>0</v>
      </c>
      <c r="W40" s="310">
        <f t="shared" si="302"/>
        <v>0</v>
      </c>
      <c r="X40" s="310">
        <f t="shared" si="302"/>
        <v>0</v>
      </c>
      <c r="Y40" s="310">
        <f t="shared" ref="Y40" si="309">Y41+Y46+Y47+Y48+Y49</f>
        <v>0</v>
      </c>
      <c r="Z40" s="310">
        <f t="shared" si="302"/>
        <v>0</v>
      </c>
      <c r="AA40" s="310">
        <f t="shared" si="302"/>
        <v>2384126</v>
      </c>
      <c r="AB40" s="310">
        <f t="shared" ref="AB40" si="310">AB41+AB46+AB47+AB48+AB49</f>
        <v>2384126</v>
      </c>
      <c r="AC40" s="310">
        <f t="shared" si="302"/>
        <v>0</v>
      </c>
      <c r="AD40" s="310">
        <f t="shared" si="302"/>
        <v>0</v>
      </c>
      <c r="AE40" s="310">
        <f t="shared" ref="AE40" si="311">AE41+AE46+AE47+AE48+AE49</f>
        <v>0</v>
      </c>
      <c r="AF40" s="310">
        <f t="shared" si="302"/>
        <v>0</v>
      </c>
      <c r="AG40" s="310">
        <f t="shared" si="302"/>
        <v>0</v>
      </c>
      <c r="AH40" s="310">
        <f t="shared" ref="AH40" si="312">AH41+AH46+AH47+AH48+AH49</f>
        <v>0</v>
      </c>
      <c r="AI40" s="310">
        <f t="shared" si="302"/>
        <v>0</v>
      </c>
      <c r="AJ40" s="310">
        <f t="shared" si="302"/>
        <v>0</v>
      </c>
      <c r="AK40" s="310">
        <f t="shared" ref="AK40" si="313">AK41+AK46+AK47+AK48+AK49</f>
        <v>0</v>
      </c>
      <c r="AL40" s="310">
        <f t="shared" si="302"/>
        <v>0</v>
      </c>
      <c r="AM40" s="310">
        <f t="shared" si="302"/>
        <v>0</v>
      </c>
      <c r="AN40" s="310">
        <f t="shared" ref="AN40" si="314">AN41+AN46+AN47+AN48+AN49</f>
        <v>0</v>
      </c>
      <c r="AO40" s="310">
        <f t="shared" si="302"/>
        <v>0</v>
      </c>
      <c r="AP40" s="310">
        <f t="shared" si="302"/>
        <v>0</v>
      </c>
      <c r="AQ40" s="310">
        <f t="shared" ref="AQ40" si="315">AQ41+AQ46+AQ47+AQ48+AQ49</f>
        <v>0</v>
      </c>
      <c r="AR40" s="310">
        <f t="shared" si="302"/>
        <v>0</v>
      </c>
      <c r="AS40" s="310">
        <f t="shared" si="302"/>
        <v>0</v>
      </c>
      <c r="AT40" s="310">
        <f t="shared" ref="AT40" si="316">AT41+AT46+AT47+AT48+AT49</f>
        <v>0</v>
      </c>
      <c r="AU40" s="310">
        <f t="shared" si="302"/>
        <v>0</v>
      </c>
      <c r="AV40" s="310">
        <f t="shared" si="302"/>
        <v>0</v>
      </c>
      <c r="AW40" s="310">
        <f t="shared" ref="AW40" si="317">AW41+AW46+AW47+AW48+AW49</f>
        <v>0</v>
      </c>
      <c r="AX40" s="310">
        <f t="shared" si="302"/>
        <v>0</v>
      </c>
      <c r="AY40" s="310">
        <f t="shared" si="302"/>
        <v>0</v>
      </c>
      <c r="AZ40" s="310">
        <f t="shared" ref="AZ40" si="318">AZ41+AZ46+AZ47+AZ48+AZ49</f>
        <v>0</v>
      </c>
      <c r="BA40" s="310">
        <f t="shared" si="302"/>
        <v>0</v>
      </c>
      <c r="BB40" s="310">
        <f t="shared" si="302"/>
        <v>0</v>
      </c>
      <c r="BC40" s="310">
        <f t="shared" ref="BC40" si="319">BC41+BC46+BC47+BC48+BC49</f>
        <v>0</v>
      </c>
      <c r="BD40" s="310">
        <f t="shared" si="302"/>
        <v>0</v>
      </c>
      <c r="BE40" s="310">
        <f t="shared" si="302"/>
        <v>0</v>
      </c>
      <c r="BF40" s="310">
        <f t="shared" ref="BF40" si="320">BF41+BF46+BF47+BF48+BF49</f>
        <v>0</v>
      </c>
      <c r="BG40" s="310">
        <f t="shared" si="302"/>
        <v>0</v>
      </c>
      <c r="BH40" s="310">
        <f t="shared" si="302"/>
        <v>0</v>
      </c>
      <c r="BI40" s="310">
        <f t="shared" ref="BI40" si="321">BI41+BI46+BI47+BI48+BI49</f>
        <v>0</v>
      </c>
      <c r="BJ40" s="310">
        <f t="shared" si="302"/>
        <v>0</v>
      </c>
      <c r="BK40" s="310">
        <f t="shared" si="302"/>
        <v>0</v>
      </c>
      <c r="BL40" s="310">
        <f t="shared" ref="BL40" si="322">BL41+BL46+BL47+BL48+BL49</f>
        <v>0</v>
      </c>
      <c r="BM40" s="310">
        <f t="shared" si="302"/>
        <v>0</v>
      </c>
      <c r="BN40" s="310">
        <f t="shared" si="302"/>
        <v>161800</v>
      </c>
      <c r="BO40" s="310">
        <f t="shared" ref="BO40" si="323">BO41+BO46+BO47+BO48+BO49</f>
        <v>161800</v>
      </c>
      <c r="BP40" s="310">
        <f t="shared" ref="BP40:DZ40" si="324">BP41+BP46+BP47+BP48+BP49</f>
        <v>10000</v>
      </c>
      <c r="BQ40" s="310">
        <f t="shared" si="324"/>
        <v>10000</v>
      </c>
      <c r="BR40" s="310">
        <f t="shared" si="324"/>
        <v>0</v>
      </c>
      <c r="BS40" s="310">
        <f t="shared" si="324"/>
        <v>0</v>
      </c>
      <c r="BT40" s="310">
        <f t="shared" si="324"/>
        <v>0</v>
      </c>
      <c r="BU40" s="310">
        <f t="shared" si="324"/>
        <v>0</v>
      </c>
      <c r="BV40" s="310">
        <f t="shared" si="324"/>
        <v>0</v>
      </c>
      <c r="BW40" s="310">
        <f t="shared" si="324"/>
        <v>0</v>
      </c>
      <c r="BX40" s="310">
        <f t="shared" si="324"/>
        <v>0</v>
      </c>
      <c r="BY40" s="310">
        <f t="shared" si="324"/>
        <v>0</v>
      </c>
      <c r="BZ40" s="310">
        <f t="shared" si="324"/>
        <v>0</v>
      </c>
      <c r="CA40" s="310">
        <f t="shared" si="324"/>
        <v>0</v>
      </c>
      <c r="CB40" s="310">
        <f t="shared" si="324"/>
        <v>0</v>
      </c>
      <c r="CC40" s="310">
        <f t="shared" si="324"/>
        <v>0</v>
      </c>
      <c r="CD40" s="310">
        <f t="shared" si="324"/>
        <v>0</v>
      </c>
      <c r="CE40" s="310">
        <f t="shared" si="324"/>
        <v>2498870</v>
      </c>
      <c r="CF40" s="310">
        <f t="shared" si="324"/>
        <v>2707542</v>
      </c>
      <c r="CG40" s="310">
        <f t="shared" si="324"/>
        <v>2692674</v>
      </c>
      <c r="CH40" s="310">
        <f t="shared" si="324"/>
        <v>0</v>
      </c>
      <c r="CI40" s="310">
        <f t="shared" si="324"/>
        <v>0</v>
      </c>
      <c r="CJ40" s="310">
        <f t="shared" si="324"/>
        <v>0</v>
      </c>
      <c r="CK40" s="310">
        <f t="shared" si="324"/>
        <v>36100</v>
      </c>
      <c r="CL40" s="310">
        <f t="shared" si="324"/>
        <v>1170810</v>
      </c>
      <c r="CM40" s="310">
        <f t="shared" si="324"/>
        <v>1170810</v>
      </c>
      <c r="CN40" s="310">
        <f t="shared" si="324"/>
        <v>378325</v>
      </c>
      <c r="CO40" s="310">
        <f t="shared" si="324"/>
        <v>430323</v>
      </c>
      <c r="CP40" s="310">
        <f t="shared" si="324"/>
        <v>51998</v>
      </c>
      <c r="CQ40" s="310">
        <f t="shared" si="324"/>
        <v>0</v>
      </c>
      <c r="CR40" s="310">
        <f t="shared" si="324"/>
        <v>0</v>
      </c>
      <c r="CS40" s="310">
        <f t="shared" si="324"/>
        <v>0</v>
      </c>
      <c r="CT40" s="310">
        <f t="shared" si="324"/>
        <v>0</v>
      </c>
      <c r="CU40" s="310">
        <f t="shared" si="324"/>
        <v>0</v>
      </c>
      <c r="CV40" s="310">
        <f t="shared" si="324"/>
        <v>0</v>
      </c>
      <c r="CW40" s="310">
        <f t="shared" si="324"/>
        <v>0</v>
      </c>
      <c r="CX40" s="310">
        <f t="shared" si="324"/>
        <v>1000</v>
      </c>
      <c r="CY40" s="310">
        <f t="shared" si="324"/>
        <v>1000</v>
      </c>
      <c r="CZ40" s="310">
        <f t="shared" si="324"/>
        <v>0</v>
      </c>
      <c r="DA40" s="310">
        <f t="shared" si="324"/>
        <v>0</v>
      </c>
      <c r="DB40" s="310">
        <f t="shared" si="324"/>
        <v>0</v>
      </c>
      <c r="DC40" s="310">
        <f t="shared" si="324"/>
        <v>140000</v>
      </c>
      <c r="DD40" s="310">
        <f t="shared" si="324"/>
        <v>140000</v>
      </c>
      <c r="DE40" s="310">
        <f t="shared" si="324"/>
        <v>217111</v>
      </c>
      <c r="DF40" s="310">
        <f t="shared" si="324"/>
        <v>0</v>
      </c>
      <c r="DG40" s="310">
        <f t="shared" si="324"/>
        <v>0</v>
      </c>
      <c r="DH40" s="310">
        <f t="shared" si="324"/>
        <v>0</v>
      </c>
      <c r="DI40" s="310">
        <f t="shared" si="324"/>
        <v>0</v>
      </c>
      <c r="DJ40" s="310">
        <f t="shared" si="324"/>
        <v>0</v>
      </c>
      <c r="DK40" s="310">
        <f t="shared" si="324"/>
        <v>0</v>
      </c>
      <c r="DL40" s="310">
        <f t="shared" si="324"/>
        <v>0</v>
      </c>
      <c r="DM40" s="310">
        <f t="shared" si="324"/>
        <v>0</v>
      </c>
      <c r="DN40" s="310">
        <f t="shared" si="324"/>
        <v>0</v>
      </c>
      <c r="DO40" s="310">
        <f t="shared" si="324"/>
        <v>0</v>
      </c>
      <c r="DP40" s="310">
        <f t="shared" si="324"/>
        <v>0</v>
      </c>
      <c r="DQ40" s="310">
        <f t="shared" si="324"/>
        <v>0</v>
      </c>
      <c r="DR40" s="395">
        <f t="shared" si="324"/>
        <v>3063795</v>
      </c>
      <c r="DS40" s="395">
        <f t="shared" si="324"/>
        <v>7006101</v>
      </c>
      <c r="DT40" s="395">
        <f t="shared" si="324"/>
        <v>6680743</v>
      </c>
      <c r="DU40" s="310">
        <f t="shared" si="324"/>
        <v>0</v>
      </c>
      <c r="DV40" s="310">
        <f t="shared" si="324"/>
        <v>0</v>
      </c>
      <c r="DW40" s="310">
        <f t="shared" si="324"/>
        <v>0</v>
      </c>
      <c r="DX40" s="310">
        <f t="shared" si="324"/>
        <v>0</v>
      </c>
      <c r="DY40" s="310">
        <f t="shared" si="324"/>
        <v>0</v>
      </c>
      <c r="DZ40" s="310">
        <f t="shared" si="324"/>
        <v>0</v>
      </c>
      <c r="EA40" s="310">
        <f t="shared" ref="EA40:GL40" si="325">EA41+EA46+EA47+EA48+EA49</f>
        <v>0</v>
      </c>
      <c r="EB40" s="310">
        <f t="shared" si="325"/>
        <v>0</v>
      </c>
      <c r="EC40" s="310">
        <f t="shared" si="325"/>
        <v>0</v>
      </c>
      <c r="ED40" s="310">
        <f t="shared" si="325"/>
        <v>0</v>
      </c>
      <c r="EE40" s="310">
        <f t="shared" si="325"/>
        <v>0</v>
      </c>
      <c r="EF40" s="310">
        <f t="shared" si="325"/>
        <v>0</v>
      </c>
      <c r="EG40" s="310">
        <f t="shared" si="325"/>
        <v>0</v>
      </c>
      <c r="EH40" s="310">
        <f t="shared" si="325"/>
        <v>0</v>
      </c>
      <c r="EI40" s="310">
        <f t="shared" si="325"/>
        <v>0</v>
      </c>
      <c r="EJ40" s="310">
        <f t="shared" si="325"/>
        <v>0</v>
      </c>
      <c r="EK40" s="310">
        <f t="shared" si="325"/>
        <v>0</v>
      </c>
      <c r="EL40" s="310">
        <f t="shared" si="325"/>
        <v>0</v>
      </c>
      <c r="EM40" s="310">
        <f t="shared" si="325"/>
        <v>0</v>
      </c>
      <c r="EN40" s="310">
        <f t="shared" si="325"/>
        <v>0</v>
      </c>
      <c r="EO40" s="310">
        <f t="shared" si="325"/>
        <v>0</v>
      </c>
      <c r="EP40" s="310">
        <f t="shared" si="325"/>
        <v>0</v>
      </c>
      <c r="EQ40" s="310">
        <f t="shared" si="325"/>
        <v>0</v>
      </c>
      <c r="ER40" s="310">
        <f t="shared" si="325"/>
        <v>0</v>
      </c>
      <c r="ES40" s="310">
        <f t="shared" si="325"/>
        <v>0</v>
      </c>
      <c r="ET40" s="310">
        <f t="shared" si="325"/>
        <v>0</v>
      </c>
      <c r="EU40" s="310">
        <f t="shared" si="325"/>
        <v>0</v>
      </c>
      <c r="EV40" s="395">
        <f t="shared" si="325"/>
        <v>0</v>
      </c>
      <c r="EW40" s="395">
        <f t="shared" si="325"/>
        <v>0</v>
      </c>
      <c r="EX40" s="395">
        <f t="shared" si="325"/>
        <v>0</v>
      </c>
      <c r="EY40" s="310">
        <f t="shared" si="325"/>
        <v>0</v>
      </c>
      <c r="EZ40" s="310">
        <f t="shared" si="325"/>
        <v>0</v>
      </c>
      <c r="FA40" s="310">
        <f t="shared" si="325"/>
        <v>0</v>
      </c>
      <c r="FB40" s="310">
        <f t="shared" si="325"/>
        <v>0</v>
      </c>
      <c r="FC40" s="310">
        <f t="shared" si="325"/>
        <v>0</v>
      </c>
      <c r="FD40" s="310">
        <f t="shared" si="325"/>
        <v>0</v>
      </c>
      <c r="FE40" s="310">
        <f t="shared" si="325"/>
        <v>0</v>
      </c>
      <c r="FF40" s="310">
        <f t="shared" si="325"/>
        <v>0</v>
      </c>
      <c r="FG40" s="310">
        <f t="shared" si="325"/>
        <v>0</v>
      </c>
      <c r="FH40" s="310">
        <f t="shared" si="325"/>
        <v>14686</v>
      </c>
      <c r="FI40" s="310">
        <f t="shared" si="325"/>
        <v>50000</v>
      </c>
      <c r="FJ40" s="310">
        <f t="shared" si="325"/>
        <v>50000</v>
      </c>
      <c r="FK40" s="310">
        <f t="shared" si="325"/>
        <v>0</v>
      </c>
      <c r="FL40" s="310">
        <f t="shared" si="325"/>
        <v>0</v>
      </c>
      <c r="FM40" s="310">
        <f t="shared" si="325"/>
        <v>0</v>
      </c>
      <c r="FN40" s="310">
        <f t="shared" si="325"/>
        <v>0</v>
      </c>
      <c r="FO40" s="310">
        <f t="shared" si="325"/>
        <v>0</v>
      </c>
      <c r="FP40" s="310">
        <f t="shared" si="325"/>
        <v>0</v>
      </c>
      <c r="FQ40" s="310">
        <f t="shared" si="325"/>
        <v>0</v>
      </c>
      <c r="FR40" s="310">
        <f t="shared" si="325"/>
        <v>0</v>
      </c>
      <c r="FS40" s="310">
        <f t="shared" si="325"/>
        <v>0</v>
      </c>
      <c r="FT40" s="310">
        <f t="shared" si="325"/>
        <v>0</v>
      </c>
      <c r="FU40" s="310">
        <f t="shared" si="325"/>
        <v>0</v>
      </c>
      <c r="FV40" s="310">
        <f t="shared" si="325"/>
        <v>0</v>
      </c>
      <c r="FW40" s="310">
        <f t="shared" si="325"/>
        <v>0</v>
      </c>
      <c r="FX40" s="310">
        <f t="shared" si="325"/>
        <v>0</v>
      </c>
      <c r="FY40" s="310">
        <f t="shared" si="325"/>
        <v>0</v>
      </c>
      <c r="FZ40" s="310">
        <f t="shared" si="325"/>
        <v>0</v>
      </c>
      <c r="GA40" s="310">
        <f t="shared" si="325"/>
        <v>0</v>
      </c>
      <c r="GB40" s="310">
        <f t="shared" si="325"/>
        <v>0</v>
      </c>
      <c r="GC40" s="310">
        <f t="shared" si="325"/>
        <v>0</v>
      </c>
      <c r="GD40" s="310">
        <f t="shared" si="325"/>
        <v>0</v>
      </c>
      <c r="GE40" s="310">
        <f t="shared" si="325"/>
        <v>0</v>
      </c>
      <c r="GF40" s="310">
        <f t="shared" si="325"/>
        <v>0</v>
      </c>
      <c r="GG40" s="310">
        <f t="shared" si="325"/>
        <v>0</v>
      </c>
      <c r="GH40" s="310">
        <f t="shared" si="325"/>
        <v>0</v>
      </c>
      <c r="GI40" s="310">
        <f>GI41+GI46+GI47+GI48+GI49</f>
        <v>0</v>
      </c>
      <c r="GJ40" s="310">
        <f t="shared" ref="GJ40:GK40" si="326">GJ41+GJ46+GJ47+GJ48+GJ49</f>
        <v>0</v>
      </c>
      <c r="GK40" s="310">
        <f t="shared" si="326"/>
        <v>0</v>
      </c>
      <c r="GL40" s="310">
        <f t="shared" si="325"/>
        <v>14686</v>
      </c>
      <c r="GM40" s="310">
        <f t="shared" ref="GM40:GS40" si="327">GM41+GM46+GM47+GM48+GM49</f>
        <v>50000</v>
      </c>
      <c r="GN40" s="310">
        <f t="shared" si="327"/>
        <v>50000</v>
      </c>
      <c r="GO40" s="310">
        <f t="shared" si="327"/>
        <v>2419</v>
      </c>
      <c r="GP40" s="310">
        <f t="shared" si="327"/>
        <v>2959</v>
      </c>
      <c r="GQ40" s="310">
        <f t="shared" si="327"/>
        <v>2959</v>
      </c>
      <c r="GR40" s="310">
        <f t="shared" si="327"/>
        <v>0</v>
      </c>
      <c r="GS40" s="310">
        <f t="shared" si="327"/>
        <v>0</v>
      </c>
      <c r="GT40" s="310">
        <v>0</v>
      </c>
      <c r="GU40" s="310">
        <f>GU41+GU46+GU47+GU48+GU49</f>
        <v>0</v>
      </c>
      <c r="GV40" s="310">
        <f t="shared" ref="GV40:GW40" si="328">GV41+GV46+GV47+GV48+GV49</f>
        <v>2218</v>
      </c>
      <c r="GW40" s="310">
        <f t="shared" si="328"/>
        <v>2218</v>
      </c>
      <c r="GX40" s="310">
        <f>GX41+GX46+GX47+GX48+GX49</f>
        <v>17105</v>
      </c>
      <c r="GY40" s="310">
        <f t="shared" ref="GY40:GZ40" si="329">GY41+GY46+GY47+GY48+GY49</f>
        <v>55177</v>
      </c>
      <c r="GZ40" s="310">
        <f t="shared" si="329"/>
        <v>55177</v>
      </c>
      <c r="HA40" s="310">
        <f>HA41+HA46+HA47+HA48+HA49</f>
        <v>3080900</v>
      </c>
      <c r="HB40" s="310">
        <f t="shared" ref="HB40:HC40" si="330">HB41+HB46+HB47+HB48+HB49</f>
        <v>7061278</v>
      </c>
      <c r="HC40" s="311">
        <f t="shared" si="330"/>
        <v>6735920</v>
      </c>
    </row>
    <row r="41" spans="1:211" s="167" customFormat="1" x14ac:dyDescent="0.2">
      <c r="A41" s="317" t="s">
        <v>598</v>
      </c>
      <c r="B41" s="310">
        <f>B42+B43+B44+B45</f>
        <v>0</v>
      </c>
      <c r="C41" s="310">
        <f t="shared" ref="C41:BN41" si="331">C42+C43+C44+C45</f>
        <v>0</v>
      </c>
      <c r="D41" s="310">
        <f t="shared" si="331"/>
        <v>0</v>
      </c>
      <c r="E41" s="310">
        <f t="shared" si="331"/>
        <v>0</v>
      </c>
      <c r="F41" s="310">
        <f t="shared" si="331"/>
        <v>0</v>
      </c>
      <c r="G41" s="310">
        <f t="shared" ref="G41" si="332">G42+G43+G44+G45</f>
        <v>0</v>
      </c>
      <c r="H41" s="310">
        <f t="shared" si="331"/>
        <v>0</v>
      </c>
      <c r="I41" s="310">
        <f t="shared" si="331"/>
        <v>0</v>
      </c>
      <c r="J41" s="310">
        <f t="shared" ref="J41" si="333">J42+J43+J44+J45</f>
        <v>0</v>
      </c>
      <c r="K41" s="310">
        <f t="shared" si="331"/>
        <v>0</v>
      </c>
      <c r="L41" s="310">
        <f t="shared" si="331"/>
        <v>0</v>
      </c>
      <c r="M41" s="310">
        <f t="shared" ref="M41" si="334">M42+M43+M44+M45</f>
        <v>0</v>
      </c>
      <c r="N41" s="310">
        <f t="shared" si="331"/>
        <v>0</v>
      </c>
      <c r="O41" s="310">
        <f t="shared" si="331"/>
        <v>0</v>
      </c>
      <c r="P41" s="310">
        <f t="shared" ref="P41" si="335">P42+P43+P44+P45</f>
        <v>0</v>
      </c>
      <c r="Q41" s="310">
        <f t="shared" si="331"/>
        <v>0</v>
      </c>
      <c r="R41" s="310">
        <f t="shared" si="331"/>
        <v>0</v>
      </c>
      <c r="S41" s="310">
        <f t="shared" ref="S41" si="336">S42+S43+S44+S45</f>
        <v>0</v>
      </c>
      <c r="T41" s="310">
        <f t="shared" si="331"/>
        <v>0</v>
      </c>
      <c r="U41" s="310">
        <f t="shared" si="331"/>
        <v>0</v>
      </c>
      <c r="V41" s="310">
        <f t="shared" ref="V41" si="337">V42+V43+V44+V45</f>
        <v>0</v>
      </c>
      <c r="W41" s="310">
        <f t="shared" si="331"/>
        <v>0</v>
      </c>
      <c r="X41" s="310">
        <f t="shared" si="331"/>
        <v>0</v>
      </c>
      <c r="Y41" s="310">
        <f t="shared" ref="Y41" si="338">Y42+Y43+Y44+Y45</f>
        <v>0</v>
      </c>
      <c r="Z41" s="310">
        <f t="shared" si="331"/>
        <v>0</v>
      </c>
      <c r="AA41" s="310">
        <f t="shared" si="331"/>
        <v>2384126</v>
      </c>
      <c r="AB41" s="310">
        <f t="shared" ref="AB41" si="339">AB42+AB43+AB44+AB45</f>
        <v>2384126</v>
      </c>
      <c r="AC41" s="310">
        <f t="shared" si="331"/>
        <v>0</v>
      </c>
      <c r="AD41" s="310">
        <f t="shared" si="331"/>
        <v>0</v>
      </c>
      <c r="AE41" s="310">
        <f t="shared" ref="AE41" si="340">AE42+AE43+AE44+AE45</f>
        <v>0</v>
      </c>
      <c r="AF41" s="310">
        <f t="shared" si="331"/>
        <v>0</v>
      </c>
      <c r="AG41" s="310">
        <f t="shared" si="331"/>
        <v>0</v>
      </c>
      <c r="AH41" s="310">
        <f t="shared" ref="AH41" si="341">AH42+AH43+AH44+AH45</f>
        <v>0</v>
      </c>
      <c r="AI41" s="310">
        <f t="shared" si="331"/>
        <v>0</v>
      </c>
      <c r="AJ41" s="310">
        <f t="shared" si="331"/>
        <v>0</v>
      </c>
      <c r="AK41" s="310">
        <f t="shared" ref="AK41" si="342">AK42+AK43+AK44+AK45</f>
        <v>0</v>
      </c>
      <c r="AL41" s="310">
        <f t="shared" si="331"/>
        <v>0</v>
      </c>
      <c r="AM41" s="310">
        <f t="shared" si="331"/>
        <v>0</v>
      </c>
      <c r="AN41" s="310">
        <f t="shared" ref="AN41" si="343">AN42+AN43+AN44+AN45</f>
        <v>0</v>
      </c>
      <c r="AO41" s="310">
        <f t="shared" si="331"/>
        <v>0</v>
      </c>
      <c r="AP41" s="310">
        <f t="shared" si="331"/>
        <v>0</v>
      </c>
      <c r="AQ41" s="310">
        <f t="shared" ref="AQ41" si="344">AQ42+AQ43+AQ44+AQ45</f>
        <v>0</v>
      </c>
      <c r="AR41" s="310">
        <f t="shared" si="331"/>
        <v>0</v>
      </c>
      <c r="AS41" s="310">
        <f t="shared" si="331"/>
        <v>0</v>
      </c>
      <c r="AT41" s="310">
        <f t="shared" ref="AT41" si="345">AT42+AT43+AT44+AT45</f>
        <v>0</v>
      </c>
      <c r="AU41" s="310">
        <f t="shared" si="331"/>
        <v>0</v>
      </c>
      <c r="AV41" s="310">
        <f t="shared" si="331"/>
        <v>0</v>
      </c>
      <c r="AW41" s="310">
        <f t="shared" ref="AW41" si="346">AW42+AW43+AW44+AW45</f>
        <v>0</v>
      </c>
      <c r="AX41" s="310">
        <f t="shared" si="331"/>
        <v>0</v>
      </c>
      <c r="AY41" s="310">
        <f t="shared" si="331"/>
        <v>0</v>
      </c>
      <c r="AZ41" s="310">
        <f t="shared" ref="AZ41" si="347">AZ42+AZ43+AZ44+AZ45</f>
        <v>0</v>
      </c>
      <c r="BA41" s="310">
        <f t="shared" si="331"/>
        <v>0</v>
      </c>
      <c r="BB41" s="310">
        <f t="shared" si="331"/>
        <v>0</v>
      </c>
      <c r="BC41" s="310">
        <f t="shared" ref="BC41" si="348">BC42+BC43+BC44+BC45</f>
        <v>0</v>
      </c>
      <c r="BD41" s="310">
        <f t="shared" si="331"/>
        <v>0</v>
      </c>
      <c r="BE41" s="310">
        <f t="shared" si="331"/>
        <v>0</v>
      </c>
      <c r="BF41" s="310">
        <f t="shared" ref="BF41" si="349">BF42+BF43+BF44+BF45</f>
        <v>0</v>
      </c>
      <c r="BG41" s="310">
        <f t="shared" si="331"/>
        <v>0</v>
      </c>
      <c r="BH41" s="310">
        <f t="shared" si="331"/>
        <v>0</v>
      </c>
      <c r="BI41" s="310">
        <f t="shared" ref="BI41" si="350">BI42+BI43+BI44+BI45</f>
        <v>0</v>
      </c>
      <c r="BJ41" s="310">
        <f t="shared" si="331"/>
        <v>0</v>
      </c>
      <c r="BK41" s="310">
        <f t="shared" si="331"/>
        <v>0</v>
      </c>
      <c r="BL41" s="310">
        <f t="shared" ref="BL41" si="351">BL42+BL43+BL44+BL45</f>
        <v>0</v>
      </c>
      <c r="BM41" s="310">
        <f t="shared" si="331"/>
        <v>0</v>
      </c>
      <c r="BN41" s="310">
        <f t="shared" si="331"/>
        <v>0</v>
      </c>
      <c r="BO41" s="310">
        <f t="shared" ref="BO41" si="352">BO42+BO43+BO44+BO45</f>
        <v>0</v>
      </c>
      <c r="BP41" s="310">
        <f t="shared" ref="BP41:DZ41" si="353">BP42+BP43+BP44+BP45</f>
        <v>0</v>
      </c>
      <c r="BQ41" s="310">
        <f t="shared" si="353"/>
        <v>0</v>
      </c>
      <c r="BR41" s="310">
        <f t="shared" si="353"/>
        <v>0</v>
      </c>
      <c r="BS41" s="310">
        <f t="shared" si="353"/>
        <v>0</v>
      </c>
      <c r="BT41" s="310">
        <f t="shared" si="353"/>
        <v>0</v>
      </c>
      <c r="BU41" s="310">
        <f t="shared" si="353"/>
        <v>0</v>
      </c>
      <c r="BV41" s="310">
        <f t="shared" si="353"/>
        <v>0</v>
      </c>
      <c r="BW41" s="310">
        <f t="shared" si="353"/>
        <v>0</v>
      </c>
      <c r="BX41" s="310">
        <f t="shared" si="353"/>
        <v>0</v>
      </c>
      <c r="BY41" s="310">
        <f t="shared" si="353"/>
        <v>0</v>
      </c>
      <c r="BZ41" s="310">
        <f t="shared" si="353"/>
        <v>0</v>
      </c>
      <c r="CA41" s="310">
        <f t="shared" si="353"/>
        <v>0</v>
      </c>
      <c r="CB41" s="310">
        <f t="shared" si="353"/>
        <v>0</v>
      </c>
      <c r="CC41" s="310">
        <f t="shared" si="353"/>
        <v>0</v>
      </c>
      <c r="CD41" s="310">
        <f t="shared" si="353"/>
        <v>0</v>
      </c>
      <c r="CE41" s="310">
        <f t="shared" si="353"/>
        <v>0</v>
      </c>
      <c r="CF41" s="310">
        <f t="shared" si="353"/>
        <v>17693</v>
      </c>
      <c r="CG41" s="310">
        <f t="shared" si="353"/>
        <v>17693</v>
      </c>
      <c r="CH41" s="310">
        <f t="shared" si="353"/>
        <v>0</v>
      </c>
      <c r="CI41" s="310">
        <f t="shared" si="353"/>
        <v>0</v>
      </c>
      <c r="CJ41" s="310">
        <f t="shared" si="353"/>
        <v>0</v>
      </c>
      <c r="CK41" s="310">
        <f t="shared" si="353"/>
        <v>36100</v>
      </c>
      <c r="CL41" s="310">
        <f t="shared" si="353"/>
        <v>1170810</v>
      </c>
      <c r="CM41" s="310">
        <f t="shared" si="353"/>
        <v>1170810</v>
      </c>
      <c r="CN41" s="310">
        <f t="shared" si="353"/>
        <v>378325</v>
      </c>
      <c r="CO41" s="310">
        <f t="shared" si="353"/>
        <v>430323</v>
      </c>
      <c r="CP41" s="310">
        <f t="shared" si="353"/>
        <v>51998</v>
      </c>
      <c r="CQ41" s="310">
        <f t="shared" si="353"/>
        <v>0</v>
      </c>
      <c r="CR41" s="310">
        <f t="shared" si="353"/>
        <v>0</v>
      </c>
      <c r="CS41" s="310">
        <f t="shared" si="353"/>
        <v>0</v>
      </c>
      <c r="CT41" s="310">
        <f t="shared" si="353"/>
        <v>0</v>
      </c>
      <c r="CU41" s="310">
        <f t="shared" si="353"/>
        <v>0</v>
      </c>
      <c r="CV41" s="310">
        <f t="shared" si="353"/>
        <v>0</v>
      </c>
      <c r="CW41" s="310">
        <f t="shared" si="353"/>
        <v>0</v>
      </c>
      <c r="CX41" s="310">
        <f t="shared" si="353"/>
        <v>1000</v>
      </c>
      <c r="CY41" s="310">
        <f t="shared" si="353"/>
        <v>1000</v>
      </c>
      <c r="CZ41" s="310">
        <f t="shared" si="353"/>
        <v>0</v>
      </c>
      <c r="DA41" s="310">
        <f t="shared" si="353"/>
        <v>0</v>
      </c>
      <c r="DB41" s="310">
        <f t="shared" si="353"/>
        <v>0</v>
      </c>
      <c r="DC41" s="310">
        <f t="shared" si="353"/>
        <v>0</v>
      </c>
      <c r="DD41" s="310">
        <f t="shared" si="353"/>
        <v>0</v>
      </c>
      <c r="DE41" s="310">
        <f t="shared" si="353"/>
        <v>0</v>
      </c>
      <c r="DF41" s="310">
        <f t="shared" si="353"/>
        <v>0</v>
      </c>
      <c r="DG41" s="310">
        <f t="shared" si="353"/>
        <v>0</v>
      </c>
      <c r="DH41" s="310">
        <f t="shared" si="353"/>
        <v>0</v>
      </c>
      <c r="DI41" s="310">
        <f t="shared" si="353"/>
        <v>0</v>
      </c>
      <c r="DJ41" s="310">
        <f t="shared" si="353"/>
        <v>0</v>
      </c>
      <c r="DK41" s="310">
        <f t="shared" si="353"/>
        <v>0</v>
      </c>
      <c r="DL41" s="310">
        <f t="shared" si="353"/>
        <v>0</v>
      </c>
      <c r="DM41" s="310">
        <f t="shared" si="353"/>
        <v>0</v>
      </c>
      <c r="DN41" s="310">
        <f t="shared" si="353"/>
        <v>0</v>
      </c>
      <c r="DO41" s="310">
        <f t="shared" si="353"/>
        <v>0</v>
      </c>
      <c r="DP41" s="310">
        <f t="shared" si="353"/>
        <v>0</v>
      </c>
      <c r="DQ41" s="310">
        <f t="shared" si="353"/>
        <v>0</v>
      </c>
      <c r="DR41" s="395">
        <f t="shared" si="353"/>
        <v>414425</v>
      </c>
      <c r="DS41" s="395">
        <f t="shared" si="353"/>
        <v>4003952</v>
      </c>
      <c r="DT41" s="395">
        <f t="shared" si="353"/>
        <v>3625627</v>
      </c>
      <c r="DU41" s="310">
        <f t="shared" si="353"/>
        <v>0</v>
      </c>
      <c r="DV41" s="310">
        <f t="shared" si="353"/>
        <v>0</v>
      </c>
      <c r="DW41" s="310">
        <f t="shared" si="353"/>
        <v>0</v>
      </c>
      <c r="DX41" s="310">
        <f t="shared" si="353"/>
        <v>0</v>
      </c>
      <c r="DY41" s="310">
        <f t="shared" si="353"/>
        <v>0</v>
      </c>
      <c r="DZ41" s="310">
        <f t="shared" si="353"/>
        <v>0</v>
      </c>
      <c r="EA41" s="310">
        <f t="shared" ref="EA41:GL41" si="354">EA42+EA43+EA44+EA45</f>
        <v>0</v>
      </c>
      <c r="EB41" s="310">
        <f t="shared" si="354"/>
        <v>0</v>
      </c>
      <c r="EC41" s="310">
        <f t="shared" si="354"/>
        <v>0</v>
      </c>
      <c r="ED41" s="310">
        <f t="shared" si="354"/>
        <v>0</v>
      </c>
      <c r="EE41" s="310">
        <f t="shared" si="354"/>
        <v>0</v>
      </c>
      <c r="EF41" s="310">
        <f t="shared" si="354"/>
        <v>0</v>
      </c>
      <c r="EG41" s="310">
        <f t="shared" si="354"/>
        <v>0</v>
      </c>
      <c r="EH41" s="310">
        <f t="shared" si="354"/>
        <v>0</v>
      </c>
      <c r="EI41" s="310">
        <f t="shared" si="354"/>
        <v>0</v>
      </c>
      <c r="EJ41" s="310">
        <f t="shared" si="354"/>
        <v>0</v>
      </c>
      <c r="EK41" s="310">
        <f t="shared" si="354"/>
        <v>0</v>
      </c>
      <c r="EL41" s="310">
        <f t="shared" si="354"/>
        <v>0</v>
      </c>
      <c r="EM41" s="310">
        <f t="shared" si="354"/>
        <v>0</v>
      </c>
      <c r="EN41" s="310">
        <f t="shared" si="354"/>
        <v>0</v>
      </c>
      <c r="EO41" s="310">
        <f t="shared" si="354"/>
        <v>0</v>
      </c>
      <c r="EP41" s="310">
        <f t="shared" si="354"/>
        <v>0</v>
      </c>
      <c r="EQ41" s="310">
        <f t="shared" si="354"/>
        <v>0</v>
      </c>
      <c r="ER41" s="310">
        <f t="shared" si="354"/>
        <v>0</v>
      </c>
      <c r="ES41" s="310">
        <f t="shared" si="354"/>
        <v>0</v>
      </c>
      <c r="ET41" s="310">
        <f t="shared" si="354"/>
        <v>0</v>
      </c>
      <c r="EU41" s="310">
        <f t="shared" si="354"/>
        <v>0</v>
      </c>
      <c r="EV41" s="395">
        <f t="shared" si="354"/>
        <v>0</v>
      </c>
      <c r="EW41" s="395">
        <f t="shared" si="354"/>
        <v>0</v>
      </c>
      <c r="EX41" s="395">
        <f t="shared" si="354"/>
        <v>0</v>
      </c>
      <c r="EY41" s="310">
        <f t="shared" si="354"/>
        <v>0</v>
      </c>
      <c r="EZ41" s="310">
        <f t="shared" si="354"/>
        <v>0</v>
      </c>
      <c r="FA41" s="310">
        <f t="shared" si="354"/>
        <v>0</v>
      </c>
      <c r="FB41" s="310">
        <f t="shared" si="354"/>
        <v>0</v>
      </c>
      <c r="FC41" s="310">
        <f t="shared" si="354"/>
        <v>0</v>
      </c>
      <c r="FD41" s="310">
        <f t="shared" si="354"/>
        <v>0</v>
      </c>
      <c r="FE41" s="310">
        <f t="shared" si="354"/>
        <v>0</v>
      </c>
      <c r="FF41" s="310">
        <f t="shared" si="354"/>
        <v>0</v>
      </c>
      <c r="FG41" s="310">
        <f t="shared" si="354"/>
        <v>0</v>
      </c>
      <c r="FH41" s="310">
        <f t="shared" si="354"/>
        <v>14686</v>
      </c>
      <c r="FI41" s="310">
        <f t="shared" si="354"/>
        <v>50000</v>
      </c>
      <c r="FJ41" s="310">
        <f t="shared" si="354"/>
        <v>50000</v>
      </c>
      <c r="FK41" s="310">
        <f t="shared" si="354"/>
        <v>0</v>
      </c>
      <c r="FL41" s="310">
        <f t="shared" si="354"/>
        <v>0</v>
      </c>
      <c r="FM41" s="310">
        <f t="shared" si="354"/>
        <v>0</v>
      </c>
      <c r="FN41" s="310">
        <f t="shared" si="354"/>
        <v>0</v>
      </c>
      <c r="FO41" s="310">
        <f t="shared" si="354"/>
        <v>0</v>
      </c>
      <c r="FP41" s="310">
        <f t="shared" si="354"/>
        <v>0</v>
      </c>
      <c r="FQ41" s="310">
        <f t="shared" si="354"/>
        <v>0</v>
      </c>
      <c r="FR41" s="310">
        <f t="shared" si="354"/>
        <v>0</v>
      </c>
      <c r="FS41" s="310">
        <f t="shared" si="354"/>
        <v>0</v>
      </c>
      <c r="FT41" s="310">
        <f t="shared" si="354"/>
        <v>0</v>
      </c>
      <c r="FU41" s="310">
        <f t="shared" si="354"/>
        <v>0</v>
      </c>
      <c r="FV41" s="310">
        <f t="shared" si="354"/>
        <v>0</v>
      </c>
      <c r="FW41" s="310">
        <f t="shared" si="354"/>
        <v>0</v>
      </c>
      <c r="FX41" s="310">
        <f t="shared" si="354"/>
        <v>0</v>
      </c>
      <c r="FY41" s="310">
        <f t="shared" si="354"/>
        <v>0</v>
      </c>
      <c r="FZ41" s="310">
        <f t="shared" si="354"/>
        <v>0</v>
      </c>
      <c r="GA41" s="310">
        <f t="shared" si="354"/>
        <v>0</v>
      </c>
      <c r="GB41" s="310">
        <f t="shared" si="354"/>
        <v>0</v>
      </c>
      <c r="GC41" s="310">
        <f t="shared" si="354"/>
        <v>0</v>
      </c>
      <c r="GD41" s="310">
        <f t="shared" si="354"/>
        <v>0</v>
      </c>
      <c r="GE41" s="310">
        <f t="shared" si="354"/>
        <v>0</v>
      </c>
      <c r="GF41" s="310">
        <f t="shared" si="354"/>
        <v>0</v>
      </c>
      <c r="GG41" s="310">
        <f t="shared" si="354"/>
        <v>0</v>
      </c>
      <c r="GH41" s="310">
        <f t="shared" si="354"/>
        <v>0</v>
      </c>
      <c r="GI41" s="310">
        <f>GI42+GI43+GI44+GI45</f>
        <v>0</v>
      </c>
      <c r="GJ41" s="310">
        <f t="shared" ref="GJ41:GK41" si="355">GJ42+GJ43+GJ44+GJ45</f>
        <v>0</v>
      </c>
      <c r="GK41" s="310">
        <f t="shared" si="355"/>
        <v>0</v>
      </c>
      <c r="GL41" s="310">
        <f t="shared" si="354"/>
        <v>14686</v>
      </c>
      <c r="GM41" s="310">
        <f t="shared" ref="GM41:GS41" si="356">GM42+GM43+GM44+GM45</f>
        <v>50000</v>
      </c>
      <c r="GN41" s="310">
        <f t="shared" si="356"/>
        <v>50000</v>
      </c>
      <c r="GO41" s="310">
        <f t="shared" si="356"/>
        <v>2419</v>
      </c>
      <c r="GP41" s="310">
        <f t="shared" si="356"/>
        <v>2419</v>
      </c>
      <c r="GQ41" s="310">
        <f t="shared" si="356"/>
        <v>2419</v>
      </c>
      <c r="GR41" s="310">
        <f t="shared" si="356"/>
        <v>0</v>
      </c>
      <c r="GS41" s="310">
        <f t="shared" si="356"/>
        <v>0</v>
      </c>
      <c r="GT41" s="310">
        <v>0</v>
      </c>
      <c r="GU41" s="310">
        <f>GU42+GU43+GU44+GU45</f>
        <v>0</v>
      </c>
      <c r="GV41" s="310">
        <f t="shared" ref="GV41:GW41" si="357">GV42+GV43+GV44+GV45</f>
        <v>0</v>
      </c>
      <c r="GW41" s="310">
        <f t="shared" si="357"/>
        <v>0</v>
      </c>
      <c r="GX41" s="310">
        <f>GX42+GX43+GX44+GX45</f>
        <v>17105</v>
      </c>
      <c r="GY41" s="310">
        <f t="shared" ref="GY41:GZ41" si="358">GY42+GY43+GY44+GY45</f>
        <v>52419</v>
      </c>
      <c r="GZ41" s="310">
        <f t="shared" si="358"/>
        <v>52419</v>
      </c>
      <c r="HA41" s="310">
        <f>HA42+HA43+HA44+HA45</f>
        <v>431530</v>
      </c>
      <c r="HB41" s="310">
        <f t="shared" ref="HB41:HC41" si="359">HB42+HB43+HB44+HB45</f>
        <v>4056371</v>
      </c>
      <c r="HC41" s="311">
        <f t="shared" si="359"/>
        <v>3678046</v>
      </c>
    </row>
    <row r="42" spans="1:211" x14ac:dyDescent="0.2">
      <c r="A42" s="318" t="s">
        <v>599</v>
      </c>
      <c r="B42" s="306">
        <v>0</v>
      </c>
      <c r="C42" s="306"/>
      <c r="D42" s="306"/>
      <c r="E42" s="306">
        <v>0</v>
      </c>
      <c r="F42" s="306"/>
      <c r="G42" s="306"/>
      <c r="H42" s="306">
        <v>0</v>
      </c>
      <c r="I42" s="306"/>
      <c r="J42" s="306"/>
      <c r="K42" s="306">
        <v>0</v>
      </c>
      <c r="L42" s="306"/>
      <c r="M42" s="306"/>
      <c r="N42" s="306">
        <v>0</v>
      </c>
      <c r="O42" s="306"/>
      <c r="P42" s="306"/>
      <c r="Q42" s="306">
        <v>0</v>
      </c>
      <c r="R42" s="306"/>
      <c r="S42" s="306"/>
      <c r="T42" s="306">
        <v>0</v>
      </c>
      <c r="U42" s="306"/>
      <c r="V42" s="306"/>
      <c r="W42" s="306">
        <v>0</v>
      </c>
      <c r="X42" s="306"/>
      <c r="Y42" s="306"/>
      <c r="Z42" s="306">
        <v>0</v>
      </c>
      <c r="AA42" s="306">
        <v>2200000</v>
      </c>
      <c r="AB42" s="306">
        <v>2200000</v>
      </c>
      <c r="AC42" s="306">
        <v>0</v>
      </c>
      <c r="AD42" s="306"/>
      <c r="AE42" s="306"/>
      <c r="AF42" s="306">
        <v>0</v>
      </c>
      <c r="AG42" s="306"/>
      <c r="AH42" s="306"/>
      <c r="AI42" s="306">
        <v>0</v>
      </c>
      <c r="AJ42" s="306"/>
      <c r="AK42" s="306"/>
      <c r="AL42" s="306">
        <v>0</v>
      </c>
      <c r="AM42" s="306"/>
      <c r="AN42" s="306"/>
      <c r="AO42" s="306">
        <v>0</v>
      </c>
      <c r="AP42" s="306"/>
      <c r="AQ42" s="306"/>
      <c r="AR42" s="306">
        <v>0</v>
      </c>
      <c r="AS42" s="306"/>
      <c r="AT42" s="306"/>
      <c r="AU42" s="306">
        <v>0</v>
      </c>
      <c r="AV42" s="306"/>
      <c r="AW42" s="306"/>
      <c r="AX42" s="306">
        <v>0</v>
      </c>
      <c r="AY42" s="306"/>
      <c r="AZ42" s="306"/>
      <c r="BA42" s="306">
        <v>0</v>
      </c>
      <c r="BB42" s="306"/>
      <c r="BC42" s="306"/>
      <c r="BD42" s="306"/>
      <c r="BE42" s="306"/>
      <c r="BF42" s="306"/>
      <c r="BG42" s="306">
        <v>0</v>
      </c>
      <c r="BH42" s="306"/>
      <c r="BI42" s="306"/>
      <c r="BJ42" s="306">
        <v>0</v>
      </c>
      <c r="BK42" s="306"/>
      <c r="BL42" s="306"/>
      <c r="BM42" s="306"/>
      <c r="BN42" s="306"/>
      <c r="BO42" s="306"/>
      <c r="BP42" s="306">
        <v>0</v>
      </c>
      <c r="BQ42" s="306">
        <v>0</v>
      </c>
      <c r="BR42" s="306"/>
      <c r="BS42" s="306">
        <v>0</v>
      </c>
      <c r="BT42" s="306"/>
      <c r="BU42" s="306"/>
      <c r="BV42" s="306"/>
      <c r="BW42" s="306"/>
      <c r="BX42" s="306"/>
      <c r="BY42" s="306">
        <v>0</v>
      </c>
      <c r="BZ42" s="306"/>
      <c r="CA42" s="306"/>
      <c r="CB42" s="306"/>
      <c r="CC42" s="306"/>
      <c r="CD42" s="306"/>
      <c r="CE42" s="306"/>
      <c r="CF42" s="306">
        <v>0</v>
      </c>
      <c r="CG42" s="306"/>
      <c r="CH42" s="306"/>
      <c r="CI42" s="306"/>
      <c r="CJ42" s="306"/>
      <c r="CK42" s="306"/>
      <c r="CL42" s="306">
        <v>0</v>
      </c>
      <c r="CM42" s="306"/>
      <c r="CN42" s="306">
        <v>0</v>
      </c>
      <c r="CO42" s="306">
        <v>0</v>
      </c>
      <c r="CP42" s="306"/>
      <c r="CQ42" s="306"/>
      <c r="CR42" s="306"/>
      <c r="CS42" s="306"/>
      <c r="CT42" s="306">
        <v>0</v>
      </c>
      <c r="CU42" s="306"/>
      <c r="CV42" s="306"/>
      <c r="CW42" s="306">
        <v>0</v>
      </c>
      <c r="CX42" s="306">
        <v>0</v>
      </c>
      <c r="CY42" s="306"/>
      <c r="CZ42" s="306">
        <v>0</v>
      </c>
      <c r="DA42" s="306"/>
      <c r="DB42" s="306"/>
      <c r="DC42" s="306">
        <v>0</v>
      </c>
      <c r="DD42" s="306"/>
      <c r="DE42" s="306"/>
      <c r="DF42" s="306">
        <v>0</v>
      </c>
      <c r="DG42" s="306"/>
      <c r="DH42" s="306"/>
      <c r="DI42" s="306">
        <v>0</v>
      </c>
      <c r="DJ42" s="306"/>
      <c r="DK42" s="306"/>
      <c r="DL42" s="306">
        <v>0</v>
      </c>
      <c r="DM42" s="306"/>
      <c r="DN42" s="306"/>
      <c r="DO42" s="306">
        <v>0</v>
      </c>
      <c r="DP42" s="306"/>
      <c r="DQ42" s="306"/>
      <c r="DR42" s="394">
        <f t="shared" ref="DR42:DT48" si="360">B42+E42+H42+K42+N42+Q42+T42+W42+Z42+AC42+AF42+AI42+AL42+AO42+AR42+AU42+AX42+BA42+BD42+BG42+BJ42+BM42+BP42+BS42+BV42+BY42+CB42+CE42+CH42+CK42+CN42+CQ42+CT42+CW42+CZ42+DC42+DF42+DI42+DL42+DO42</f>
        <v>0</v>
      </c>
      <c r="DS42" s="394">
        <f t="shared" si="360"/>
        <v>2200000</v>
      </c>
      <c r="DT42" s="394">
        <f t="shared" si="360"/>
        <v>2200000</v>
      </c>
      <c r="DU42" s="306"/>
      <c r="DV42" s="306"/>
      <c r="DW42" s="306"/>
      <c r="DX42" s="306"/>
      <c r="DY42" s="306"/>
      <c r="DZ42" s="306"/>
      <c r="EA42" s="306"/>
      <c r="EB42" s="306"/>
      <c r="EC42" s="306"/>
      <c r="ED42" s="306">
        <v>0</v>
      </c>
      <c r="EE42" s="306"/>
      <c r="EF42" s="306"/>
      <c r="EG42" s="306"/>
      <c r="EH42" s="306"/>
      <c r="EI42" s="306"/>
      <c r="EJ42" s="306">
        <v>0</v>
      </c>
      <c r="EK42" s="306"/>
      <c r="EL42" s="306"/>
      <c r="EM42" s="306"/>
      <c r="EN42" s="306"/>
      <c r="EO42" s="306"/>
      <c r="EP42" s="306">
        <v>0</v>
      </c>
      <c r="EQ42" s="306"/>
      <c r="ER42" s="306"/>
      <c r="ES42" s="306">
        <v>0</v>
      </c>
      <c r="ET42" s="306"/>
      <c r="EU42" s="306"/>
      <c r="EV42" s="394">
        <f t="shared" ref="EV42:EX48" si="361">DU42+DX42+EA42+ED42+EG42+EJ42+EM42+EP42+ES42</f>
        <v>0</v>
      </c>
      <c r="EW42" s="394">
        <f t="shared" si="361"/>
        <v>0</v>
      </c>
      <c r="EX42" s="394">
        <f t="shared" si="361"/>
        <v>0</v>
      </c>
      <c r="EY42" s="306"/>
      <c r="EZ42" s="306"/>
      <c r="FA42" s="306"/>
      <c r="FB42" s="306"/>
      <c r="FC42" s="306"/>
      <c r="FD42" s="306"/>
      <c r="FE42" s="306"/>
      <c r="FF42" s="306"/>
      <c r="FG42" s="306"/>
      <c r="FH42" s="306"/>
      <c r="FI42" s="306">
        <v>0</v>
      </c>
      <c r="FJ42" s="306"/>
      <c r="FK42" s="306"/>
      <c r="FL42" s="306"/>
      <c r="FM42" s="306"/>
      <c r="FN42" s="306"/>
      <c r="FO42" s="306"/>
      <c r="FP42" s="306"/>
      <c r="FQ42" s="306"/>
      <c r="FR42" s="306"/>
      <c r="FS42" s="306"/>
      <c r="FT42" s="306"/>
      <c r="FU42" s="306"/>
      <c r="FV42" s="306"/>
      <c r="FW42" s="306"/>
      <c r="FX42" s="306"/>
      <c r="FY42" s="306"/>
      <c r="FZ42" s="306"/>
      <c r="GA42" s="306"/>
      <c r="GB42" s="306"/>
      <c r="GC42" s="306"/>
      <c r="GD42" s="306"/>
      <c r="GE42" s="306"/>
      <c r="GF42" s="306"/>
      <c r="GG42" s="306"/>
      <c r="GH42" s="306"/>
      <c r="GI42" s="306"/>
      <c r="GJ42" s="306"/>
      <c r="GK42" s="306"/>
      <c r="GL42" s="334">
        <f t="shared" ref="GL42:GN48" si="362">EY42+FB42+FE42+FH42+FK42+FN42+FQ42+FT42+FW42+FZ42+GC42+GF42+GI42</f>
        <v>0</v>
      </c>
      <c r="GM42" s="306">
        <f t="shared" si="362"/>
        <v>0</v>
      </c>
      <c r="GN42" s="306">
        <f t="shared" si="362"/>
        <v>0</v>
      </c>
      <c r="GO42" s="334"/>
      <c r="GP42" s="306">
        <v>0</v>
      </c>
      <c r="GQ42" s="306"/>
      <c r="GR42" s="334"/>
      <c r="GS42" s="306"/>
      <c r="GT42" s="306"/>
      <c r="GU42" s="334"/>
      <c r="GV42" s="306"/>
      <c r="GW42" s="306"/>
      <c r="GX42" s="337">
        <f t="shared" ref="GX42:GZ48" si="363">GL42+GO42+GR42+GU42</f>
        <v>0</v>
      </c>
      <c r="GY42" s="337">
        <f t="shared" si="363"/>
        <v>0</v>
      </c>
      <c r="GZ42" s="337">
        <f t="shared" si="363"/>
        <v>0</v>
      </c>
      <c r="HA42" s="337">
        <f t="shared" si="65"/>
        <v>0</v>
      </c>
      <c r="HB42" s="337">
        <f t="shared" si="65"/>
        <v>2200000</v>
      </c>
      <c r="HC42" s="338">
        <f t="shared" si="65"/>
        <v>2200000</v>
      </c>
    </row>
    <row r="43" spans="1:211" ht="25.5" x14ac:dyDescent="0.2">
      <c r="A43" s="318" t="s">
        <v>600</v>
      </c>
      <c r="B43" s="306">
        <v>0</v>
      </c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>
        <v>0</v>
      </c>
      <c r="R43" s="306"/>
      <c r="S43" s="306"/>
      <c r="T43" s="306">
        <v>0</v>
      </c>
      <c r="U43" s="306"/>
      <c r="V43" s="306"/>
      <c r="W43" s="306">
        <v>0</v>
      </c>
      <c r="X43" s="306"/>
      <c r="Y43" s="306"/>
      <c r="Z43" s="306">
        <v>0</v>
      </c>
      <c r="AA43" s="306">
        <v>0</v>
      </c>
      <c r="AB43" s="306"/>
      <c r="AC43" s="306">
        <v>0</v>
      </c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  <c r="AU43" s="306"/>
      <c r="AV43" s="306"/>
      <c r="AW43" s="306"/>
      <c r="AX43" s="306"/>
      <c r="AY43" s="306"/>
      <c r="AZ43" s="306"/>
      <c r="BA43" s="306"/>
      <c r="BB43" s="306"/>
      <c r="BC43" s="306"/>
      <c r="BD43" s="306"/>
      <c r="BE43" s="306"/>
      <c r="BF43" s="306"/>
      <c r="BG43" s="306"/>
      <c r="BH43" s="306"/>
      <c r="BI43" s="306"/>
      <c r="BJ43" s="306"/>
      <c r="BK43" s="306"/>
      <c r="BL43" s="306"/>
      <c r="BM43" s="306"/>
      <c r="BN43" s="306"/>
      <c r="BO43" s="306"/>
      <c r="BP43" s="306">
        <v>0</v>
      </c>
      <c r="BQ43" s="306">
        <v>0</v>
      </c>
      <c r="BR43" s="306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  <c r="CC43" s="306"/>
      <c r="CD43" s="306"/>
      <c r="CE43" s="306"/>
      <c r="CF43" s="306">
        <v>0</v>
      </c>
      <c r="CG43" s="306"/>
      <c r="CH43" s="306"/>
      <c r="CI43" s="306"/>
      <c r="CJ43" s="306"/>
      <c r="CK43" s="306"/>
      <c r="CL43" s="306">
        <v>0</v>
      </c>
      <c r="CM43" s="306"/>
      <c r="CN43" s="306"/>
      <c r="CO43" s="306">
        <v>0</v>
      </c>
      <c r="CP43" s="306"/>
      <c r="CQ43" s="306"/>
      <c r="CR43" s="306"/>
      <c r="CS43" s="306"/>
      <c r="CT43" s="306"/>
      <c r="CU43" s="306"/>
      <c r="CV43" s="306"/>
      <c r="CW43" s="306"/>
      <c r="CX43" s="306">
        <v>0</v>
      </c>
      <c r="CY43" s="306"/>
      <c r="CZ43" s="306"/>
      <c r="DA43" s="306"/>
      <c r="DB43" s="306"/>
      <c r="DC43" s="306"/>
      <c r="DD43" s="306"/>
      <c r="DE43" s="306"/>
      <c r="DF43" s="306"/>
      <c r="DG43" s="306"/>
      <c r="DH43" s="306"/>
      <c r="DI43" s="306"/>
      <c r="DJ43" s="306"/>
      <c r="DK43" s="306"/>
      <c r="DL43" s="306"/>
      <c r="DM43" s="306"/>
      <c r="DN43" s="306"/>
      <c r="DO43" s="306"/>
      <c r="DP43" s="306"/>
      <c r="DQ43" s="306"/>
      <c r="DR43" s="394">
        <f t="shared" si="360"/>
        <v>0</v>
      </c>
      <c r="DS43" s="394">
        <f t="shared" si="360"/>
        <v>0</v>
      </c>
      <c r="DT43" s="394">
        <f t="shared" si="360"/>
        <v>0</v>
      </c>
      <c r="DU43" s="306"/>
      <c r="DV43" s="306"/>
      <c r="DW43" s="306"/>
      <c r="DX43" s="306"/>
      <c r="DY43" s="306"/>
      <c r="DZ43" s="306"/>
      <c r="EA43" s="306"/>
      <c r="EB43" s="306"/>
      <c r="EC43" s="306"/>
      <c r="ED43" s="306"/>
      <c r="EE43" s="306"/>
      <c r="EF43" s="306"/>
      <c r="EG43" s="306"/>
      <c r="EH43" s="306"/>
      <c r="EI43" s="306"/>
      <c r="EJ43" s="306"/>
      <c r="EK43" s="306"/>
      <c r="EL43" s="306"/>
      <c r="EM43" s="306"/>
      <c r="EN43" s="306"/>
      <c r="EO43" s="306"/>
      <c r="EP43" s="306"/>
      <c r="EQ43" s="306"/>
      <c r="ER43" s="306"/>
      <c r="ES43" s="306"/>
      <c r="ET43" s="306"/>
      <c r="EU43" s="306"/>
      <c r="EV43" s="394">
        <f t="shared" si="361"/>
        <v>0</v>
      </c>
      <c r="EW43" s="394">
        <f t="shared" si="361"/>
        <v>0</v>
      </c>
      <c r="EX43" s="394">
        <f t="shared" si="361"/>
        <v>0</v>
      </c>
      <c r="EY43" s="306"/>
      <c r="EZ43" s="306"/>
      <c r="FA43" s="306"/>
      <c r="FB43" s="306"/>
      <c r="FC43" s="306"/>
      <c r="FD43" s="306"/>
      <c r="FE43" s="306"/>
      <c r="FF43" s="306"/>
      <c r="FG43" s="306"/>
      <c r="FH43" s="306"/>
      <c r="FI43" s="306">
        <v>0</v>
      </c>
      <c r="FJ43" s="306"/>
      <c r="FK43" s="306"/>
      <c r="FL43" s="306"/>
      <c r="FM43" s="306"/>
      <c r="FN43" s="306"/>
      <c r="FO43" s="306"/>
      <c r="FP43" s="306"/>
      <c r="FQ43" s="306"/>
      <c r="FR43" s="306"/>
      <c r="FS43" s="306"/>
      <c r="FT43" s="306"/>
      <c r="FU43" s="306"/>
      <c r="FV43" s="306"/>
      <c r="FW43" s="306"/>
      <c r="FX43" s="306"/>
      <c r="FY43" s="306"/>
      <c r="FZ43" s="306"/>
      <c r="GA43" s="306"/>
      <c r="GB43" s="306"/>
      <c r="GC43" s="306"/>
      <c r="GD43" s="306"/>
      <c r="GE43" s="306"/>
      <c r="GF43" s="306"/>
      <c r="GG43" s="306"/>
      <c r="GH43" s="306"/>
      <c r="GI43" s="306"/>
      <c r="GJ43" s="306"/>
      <c r="GK43" s="306"/>
      <c r="GL43" s="334">
        <f t="shared" si="362"/>
        <v>0</v>
      </c>
      <c r="GM43" s="306">
        <f t="shared" si="362"/>
        <v>0</v>
      </c>
      <c r="GN43" s="306">
        <f t="shared" si="362"/>
        <v>0</v>
      </c>
      <c r="GO43" s="334"/>
      <c r="GP43" s="306">
        <v>0</v>
      </c>
      <c r="GQ43" s="306"/>
      <c r="GR43" s="334"/>
      <c r="GS43" s="306"/>
      <c r="GT43" s="306"/>
      <c r="GU43" s="334"/>
      <c r="GV43" s="306"/>
      <c r="GW43" s="306"/>
      <c r="GX43" s="337">
        <f t="shared" si="363"/>
        <v>0</v>
      </c>
      <c r="GY43" s="337">
        <f t="shared" si="363"/>
        <v>0</v>
      </c>
      <c r="GZ43" s="337">
        <f t="shared" si="363"/>
        <v>0</v>
      </c>
      <c r="HA43" s="337">
        <f t="shared" si="65"/>
        <v>0</v>
      </c>
      <c r="HB43" s="337">
        <f t="shared" si="65"/>
        <v>0</v>
      </c>
      <c r="HC43" s="338">
        <f t="shared" si="65"/>
        <v>0</v>
      </c>
    </row>
    <row r="44" spans="1:211" x14ac:dyDescent="0.2">
      <c r="A44" s="318" t="s">
        <v>601</v>
      </c>
      <c r="B44" s="306">
        <v>0</v>
      </c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>
        <v>0</v>
      </c>
      <c r="R44" s="306"/>
      <c r="S44" s="306"/>
      <c r="T44" s="306">
        <v>0</v>
      </c>
      <c r="U44" s="306"/>
      <c r="V44" s="306"/>
      <c r="W44" s="306">
        <v>0</v>
      </c>
      <c r="X44" s="306"/>
      <c r="Y44" s="306"/>
      <c r="Z44" s="306">
        <v>0</v>
      </c>
      <c r="AA44" s="306">
        <v>0</v>
      </c>
      <c r="AB44" s="306"/>
      <c r="AC44" s="306">
        <v>0</v>
      </c>
      <c r="AD44" s="306"/>
      <c r="AE44" s="306"/>
      <c r="AF44" s="306"/>
      <c r="AG44" s="306"/>
      <c r="AH44" s="306"/>
      <c r="AI44" s="306"/>
      <c r="AJ44" s="306"/>
      <c r="AK44" s="306"/>
      <c r="AL44" s="306"/>
      <c r="AM44" s="306"/>
      <c r="AN44" s="306"/>
      <c r="AO44" s="306"/>
      <c r="AP44" s="306"/>
      <c r="AQ44" s="306"/>
      <c r="AR44" s="306"/>
      <c r="AS44" s="306"/>
      <c r="AT44" s="306"/>
      <c r="AU44" s="306"/>
      <c r="AV44" s="306"/>
      <c r="AW44" s="306"/>
      <c r="AX44" s="306"/>
      <c r="AY44" s="306"/>
      <c r="AZ44" s="306"/>
      <c r="BA44" s="306"/>
      <c r="BB44" s="306"/>
      <c r="BC44" s="306"/>
      <c r="BD44" s="306"/>
      <c r="BE44" s="306"/>
      <c r="BF44" s="306"/>
      <c r="BG44" s="306"/>
      <c r="BH44" s="306"/>
      <c r="BI44" s="306"/>
      <c r="BJ44" s="306"/>
      <c r="BK44" s="306"/>
      <c r="BL44" s="306"/>
      <c r="BM44" s="306"/>
      <c r="BN44" s="306"/>
      <c r="BO44" s="306"/>
      <c r="BP44" s="306">
        <v>0</v>
      </c>
      <c r="BQ44" s="306">
        <v>0</v>
      </c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  <c r="CC44" s="306"/>
      <c r="CD44" s="306"/>
      <c r="CE44" s="306"/>
      <c r="CF44" s="306">
        <v>0</v>
      </c>
      <c r="CG44" s="306"/>
      <c r="CH44" s="306"/>
      <c r="CI44" s="306"/>
      <c r="CJ44" s="306"/>
      <c r="CK44" s="306"/>
      <c r="CL44" s="306">
        <v>0</v>
      </c>
      <c r="CM44" s="306"/>
      <c r="CN44" s="306"/>
      <c r="CO44" s="306">
        <v>0</v>
      </c>
      <c r="CP44" s="306"/>
      <c r="CQ44" s="306"/>
      <c r="CR44" s="306"/>
      <c r="CS44" s="306"/>
      <c r="CT44" s="306"/>
      <c r="CU44" s="306"/>
      <c r="CV44" s="306"/>
      <c r="CW44" s="306"/>
      <c r="CX44" s="306">
        <v>0</v>
      </c>
      <c r="CY44" s="306"/>
      <c r="CZ44" s="306"/>
      <c r="DA44" s="306"/>
      <c r="DB44" s="306"/>
      <c r="DC44" s="306"/>
      <c r="DD44" s="306"/>
      <c r="DE44" s="306"/>
      <c r="DF44" s="306"/>
      <c r="DG44" s="306"/>
      <c r="DH44" s="306"/>
      <c r="DI44" s="306"/>
      <c r="DJ44" s="306"/>
      <c r="DK44" s="306"/>
      <c r="DL44" s="306"/>
      <c r="DM44" s="306"/>
      <c r="DN44" s="306"/>
      <c r="DO44" s="306"/>
      <c r="DP44" s="306"/>
      <c r="DQ44" s="306"/>
      <c r="DR44" s="394">
        <f t="shared" si="360"/>
        <v>0</v>
      </c>
      <c r="DS44" s="394">
        <f t="shared" si="360"/>
        <v>0</v>
      </c>
      <c r="DT44" s="394">
        <f t="shared" si="360"/>
        <v>0</v>
      </c>
      <c r="DU44" s="306"/>
      <c r="DV44" s="306"/>
      <c r="DW44" s="306"/>
      <c r="DX44" s="306"/>
      <c r="DY44" s="306"/>
      <c r="DZ44" s="306"/>
      <c r="EA44" s="306"/>
      <c r="EB44" s="306"/>
      <c r="EC44" s="306"/>
      <c r="ED44" s="306"/>
      <c r="EE44" s="306"/>
      <c r="EF44" s="306"/>
      <c r="EG44" s="306"/>
      <c r="EH44" s="306"/>
      <c r="EI44" s="306"/>
      <c r="EJ44" s="306"/>
      <c r="EK44" s="306"/>
      <c r="EL44" s="306"/>
      <c r="EM44" s="306"/>
      <c r="EN44" s="306"/>
      <c r="EO44" s="306"/>
      <c r="EP44" s="306"/>
      <c r="EQ44" s="306"/>
      <c r="ER44" s="306"/>
      <c r="ES44" s="306"/>
      <c r="ET44" s="306"/>
      <c r="EU44" s="306"/>
      <c r="EV44" s="394">
        <f t="shared" si="361"/>
        <v>0</v>
      </c>
      <c r="EW44" s="394">
        <f t="shared" si="361"/>
        <v>0</v>
      </c>
      <c r="EX44" s="394">
        <f t="shared" si="361"/>
        <v>0</v>
      </c>
      <c r="EY44" s="306"/>
      <c r="EZ44" s="306"/>
      <c r="FA44" s="306"/>
      <c r="FB44" s="306"/>
      <c r="FC44" s="306"/>
      <c r="FD44" s="306"/>
      <c r="FE44" s="306"/>
      <c r="FF44" s="306"/>
      <c r="FG44" s="306"/>
      <c r="FH44" s="306"/>
      <c r="FI44" s="306">
        <v>0</v>
      </c>
      <c r="FJ44" s="306"/>
      <c r="FK44" s="306"/>
      <c r="FL44" s="306"/>
      <c r="FM44" s="306"/>
      <c r="FN44" s="306"/>
      <c r="FO44" s="306"/>
      <c r="FP44" s="306"/>
      <c r="FQ44" s="306"/>
      <c r="FR44" s="306"/>
      <c r="FS44" s="306"/>
      <c r="FT44" s="306"/>
      <c r="FU44" s="306"/>
      <c r="FV44" s="306"/>
      <c r="FW44" s="306"/>
      <c r="FX44" s="306"/>
      <c r="FY44" s="306"/>
      <c r="FZ44" s="306"/>
      <c r="GA44" s="306"/>
      <c r="GB44" s="306"/>
      <c r="GC44" s="306"/>
      <c r="GD44" s="306"/>
      <c r="GE44" s="306"/>
      <c r="GF44" s="306"/>
      <c r="GG44" s="306"/>
      <c r="GH44" s="306"/>
      <c r="GI44" s="306"/>
      <c r="GJ44" s="306"/>
      <c r="GK44" s="306"/>
      <c r="GL44" s="334">
        <f t="shared" si="362"/>
        <v>0</v>
      </c>
      <c r="GM44" s="306">
        <f t="shared" si="362"/>
        <v>0</v>
      </c>
      <c r="GN44" s="306">
        <f t="shared" si="362"/>
        <v>0</v>
      </c>
      <c r="GO44" s="334"/>
      <c r="GP44" s="306">
        <v>0</v>
      </c>
      <c r="GQ44" s="306"/>
      <c r="GR44" s="334"/>
      <c r="GS44" s="306"/>
      <c r="GT44" s="306"/>
      <c r="GU44" s="334"/>
      <c r="GV44" s="306"/>
      <c r="GW44" s="306"/>
      <c r="GX44" s="337">
        <f t="shared" si="363"/>
        <v>0</v>
      </c>
      <c r="GY44" s="337">
        <f t="shared" si="363"/>
        <v>0</v>
      </c>
      <c r="GZ44" s="337">
        <f t="shared" si="363"/>
        <v>0</v>
      </c>
      <c r="HA44" s="337">
        <f t="shared" si="65"/>
        <v>0</v>
      </c>
      <c r="HB44" s="337">
        <f t="shared" si="65"/>
        <v>0</v>
      </c>
      <c r="HC44" s="338">
        <f t="shared" si="65"/>
        <v>0</v>
      </c>
    </row>
    <row r="45" spans="1:211" x14ac:dyDescent="0.2">
      <c r="A45" s="318" t="s">
        <v>602</v>
      </c>
      <c r="B45" s="306">
        <v>0</v>
      </c>
      <c r="C45" s="306"/>
      <c r="D45" s="306"/>
      <c r="E45" s="306">
        <v>0</v>
      </c>
      <c r="F45" s="306"/>
      <c r="G45" s="306"/>
      <c r="H45" s="306">
        <v>0</v>
      </c>
      <c r="I45" s="306"/>
      <c r="J45" s="306"/>
      <c r="K45" s="306">
        <v>0</v>
      </c>
      <c r="L45" s="306"/>
      <c r="M45" s="306"/>
      <c r="N45" s="306">
        <v>0</v>
      </c>
      <c r="O45" s="306"/>
      <c r="P45" s="306"/>
      <c r="Q45" s="306">
        <v>0</v>
      </c>
      <c r="R45" s="306"/>
      <c r="S45" s="306"/>
      <c r="T45" s="306">
        <v>0</v>
      </c>
      <c r="U45" s="306"/>
      <c r="V45" s="306"/>
      <c r="W45" s="306">
        <v>0</v>
      </c>
      <c r="X45" s="306"/>
      <c r="Y45" s="306"/>
      <c r="Z45" s="306">
        <v>0</v>
      </c>
      <c r="AA45" s="306">
        <v>184126</v>
      </c>
      <c r="AB45" s="306">
        <f>686+183440</f>
        <v>184126</v>
      </c>
      <c r="AC45" s="306">
        <v>0</v>
      </c>
      <c r="AD45" s="306"/>
      <c r="AE45" s="306"/>
      <c r="AF45" s="306">
        <v>0</v>
      </c>
      <c r="AG45" s="306"/>
      <c r="AH45" s="306"/>
      <c r="AI45" s="306">
        <v>0</v>
      </c>
      <c r="AJ45" s="306"/>
      <c r="AK45" s="306"/>
      <c r="AL45" s="306">
        <v>0</v>
      </c>
      <c r="AM45" s="306"/>
      <c r="AN45" s="306"/>
      <c r="AO45" s="306">
        <v>0</v>
      </c>
      <c r="AP45" s="306"/>
      <c r="AQ45" s="306"/>
      <c r="AR45" s="306">
        <v>0</v>
      </c>
      <c r="AS45" s="306"/>
      <c r="AT45" s="306"/>
      <c r="AU45" s="306">
        <v>0</v>
      </c>
      <c r="AV45" s="306"/>
      <c r="AW45" s="306"/>
      <c r="AX45" s="306">
        <v>0</v>
      </c>
      <c r="AY45" s="306"/>
      <c r="AZ45" s="306"/>
      <c r="BA45" s="306">
        <v>0</v>
      </c>
      <c r="BB45" s="306"/>
      <c r="BC45" s="306"/>
      <c r="BD45" s="306"/>
      <c r="BE45" s="306"/>
      <c r="BF45" s="306"/>
      <c r="BG45" s="306">
        <v>0</v>
      </c>
      <c r="BH45" s="306"/>
      <c r="BI45" s="306"/>
      <c r="BJ45" s="306">
        <v>0</v>
      </c>
      <c r="BK45" s="306"/>
      <c r="BL45" s="306"/>
      <c r="BM45" s="306"/>
      <c r="BN45" s="306"/>
      <c r="BO45" s="306"/>
      <c r="BP45" s="306">
        <v>0</v>
      </c>
      <c r="BQ45" s="306">
        <v>0</v>
      </c>
      <c r="BR45" s="306"/>
      <c r="BS45" s="306">
        <v>0</v>
      </c>
      <c r="BT45" s="306"/>
      <c r="BU45" s="306"/>
      <c r="BV45" s="306"/>
      <c r="BW45" s="306"/>
      <c r="BX45" s="306"/>
      <c r="BY45" s="306">
        <v>0</v>
      </c>
      <c r="BZ45" s="306"/>
      <c r="CA45" s="306"/>
      <c r="CB45" s="306"/>
      <c r="CC45" s="306"/>
      <c r="CD45" s="306"/>
      <c r="CE45" s="306">
        <f>'11602 bevétel 4b.'!N52</f>
        <v>0</v>
      </c>
      <c r="CF45" s="306">
        <f>'11602 bevétel 4b.'!O52</f>
        <v>17693</v>
      </c>
      <c r="CG45" s="306">
        <f>'11602 bevétel 4b.'!P52</f>
        <v>17693</v>
      </c>
      <c r="CH45" s="306"/>
      <c r="CI45" s="306"/>
      <c r="CJ45" s="306"/>
      <c r="CK45" s="306">
        <f>'11604 bevétel 4d.  '!H7</f>
        <v>36100</v>
      </c>
      <c r="CL45" s="306">
        <f>'11604 bevétel 4d.  '!I7</f>
        <v>1170810</v>
      </c>
      <c r="CM45" s="306">
        <f>'11604 bevétel 4d.  '!J7</f>
        <v>1170810</v>
      </c>
      <c r="CN45" s="306">
        <f>'11605 bevétel 4e.  '!H7</f>
        <v>378325</v>
      </c>
      <c r="CO45" s="306">
        <f>'11605 bevétel 4e.  '!I7</f>
        <v>430323</v>
      </c>
      <c r="CP45" s="306">
        <f>'11605 bevétel 4e.  '!J7</f>
        <v>51998</v>
      </c>
      <c r="CQ45" s="306"/>
      <c r="CR45" s="306"/>
      <c r="CS45" s="306"/>
      <c r="CT45" s="306">
        <v>0</v>
      </c>
      <c r="CU45" s="306"/>
      <c r="CV45" s="306"/>
      <c r="CW45" s="306">
        <v>0</v>
      </c>
      <c r="CX45" s="306">
        <v>1000</v>
      </c>
      <c r="CY45" s="306">
        <v>1000</v>
      </c>
      <c r="CZ45" s="306">
        <v>0</v>
      </c>
      <c r="DA45" s="306"/>
      <c r="DB45" s="306"/>
      <c r="DC45" s="306">
        <v>0</v>
      </c>
      <c r="DD45" s="306"/>
      <c r="DE45" s="306"/>
      <c r="DF45" s="306">
        <v>0</v>
      </c>
      <c r="DG45" s="306"/>
      <c r="DH45" s="306"/>
      <c r="DI45" s="306">
        <v>0</v>
      </c>
      <c r="DJ45" s="306"/>
      <c r="DK45" s="306"/>
      <c r="DL45" s="306">
        <v>0</v>
      </c>
      <c r="DM45" s="306"/>
      <c r="DN45" s="306"/>
      <c r="DO45" s="306">
        <v>0</v>
      </c>
      <c r="DP45" s="306"/>
      <c r="DQ45" s="306"/>
      <c r="DR45" s="394">
        <f t="shared" si="360"/>
        <v>414425</v>
      </c>
      <c r="DS45" s="394">
        <f t="shared" si="360"/>
        <v>1803952</v>
      </c>
      <c r="DT45" s="394">
        <f t="shared" si="360"/>
        <v>1425627</v>
      </c>
      <c r="DU45" s="306"/>
      <c r="DV45" s="306"/>
      <c r="DW45" s="306"/>
      <c r="DX45" s="306"/>
      <c r="DY45" s="306"/>
      <c r="DZ45" s="306"/>
      <c r="EA45" s="306"/>
      <c r="EB45" s="306"/>
      <c r="EC45" s="306"/>
      <c r="ED45" s="306">
        <v>0</v>
      </c>
      <c r="EE45" s="306"/>
      <c r="EF45" s="306"/>
      <c r="EG45" s="306"/>
      <c r="EH45" s="306"/>
      <c r="EI45" s="306"/>
      <c r="EJ45" s="306">
        <v>0</v>
      </c>
      <c r="EK45" s="306"/>
      <c r="EL45" s="306"/>
      <c r="EM45" s="306"/>
      <c r="EN45" s="306"/>
      <c r="EO45" s="306"/>
      <c r="EP45" s="306">
        <v>0</v>
      </c>
      <c r="EQ45" s="306"/>
      <c r="ER45" s="306"/>
      <c r="ES45" s="306">
        <v>0</v>
      </c>
      <c r="ET45" s="306"/>
      <c r="EU45" s="306"/>
      <c r="EV45" s="394">
        <f t="shared" si="361"/>
        <v>0</v>
      </c>
      <c r="EW45" s="394">
        <f t="shared" si="361"/>
        <v>0</v>
      </c>
      <c r="EX45" s="394">
        <f t="shared" si="361"/>
        <v>0</v>
      </c>
      <c r="EY45" s="306"/>
      <c r="EZ45" s="306"/>
      <c r="FA45" s="306"/>
      <c r="FB45" s="306"/>
      <c r="FC45" s="306"/>
      <c r="FD45" s="306"/>
      <c r="FE45" s="306"/>
      <c r="FF45" s="306"/>
      <c r="FG45" s="306"/>
      <c r="FH45" s="306">
        <v>14686</v>
      </c>
      <c r="FI45" s="306">
        <v>50000</v>
      </c>
      <c r="FJ45" s="306">
        <v>50000</v>
      </c>
      <c r="FK45" s="306"/>
      <c r="FL45" s="306"/>
      <c r="FM45" s="306"/>
      <c r="FN45" s="306"/>
      <c r="FO45" s="306"/>
      <c r="FP45" s="306"/>
      <c r="FQ45" s="306"/>
      <c r="FR45" s="306"/>
      <c r="FS45" s="306"/>
      <c r="FT45" s="306"/>
      <c r="FU45" s="306"/>
      <c r="FV45" s="306"/>
      <c r="FW45" s="306"/>
      <c r="FX45" s="306"/>
      <c r="FY45" s="306"/>
      <c r="FZ45" s="306"/>
      <c r="GA45" s="306"/>
      <c r="GB45" s="306"/>
      <c r="GC45" s="306"/>
      <c r="GD45" s="306"/>
      <c r="GE45" s="306"/>
      <c r="GF45" s="306"/>
      <c r="GG45" s="306"/>
      <c r="GH45" s="306"/>
      <c r="GI45" s="306"/>
      <c r="GJ45" s="306"/>
      <c r="GK45" s="306"/>
      <c r="GL45" s="334">
        <f t="shared" si="362"/>
        <v>14686</v>
      </c>
      <c r="GM45" s="306">
        <f t="shared" si="362"/>
        <v>50000</v>
      </c>
      <c r="GN45" s="306">
        <f t="shared" si="362"/>
        <v>50000</v>
      </c>
      <c r="GO45" s="334">
        <v>2419</v>
      </c>
      <c r="GP45" s="306">
        <v>2419</v>
      </c>
      <c r="GQ45" s="306">
        <v>2419</v>
      </c>
      <c r="GR45" s="334"/>
      <c r="GS45" s="306"/>
      <c r="GT45" s="306"/>
      <c r="GU45" s="334"/>
      <c r="GV45" s="306"/>
      <c r="GW45" s="306"/>
      <c r="GX45" s="337">
        <f t="shared" si="363"/>
        <v>17105</v>
      </c>
      <c r="GY45" s="337">
        <f t="shared" si="363"/>
        <v>52419</v>
      </c>
      <c r="GZ45" s="337">
        <f t="shared" si="363"/>
        <v>52419</v>
      </c>
      <c r="HA45" s="337">
        <f t="shared" si="65"/>
        <v>431530</v>
      </c>
      <c r="HB45" s="337">
        <f t="shared" si="65"/>
        <v>1856371</v>
      </c>
      <c r="HC45" s="338">
        <f t="shared" si="65"/>
        <v>1478046</v>
      </c>
    </row>
    <row r="46" spans="1:211" x14ac:dyDescent="0.2">
      <c r="A46" s="318" t="s">
        <v>603</v>
      </c>
      <c r="B46" s="306">
        <v>0</v>
      </c>
      <c r="C46" s="306"/>
      <c r="D46" s="306"/>
      <c r="E46" s="306">
        <v>0</v>
      </c>
      <c r="F46" s="306"/>
      <c r="G46" s="306"/>
      <c r="H46" s="306">
        <v>0</v>
      </c>
      <c r="I46" s="306"/>
      <c r="J46" s="306"/>
      <c r="K46" s="306">
        <v>0</v>
      </c>
      <c r="L46" s="306"/>
      <c r="M46" s="306"/>
      <c r="N46" s="306">
        <v>0</v>
      </c>
      <c r="O46" s="306"/>
      <c r="P46" s="306"/>
      <c r="Q46" s="306">
        <v>0</v>
      </c>
      <c r="R46" s="306"/>
      <c r="S46" s="306"/>
      <c r="T46" s="306">
        <v>0</v>
      </c>
      <c r="U46" s="306"/>
      <c r="V46" s="306"/>
      <c r="W46" s="306">
        <v>0</v>
      </c>
      <c r="X46" s="306"/>
      <c r="Y46" s="306"/>
      <c r="Z46" s="306">
        <v>0</v>
      </c>
      <c r="AA46" s="306">
        <v>0</v>
      </c>
      <c r="AB46" s="306"/>
      <c r="AC46" s="306">
        <v>0</v>
      </c>
      <c r="AD46" s="306"/>
      <c r="AE46" s="306"/>
      <c r="AF46" s="306">
        <v>0</v>
      </c>
      <c r="AG46" s="306"/>
      <c r="AH46" s="306"/>
      <c r="AI46" s="306">
        <v>0</v>
      </c>
      <c r="AJ46" s="306"/>
      <c r="AK46" s="306"/>
      <c r="AL46" s="306">
        <v>0</v>
      </c>
      <c r="AM46" s="306"/>
      <c r="AN46" s="306"/>
      <c r="AO46" s="306">
        <v>0</v>
      </c>
      <c r="AP46" s="306"/>
      <c r="AQ46" s="306"/>
      <c r="AR46" s="306">
        <v>0</v>
      </c>
      <c r="AS46" s="306"/>
      <c r="AT46" s="306"/>
      <c r="AU46" s="306">
        <v>0</v>
      </c>
      <c r="AV46" s="306"/>
      <c r="AW46" s="306"/>
      <c r="AX46" s="306">
        <v>0</v>
      </c>
      <c r="AY46" s="306"/>
      <c r="AZ46" s="306"/>
      <c r="BA46" s="306">
        <v>0</v>
      </c>
      <c r="BB46" s="306"/>
      <c r="BC46" s="306"/>
      <c r="BD46" s="306"/>
      <c r="BE46" s="306"/>
      <c r="BF46" s="306"/>
      <c r="BG46" s="306">
        <v>0</v>
      </c>
      <c r="BH46" s="306"/>
      <c r="BI46" s="306"/>
      <c r="BJ46" s="306">
        <v>0</v>
      </c>
      <c r="BK46" s="306"/>
      <c r="BL46" s="306"/>
      <c r="BM46" s="306"/>
      <c r="BN46" s="306"/>
      <c r="BO46" s="306"/>
      <c r="BP46" s="306">
        <f>'11601 bevétel 4a.'!H13</f>
        <v>10000</v>
      </c>
      <c r="BQ46" s="306">
        <f>'11601 bevétel 4a.'!I13</f>
        <v>10000</v>
      </c>
      <c r="BR46" s="306">
        <f>'11601 bevétel 4a.'!J13</f>
        <v>0</v>
      </c>
      <c r="BS46" s="306">
        <v>0</v>
      </c>
      <c r="BT46" s="306"/>
      <c r="BU46" s="306"/>
      <c r="BV46" s="306"/>
      <c r="BW46" s="306"/>
      <c r="BX46" s="306"/>
      <c r="BY46" s="306">
        <v>0</v>
      </c>
      <c r="BZ46" s="306"/>
      <c r="CA46" s="306"/>
      <c r="CB46" s="306"/>
      <c r="CC46" s="306"/>
      <c r="CD46" s="306"/>
      <c r="CE46" s="306">
        <f>'11602 bevétel 4b.'!K52</f>
        <v>2498870</v>
      </c>
      <c r="CF46" s="306">
        <f>'11602 bevétel 4b.'!L52</f>
        <v>2689849</v>
      </c>
      <c r="CG46" s="306">
        <f>'11602 bevétel 4b.'!M52</f>
        <v>2674981</v>
      </c>
      <c r="CH46" s="306"/>
      <c r="CI46" s="306"/>
      <c r="CJ46" s="306"/>
      <c r="CK46" s="306">
        <f>'11604 bevétel 4d.  '!K7</f>
        <v>0</v>
      </c>
      <c r="CL46" s="306">
        <f>'11604 bevétel 4d.  '!L7</f>
        <v>0</v>
      </c>
      <c r="CM46" s="306">
        <f>'11604 bevétel 4d.  '!M7</f>
        <v>0</v>
      </c>
      <c r="CN46" s="306">
        <v>0</v>
      </c>
      <c r="CO46" s="306">
        <v>0</v>
      </c>
      <c r="CP46" s="306"/>
      <c r="CQ46" s="306"/>
      <c r="CR46" s="306"/>
      <c r="CS46" s="306"/>
      <c r="CT46" s="306">
        <v>0</v>
      </c>
      <c r="CU46" s="306"/>
      <c r="CV46" s="306"/>
      <c r="CW46" s="306">
        <v>0</v>
      </c>
      <c r="CX46" s="306">
        <v>0</v>
      </c>
      <c r="CY46" s="306"/>
      <c r="CZ46" s="306">
        <v>0</v>
      </c>
      <c r="DA46" s="306"/>
      <c r="DB46" s="306"/>
      <c r="DC46" s="306">
        <v>0</v>
      </c>
      <c r="DD46" s="306"/>
      <c r="DE46" s="306"/>
      <c r="DF46" s="306">
        <v>0</v>
      </c>
      <c r="DG46" s="306"/>
      <c r="DH46" s="306"/>
      <c r="DI46" s="306">
        <v>0</v>
      </c>
      <c r="DJ46" s="306"/>
      <c r="DK46" s="306"/>
      <c r="DL46" s="306">
        <v>0</v>
      </c>
      <c r="DM46" s="306"/>
      <c r="DN46" s="306"/>
      <c r="DO46" s="306">
        <v>0</v>
      </c>
      <c r="DP46" s="306"/>
      <c r="DQ46" s="306"/>
      <c r="DR46" s="394">
        <f t="shared" si="360"/>
        <v>2508870</v>
      </c>
      <c r="DS46" s="394">
        <f t="shared" si="360"/>
        <v>2699849</v>
      </c>
      <c r="DT46" s="394">
        <f t="shared" si="360"/>
        <v>2674981</v>
      </c>
      <c r="DU46" s="306"/>
      <c r="DV46" s="306"/>
      <c r="DW46" s="306"/>
      <c r="DX46" s="306"/>
      <c r="DY46" s="306"/>
      <c r="DZ46" s="306"/>
      <c r="EA46" s="306"/>
      <c r="EB46" s="306"/>
      <c r="EC46" s="306"/>
      <c r="ED46" s="306">
        <v>0</v>
      </c>
      <c r="EE46" s="306"/>
      <c r="EF46" s="306"/>
      <c r="EG46" s="306"/>
      <c r="EH46" s="306"/>
      <c r="EI46" s="306"/>
      <c r="EJ46" s="306">
        <v>0</v>
      </c>
      <c r="EK46" s="306"/>
      <c r="EL46" s="306"/>
      <c r="EM46" s="306"/>
      <c r="EN46" s="306"/>
      <c r="EO46" s="306"/>
      <c r="EP46" s="306">
        <v>0</v>
      </c>
      <c r="EQ46" s="306"/>
      <c r="ER46" s="306"/>
      <c r="ES46" s="306">
        <v>0</v>
      </c>
      <c r="ET46" s="306"/>
      <c r="EU46" s="306"/>
      <c r="EV46" s="394">
        <f t="shared" si="361"/>
        <v>0</v>
      </c>
      <c r="EW46" s="394">
        <f t="shared" si="361"/>
        <v>0</v>
      </c>
      <c r="EX46" s="394">
        <f t="shared" si="361"/>
        <v>0</v>
      </c>
      <c r="EY46" s="306"/>
      <c r="EZ46" s="306"/>
      <c r="FA46" s="306"/>
      <c r="FB46" s="306"/>
      <c r="FC46" s="306"/>
      <c r="FD46" s="306"/>
      <c r="FE46" s="306"/>
      <c r="FF46" s="306"/>
      <c r="FG46" s="306"/>
      <c r="FH46" s="306"/>
      <c r="FI46" s="306">
        <v>0</v>
      </c>
      <c r="FJ46" s="306"/>
      <c r="FK46" s="306"/>
      <c r="FL46" s="306"/>
      <c r="FM46" s="306"/>
      <c r="FN46" s="306"/>
      <c r="FO46" s="306"/>
      <c r="FP46" s="306"/>
      <c r="FQ46" s="306"/>
      <c r="FR46" s="306"/>
      <c r="FS46" s="306"/>
      <c r="FT46" s="306"/>
      <c r="FU46" s="306"/>
      <c r="FV46" s="306"/>
      <c r="FW46" s="306"/>
      <c r="FX46" s="306"/>
      <c r="FY46" s="306"/>
      <c r="FZ46" s="306"/>
      <c r="GA46" s="306"/>
      <c r="GB46" s="306"/>
      <c r="GC46" s="306"/>
      <c r="GD46" s="306"/>
      <c r="GE46" s="306"/>
      <c r="GF46" s="306"/>
      <c r="GG46" s="306"/>
      <c r="GH46" s="306"/>
      <c r="GI46" s="306"/>
      <c r="GJ46" s="306"/>
      <c r="GK46" s="306"/>
      <c r="GL46" s="334">
        <f t="shared" si="362"/>
        <v>0</v>
      </c>
      <c r="GM46" s="306">
        <f t="shared" si="362"/>
        <v>0</v>
      </c>
      <c r="GN46" s="306">
        <f t="shared" si="362"/>
        <v>0</v>
      </c>
      <c r="GO46" s="334"/>
      <c r="GP46" s="306">
        <v>0</v>
      </c>
      <c r="GQ46" s="306"/>
      <c r="GR46" s="334"/>
      <c r="GS46" s="306"/>
      <c r="GT46" s="306"/>
      <c r="GU46" s="334"/>
      <c r="GV46" s="306"/>
      <c r="GW46" s="306"/>
      <c r="GX46" s="337">
        <f t="shared" si="363"/>
        <v>0</v>
      </c>
      <c r="GY46" s="337">
        <f t="shared" si="363"/>
        <v>0</v>
      </c>
      <c r="GZ46" s="337">
        <f t="shared" si="363"/>
        <v>0</v>
      </c>
      <c r="HA46" s="337">
        <f t="shared" si="65"/>
        <v>2508870</v>
      </c>
      <c r="HB46" s="337">
        <f t="shared" si="65"/>
        <v>2699849</v>
      </c>
      <c r="HC46" s="338">
        <f t="shared" si="65"/>
        <v>2674981</v>
      </c>
    </row>
    <row r="47" spans="1:211" x14ac:dyDescent="0.2">
      <c r="A47" s="318" t="s">
        <v>604</v>
      </c>
      <c r="B47" s="306">
        <v>0</v>
      </c>
      <c r="C47" s="306"/>
      <c r="D47" s="306"/>
      <c r="E47" s="306">
        <v>0</v>
      </c>
      <c r="F47" s="306"/>
      <c r="G47" s="306"/>
      <c r="H47" s="306">
        <v>0</v>
      </c>
      <c r="I47" s="306"/>
      <c r="J47" s="306"/>
      <c r="K47" s="306">
        <v>0</v>
      </c>
      <c r="L47" s="306"/>
      <c r="M47" s="306"/>
      <c r="N47" s="306">
        <v>0</v>
      </c>
      <c r="O47" s="306"/>
      <c r="P47" s="306"/>
      <c r="Q47" s="306">
        <v>0</v>
      </c>
      <c r="R47" s="306"/>
      <c r="S47" s="306"/>
      <c r="T47" s="306">
        <v>0</v>
      </c>
      <c r="U47" s="306"/>
      <c r="V47" s="306"/>
      <c r="W47" s="306">
        <v>0</v>
      </c>
      <c r="X47" s="306"/>
      <c r="Y47" s="306"/>
      <c r="Z47" s="306">
        <v>0</v>
      </c>
      <c r="AA47" s="306">
        <v>0</v>
      </c>
      <c r="AB47" s="306"/>
      <c r="AC47" s="306">
        <v>0</v>
      </c>
      <c r="AD47" s="306"/>
      <c r="AE47" s="306"/>
      <c r="AF47" s="306">
        <v>0</v>
      </c>
      <c r="AG47" s="306"/>
      <c r="AH47" s="306"/>
      <c r="AI47" s="306">
        <v>0</v>
      </c>
      <c r="AJ47" s="306"/>
      <c r="AK47" s="306"/>
      <c r="AL47" s="306">
        <v>0</v>
      </c>
      <c r="AM47" s="306"/>
      <c r="AN47" s="306"/>
      <c r="AO47" s="306">
        <v>0</v>
      </c>
      <c r="AP47" s="306"/>
      <c r="AQ47" s="306"/>
      <c r="AR47" s="306">
        <v>0</v>
      </c>
      <c r="AS47" s="306"/>
      <c r="AT47" s="306"/>
      <c r="AU47" s="306">
        <v>0</v>
      </c>
      <c r="AV47" s="306"/>
      <c r="AW47" s="306"/>
      <c r="AX47" s="306">
        <v>0</v>
      </c>
      <c r="AY47" s="306"/>
      <c r="AZ47" s="306"/>
      <c r="BA47" s="306">
        <v>0</v>
      </c>
      <c r="BB47" s="306"/>
      <c r="BC47" s="306"/>
      <c r="BD47" s="306"/>
      <c r="BE47" s="306"/>
      <c r="BF47" s="306"/>
      <c r="BG47" s="306">
        <v>0</v>
      </c>
      <c r="BH47" s="306"/>
      <c r="BI47" s="306"/>
      <c r="BJ47" s="306">
        <v>0</v>
      </c>
      <c r="BK47" s="306"/>
      <c r="BL47" s="306"/>
      <c r="BM47" s="306"/>
      <c r="BN47" s="306"/>
      <c r="BO47" s="306"/>
      <c r="BP47" s="306">
        <v>0</v>
      </c>
      <c r="BQ47" s="306">
        <v>0</v>
      </c>
      <c r="BR47" s="306"/>
      <c r="BS47" s="306">
        <v>0</v>
      </c>
      <c r="BT47" s="306"/>
      <c r="BU47" s="306"/>
      <c r="BV47" s="306"/>
      <c r="BW47" s="306"/>
      <c r="BX47" s="306"/>
      <c r="BY47" s="306">
        <v>0</v>
      </c>
      <c r="BZ47" s="306"/>
      <c r="CA47" s="306"/>
      <c r="CB47" s="306"/>
      <c r="CC47" s="306"/>
      <c r="CD47" s="306"/>
      <c r="CE47" s="306"/>
      <c r="CF47" s="306">
        <v>0</v>
      </c>
      <c r="CG47" s="306"/>
      <c r="CH47" s="306"/>
      <c r="CI47" s="306"/>
      <c r="CJ47" s="306"/>
      <c r="CK47" s="306"/>
      <c r="CL47" s="306">
        <v>0</v>
      </c>
      <c r="CM47" s="306"/>
      <c r="CN47" s="306">
        <v>0</v>
      </c>
      <c r="CO47" s="306">
        <v>0</v>
      </c>
      <c r="CP47" s="306"/>
      <c r="CQ47" s="306"/>
      <c r="CR47" s="306"/>
      <c r="CS47" s="306"/>
      <c r="CT47" s="306">
        <v>0</v>
      </c>
      <c r="CU47" s="306"/>
      <c r="CV47" s="306"/>
      <c r="CW47" s="306">
        <v>0</v>
      </c>
      <c r="CX47" s="306">
        <v>0</v>
      </c>
      <c r="CY47" s="306"/>
      <c r="CZ47" s="306">
        <v>0</v>
      </c>
      <c r="DA47" s="306"/>
      <c r="DB47" s="306"/>
      <c r="DC47" s="306">
        <v>0</v>
      </c>
      <c r="DD47" s="306"/>
      <c r="DE47" s="306"/>
      <c r="DF47" s="306">
        <v>0</v>
      </c>
      <c r="DG47" s="306"/>
      <c r="DH47" s="306"/>
      <c r="DI47" s="306">
        <v>0</v>
      </c>
      <c r="DJ47" s="306"/>
      <c r="DK47" s="306"/>
      <c r="DL47" s="306">
        <v>0</v>
      </c>
      <c r="DM47" s="306"/>
      <c r="DN47" s="306"/>
      <c r="DO47" s="306">
        <v>0</v>
      </c>
      <c r="DP47" s="306"/>
      <c r="DQ47" s="306"/>
      <c r="DR47" s="394">
        <f t="shared" si="360"/>
        <v>0</v>
      </c>
      <c r="DS47" s="394">
        <f t="shared" si="360"/>
        <v>0</v>
      </c>
      <c r="DT47" s="394">
        <f t="shared" si="360"/>
        <v>0</v>
      </c>
      <c r="DU47" s="306"/>
      <c r="DV47" s="306"/>
      <c r="DW47" s="306"/>
      <c r="DX47" s="306"/>
      <c r="DY47" s="306"/>
      <c r="DZ47" s="306"/>
      <c r="EA47" s="306"/>
      <c r="EB47" s="306"/>
      <c r="EC47" s="306"/>
      <c r="ED47" s="306">
        <v>0</v>
      </c>
      <c r="EE47" s="306"/>
      <c r="EF47" s="306"/>
      <c r="EG47" s="306"/>
      <c r="EH47" s="306"/>
      <c r="EI47" s="306"/>
      <c r="EJ47" s="306">
        <v>0</v>
      </c>
      <c r="EK47" s="306"/>
      <c r="EL47" s="306"/>
      <c r="EM47" s="306"/>
      <c r="EN47" s="306"/>
      <c r="EO47" s="306"/>
      <c r="EP47" s="306">
        <v>0</v>
      </c>
      <c r="EQ47" s="306"/>
      <c r="ER47" s="306"/>
      <c r="ES47" s="306">
        <v>0</v>
      </c>
      <c r="ET47" s="306"/>
      <c r="EU47" s="306"/>
      <c r="EV47" s="394">
        <f t="shared" si="361"/>
        <v>0</v>
      </c>
      <c r="EW47" s="394">
        <f t="shared" si="361"/>
        <v>0</v>
      </c>
      <c r="EX47" s="394">
        <f t="shared" si="361"/>
        <v>0</v>
      </c>
      <c r="EY47" s="306"/>
      <c r="EZ47" s="306"/>
      <c r="FA47" s="306"/>
      <c r="FB47" s="306"/>
      <c r="FC47" s="306"/>
      <c r="FD47" s="306"/>
      <c r="FE47" s="306"/>
      <c r="FF47" s="306"/>
      <c r="FG47" s="306"/>
      <c r="FH47" s="306"/>
      <c r="FI47" s="306">
        <v>0</v>
      </c>
      <c r="FJ47" s="306"/>
      <c r="FK47" s="306"/>
      <c r="FL47" s="306"/>
      <c r="FM47" s="306"/>
      <c r="FN47" s="306"/>
      <c r="FO47" s="306"/>
      <c r="FP47" s="306"/>
      <c r="FQ47" s="306"/>
      <c r="FR47" s="306"/>
      <c r="FS47" s="306"/>
      <c r="FT47" s="306"/>
      <c r="FU47" s="306"/>
      <c r="FV47" s="306"/>
      <c r="FW47" s="306"/>
      <c r="FX47" s="306"/>
      <c r="FY47" s="306"/>
      <c r="FZ47" s="306"/>
      <c r="GA47" s="306"/>
      <c r="GB47" s="306"/>
      <c r="GC47" s="306"/>
      <c r="GD47" s="306"/>
      <c r="GE47" s="306"/>
      <c r="GF47" s="306"/>
      <c r="GG47" s="306"/>
      <c r="GH47" s="306"/>
      <c r="GI47" s="306"/>
      <c r="GJ47" s="306"/>
      <c r="GK47" s="306"/>
      <c r="GL47" s="334">
        <f t="shared" si="362"/>
        <v>0</v>
      </c>
      <c r="GM47" s="306">
        <f t="shared" si="362"/>
        <v>0</v>
      </c>
      <c r="GN47" s="306">
        <f t="shared" si="362"/>
        <v>0</v>
      </c>
      <c r="GO47" s="334"/>
      <c r="GP47" s="306">
        <v>0</v>
      </c>
      <c r="GQ47" s="306"/>
      <c r="GR47" s="334"/>
      <c r="GS47" s="306"/>
      <c r="GT47" s="306"/>
      <c r="GU47" s="334"/>
      <c r="GV47" s="306"/>
      <c r="GW47" s="306"/>
      <c r="GX47" s="337">
        <f t="shared" si="363"/>
        <v>0</v>
      </c>
      <c r="GY47" s="337">
        <f t="shared" si="363"/>
        <v>0</v>
      </c>
      <c r="GZ47" s="337">
        <f t="shared" si="363"/>
        <v>0</v>
      </c>
      <c r="HA47" s="337">
        <f t="shared" si="65"/>
        <v>0</v>
      </c>
      <c r="HB47" s="337">
        <f t="shared" si="65"/>
        <v>0</v>
      </c>
      <c r="HC47" s="338">
        <f t="shared" si="65"/>
        <v>0</v>
      </c>
    </row>
    <row r="48" spans="1:211" ht="25.5" x14ac:dyDescent="0.2">
      <c r="A48" s="318" t="s">
        <v>605</v>
      </c>
      <c r="B48" s="306">
        <v>0</v>
      </c>
      <c r="C48" s="306"/>
      <c r="D48" s="306"/>
      <c r="E48" s="306">
        <v>0</v>
      </c>
      <c r="F48" s="306"/>
      <c r="G48" s="306"/>
      <c r="H48" s="306">
        <v>0</v>
      </c>
      <c r="I48" s="306"/>
      <c r="J48" s="306"/>
      <c r="K48" s="306">
        <v>0</v>
      </c>
      <c r="L48" s="306"/>
      <c r="M48" s="306"/>
      <c r="N48" s="306">
        <v>0</v>
      </c>
      <c r="O48" s="306"/>
      <c r="P48" s="306"/>
      <c r="Q48" s="306">
        <v>0</v>
      </c>
      <c r="R48" s="306"/>
      <c r="S48" s="306"/>
      <c r="T48" s="306">
        <v>0</v>
      </c>
      <c r="U48" s="306"/>
      <c r="V48" s="306"/>
      <c r="W48" s="306">
        <v>0</v>
      </c>
      <c r="X48" s="306"/>
      <c r="Y48" s="306"/>
      <c r="Z48" s="306">
        <v>0</v>
      </c>
      <c r="AA48" s="306">
        <v>0</v>
      </c>
      <c r="AB48" s="306"/>
      <c r="AC48" s="306">
        <v>0</v>
      </c>
      <c r="AD48" s="306"/>
      <c r="AE48" s="306"/>
      <c r="AF48" s="306">
        <v>0</v>
      </c>
      <c r="AG48" s="306"/>
      <c r="AH48" s="306"/>
      <c r="AI48" s="306">
        <v>0</v>
      </c>
      <c r="AJ48" s="306"/>
      <c r="AK48" s="306"/>
      <c r="AL48" s="306">
        <v>0</v>
      </c>
      <c r="AM48" s="306"/>
      <c r="AN48" s="306"/>
      <c r="AO48" s="306">
        <v>0</v>
      </c>
      <c r="AP48" s="306"/>
      <c r="AQ48" s="306"/>
      <c r="AR48" s="306">
        <v>0</v>
      </c>
      <c r="AS48" s="306"/>
      <c r="AT48" s="306"/>
      <c r="AU48" s="306">
        <v>0</v>
      </c>
      <c r="AV48" s="306"/>
      <c r="AW48" s="306"/>
      <c r="AX48" s="306">
        <v>0</v>
      </c>
      <c r="AY48" s="306"/>
      <c r="AZ48" s="306"/>
      <c r="BA48" s="306">
        <v>0</v>
      </c>
      <c r="BB48" s="306"/>
      <c r="BC48" s="306"/>
      <c r="BD48" s="306"/>
      <c r="BE48" s="306"/>
      <c r="BF48" s="306"/>
      <c r="BG48" s="306">
        <v>0</v>
      </c>
      <c r="BH48" s="306"/>
      <c r="BI48" s="306"/>
      <c r="BJ48" s="306">
        <v>0</v>
      </c>
      <c r="BK48" s="306"/>
      <c r="BL48" s="306"/>
      <c r="BM48" s="306"/>
      <c r="BN48" s="306"/>
      <c r="BO48" s="306"/>
      <c r="BP48" s="306">
        <v>0</v>
      </c>
      <c r="BQ48" s="306">
        <v>0</v>
      </c>
      <c r="BR48" s="306"/>
      <c r="BS48" s="306">
        <v>0</v>
      </c>
      <c r="BT48" s="306"/>
      <c r="BU48" s="306"/>
      <c r="BV48" s="306"/>
      <c r="BW48" s="306"/>
      <c r="BX48" s="306"/>
      <c r="BY48" s="306">
        <v>0</v>
      </c>
      <c r="BZ48" s="306"/>
      <c r="CA48" s="306"/>
      <c r="CB48" s="306"/>
      <c r="CC48" s="306"/>
      <c r="CD48" s="306"/>
      <c r="CE48" s="306"/>
      <c r="CF48" s="306">
        <v>0</v>
      </c>
      <c r="CG48" s="306"/>
      <c r="CH48" s="306"/>
      <c r="CI48" s="306"/>
      <c r="CJ48" s="306"/>
      <c r="CK48" s="306"/>
      <c r="CL48" s="306">
        <v>0</v>
      </c>
      <c r="CM48" s="306"/>
      <c r="CN48" s="306">
        <v>0</v>
      </c>
      <c r="CO48" s="306">
        <v>0</v>
      </c>
      <c r="CP48" s="306"/>
      <c r="CQ48" s="306"/>
      <c r="CR48" s="306"/>
      <c r="CS48" s="306"/>
      <c r="CT48" s="306">
        <v>0</v>
      </c>
      <c r="CU48" s="306"/>
      <c r="CV48" s="306"/>
      <c r="CW48" s="306">
        <v>0</v>
      </c>
      <c r="CX48" s="306">
        <v>0</v>
      </c>
      <c r="CY48" s="306"/>
      <c r="CZ48" s="306">
        <v>0</v>
      </c>
      <c r="DA48" s="306"/>
      <c r="DB48" s="306"/>
      <c r="DC48" s="306">
        <v>0</v>
      </c>
      <c r="DD48" s="306"/>
      <c r="DE48" s="306"/>
      <c r="DF48" s="306">
        <v>0</v>
      </c>
      <c r="DG48" s="306"/>
      <c r="DH48" s="306"/>
      <c r="DI48" s="306">
        <v>0</v>
      </c>
      <c r="DJ48" s="306"/>
      <c r="DK48" s="306"/>
      <c r="DL48" s="306">
        <v>0</v>
      </c>
      <c r="DM48" s="306"/>
      <c r="DN48" s="306"/>
      <c r="DO48" s="306">
        <v>0</v>
      </c>
      <c r="DP48" s="306"/>
      <c r="DQ48" s="306"/>
      <c r="DR48" s="394">
        <f t="shared" si="360"/>
        <v>0</v>
      </c>
      <c r="DS48" s="394">
        <f t="shared" si="360"/>
        <v>0</v>
      </c>
      <c r="DT48" s="394">
        <f t="shared" si="360"/>
        <v>0</v>
      </c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94">
        <f t="shared" si="361"/>
        <v>0</v>
      </c>
      <c r="EW48" s="394">
        <f t="shared" si="361"/>
        <v>0</v>
      </c>
      <c r="EX48" s="394">
        <f t="shared" si="361"/>
        <v>0</v>
      </c>
      <c r="EY48" s="306"/>
      <c r="EZ48" s="306"/>
      <c r="FA48" s="306"/>
      <c r="FB48" s="306"/>
      <c r="FC48" s="306"/>
      <c r="FD48" s="306"/>
      <c r="FE48" s="306"/>
      <c r="FF48" s="306"/>
      <c r="FG48" s="306"/>
      <c r="FH48" s="306"/>
      <c r="FI48" s="306">
        <v>0</v>
      </c>
      <c r="FJ48" s="306"/>
      <c r="FK48" s="306"/>
      <c r="FL48" s="306"/>
      <c r="FM48" s="306"/>
      <c r="FN48" s="306"/>
      <c r="FO48" s="306"/>
      <c r="FP48" s="306"/>
      <c r="FQ48" s="306"/>
      <c r="FR48" s="306"/>
      <c r="FS48" s="306"/>
      <c r="FT48" s="306"/>
      <c r="FU48" s="306"/>
      <c r="FV48" s="306"/>
      <c r="FW48" s="306"/>
      <c r="FX48" s="306"/>
      <c r="FY48" s="306"/>
      <c r="FZ48" s="306"/>
      <c r="GA48" s="306"/>
      <c r="GB48" s="306"/>
      <c r="GC48" s="306"/>
      <c r="GD48" s="306"/>
      <c r="GE48" s="306"/>
      <c r="GF48" s="306"/>
      <c r="GG48" s="306"/>
      <c r="GH48" s="306"/>
      <c r="GI48" s="306"/>
      <c r="GJ48" s="306"/>
      <c r="GK48" s="306"/>
      <c r="GL48" s="334">
        <f t="shared" si="362"/>
        <v>0</v>
      </c>
      <c r="GM48" s="306">
        <f t="shared" si="362"/>
        <v>0</v>
      </c>
      <c r="GN48" s="306">
        <f t="shared" si="362"/>
        <v>0</v>
      </c>
      <c r="GO48" s="334"/>
      <c r="GP48" s="306">
        <v>0</v>
      </c>
      <c r="GQ48" s="306"/>
      <c r="GR48" s="334"/>
      <c r="GS48" s="306"/>
      <c r="GT48" s="306"/>
      <c r="GU48" s="334"/>
      <c r="GV48" s="306"/>
      <c r="GW48" s="306"/>
      <c r="GX48" s="337">
        <f t="shared" si="363"/>
        <v>0</v>
      </c>
      <c r="GY48" s="337">
        <f t="shared" si="363"/>
        <v>0</v>
      </c>
      <c r="GZ48" s="337">
        <f t="shared" si="363"/>
        <v>0</v>
      </c>
      <c r="HA48" s="337">
        <f t="shared" si="65"/>
        <v>0</v>
      </c>
      <c r="HB48" s="337">
        <f t="shared" si="65"/>
        <v>0</v>
      </c>
      <c r="HC48" s="338">
        <f t="shared" si="65"/>
        <v>0</v>
      </c>
    </row>
    <row r="49" spans="1:211" s="167" customFormat="1" x14ac:dyDescent="0.2">
      <c r="A49" s="317" t="s">
        <v>606</v>
      </c>
      <c r="B49" s="310">
        <f>B50+B51</f>
        <v>0</v>
      </c>
      <c r="C49" s="310">
        <f t="shared" ref="C49:BN49" si="364">C50+C51</f>
        <v>0</v>
      </c>
      <c r="D49" s="310">
        <f t="shared" si="364"/>
        <v>0</v>
      </c>
      <c r="E49" s="310">
        <f t="shared" si="364"/>
        <v>0</v>
      </c>
      <c r="F49" s="310">
        <f t="shared" si="364"/>
        <v>0</v>
      </c>
      <c r="G49" s="310">
        <f t="shared" ref="G49" si="365">G50+G51</f>
        <v>0</v>
      </c>
      <c r="H49" s="310">
        <f t="shared" si="364"/>
        <v>0</v>
      </c>
      <c r="I49" s="310">
        <f t="shared" si="364"/>
        <v>0</v>
      </c>
      <c r="J49" s="310">
        <f t="shared" ref="J49" si="366">J50+J51</f>
        <v>0</v>
      </c>
      <c r="K49" s="310">
        <f t="shared" si="364"/>
        <v>500</v>
      </c>
      <c r="L49" s="310">
        <f t="shared" si="364"/>
        <v>500</v>
      </c>
      <c r="M49" s="310">
        <f t="shared" ref="M49" si="367">M50+M51</f>
        <v>1224</v>
      </c>
      <c r="N49" s="310">
        <f t="shared" si="364"/>
        <v>0</v>
      </c>
      <c r="O49" s="310">
        <f t="shared" si="364"/>
        <v>0</v>
      </c>
      <c r="P49" s="310">
        <f t="shared" ref="P49" si="368">P50+P51</f>
        <v>0</v>
      </c>
      <c r="Q49" s="310">
        <f t="shared" si="364"/>
        <v>0</v>
      </c>
      <c r="R49" s="310">
        <f t="shared" si="364"/>
        <v>0</v>
      </c>
      <c r="S49" s="310">
        <f t="shared" ref="S49" si="369">S50+S51</f>
        <v>0</v>
      </c>
      <c r="T49" s="310">
        <f t="shared" si="364"/>
        <v>0</v>
      </c>
      <c r="U49" s="310">
        <f t="shared" si="364"/>
        <v>0</v>
      </c>
      <c r="V49" s="310">
        <f t="shared" ref="V49" si="370">V50+V51</f>
        <v>0</v>
      </c>
      <c r="W49" s="310">
        <f t="shared" si="364"/>
        <v>0</v>
      </c>
      <c r="X49" s="310">
        <f t="shared" si="364"/>
        <v>0</v>
      </c>
      <c r="Y49" s="310">
        <f t="shared" ref="Y49" si="371">Y50+Y51</f>
        <v>0</v>
      </c>
      <c r="Z49" s="310">
        <f t="shared" si="364"/>
        <v>0</v>
      </c>
      <c r="AA49" s="310">
        <f t="shared" si="364"/>
        <v>0</v>
      </c>
      <c r="AB49" s="310">
        <f t="shared" ref="AB49" si="372">AB50+AB51</f>
        <v>0</v>
      </c>
      <c r="AC49" s="310">
        <f t="shared" si="364"/>
        <v>0</v>
      </c>
      <c r="AD49" s="310">
        <f t="shared" si="364"/>
        <v>0</v>
      </c>
      <c r="AE49" s="310">
        <f t="shared" ref="AE49" si="373">AE50+AE51</f>
        <v>0</v>
      </c>
      <c r="AF49" s="310">
        <f t="shared" si="364"/>
        <v>0</v>
      </c>
      <c r="AG49" s="310">
        <f t="shared" si="364"/>
        <v>0</v>
      </c>
      <c r="AH49" s="310">
        <f t="shared" ref="AH49" si="374">AH50+AH51</f>
        <v>0</v>
      </c>
      <c r="AI49" s="310">
        <f t="shared" si="364"/>
        <v>0</v>
      </c>
      <c r="AJ49" s="310">
        <f t="shared" si="364"/>
        <v>0</v>
      </c>
      <c r="AK49" s="310">
        <f t="shared" ref="AK49" si="375">AK50+AK51</f>
        <v>0</v>
      </c>
      <c r="AL49" s="310">
        <f t="shared" si="364"/>
        <v>0</v>
      </c>
      <c r="AM49" s="310">
        <f t="shared" si="364"/>
        <v>0</v>
      </c>
      <c r="AN49" s="310">
        <f t="shared" ref="AN49" si="376">AN50+AN51</f>
        <v>0</v>
      </c>
      <c r="AO49" s="310">
        <f t="shared" si="364"/>
        <v>0</v>
      </c>
      <c r="AP49" s="310">
        <f t="shared" si="364"/>
        <v>0</v>
      </c>
      <c r="AQ49" s="310">
        <f t="shared" ref="AQ49" si="377">AQ50+AQ51</f>
        <v>0</v>
      </c>
      <c r="AR49" s="310">
        <f t="shared" si="364"/>
        <v>0</v>
      </c>
      <c r="AS49" s="310">
        <f t="shared" si="364"/>
        <v>0</v>
      </c>
      <c r="AT49" s="310">
        <f t="shared" ref="AT49" si="378">AT50+AT51</f>
        <v>0</v>
      </c>
      <c r="AU49" s="310">
        <f t="shared" si="364"/>
        <v>0</v>
      </c>
      <c r="AV49" s="310">
        <f t="shared" si="364"/>
        <v>0</v>
      </c>
      <c r="AW49" s="310">
        <f t="shared" ref="AW49" si="379">AW50+AW51</f>
        <v>0</v>
      </c>
      <c r="AX49" s="310">
        <f t="shared" si="364"/>
        <v>0</v>
      </c>
      <c r="AY49" s="310">
        <f t="shared" si="364"/>
        <v>0</v>
      </c>
      <c r="AZ49" s="310">
        <f t="shared" ref="AZ49" si="380">AZ50+AZ51</f>
        <v>0</v>
      </c>
      <c r="BA49" s="310">
        <f t="shared" si="364"/>
        <v>0</v>
      </c>
      <c r="BB49" s="310">
        <f t="shared" si="364"/>
        <v>0</v>
      </c>
      <c r="BC49" s="310">
        <f t="shared" ref="BC49" si="381">BC50+BC51</f>
        <v>0</v>
      </c>
      <c r="BD49" s="310">
        <f t="shared" si="364"/>
        <v>0</v>
      </c>
      <c r="BE49" s="310">
        <f t="shared" si="364"/>
        <v>0</v>
      </c>
      <c r="BF49" s="310">
        <f t="shared" ref="BF49" si="382">BF50+BF51</f>
        <v>0</v>
      </c>
      <c r="BG49" s="310">
        <f t="shared" si="364"/>
        <v>0</v>
      </c>
      <c r="BH49" s="310">
        <f t="shared" si="364"/>
        <v>0</v>
      </c>
      <c r="BI49" s="310">
        <f t="shared" ref="BI49" si="383">BI50+BI51</f>
        <v>0</v>
      </c>
      <c r="BJ49" s="310">
        <f t="shared" si="364"/>
        <v>0</v>
      </c>
      <c r="BK49" s="310">
        <f t="shared" si="364"/>
        <v>0</v>
      </c>
      <c r="BL49" s="310">
        <f t="shared" ref="BL49" si="384">BL50+BL51</f>
        <v>0</v>
      </c>
      <c r="BM49" s="310">
        <f t="shared" si="364"/>
        <v>0</v>
      </c>
      <c r="BN49" s="310">
        <f t="shared" si="364"/>
        <v>161800</v>
      </c>
      <c r="BO49" s="310">
        <f t="shared" ref="BO49" si="385">BO50+BO51</f>
        <v>161800</v>
      </c>
      <c r="BP49" s="310">
        <f t="shared" ref="BP49:DZ49" si="386">BP50+BP51</f>
        <v>0</v>
      </c>
      <c r="BQ49" s="310">
        <f t="shared" si="386"/>
        <v>0</v>
      </c>
      <c r="BR49" s="310">
        <f t="shared" si="386"/>
        <v>0</v>
      </c>
      <c r="BS49" s="310">
        <f t="shared" si="386"/>
        <v>0</v>
      </c>
      <c r="BT49" s="310">
        <f t="shared" si="386"/>
        <v>0</v>
      </c>
      <c r="BU49" s="310">
        <f t="shared" si="386"/>
        <v>0</v>
      </c>
      <c r="BV49" s="310">
        <f t="shared" si="386"/>
        <v>0</v>
      </c>
      <c r="BW49" s="310">
        <f t="shared" si="386"/>
        <v>0</v>
      </c>
      <c r="BX49" s="310">
        <f t="shared" si="386"/>
        <v>0</v>
      </c>
      <c r="BY49" s="310">
        <f t="shared" si="386"/>
        <v>0</v>
      </c>
      <c r="BZ49" s="310">
        <f t="shared" si="386"/>
        <v>0</v>
      </c>
      <c r="CA49" s="310">
        <f t="shared" si="386"/>
        <v>0</v>
      </c>
      <c r="CB49" s="310">
        <f t="shared" si="386"/>
        <v>0</v>
      </c>
      <c r="CC49" s="310">
        <f t="shared" si="386"/>
        <v>0</v>
      </c>
      <c r="CD49" s="310">
        <f t="shared" si="386"/>
        <v>0</v>
      </c>
      <c r="CE49" s="310">
        <f t="shared" si="386"/>
        <v>0</v>
      </c>
      <c r="CF49" s="310">
        <f t="shared" si="386"/>
        <v>0</v>
      </c>
      <c r="CG49" s="310">
        <f t="shared" si="386"/>
        <v>0</v>
      </c>
      <c r="CH49" s="310">
        <f t="shared" si="386"/>
        <v>0</v>
      </c>
      <c r="CI49" s="310">
        <f t="shared" si="386"/>
        <v>0</v>
      </c>
      <c r="CJ49" s="310">
        <f t="shared" si="386"/>
        <v>0</v>
      </c>
      <c r="CK49" s="310">
        <f t="shared" si="386"/>
        <v>0</v>
      </c>
      <c r="CL49" s="310">
        <f t="shared" si="386"/>
        <v>0</v>
      </c>
      <c r="CM49" s="310">
        <f t="shared" si="386"/>
        <v>0</v>
      </c>
      <c r="CN49" s="310">
        <f t="shared" si="386"/>
        <v>0</v>
      </c>
      <c r="CO49" s="310">
        <f t="shared" si="386"/>
        <v>0</v>
      </c>
      <c r="CP49" s="310">
        <f t="shared" si="386"/>
        <v>0</v>
      </c>
      <c r="CQ49" s="310">
        <f t="shared" si="386"/>
        <v>0</v>
      </c>
      <c r="CR49" s="310">
        <f t="shared" si="386"/>
        <v>0</v>
      </c>
      <c r="CS49" s="310">
        <f t="shared" si="386"/>
        <v>0</v>
      </c>
      <c r="CT49" s="310">
        <f t="shared" si="386"/>
        <v>0</v>
      </c>
      <c r="CU49" s="310">
        <f t="shared" si="386"/>
        <v>0</v>
      </c>
      <c r="CV49" s="310">
        <f t="shared" si="386"/>
        <v>0</v>
      </c>
      <c r="CW49" s="310">
        <f t="shared" si="386"/>
        <v>0</v>
      </c>
      <c r="CX49" s="310">
        <f t="shared" si="386"/>
        <v>0</v>
      </c>
      <c r="CY49" s="310">
        <f t="shared" si="386"/>
        <v>0</v>
      </c>
      <c r="CZ49" s="310">
        <f t="shared" si="386"/>
        <v>0</v>
      </c>
      <c r="DA49" s="310">
        <f t="shared" si="386"/>
        <v>0</v>
      </c>
      <c r="DB49" s="310">
        <f t="shared" si="386"/>
        <v>0</v>
      </c>
      <c r="DC49" s="310">
        <f t="shared" si="386"/>
        <v>140000</v>
      </c>
      <c r="DD49" s="310">
        <f t="shared" si="386"/>
        <v>140000</v>
      </c>
      <c r="DE49" s="310">
        <f t="shared" si="386"/>
        <v>217111</v>
      </c>
      <c r="DF49" s="310">
        <f t="shared" si="386"/>
        <v>0</v>
      </c>
      <c r="DG49" s="310">
        <f t="shared" si="386"/>
        <v>0</v>
      </c>
      <c r="DH49" s="310">
        <f t="shared" si="386"/>
        <v>0</v>
      </c>
      <c r="DI49" s="310">
        <f t="shared" si="386"/>
        <v>0</v>
      </c>
      <c r="DJ49" s="310">
        <f t="shared" si="386"/>
        <v>0</v>
      </c>
      <c r="DK49" s="310">
        <f t="shared" si="386"/>
        <v>0</v>
      </c>
      <c r="DL49" s="310">
        <f t="shared" si="386"/>
        <v>0</v>
      </c>
      <c r="DM49" s="310">
        <f t="shared" si="386"/>
        <v>0</v>
      </c>
      <c r="DN49" s="310">
        <f t="shared" si="386"/>
        <v>0</v>
      </c>
      <c r="DO49" s="310">
        <f t="shared" si="386"/>
        <v>0</v>
      </c>
      <c r="DP49" s="310">
        <f t="shared" si="386"/>
        <v>0</v>
      </c>
      <c r="DQ49" s="310">
        <f t="shared" si="386"/>
        <v>0</v>
      </c>
      <c r="DR49" s="395">
        <f t="shared" si="386"/>
        <v>140500</v>
      </c>
      <c r="DS49" s="395">
        <f t="shared" si="386"/>
        <v>302300</v>
      </c>
      <c r="DT49" s="395">
        <f t="shared" si="386"/>
        <v>380135</v>
      </c>
      <c r="DU49" s="310">
        <f t="shared" si="386"/>
        <v>0</v>
      </c>
      <c r="DV49" s="310">
        <f t="shared" si="386"/>
        <v>0</v>
      </c>
      <c r="DW49" s="310">
        <f t="shared" si="386"/>
        <v>0</v>
      </c>
      <c r="DX49" s="310">
        <f t="shared" si="386"/>
        <v>0</v>
      </c>
      <c r="DY49" s="310">
        <f t="shared" si="386"/>
        <v>0</v>
      </c>
      <c r="DZ49" s="310">
        <f t="shared" si="386"/>
        <v>0</v>
      </c>
      <c r="EA49" s="310">
        <f t="shared" ref="EA49:GS49" si="387">EA50+EA51</f>
        <v>0</v>
      </c>
      <c r="EB49" s="310">
        <f t="shared" si="387"/>
        <v>0</v>
      </c>
      <c r="EC49" s="310">
        <f t="shared" si="387"/>
        <v>0</v>
      </c>
      <c r="ED49" s="310">
        <f t="shared" si="387"/>
        <v>0</v>
      </c>
      <c r="EE49" s="310">
        <f t="shared" si="387"/>
        <v>0</v>
      </c>
      <c r="EF49" s="310">
        <f t="shared" si="387"/>
        <v>0</v>
      </c>
      <c r="EG49" s="310">
        <f t="shared" si="387"/>
        <v>0</v>
      </c>
      <c r="EH49" s="310">
        <f t="shared" si="387"/>
        <v>0</v>
      </c>
      <c r="EI49" s="310">
        <f t="shared" si="387"/>
        <v>0</v>
      </c>
      <c r="EJ49" s="310">
        <f t="shared" si="387"/>
        <v>0</v>
      </c>
      <c r="EK49" s="310">
        <f t="shared" si="387"/>
        <v>0</v>
      </c>
      <c r="EL49" s="310">
        <f t="shared" si="387"/>
        <v>0</v>
      </c>
      <c r="EM49" s="310">
        <f t="shared" si="387"/>
        <v>0</v>
      </c>
      <c r="EN49" s="310">
        <f t="shared" si="387"/>
        <v>0</v>
      </c>
      <c r="EO49" s="310">
        <f t="shared" si="387"/>
        <v>0</v>
      </c>
      <c r="EP49" s="310">
        <f t="shared" si="387"/>
        <v>0</v>
      </c>
      <c r="EQ49" s="310">
        <f t="shared" si="387"/>
        <v>0</v>
      </c>
      <c r="ER49" s="310">
        <f t="shared" si="387"/>
        <v>0</v>
      </c>
      <c r="ES49" s="310">
        <f t="shared" si="387"/>
        <v>0</v>
      </c>
      <c r="ET49" s="310">
        <f t="shared" si="387"/>
        <v>0</v>
      </c>
      <c r="EU49" s="310">
        <f t="shared" si="387"/>
        <v>0</v>
      </c>
      <c r="EV49" s="395">
        <f t="shared" si="387"/>
        <v>0</v>
      </c>
      <c r="EW49" s="395">
        <f t="shared" si="387"/>
        <v>0</v>
      </c>
      <c r="EX49" s="395">
        <f t="shared" si="387"/>
        <v>0</v>
      </c>
      <c r="EY49" s="310">
        <f t="shared" si="387"/>
        <v>0</v>
      </c>
      <c r="EZ49" s="310">
        <f t="shared" si="387"/>
        <v>0</v>
      </c>
      <c r="FA49" s="310">
        <f t="shared" si="387"/>
        <v>0</v>
      </c>
      <c r="FB49" s="310">
        <f t="shared" si="387"/>
        <v>0</v>
      </c>
      <c r="FC49" s="310">
        <f t="shared" si="387"/>
        <v>0</v>
      </c>
      <c r="FD49" s="310">
        <f t="shared" si="387"/>
        <v>0</v>
      </c>
      <c r="FE49" s="310">
        <f t="shared" si="387"/>
        <v>0</v>
      </c>
      <c r="FF49" s="310">
        <f t="shared" si="387"/>
        <v>0</v>
      </c>
      <c r="FG49" s="310">
        <f t="shared" si="387"/>
        <v>0</v>
      </c>
      <c r="FH49" s="310">
        <f t="shared" si="387"/>
        <v>0</v>
      </c>
      <c r="FI49" s="310">
        <f t="shared" si="387"/>
        <v>0</v>
      </c>
      <c r="FJ49" s="310">
        <f t="shared" si="387"/>
        <v>0</v>
      </c>
      <c r="FK49" s="310">
        <f t="shared" si="387"/>
        <v>0</v>
      </c>
      <c r="FL49" s="310">
        <f t="shared" si="387"/>
        <v>0</v>
      </c>
      <c r="FM49" s="310">
        <f t="shared" si="387"/>
        <v>0</v>
      </c>
      <c r="FN49" s="310">
        <f t="shared" si="387"/>
        <v>0</v>
      </c>
      <c r="FO49" s="310">
        <f t="shared" si="387"/>
        <v>0</v>
      </c>
      <c r="FP49" s="310">
        <f t="shared" si="387"/>
        <v>0</v>
      </c>
      <c r="FQ49" s="310">
        <f t="shared" si="387"/>
        <v>0</v>
      </c>
      <c r="FR49" s="310">
        <f t="shared" si="387"/>
        <v>0</v>
      </c>
      <c r="FS49" s="310">
        <f t="shared" si="387"/>
        <v>0</v>
      </c>
      <c r="FT49" s="310">
        <f t="shared" si="387"/>
        <v>0</v>
      </c>
      <c r="FU49" s="310">
        <f t="shared" si="387"/>
        <v>0</v>
      </c>
      <c r="FV49" s="310">
        <f t="shared" si="387"/>
        <v>0</v>
      </c>
      <c r="FW49" s="310">
        <f t="shared" si="387"/>
        <v>0</v>
      </c>
      <c r="FX49" s="310">
        <f t="shared" si="387"/>
        <v>0</v>
      </c>
      <c r="FY49" s="310">
        <f t="shared" si="387"/>
        <v>0</v>
      </c>
      <c r="FZ49" s="310">
        <f t="shared" si="387"/>
        <v>0</v>
      </c>
      <c r="GA49" s="310">
        <f t="shared" si="387"/>
        <v>0</v>
      </c>
      <c r="GB49" s="310">
        <f t="shared" si="387"/>
        <v>0</v>
      </c>
      <c r="GC49" s="310">
        <f t="shared" si="387"/>
        <v>0</v>
      </c>
      <c r="GD49" s="310">
        <f t="shared" si="387"/>
        <v>0</v>
      </c>
      <c r="GE49" s="310">
        <f t="shared" si="387"/>
        <v>0</v>
      </c>
      <c r="GF49" s="310">
        <f t="shared" si="387"/>
        <v>0</v>
      </c>
      <c r="GG49" s="310">
        <f t="shared" si="387"/>
        <v>0</v>
      </c>
      <c r="GH49" s="310">
        <f t="shared" si="387"/>
        <v>0</v>
      </c>
      <c r="GI49" s="310">
        <f>GI50+GI51</f>
        <v>0</v>
      </c>
      <c r="GJ49" s="310">
        <f t="shared" ref="GJ49:GK49" si="388">GJ50+GJ51</f>
        <v>0</v>
      </c>
      <c r="GK49" s="310">
        <f t="shared" si="388"/>
        <v>0</v>
      </c>
      <c r="GL49" s="310">
        <f t="shared" si="387"/>
        <v>0</v>
      </c>
      <c r="GM49" s="310">
        <f t="shared" si="387"/>
        <v>0</v>
      </c>
      <c r="GN49" s="310">
        <f t="shared" si="387"/>
        <v>0</v>
      </c>
      <c r="GO49" s="310">
        <f t="shared" si="387"/>
        <v>0</v>
      </c>
      <c r="GP49" s="310">
        <f t="shared" si="387"/>
        <v>540</v>
      </c>
      <c r="GQ49" s="310">
        <f t="shared" si="387"/>
        <v>540</v>
      </c>
      <c r="GR49" s="310">
        <f t="shared" si="387"/>
        <v>0</v>
      </c>
      <c r="GS49" s="310">
        <f t="shared" si="387"/>
        <v>0</v>
      </c>
      <c r="GT49" s="310">
        <v>0</v>
      </c>
      <c r="GU49" s="310">
        <f>GU50+GU51</f>
        <v>0</v>
      </c>
      <c r="GV49" s="310">
        <f t="shared" ref="GV49:GW49" si="389">GV50+GV51</f>
        <v>2218</v>
      </c>
      <c r="GW49" s="310">
        <f t="shared" si="389"/>
        <v>2218</v>
      </c>
      <c r="GX49" s="310">
        <f>GX50+GX51</f>
        <v>0</v>
      </c>
      <c r="GY49" s="310">
        <f t="shared" ref="GY49:GZ49" si="390">GY50+GY51</f>
        <v>2758</v>
      </c>
      <c r="GZ49" s="310">
        <f t="shared" si="390"/>
        <v>2758</v>
      </c>
      <c r="HA49" s="310">
        <f>HA50+HA51</f>
        <v>140500</v>
      </c>
      <c r="HB49" s="310">
        <f t="shared" ref="HB49:HC49" si="391">HB50+HB51</f>
        <v>305058</v>
      </c>
      <c r="HC49" s="311">
        <f t="shared" si="391"/>
        <v>382893</v>
      </c>
    </row>
    <row r="50" spans="1:211" ht="25.5" x14ac:dyDescent="0.2">
      <c r="A50" s="318" t="s">
        <v>607</v>
      </c>
      <c r="B50" s="306">
        <v>0</v>
      </c>
      <c r="C50" s="306"/>
      <c r="D50" s="306"/>
      <c r="E50" s="306">
        <v>0</v>
      </c>
      <c r="F50" s="306"/>
      <c r="G50" s="306"/>
      <c r="H50" s="306">
        <v>0</v>
      </c>
      <c r="I50" s="306"/>
      <c r="J50" s="306"/>
      <c r="K50" s="306">
        <v>500</v>
      </c>
      <c r="L50" s="306">
        <v>500</v>
      </c>
      <c r="M50" s="306">
        <v>1224</v>
      </c>
      <c r="N50" s="306">
        <v>0</v>
      </c>
      <c r="O50" s="306"/>
      <c r="P50" s="306"/>
      <c r="Q50" s="306">
        <v>0</v>
      </c>
      <c r="R50" s="306"/>
      <c r="S50" s="306"/>
      <c r="T50" s="306">
        <v>0</v>
      </c>
      <c r="U50" s="306"/>
      <c r="V50" s="306"/>
      <c r="W50" s="306"/>
      <c r="X50" s="306"/>
      <c r="Y50" s="306"/>
      <c r="Z50" s="306"/>
      <c r="AA50" s="306"/>
      <c r="AB50" s="306"/>
      <c r="AC50" s="306">
        <v>0</v>
      </c>
      <c r="AD50" s="306"/>
      <c r="AE50" s="306"/>
      <c r="AF50" s="306">
        <v>0</v>
      </c>
      <c r="AG50" s="306"/>
      <c r="AH50" s="306"/>
      <c r="AI50" s="306">
        <v>0</v>
      </c>
      <c r="AJ50" s="306"/>
      <c r="AK50" s="306"/>
      <c r="AL50" s="306">
        <v>0</v>
      </c>
      <c r="AM50" s="306"/>
      <c r="AN50" s="306"/>
      <c r="AO50" s="306">
        <v>0</v>
      </c>
      <c r="AP50" s="306"/>
      <c r="AQ50" s="306"/>
      <c r="AR50" s="306">
        <v>0</v>
      </c>
      <c r="AS50" s="306"/>
      <c r="AT50" s="306"/>
      <c r="AU50" s="306">
        <v>0</v>
      </c>
      <c r="AV50" s="306"/>
      <c r="AW50" s="306"/>
      <c r="AX50" s="306">
        <v>0</v>
      </c>
      <c r="AY50" s="306"/>
      <c r="AZ50" s="306"/>
      <c r="BA50" s="306">
        <v>0</v>
      </c>
      <c r="BB50" s="306"/>
      <c r="BC50" s="306"/>
      <c r="BD50" s="306"/>
      <c r="BE50" s="306"/>
      <c r="BF50" s="306"/>
      <c r="BG50" s="306">
        <v>0</v>
      </c>
      <c r="BH50" s="306"/>
      <c r="BI50" s="306"/>
      <c r="BJ50" s="306">
        <v>0</v>
      </c>
      <c r="BK50" s="306"/>
      <c r="BL50" s="306"/>
      <c r="BM50" s="306"/>
      <c r="BN50" s="306">
        <v>0</v>
      </c>
      <c r="BO50" s="306"/>
      <c r="BP50" s="306">
        <v>0</v>
      </c>
      <c r="BQ50" s="306"/>
      <c r="BR50" s="306"/>
      <c r="BS50" s="306">
        <v>0</v>
      </c>
      <c r="BT50" s="306"/>
      <c r="BU50" s="306"/>
      <c r="BV50" s="306"/>
      <c r="BW50" s="306"/>
      <c r="BX50" s="306"/>
      <c r="BY50" s="306">
        <v>0</v>
      </c>
      <c r="BZ50" s="306"/>
      <c r="CA50" s="306"/>
      <c r="CB50" s="306"/>
      <c r="CC50" s="306"/>
      <c r="CD50" s="306"/>
      <c r="CE50" s="306"/>
      <c r="CF50" s="306"/>
      <c r="CG50" s="306"/>
      <c r="CH50" s="306"/>
      <c r="CI50" s="306"/>
      <c r="CJ50" s="306"/>
      <c r="CK50" s="306"/>
      <c r="CL50" s="306"/>
      <c r="CM50" s="306"/>
      <c r="CN50" s="306">
        <v>0</v>
      </c>
      <c r="CO50" s="306"/>
      <c r="CP50" s="306"/>
      <c r="CQ50" s="306"/>
      <c r="CR50" s="306"/>
      <c r="CS50" s="306"/>
      <c r="CT50" s="306">
        <v>0</v>
      </c>
      <c r="CU50" s="306"/>
      <c r="CV50" s="306"/>
      <c r="CW50" s="306">
        <v>0</v>
      </c>
      <c r="CX50" s="306"/>
      <c r="CY50" s="306"/>
      <c r="CZ50" s="306">
        <v>0</v>
      </c>
      <c r="DA50" s="306"/>
      <c r="DB50" s="306"/>
      <c r="DC50" s="306">
        <v>140000</v>
      </c>
      <c r="DD50" s="306">
        <v>140000</v>
      </c>
      <c r="DE50" s="306">
        <v>216812</v>
      </c>
      <c r="DF50" s="306">
        <v>0</v>
      </c>
      <c r="DG50" s="306"/>
      <c r="DH50" s="306"/>
      <c r="DI50" s="306">
        <v>0</v>
      </c>
      <c r="DJ50" s="306"/>
      <c r="DK50" s="306"/>
      <c r="DL50" s="306">
        <v>0</v>
      </c>
      <c r="DM50" s="306"/>
      <c r="DN50" s="306"/>
      <c r="DO50" s="306">
        <v>0</v>
      </c>
      <c r="DP50" s="306"/>
      <c r="DQ50" s="306"/>
      <c r="DR50" s="394">
        <f t="shared" ref="DR50:DT51" si="392">B50+E50+H50+K50+N50+Q50+T50+W50+Z50+AC50+AF50+AI50+AL50+AO50+AR50+AU50+AX50+BA50+BD50+BG50+BJ50+BM50+BP50+BS50+BV50+BY50+CB50+CE50+CH50+CK50+CN50+CQ50+CT50+CW50+CZ50+DC50+DF50+DI50+DL50+DO50</f>
        <v>140500</v>
      </c>
      <c r="DS50" s="394">
        <f t="shared" si="392"/>
        <v>140500</v>
      </c>
      <c r="DT50" s="394">
        <f t="shared" si="392"/>
        <v>218036</v>
      </c>
      <c r="DU50" s="306"/>
      <c r="DV50" s="306"/>
      <c r="DW50" s="306"/>
      <c r="DX50" s="306"/>
      <c r="DY50" s="306"/>
      <c r="DZ50" s="306"/>
      <c r="EA50" s="306"/>
      <c r="EB50" s="306"/>
      <c r="EC50" s="306"/>
      <c r="ED50" s="306"/>
      <c r="EE50" s="306"/>
      <c r="EF50" s="306"/>
      <c r="EG50" s="306"/>
      <c r="EH50" s="306"/>
      <c r="EI50" s="306"/>
      <c r="EJ50" s="306"/>
      <c r="EK50" s="306"/>
      <c r="EL50" s="306"/>
      <c r="EM50" s="306"/>
      <c r="EN50" s="306"/>
      <c r="EO50" s="306"/>
      <c r="EP50" s="306"/>
      <c r="EQ50" s="306"/>
      <c r="ER50" s="306"/>
      <c r="ES50" s="306"/>
      <c r="ET50" s="306"/>
      <c r="EU50" s="306"/>
      <c r="EV50" s="394">
        <f t="shared" ref="EV50:EX51" si="393">DU50+DX50+EA50+ED50+EG50+EJ50+EM50+EP50+ES50</f>
        <v>0</v>
      </c>
      <c r="EW50" s="394">
        <f t="shared" si="393"/>
        <v>0</v>
      </c>
      <c r="EX50" s="394">
        <f t="shared" si="393"/>
        <v>0</v>
      </c>
      <c r="EY50" s="306"/>
      <c r="EZ50" s="306"/>
      <c r="FA50" s="306"/>
      <c r="FB50" s="306"/>
      <c r="FC50" s="306"/>
      <c r="FD50" s="306"/>
      <c r="FE50" s="306"/>
      <c r="FF50" s="306"/>
      <c r="FG50" s="306"/>
      <c r="FH50" s="306"/>
      <c r="FI50" s="306"/>
      <c r="FJ50" s="306"/>
      <c r="FK50" s="306"/>
      <c r="FL50" s="306"/>
      <c r="FM50" s="306"/>
      <c r="FN50" s="306"/>
      <c r="FO50" s="306"/>
      <c r="FP50" s="306"/>
      <c r="FQ50" s="306"/>
      <c r="FR50" s="306"/>
      <c r="FS50" s="306"/>
      <c r="FT50" s="306"/>
      <c r="FU50" s="306"/>
      <c r="FV50" s="306"/>
      <c r="FW50" s="306"/>
      <c r="FX50" s="306"/>
      <c r="FY50" s="306"/>
      <c r="FZ50" s="306"/>
      <c r="GA50" s="306"/>
      <c r="GB50" s="306"/>
      <c r="GC50" s="306"/>
      <c r="GD50" s="306"/>
      <c r="GE50" s="306"/>
      <c r="GF50" s="306"/>
      <c r="GG50" s="306"/>
      <c r="GH50" s="306"/>
      <c r="GI50" s="306"/>
      <c r="GJ50" s="306"/>
      <c r="GK50" s="306"/>
      <c r="GL50" s="334">
        <f t="shared" ref="GL50:GN51" si="394">EY50+FB50+FE50+FH50+FK50+FN50+FQ50+FT50+FW50+FZ50+GC50+GF50+GI50</f>
        <v>0</v>
      </c>
      <c r="GM50" s="306">
        <f t="shared" si="394"/>
        <v>0</v>
      </c>
      <c r="GN50" s="306">
        <f t="shared" si="394"/>
        <v>0</v>
      </c>
      <c r="GO50" s="334"/>
      <c r="GP50" s="306">
        <v>0</v>
      </c>
      <c r="GQ50" s="306"/>
      <c r="GR50" s="334"/>
      <c r="GS50" s="306"/>
      <c r="GT50" s="306"/>
      <c r="GU50" s="334"/>
      <c r="GV50" s="306">
        <v>0</v>
      </c>
      <c r="GW50" s="306"/>
      <c r="GX50" s="337">
        <f>GL50+GO50+GR50+GU50</f>
        <v>0</v>
      </c>
      <c r="GY50" s="337">
        <f t="shared" ref="GY50:GZ51" si="395">GM50+GP50+GS50+GV50</f>
        <v>0</v>
      </c>
      <c r="GZ50" s="337">
        <f t="shared" si="395"/>
        <v>0</v>
      </c>
      <c r="HA50" s="337">
        <f t="shared" si="65"/>
        <v>140500</v>
      </c>
      <c r="HB50" s="337">
        <f t="shared" si="65"/>
        <v>140500</v>
      </c>
      <c r="HC50" s="338">
        <f t="shared" si="65"/>
        <v>218036</v>
      </c>
    </row>
    <row r="51" spans="1:211" x14ac:dyDescent="0.2">
      <c r="A51" s="318" t="s">
        <v>608</v>
      </c>
      <c r="B51" s="306">
        <v>0</v>
      </c>
      <c r="C51" s="306"/>
      <c r="D51" s="306"/>
      <c r="E51" s="306"/>
      <c r="F51" s="306"/>
      <c r="G51" s="306"/>
      <c r="H51" s="306"/>
      <c r="I51" s="306"/>
      <c r="J51" s="306"/>
      <c r="K51" s="306"/>
      <c r="L51" s="306">
        <v>0</v>
      </c>
      <c r="M51" s="306"/>
      <c r="N51" s="306"/>
      <c r="O51" s="306"/>
      <c r="P51" s="306"/>
      <c r="Q51" s="306">
        <v>0</v>
      </c>
      <c r="R51" s="306"/>
      <c r="S51" s="306"/>
      <c r="T51" s="306">
        <v>0</v>
      </c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  <c r="AU51" s="306"/>
      <c r="AV51" s="306"/>
      <c r="AW51" s="306"/>
      <c r="AX51" s="306"/>
      <c r="AY51" s="306"/>
      <c r="AZ51" s="306"/>
      <c r="BA51" s="306"/>
      <c r="BB51" s="306"/>
      <c r="BC51" s="306"/>
      <c r="BD51" s="306"/>
      <c r="BE51" s="306"/>
      <c r="BF51" s="306"/>
      <c r="BG51" s="306"/>
      <c r="BH51" s="306"/>
      <c r="BI51" s="306"/>
      <c r="BJ51" s="306"/>
      <c r="BK51" s="306"/>
      <c r="BL51" s="306"/>
      <c r="BM51" s="306"/>
      <c r="BN51" s="306">
        <v>161800</v>
      </c>
      <c r="BO51" s="306">
        <v>161800</v>
      </c>
      <c r="BP51" s="306">
        <v>0</v>
      </c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  <c r="CC51" s="306"/>
      <c r="CD51" s="306"/>
      <c r="CE51" s="306"/>
      <c r="CF51" s="306"/>
      <c r="CG51" s="306"/>
      <c r="CH51" s="306"/>
      <c r="CI51" s="306"/>
      <c r="CJ51" s="306"/>
      <c r="CK51" s="306"/>
      <c r="CL51" s="306"/>
      <c r="CM51" s="306"/>
      <c r="CN51" s="306"/>
      <c r="CO51" s="306"/>
      <c r="CP51" s="306"/>
      <c r="CQ51" s="306"/>
      <c r="CR51" s="306"/>
      <c r="CS51" s="306"/>
      <c r="CT51" s="306"/>
      <c r="CU51" s="306"/>
      <c r="CV51" s="306"/>
      <c r="CW51" s="306"/>
      <c r="CX51" s="306"/>
      <c r="CY51" s="306"/>
      <c r="CZ51" s="306"/>
      <c r="DA51" s="306"/>
      <c r="DB51" s="306"/>
      <c r="DC51" s="306"/>
      <c r="DD51" s="306">
        <v>0</v>
      </c>
      <c r="DE51" s="306">
        <v>299</v>
      </c>
      <c r="DF51" s="306"/>
      <c r="DG51" s="306"/>
      <c r="DH51" s="306"/>
      <c r="DI51" s="306"/>
      <c r="DJ51" s="306"/>
      <c r="DK51" s="306"/>
      <c r="DL51" s="306"/>
      <c r="DM51" s="306"/>
      <c r="DN51" s="306"/>
      <c r="DO51" s="306"/>
      <c r="DP51" s="306"/>
      <c r="DQ51" s="306"/>
      <c r="DR51" s="394">
        <f t="shared" si="392"/>
        <v>0</v>
      </c>
      <c r="DS51" s="394">
        <f t="shared" si="392"/>
        <v>161800</v>
      </c>
      <c r="DT51" s="394">
        <f t="shared" si="392"/>
        <v>162099</v>
      </c>
      <c r="DU51" s="306"/>
      <c r="DV51" s="306"/>
      <c r="DW51" s="306"/>
      <c r="DX51" s="306"/>
      <c r="DY51" s="306"/>
      <c r="DZ51" s="306"/>
      <c r="EA51" s="306"/>
      <c r="EB51" s="306"/>
      <c r="EC51" s="306"/>
      <c r="ED51" s="306">
        <v>0</v>
      </c>
      <c r="EE51" s="306"/>
      <c r="EF51" s="306"/>
      <c r="EG51" s="306"/>
      <c r="EH51" s="306"/>
      <c r="EI51" s="306"/>
      <c r="EJ51" s="306">
        <v>0</v>
      </c>
      <c r="EK51" s="306"/>
      <c r="EL51" s="306"/>
      <c r="EM51" s="306"/>
      <c r="EN51" s="306"/>
      <c r="EO51" s="306"/>
      <c r="EP51" s="306">
        <v>0</v>
      </c>
      <c r="EQ51" s="306"/>
      <c r="ER51" s="306"/>
      <c r="ES51" s="306">
        <v>0</v>
      </c>
      <c r="ET51" s="306"/>
      <c r="EU51" s="306"/>
      <c r="EV51" s="394">
        <f t="shared" si="393"/>
        <v>0</v>
      </c>
      <c r="EW51" s="394">
        <f t="shared" si="393"/>
        <v>0</v>
      </c>
      <c r="EX51" s="394">
        <f t="shared" si="393"/>
        <v>0</v>
      </c>
      <c r="EY51" s="306"/>
      <c r="EZ51" s="306"/>
      <c r="FA51" s="306"/>
      <c r="FB51" s="306"/>
      <c r="FC51" s="306"/>
      <c r="FD51" s="306"/>
      <c r="FE51" s="306"/>
      <c r="FF51" s="306"/>
      <c r="FG51" s="306"/>
      <c r="FH51" s="306"/>
      <c r="FI51" s="306"/>
      <c r="FJ51" s="306"/>
      <c r="FK51" s="306"/>
      <c r="FL51" s="306"/>
      <c r="FM51" s="306"/>
      <c r="FN51" s="306"/>
      <c r="FO51" s="306"/>
      <c r="FP51" s="306"/>
      <c r="FQ51" s="306"/>
      <c r="FR51" s="306"/>
      <c r="FS51" s="306"/>
      <c r="FT51" s="306"/>
      <c r="FU51" s="306"/>
      <c r="FV51" s="306"/>
      <c r="FW51" s="306"/>
      <c r="FX51" s="306"/>
      <c r="FY51" s="306"/>
      <c r="FZ51" s="306"/>
      <c r="GA51" s="306"/>
      <c r="GB51" s="306"/>
      <c r="GC51" s="306"/>
      <c r="GD51" s="306"/>
      <c r="GE51" s="306"/>
      <c r="GF51" s="306"/>
      <c r="GG51" s="306"/>
      <c r="GH51" s="306"/>
      <c r="GI51" s="306"/>
      <c r="GJ51" s="306"/>
      <c r="GK51" s="306"/>
      <c r="GL51" s="334">
        <f t="shared" si="394"/>
        <v>0</v>
      </c>
      <c r="GM51" s="306">
        <f t="shared" si="394"/>
        <v>0</v>
      </c>
      <c r="GN51" s="306">
        <f t="shared" si="394"/>
        <v>0</v>
      </c>
      <c r="GO51" s="334"/>
      <c r="GP51" s="306">
        <v>540</v>
      </c>
      <c r="GQ51" s="306">
        <v>540</v>
      </c>
      <c r="GR51" s="334"/>
      <c r="GS51" s="306"/>
      <c r="GT51" s="306"/>
      <c r="GU51" s="334"/>
      <c r="GV51" s="306">
        <v>2218</v>
      </c>
      <c r="GW51" s="306">
        <v>2218</v>
      </c>
      <c r="GX51" s="337">
        <f>GL51+GO51+GR51+GU51</f>
        <v>0</v>
      </c>
      <c r="GY51" s="337">
        <f t="shared" si="395"/>
        <v>2758</v>
      </c>
      <c r="GZ51" s="337">
        <f t="shared" si="395"/>
        <v>2758</v>
      </c>
      <c r="HA51" s="337">
        <f t="shared" si="65"/>
        <v>0</v>
      </c>
      <c r="HB51" s="337">
        <f t="shared" si="65"/>
        <v>164558</v>
      </c>
      <c r="HC51" s="338">
        <f t="shared" si="65"/>
        <v>164857</v>
      </c>
    </row>
    <row r="52" spans="1:211" s="167" customFormat="1" x14ac:dyDescent="0.2">
      <c r="A52" s="317" t="s">
        <v>609</v>
      </c>
      <c r="B52" s="310">
        <f>B28+B40</f>
        <v>0</v>
      </c>
      <c r="C52" s="310">
        <f t="shared" ref="C52:BN52" si="396">C28+C40</f>
        <v>0</v>
      </c>
      <c r="D52" s="310">
        <f t="shared" si="396"/>
        <v>20</v>
      </c>
      <c r="E52" s="310">
        <f t="shared" si="396"/>
        <v>0</v>
      </c>
      <c r="F52" s="310">
        <f t="shared" si="396"/>
        <v>0</v>
      </c>
      <c r="G52" s="310">
        <f t="shared" ref="G52" si="397">G28+G40</f>
        <v>0</v>
      </c>
      <c r="H52" s="310">
        <f t="shared" si="396"/>
        <v>0</v>
      </c>
      <c r="I52" s="310">
        <f t="shared" si="396"/>
        <v>0</v>
      </c>
      <c r="J52" s="310">
        <f t="shared" ref="J52" si="398">J28+J40</f>
        <v>0</v>
      </c>
      <c r="K52" s="310">
        <f t="shared" si="396"/>
        <v>500</v>
      </c>
      <c r="L52" s="310">
        <f t="shared" si="396"/>
        <v>500</v>
      </c>
      <c r="M52" s="310">
        <f t="shared" ref="M52" si="399">M28+M40</f>
        <v>1224</v>
      </c>
      <c r="N52" s="310">
        <f t="shared" si="396"/>
        <v>0</v>
      </c>
      <c r="O52" s="310">
        <f t="shared" si="396"/>
        <v>0</v>
      </c>
      <c r="P52" s="310">
        <f t="shared" ref="P52" si="400">P28+P40</f>
        <v>2232</v>
      </c>
      <c r="Q52" s="310">
        <f t="shared" si="396"/>
        <v>0</v>
      </c>
      <c r="R52" s="310">
        <f t="shared" si="396"/>
        <v>0</v>
      </c>
      <c r="S52" s="310">
        <f t="shared" ref="S52" si="401">S28+S40</f>
        <v>0</v>
      </c>
      <c r="T52" s="310">
        <f t="shared" si="396"/>
        <v>0</v>
      </c>
      <c r="U52" s="310">
        <f t="shared" si="396"/>
        <v>0</v>
      </c>
      <c r="V52" s="310">
        <f t="shared" ref="V52" si="402">V28+V40</f>
        <v>0</v>
      </c>
      <c r="W52" s="310">
        <f t="shared" si="396"/>
        <v>0</v>
      </c>
      <c r="X52" s="310">
        <f t="shared" si="396"/>
        <v>0</v>
      </c>
      <c r="Y52" s="310">
        <f t="shared" ref="Y52" si="403">Y28+Y40</f>
        <v>0</v>
      </c>
      <c r="Z52" s="310">
        <f t="shared" si="396"/>
        <v>8048</v>
      </c>
      <c r="AA52" s="310">
        <f t="shared" si="396"/>
        <v>2398006</v>
      </c>
      <c r="AB52" s="310">
        <f t="shared" ref="AB52" si="404">AB28+AB40</f>
        <v>2402997</v>
      </c>
      <c r="AC52" s="310">
        <f t="shared" si="396"/>
        <v>0</v>
      </c>
      <c r="AD52" s="310">
        <f t="shared" si="396"/>
        <v>202718</v>
      </c>
      <c r="AE52" s="310">
        <f t="shared" ref="AE52" si="405">AE28+AE40</f>
        <v>202718</v>
      </c>
      <c r="AF52" s="310">
        <f t="shared" si="396"/>
        <v>0</v>
      </c>
      <c r="AG52" s="310">
        <f t="shared" si="396"/>
        <v>0</v>
      </c>
      <c r="AH52" s="310">
        <f t="shared" ref="AH52" si="406">AH28+AH40</f>
        <v>0</v>
      </c>
      <c r="AI52" s="310">
        <f t="shared" si="396"/>
        <v>0</v>
      </c>
      <c r="AJ52" s="310">
        <f t="shared" si="396"/>
        <v>900</v>
      </c>
      <c r="AK52" s="310">
        <f t="shared" ref="AK52" si="407">AK28+AK40</f>
        <v>905</v>
      </c>
      <c r="AL52" s="310">
        <f t="shared" si="396"/>
        <v>0</v>
      </c>
      <c r="AM52" s="310">
        <f t="shared" si="396"/>
        <v>0</v>
      </c>
      <c r="AN52" s="310">
        <f t="shared" ref="AN52" si="408">AN28+AN40</f>
        <v>392</v>
      </c>
      <c r="AO52" s="310">
        <f t="shared" si="396"/>
        <v>0</v>
      </c>
      <c r="AP52" s="310">
        <f t="shared" si="396"/>
        <v>0</v>
      </c>
      <c r="AQ52" s="310">
        <f t="shared" ref="AQ52" si="409">AQ28+AQ40</f>
        <v>1605</v>
      </c>
      <c r="AR52" s="310">
        <f t="shared" si="396"/>
        <v>0</v>
      </c>
      <c r="AS52" s="310">
        <f t="shared" si="396"/>
        <v>0</v>
      </c>
      <c r="AT52" s="310">
        <f t="shared" ref="AT52" si="410">AT28+AT40</f>
        <v>0</v>
      </c>
      <c r="AU52" s="310">
        <f t="shared" si="396"/>
        <v>0</v>
      </c>
      <c r="AV52" s="310">
        <f t="shared" si="396"/>
        <v>0</v>
      </c>
      <c r="AW52" s="310">
        <f t="shared" ref="AW52" si="411">AW28+AW40</f>
        <v>0</v>
      </c>
      <c r="AX52" s="310">
        <f t="shared" si="396"/>
        <v>0</v>
      </c>
      <c r="AY52" s="310">
        <f t="shared" si="396"/>
        <v>0</v>
      </c>
      <c r="AZ52" s="310">
        <f t="shared" ref="AZ52" si="412">AZ28+AZ40</f>
        <v>0</v>
      </c>
      <c r="BA52" s="310">
        <f t="shared" si="396"/>
        <v>0</v>
      </c>
      <c r="BB52" s="310">
        <f t="shared" si="396"/>
        <v>0</v>
      </c>
      <c r="BC52" s="310">
        <f t="shared" ref="BC52" si="413">BC28+BC40</f>
        <v>0</v>
      </c>
      <c r="BD52" s="310">
        <f t="shared" si="396"/>
        <v>0</v>
      </c>
      <c r="BE52" s="310">
        <f t="shared" si="396"/>
        <v>0</v>
      </c>
      <c r="BF52" s="310">
        <f t="shared" ref="BF52" si="414">BF28+BF40</f>
        <v>0</v>
      </c>
      <c r="BG52" s="310">
        <f t="shared" si="396"/>
        <v>0</v>
      </c>
      <c r="BH52" s="310">
        <f t="shared" si="396"/>
        <v>0</v>
      </c>
      <c r="BI52" s="310">
        <f t="shared" ref="BI52" si="415">BI28+BI40</f>
        <v>1011</v>
      </c>
      <c r="BJ52" s="310">
        <f t="shared" si="396"/>
        <v>0</v>
      </c>
      <c r="BK52" s="310">
        <f t="shared" si="396"/>
        <v>0</v>
      </c>
      <c r="BL52" s="310">
        <f t="shared" ref="BL52" si="416">BL28+BL40</f>
        <v>0</v>
      </c>
      <c r="BM52" s="310">
        <f t="shared" si="396"/>
        <v>0</v>
      </c>
      <c r="BN52" s="310">
        <f t="shared" si="396"/>
        <v>161800</v>
      </c>
      <c r="BO52" s="310">
        <f t="shared" ref="BO52" si="417">BO28+BO40</f>
        <v>161800</v>
      </c>
      <c r="BP52" s="310">
        <f t="shared" ref="BP52:DZ52" si="418">BP28+BP40</f>
        <v>81680</v>
      </c>
      <c r="BQ52" s="310">
        <f t="shared" si="418"/>
        <v>102070</v>
      </c>
      <c r="BR52" s="310">
        <f t="shared" si="418"/>
        <v>0</v>
      </c>
      <c r="BS52" s="310">
        <f t="shared" si="418"/>
        <v>0</v>
      </c>
      <c r="BT52" s="310">
        <f t="shared" si="418"/>
        <v>10913</v>
      </c>
      <c r="BU52" s="310">
        <f t="shared" si="418"/>
        <v>10914</v>
      </c>
      <c r="BV52" s="310">
        <f t="shared" si="418"/>
        <v>0</v>
      </c>
      <c r="BW52" s="310">
        <f t="shared" si="418"/>
        <v>0</v>
      </c>
      <c r="BX52" s="310">
        <f t="shared" si="418"/>
        <v>0</v>
      </c>
      <c r="BY52" s="310">
        <f t="shared" si="418"/>
        <v>0</v>
      </c>
      <c r="BZ52" s="310">
        <f t="shared" si="418"/>
        <v>0</v>
      </c>
      <c r="CA52" s="310">
        <f t="shared" si="418"/>
        <v>368</v>
      </c>
      <c r="CB52" s="310">
        <f t="shared" si="418"/>
        <v>0</v>
      </c>
      <c r="CC52" s="310">
        <f t="shared" si="418"/>
        <v>0</v>
      </c>
      <c r="CD52" s="310">
        <f t="shared" si="418"/>
        <v>0</v>
      </c>
      <c r="CE52" s="310">
        <f t="shared" si="418"/>
        <v>2825670</v>
      </c>
      <c r="CF52" s="310">
        <f t="shared" si="418"/>
        <v>3160178</v>
      </c>
      <c r="CG52" s="310">
        <f t="shared" si="418"/>
        <v>3023934</v>
      </c>
      <c r="CH52" s="310">
        <f t="shared" si="418"/>
        <v>0</v>
      </c>
      <c r="CI52" s="310">
        <f t="shared" si="418"/>
        <v>0</v>
      </c>
      <c r="CJ52" s="310">
        <f t="shared" si="418"/>
        <v>0</v>
      </c>
      <c r="CK52" s="310">
        <f t="shared" si="418"/>
        <v>168194</v>
      </c>
      <c r="CL52" s="310">
        <f t="shared" si="418"/>
        <v>1407130</v>
      </c>
      <c r="CM52" s="310">
        <f t="shared" si="418"/>
        <v>1407130</v>
      </c>
      <c r="CN52" s="310">
        <f t="shared" si="418"/>
        <v>390000</v>
      </c>
      <c r="CO52" s="310">
        <f t="shared" si="418"/>
        <v>441998</v>
      </c>
      <c r="CP52" s="310">
        <f t="shared" si="418"/>
        <v>51998</v>
      </c>
      <c r="CQ52" s="310">
        <f t="shared" si="418"/>
        <v>0</v>
      </c>
      <c r="CR52" s="310">
        <f t="shared" si="418"/>
        <v>0</v>
      </c>
      <c r="CS52" s="310">
        <f t="shared" si="418"/>
        <v>0</v>
      </c>
      <c r="CT52" s="310">
        <f t="shared" si="418"/>
        <v>0</v>
      </c>
      <c r="CU52" s="310">
        <f t="shared" si="418"/>
        <v>0</v>
      </c>
      <c r="CV52" s="310">
        <f t="shared" si="418"/>
        <v>0</v>
      </c>
      <c r="CW52" s="310">
        <f t="shared" si="418"/>
        <v>0</v>
      </c>
      <c r="CX52" s="310">
        <f t="shared" si="418"/>
        <v>1000</v>
      </c>
      <c r="CY52" s="310">
        <f t="shared" si="418"/>
        <v>1000</v>
      </c>
      <c r="CZ52" s="310">
        <f t="shared" si="418"/>
        <v>0</v>
      </c>
      <c r="DA52" s="310">
        <f t="shared" si="418"/>
        <v>0</v>
      </c>
      <c r="DB52" s="310">
        <f t="shared" si="418"/>
        <v>3074</v>
      </c>
      <c r="DC52" s="310">
        <f t="shared" si="418"/>
        <v>140000</v>
      </c>
      <c r="DD52" s="310">
        <f t="shared" si="418"/>
        <v>140000</v>
      </c>
      <c r="DE52" s="310">
        <f t="shared" si="418"/>
        <v>217233</v>
      </c>
      <c r="DF52" s="310">
        <f t="shared" si="418"/>
        <v>120507</v>
      </c>
      <c r="DG52" s="310">
        <f t="shared" si="418"/>
        <v>0</v>
      </c>
      <c r="DH52" s="310">
        <f t="shared" si="418"/>
        <v>14008</v>
      </c>
      <c r="DI52" s="310">
        <f t="shared" si="418"/>
        <v>0</v>
      </c>
      <c r="DJ52" s="310">
        <f t="shared" si="418"/>
        <v>0</v>
      </c>
      <c r="DK52" s="310">
        <f t="shared" si="418"/>
        <v>17</v>
      </c>
      <c r="DL52" s="310">
        <f t="shared" si="418"/>
        <v>0</v>
      </c>
      <c r="DM52" s="310">
        <f t="shared" si="418"/>
        <v>0</v>
      </c>
      <c r="DN52" s="310">
        <f t="shared" si="418"/>
        <v>0</v>
      </c>
      <c r="DO52" s="310">
        <f t="shared" si="418"/>
        <v>75000</v>
      </c>
      <c r="DP52" s="310">
        <f t="shared" si="418"/>
        <v>76741</v>
      </c>
      <c r="DQ52" s="310">
        <f t="shared" si="418"/>
        <v>76741</v>
      </c>
      <c r="DR52" s="395">
        <f t="shared" si="418"/>
        <v>3809599</v>
      </c>
      <c r="DS52" s="395">
        <f t="shared" si="418"/>
        <v>8103954</v>
      </c>
      <c r="DT52" s="395">
        <f t="shared" si="418"/>
        <v>7581321</v>
      </c>
      <c r="DU52" s="310">
        <f t="shared" si="418"/>
        <v>0</v>
      </c>
      <c r="DV52" s="310">
        <f t="shared" si="418"/>
        <v>0</v>
      </c>
      <c r="DW52" s="310">
        <f t="shared" si="418"/>
        <v>0</v>
      </c>
      <c r="DX52" s="310">
        <f t="shared" si="418"/>
        <v>0</v>
      </c>
      <c r="DY52" s="310">
        <f t="shared" si="418"/>
        <v>0</v>
      </c>
      <c r="DZ52" s="310">
        <f t="shared" si="418"/>
        <v>0</v>
      </c>
      <c r="EA52" s="310">
        <f t="shared" ref="EA52:GL52" si="419">EA28+EA40</f>
        <v>0</v>
      </c>
      <c r="EB52" s="310">
        <f t="shared" si="419"/>
        <v>0</v>
      </c>
      <c r="EC52" s="310">
        <f t="shared" si="419"/>
        <v>0</v>
      </c>
      <c r="ED52" s="310">
        <f t="shared" si="419"/>
        <v>0</v>
      </c>
      <c r="EE52" s="310">
        <f t="shared" si="419"/>
        <v>2703</v>
      </c>
      <c r="EF52" s="310">
        <f t="shared" si="419"/>
        <v>2703</v>
      </c>
      <c r="EG52" s="310">
        <f t="shared" si="419"/>
        <v>0</v>
      </c>
      <c r="EH52" s="310">
        <f t="shared" si="419"/>
        <v>0</v>
      </c>
      <c r="EI52" s="310">
        <f t="shared" si="419"/>
        <v>0</v>
      </c>
      <c r="EJ52" s="310">
        <f t="shared" si="419"/>
        <v>0</v>
      </c>
      <c r="EK52" s="310">
        <f t="shared" si="419"/>
        <v>42912</v>
      </c>
      <c r="EL52" s="310">
        <f t="shared" si="419"/>
        <v>42912</v>
      </c>
      <c r="EM52" s="310">
        <f t="shared" si="419"/>
        <v>0</v>
      </c>
      <c r="EN52" s="310">
        <f t="shared" si="419"/>
        <v>0</v>
      </c>
      <c r="EO52" s="310">
        <f t="shared" si="419"/>
        <v>0</v>
      </c>
      <c r="EP52" s="310">
        <f t="shared" si="419"/>
        <v>0</v>
      </c>
      <c r="EQ52" s="310">
        <f t="shared" si="419"/>
        <v>66940</v>
      </c>
      <c r="ER52" s="310">
        <f t="shared" si="419"/>
        <v>68945</v>
      </c>
      <c r="ES52" s="310">
        <f t="shared" si="419"/>
        <v>0</v>
      </c>
      <c r="ET52" s="310">
        <f t="shared" si="419"/>
        <v>7907</v>
      </c>
      <c r="EU52" s="310">
        <f t="shared" si="419"/>
        <v>7907</v>
      </c>
      <c r="EV52" s="395">
        <f t="shared" si="419"/>
        <v>0</v>
      </c>
      <c r="EW52" s="395">
        <f t="shared" si="419"/>
        <v>120462</v>
      </c>
      <c r="EX52" s="395">
        <f t="shared" si="419"/>
        <v>122467</v>
      </c>
      <c r="EY52" s="310">
        <f t="shared" si="419"/>
        <v>3000</v>
      </c>
      <c r="EZ52" s="310">
        <f t="shared" si="419"/>
        <v>17831</v>
      </c>
      <c r="FA52" s="310">
        <f t="shared" si="419"/>
        <v>17316</v>
      </c>
      <c r="FB52" s="310">
        <f t="shared" si="419"/>
        <v>0</v>
      </c>
      <c r="FC52" s="310">
        <f t="shared" si="419"/>
        <v>800</v>
      </c>
      <c r="FD52" s="310">
        <f t="shared" si="419"/>
        <v>800</v>
      </c>
      <c r="FE52" s="310">
        <f t="shared" si="419"/>
        <v>0</v>
      </c>
      <c r="FF52" s="310">
        <f t="shared" si="419"/>
        <v>0</v>
      </c>
      <c r="FG52" s="310">
        <f t="shared" si="419"/>
        <v>0</v>
      </c>
      <c r="FH52" s="310">
        <f t="shared" si="419"/>
        <v>59796</v>
      </c>
      <c r="FI52" s="310">
        <f t="shared" si="419"/>
        <v>451560</v>
      </c>
      <c r="FJ52" s="310">
        <f t="shared" si="419"/>
        <v>451397</v>
      </c>
      <c r="FK52" s="310">
        <f t="shared" si="419"/>
        <v>0</v>
      </c>
      <c r="FL52" s="310">
        <f t="shared" si="419"/>
        <v>0</v>
      </c>
      <c r="FM52" s="310">
        <f t="shared" si="419"/>
        <v>0</v>
      </c>
      <c r="FN52" s="310">
        <f t="shared" si="419"/>
        <v>12401</v>
      </c>
      <c r="FO52" s="310">
        <f t="shared" si="419"/>
        <v>12401</v>
      </c>
      <c r="FP52" s="310">
        <f t="shared" si="419"/>
        <v>0</v>
      </c>
      <c r="FQ52" s="310">
        <f t="shared" si="419"/>
        <v>928</v>
      </c>
      <c r="FR52" s="310">
        <f t="shared" si="419"/>
        <v>928</v>
      </c>
      <c r="FS52" s="310">
        <f t="shared" si="419"/>
        <v>909</v>
      </c>
      <c r="FT52" s="310">
        <f t="shared" si="419"/>
        <v>713</v>
      </c>
      <c r="FU52" s="310">
        <f t="shared" si="419"/>
        <v>713</v>
      </c>
      <c r="FV52" s="310">
        <f t="shared" si="419"/>
        <v>0</v>
      </c>
      <c r="FW52" s="310">
        <f t="shared" si="419"/>
        <v>0</v>
      </c>
      <c r="FX52" s="310">
        <f t="shared" si="419"/>
        <v>0</v>
      </c>
      <c r="FY52" s="310">
        <f t="shared" si="419"/>
        <v>0</v>
      </c>
      <c r="FZ52" s="310">
        <f t="shared" si="419"/>
        <v>0</v>
      </c>
      <c r="GA52" s="310">
        <f t="shared" si="419"/>
        <v>0</v>
      </c>
      <c r="GB52" s="310">
        <f t="shared" si="419"/>
        <v>0</v>
      </c>
      <c r="GC52" s="310">
        <f t="shared" si="419"/>
        <v>0</v>
      </c>
      <c r="GD52" s="310">
        <f t="shared" si="419"/>
        <v>0</v>
      </c>
      <c r="GE52" s="310">
        <f t="shared" si="419"/>
        <v>0</v>
      </c>
      <c r="GF52" s="310">
        <f t="shared" si="419"/>
        <v>0</v>
      </c>
      <c r="GG52" s="310">
        <f t="shared" si="419"/>
        <v>843</v>
      </c>
      <c r="GH52" s="310">
        <f t="shared" si="419"/>
        <v>843</v>
      </c>
      <c r="GI52" s="310">
        <f t="shared" si="419"/>
        <v>0</v>
      </c>
      <c r="GJ52" s="310">
        <f t="shared" si="419"/>
        <v>0</v>
      </c>
      <c r="GK52" s="310">
        <f t="shared" si="419"/>
        <v>0</v>
      </c>
      <c r="GL52" s="310">
        <f t="shared" si="419"/>
        <v>76838</v>
      </c>
      <c r="GM52" s="310">
        <f t="shared" ref="GM52:GQ52" si="420">GM28+GM40</f>
        <v>485076</v>
      </c>
      <c r="GN52" s="310">
        <f t="shared" si="420"/>
        <v>471265</v>
      </c>
      <c r="GO52" s="310">
        <f t="shared" si="420"/>
        <v>26517</v>
      </c>
      <c r="GP52" s="310">
        <f t="shared" si="420"/>
        <v>38894</v>
      </c>
      <c r="GQ52" s="310">
        <f t="shared" si="420"/>
        <v>36787</v>
      </c>
      <c r="GR52" s="310">
        <f>GR28+GR40</f>
        <v>0</v>
      </c>
      <c r="GS52" s="310">
        <f t="shared" ref="GS52" si="421">GS28+GS40</f>
        <v>0</v>
      </c>
      <c r="GT52" s="310">
        <v>0</v>
      </c>
      <c r="GU52" s="310">
        <f>GU28+GU40</f>
        <v>0</v>
      </c>
      <c r="GV52" s="310">
        <f t="shared" ref="GV52:GW52" si="422">GV28+GV40</f>
        <v>21948</v>
      </c>
      <c r="GW52" s="310">
        <f t="shared" si="422"/>
        <v>21948</v>
      </c>
      <c r="GX52" s="310">
        <f>GX28+GX40</f>
        <v>103355</v>
      </c>
      <c r="GY52" s="310">
        <f t="shared" ref="GY52:GZ52" si="423">GY28+GY40</f>
        <v>545918</v>
      </c>
      <c r="GZ52" s="310">
        <f t="shared" si="423"/>
        <v>530000</v>
      </c>
      <c r="HA52" s="310">
        <f>HA28+HA40</f>
        <v>3912954</v>
      </c>
      <c r="HB52" s="310">
        <f t="shared" ref="HB52:HC52" si="424">HB28+HB40</f>
        <v>8770334</v>
      </c>
      <c r="HC52" s="311">
        <f t="shared" si="424"/>
        <v>8233788</v>
      </c>
    </row>
    <row r="53" spans="1:211" s="167" customFormat="1" x14ac:dyDescent="0.2">
      <c r="A53" s="317" t="s">
        <v>610</v>
      </c>
      <c r="B53" s="310">
        <f>B54+B58</f>
        <v>0</v>
      </c>
      <c r="C53" s="310">
        <f t="shared" ref="C53:BN53" si="425">C54+C58</f>
        <v>0</v>
      </c>
      <c r="D53" s="310">
        <f t="shared" si="425"/>
        <v>0</v>
      </c>
      <c r="E53" s="310">
        <f t="shared" si="425"/>
        <v>0</v>
      </c>
      <c r="F53" s="310">
        <f t="shared" si="425"/>
        <v>0</v>
      </c>
      <c r="G53" s="310">
        <f t="shared" ref="G53" si="426">G54+G58</f>
        <v>0</v>
      </c>
      <c r="H53" s="310">
        <f t="shared" si="425"/>
        <v>0</v>
      </c>
      <c r="I53" s="310">
        <f t="shared" si="425"/>
        <v>0</v>
      </c>
      <c r="J53" s="310">
        <f t="shared" ref="J53" si="427">J54+J58</f>
        <v>0</v>
      </c>
      <c r="K53" s="310">
        <f t="shared" si="425"/>
        <v>0</v>
      </c>
      <c r="L53" s="310">
        <f t="shared" si="425"/>
        <v>0</v>
      </c>
      <c r="M53" s="310">
        <f t="shared" ref="M53" si="428">M54+M58</f>
        <v>0</v>
      </c>
      <c r="N53" s="310">
        <f t="shared" si="425"/>
        <v>0</v>
      </c>
      <c r="O53" s="310">
        <f t="shared" si="425"/>
        <v>0</v>
      </c>
      <c r="P53" s="310">
        <f t="shared" ref="P53" si="429">P54+P58</f>
        <v>0</v>
      </c>
      <c r="Q53" s="310">
        <f t="shared" si="425"/>
        <v>0</v>
      </c>
      <c r="R53" s="310">
        <f t="shared" si="425"/>
        <v>0</v>
      </c>
      <c r="S53" s="310">
        <f t="shared" ref="S53" si="430">S54+S58</f>
        <v>0</v>
      </c>
      <c r="T53" s="310">
        <f t="shared" si="425"/>
        <v>0</v>
      </c>
      <c r="U53" s="310">
        <f t="shared" si="425"/>
        <v>0</v>
      </c>
      <c r="V53" s="310">
        <f t="shared" ref="V53" si="431">V54+V58</f>
        <v>0</v>
      </c>
      <c r="W53" s="310">
        <f t="shared" si="425"/>
        <v>0</v>
      </c>
      <c r="X53" s="310">
        <f t="shared" si="425"/>
        <v>5993844</v>
      </c>
      <c r="Y53" s="310">
        <f t="shared" ref="Y53" si="432">Y54+Y58</f>
        <v>5993840</v>
      </c>
      <c r="Z53" s="310">
        <f t="shared" si="425"/>
        <v>477426</v>
      </c>
      <c r="AA53" s="310">
        <f t="shared" si="425"/>
        <v>897580</v>
      </c>
      <c r="AB53" s="310">
        <f t="shared" ref="AB53" si="433">AB54+AB58</f>
        <v>841909</v>
      </c>
      <c r="AC53" s="310">
        <f t="shared" si="425"/>
        <v>0</v>
      </c>
      <c r="AD53" s="310">
        <f t="shared" si="425"/>
        <v>0</v>
      </c>
      <c r="AE53" s="310">
        <f t="shared" ref="AE53" si="434">AE54+AE58</f>
        <v>0</v>
      </c>
      <c r="AF53" s="310">
        <f t="shared" si="425"/>
        <v>0</v>
      </c>
      <c r="AG53" s="310">
        <f t="shared" si="425"/>
        <v>0</v>
      </c>
      <c r="AH53" s="310">
        <f t="shared" ref="AH53" si="435">AH54+AH58</f>
        <v>0</v>
      </c>
      <c r="AI53" s="310">
        <f t="shared" si="425"/>
        <v>0</v>
      </c>
      <c r="AJ53" s="310">
        <f t="shared" si="425"/>
        <v>0</v>
      </c>
      <c r="AK53" s="310">
        <f t="shared" ref="AK53" si="436">AK54+AK58</f>
        <v>0</v>
      </c>
      <c r="AL53" s="310">
        <f t="shared" si="425"/>
        <v>0</v>
      </c>
      <c r="AM53" s="310">
        <f t="shared" si="425"/>
        <v>0</v>
      </c>
      <c r="AN53" s="310">
        <f t="shared" ref="AN53" si="437">AN54+AN58</f>
        <v>0</v>
      </c>
      <c r="AO53" s="310">
        <f t="shared" si="425"/>
        <v>0</v>
      </c>
      <c r="AP53" s="310">
        <f t="shared" si="425"/>
        <v>0</v>
      </c>
      <c r="AQ53" s="310">
        <f t="shared" ref="AQ53" si="438">AQ54+AQ58</f>
        <v>0</v>
      </c>
      <c r="AR53" s="310">
        <f t="shared" si="425"/>
        <v>0</v>
      </c>
      <c r="AS53" s="310">
        <f t="shared" si="425"/>
        <v>0</v>
      </c>
      <c r="AT53" s="310">
        <f t="shared" ref="AT53" si="439">AT54+AT58</f>
        <v>0</v>
      </c>
      <c r="AU53" s="310">
        <f t="shared" si="425"/>
        <v>0</v>
      </c>
      <c r="AV53" s="310">
        <f t="shared" si="425"/>
        <v>0</v>
      </c>
      <c r="AW53" s="310">
        <f t="shared" ref="AW53" si="440">AW54+AW58</f>
        <v>0</v>
      </c>
      <c r="AX53" s="310">
        <f t="shared" si="425"/>
        <v>0</v>
      </c>
      <c r="AY53" s="310">
        <f t="shared" si="425"/>
        <v>0</v>
      </c>
      <c r="AZ53" s="310">
        <f t="shared" ref="AZ53" si="441">AZ54+AZ58</f>
        <v>0</v>
      </c>
      <c r="BA53" s="310">
        <f t="shared" si="425"/>
        <v>0</v>
      </c>
      <c r="BB53" s="310">
        <f t="shared" si="425"/>
        <v>0</v>
      </c>
      <c r="BC53" s="310">
        <f t="shared" ref="BC53" si="442">BC54+BC58</f>
        <v>0</v>
      </c>
      <c r="BD53" s="310">
        <f t="shared" si="425"/>
        <v>0</v>
      </c>
      <c r="BE53" s="310">
        <f t="shared" si="425"/>
        <v>0</v>
      </c>
      <c r="BF53" s="310">
        <f t="shared" ref="BF53" si="443">BF54+BF58</f>
        <v>0</v>
      </c>
      <c r="BG53" s="310">
        <f t="shared" si="425"/>
        <v>0</v>
      </c>
      <c r="BH53" s="310">
        <f t="shared" si="425"/>
        <v>0</v>
      </c>
      <c r="BI53" s="310">
        <f t="shared" ref="BI53" si="444">BI54+BI58</f>
        <v>0</v>
      </c>
      <c r="BJ53" s="310">
        <f t="shared" si="425"/>
        <v>0</v>
      </c>
      <c r="BK53" s="310">
        <f t="shared" si="425"/>
        <v>0</v>
      </c>
      <c r="BL53" s="310">
        <f t="shared" ref="BL53" si="445">BL54+BL58</f>
        <v>0</v>
      </c>
      <c r="BM53" s="310">
        <f t="shared" si="425"/>
        <v>0</v>
      </c>
      <c r="BN53" s="310">
        <f t="shared" si="425"/>
        <v>0</v>
      </c>
      <c r="BO53" s="310">
        <f t="shared" ref="BO53" si="446">BO54+BO58</f>
        <v>0</v>
      </c>
      <c r="BP53" s="310">
        <f t="shared" ref="BP53:DZ53" si="447">BP54+BP58</f>
        <v>0</v>
      </c>
      <c r="BQ53" s="310">
        <f t="shared" si="447"/>
        <v>0</v>
      </c>
      <c r="BR53" s="310">
        <f t="shared" si="447"/>
        <v>0</v>
      </c>
      <c r="BS53" s="310">
        <f t="shared" si="447"/>
        <v>0</v>
      </c>
      <c r="BT53" s="310">
        <f t="shared" si="447"/>
        <v>0</v>
      </c>
      <c r="BU53" s="310">
        <f t="shared" si="447"/>
        <v>0</v>
      </c>
      <c r="BV53" s="310">
        <f t="shared" si="447"/>
        <v>0</v>
      </c>
      <c r="BW53" s="310">
        <f t="shared" si="447"/>
        <v>0</v>
      </c>
      <c r="BX53" s="310">
        <f t="shared" si="447"/>
        <v>0</v>
      </c>
      <c r="BY53" s="310">
        <f t="shared" si="447"/>
        <v>0</v>
      </c>
      <c r="BZ53" s="310">
        <f t="shared" si="447"/>
        <v>0</v>
      </c>
      <c r="CA53" s="310">
        <f t="shared" si="447"/>
        <v>0</v>
      </c>
      <c r="CB53" s="310">
        <f t="shared" si="447"/>
        <v>0</v>
      </c>
      <c r="CC53" s="310">
        <f t="shared" si="447"/>
        <v>0</v>
      </c>
      <c r="CD53" s="310">
        <f t="shared" si="447"/>
        <v>0</v>
      </c>
      <c r="CE53" s="310">
        <f t="shared" si="447"/>
        <v>0</v>
      </c>
      <c r="CF53" s="310">
        <f t="shared" si="447"/>
        <v>0</v>
      </c>
      <c r="CG53" s="310">
        <f t="shared" si="447"/>
        <v>0</v>
      </c>
      <c r="CH53" s="310">
        <f t="shared" si="447"/>
        <v>0</v>
      </c>
      <c r="CI53" s="310">
        <f t="shared" si="447"/>
        <v>0</v>
      </c>
      <c r="CJ53" s="310">
        <f t="shared" si="447"/>
        <v>0</v>
      </c>
      <c r="CK53" s="310">
        <f t="shared" si="447"/>
        <v>0</v>
      </c>
      <c r="CL53" s="310">
        <f t="shared" si="447"/>
        <v>0</v>
      </c>
      <c r="CM53" s="310">
        <f t="shared" si="447"/>
        <v>0</v>
      </c>
      <c r="CN53" s="310">
        <f t="shared" si="447"/>
        <v>0</v>
      </c>
      <c r="CO53" s="310">
        <f t="shared" si="447"/>
        <v>0</v>
      </c>
      <c r="CP53" s="310">
        <f t="shared" si="447"/>
        <v>0</v>
      </c>
      <c r="CQ53" s="310">
        <f t="shared" si="447"/>
        <v>0</v>
      </c>
      <c r="CR53" s="310">
        <f t="shared" si="447"/>
        <v>0</v>
      </c>
      <c r="CS53" s="310">
        <f t="shared" si="447"/>
        <v>0</v>
      </c>
      <c r="CT53" s="310">
        <f t="shared" si="447"/>
        <v>0</v>
      </c>
      <c r="CU53" s="310">
        <f t="shared" si="447"/>
        <v>0</v>
      </c>
      <c r="CV53" s="310">
        <f t="shared" si="447"/>
        <v>0</v>
      </c>
      <c r="CW53" s="310">
        <f t="shared" si="447"/>
        <v>0</v>
      </c>
      <c r="CX53" s="310">
        <f t="shared" si="447"/>
        <v>0</v>
      </c>
      <c r="CY53" s="310">
        <f t="shared" si="447"/>
        <v>0</v>
      </c>
      <c r="CZ53" s="310">
        <f t="shared" si="447"/>
        <v>0</v>
      </c>
      <c r="DA53" s="310">
        <f t="shared" si="447"/>
        <v>0</v>
      </c>
      <c r="DB53" s="310">
        <f t="shared" si="447"/>
        <v>0</v>
      </c>
      <c r="DC53" s="310">
        <f t="shared" si="447"/>
        <v>0</v>
      </c>
      <c r="DD53" s="310">
        <f t="shared" si="447"/>
        <v>0</v>
      </c>
      <c r="DE53" s="310">
        <f t="shared" si="447"/>
        <v>0</v>
      </c>
      <c r="DF53" s="310">
        <f t="shared" si="447"/>
        <v>0</v>
      </c>
      <c r="DG53" s="310">
        <f t="shared" si="447"/>
        <v>0</v>
      </c>
      <c r="DH53" s="310">
        <f t="shared" si="447"/>
        <v>0</v>
      </c>
      <c r="DI53" s="310">
        <f t="shared" si="447"/>
        <v>0</v>
      </c>
      <c r="DJ53" s="310">
        <f t="shared" si="447"/>
        <v>0</v>
      </c>
      <c r="DK53" s="310">
        <f t="shared" si="447"/>
        <v>0</v>
      </c>
      <c r="DL53" s="310">
        <f t="shared" si="447"/>
        <v>0</v>
      </c>
      <c r="DM53" s="310">
        <f t="shared" si="447"/>
        <v>0</v>
      </c>
      <c r="DN53" s="310">
        <f t="shared" si="447"/>
        <v>0</v>
      </c>
      <c r="DO53" s="310">
        <f t="shared" si="447"/>
        <v>0</v>
      </c>
      <c r="DP53" s="310">
        <f t="shared" si="447"/>
        <v>0</v>
      </c>
      <c r="DQ53" s="310">
        <f t="shared" si="447"/>
        <v>0</v>
      </c>
      <c r="DR53" s="395">
        <f t="shared" si="447"/>
        <v>477426</v>
      </c>
      <c r="DS53" s="395">
        <f t="shared" si="447"/>
        <v>6891424</v>
      </c>
      <c r="DT53" s="395">
        <f t="shared" si="447"/>
        <v>6835749</v>
      </c>
      <c r="DU53" s="310">
        <f t="shared" si="447"/>
        <v>0</v>
      </c>
      <c r="DV53" s="310">
        <f t="shared" si="447"/>
        <v>0</v>
      </c>
      <c r="DW53" s="310">
        <f t="shared" si="447"/>
        <v>0</v>
      </c>
      <c r="DX53" s="310">
        <f t="shared" si="447"/>
        <v>0</v>
      </c>
      <c r="DY53" s="310">
        <f t="shared" si="447"/>
        <v>0</v>
      </c>
      <c r="DZ53" s="310">
        <f t="shared" si="447"/>
        <v>0</v>
      </c>
      <c r="EA53" s="310">
        <f t="shared" ref="EA53:GL53" si="448">EA54+EA58</f>
        <v>0</v>
      </c>
      <c r="EB53" s="310">
        <f t="shared" si="448"/>
        <v>0</v>
      </c>
      <c r="EC53" s="310">
        <f t="shared" si="448"/>
        <v>0</v>
      </c>
      <c r="ED53" s="310">
        <f t="shared" si="448"/>
        <v>0</v>
      </c>
      <c r="EE53" s="310">
        <f t="shared" si="448"/>
        <v>0</v>
      </c>
      <c r="EF53" s="310">
        <f t="shared" si="448"/>
        <v>0</v>
      </c>
      <c r="EG53" s="310">
        <f t="shared" si="448"/>
        <v>0</v>
      </c>
      <c r="EH53" s="310">
        <f t="shared" si="448"/>
        <v>0</v>
      </c>
      <c r="EI53" s="310">
        <f t="shared" si="448"/>
        <v>0</v>
      </c>
      <c r="EJ53" s="310">
        <f t="shared" si="448"/>
        <v>0</v>
      </c>
      <c r="EK53" s="310">
        <f t="shared" si="448"/>
        <v>0</v>
      </c>
      <c r="EL53" s="310">
        <f t="shared" si="448"/>
        <v>0</v>
      </c>
      <c r="EM53" s="310">
        <f t="shared" si="448"/>
        <v>0</v>
      </c>
      <c r="EN53" s="310">
        <f t="shared" si="448"/>
        <v>0</v>
      </c>
      <c r="EO53" s="310">
        <f t="shared" si="448"/>
        <v>0</v>
      </c>
      <c r="EP53" s="310">
        <f t="shared" si="448"/>
        <v>0</v>
      </c>
      <c r="EQ53" s="310">
        <f t="shared" si="448"/>
        <v>0</v>
      </c>
      <c r="ER53" s="310">
        <f t="shared" si="448"/>
        <v>0</v>
      </c>
      <c r="ES53" s="310">
        <f t="shared" si="448"/>
        <v>0</v>
      </c>
      <c r="ET53" s="310">
        <f t="shared" si="448"/>
        <v>0</v>
      </c>
      <c r="EU53" s="310">
        <f t="shared" si="448"/>
        <v>0</v>
      </c>
      <c r="EV53" s="395">
        <f t="shared" si="448"/>
        <v>0</v>
      </c>
      <c r="EW53" s="395">
        <f t="shared" si="448"/>
        <v>0</v>
      </c>
      <c r="EX53" s="395">
        <f t="shared" si="448"/>
        <v>0</v>
      </c>
      <c r="EY53" s="310">
        <f t="shared" si="448"/>
        <v>0</v>
      </c>
      <c r="EZ53" s="310">
        <f t="shared" si="448"/>
        <v>0</v>
      </c>
      <c r="FA53" s="310">
        <f t="shared" si="448"/>
        <v>0</v>
      </c>
      <c r="FB53" s="310">
        <f t="shared" si="448"/>
        <v>0</v>
      </c>
      <c r="FC53" s="310">
        <f t="shared" si="448"/>
        <v>0</v>
      </c>
      <c r="FD53" s="310">
        <f t="shared" si="448"/>
        <v>0</v>
      </c>
      <c r="FE53" s="310">
        <f t="shared" si="448"/>
        <v>0</v>
      </c>
      <c r="FF53" s="310">
        <f t="shared" si="448"/>
        <v>0</v>
      </c>
      <c r="FG53" s="310">
        <f t="shared" si="448"/>
        <v>0</v>
      </c>
      <c r="FH53" s="310">
        <f t="shared" si="448"/>
        <v>0</v>
      </c>
      <c r="FI53" s="310">
        <f t="shared" si="448"/>
        <v>0</v>
      </c>
      <c r="FJ53" s="310">
        <f t="shared" si="448"/>
        <v>0</v>
      </c>
      <c r="FK53" s="310">
        <f t="shared" si="448"/>
        <v>0</v>
      </c>
      <c r="FL53" s="310">
        <f t="shared" si="448"/>
        <v>0</v>
      </c>
      <c r="FM53" s="310">
        <f t="shared" si="448"/>
        <v>0</v>
      </c>
      <c r="FN53" s="310">
        <f t="shared" si="448"/>
        <v>0</v>
      </c>
      <c r="FO53" s="310">
        <f t="shared" si="448"/>
        <v>0</v>
      </c>
      <c r="FP53" s="310">
        <f t="shared" si="448"/>
        <v>0</v>
      </c>
      <c r="FQ53" s="310">
        <f t="shared" si="448"/>
        <v>0</v>
      </c>
      <c r="FR53" s="310">
        <f t="shared" si="448"/>
        <v>0</v>
      </c>
      <c r="FS53" s="310">
        <f t="shared" si="448"/>
        <v>0</v>
      </c>
      <c r="FT53" s="310">
        <f t="shared" si="448"/>
        <v>0</v>
      </c>
      <c r="FU53" s="310">
        <f t="shared" si="448"/>
        <v>0</v>
      </c>
      <c r="FV53" s="310">
        <f t="shared" si="448"/>
        <v>0</v>
      </c>
      <c r="FW53" s="310">
        <f t="shared" si="448"/>
        <v>0</v>
      </c>
      <c r="FX53" s="310">
        <f t="shared" si="448"/>
        <v>0</v>
      </c>
      <c r="FY53" s="310">
        <f t="shared" si="448"/>
        <v>0</v>
      </c>
      <c r="FZ53" s="310">
        <f t="shared" si="448"/>
        <v>0</v>
      </c>
      <c r="GA53" s="310">
        <f t="shared" si="448"/>
        <v>0</v>
      </c>
      <c r="GB53" s="310">
        <f t="shared" si="448"/>
        <v>0</v>
      </c>
      <c r="GC53" s="310">
        <f t="shared" si="448"/>
        <v>0</v>
      </c>
      <c r="GD53" s="310">
        <f t="shared" si="448"/>
        <v>0</v>
      </c>
      <c r="GE53" s="310">
        <f t="shared" si="448"/>
        <v>0</v>
      </c>
      <c r="GF53" s="310">
        <f t="shared" si="448"/>
        <v>0</v>
      </c>
      <c r="GG53" s="310">
        <f t="shared" si="448"/>
        <v>0</v>
      </c>
      <c r="GH53" s="310">
        <f t="shared" si="448"/>
        <v>0</v>
      </c>
      <c r="GI53" s="310">
        <f>GI54+GI58</f>
        <v>0</v>
      </c>
      <c r="GJ53" s="310">
        <f t="shared" ref="GJ53:GK53" si="449">GJ54+GJ58</f>
        <v>0</v>
      </c>
      <c r="GK53" s="310">
        <f t="shared" si="449"/>
        <v>0</v>
      </c>
      <c r="GL53" s="310">
        <f t="shared" si="448"/>
        <v>0</v>
      </c>
      <c r="GM53" s="310">
        <f t="shared" ref="GM53:GS53" si="450">GM54+GM58</f>
        <v>0</v>
      </c>
      <c r="GN53" s="310">
        <f t="shared" si="450"/>
        <v>0</v>
      </c>
      <c r="GO53" s="310">
        <f t="shared" si="450"/>
        <v>0</v>
      </c>
      <c r="GP53" s="310">
        <f t="shared" si="450"/>
        <v>0</v>
      </c>
      <c r="GQ53" s="310">
        <f t="shared" si="450"/>
        <v>0</v>
      </c>
      <c r="GR53" s="310">
        <f t="shared" si="450"/>
        <v>0</v>
      </c>
      <c r="GS53" s="310">
        <f t="shared" si="450"/>
        <v>0</v>
      </c>
      <c r="GT53" s="310">
        <v>0</v>
      </c>
      <c r="GU53" s="310">
        <f>GU54+GU58</f>
        <v>0</v>
      </c>
      <c r="GV53" s="310">
        <f t="shared" ref="GV53:GW53" si="451">GV54+GV58</f>
        <v>0</v>
      </c>
      <c r="GW53" s="310">
        <f t="shared" si="451"/>
        <v>0</v>
      </c>
      <c r="GX53" s="310">
        <f>GX54+GX58</f>
        <v>0</v>
      </c>
      <c r="GY53" s="310">
        <f t="shared" ref="GY53:GZ53" si="452">GY54+GY58</f>
        <v>0</v>
      </c>
      <c r="GZ53" s="310">
        <f t="shared" si="452"/>
        <v>0</v>
      </c>
      <c r="HA53" s="310">
        <f>HA54+HA58</f>
        <v>477426</v>
      </c>
      <c r="HB53" s="310">
        <f t="shared" ref="HB53:HC53" si="453">HB54+HB58</f>
        <v>6891424</v>
      </c>
      <c r="HC53" s="311">
        <f t="shared" si="453"/>
        <v>6835749</v>
      </c>
    </row>
    <row r="54" spans="1:211" s="167" customFormat="1" x14ac:dyDescent="0.2">
      <c r="A54" s="317" t="s">
        <v>611</v>
      </c>
      <c r="B54" s="310">
        <f>B55+B56+B57</f>
        <v>0</v>
      </c>
      <c r="C54" s="310">
        <f t="shared" ref="C54:BN54" si="454">C55+C56+C57</f>
        <v>0</v>
      </c>
      <c r="D54" s="310">
        <f t="shared" si="454"/>
        <v>0</v>
      </c>
      <c r="E54" s="310">
        <f t="shared" si="454"/>
        <v>0</v>
      </c>
      <c r="F54" s="310">
        <f t="shared" si="454"/>
        <v>0</v>
      </c>
      <c r="G54" s="310">
        <f t="shared" ref="G54" si="455">G55+G56+G57</f>
        <v>0</v>
      </c>
      <c r="H54" s="310">
        <f t="shared" si="454"/>
        <v>0</v>
      </c>
      <c r="I54" s="310">
        <f t="shared" si="454"/>
        <v>0</v>
      </c>
      <c r="J54" s="310">
        <f t="shared" ref="J54" si="456">J55+J56+J57</f>
        <v>0</v>
      </c>
      <c r="K54" s="310">
        <f t="shared" si="454"/>
        <v>0</v>
      </c>
      <c r="L54" s="310">
        <f t="shared" si="454"/>
        <v>0</v>
      </c>
      <c r="M54" s="310">
        <f t="shared" ref="M54" si="457">M55+M56+M57</f>
        <v>0</v>
      </c>
      <c r="N54" s="310">
        <f t="shared" si="454"/>
        <v>0</v>
      </c>
      <c r="O54" s="310">
        <f t="shared" si="454"/>
        <v>0</v>
      </c>
      <c r="P54" s="310">
        <f t="shared" ref="P54" si="458">P55+P56+P57</f>
        <v>0</v>
      </c>
      <c r="Q54" s="310">
        <f t="shared" si="454"/>
        <v>0</v>
      </c>
      <c r="R54" s="310">
        <f t="shared" si="454"/>
        <v>0</v>
      </c>
      <c r="S54" s="310">
        <f t="shared" ref="S54" si="459">S55+S56+S57</f>
        <v>0</v>
      </c>
      <c r="T54" s="310">
        <f t="shared" si="454"/>
        <v>0</v>
      </c>
      <c r="U54" s="310">
        <f t="shared" si="454"/>
        <v>0</v>
      </c>
      <c r="V54" s="310">
        <f t="shared" ref="V54" si="460">V55+V56+V57</f>
        <v>0</v>
      </c>
      <c r="W54" s="310">
        <f t="shared" si="454"/>
        <v>0</v>
      </c>
      <c r="X54" s="310">
        <f t="shared" si="454"/>
        <v>5993844</v>
      </c>
      <c r="Y54" s="310">
        <f t="shared" ref="Y54" si="461">Y55+Y56+Y57</f>
        <v>5993840</v>
      </c>
      <c r="Z54" s="310">
        <f t="shared" si="454"/>
        <v>446272</v>
      </c>
      <c r="AA54" s="310">
        <f t="shared" si="454"/>
        <v>786041</v>
      </c>
      <c r="AB54" s="310">
        <f t="shared" ref="AB54" si="462">AB55+AB56+AB57</f>
        <v>739308</v>
      </c>
      <c r="AC54" s="310">
        <f t="shared" si="454"/>
        <v>0</v>
      </c>
      <c r="AD54" s="310">
        <f t="shared" si="454"/>
        <v>0</v>
      </c>
      <c r="AE54" s="310">
        <f t="shared" ref="AE54" si="463">AE55+AE56+AE57</f>
        <v>0</v>
      </c>
      <c r="AF54" s="310">
        <f t="shared" si="454"/>
        <v>0</v>
      </c>
      <c r="AG54" s="310">
        <f t="shared" si="454"/>
        <v>0</v>
      </c>
      <c r="AH54" s="310">
        <f t="shared" ref="AH54" si="464">AH55+AH56+AH57</f>
        <v>0</v>
      </c>
      <c r="AI54" s="310">
        <f t="shared" si="454"/>
        <v>0</v>
      </c>
      <c r="AJ54" s="310">
        <f t="shared" si="454"/>
        <v>0</v>
      </c>
      <c r="AK54" s="310">
        <f t="shared" ref="AK54" si="465">AK55+AK56+AK57</f>
        <v>0</v>
      </c>
      <c r="AL54" s="310">
        <f t="shared" si="454"/>
        <v>0</v>
      </c>
      <c r="AM54" s="310">
        <f t="shared" si="454"/>
        <v>0</v>
      </c>
      <c r="AN54" s="310">
        <f t="shared" ref="AN54" si="466">AN55+AN56+AN57</f>
        <v>0</v>
      </c>
      <c r="AO54" s="310">
        <f t="shared" si="454"/>
        <v>0</v>
      </c>
      <c r="AP54" s="310">
        <f t="shared" si="454"/>
        <v>0</v>
      </c>
      <c r="AQ54" s="310">
        <f t="shared" ref="AQ54" si="467">AQ55+AQ56+AQ57</f>
        <v>0</v>
      </c>
      <c r="AR54" s="310">
        <f t="shared" si="454"/>
        <v>0</v>
      </c>
      <c r="AS54" s="310">
        <f t="shared" si="454"/>
        <v>0</v>
      </c>
      <c r="AT54" s="310">
        <f t="shared" ref="AT54" si="468">AT55+AT56+AT57</f>
        <v>0</v>
      </c>
      <c r="AU54" s="310">
        <f t="shared" si="454"/>
        <v>0</v>
      </c>
      <c r="AV54" s="310">
        <f t="shared" si="454"/>
        <v>0</v>
      </c>
      <c r="AW54" s="310">
        <f t="shared" ref="AW54" si="469">AW55+AW56+AW57</f>
        <v>0</v>
      </c>
      <c r="AX54" s="310">
        <f t="shared" si="454"/>
        <v>0</v>
      </c>
      <c r="AY54" s="310">
        <f t="shared" si="454"/>
        <v>0</v>
      </c>
      <c r="AZ54" s="310">
        <f t="shared" ref="AZ54" si="470">AZ55+AZ56+AZ57</f>
        <v>0</v>
      </c>
      <c r="BA54" s="310">
        <f t="shared" si="454"/>
        <v>0</v>
      </c>
      <c r="BB54" s="310">
        <f t="shared" si="454"/>
        <v>0</v>
      </c>
      <c r="BC54" s="310">
        <f t="shared" ref="BC54" si="471">BC55+BC56+BC57</f>
        <v>0</v>
      </c>
      <c r="BD54" s="310">
        <f t="shared" si="454"/>
        <v>0</v>
      </c>
      <c r="BE54" s="310">
        <f t="shared" si="454"/>
        <v>0</v>
      </c>
      <c r="BF54" s="310">
        <f t="shared" ref="BF54" si="472">BF55+BF56+BF57</f>
        <v>0</v>
      </c>
      <c r="BG54" s="310">
        <f t="shared" si="454"/>
        <v>0</v>
      </c>
      <c r="BH54" s="310">
        <f t="shared" si="454"/>
        <v>0</v>
      </c>
      <c r="BI54" s="310">
        <f t="shared" ref="BI54" si="473">BI55+BI56+BI57</f>
        <v>0</v>
      </c>
      <c r="BJ54" s="310">
        <f t="shared" si="454"/>
        <v>0</v>
      </c>
      <c r="BK54" s="310">
        <f t="shared" si="454"/>
        <v>0</v>
      </c>
      <c r="BL54" s="310">
        <f t="shared" ref="BL54" si="474">BL55+BL56+BL57</f>
        <v>0</v>
      </c>
      <c r="BM54" s="310">
        <f t="shared" si="454"/>
        <v>0</v>
      </c>
      <c r="BN54" s="310">
        <f t="shared" si="454"/>
        <v>0</v>
      </c>
      <c r="BO54" s="310">
        <f t="shared" ref="BO54" si="475">BO55+BO56+BO57</f>
        <v>0</v>
      </c>
      <c r="BP54" s="310">
        <f t="shared" ref="BP54:DZ54" si="476">BP55+BP56+BP57</f>
        <v>0</v>
      </c>
      <c r="BQ54" s="310">
        <f t="shared" si="476"/>
        <v>0</v>
      </c>
      <c r="BR54" s="310">
        <f t="shared" si="476"/>
        <v>0</v>
      </c>
      <c r="BS54" s="310">
        <f t="shared" si="476"/>
        <v>0</v>
      </c>
      <c r="BT54" s="310">
        <f t="shared" si="476"/>
        <v>0</v>
      </c>
      <c r="BU54" s="310">
        <f t="shared" si="476"/>
        <v>0</v>
      </c>
      <c r="BV54" s="310">
        <f t="shared" si="476"/>
        <v>0</v>
      </c>
      <c r="BW54" s="310">
        <f t="shared" si="476"/>
        <v>0</v>
      </c>
      <c r="BX54" s="310">
        <f t="shared" si="476"/>
        <v>0</v>
      </c>
      <c r="BY54" s="310">
        <f t="shared" si="476"/>
        <v>0</v>
      </c>
      <c r="BZ54" s="310">
        <f t="shared" si="476"/>
        <v>0</v>
      </c>
      <c r="CA54" s="310">
        <f t="shared" si="476"/>
        <v>0</v>
      </c>
      <c r="CB54" s="310">
        <f t="shared" si="476"/>
        <v>0</v>
      </c>
      <c r="CC54" s="310">
        <f t="shared" si="476"/>
        <v>0</v>
      </c>
      <c r="CD54" s="310">
        <f t="shared" si="476"/>
        <v>0</v>
      </c>
      <c r="CE54" s="310">
        <f t="shared" si="476"/>
        <v>0</v>
      </c>
      <c r="CF54" s="310">
        <f t="shared" si="476"/>
        <v>0</v>
      </c>
      <c r="CG54" s="310">
        <f t="shared" si="476"/>
        <v>0</v>
      </c>
      <c r="CH54" s="310">
        <f t="shared" si="476"/>
        <v>0</v>
      </c>
      <c r="CI54" s="310">
        <f t="shared" si="476"/>
        <v>0</v>
      </c>
      <c r="CJ54" s="310">
        <f t="shared" si="476"/>
        <v>0</v>
      </c>
      <c r="CK54" s="310">
        <f t="shared" si="476"/>
        <v>0</v>
      </c>
      <c r="CL54" s="310">
        <f t="shared" si="476"/>
        <v>0</v>
      </c>
      <c r="CM54" s="310">
        <f t="shared" si="476"/>
        <v>0</v>
      </c>
      <c r="CN54" s="310">
        <f t="shared" si="476"/>
        <v>0</v>
      </c>
      <c r="CO54" s="310">
        <f t="shared" si="476"/>
        <v>0</v>
      </c>
      <c r="CP54" s="310">
        <f t="shared" si="476"/>
        <v>0</v>
      </c>
      <c r="CQ54" s="310">
        <f t="shared" si="476"/>
        <v>0</v>
      </c>
      <c r="CR54" s="310">
        <f t="shared" si="476"/>
        <v>0</v>
      </c>
      <c r="CS54" s="310">
        <f t="shared" si="476"/>
        <v>0</v>
      </c>
      <c r="CT54" s="310">
        <f t="shared" si="476"/>
        <v>0</v>
      </c>
      <c r="CU54" s="310">
        <f t="shared" si="476"/>
        <v>0</v>
      </c>
      <c r="CV54" s="310">
        <f t="shared" si="476"/>
        <v>0</v>
      </c>
      <c r="CW54" s="310">
        <f t="shared" si="476"/>
        <v>0</v>
      </c>
      <c r="CX54" s="310">
        <f t="shared" si="476"/>
        <v>0</v>
      </c>
      <c r="CY54" s="310">
        <f t="shared" si="476"/>
        <v>0</v>
      </c>
      <c r="CZ54" s="310">
        <f t="shared" si="476"/>
        <v>0</v>
      </c>
      <c r="DA54" s="310">
        <f t="shared" si="476"/>
        <v>0</v>
      </c>
      <c r="DB54" s="310">
        <f t="shared" si="476"/>
        <v>0</v>
      </c>
      <c r="DC54" s="310">
        <f t="shared" si="476"/>
        <v>0</v>
      </c>
      <c r="DD54" s="310">
        <f t="shared" si="476"/>
        <v>0</v>
      </c>
      <c r="DE54" s="310">
        <f t="shared" si="476"/>
        <v>0</v>
      </c>
      <c r="DF54" s="310">
        <f t="shared" si="476"/>
        <v>0</v>
      </c>
      <c r="DG54" s="310">
        <f t="shared" si="476"/>
        <v>0</v>
      </c>
      <c r="DH54" s="310">
        <f t="shared" si="476"/>
        <v>0</v>
      </c>
      <c r="DI54" s="310">
        <f t="shared" si="476"/>
        <v>0</v>
      </c>
      <c r="DJ54" s="310">
        <f t="shared" si="476"/>
        <v>0</v>
      </c>
      <c r="DK54" s="310">
        <f t="shared" si="476"/>
        <v>0</v>
      </c>
      <c r="DL54" s="310">
        <f t="shared" si="476"/>
        <v>0</v>
      </c>
      <c r="DM54" s="310">
        <f t="shared" si="476"/>
        <v>0</v>
      </c>
      <c r="DN54" s="310">
        <f t="shared" si="476"/>
        <v>0</v>
      </c>
      <c r="DO54" s="310">
        <f t="shared" si="476"/>
        <v>0</v>
      </c>
      <c r="DP54" s="310">
        <f t="shared" si="476"/>
        <v>0</v>
      </c>
      <c r="DQ54" s="310">
        <f t="shared" si="476"/>
        <v>0</v>
      </c>
      <c r="DR54" s="395">
        <f t="shared" si="476"/>
        <v>446272</v>
      </c>
      <c r="DS54" s="395">
        <f t="shared" si="476"/>
        <v>6779885</v>
      </c>
      <c r="DT54" s="395">
        <f t="shared" si="476"/>
        <v>6733148</v>
      </c>
      <c r="DU54" s="310">
        <f t="shared" si="476"/>
        <v>0</v>
      </c>
      <c r="DV54" s="310">
        <f t="shared" si="476"/>
        <v>0</v>
      </c>
      <c r="DW54" s="310">
        <f t="shared" si="476"/>
        <v>0</v>
      </c>
      <c r="DX54" s="310">
        <f t="shared" si="476"/>
        <v>0</v>
      </c>
      <c r="DY54" s="310">
        <f t="shared" si="476"/>
        <v>0</v>
      </c>
      <c r="DZ54" s="310">
        <f t="shared" si="476"/>
        <v>0</v>
      </c>
      <c r="EA54" s="310">
        <f t="shared" ref="EA54:GL54" si="477">EA55+EA56+EA57</f>
        <v>0</v>
      </c>
      <c r="EB54" s="310">
        <f t="shared" si="477"/>
        <v>0</v>
      </c>
      <c r="EC54" s="310">
        <f t="shared" si="477"/>
        <v>0</v>
      </c>
      <c r="ED54" s="310">
        <f t="shared" si="477"/>
        <v>0</v>
      </c>
      <c r="EE54" s="310">
        <f t="shared" si="477"/>
        <v>0</v>
      </c>
      <c r="EF54" s="310">
        <f t="shared" si="477"/>
        <v>0</v>
      </c>
      <c r="EG54" s="310">
        <f t="shared" si="477"/>
        <v>0</v>
      </c>
      <c r="EH54" s="310">
        <f t="shared" si="477"/>
        <v>0</v>
      </c>
      <c r="EI54" s="310">
        <f t="shared" si="477"/>
        <v>0</v>
      </c>
      <c r="EJ54" s="310">
        <f t="shared" si="477"/>
        <v>0</v>
      </c>
      <c r="EK54" s="310">
        <f t="shared" si="477"/>
        <v>0</v>
      </c>
      <c r="EL54" s="310">
        <f t="shared" si="477"/>
        <v>0</v>
      </c>
      <c r="EM54" s="310">
        <f t="shared" si="477"/>
        <v>0</v>
      </c>
      <c r="EN54" s="310">
        <f t="shared" si="477"/>
        <v>0</v>
      </c>
      <c r="EO54" s="310">
        <f t="shared" si="477"/>
        <v>0</v>
      </c>
      <c r="EP54" s="310">
        <f t="shared" si="477"/>
        <v>0</v>
      </c>
      <c r="EQ54" s="310">
        <f t="shared" si="477"/>
        <v>0</v>
      </c>
      <c r="ER54" s="310">
        <f t="shared" si="477"/>
        <v>0</v>
      </c>
      <c r="ES54" s="310">
        <f t="shared" si="477"/>
        <v>0</v>
      </c>
      <c r="ET54" s="310">
        <f t="shared" si="477"/>
        <v>0</v>
      </c>
      <c r="EU54" s="310">
        <f t="shared" si="477"/>
        <v>0</v>
      </c>
      <c r="EV54" s="395">
        <f t="shared" si="477"/>
        <v>0</v>
      </c>
      <c r="EW54" s="395">
        <f t="shared" si="477"/>
        <v>0</v>
      </c>
      <c r="EX54" s="395">
        <f t="shared" si="477"/>
        <v>0</v>
      </c>
      <c r="EY54" s="310">
        <f t="shared" si="477"/>
        <v>0</v>
      </c>
      <c r="EZ54" s="310">
        <f t="shared" si="477"/>
        <v>0</v>
      </c>
      <c r="FA54" s="310">
        <f t="shared" si="477"/>
        <v>0</v>
      </c>
      <c r="FB54" s="310">
        <f t="shared" si="477"/>
        <v>0</v>
      </c>
      <c r="FC54" s="310">
        <f t="shared" si="477"/>
        <v>0</v>
      </c>
      <c r="FD54" s="310">
        <f t="shared" si="477"/>
        <v>0</v>
      </c>
      <c r="FE54" s="310">
        <f t="shared" si="477"/>
        <v>0</v>
      </c>
      <c r="FF54" s="310">
        <f t="shared" si="477"/>
        <v>0</v>
      </c>
      <c r="FG54" s="310">
        <f t="shared" si="477"/>
        <v>0</v>
      </c>
      <c r="FH54" s="310">
        <f t="shared" si="477"/>
        <v>0</v>
      </c>
      <c r="FI54" s="310">
        <f t="shared" si="477"/>
        <v>0</v>
      </c>
      <c r="FJ54" s="310">
        <f t="shared" si="477"/>
        <v>0</v>
      </c>
      <c r="FK54" s="310">
        <f t="shared" si="477"/>
        <v>0</v>
      </c>
      <c r="FL54" s="310">
        <f t="shared" si="477"/>
        <v>0</v>
      </c>
      <c r="FM54" s="310">
        <f t="shared" si="477"/>
        <v>0</v>
      </c>
      <c r="FN54" s="310">
        <f t="shared" si="477"/>
        <v>0</v>
      </c>
      <c r="FO54" s="310">
        <f t="shared" si="477"/>
        <v>0</v>
      </c>
      <c r="FP54" s="310">
        <f t="shared" si="477"/>
        <v>0</v>
      </c>
      <c r="FQ54" s="310">
        <f t="shared" si="477"/>
        <v>0</v>
      </c>
      <c r="FR54" s="310">
        <f t="shared" si="477"/>
        <v>0</v>
      </c>
      <c r="FS54" s="310">
        <f t="shared" si="477"/>
        <v>0</v>
      </c>
      <c r="FT54" s="310">
        <f t="shared" si="477"/>
        <v>0</v>
      </c>
      <c r="FU54" s="310">
        <f t="shared" si="477"/>
        <v>0</v>
      </c>
      <c r="FV54" s="310">
        <f t="shared" si="477"/>
        <v>0</v>
      </c>
      <c r="FW54" s="310">
        <f t="shared" si="477"/>
        <v>0</v>
      </c>
      <c r="FX54" s="310">
        <f t="shared" si="477"/>
        <v>0</v>
      </c>
      <c r="FY54" s="310">
        <f t="shared" si="477"/>
        <v>0</v>
      </c>
      <c r="FZ54" s="310">
        <f t="shared" si="477"/>
        <v>0</v>
      </c>
      <c r="GA54" s="310">
        <f t="shared" si="477"/>
        <v>0</v>
      </c>
      <c r="GB54" s="310">
        <f t="shared" si="477"/>
        <v>0</v>
      </c>
      <c r="GC54" s="310">
        <f t="shared" si="477"/>
        <v>0</v>
      </c>
      <c r="GD54" s="310">
        <f t="shared" si="477"/>
        <v>0</v>
      </c>
      <c r="GE54" s="310">
        <f t="shared" si="477"/>
        <v>0</v>
      </c>
      <c r="GF54" s="310">
        <f t="shared" si="477"/>
        <v>0</v>
      </c>
      <c r="GG54" s="310">
        <f t="shared" si="477"/>
        <v>0</v>
      </c>
      <c r="GH54" s="310">
        <f t="shared" si="477"/>
        <v>0</v>
      </c>
      <c r="GI54" s="310">
        <f>GI55+GI56+GI57</f>
        <v>0</v>
      </c>
      <c r="GJ54" s="310">
        <f t="shared" ref="GJ54:GK54" si="478">GJ55+GJ56+GJ57</f>
        <v>0</v>
      </c>
      <c r="GK54" s="310">
        <f t="shared" si="478"/>
        <v>0</v>
      </c>
      <c r="GL54" s="310">
        <f t="shared" si="477"/>
        <v>0</v>
      </c>
      <c r="GM54" s="310">
        <f t="shared" ref="GM54:GS54" si="479">GM55+GM56+GM57</f>
        <v>0</v>
      </c>
      <c r="GN54" s="310">
        <f t="shared" si="479"/>
        <v>0</v>
      </c>
      <c r="GO54" s="310">
        <f t="shared" si="479"/>
        <v>0</v>
      </c>
      <c r="GP54" s="310">
        <f t="shared" si="479"/>
        <v>0</v>
      </c>
      <c r="GQ54" s="310">
        <f t="shared" si="479"/>
        <v>0</v>
      </c>
      <c r="GR54" s="310">
        <f t="shared" si="479"/>
        <v>0</v>
      </c>
      <c r="GS54" s="310">
        <f t="shared" si="479"/>
        <v>0</v>
      </c>
      <c r="GT54" s="310">
        <v>0</v>
      </c>
      <c r="GU54" s="310">
        <f>GU55+GU56+GU57</f>
        <v>0</v>
      </c>
      <c r="GV54" s="310">
        <f t="shared" ref="GV54:GW54" si="480">GV55+GV56+GV57</f>
        <v>0</v>
      </c>
      <c r="GW54" s="310">
        <f t="shared" si="480"/>
        <v>0</v>
      </c>
      <c r="GX54" s="310">
        <f>GX55+GX56+GX57</f>
        <v>0</v>
      </c>
      <c r="GY54" s="310">
        <f t="shared" ref="GY54:GZ54" si="481">GY55+GY56+GY57</f>
        <v>0</v>
      </c>
      <c r="GZ54" s="310">
        <f t="shared" si="481"/>
        <v>0</v>
      </c>
      <c r="HA54" s="310">
        <f>HA55+HA56+HA57</f>
        <v>446272</v>
      </c>
      <c r="HB54" s="310">
        <f t="shared" ref="HB54:HC54" si="482">HB55+HB56+HB57</f>
        <v>6779885</v>
      </c>
      <c r="HC54" s="311">
        <f t="shared" si="482"/>
        <v>6733148</v>
      </c>
    </row>
    <row r="55" spans="1:211" s="167" customFormat="1" x14ac:dyDescent="0.2">
      <c r="A55" s="318" t="s">
        <v>612</v>
      </c>
      <c r="B55" s="306">
        <v>0</v>
      </c>
      <c r="C55" s="306"/>
      <c r="D55" s="306"/>
      <c r="E55" s="306">
        <v>0</v>
      </c>
      <c r="F55" s="306"/>
      <c r="G55" s="306"/>
      <c r="H55" s="306">
        <v>0</v>
      </c>
      <c r="I55" s="306"/>
      <c r="J55" s="306"/>
      <c r="K55" s="306">
        <v>0</v>
      </c>
      <c r="L55" s="306"/>
      <c r="M55" s="306"/>
      <c r="N55" s="306">
        <v>0</v>
      </c>
      <c r="O55" s="306"/>
      <c r="P55" s="306"/>
      <c r="Q55" s="306">
        <v>0</v>
      </c>
      <c r="R55" s="306"/>
      <c r="S55" s="306"/>
      <c r="T55" s="306">
        <v>0</v>
      </c>
      <c r="U55" s="306"/>
      <c r="V55" s="306"/>
      <c r="W55" s="306"/>
      <c r="X55" s="306">
        <v>0</v>
      </c>
      <c r="Y55" s="306"/>
      <c r="Z55" s="306">
        <v>0</v>
      </c>
      <c r="AA55" s="306">
        <v>0</v>
      </c>
      <c r="AB55" s="306"/>
      <c r="AC55" s="306">
        <v>0</v>
      </c>
      <c r="AD55" s="306"/>
      <c r="AE55" s="306"/>
      <c r="AF55" s="306">
        <v>0</v>
      </c>
      <c r="AG55" s="306"/>
      <c r="AH55" s="306"/>
      <c r="AI55" s="306">
        <v>0</v>
      </c>
      <c r="AJ55" s="306"/>
      <c r="AK55" s="306"/>
      <c r="AL55" s="306">
        <v>0</v>
      </c>
      <c r="AM55" s="306"/>
      <c r="AN55" s="306"/>
      <c r="AO55" s="306">
        <v>0</v>
      </c>
      <c r="AP55" s="306"/>
      <c r="AQ55" s="306"/>
      <c r="AR55" s="306">
        <v>0</v>
      </c>
      <c r="AS55" s="306"/>
      <c r="AT55" s="306"/>
      <c r="AU55" s="306">
        <v>0</v>
      </c>
      <c r="AV55" s="306"/>
      <c r="AW55" s="306"/>
      <c r="AX55" s="306">
        <v>0</v>
      </c>
      <c r="AY55" s="306"/>
      <c r="AZ55" s="306"/>
      <c r="BA55" s="306">
        <v>0</v>
      </c>
      <c r="BB55" s="306"/>
      <c r="BC55" s="306"/>
      <c r="BD55" s="306"/>
      <c r="BE55" s="306"/>
      <c r="BF55" s="306"/>
      <c r="BG55" s="306">
        <v>0</v>
      </c>
      <c r="BH55" s="306"/>
      <c r="BI55" s="306"/>
      <c r="BJ55" s="306">
        <v>0</v>
      </c>
      <c r="BK55" s="306"/>
      <c r="BL55" s="306"/>
      <c r="BM55" s="306"/>
      <c r="BN55" s="306"/>
      <c r="BO55" s="306"/>
      <c r="BP55" s="306">
        <v>0</v>
      </c>
      <c r="BQ55" s="306"/>
      <c r="BR55" s="306"/>
      <c r="BS55" s="306">
        <v>0</v>
      </c>
      <c r="BT55" s="306"/>
      <c r="BU55" s="306"/>
      <c r="BV55" s="306"/>
      <c r="BW55" s="306"/>
      <c r="BX55" s="306"/>
      <c r="BY55" s="306">
        <v>0</v>
      </c>
      <c r="BZ55" s="306"/>
      <c r="CA55" s="306"/>
      <c r="CB55" s="306"/>
      <c r="CC55" s="306"/>
      <c r="CD55" s="306"/>
      <c r="CE55" s="306"/>
      <c r="CF55" s="306"/>
      <c r="CG55" s="306"/>
      <c r="CH55" s="306"/>
      <c r="CI55" s="306"/>
      <c r="CJ55" s="306"/>
      <c r="CK55" s="306"/>
      <c r="CL55" s="306"/>
      <c r="CM55" s="306"/>
      <c r="CN55" s="306">
        <v>0</v>
      </c>
      <c r="CO55" s="306"/>
      <c r="CP55" s="306"/>
      <c r="CQ55" s="306"/>
      <c r="CR55" s="306"/>
      <c r="CS55" s="306"/>
      <c r="CT55" s="306">
        <v>0</v>
      </c>
      <c r="CU55" s="306"/>
      <c r="CV55" s="306"/>
      <c r="CW55" s="306">
        <v>0</v>
      </c>
      <c r="CX55" s="306"/>
      <c r="CY55" s="306"/>
      <c r="CZ55" s="306">
        <v>0</v>
      </c>
      <c r="DA55" s="306"/>
      <c r="DB55" s="306"/>
      <c r="DC55" s="306">
        <v>0</v>
      </c>
      <c r="DD55" s="306"/>
      <c r="DE55" s="306"/>
      <c r="DF55" s="306">
        <v>0</v>
      </c>
      <c r="DG55" s="306"/>
      <c r="DH55" s="306"/>
      <c r="DI55" s="306">
        <v>0</v>
      </c>
      <c r="DJ55" s="306"/>
      <c r="DK55" s="306"/>
      <c r="DL55" s="306">
        <v>0</v>
      </c>
      <c r="DM55" s="306"/>
      <c r="DN55" s="306"/>
      <c r="DO55" s="306">
        <v>0</v>
      </c>
      <c r="DP55" s="306"/>
      <c r="DQ55" s="306"/>
      <c r="DR55" s="394">
        <f t="shared" ref="DR55:DT57" si="483">B55+E55+H55+K55+N55+Q55+T55+W55+Z55+AC55+AF55+AI55+AL55+AO55+AR55+AU55+AX55+BA55+BD55+BG55+BJ55+BM55+BP55+BS55+BV55+BY55+CB55+CE55+CH55+CK55+CN55+CQ55+CT55+CW55+CZ55+DC55+DF55+DI55+DL55+DO55</f>
        <v>0</v>
      </c>
      <c r="DS55" s="394">
        <f t="shared" si="483"/>
        <v>0</v>
      </c>
      <c r="DT55" s="394">
        <f t="shared" si="483"/>
        <v>0</v>
      </c>
      <c r="DU55" s="306"/>
      <c r="DV55" s="306"/>
      <c r="DW55" s="306"/>
      <c r="DX55" s="306"/>
      <c r="DY55" s="306"/>
      <c r="DZ55" s="306"/>
      <c r="EA55" s="306"/>
      <c r="EB55" s="306"/>
      <c r="EC55" s="306"/>
      <c r="ED55" s="306"/>
      <c r="EE55" s="306"/>
      <c r="EF55" s="306"/>
      <c r="EG55" s="306"/>
      <c r="EH55" s="306"/>
      <c r="EI55" s="306"/>
      <c r="EJ55" s="306"/>
      <c r="EK55" s="306"/>
      <c r="EL55" s="306"/>
      <c r="EM55" s="306"/>
      <c r="EN55" s="306"/>
      <c r="EO55" s="306"/>
      <c r="EP55" s="306"/>
      <c r="EQ55" s="306"/>
      <c r="ER55" s="306"/>
      <c r="ES55" s="306"/>
      <c r="ET55" s="306"/>
      <c r="EU55" s="306"/>
      <c r="EV55" s="394">
        <f t="shared" ref="EV55:EX57" si="484">DU55+DX55+EA55+ED55+EG55+EJ55+EM55+EP55+ES55</f>
        <v>0</v>
      </c>
      <c r="EW55" s="394">
        <f t="shared" si="484"/>
        <v>0</v>
      </c>
      <c r="EX55" s="394">
        <f t="shared" si="484"/>
        <v>0</v>
      </c>
      <c r="EY55" s="306"/>
      <c r="EZ55" s="306"/>
      <c r="FA55" s="306"/>
      <c r="FB55" s="306"/>
      <c r="FC55" s="306"/>
      <c r="FD55" s="306"/>
      <c r="FE55" s="306"/>
      <c r="FF55" s="306"/>
      <c r="FG55" s="306"/>
      <c r="FH55" s="306"/>
      <c r="FI55" s="306"/>
      <c r="FJ55" s="306"/>
      <c r="FK55" s="306"/>
      <c r="FL55" s="306"/>
      <c r="FM55" s="306"/>
      <c r="FN55" s="306"/>
      <c r="FO55" s="306"/>
      <c r="FP55" s="306"/>
      <c r="FQ55" s="306"/>
      <c r="FR55" s="306"/>
      <c r="FS55" s="306"/>
      <c r="FT55" s="306"/>
      <c r="FU55" s="306"/>
      <c r="FV55" s="306"/>
      <c r="FW55" s="306"/>
      <c r="FX55" s="306"/>
      <c r="FY55" s="306"/>
      <c r="FZ55" s="306"/>
      <c r="GA55" s="306"/>
      <c r="GB55" s="306"/>
      <c r="GC55" s="306"/>
      <c r="GD55" s="306"/>
      <c r="GE55" s="306"/>
      <c r="GF55" s="306"/>
      <c r="GG55" s="306"/>
      <c r="GH55" s="306"/>
      <c r="GI55" s="306"/>
      <c r="GJ55" s="306"/>
      <c r="GK55" s="306"/>
      <c r="GL55" s="334">
        <f t="shared" ref="GL55:GN57" si="485">EY55+FB55+FE55+FH55+FK55+FN55+FQ55+FT55+FW55+FZ55+GC55+GF55+GI55</f>
        <v>0</v>
      </c>
      <c r="GM55" s="306">
        <f t="shared" si="485"/>
        <v>0</v>
      </c>
      <c r="GN55" s="306">
        <f t="shared" si="485"/>
        <v>0</v>
      </c>
      <c r="GO55" s="334"/>
      <c r="GP55" s="306"/>
      <c r="GQ55" s="306"/>
      <c r="GR55" s="334"/>
      <c r="GS55" s="306"/>
      <c r="GT55" s="306"/>
      <c r="GU55" s="334"/>
      <c r="GV55" s="306"/>
      <c r="GW55" s="306"/>
      <c r="GX55" s="337">
        <f>GL55+GO55+GR55+GU55</f>
        <v>0</v>
      </c>
      <c r="GY55" s="337">
        <f t="shared" ref="GY55:GZ57" si="486">GM55+GP55+GS55+GV55</f>
        <v>0</v>
      </c>
      <c r="GZ55" s="337">
        <f t="shared" si="486"/>
        <v>0</v>
      </c>
      <c r="HA55" s="337">
        <f t="shared" si="65"/>
        <v>0</v>
      </c>
      <c r="HB55" s="337">
        <f t="shared" si="65"/>
        <v>0</v>
      </c>
      <c r="HC55" s="338">
        <f t="shared" si="65"/>
        <v>0</v>
      </c>
    </row>
    <row r="56" spans="1:211" s="167" customFormat="1" x14ac:dyDescent="0.2">
      <c r="A56" s="318" t="s">
        <v>613</v>
      </c>
      <c r="B56" s="306">
        <v>0</v>
      </c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>
        <v>0</v>
      </c>
      <c r="R56" s="306"/>
      <c r="S56" s="306"/>
      <c r="T56" s="306">
        <v>0</v>
      </c>
      <c r="U56" s="306"/>
      <c r="V56" s="306"/>
      <c r="W56" s="306">
        <v>0</v>
      </c>
      <c r="X56" s="306">
        <v>5993844</v>
      </c>
      <c r="Y56" s="306">
        <v>5993840</v>
      </c>
      <c r="Z56" s="306">
        <v>0</v>
      </c>
      <c r="AA56" s="306">
        <v>0</v>
      </c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6"/>
      <c r="AU56" s="306"/>
      <c r="AV56" s="306"/>
      <c r="AW56" s="306"/>
      <c r="AX56" s="306"/>
      <c r="AY56" s="306"/>
      <c r="AZ56" s="306"/>
      <c r="BA56" s="306"/>
      <c r="BB56" s="306"/>
      <c r="BC56" s="306"/>
      <c r="BD56" s="306"/>
      <c r="BE56" s="306"/>
      <c r="BF56" s="306"/>
      <c r="BG56" s="306"/>
      <c r="BH56" s="306"/>
      <c r="BI56" s="306"/>
      <c r="BJ56" s="306"/>
      <c r="BK56" s="306"/>
      <c r="BL56" s="306"/>
      <c r="BM56" s="306"/>
      <c r="BN56" s="306"/>
      <c r="BO56" s="306"/>
      <c r="BP56" s="306">
        <v>0</v>
      </c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  <c r="CM56" s="306"/>
      <c r="CN56" s="306"/>
      <c r="CO56" s="306"/>
      <c r="CP56" s="306"/>
      <c r="CQ56" s="306"/>
      <c r="CR56" s="306"/>
      <c r="CS56" s="306"/>
      <c r="CT56" s="306"/>
      <c r="CU56" s="306"/>
      <c r="CV56" s="306"/>
      <c r="CW56" s="306"/>
      <c r="CX56" s="306"/>
      <c r="CY56" s="306"/>
      <c r="CZ56" s="306"/>
      <c r="DA56" s="306"/>
      <c r="DB56" s="306"/>
      <c r="DC56" s="306"/>
      <c r="DD56" s="306"/>
      <c r="DE56" s="306"/>
      <c r="DF56" s="306"/>
      <c r="DG56" s="306"/>
      <c r="DH56" s="306"/>
      <c r="DI56" s="306"/>
      <c r="DJ56" s="306"/>
      <c r="DK56" s="306"/>
      <c r="DL56" s="306"/>
      <c r="DM56" s="306"/>
      <c r="DN56" s="306"/>
      <c r="DO56" s="306"/>
      <c r="DP56" s="306"/>
      <c r="DQ56" s="306"/>
      <c r="DR56" s="394">
        <f t="shared" si="483"/>
        <v>0</v>
      </c>
      <c r="DS56" s="394">
        <f t="shared" si="483"/>
        <v>5993844</v>
      </c>
      <c r="DT56" s="394">
        <f t="shared" si="483"/>
        <v>5993840</v>
      </c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94">
        <f t="shared" si="484"/>
        <v>0</v>
      </c>
      <c r="EW56" s="394">
        <f t="shared" si="484"/>
        <v>0</v>
      </c>
      <c r="EX56" s="394">
        <f t="shared" si="484"/>
        <v>0</v>
      </c>
      <c r="EY56" s="306"/>
      <c r="EZ56" s="306"/>
      <c r="FA56" s="306"/>
      <c r="FB56" s="306"/>
      <c r="FC56" s="306"/>
      <c r="FD56" s="306"/>
      <c r="FE56" s="306"/>
      <c r="FF56" s="306"/>
      <c r="FG56" s="306"/>
      <c r="FH56" s="306"/>
      <c r="FI56" s="306"/>
      <c r="FJ56" s="306"/>
      <c r="FK56" s="306"/>
      <c r="FL56" s="306"/>
      <c r="FM56" s="306"/>
      <c r="FN56" s="306"/>
      <c r="FO56" s="306"/>
      <c r="FP56" s="306"/>
      <c r="FQ56" s="306"/>
      <c r="FR56" s="306"/>
      <c r="FS56" s="306"/>
      <c r="FT56" s="306"/>
      <c r="FU56" s="306"/>
      <c r="FV56" s="306"/>
      <c r="FW56" s="306"/>
      <c r="FX56" s="306"/>
      <c r="FY56" s="306"/>
      <c r="FZ56" s="306"/>
      <c r="GA56" s="306"/>
      <c r="GB56" s="306"/>
      <c r="GC56" s="306"/>
      <c r="GD56" s="306"/>
      <c r="GE56" s="306"/>
      <c r="GF56" s="306"/>
      <c r="GG56" s="306"/>
      <c r="GH56" s="306"/>
      <c r="GI56" s="306"/>
      <c r="GJ56" s="306"/>
      <c r="GK56" s="306"/>
      <c r="GL56" s="334">
        <f t="shared" si="485"/>
        <v>0</v>
      </c>
      <c r="GM56" s="306">
        <f t="shared" si="485"/>
        <v>0</v>
      </c>
      <c r="GN56" s="306">
        <f t="shared" si="485"/>
        <v>0</v>
      </c>
      <c r="GO56" s="334"/>
      <c r="GP56" s="306"/>
      <c r="GQ56" s="306"/>
      <c r="GR56" s="334"/>
      <c r="GS56" s="306"/>
      <c r="GT56" s="306"/>
      <c r="GU56" s="334"/>
      <c r="GV56" s="306"/>
      <c r="GW56" s="306"/>
      <c r="GX56" s="337">
        <f>GL56+GO56+GR56+GU56</f>
        <v>0</v>
      </c>
      <c r="GY56" s="337">
        <f t="shared" si="486"/>
        <v>0</v>
      </c>
      <c r="GZ56" s="337">
        <f t="shared" si="486"/>
        <v>0</v>
      </c>
      <c r="HA56" s="337">
        <f t="shared" si="65"/>
        <v>0</v>
      </c>
      <c r="HB56" s="337">
        <f t="shared" si="65"/>
        <v>5993844</v>
      </c>
      <c r="HC56" s="338">
        <f t="shared" si="65"/>
        <v>5993840</v>
      </c>
    </row>
    <row r="57" spans="1:211" x14ac:dyDescent="0.2">
      <c r="A57" s="319" t="s">
        <v>614</v>
      </c>
      <c r="B57" s="306">
        <v>0</v>
      </c>
      <c r="C57" s="306"/>
      <c r="D57" s="306"/>
      <c r="E57" s="306">
        <v>0</v>
      </c>
      <c r="F57" s="306"/>
      <c r="G57" s="306"/>
      <c r="H57" s="306">
        <v>0</v>
      </c>
      <c r="I57" s="306"/>
      <c r="J57" s="306"/>
      <c r="K57" s="306">
        <v>0</v>
      </c>
      <c r="L57" s="306"/>
      <c r="M57" s="306"/>
      <c r="N57" s="306">
        <v>0</v>
      </c>
      <c r="O57" s="306"/>
      <c r="P57" s="306"/>
      <c r="Q57" s="306">
        <v>0</v>
      </c>
      <c r="R57" s="306"/>
      <c r="S57" s="306"/>
      <c r="T57" s="306">
        <v>0</v>
      </c>
      <c r="U57" s="306"/>
      <c r="V57" s="306"/>
      <c r="W57" s="306"/>
      <c r="X57" s="306">
        <v>0</v>
      </c>
      <c r="Y57" s="306"/>
      <c r="Z57" s="306">
        <f>EV63+GX63</f>
        <v>446272</v>
      </c>
      <c r="AA57" s="306">
        <v>786041</v>
      </c>
      <c r="AB57" s="306">
        <v>739308</v>
      </c>
      <c r="AC57" s="306">
        <v>0</v>
      </c>
      <c r="AD57" s="306"/>
      <c r="AE57" s="306"/>
      <c r="AF57" s="306">
        <v>0</v>
      </c>
      <c r="AG57" s="306"/>
      <c r="AH57" s="306"/>
      <c r="AI57" s="306">
        <v>0</v>
      </c>
      <c r="AJ57" s="306"/>
      <c r="AK57" s="306"/>
      <c r="AL57" s="306">
        <v>0</v>
      </c>
      <c r="AM57" s="306"/>
      <c r="AN57" s="306"/>
      <c r="AO57" s="306">
        <v>0</v>
      </c>
      <c r="AP57" s="306"/>
      <c r="AQ57" s="306"/>
      <c r="AR57" s="306">
        <v>0</v>
      </c>
      <c r="AS57" s="306"/>
      <c r="AT57" s="306"/>
      <c r="AU57" s="306">
        <v>0</v>
      </c>
      <c r="AV57" s="306"/>
      <c r="AW57" s="306"/>
      <c r="AX57" s="306">
        <v>0</v>
      </c>
      <c r="AY57" s="306"/>
      <c r="AZ57" s="306"/>
      <c r="BA57" s="306">
        <v>0</v>
      </c>
      <c r="BB57" s="306"/>
      <c r="BC57" s="306"/>
      <c r="BD57" s="306"/>
      <c r="BE57" s="306"/>
      <c r="BF57" s="306"/>
      <c r="BG57" s="306">
        <v>0</v>
      </c>
      <c r="BH57" s="306"/>
      <c r="BI57" s="306"/>
      <c r="BJ57" s="306">
        <v>0</v>
      </c>
      <c r="BK57" s="306"/>
      <c r="BL57" s="306"/>
      <c r="BM57" s="306"/>
      <c r="BN57" s="306"/>
      <c r="BO57" s="306"/>
      <c r="BP57" s="306">
        <v>0</v>
      </c>
      <c r="BQ57" s="306"/>
      <c r="BR57" s="306"/>
      <c r="BS57" s="306">
        <v>0</v>
      </c>
      <c r="BT57" s="306"/>
      <c r="BU57" s="306"/>
      <c r="BV57" s="306"/>
      <c r="BW57" s="306"/>
      <c r="BX57" s="306"/>
      <c r="BY57" s="306">
        <v>0</v>
      </c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>
        <v>0</v>
      </c>
      <c r="CO57" s="306"/>
      <c r="CP57" s="306"/>
      <c r="CQ57" s="306"/>
      <c r="CR57" s="306"/>
      <c r="CS57" s="306"/>
      <c r="CT57" s="306">
        <v>0</v>
      </c>
      <c r="CU57" s="306"/>
      <c r="CV57" s="306"/>
      <c r="CW57" s="306">
        <v>0</v>
      </c>
      <c r="CX57" s="306"/>
      <c r="CY57" s="306"/>
      <c r="CZ57" s="306">
        <v>0</v>
      </c>
      <c r="DA57" s="306"/>
      <c r="DB57" s="306"/>
      <c r="DC57" s="306">
        <v>0</v>
      </c>
      <c r="DD57" s="306"/>
      <c r="DE57" s="306"/>
      <c r="DF57" s="306">
        <v>0</v>
      </c>
      <c r="DG57" s="306"/>
      <c r="DH57" s="306"/>
      <c r="DI57" s="306">
        <v>0</v>
      </c>
      <c r="DJ57" s="306"/>
      <c r="DK57" s="306"/>
      <c r="DL57" s="306">
        <v>0</v>
      </c>
      <c r="DM57" s="306"/>
      <c r="DN57" s="306"/>
      <c r="DO57" s="306">
        <v>0</v>
      </c>
      <c r="DP57" s="306"/>
      <c r="DQ57" s="306"/>
      <c r="DR57" s="394">
        <f t="shared" si="483"/>
        <v>446272</v>
      </c>
      <c r="DS57" s="394">
        <f t="shared" si="483"/>
        <v>786041</v>
      </c>
      <c r="DT57" s="394">
        <f t="shared" si="483"/>
        <v>739308</v>
      </c>
      <c r="DU57" s="306"/>
      <c r="DV57" s="306"/>
      <c r="DW57" s="306"/>
      <c r="DX57" s="306"/>
      <c r="DY57" s="306"/>
      <c r="DZ57" s="306"/>
      <c r="EA57" s="306"/>
      <c r="EB57" s="306"/>
      <c r="EC57" s="306"/>
      <c r="ED57" s="306">
        <v>0</v>
      </c>
      <c r="EE57" s="306"/>
      <c r="EF57" s="306"/>
      <c r="EG57" s="306"/>
      <c r="EH57" s="306"/>
      <c r="EI57" s="306"/>
      <c r="EJ57" s="306">
        <v>0</v>
      </c>
      <c r="EK57" s="306"/>
      <c r="EL57" s="306"/>
      <c r="EM57" s="306"/>
      <c r="EN57" s="306"/>
      <c r="EO57" s="306"/>
      <c r="EP57" s="306">
        <v>0</v>
      </c>
      <c r="EQ57" s="306"/>
      <c r="ER57" s="306"/>
      <c r="ES57" s="306">
        <v>0</v>
      </c>
      <c r="ET57" s="306"/>
      <c r="EU57" s="306"/>
      <c r="EV57" s="394">
        <f t="shared" si="484"/>
        <v>0</v>
      </c>
      <c r="EW57" s="394">
        <f t="shared" si="484"/>
        <v>0</v>
      </c>
      <c r="EX57" s="394">
        <f t="shared" si="484"/>
        <v>0</v>
      </c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34">
        <f t="shared" si="485"/>
        <v>0</v>
      </c>
      <c r="GM57" s="306">
        <f t="shared" si="485"/>
        <v>0</v>
      </c>
      <c r="GN57" s="306">
        <f t="shared" si="485"/>
        <v>0</v>
      </c>
      <c r="GO57" s="334"/>
      <c r="GP57" s="306"/>
      <c r="GQ57" s="306"/>
      <c r="GR57" s="334"/>
      <c r="GS57" s="306"/>
      <c r="GT57" s="306"/>
      <c r="GU57" s="334"/>
      <c r="GV57" s="306"/>
      <c r="GW57" s="306"/>
      <c r="GX57" s="337">
        <f>GL57+GO57+GR57+GU57</f>
        <v>0</v>
      </c>
      <c r="GY57" s="337">
        <f t="shared" si="486"/>
        <v>0</v>
      </c>
      <c r="GZ57" s="337">
        <f t="shared" si="486"/>
        <v>0</v>
      </c>
      <c r="HA57" s="337">
        <f t="shared" si="65"/>
        <v>446272</v>
      </c>
      <c r="HB57" s="337">
        <f t="shared" si="65"/>
        <v>786041</v>
      </c>
      <c r="HC57" s="338">
        <f t="shared" si="65"/>
        <v>739308</v>
      </c>
    </row>
    <row r="58" spans="1:211" s="167" customFormat="1" x14ac:dyDescent="0.2">
      <c r="A58" s="317" t="s">
        <v>615</v>
      </c>
      <c r="B58" s="310">
        <f>B59+B60</f>
        <v>0</v>
      </c>
      <c r="C58" s="310">
        <f t="shared" ref="C58:BN58" si="487">C59+C60</f>
        <v>0</v>
      </c>
      <c r="D58" s="310">
        <f t="shared" si="487"/>
        <v>0</v>
      </c>
      <c r="E58" s="310">
        <f t="shared" si="487"/>
        <v>0</v>
      </c>
      <c r="F58" s="310">
        <f t="shared" si="487"/>
        <v>0</v>
      </c>
      <c r="G58" s="310">
        <f t="shared" ref="G58" si="488">G59+G60</f>
        <v>0</v>
      </c>
      <c r="H58" s="310">
        <f t="shared" si="487"/>
        <v>0</v>
      </c>
      <c r="I58" s="310">
        <f t="shared" si="487"/>
        <v>0</v>
      </c>
      <c r="J58" s="310">
        <f t="shared" ref="J58" si="489">J59+J60</f>
        <v>0</v>
      </c>
      <c r="K58" s="310">
        <f t="shared" si="487"/>
        <v>0</v>
      </c>
      <c r="L58" s="310">
        <f t="shared" si="487"/>
        <v>0</v>
      </c>
      <c r="M58" s="310">
        <f t="shared" ref="M58" si="490">M59+M60</f>
        <v>0</v>
      </c>
      <c r="N58" s="310">
        <f t="shared" si="487"/>
        <v>0</v>
      </c>
      <c r="O58" s="310">
        <f t="shared" si="487"/>
        <v>0</v>
      </c>
      <c r="P58" s="310">
        <f t="shared" ref="P58" si="491">P59+P60</f>
        <v>0</v>
      </c>
      <c r="Q58" s="310">
        <f t="shared" si="487"/>
        <v>0</v>
      </c>
      <c r="R58" s="310">
        <f t="shared" si="487"/>
        <v>0</v>
      </c>
      <c r="S58" s="310">
        <f t="shared" ref="S58" si="492">S59+S60</f>
        <v>0</v>
      </c>
      <c r="T58" s="310">
        <f t="shared" si="487"/>
        <v>0</v>
      </c>
      <c r="U58" s="310">
        <f t="shared" si="487"/>
        <v>0</v>
      </c>
      <c r="V58" s="310">
        <f t="shared" ref="V58" si="493">V59+V60</f>
        <v>0</v>
      </c>
      <c r="W58" s="310">
        <f t="shared" si="487"/>
        <v>0</v>
      </c>
      <c r="X58" s="310">
        <f t="shared" si="487"/>
        <v>0</v>
      </c>
      <c r="Y58" s="310">
        <f t="shared" ref="Y58" si="494">Y59+Y60</f>
        <v>0</v>
      </c>
      <c r="Z58" s="310">
        <f t="shared" si="487"/>
        <v>31154</v>
      </c>
      <c r="AA58" s="310">
        <f t="shared" si="487"/>
        <v>111539</v>
      </c>
      <c r="AB58" s="310">
        <f t="shared" ref="AB58" si="495">AB59+AB60</f>
        <v>102601</v>
      </c>
      <c r="AC58" s="310">
        <f t="shared" si="487"/>
        <v>0</v>
      </c>
      <c r="AD58" s="310">
        <f t="shared" si="487"/>
        <v>0</v>
      </c>
      <c r="AE58" s="310">
        <f t="shared" ref="AE58" si="496">AE59+AE60</f>
        <v>0</v>
      </c>
      <c r="AF58" s="310">
        <f t="shared" si="487"/>
        <v>0</v>
      </c>
      <c r="AG58" s="310">
        <f t="shared" si="487"/>
        <v>0</v>
      </c>
      <c r="AH58" s="310">
        <f t="shared" ref="AH58" si="497">AH59+AH60</f>
        <v>0</v>
      </c>
      <c r="AI58" s="310">
        <f t="shared" si="487"/>
        <v>0</v>
      </c>
      <c r="AJ58" s="310">
        <f t="shared" si="487"/>
        <v>0</v>
      </c>
      <c r="AK58" s="310">
        <f t="shared" ref="AK58" si="498">AK59+AK60</f>
        <v>0</v>
      </c>
      <c r="AL58" s="310">
        <f t="shared" si="487"/>
        <v>0</v>
      </c>
      <c r="AM58" s="310">
        <f t="shared" si="487"/>
        <v>0</v>
      </c>
      <c r="AN58" s="310">
        <f t="shared" ref="AN58" si="499">AN59+AN60</f>
        <v>0</v>
      </c>
      <c r="AO58" s="310">
        <f t="shared" si="487"/>
        <v>0</v>
      </c>
      <c r="AP58" s="310">
        <f t="shared" si="487"/>
        <v>0</v>
      </c>
      <c r="AQ58" s="310">
        <f t="shared" ref="AQ58" si="500">AQ59+AQ60</f>
        <v>0</v>
      </c>
      <c r="AR58" s="310">
        <f t="shared" si="487"/>
        <v>0</v>
      </c>
      <c r="AS58" s="310">
        <f t="shared" si="487"/>
        <v>0</v>
      </c>
      <c r="AT58" s="310">
        <f t="shared" ref="AT58" si="501">AT59+AT60</f>
        <v>0</v>
      </c>
      <c r="AU58" s="310">
        <f t="shared" si="487"/>
        <v>0</v>
      </c>
      <c r="AV58" s="310">
        <f t="shared" si="487"/>
        <v>0</v>
      </c>
      <c r="AW58" s="310">
        <f t="shared" ref="AW58" si="502">AW59+AW60</f>
        <v>0</v>
      </c>
      <c r="AX58" s="310">
        <f t="shared" si="487"/>
        <v>0</v>
      </c>
      <c r="AY58" s="310">
        <f t="shared" si="487"/>
        <v>0</v>
      </c>
      <c r="AZ58" s="310">
        <f t="shared" ref="AZ58" si="503">AZ59+AZ60</f>
        <v>0</v>
      </c>
      <c r="BA58" s="310">
        <f t="shared" si="487"/>
        <v>0</v>
      </c>
      <c r="BB58" s="310">
        <f t="shared" si="487"/>
        <v>0</v>
      </c>
      <c r="BC58" s="310">
        <f t="shared" ref="BC58" si="504">BC59+BC60</f>
        <v>0</v>
      </c>
      <c r="BD58" s="310">
        <f t="shared" si="487"/>
        <v>0</v>
      </c>
      <c r="BE58" s="310">
        <f t="shared" si="487"/>
        <v>0</v>
      </c>
      <c r="BF58" s="310">
        <f t="shared" ref="BF58" si="505">BF59+BF60</f>
        <v>0</v>
      </c>
      <c r="BG58" s="310">
        <f t="shared" si="487"/>
        <v>0</v>
      </c>
      <c r="BH58" s="310">
        <f t="shared" si="487"/>
        <v>0</v>
      </c>
      <c r="BI58" s="310">
        <f t="shared" ref="BI58" si="506">BI59+BI60</f>
        <v>0</v>
      </c>
      <c r="BJ58" s="310">
        <f t="shared" si="487"/>
        <v>0</v>
      </c>
      <c r="BK58" s="310">
        <f t="shared" si="487"/>
        <v>0</v>
      </c>
      <c r="BL58" s="310">
        <f t="shared" ref="BL58" si="507">BL59+BL60</f>
        <v>0</v>
      </c>
      <c r="BM58" s="310">
        <f t="shared" si="487"/>
        <v>0</v>
      </c>
      <c r="BN58" s="310">
        <f t="shared" si="487"/>
        <v>0</v>
      </c>
      <c r="BO58" s="310">
        <f t="shared" ref="BO58" si="508">BO59+BO60</f>
        <v>0</v>
      </c>
      <c r="BP58" s="310">
        <f t="shared" ref="BP58:DZ58" si="509">BP59+BP60</f>
        <v>0</v>
      </c>
      <c r="BQ58" s="310">
        <f t="shared" si="509"/>
        <v>0</v>
      </c>
      <c r="BR58" s="310">
        <f t="shared" si="509"/>
        <v>0</v>
      </c>
      <c r="BS58" s="310">
        <f t="shared" si="509"/>
        <v>0</v>
      </c>
      <c r="BT58" s="310">
        <f t="shared" si="509"/>
        <v>0</v>
      </c>
      <c r="BU58" s="310">
        <f t="shared" si="509"/>
        <v>0</v>
      </c>
      <c r="BV58" s="310">
        <f t="shared" si="509"/>
        <v>0</v>
      </c>
      <c r="BW58" s="310">
        <f t="shared" si="509"/>
        <v>0</v>
      </c>
      <c r="BX58" s="310">
        <f t="shared" si="509"/>
        <v>0</v>
      </c>
      <c r="BY58" s="310">
        <f t="shared" si="509"/>
        <v>0</v>
      </c>
      <c r="BZ58" s="310">
        <f t="shared" si="509"/>
        <v>0</v>
      </c>
      <c r="CA58" s="310">
        <f t="shared" si="509"/>
        <v>0</v>
      </c>
      <c r="CB58" s="310">
        <f t="shared" si="509"/>
        <v>0</v>
      </c>
      <c r="CC58" s="310">
        <f t="shared" si="509"/>
        <v>0</v>
      </c>
      <c r="CD58" s="310">
        <f t="shared" si="509"/>
        <v>0</v>
      </c>
      <c r="CE58" s="310">
        <f t="shared" si="509"/>
        <v>0</v>
      </c>
      <c r="CF58" s="310">
        <f t="shared" si="509"/>
        <v>0</v>
      </c>
      <c r="CG58" s="310">
        <f t="shared" si="509"/>
        <v>0</v>
      </c>
      <c r="CH58" s="310">
        <f t="shared" si="509"/>
        <v>0</v>
      </c>
      <c r="CI58" s="310">
        <f t="shared" si="509"/>
        <v>0</v>
      </c>
      <c r="CJ58" s="310">
        <f t="shared" si="509"/>
        <v>0</v>
      </c>
      <c r="CK58" s="310">
        <f t="shared" si="509"/>
        <v>0</v>
      </c>
      <c r="CL58" s="310">
        <f t="shared" si="509"/>
        <v>0</v>
      </c>
      <c r="CM58" s="310">
        <f t="shared" si="509"/>
        <v>0</v>
      </c>
      <c r="CN58" s="310">
        <f t="shared" si="509"/>
        <v>0</v>
      </c>
      <c r="CO58" s="310">
        <f t="shared" si="509"/>
        <v>0</v>
      </c>
      <c r="CP58" s="310">
        <f t="shared" si="509"/>
        <v>0</v>
      </c>
      <c r="CQ58" s="310">
        <f t="shared" si="509"/>
        <v>0</v>
      </c>
      <c r="CR58" s="310">
        <f t="shared" si="509"/>
        <v>0</v>
      </c>
      <c r="CS58" s="310">
        <f t="shared" si="509"/>
        <v>0</v>
      </c>
      <c r="CT58" s="310">
        <f t="shared" si="509"/>
        <v>0</v>
      </c>
      <c r="CU58" s="310">
        <f t="shared" si="509"/>
        <v>0</v>
      </c>
      <c r="CV58" s="310">
        <f t="shared" si="509"/>
        <v>0</v>
      </c>
      <c r="CW58" s="310">
        <f t="shared" si="509"/>
        <v>0</v>
      </c>
      <c r="CX58" s="310">
        <f t="shared" si="509"/>
        <v>0</v>
      </c>
      <c r="CY58" s="310">
        <f t="shared" si="509"/>
        <v>0</v>
      </c>
      <c r="CZ58" s="310">
        <f t="shared" si="509"/>
        <v>0</v>
      </c>
      <c r="DA58" s="310">
        <f t="shared" si="509"/>
        <v>0</v>
      </c>
      <c r="DB58" s="310">
        <f t="shared" si="509"/>
        <v>0</v>
      </c>
      <c r="DC58" s="310">
        <f t="shared" si="509"/>
        <v>0</v>
      </c>
      <c r="DD58" s="310">
        <f t="shared" si="509"/>
        <v>0</v>
      </c>
      <c r="DE58" s="310">
        <f t="shared" si="509"/>
        <v>0</v>
      </c>
      <c r="DF58" s="310">
        <f t="shared" si="509"/>
        <v>0</v>
      </c>
      <c r="DG58" s="310">
        <f t="shared" si="509"/>
        <v>0</v>
      </c>
      <c r="DH58" s="310">
        <f t="shared" si="509"/>
        <v>0</v>
      </c>
      <c r="DI58" s="310">
        <f t="shared" si="509"/>
        <v>0</v>
      </c>
      <c r="DJ58" s="310">
        <f t="shared" si="509"/>
        <v>0</v>
      </c>
      <c r="DK58" s="310">
        <f t="shared" si="509"/>
        <v>0</v>
      </c>
      <c r="DL58" s="310">
        <f t="shared" si="509"/>
        <v>0</v>
      </c>
      <c r="DM58" s="310">
        <f t="shared" si="509"/>
        <v>0</v>
      </c>
      <c r="DN58" s="310">
        <f t="shared" si="509"/>
        <v>0</v>
      </c>
      <c r="DO58" s="310">
        <f t="shared" si="509"/>
        <v>0</v>
      </c>
      <c r="DP58" s="310">
        <f t="shared" si="509"/>
        <v>0</v>
      </c>
      <c r="DQ58" s="310">
        <f t="shared" si="509"/>
        <v>0</v>
      </c>
      <c r="DR58" s="395">
        <f t="shared" si="509"/>
        <v>31154</v>
      </c>
      <c r="DS58" s="395">
        <f t="shared" si="509"/>
        <v>111539</v>
      </c>
      <c r="DT58" s="395">
        <f t="shared" si="509"/>
        <v>102601</v>
      </c>
      <c r="DU58" s="310">
        <f t="shared" si="509"/>
        <v>0</v>
      </c>
      <c r="DV58" s="310">
        <f t="shared" si="509"/>
        <v>0</v>
      </c>
      <c r="DW58" s="310">
        <f t="shared" si="509"/>
        <v>0</v>
      </c>
      <c r="DX58" s="310">
        <f t="shared" si="509"/>
        <v>0</v>
      </c>
      <c r="DY58" s="310">
        <f t="shared" si="509"/>
        <v>0</v>
      </c>
      <c r="DZ58" s="310">
        <f t="shared" si="509"/>
        <v>0</v>
      </c>
      <c r="EA58" s="310">
        <f t="shared" ref="EA58:GS58" si="510">EA59+EA60</f>
        <v>0</v>
      </c>
      <c r="EB58" s="310">
        <f t="shared" si="510"/>
        <v>0</v>
      </c>
      <c r="EC58" s="310">
        <f t="shared" si="510"/>
        <v>0</v>
      </c>
      <c r="ED58" s="310">
        <f t="shared" si="510"/>
        <v>0</v>
      </c>
      <c r="EE58" s="310">
        <f t="shared" si="510"/>
        <v>0</v>
      </c>
      <c r="EF58" s="310">
        <f t="shared" si="510"/>
        <v>0</v>
      </c>
      <c r="EG58" s="310">
        <f t="shared" si="510"/>
        <v>0</v>
      </c>
      <c r="EH58" s="310">
        <f t="shared" si="510"/>
        <v>0</v>
      </c>
      <c r="EI58" s="310">
        <f t="shared" si="510"/>
        <v>0</v>
      </c>
      <c r="EJ58" s="310">
        <f t="shared" si="510"/>
        <v>0</v>
      </c>
      <c r="EK58" s="310">
        <f t="shared" si="510"/>
        <v>0</v>
      </c>
      <c r="EL58" s="310">
        <f t="shared" si="510"/>
        <v>0</v>
      </c>
      <c r="EM58" s="310">
        <f t="shared" si="510"/>
        <v>0</v>
      </c>
      <c r="EN58" s="310">
        <f t="shared" si="510"/>
        <v>0</v>
      </c>
      <c r="EO58" s="310">
        <f t="shared" si="510"/>
        <v>0</v>
      </c>
      <c r="EP58" s="310">
        <f t="shared" si="510"/>
        <v>0</v>
      </c>
      <c r="EQ58" s="310">
        <f t="shared" si="510"/>
        <v>0</v>
      </c>
      <c r="ER58" s="310">
        <f t="shared" si="510"/>
        <v>0</v>
      </c>
      <c r="ES58" s="310">
        <f t="shared" si="510"/>
        <v>0</v>
      </c>
      <c r="ET58" s="310">
        <f t="shared" si="510"/>
        <v>0</v>
      </c>
      <c r="EU58" s="310">
        <f t="shared" si="510"/>
        <v>0</v>
      </c>
      <c r="EV58" s="395">
        <f t="shared" si="510"/>
        <v>0</v>
      </c>
      <c r="EW58" s="395">
        <f t="shared" si="510"/>
        <v>0</v>
      </c>
      <c r="EX58" s="395">
        <f t="shared" si="510"/>
        <v>0</v>
      </c>
      <c r="EY58" s="310">
        <f t="shared" si="510"/>
        <v>0</v>
      </c>
      <c r="EZ58" s="310">
        <f t="shared" si="510"/>
        <v>0</v>
      </c>
      <c r="FA58" s="310">
        <f t="shared" si="510"/>
        <v>0</v>
      </c>
      <c r="FB58" s="310">
        <f t="shared" si="510"/>
        <v>0</v>
      </c>
      <c r="FC58" s="310">
        <f t="shared" si="510"/>
        <v>0</v>
      </c>
      <c r="FD58" s="310">
        <f t="shared" si="510"/>
        <v>0</v>
      </c>
      <c r="FE58" s="310">
        <f t="shared" si="510"/>
        <v>0</v>
      </c>
      <c r="FF58" s="310">
        <f t="shared" si="510"/>
        <v>0</v>
      </c>
      <c r="FG58" s="310">
        <f t="shared" si="510"/>
        <v>0</v>
      </c>
      <c r="FH58" s="310">
        <f t="shared" si="510"/>
        <v>0</v>
      </c>
      <c r="FI58" s="310">
        <f t="shared" si="510"/>
        <v>0</v>
      </c>
      <c r="FJ58" s="310">
        <f t="shared" si="510"/>
        <v>0</v>
      </c>
      <c r="FK58" s="310">
        <f t="shared" si="510"/>
        <v>0</v>
      </c>
      <c r="FL58" s="310">
        <f t="shared" si="510"/>
        <v>0</v>
      </c>
      <c r="FM58" s="310">
        <f t="shared" si="510"/>
        <v>0</v>
      </c>
      <c r="FN58" s="310">
        <f t="shared" si="510"/>
        <v>0</v>
      </c>
      <c r="FO58" s="310">
        <f t="shared" si="510"/>
        <v>0</v>
      </c>
      <c r="FP58" s="310">
        <f t="shared" si="510"/>
        <v>0</v>
      </c>
      <c r="FQ58" s="310">
        <f t="shared" si="510"/>
        <v>0</v>
      </c>
      <c r="FR58" s="310">
        <f t="shared" si="510"/>
        <v>0</v>
      </c>
      <c r="FS58" s="310">
        <f t="shared" si="510"/>
        <v>0</v>
      </c>
      <c r="FT58" s="310">
        <f t="shared" si="510"/>
        <v>0</v>
      </c>
      <c r="FU58" s="310">
        <f t="shared" si="510"/>
        <v>0</v>
      </c>
      <c r="FV58" s="310">
        <f t="shared" si="510"/>
        <v>0</v>
      </c>
      <c r="FW58" s="310">
        <f t="shared" si="510"/>
        <v>0</v>
      </c>
      <c r="FX58" s="310">
        <f t="shared" si="510"/>
        <v>0</v>
      </c>
      <c r="FY58" s="310">
        <f t="shared" si="510"/>
        <v>0</v>
      </c>
      <c r="FZ58" s="310">
        <f t="shared" si="510"/>
        <v>0</v>
      </c>
      <c r="GA58" s="310">
        <f t="shared" si="510"/>
        <v>0</v>
      </c>
      <c r="GB58" s="310">
        <f t="shared" si="510"/>
        <v>0</v>
      </c>
      <c r="GC58" s="310">
        <f t="shared" si="510"/>
        <v>0</v>
      </c>
      <c r="GD58" s="310">
        <f t="shared" si="510"/>
        <v>0</v>
      </c>
      <c r="GE58" s="310">
        <f t="shared" si="510"/>
        <v>0</v>
      </c>
      <c r="GF58" s="310">
        <f t="shared" si="510"/>
        <v>0</v>
      </c>
      <c r="GG58" s="310">
        <f t="shared" si="510"/>
        <v>0</v>
      </c>
      <c r="GH58" s="310">
        <f t="shared" si="510"/>
        <v>0</v>
      </c>
      <c r="GI58" s="310">
        <f>GI59+GI60</f>
        <v>0</v>
      </c>
      <c r="GJ58" s="310">
        <f t="shared" ref="GJ58:GK58" si="511">GJ59+GJ60</f>
        <v>0</v>
      </c>
      <c r="GK58" s="310">
        <f t="shared" si="511"/>
        <v>0</v>
      </c>
      <c r="GL58" s="310">
        <f t="shared" si="510"/>
        <v>0</v>
      </c>
      <c r="GM58" s="310">
        <f t="shared" si="510"/>
        <v>0</v>
      </c>
      <c r="GN58" s="310">
        <f t="shared" si="510"/>
        <v>0</v>
      </c>
      <c r="GO58" s="310">
        <f t="shared" si="510"/>
        <v>0</v>
      </c>
      <c r="GP58" s="310">
        <f t="shared" si="510"/>
        <v>0</v>
      </c>
      <c r="GQ58" s="310">
        <f t="shared" si="510"/>
        <v>0</v>
      </c>
      <c r="GR58" s="310">
        <f t="shared" si="510"/>
        <v>0</v>
      </c>
      <c r="GS58" s="310">
        <f t="shared" si="510"/>
        <v>0</v>
      </c>
      <c r="GT58" s="310">
        <v>0</v>
      </c>
      <c r="GU58" s="310">
        <f>GU59+GU60</f>
        <v>0</v>
      </c>
      <c r="GV58" s="310">
        <f t="shared" ref="GV58:GW58" si="512">GV59+GV60</f>
        <v>0</v>
      </c>
      <c r="GW58" s="310">
        <f t="shared" si="512"/>
        <v>0</v>
      </c>
      <c r="GX58" s="310">
        <f>GX59+GX60</f>
        <v>0</v>
      </c>
      <c r="GY58" s="310">
        <f t="shared" ref="GY58:GZ58" si="513">GY59+GY60</f>
        <v>0</v>
      </c>
      <c r="GZ58" s="310">
        <f t="shared" si="513"/>
        <v>0</v>
      </c>
      <c r="HA58" s="310">
        <f>HA59+HA60</f>
        <v>31154</v>
      </c>
      <c r="HB58" s="310">
        <f t="shared" ref="HB58:HC58" si="514">HB59+HB60</f>
        <v>111539</v>
      </c>
      <c r="HC58" s="311">
        <f t="shared" si="514"/>
        <v>102601</v>
      </c>
    </row>
    <row r="59" spans="1:211" x14ac:dyDescent="0.2">
      <c r="A59" s="319" t="s">
        <v>616</v>
      </c>
      <c r="B59" s="306">
        <v>0</v>
      </c>
      <c r="C59" s="306"/>
      <c r="D59" s="306"/>
      <c r="E59" s="306">
        <v>0</v>
      </c>
      <c r="F59" s="306"/>
      <c r="G59" s="306"/>
      <c r="H59" s="306">
        <v>0</v>
      </c>
      <c r="I59" s="306"/>
      <c r="J59" s="306"/>
      <c r="K59" s="306">
        <v>0</v>
      </c>
      <c r="L59" s="306"/>
      <c r="M59" s="306"/>
      <c r="N59" s="306">
        <v>0</v>
      </c>
      <c r="O59" s="306"/>
      <c r="P59" s="306"/>
      <c r="Q59" s="306">
        <v>0</v>
      </c>
      <c r="R59" s="306"/>
      <c r="S59" s="306"/>
      <c r="T59" s="306">
        <v>0</v>
      </c>
      <c r="U59" s="306"/>
      <c r="V59" s="306"/>
      <c r="W59" s="306"/>
      <c r="X59" s="306"/>
      <c r="Y59" s="306"/>
      <c r="Z59" s="306">
        <f>EV68+GX68</f>
        <v>31154</v>
      </c>
      <c r="AA59" s="306">
        <v>111539</v>
      </c>
      <c r="AB59" s="306">
        <v>102601</v>
      </c>
      <c r="AC59" s="306">
        <v>0</v>
      </c>
      <c r="AD59" s="306"/>
      <c r="AE59" s="306"/>
      <c r="AF59" s="306">
        <v>0</v>
      </c>
      <c r="AG59" s="306"/>
      <c r="AH59" s="306"/>
      <c r="AI59" s="306">
        <v>0</v>
      </c>
      <c r="AJ59" s="306"/>
      <c r="AK59" s="306"/>
      <c r="AL59" s="306">
        <v>0</v>
      </c>
      <c r="AM59" s="306"/>
      <c r="AN59" s="306"/>
      <c r="AO59" s="306">
        <v>0</v>
      </c>
      <c r="AP59" s="306"/>
      <c r="AQ59" s="306"/>
      <c r="AR59" s="306">
        <v>0</v>
      </c>
      <c r="AS59" s="306"/>
      <c r="AT59" s="306"/>
      <c r="AU59" s="306">
        <v>0</v>
      </c>
      <c r="AV59" s="306"/>
      <c r="AW59" s="306"/>
      <c r="AX59" s="306">
        <v>0</v>
      </c>
      <c r="AY59" s="306"/>
      <c r="AZ59" s="306"/>
      <c r="BA59" s="306">
        <v>0</v>
      </c>
      <c r="BB59" s="306"/>
      <c r="BC59" s="306"/>
      <c r="BD59" s="306"/>
      <c r="BE59" s="306"/>
      <c r="BF59" s="306"/>
      <c r="BG59" s="306">
        <v>0</v>
      </c>
      <c r="BH59" s="306"/>
      <c r="BI59" s="306"/>
      <c r="BJ59" s="306">
        <v>0</v>
      </c>
      <c r="BK59" s="306"/>
      <c r="BL59" s="306"/>
      <c r="BM59" s="306"/>
      <c r="BN59" s="306"/>
      <c r="BO59" s="306"/>
      <c r="BP59" s="306">
        <v>0</v>
      </c>
      <c r="BQ59" s="306"/>
      <c r="BR59" s="306"/>
      <c r="BS59" s="306">
        <v>0</v>
      </c>
      <c r="BT59" s="306"/>
      <c r="BU59" s="306"/>
      <c r="BV59" s="306"/>
      <c r="BW59" s="306"/>
      <c r="BX59" s="306"/>
      <c r="BY59" s="306">
        <v>0</v>
      </c>
      <c r="BZ59" s="306"/>
      <c r="CA59" s="306"/>
      <c r="CB59" s="306"/>
      <c r="CC59" s="306"/>
      <c r="CD59" s="306"/>
      <c r="CE59" s="306"/>
      <c r="CF59" s="306"/>
      <c r="CG59" s="306"/>
      <c r="CH59" s="306"/>
      <c r="CI59" s="306"/>
      <c r="CJ59" s="306"/>
      <c r="CK59" s="306"/>
      <c r="CL59" s="306"/>
      <c r="CM59" s="306"/>
      <c r="CN59" s="306">
        <v>0</v>
      </c>
      <c r="CO59" s="306"/>
      <c r="CP59" s="306"/>
      <c r="CQ59" s="306"/>
      <c r="CR59" s="306"/>
      <c r="CS59" s="306"/>
      <c r="CT59" s="306">
        <v>0</v>
      </c>
      <c r="CU59" s="306"/>
      <c r="CV59" s="306"/>
      <c r="CW59" s="306">
        <v>0</v>
      </c>
      <c r="CX59" s="306"/>
      <c r="CY59" s="306"/>
      <c r="CZ59" s="306">
        <v>0</v>
      </c>
      <c r="DA59" s="306"/>
      <c r="DB59" s="306"/>
      <c r="DC59" s="306">
        <v>0</v>
      </c>
      <c r="DD59" s="306"/>
      <c r="DE59" s="306"/>
      <c r="DF59" s="306">
        <v>0</v>
      </c>
      <c r="DG59" s="306"/>
      <c r="DH59" s="306"/>
      <c r="DI59" s="306">
        <v>0</v>
      </c>
      <c r="DJ59" s="306"/>
      <c r="DK59" s="306"/>
      <c r="DL59" s="306">
        <v>0</v>
      </c>
      <c r="DM59" s="306"/>
      <c r="DN59" s="306"/>
      <c r="DO59" s="306">
        <v>0</v>
      </c>
      <c r="DP59" s="306"/>
      <c r="DQ59" s="306"/>
      <c r="DR59" s="394">
        <f t="shared" ref="DR59:DT60" si="515">B59+E59+H59+K59+N59+Q59+T59+W59+Z59+AC59+AF59+AI59+AL59+AO59+AR59+AU59+AX59+BA59+BD59+BG59+BJ59+BM59+BP59+BS59+BV59+BY59+CB59+CE59+CH59+CK59+CN59+CQ59+CT59+CW59+CZ59+DC59+DF59+DI59+DL59+DO59</f>
        <v>31154</v>
      </c>
      <c r="DS59" s="394">
        <f t="shared" si="515"/>
        <v>111539</v>
      </c>
      <c r="DT59" s="394">
        <f t="shared" si="515"/>
        <v>102601</v>
      </c>
      <c r="DU59" s="306"/>
      <c r="DV59" s="306"/>
      <c r="DW59" s="306"/>
      <c r="DX59" s="306"/>
      <c r="DY59" s="306"/>
      <c r="DZ59" s="306"/>
      <c r="EA59" s="306"/>
      <c r="EB59" s="306"/>
      <c r="EC59" s="306"/>
      <c r="ED59" s="306">
        <v>0</v>
      </c>
      <c r="EE59" s="306"/>
      <c r="EF59" s="306"/>
      <c r="EG59" s="306"/>
      <c r="EH59" s="306"/>
      <c r="EI59" s="306"/>
      <c r="EJ59" s="306">
        <v>0</v>
      </c>
      <c r="EK59" s="306"/>
      <c r="EL59" s="306"/>
      <c r="EM59" s="306"/>
      <c r="EN59" s="306"/>
      <c r="EO59" s="306"/>
      <c r="EP59" s="306">
        <v>0</v>
      </c>
      <c r="EQ59" s="306"/>
      <c r="ER59" s="306"/>
      <c r="ES59" s="306">
        <v>0</v>
      </c>
      <c r="ET59" s="306"/>
      <c r="EU59" s="306"/>
      <c r="EV59" s="394">
        <f t="shared" ref="EV59:EX60" si="516">DU59+DX59+EA59+ED59+EG59+EJ59+EM59+EP59+ES59</f>
        <v>0</v>
      </c>
      <c r="EW59" s="394">
        <f t="shared" si="516"/>
        <v>0</v>
      </c>
      <c r="EX59" s="394">
        <f t="shared" si="516"/>
        <v>0</v>
      </c>
      <c r="EY59" s="306"/>
      <c r="EZ59" s="306"/>
      <c r="FA59" s="306"/>
      <c r="FB59" s="306"/>
      <c r="FC59" s="306"/>
      <c r="FD59" s="306"/>
      <c r="FE59" s="306"/>
      <c r="FF59" s="306"/>
      <c r="FG59" s="306"/>
      <c r="FH59" s="306"/>
      <c r="FI59" s="306"/>
      <c r="FJ59" s="306"/>
      <c r="FK59" s="306"/>
      <c r="FL59" s="306"/>
      <c r="FM59" s="306"/>
      <c r="FN59" s="306"/>
      <c r="FO59" s="306"/>
      <c r="FP59" s="306"/>
      <c r="FQ59" s="306"/>
      <c r="FR59" s="306"/>
      <c r="FS59" s="306"/>
      <c r="FT59" s="306"/>
      <c r="FU59" s="306"/>
      <c r="FV59" s="306"/>
      <c r="FW59" s="306"/>
      <c r="FX59" s="306"/>
      <c r="FY59" s="306"/>
      <c r="FZ59" s="306"/>
      <c r="GA59" s="306"/>
      <c r="GB59" s="306"/>
      <c r="GC59" s="306"/>
      <c r="GD59" s="306"/>
      <c r="GE59" s="306"/>
      <c r="GF59" s="306"/>
      <c r="GG59" s="306"/>
      <c r="GH59" s="306"/>
      <c r="GI59" s="306"/>
      <c r="GJ59" s="306"/>
      <c r="GK59" s="306"/>
      <c r="GL59" s="334">
        <f t="shared" ref="GL59:GN60" si="517">EY59+FB59+FE59+FH59+FK59+FN59+FQ59+FT59+FW59+FZ59+GC59+GF59+GI59</f>
        <v>0</v>
      </c>
      <c r="GM59" s="306">
        <f t="shared" si="517"/>
        <v>0</v>
      </c>
      <c r="GN59" s="306">
        <f t="shared" si="517"/>
        <v>0</v>
      </c>
      <c r="GO59" s="334"/>
      <c r="GP59" s="306"/>
      <c r="GQ59" s="306"/>
      <c r="GR59" s="334"/>
      <c r="GS59" s="306"/>
      <c r="GT59" s="306"/>
      <c r="GU59" s="334"/>
      <c r="GV59" s="306"/>
      <c r="GW59" s="306"/>
      <c r="GX59" s="337">
        <f>GL59+GO59+GR59+GU59</f>
        <v>0</v>
      </c>
      <c r="GY59" s="337">
        <f t="shared" ref="GY59:GZ60" si="518">GM59+GP59+GS59+GV59</f>
        <v>0</v>
      </c>
      <c r="GZ59" s="337">
        <f t="shared" si="518"/>
        <v>0</v>
      </c>
      <c r="HA59" s="337">
        <f t="shared" si="65"/>
        <v>31154</v>
      </c>
      <c r="HB59" s="337">
        <f t="shared" si="65"/>
        <v>111539</v>
      </c>
      <c r="HC59" s="338">
        <f t="shared" si="65"/>
        <v>102601</v>
      </c>
    </row>
    <row r="60" spans="1:211" x14ac:dyDescent="0.2">
      <c r="A60" s="318" t="s">
        <v>617</v>
      </c>
      <c r="B60" s="306">
        <v>0</v>
      </c>
      <c r="C60" s="306"/>
      <c r="D60" s="306"/>
      <c r="E60" s="306">
        <v>0</v>
      </c>
      <c r="F60" s="306"/>
      <c r="G60" s="306"/>
      <c r="H60" s="306">
        <v>0</v>
      </c>
      <c r="I60" s="306"/>
      <c r="J60" s="306"/>
      <c r="K60" s="306">
        <v>0</v>
      </c>
      <c r="L60" s="306"/>
      <c r="M60" s="306"/>
      <c r="N60" s="306">
        <v>0</v>
      </c>
      <c r="O60" s="306"/>
      <c r="P60" s="306"/>
      <c r="Q60" s="306">
        <v>0</v>
      </c>
      <c r="R60" s="306"/>
      <c r="S60" s="306"/>
      <c r="T60" s="306">
        <v>0</v>
      </c>
      <c r="U60" s="306"/>
      <c r="V60" s="306"/>
      <c r="W60" s="306"/>
      <c r="X60" s="306"/>
      <c r="Y60" s="306"/>
      <c r="Z60" s="306">
        <v>0</v>
      </c>
      <c r="AA60" s="306">
        <v>0</v>
      </c>
      <c r="AB60" s="306"/>
      <c r="AC60" s="306">
        <v>0</v>
      </c>
      <c r="AD60" s="306"/>
      <c r="AE60" s="306"/>
      <c r="AF60" s="306">
        <v>0</v>
      </c>
      <c r="AG60" s="306"/>
      <c r="AH60" s="306"/>
      <c r="AI60" s="306">
        <v>0</v>
      </c>
      <c r="AJ60" s="306"/>
      <c r="AK60" s="306"/>
      <c r="AL60" s="306">
        <v>0</v>
      </c>
      <c r="AM60" s="306"/>
      <c r="AN60" s="306"/>
      <c r="AO60" s="306">
        <v>0</v>
      </c>
      <c r="AP60" s="306"/>
      <c r="AQ60" s="306"/>
      <c r="AR60" s="306">
        <v>0</v>
      </c>
      <c r="AS60" s="306"/>
      <c r="AT60" s="306"/>
      <c r="AU60" s="306">
        <v>0</v>
      </c>
      <c r="AV60" s="306"/>
      <c r="AW60" s="306"/>
      <c r="AX60" s="306">
        <v>0</v>
      </c>
      <c r="AY60" s="306"/>
      <c r="AZ60" s="306"/>
      <c r="BA60" s="306">
        <v>0</v>
      </c>
      <c r="BB60" s="306"/>
      <c r="BC60" s="306"/>
      <c r="BD60" s="306"/>
      <c r="BE60" s="306"/>
      <c r="BF60" s="306"/>
      <c r="BG60" s="306">
        <v>0</v>
      </c>
      <c r="BH60" s="306"/>
      <c r="BI60" s="306"/>
      <c r="BJ60" s="306">
        <v>0</v>
      </c>
      <c r="BK60" s="306"/>
      <c r="BL60" s="306"/>
      <c r="BM60" s="306"/>
      <c r="BN60" s="306"/>
      <c r="BO60" s="306"/>
      <c r="BP60" s="306">
        <v>0</v>
      </c>
      <c r="BQ60" s="306"/>
      <c r="BR60" s="306"/>
      <c r="BS60" s="306">
        <v>0</v>
      </c>
      <c r="BT60" s="306"/>
      <c r="BU60" s="306"/>
      <c r="BV60" s="306"/>
      <c r="BW60" s="306"/>
      <c r="BX60" s="306"/>
      <c r="BY60" s="306">
        <v>0</v>
      </c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>
        <v>0</v>
      </c>
      <c r="CO60" s="306"/>
      <c r="CP60" s="306"/>
      <c r="CQ60" s="306"/>
      <c r="CR60" s="306"/>
      <c r="CS60" s="306"/>
      <c r="CT60" s="306">
        <v>0</v>
      </c>
      <c r="CU60" s="306"/>
      <c r="CV60" s="306"/>
      <c r="CW60" s="306">
        <v>0</v>
      </c>
      <c r="CX60" s="306"/>
      <c r="CY60" s="306"/>
      <c r="CZ60" s="306">
        <v>0</v>
      </c>
      <c r="DA60" s="306"/>
      <c r="DB60" s="306"/>
      <c r="DC60" s="306">
        <v>0</v>
      </c>
      <c r="DD60" s="306"/>
      <c r="DE60" s="306"/>
      <c r="DF60" s="306">
        <v>0</v>
      </c>
      <c r="DG60" s="306"/>
      <c r="DH60" s="306"/>
      <c r="DI60" s="306">
        <v>0</v>
      </c>
      <c r="DJ60" s="306"/>
      <c r="DK60" s="306"/>
      <c r="DL60" s="306">
        <v>0</v>
      </c>
      <c r="DM60" s="306"/>
      <c r="DN60" s="306"/>
      <c r="DO60" s="306">
        <v>0</v>
      </c>
      <c r="DP60" s="306"/>
      <c r="DQ60" s="306"/>
      <c r="DR60" s="394">
        <f t="shared" si="515"/>
        <v>0</v>
      </c>
      <c r="DS60" s="394">
        <f t="shared" si="515"/>
        <v>0</v>
      </c>
      <c r="DT60" s="394">
        <f t="shared" si="515"/>
        <v>0</v>
      </c>
      <c r="DU60" s="306"/>
      <c r="DV60" s="306"/>
      <c r="DW60" s="306"/>
      <c r="DX60" s="306"/>
      <c r="DY60" s="306"/>
      <c r="DZ60" s="306"/>
      <c r="EA60" s="306"/>
      <c r="EB60" s="306"/>
      <c r="EC60" s="306"/>
      <c r="ED60" s="306">
        <v>0</v>
      </c>
      <c r="EE60" s="306"/>
      <c r="EF60" s="306"/>
      <c r="EG60" s="306"/>
      <c r="EH60" s="306"/>
      <c r="EI60" s="306"/>
      <c r="EJ60" s="306">
        <v>0</v>
      </c>
      <c r="EK60" s="306"/>
      <c r="EL60" s="306"/>
      <c r="EM60" s="306"/>
      <c r="EN60" s="306"/>
      <c r="EO60" s="306"/>
      <c r="EP60" s="306">
        <v>0</v>
      </c>
      <c r="EQ60" s="306"/>
      <c r="ER60" s="306"/>
      <c r="ES60" s="306">
        <v>0</v>
      </c>
      <c r="ET60" s="306"/>
      <c r="EU60" s="306"/>
      <c r="EV60" s="394">
        <f t="shared" si="516"/>
        <v>0</v>
      </c>
      <c r="EW60" s="394">
        <f t="shared" si="516"/>
        <v>0</v>
      </c>
      <c r="EX60" s="394">
        <f t="shared" si="516"/>
        <v>0</v>
      </c>
      <c r="EY60" s="306"/>
      <c r="EZ60" s="306"/>
      <c r="FA60" s="306"/>
      <c r="FB60" s="306"/>
      <c r="FC60" s="306"/>
      <c r="FD60" s="306"/>
      <c r="FE60" s="306"/>
      <c r="FF60" s="306"/>
      <c r="FG60" s="306"/>
      <c r="FH60" s="306"/>
      <c r="FI60" s="306"/>
      <c r="FJ60" s="306"/>
      <c r="FK60" s="306"/>
      <c r="FL60" s="306"/>
      <c r="FM60" s="306"/>
      <c r="FN60" s="306"/>
      <c r="FO60" s="306"/>
      <c r="FP60" s="306"/>
      <c r="FQ60" s="306"/>
      <c r="FR60" s="306"/>
      <c r="FS60" s="306"/>
      <c r="FT60" s="306"/>
      <c r="FU60" s="306"/>
      <c r="FV60" s="306"/>
      <c r="FW60" s="306"/>
      <c r="FX60" s="306"/>
      <c r="FY60" s="306"/>
      <c r="FZ60" s="306"/>
      <c r="GA60" s="306"/>
      <c r="GB60" s="306"/>
      <c r="GC60" s="306"/>
      <c r="GD60" s="306"/>
      <c r="GE60" s="306"/>
      <c r="GF60" s="306"/>
      <c r="GG60" s="306"/>
      <c r="GH60" s="306"/>
      <c r="GI60" s="306"/>
      <c r="GJ60" s="306"/>
      <c r="GK60" s="306"/>
      <c r="GL60" s="334">
        <f t="shared" si="517"/>
        <v>0</v>
      </c>
      <c r="GM60" s="306">
        <f t="shared" si="517"/>
        <v>0</v>
      </c>
      <c r="GN60" s="306">
        <f t="shared" si="517"/>
        <v>0</v>
      </c>
      <c r="GO60" s="334"/>
      <c r="GP60" s="306"/>
      <c r="GQ60" s="306"/>
      <c r="GR60" s="334"/>
      <c r="GS60" s="306"/>
      <c r="GT60" s="306"/>
      <c r="GU60" s="334"/>
      <c r="GV60" s="306"/>
      <c r="GW60" s="306"/>
      <c r="GX60" s="337">
        <f>GL60+GO60+GR60+GU60</f>
        <v>0</v>
      </c>
      <c r="GY60" s="337">
        <f t="shared" si="518"/>
        <v>0</v>
      </c>
      <c r="GZ60" s="337">
        <f t="shared" si="518"/>
        <v>0</v>
      </c>
      <c r="HA60" s="337">
        <f t="shared" si="65"/>
        <v>0</v>
      </c>
      <c r="HB60" s="337">
        <f t="shared" si="65"/>
        <v>0</v>
      </c>
      <c r="HC60" s="338">
        <f t="shared" si="65"/>
        <v>0</v>
      </c>
    </row>
    <row r="61" spans="1:211" s="167" customFormat="1" x14ac:dyDescent="0.2">
      <c r="A61" s="317" t="s">
        <v>618</v>
      </c>
      <c r="B61" s="310">
        <f>B62+B67</f>
        <v>0</v>
      </c>
      <c r="C61" s="310">
        <f t="shared" ref="C61:BN61" si="519">C62+C67</f>
        <v>0</v>
      </c>
      <c r="D61" s="310">
        <f t="shared" si="519"/>
        <v>0</v>
      </c>
      <c r="E61" s="310">
        <f t="shared" si="519"/>
        <v>0</v>
      </c>
      <c r="F61" s="310">
        <f t="shared" si="519"/>
        <v>0</v>
      </c>
      <c r="G61" s="310">
        <f t="shared" ref="G61" si="520">G62+G67</f>
        <v>0</v>
      </c>
      <c r="H61" s="310">
        <f t="shared" si="519"/>
        <v>0</v>
      </c>
      <c r="I61" s="310">
        <f t="shared" si="519"/>
        <v>0</v>
      </c>
      <c r="J61" s="310">
        <f t="shared" ref="J61" si="521">J62+J67</f>
        <v>0</v>
      </c>
      <c r="K61" s="310">
        <f t="shared" si="519"/>
        <v>0</v>
      </c>
      <c r="L61" s="310">
        <f t="shared" si="519"/>
        <v>0</v>
      </c>
      <c r="M61" s="310">
        <f t="shared" ref="M61" si="522">M62+M67</f>
        <v>0</v>
      </c>
      <c r="N61" s="310">
        <f t="shared" si="519"/>
        <v>0</v>
      </c>
      <c r="O61" s="310">
        <f t="shared" si="519"/>
        <v>0</v>
      </c>
      <c r="P61" s="310">
        <f t="shared" ref="P61" si="523">P62+P67</f>
        <v>0</v>
      </c>
      <c r="Q61" s="310">
        <f t="shared" si="519"/>
        <v>0</v>
      </c>
      <c r="R61" s="310">
        <f t="shared" si="519"/>
        <v>0</v>
      </c>
      <c r="S61" s="310">
        <f t="shared" ref="S61" si="524">S62+S67</f>
        <v>0</v>
      </c>
      <c r="T61" s="310">
        <f t="shared" si="519"/>
        <v>0</v>
      </c>
      <c r="U61" s="310">
        <f t="shared" si="519"/>
        <v>0</v>
      </c>
      <c r="V61" s="310">
        <f t="shared" ref="V61" si="525">V62+V67</f>
        <v>0</v>
      </c>
      <c r="W61" s="310">
        <f t="shared" si="519"/>
        <v>0</v>
      </c>
      <c r="X61" s="310">
        <f t="shared" si="519"/>
        <v>8500000</v>
      </c>
      <c r="Y61" s="310">
        <f t="shared" ref="Y61" si="526">Y62+Y67</f>
        <v>2500000</v>
      </c>
      <c r="Z61" s="310">
        <f t="shared" si="519"/>
        <v>0</v>
      </c>
      <c r="AA61" s="310">
        <f t="shared" si="519"/>
        <v>0</v>
      </c>
      <c r="AB61" s="310">
        <f t="shared" ref="AB61" si="527">AB62+AB67</f>
        <v>0</v>
      </c>
      <c r="AC61" s="310">
        <f t="shared" si="519"/>
        <v>2118867</v>
      </c>
      <c r="AD61" s="310">
        <f t="shared" si="519"/>
        <v>312611</v>
      </c>
      <c r="AE61" s="310">
        <f t="shared" ref="AE61" si="528">AE62+AE67</f>
        <v>312611</v>
      </c>
      <c r="AF61" s="310">
        <f t="shared" si="519"/>
        <v>0</v>
      </c>
      <c r="AG61" s="310">
        <f t="shared" si="519"/>
        <v>0</v>
      </c>
      <c r="AH61" s="310">
        <f t="shared" ref="AH61" si="529">AH62+AH67</f>
        <v>0</v>
      </c>
      <c r="AI61" s="310">
        <f t="shared" si="519"/>
        <v>0</v>
      </c>
      <c r="AJ61" s="310">
        <f t="shared" si="519"/>
        <v>0</v>
      </c>
      <c r="AK61" s="310">
        <f t="shared" ref="AK61" si="530">AK62+AK67</f>
        <v>0</v>
      </c>
      <c r="AL61" s="310">
        <f t="shared" si="519"/>
        <v>0</v>
      </c>
      <c r="AM61" s="310">
        <f t="shared" si="519"/>
        <v>0</v>
      </c>
      <c r="AN61" s="310">
        <f t="shared" ref="AN61" si="531">AN62+AN67</f>
        <v>0</v>
      </c>
      <c r="AO61" s="310">
        <f t="shared" si="519"/>
        <v>0</v>
      </c>
      <c r="AP61" s="310">
        <f t="shared" si="519"/>
        <v>0</v>
      </c>
      <c r="AQ61" s="310">
        <f t="shared" ref="AQ61" si="532">AQ62+AQ67</f>
        <v>0</v>
      </c>
      <c r="AR61" s="310">
        <f t="shared" si="519"/>
        <v>0</v>
      </c>
      <c r="AS61" s="310">
        <f t="shared" si="519"/>
        <v>0</v>
      </c>
      <c r="AT61" s="310">
        <f t="shared" ref="AT61" si="533">AT62+AT67</f>
        <v>0</v>
      </c>
      <c r="AU61" s="310">
        <f t="shared" si="519"/>
        <v>0</v>
      </c>
      <c r="AV61" s="310">
        <f t="shared" si="519"/>
        <v>0</v>
      </c>
      <c r="AW61" s="310">
        <f t="shared" ref="AW61" si="534">AW62+AW67</f>
        <v>0</v>
      </c>
      <c r="AX61" s="310">
        <f t="shared" si="519"/>
        <v>0</v>
      </c>
      <c r="AY61" s="310">
        <f t="shared" si="519"/>
        <v>0</v>
      </c>
      <c r="AZ61" s="310">
        <f t="shared" ref="AZ61" si="535">AZ62+AZ67</f>
        <v>0</v>
      </c>
      <c r="BA61" s="310">
        <f t="shared" si="519"/>
        <v>0</v>
      </c>
      <c r="BB61" s="310">
        <f t="shared" si="519"/>
        <v>0</v>
      </c>
      <c r="BC61" s="310">
        <f t="shared" ref="BC61" si="536">BC62+BC67</f>
        <v>0</v>
      </c>
      <c r="BD61" s="310">
        <f t="shared" si="519"/>
        <v>0</v>
      </c>
      <c r="BE61" s="310">
        <f t="shared" si="519"/>
        <v>0</v>
      </c>
      <c r="BF61" s="310">
        <f t="shared" ref="BF61" si="537">BF62+BF67</f>
        <v>0</v>
      </c>
      <c r="BG61" s="310">
        <f t="shared" si="519"/>
        <v>0</v>
      </c>
      <c r="BH61" s="310">
        <f t="shared" si="519"/>
        <v>0</v>
      </c>
      <c r="BI61" s="310">
        <f t="shared" ref="BI61" si="538">BI62+BI67</f>
        <v>0</v>
      </c>
      <c r="BJ61" s="310">
        <f t="shared" si="519"/>
        <v>0</v>
      </c>
      <c r="BK61" s="310">
        <f t="shared" si="519"/>
        <v>0</v>
      </c>
      <c r="BL61" s="310">
        <f t="shared" ref="BL61" si="539">BL62+BL67</f>
        <v>0</v>
      </c>
      <c r="BM61" s="310">
        <f t="shared" si="519"/>
        <v>0</v>
      </c>
      <c r="BN61" s="310">
        <f t="shared" si="519"/>
        <v>0</v>
      </c>
      <c r="BO61" s="310">
        <f t="shared" ref="BO61" si="540">BO62+BO67</f>
        <v>0</v>
      </c>
      <c r="BP61" s="310">
        <f t="shared" ref="BP61:DZ61" si="541">BP62+BP67</f>
        <v>0</v>
      </c>
      <c r="BQ61" s="310">
        <f t="shared" si="541"/>
        <v>0</v>
      </c>
      <c r="BR61" s="310">
        <f t="shared" si="541"/>
        <v>0</v>
      </c>
      <c r="BS61" s="310">
        <f t="shared" si="541"/>
        <v>0</v>
      </c>
      <c r="BT61" s="310">
        <f t="shared" si="541"/>
        <v>0</v>
      </c>
      <c r="BU61" s="310">
        <f t="shared" si="541"/>
        <v>0</v>
      </c>
      <c r="BV61" s="310">
        <f t="shared" si="541"/>
        <v>0</v>
      </c>
      <c r="BW61" s="310">
        <f t="shared" si="541"/>
        <v>0</v>
      </c>
      <c r="BX61" s="310">
        <f t="shared" si="541"/>
        <v>0</v>
      </c>
      <c r="BY61" s="310">
        <f t="shared" si="541"/>
        <v>0</v>
      </c>
      <c r="BZ61" s="310">
        <f t="shared" si="541"/>
        <v>0</v>
      </c>
      <c r="CA61" s="310">
        <f t="shared" si="541"/>
        <v>0</v>
      </c>
      <c r="CB61" s="310">
        <f t="shared" si="541"/>
        <v>0</v>
      </c>
      <c r="CC61" s="310">
        <f t="shared" si="541"/>
        <v>0</v>
      </c>
      <c r="CD61" s="310">
        <f t="shared" si="541"/>
        <v>0</v>
      </c>
      <c r="CE61" s="310">
        <f t="shared" si="541"/>
        <v>0</v>
      </c>
      <c r="CF61" s="310">
        <f t="shared" si="541"/>
        <v>0</v>
      </c>
      <c r="CG61" s="310">
        <f t="shared" si="541"/>
        <v>0</v>
      </c>
      <c r="CH61" s="310">
        <f t="shared" si="541"/>
        <v>0</v>
      </c>
      <c r="CI61" s="310">
        <f t="shared" si="541"/>
        <v>0</v>
      </c>
      <c r="CJ61" s="310">
        <f t="shared" si="541"/>
        <v>0</v>
      </c>
      <c r="CK61" s="310">
        <f t="shared" si="541"/>
        <v>0</v>
      </c>
      <c r="CL61" s="310">
        <f t="shared" si="541"/>
        <v>0</v>
      </c>
      <c r="CM61" s="310">
        <f t="shared" si="541"/>
        <v>0</v>
      </c>
      <c r="CN61" s="310">
        <f t="shared" si="541"/>
        <v>0</v>
      </c>
      <c r="CO61" s="310">
        <f t="shared" si="541"/>
        <v>0</v>
      </c>
      <c r="CP61" s="310">
        <f t="shared" si="541"/>
        <v>0</v>
      </c>
      <c r="CQ61" s="310">
        <f t="shared" si="541"/>
        <v>0</v>
      </c>
      <c r="CR61" s="310">
        <f t="shared" si="541"/>
        <v>0</v>
      </c>
      <c r="CS61" s="310">
        <f t="shared" si="541"/>
        <v>0</v>
      </c>
      <c r="CT61" s="310">
        <f t="shared" si="541"/>
        <v>0</v>
      </c>
      <c r="CU61" s="310">
        <f t="shared" si="541"/>
        <v>0</v>
      </c>
      <c r="CV61" s="310">
        <f t="shared" si="541"/>
        <v>0</v>
      </c>
      <c r="CW61" s="310">
        <f t="shared" si="541"/>
        <v>0</v>
      </c>
      <c r="CX61" s="310">
        <f t="shared" si="541"/>
        <v>0</v>
      </c>
      <c r="CY61" s="310">
        <f t="shared" si="541"/>
        <v>0</v>
      </c>
      <c r="CZ61" s="310">
        <f t="shared" si="541"/>
        <v>0</v>
      </c>
      <c r="DA61" s="310">
        <f t="shared" si="541"/>
        <v>0</v>
      </c>
      <c r="DB61" s="310">
        <f t="shared" si="541"/>
        <v>0</v>
      </c>
      <c r="DC61" s="310">
        <f t="shared" si="541"/>
        <v>0</v>
      </c>
      <c r="DD61" s="310">
        <f t="shared" si="541"/>
        <v>0</v>
      </c>
      <c r="DE61" s="310">
        <f t="shared" si="541"/>
        <v>0</v>
      </c>
      <c r="DF61" s="310">
        <f t="shared" si="541"/>
        <v>0</v>
      </c>
      <c r="DG61" s="310">
        <f t="shared" si="541"/>
        <v>0</v>
      </c>
      <c r="DH61" s="310">
        <f t="shared" si="541"/>
        <v>0</v>
      </c>
      <c r="DI61" s="310">
        <f t="shared" si="541"/>
        <v>0</v>
      </c>
      <c r="DJ61" s="310">
        <f t="shared" si="541"/>
        <v>0</v>
      </c>
      <c r="DK61" s="310">
        <f t="shared" si="541"/>
        <v>0</v>
      </c>
      <c r="DL61" s="310">
        <f t="shared" si="541"/>
        <v>0</v>
      </c>
      <c r="DM61" s="310">
        <f t="shared" si="541"/>
        <v>0</v>
      </c>
      <c r="DN61" s="310">
        <f t="shared" si="541"/>
        <v>0</v>
      </c>
      <c r="DO61" s="310">
        <f t="shared" si="541"/>
        <v>0</v>
      </c>
      <c r="DP61" s="310">
        <f t="shared" si="541"/>
        <v>0</v>
      </c>
      <c r="DQ61" s="310">
        <f t="shared" si="541"/>
        <v>0</v>
      </c>
      <c r="DR61" s="395">
        <f t="shared" si="541"/>
        <v>2118867</v>
      </c>
      <c r="DS61" s="395">
        <f t="shared" si="541"/>
        <v>8812611</v>
      </c>
      <c r="DT61" s="395">
        <f t="shared" si="541"/>
        <v>2812611</v>
      </c>
      <c r="DU61" s="310">
        <f t="shared" si="541"/>
        <v>0</v>
      </c>
      <c r="DV61" s="310">
        <f t="shared" si="541"/>
        <v>0</v>
      </c>
      <c r="DW61" s="310">
        <f t="shared" si="541"/>
        <v>0</v>
      </c>
      <c r="DX61" s="310">
        <f t="shared" si="541"/>
        <v>0</v>
      </c>
      <c r="DY61" s="310">
        <f t="shared" si="541"/>
        <v>0</v>
      </c>
      <c r="DZ61" s="310">
        <f t="shared" si="541"/>
        <v>0</v>
      </c>
      <c r="EA61" s="310">
        <f t="shared" ref="EA61:GL61" si="542">EA62+EA67</f>
        <v>0</v>
      </c>
      <c r="EB61" s="310">
        <f t="shared" si="542"/>
        <v>0</v>
      </c>
      <c r="EC61" s="310">
        <f t="shared" si="542"/>
        <v>0</v>
      </c>
      <c r="ED61" s="310">
        <f t="shared" si="542"/>
        <v>10033</v>
      </c>
      <c r="EE61" s="310">
        <f t="shared" si="542"/>
        <v>10033</v>
      </c>
      <c r="EF61" s="310">
        <f t="shared" si="542"/>
        <v>8605</v>
      </c>
      <c r="EG61" s="310">
        <f t="shared" si="542"/>
        <v>0</v>
      </c>
      <c r="EH61" s="310">
        <f t="shared" si="542"/>
        <v>0</v>
      </c>
      <c r="EI61" s="310">
        <f t="shared" si="542"/>
        <v>0</v>
      </c>
      <c r="EJ61" s="310">
        <f t="shared" si="542"/>
        <v>21271</v>
      </c>
      <c r="EK61" s="310">
        <f t="shared" si="542"/>
        <v>18944</v>
      </c>
      <c r="EL61" s="310">
        <f t="shared" si="542"/>
        <v>18319</v>
      </c>
      <c r="EM61" s="310">
        <f t="shared" si="542"/>
        <v>0</v>
      </c>
      <c r="EN61" s="310">
        <f t="shared" si="542"/>
        <v>0</v>
      </c>
      <c r="EO61" s="310">
        <f t="shared" si="542"/>
        <v>0</v>
      </c>
      <c r="EP61" s="310">
        <f t="shared" si="542"/>
        <v>41517</v>
      </c>
      <c r="EQ61" s="310">
        <f t="shared" si="542"/>
        <v>91094</v>
      </c>
      <c r="ER61" s="310">
        <f t="shared" si="542"/>
        <v>68147</v>
      </c>
      <c r="ES61" s="310">
        <f t="shared" si="542"/>
        <v>5529</v>
      </c>
      <c r="ET61" s="310">
        <f t="shared" si="542"/>
        <v>29802</v>
      </c>
      <c r="EU61" s="310">
        <f t="shared" si="542"/>
        <v>22520</v>
      </c>
      <c r="EV61" s="395">
        <f t="shared" si="542"/>
        <v>78350</v>
      </c>
      <c r="EW61" s="395">
        <f t="shared" si="542"/>
        <v>149873</v>
      </c>
      <c r="EX61" s="395">
        <f t="shared" si="542"/>
        <v>117591</v>
      </c>
      <c r="EY61" s="310">
        <f t="shared" si="542"/>
        <v>65153</v>
      </c>
      <c r="EZ61" s="310">
        <f t="shared" si="542"/>
        <v>69594</v>
      </c>
      <c r="FA61" s="310">
        <f t="shared" si="542"/>
        <v>69594</v>
      </c>
      <c r="FB61" s="310">
        <f t="shared" si="542"/>
        <v>3675</v>
      </c>
      <c r="FC61" s="310">
        <f t="shared" si="542"/>
        <v>10570</v>
      </c>
      <c r="FD61" s="310">
        <f t="shared" si="542"/>
        <v>10570</v>
      </c>
      <c r="FE61" s="310">
        <f t="shared" si="542"/>
        <v>2450</v>
      </c>
      <c r="FF61" s="310">
        <f t="shared" si="542"/>
        <v>7184</v>
      </c>
      <c r="FG61" s="310">
        <f t="shared" si="542"/>
        <v>7184</v>
      </c>
      <c r="FH61" s="310">
        <f t="shared" si="542"/>
        <v>89717</v>
      </c>
      <c r="FI61" s="310">
        <f t="shared" si="542"/>
        <v>151068</v>
      </c>
      <c r="FJ61" s="310">
        <f t="shared" si="542"/>
        <v>151068</v>
      </c>
      <c r="FK61" s="310">
        <f t="shared" si="542"/>
        <v>5075</v>
      </c>
      <c r="FL61" s="310">
        <f t="shared" si="542"/>
        <v>11706</v>
      </c>
      <c r="FM61" s="310">
        <f t="shared" si="542"/>
        <v>11706</v>
      </c>
      <c r="FN61" s="310">
        <f t="shared" si="542"/>
        <v>25415</v>
      </c>
      <c r="FO61" s="310">
        <f t="shared" si="542"/>
        <v>21183</v>
      </c>
      <c r="FP61" s="310">
        <f t="shared" si="542"/>
        <v>21183</v>
      </c>
      <c r="FQ61" s="310">
        <f t="shared" si="542"/>
        <v>21982</v>
      </c>
      <c r="FR61" s="310">
        <f t="shared" si="542"/>
        <v>35809</v>
      </c>
      <c r="FS61" s="310">
        <f t="shared" si="542"/>
        <v>35809</v>
      </c>
      <c r="FT61" s="310">
        <f t="shared" si="542"/>
        <v>7964</v>
      </c>
      <c r="FU61" s="310">
        <f t="shared" si="542"/>
        <v>17072</v>
      </c>
      <c r="FV61" s="310">
        <f t="shared" si="542"/>
        <v>17072</v>
      </c>
      <c r="FW61" s="310">
        <f t="shared" si="542"/>
        <v>6741</v>
      </c>
      <c r="FX61" s="310">
        <f t="shared" si="542"/>
        <v>21923</v>
      </c>
      <c r="FY61" s="310">
        <f t="shared" si="542"/>
        <v>21923</v>
      </c>
      <c r="FZ61" s="310">
        <f t="shared" si="542"/>
        <v>16058</v>
      </c>
      <c r="GA61" s="310">
        <f t="shared" si="542"/>
        <v>19052</v>
      </c>
      <c r="GB61" s="310">
        <f t="shared" si="542"/>
        <v>19052</v>
      </c>
      <c r="GC61" s="310">
        <f t="shared" si="542"/>
        <v>1575</v>
      </c>
      <c r="GD61" s="310">
        <f t="shared" si="542"/>
        <v>7502</v>
      </c>
      <c r="GE61" s="310">
        <f t="shared" si="542"/>
        <v>7502</v>
      </c>
      <c r="GF61" s="310">
        <f t="shared" si="542"/>
        <v>4375</v>
      </c>
      <c r="GG61" s="310">
        <f t="shared" si="542"/>
        <v>10834</v>
      </c>
      <c r="GH61" s="310">
        <f t="shared" si="542"/>
        <v>10834</v>
      </c>
      <c r="GI61" s="310">
        <f>GI62+GI67</f>
        <v>1750</v>
      </c>
      <c r="GJ61" s="310">
        <f t="shared" ref="GJ61:GK61" si="543">GJ62+GJ67</f>
        <v>4283</v>
      </c>
      <c r="GK61" s="310">
        <f t="shared" si="543"/>
        <v>4283</v>
      </c>
      <c r="GL61" s="310">
        <f t="shared" si="542"/>
        <v>251930</v>
      </c>
      <c r="GM61" s="310">
        <f t="shared" ref="GM61:GT61" si="544">GM62+GM67</f>
        <v>387780</v>
      </c>
      <c r="GN61" s="310">
        <f t="shared" si="544"/>
        <v>387780</v>
      </c>
      <c r="GO61" s="310">
        <f t="shared" si="544"/>
        <v>61956</v>
      </c>
      <c r="GP61" s="310">
        <f t="shared" si="544"/>
        <v>168406</v>
      </c>
      <c r="GQ61" s="310">
        <f t="shared" si="544"/>
        <v>145017</v>
      </c>
      <c r="GR61" s="310">
        <f t="shared" si="544"/>
        <v>8000</v>
      </c>
      <c r="GS61" s="310">
        <f t="shared" si="544"/>
        <v>33312</v>
      </c>
      <c r="GT61" s="310">
        <f t="shared" si="544"/>
        <v>33312</v>
      </c>
      <c r="GU61" s="310">
        <f>GU62+GU67</f>
        <v>77190</v>
      </c>
      <c r="GV61" s="310">
        <f t="shared" ref="GV61:GW61" si="545">GV62+GV67</f>
        <v>221877</v>
      </c>
      <c r="GW61" s="310">
        <f t="shared" si="545"/>
        <v>221877</v>
      </c>
      <c r="GX61" s="310">
        <f>GX62+GX67</f>
        <v>399076</v>
      </c>
      <c r="GY61" s="310">
        <f t="shared" ref="GY61:GZ61" si="546">GY62+GY67</f>
        <v>811375</v>
      </c>
      <c r="GZ61" s="310">
        <f t="shared" si="546"/>
        <v>787986</v>
      </c>
      <c r="HA61" s="310">
        <f>HA62+HA67</f>
        <v>2596293</v>
      </c>
      <c r="HB61" s="310">
        <f t="shared" ref="HB61:HC61" si="547">HB62+HB67</f>
        <v>9773859</v>
      </c>
      <c r="HC61" s="311">
        <f t="shared" si="547"/>
        <v>3718188</v>
      </c>
    </row>
    <row r="62" spans="1:211" s="167" customFormat="1" x14ac:dyDescent="0.2">
      <c r="A62" s="317" t="s">
        <v>619</v>
      </c>
      <c r="B62" s="310">
        <f>B63+B64+B65+B66</f>
        <v>0</v>
      </c>
      <c r="C62" s="310">
        <f t="shared" ref="C62:BN62" si="548">C63+C64+C65+C66</f>
        <v>0</v>
      </c>
      <c r="D62" s="310">
        <f t="shared" si="548"/>
        <v>0</v>
      </c>
      <c r="E62" s="310">
        <f t="shared" si="548"/>
        <v>0</v>
      </c>
      <c r="F62" s="310">
        <f t="shared" si="548"/>
        <v>0</v>
      </c>
      <c r="G62" s="310">
        <f t="shared" ref="G62" si="549">G63+G64+G65+G66</f>
        <v>0</v>
      </c>
      <c r="H62" s="310">
        <f t="shared" si="548"/>
        <v>0</v>
      </c>
      <c r="I62" s="310">
        <f t="shared" si="548"/>
        <v>0</v>
      </c>
      <c r="J62" s="310">
        <f t="shared" ref="J62" si="550">J63+J64+J65+J66</f>
        <v>0</v>
      </c>
      <c r="K62" s="310">
        <f t="shared" si="548"/>
        <v>0</v>
      </c>
      <c r="L62" s="310">
        <f t="shared" si="548"/>
        <v>0</v>
      </c>
      <c r="M62" s="310">
        <f t="shared" ref="M62" si="551">M63+M64+M65+M66</f>
        <v>0</v>
      </c>
      <c r="N62" s="310">
        <f t="shared" si="548"/>
        <v>0</v>
      </c>
      <c r="O62" s="310">
        <f t="shared" si="548"/>
        <v>0</v>
      </c>
      <c r="P62" s="310">
        <f t="shared" ref="P62" si="552">P63+P64+P65+P66</f>
        <v>0</v>
      </c>
      <c r="Q62" s="310">
        <f t="shared" si="548"/>
        <v>0</v>
      </c>
      <c r="R62" s="310">
        <f t="shared" si="548"/>
        <v>0</v>
      </c>
      <c r="S62" s="310">
        <f t="shared" ref="S62" si="553">S63+S64+S65+S66</f>
        <v>0</v>
      </c>
      <c r="T62" s="310">
        <f t="shared" si="548"/>
        <v>0</v>
      </c>
      <c r="U62" s="310">
        <f t="shared" si="548"/>
        <v>0</v>
      </c>
      <c r="V62" s="310">
        <f t="shared" ref="V62" si="554">V63+V64+V65+V66</f>
        <v>0</v>
      </c>
      <c r="W62" s="310">
        <f t="shared" si="548"/>
        <v>0</v>
      </c>
      <c r="X62" s="310">
        <f t="shared" si="548"/>
        <v>8500000</v>
      </c>
      <c r="Y62" s="310">
        <f t="shared" ref="Y62" si="555">Y63+Y64+Y65+Y66</f>
        <v>2500000</v>
      </c>
      <c r="Z62" s="310">
        <f t="shared" si="548"/>
        <v>0</v>
      </c>
      <c r="AA62" s="310">
        <f t="shared" si="548"/>
        <v>0</v>
      </c>
      <c r="AB62" s="310">
        <f t="shared" ref="AB62" si="556">AB63+AB64+AB65+AB66</f>
        <v>0</v>
      </c>
      <c r="AC62" s="310">
        <f t="shared" si="548"/>
        <v>159849</v>
      </c>
      <c r="AD62" s="310">
        <f t="shared" si="548"/>
        <v>-2062010</v>
      </c>
      <c r="AE62" s="310">
        <f t="shared" ref="AE62" si="557">AE63+AE64+AE65+AE66</f>
        <v>-2062010</v>
      </c>
      <c r="AF62" s="310">
        <f t="shared" si="548"/>
        <v>0</v>
      </c>
      <c r="AG62" s="310">
        <f t="shared" si="548"/>
        <v>0</v>
      </c>
      <c r="AH62" s="310">
        <f t="shared" ref="AH62" si="558">AH63+AH64+AH65+AH66</f>
        <v>0</v>
      </c>
      <c r="AI62" s="310">
        <f t="shared" si="548"/>
        <v>0</v>
      </c>
      <c r="AJ62" s="310">
        <f t="shared" si="548"/>
        <v>0</v>
      </c>
      <c r="AK62" s="310">
        <f t="shared" ref="AK62" si="559">AK63+AK64+AK65+AK66</f>
        <v>0</v>
      </c>
      <c r="AL62" s="310">
        <f t="shared" si="548"/>
        <v>0</v>
      </c>
      <c r="AM62" s="310">
        <f t="shared" si="548"/>
        <v>0</v>
      </c>
      <c r="AN62" s="310">
        <f t="shared" ref="AN62" si="560">AN63+AN64+AN65+AN66</f>
        <v>0</v>
      </c>
      <c r="AO62" s="310">
        <f t="shared" si="548"/>
        <v>0</v>
      </c>
      <c r="AP62" s="310">
        <f t="shared" si="548"/>
        <v>0</v>
      </c>
      <c r="AQ62" s="310">
        <f t="shared" ref="AQ62" si="561">AQ63+AQ64+AQ65+AQ66</f>
        <v>0</v>
      </c>
      <c r="AR62" s="310">
        <f t="shared" si="548"/>
        <v>0</v>
      </c>
      <c r="AS62" s="310">
        <f t="shared" si="548"/>
        <v>0</v>
      </c>
      <c r="AT62" s="310">
        <f t="shared" ref="AT62" si="562">AT63+AT64+AT65+AT66</f>
        <v>0</v>
      </c>
      <c r="AU62" s="310">
        <f t="shared" si="548"/>
        <v>0</v>
      </c>
      <c r="AV62" s="310">
        <f t="shared" si="548"/>
        <v>0</v>
      </c>
      <c r="AW62" s="310">
        <f t="shared" ref="AW62" si="563">AW63+AW64+AW65+AW66</f>
        <v>0</v>
      </c>
      <c r="AX62" s="310">
        <f t="shared" si="548"/>
        <v>0</v>
      </c>
      <c r="AY62" s="310">
        <f t="shared" si="548"/>
        <v>0</v>
      </c>
      <c r="AZ62" s="310">
        <f t="shared" ref="AZ62" si="564">AZ63+AZ64+AZ65+AZ66</f>
        <v>0</v>
      </c>
      <c r="BA62" s="310">
        <f t="shared" si="548"/>
        <v>0</v>
      </c>
      <c r="BB62" s="310">
        <f t="shared" si="548"/>
        <v>0</v>
      </c>
      <c r="BC62" s="310">
        <f t="shared" ref="BC62" si="565">BC63+BC64+BC65+BC66</f>
        <v>0</v>
      </c>
      <c r="BD62" s="310">
        <f t="shared" si="548"/>
        <v>0</v>
      </c>
      <c r="BE62" s="310">
        <f t="shared" si="548"/>
        <v>0</v>
      </c>
      <c r="BF62" s="310">
        <f t="shared" ref="BF62" si="566">BF63+BF64+BF65+BF66</f>
        <v>0</v>
      </c>
      <c r="BG62" s="310">
        <f t="shared" si="548"/>
        <v>0</v>
      </c>
      <c r="BH62" s="310">
        <f t="shared" si="548"/>
        <v>0</v>
      </c>
      <c r="BI62" s="310">
        <f t="shared" ref="BI62" si="567">BI63+BI64+BI65+BI66</f>
        <v>0</v>
      </c>
      <c r="BJ62" s="310">
        <f t="shared" si="548"/>
        <v>0</v>
      </c>
      <c r="BK62" s="310">
        <f t="shared" si="548"/>
        <v>0</v>
      </c>
      <c r="BL62" s="310">
        <f t="shared" ref="BL62" si="568">BL63+BL64+BL65+BL66</f>
        <v>0</v>
      </c>
      <c r="BM62" s="310">
        <f t="shared" si="548"/>
        <v>0</v>
      </c>
      <c r="BN62" s="310">
        <f t="shared" si="548"/>
        <v>0</v>
      </c>
      <c r="BO62" s="310">
        <f t="shared" ref="BO62" si="569">BO63+BO64+BO65+BO66</f>
        <v>0</v>
      </c>
      <c r="BP62" s="310">
        <f t="shared" ref="BP62:DZ62" si="570">BP63+BP64+BP65+BP66</f>
        <v>0</v>
      </c>
      <c r="BQ62" s="310">
        <f t="shared" si="570"/>
        <v>0</v>
      </c>
      <c r="BR62" s="310">
        <f t="shared" si="570"/>
        <v>0</v>
      </c>
      <c r="BS62" s="310">
        <f t="shared" si="570"/>
        <v>0</v>
      </c>
      <c r="BT62" s="310">
        <f t="shared" si="570"/>
        <v>0</v>
      </c>
      <c r="BU62" s="310">
        <f t="shared" si="570"/>
        <v>0</v>
      </c>
      <c r="BV62" s="310">
        <f t="shared" si="570"/>
        <v>0</v>
      </c>
      <c r="BW62" s="310">
        <f t="shared" si="570"/>
        <v>0</v>
      </c>
      <c r="BX62" s="310">
        <f t="shared" si="570"/>
        <v>0</v>
      </c>
      <c r="BY62" s="310">
        <f t="shared" si="570"/>
        <v>0</v>
      </c>
      <c r="BZ62" s="310">
        <f t="shared" si="570"/>
        <v>0</v>
      </c>
      <c r="CA62" s="310">
        <f t="shared" si="570"/>
        <v>0</v>
      </c>
      <c r="CB62" s="310">
        <f t="shared" si="570"/>
        <v>0</v>
      </c>
      <c r="CC62" s="310">
        <f t="shared" si="570"/>
        <v>0</v>
      </c>
      <c r="CD62" s="310">
        <f t="shared" si="570"/>
        <v>0</v>
      </c>
      <c r="CE62" s="310">
        <f t="shared" si="570"/>
        <v>0</v>
      </c>
      <c r="CF62" s="310">
        <f t="shared" si="570"/>
        <v>0</v>
      </c>
      <c r="CG62" s="310">
        <f t="shared" si="570"/>
        <v>0</v>
      </c>
      <c r="CH62" s="310">
        <f t="shared" si="570"/>
        <v>0</v>
      </c>
      <c r="CI62" s="310">
        <f t="shared" si="570"/>
        <v>0</v>
      </c>
      <c r="CJ62" s="310">
        <f t="shared" si="570"/>
        <v>0</v>
      </c>
      <c r="CK62" s="310">
        <f t="shared" si="570"/>
        <v>0</v>
      </c>
      <c r="CL62" s="310">
        <f t="shared" si="570"/>
        <v>0</v>
      </c>
      <c r="CM62" s="310">
        <f t="shared" si="570"/>
        <v>0</v>
      </c>
      <c r="CN62" s="310">
        <f t="shared" si="570"/>
        <v>0</v>
      </c>
      <c r="CO62" s="310">
        <f t="shared" si="570"/>
        <v>0</v>
      </c>
      <c r="CP62" s="310">
        <f t="shared" si="570"/>
        <v>0</v>
      </c>
      <c r="CQ62" s="310">
        <f t="shared" si="570"/>
        <v>0</v>
      </c>
      <c r="CR62" s="310">
        <f t="shared" si="570"/>
        <v>0</v>
      </c>
      <c r="CS62" s="310">
        <f t="shared" si="570"/>
        <v>0</v>
      </c>
      <c r="CT62" s="310">
        <f t="shared" si="570"/>
        <v>0</v>
      </c>
      <c r="CU62" s="310">
        <f t="shared" si="570"/>
        <v>0</v>
      </c>
      <c r="CV62" s="310">
        <f t="shared" si="570"/>
        <v>0</v>
      </c>
      <c r="CW62" s="310">
        <f t="shared" si="570"/>
        <v>0</v>
      </c>
      <c r="CX62" s="310">
        <f t="shared" si="570"/>
        <v>0</v>
      </c>
      <c r="CY62" s="310">
        <f t="shared" si="570"/>
        <v>0</v>
      </c>
      <c r="CZ62" s="310">
        <f t="shared" si="570"/>
        <v>0</v>
      </c>
      <c r="DA62" s="310">
        <f t="shared" si="570"/>
        <v>0</v>
      </c>
      <c r="DB62" s="310">
        <f t="shared" si="570"/>
        <v>0</v>
      </c>
      <c r="DC62" s="310">
        <f t="shared" si="570"/>
        <v>0</v>
      </c>
      <c r="DD62" s="310">
        <f t="shared" si="570"/>
        <v>0</v>
      </c>
      <c r="DE62" s="310">
        <f t="shared" si="570"/>
        <v>0</v>
      </c>
      <c r="DF62" s="310">
        <f t="shared" si="570"/>
        <v>0</v>
      </c>
      <c r="DG62" s="310">
        <f t="shared" si="570"/>
        <v>0</v>
      </c>
      <c r="DH62" s="310">
        <f t="shared" si="570"/>
        <v>0</v>
      </c>
      <c r="DI62" s="310">
        <f t="shared" si="570"/>
        <v>0</v>
      </c>
      <c r="DJ62" s="310">
        <f t="shared" si="570"/>
        <v>0</v>
      </c>
      <c r="DK62" s="310">
        <f t="shared" si="570"/>
        <v>0</v>
      </c>
      <c r="DL62" s="310">
        <f t="shared" si="570"/>
        <v>0</v>
      </c>
      <c r="DM62" s="310">
        <f t="shared" si="570"/>
        <v>0</v>
      </c>
      <c r="DN62" s="310">
        <f t="shared" si="570"/>
        <v>0</v>
      </c>
      <c r="DO62" s="310">
        <f t="shared" si="570"/>
        <v>0</v>
      </c>
      <c r="DP62" s="310">
        <f t="shared" si="570"/>
        <v>0</v>
      </c>
      <c r="DQ62" s="310">
        <f t="shared" si="570"/>
        <v>0</v>
      </c>
      <c r="DR62" s="395">
        <f t="shared" si="570"/>
        <v>159849</v>
      </c>
      <c r="DS62" s="395">
        <f t="shared" si="570"/>
        <v>6437990</v>
      </c>
      <c r="DT62" s="395">
        <f t="shared" si="570"/>
        <v>437990</v>
      </c>
      <c r="DU62" s="310">
        <f t="shared" si="570"/>
        <v>0</v>
      </c>
      <c r="DV62" s="310">
        <f t="shared" si="570"/>
        <v>0</v>
      </c>
      <c r="DW62" s="310">
        <f t="shared" si="570"/>
        <v>0</v>
      </c>
      <c r="DX62" s="310">
        <f t="shared" si="570"/>
        <v>0</v>
      </c>
      <c r="DY62" s="310">
        <f t="shared" si="570"/>
        <v>0</v>
      </c>
      <c r="DZ62" s="310">
        <f t="shared" si="570"/>
        <v>0</v>
      </c>
      <c r="EA62" s="310">
        <f t="shared" ref="EA62:GL62" si="571">EA63+EA64+EA65+EA66</f>
        <v>0</v>
      </c>
      <c r="EB62" s="310">
        <f t="shared" si="571"/>
        <v>0</v>
      </c>
      <c r="EC62" s="310">
        <f t="shared" si="571"/>
        <v>0</v>
      </c>
      <c r="ED62" s="310">
        <f t="shared" si="571"/>
        <v>10033</v>
      </c>
      <c r="EE62" s="310">
        <f t="shared" si="571"/>
        <v>10033</v>
      </c>
      <c r="EF62" s="310">
        <f t="shared" si="571"/>
        <v>8605</v>
      </c>
      <c r="EG62" s="310">
        <f t="shared" si="571"/>
        <v>0</v>
      </c>
      <c r="EH62" s="310">
        <f t="shared" si="571"/>
        <v>0</v>
      </c>
      <c r="EI62" s="310">
        <f t="shared" si="571"/>
        <v>0</v>
      </c>
      <c r="EJ62" s="310">
        <f t="shared" si="571"/>
        <v>21271</v>
      </c>
      <c r="EK62" s="310">
        <f t="shared" si="571"/>
        <v>18944</v>
      </c>
      <c r="EL62" s="310">
        <f t="shared" si="571"/>
        <v>18319</v>
      </c>
      <c r="EM62" s="310">
        <f t="shared" si="571"/>
        <v>0</v>
      </c>
      <c r="EN62" s="310">
        <f t="shared" si="571"/>
        <v>0</v>
      </c>
      <c r="EO62" s="310">
        <f t="shared" si="571"/>
        <v>0</v>
      </c>
      <c r="EP62" s="310">
        <f t="shared" si="571"/>
        <v>41517</v>
      </c>
      <c r="EQ62" s="310">
        <f t="shared" si="571"/>
        <v>91094</v>
      </c>
      <c r="ER62" s="310">
        <f t="shared" si="571"/>
        <v>68147</v>
      </c>
      <c r="ES62" s="310">
        <f t="shared" si="571"/>
        <v>5529</v>
      </c>
      <c r="ET62" s="310">
        <f t="shared" si="571"/>
        <v>29802</v>
      </c>
      <c r="EU62" s="310">
        <f t="shared" si="571"/>
        <v>22520</v>
      </c>
      <c r="EV62" s="395">
        <f t="shared" si="571"/>
        <v>78350</v>
      </c>
      <c r="EW62" s="395">
        <f t="shared" si="571"/>
        <v>149873</v>
      </c>
      <c r="EX62" s="395">
        <f t="shared" si="571"/>
        <v>117591</v>
      </c>
      <c r="EY62" s="310">
        <f t="shared" si="571"/>
        <v>65153</v>
      </c>
      <c r="EZ62" s="310">
        <f t="shared" si="571"/>
        <v>69698</v>
      </c>
      <c r="FA62" s="310">
        <f t="shared" si="571"/>
        <v>69698</v>
      </c>
      <c r="FB62" s="310">
        <f t="shared" si="571"/>
        <v>3675</v>
      </c>
      <c r="FC62" s="310">
        <f t="shared" si="571"/>
        <v>10570</v>
      </c>
      <c r="FD62" s="310">
        <f t="shared" si="571"/>
        <v>10570</v>
      </c>
      <c r="FE62" s="310">
        <f t="shared" si="571"/>
        <v>2450</v>
      </c>
      <c r="FF62" s="310">
        <f t="shared" si="571"/>
        <v>7184</v>
      </c>
      <c r="FG62" s="310">
        <f t="shared" si="571"/>
        <v>7184</v>
      </c>
      <c r="FH62" s="310">
        <f t="shared" si="571"/>
        <v>88317</v>
      </c>
      <c r="FI62" s="310">
        <f t="shared" si="571"/>
        <v>145948</v>
      </c>
      <c r="FJ62" s="310">
        <f t="shared" si="571"/>
        <v>145948</v>
      </c>
      <c r="FK62" s="310">
        <f t="shared" si="571"/>
        <v>5075</v>
      </c>
      <c r="FL62" s="310">
        <f t="shared" si="571"/>
        <v>11706</v>
      </c>
      <c r="FM62" s="310">
        <f t="shared" si="571"/>
        <v>11706</v>
      </c>
      <c r="FN62" s="310">
        <f t="shared" si="571"/>
        <v>25415</v>
      </c>
      <c r="FO62" s="310">
        <f t="shared" si="571"/>
        <v>21183</v>
      </c>
      <c r="FP62" s="310">
        <f t="shared" si="571"/>
        <v>21183</v>
      </c>
      <c r="FQ62" s="310">
        <f t="shared" si="571"/>
        <v>21982</v>
      </c>
      <c r="FR62" s="310">
        <f t="shared" si="571"/>
        <v>35809</v>
      </c>
      <c r="FS62" s="310">
        <f t="shared" si="571"/>
        <v>35809</v>
      </c>
      <c r="FT62" s="310">
        <f t="shared" si="571"/>
        <v>7964</v>
      </c>
      <c r="FU62" s="310">
        <f t="shared" si="571"/>
        <v>16072</v>
      </c>
      <c r="FV62" s="310">
        <f t="shared" si="571"/>
        <v>16072</v>
      </c>
      <c r="FW62" s="310">
        <f t="shared" si="571"/>
        <v>5141</v>
      </c>
      <c r="FX62" s="310">
        <f t="shared" si="571"/>
        <v>15898</v>
      </c>
      <c r="FY62" s="310">
        <f t="shared" si="571"/>
        <v>15898</v>
      </c>
      <c r="FZ62" s="310">
        <f t="shared" si="571"/>
        <v>16058</v>
      </c>
      <c r="GA62" s="310">
        <f t="shared" si="571"/>
        <v>18484</v>
      </c>
      <c r="GB62" s="310">
        <f t="shared" si="571"/>
        <v>18484</v>
      </c>
      <c r="GC62" s="310">
        <f t="shared" si="571"/>
        <v>1575</v>
      </c>
      <c r="GD62" s="310">
        <f t="shared" si="571"/>
        <v>5502</v>
      </c>
      <c r="GE62" s="310">
        <f t="shared" si="571"/>
        <v>5502</v>
      </c>
      <c r="GF62" s="310">
        <f t="shared" si="571"/>
        <v>4375</v>
      </c>
      <c r="GG62" s="310">
        <f t="shared" si="571"/>
        <v>10834</v>
      </c>
      <c r="GH62" s="310">
        <f t="shared" si="571"/>
        <v>10834</v>
      </c>
      <c r="GI62" s="310">
        <f>GI63+GI64+GI65+GI66</f>
        <v>1750</v>
      </c>
      <c r="GJ62" s="310">
        <f t="shared" ref="GJ62:GK62" si="572">GJ63+GJ64+GJ65+GJ66</f>
        <v>4283</v>
      </c>
      <c r="GK62" s="310">
        <f t="shared" si="572"/>
        <v>4283</v>
      </c>
      <c r="GL62" s="310">
        <f t="shared" si="571"/>
        <v>248930</v>
      </c>
      <c r="GM62" s="310">
        <f t="shared" ref="GM62:GT62" si="573">GM63+GM64+GM65+GM66</f>
        <v>373171</v>
      </c>
      <c r="GN62" s="310">
        <f t="shared" si="573"/>
        <v>373171</v>
      </c>
      <c r="GO62" s="310">
        <f t="shared" si="573"/>
        <v>61956</v>
      </c>
      <c r="GP62" s="310">
        <f t="shared" si="573"/>
        <v>130491</v>
      </c>
      <c r="GQ62" s="310">
        <f t="shared" si="573"/>
        <v>116040</v>
      </c>
      <c r="GR62" s="310">
        <f t="shared" si="573"/>
        <v>8000</v>
      </c>
      <c r="GS62" s="310">
        <f t="shared" si="573"/>
        <v>19221</v>
      </c>
      <c r="GT62" s="310">
        <f t="shared" si="573"/>
        <v>19221</v>
      </c>
      <c r="GU62" s="310">
        <f>GU63+GU64+GU65+GU66</f>
        <v>49036</v>
      </c>
      <c r="GV62" s="310">
        <f t="shared" ref="GV62:GW62" si="574">GV63+GV64+GV65+GV66</f>
        <v>137490</v>
      </c>
      <c r="GW62" s="310">
        <f t="shared" si="574"/>
        <v>137490</v>
      </c>
      <c r="GX62" s="310">
        <f>GX63+GX64+GX65+GX66</f>
        <v>367922</v>
      </c>
      <c r="GY62" s="310">
        <f t="shared" ref="GY62:GZ62" si="575">GY63+GY64+GY65+GY66</f>
        <v>660373</v>
      </c>
      <c r="GZ62" s="310">
        <f t="shared" si="575"/>
        <v>645922</v>
      </c>
      <c r="HA62" s="310">
        <f>HA63+HA64+HA65+HA66</f>
        <v>606121</v>
      </c>
      <c r="HB62" s="310">
        <f t="shared" ref="HB62:HC62" si="576">HB63+HB64+HB65+HB66</f>
        <v>7248236</v>
      </c>
      <c r="HC62" s="311">
        <f t="shared" si="576"/>
        <v>1201503</v>
      </c>
    </row>
    <row r="63" spans="1:211" x14ac:dyDescent="0.2">
      <c r="A63" s="319" t="s">
        <v>620</v>
      </c>
      <c r="B63" s="306">
        <v>0</v>
      </c>
      <c r="C63" s="306"/>
      <c r="D63" s="306"/>
      <c r="E63" s="306">
        <v>0</v>
      </c>
      <c r="F63" s="306"/>
      <c r="G63" s="306"/>
      <c r="H63" s="306">
        <v>0</v>
      </c>
      <c r="I63" s="306"/>
      <c r="J63" s="306"/>
      <c r="K63" s="306">
        <v>0</v>
      </c>
      <c r="L63" s="306"/>
      <c r="M63" s="306"/>
      <c r="N63" s="306">
        <v>0</v>
      </c>
      <c r="O63" s="306"/>
      <c r="P63" s="306"/>
      <c r="Q63" s="306">
        <v>0</v>
      </c>
      <c r="R63" s="306"/>
      <c r="S63" s="306"/>
      <c r="T63" s="306">
        <v>0</v>
      </c>
      <c r="U63" s="306"/>
      <c r="V63" s="306"/>
      <c r="W63" s="306"/>
      <c r="X63" s="306">
        <v>0</v>
      </c>
      <c r="Y63" s="306"/>
      <c r="Z63" s="306">
        <v>0</v>
      </c>
      <c r="AA63" s="306"/>
      <c r="AB63" s="306"/>
      <c r="AC63" s="306">
        <v>0</v>
      </c>
      <c r="AD63" s="306">
        <v>0</v>
      </c>
      <c r="AE63" s="306"/>
      <c r="AF63" s="306">
        <v>0</v>
      </c>
      <c r="AG63" s="306"/>
      <c r="AH63" s="306"/>
      <c r="AI63" s="306">
        <v>0</v>
      </c>
      <c r="AJ63" s="306"/>
      <c r="AK63" s="306"/>
      <c r="AL63" s="306">
        <v>0</v>
      </c>
      <c r="AM63" s="306"/>
      <c r="AN63" s="306"/>
      <c r="AO63" s="306">
        <v>0</v>
      </c>
      <c r="AP63" s="306"/>
      <c r="AQ63" s="306"/>
      <c r="AR63" s="306">
        <v>0</v>
      </c>
      <c r="AS63" s="306"/>
      <c r="AT63" s="306"/>
      <c r="AU63" s="306">
        <v>0</v>
      </c>
      <c r="AV63" s="306"/>
      <c r="AW63" s="306"/>
      <c r="AX63" s="306">
        <v>0</v>
      </c>
      <c r="AY63" s="306"/>
      <c r="AZ63" s="306"/>
      <c r="BA63" s="306">
        <v>0</v>
      </c>
      <c r="BB63" s="306"/>
      <c r="BC63" s="306"/>
      <c r="BD63" s="306"/>
      <c r="BE63" s="306"/>
      <c r="BF63" s="306"/>
      <c r="BG63" s="306">
        <v>0</v>
      </c>
      <c r="BH63" s="306"/>
      <c r="BI63" s="306"/>
      <c r="BJ63" s="306">
        <v>0</v>
      </c>
      <c r="BK63" s="306"/>
      <c r="BL63" s="306"/>
      <c r="BM63" s="306"/>
      <c r="BN63" s="306"/>
      <c r="BO63" s="306"/>
      <c r="BP63" s="306">
        <v>0</v>
      </c>
      <c r="BQ63" s="306"/>
      <c r="BR63" s="306"/>
      <c r="BS63" s="306">
        <v>0</v>
      </c>
      <c r="BT63" s="306"/>
      <c r="BU63" s="306"/>
      <c r="BV63" s="306"/>
      <c r="BW63" s="306"/>
      <c r="BX63" s="306"/>
      <c r="BY63" s="306">
        <v>0</v>
      </c>
      <c r="BZ63" s="306"/>
      <c r="CA63" s="306"/>
      <c r="CB63" s="306"/>
      <c r="CC63" s="306"/>
      <c r="CD63" s="306"/>
      <c r="CE63" s="306"/>
      <c r="CF63" s="306"/>
      <c r="CG63" s="306"/>
      <c r="CH63" s="306"/>
      <c r="CI63" s="306"/>
      <c r="CJ63" s="306"/>
      <c r="CK63" s="306"/>
      <c r="CL63" s="306"/>
      <c r="CM63" s="306"/>
      <c r="CN63" s="306">
        <v>0</v>
      </c>
      <c r="CO63" s="306"/>
      <c r="CP63" s="306"/>
      <c r="CQ63" s="306"/>
      <c r="CR63" s="306"/>
      <c r="CS63" s="306"/>
      <c r="CT63" s="306">
        <v>0</v>
      </c>
      <c r="CU63" s="306"/>
      <c r="CV63" s="306"/>
      <c r="CW63" s="306">
        <v>0</v>
      </c>
      <c r="CX63" s="306"/>
      <c r="CY63" s="306"/>
      <c r="CZ63" s="306">
        <v>0</v>
      </c>
      <c r="DA63" s="306"/>
      <c r="DB63" s="306"/>
      <c r="DC63" s="306">
        <v>0</v>
      </c>
      <c r="DD63" s="306"/>
      <c r="DE63" s="306"/>
      <c r="DF63" s="306">
        <v>0</v>
      </c>
      <c r="DG63" s="306"/>
      <c r="DH63" s="306"/>
      <c r="DI63" s="306">
        <v>0</v>
      </c>
      <c r="DJ63" s="306"/>
      <c r="DK63" s="306"/>
      <c r="DL63" s="306">
        <v>0</v>
      </c>
      <c r="DM63" s="306"/>
      <c r="DN63" s="306"/>
      <c r="DO63" s="306">
        <v>0</v>
      </c>
      <c r="DP63" s="306"/>
      <c r="DQ63" s="306"/>
      <c r="DR63" s="394">
        <f t="shared" ref="DR63:DT66" si="577">B63+E63+H63+K63+N63+Q63+T63+W63+Z63+AC63+AF63+AI63+AL63+AO63+AR63+AU63+AX63+BA63+BD63+BG63+BJ63+BM63+BP63+BS63+BV63+BY63+CB63+CE63+CH63+CK63+CN63+CQ63+CT63+CW63+CZ63+DC63+DF63+DI63+DL63+DO63</f>
        <v>0</v>
      </c>
      <c r="DS63" s="394">
        <f t="shared" si="577"/>
        <v>0</v>
      </c>
      <c r="DT63" s="394">
        <f t="shared" si="577"/>
        <v>0</v>
      </c>
      <c r="DU63" s="306"/>
      <c r="DV63" s="306"/>
      <c r="DW63" s="306"/>
      <c r="DX63" s="306"/>
      <c r="DY63" s="306"/>
      <c r="DZ63" s="306"/>
      <c r="EA63" s="306"/>
      <c r="EB63" s="306"/>
      <c r="EC63" s="306"/>
      <c r="ED63" s="306">
        <v>10033</v>
      </c>
      <c r="EE63" s="306">
        <v>10033</v>
      </c>
      <c r="EF63" s="306">
        <v>8605</v>
      </c>
      <c r="EG63" s="306"/>
      <c r="EH63" s="306"/>
      <c r="EI63" s="306"/>
      <c r="EJ63" s="306">
        <v>21271</v>
      </c>
      <c r="EK63" s="306">
        <v>21566</v>
      </c>
      <c r="EL63" s="306">
        <v>20941</v>
      </c>
      <c r="EM63" s="306"/>
      <c r="EN63" s="306"/>
      <c r="EO63" s="306"/>
      <c r="EP63" s="306">
        <v>41517</v>
      </c>
      <c r="EQ63" s="306">
        <v>91094</v>
      </c>
      <c r="ER63" s="306">
        <v>68147</v>
      </c>
      <c r="ES63" s="306">
        <v>5529</v>
      </c>
      <c r="ET63" s="306">
        <v>26885</v>
      </c>
      <c r="EU63" s="306">
        <v>19603</v>
      </c>
      <c r="EV63" s="394">
        <f t="shared" ref="EV63:EX66" si="578">DU63+DX63+EA63+ED63+EG63+EJ63+EM63+EP63+ES63</f>
        <v>78350</v>
      </c>
      <c r="EW63" s="394">
        <f t="shared" si="578"/>
        <v>149578</v>
      </c>
      <c r="EX63" s="394">
        <f t="shared" si="578"/>
        <v>117296</v>
      </c>
      <c r="EY63" s="306">
        <v>65153</v>
      </c>
      <c r="EZ63" s="306">
        <v>69698</v>
      </c>
      <c r="FA63" s="306">
        <v>69698</v>
      </c>
      <c r="FB63" s="306">
        <v>3675</v>
      </c>
      <c r="FC63" s="306">
        <v>9707</v>
      </c>
      <c r="FD63" s="306">
        <v>9707</v>
      </c>
      <c r="FE63" s="306">
        <v>2450</v>
      </c>
      <c r="FF63" s="306">
        <v>6400</v>
      </c>
      <c r="FG63" s="306">
        <v>6400</v>
      </c>
      <c r="FH63" s="306">
        <v>88317</v>
      </c>
      <c r="FI63" s="306">
        <v>140780</v>
      </c>
      <c r="FJ63" s="306">
        <v>140780</v>
      </c>
      <c r="FK63" s="306">
        <v>5075</v>
      </c>
      <c r="FL63" s="306">
        <v>10391</v>
      </c>
      <c r="FM63" s="306">
        <v>10391</v>
      </c>
      <c r="FN63" s="306">
        <v>25415</v>
      </c>
      <c r="FO63" s="306">
        <v>26663</v>
      </c>
      <c r="FP63" s="306">
        <v>26663</v>
      </c>
      <c r="FQ63" s="306">
        <v>21982</v>
      </c>
      <c r="FR63" s="306">
        <v>32109</v>
      </c>
      <c r="FS63" s="306">
        <v>32109</v>
      </c>
      <c r="FT63" s="306">
        <v>7964</v>
      </c>
      <c r="FU63" s="306">
        <v>16179</v>
      </c>
      <c r="FV63" s="306">
        <v>16179</v>
      </c>
      <c r="FW63" s="306">
        <f>3141+2000</f>
        <v>5141</v>
      </c>
      <c r="FX63" s="306">
        <v>9970</v>
      </c>
      <c r="FY63" s="306">
        <v>9970</v>
      </c>
      <c r="FZ63" s="306">
        <f>16068-10</f>
        <v>16058</v>
      </c>
      <c r="GA63" s="306">
        <v>16639</v>
      </c>
      <c r="GB63" s="306">
        <v>16639</v>
      </c>
      <c r="GC63" s="306">
        <v>1575</v>
      </c>
      <c r="GD63" s="306">
        <v>4748</v>
      </c>
      <c r="GE63" s="306">
        <v>4748</v>
      </c>
      <c r="GF63" s="306">
        <v>4375</v>
      </c>
      <c r="GG63" s="306">
        <v>10834</v>
      </c>
      <c r="GH63" s="306">
        <v>10834</v>
      </c>
      <c r="GI63" s="306">
        <v>1750</v>
      </c>
      <c r="GJ63" s="306">
        <v>4283</v>
      </c>
      <c r="GK63" s="306">
        <v>4283</v>
      </c>
      <c r="GL63" s="334">
        <f t="shared" ref="GL63:GN66" si="579">EY63+FB63+FE63+FH63+FK63+FN63+FQ63+FT63+FW63+FZ63+GC63+GF63+GI63</f>
        <v>248930</v>
      </c>
      <c r="GM63" s="306">
        <f t="shared" si="579"/>
        <v>358401</v>
      </c>
      <c r="GN63" s="306">
        <f t="shared" si="579"/>
        <v>358401</v>
      </c>
      <c r="GO63" s="306">
        <f>59316+640+2000</f>
        <v>61956</v>
      </c>
      <c r="GP63" s="306">
        <v>122039</v>
      </c>
      <c r="GQ63" s="306">
        <f>104328+3260</f>
        <v>107588</v>
      </c>
      <c r="GR63" s="306">
        <v>8000</v>
      </c>
      <c r="GS63" s="306">
        <v>18533</v>
      </c>
      <c r="GT63" s="306">
        <v>18533</v>
      </c>
      <c r="GU63" s="306">
        <v>49036</v>
      </c>
      <c r="GV63" s="306">
        <v>137490</v>
      </c>
      <c r="GW63" s="306">
        <v>137490</v>
      </c>
      <c r="GX63" s="310">
        <f>GL63+GO63+GR63+GU63</f>
        <v>367922</v>
      </c>
      <c r="GY63" s="310">
        <f t="shared" ref="GY63:GZ66" si="580">GM63+GP63+GS63+GV63</f>
        <v>636463</v>
      </c>
      <c r="GZ63" s="310">
        <f t="shared" si="580"/>
        <v>622012</v>
      </c>
      <c r="HA63" s="337">
        <f t="shared" si="65"/>
        <v>446272</v>
      </c>
      <c r="HB63" s="337">
        <f t="shared" si="65"/>
        <v>786041</v>
      </c>
      <c r="HC63" s="338">
        <f t="shared" si="65"/>
        <v>739308</v>
      </c>
    </row>
    <row r="64" spans="1:211" x14ac:dyDescent="0.2">
      <c r="A64" s="318" t="s">
        <v>621</v>
      </c>
      <c r="B64" s="306">
        <v>0</v>
      </c>
      <c r="C64" s="306"/>
      <c r="D64" s="306"/>
      <c r="E64" s="306">
        <v>0</v>
      </c>
      <c r="F64" s="306"/>
      <c r="G64" s="306"/>
      <c r="H64" s="306">
        <v>0</v>
      </c>
      <c r="I64" s="306"/>
      <c r="J64" s="306"/>
      <c r="K64" s="306">
        <v>0</v>
      </c>
      <c r="L64" s="306"/>
      <c r="M64" s="306"/>
      <c r="N64" s="306">
        <v>0</v>
      </c>
      <c r="O64" s="306"/>
      <c r="P64" s="306"/>
      <c r="Q64" s="306">
        <v>0</v>
      </c>
      <c r="R64" s="306"/>
      <c r="S64" s="306"/>
      <c r="T64" s="306">
        <v>0</v>
      </c>
      <c r="U64" s="306"/>
      <c r="V64" s="306"/>
      <c r="W64" s="306"/>
      <c r="X64" s="306">
        <v>0</v>
      </c>
      <c r="Y64" s="306"/>
      <c r="Z64" s="306">
        <v>0</v>
      </c>
      <c r="AA64" s="306"/>
      <c r="AB64" s="306"/>
      <c r="AC64" s="306">
        <v>0</v>
      </c>
      <c r="AD64" s="306">
        <v>0</v>
      </c>
      <c r="AE64" s="306"/>
      <c r="AF64" s="306">
        <v>0</v>
      </c>
      <c r="AG64" s="306"/>
      <c r="AH64" s="306"/>
      <c r="AI64" s="306">
        <v>0</v>
      </c>
      <c r="AJ64" s="306"/>
      <c r="AK64" s="306"/>
      <c r="AL64" s="306">
        <v>0</v>
      </c>
      <c r="AM64" s="306"/>
      <c r="AN64" s="306"/>
      <c r="AO64" s="306">
        <v>0</v>
      </c>
      <c r="AP64" s="306"/>
      <c r="AQ64" s="306"/>
      <c r="AR64" s="306">
        <v>0</v>
      </c>
      <c r="AS64" s="306"/>
      <c r="AT64" s="306"/>
      <c r="AU64" s="306">
        <v>0</v>
      </c>
      <c r="AV64" s="306"/>
      <c r="AW64" s="306"/>
      <c r="AX64" s="306">
        <v>0</v>
      </c>
      <c r="AY64" s="306"/>
      <c r="AZ64" s="306"/>
      <c r="BA64" s="306">
        <v>0</v>
      </c>
      <c r="BB64" s="306"/>
      <c r="BC64" s="306"/>
      <c r="BD64" s="306"/>
      <c r="BE64" s="306"/>
      <c r="BF64" s="306"/>
      <c r="BG64" s="306">
        <v>0</v>
      </c>
      <c r="BH64" s="306"/>
      <c r="BI64" s="306"/>
      <c r="BJ64" s="306">
        <v>0</v>
      </c>
      <c r="BK64" s="306"/>
      <c r="BL64" s="306"/>
      <c r="BM64" s="306"/>
      <c r="BN64" s="306"/>
      <c r="BO64" s="306"/>
      <c r="BP64" s="306">
        <v>0</v>
      </c>
      <c r="BQ64" s="306"/>
      <c r="BR64" s="306"/>
      <c r="BS64" s="306">
        <v>0</v>
      </c>
      <c r="BT64" s="306"/>
      <c r="BU64" s="306"/>
      <c r="BV64" s="306"/>
      <c r="BW64" s="306"/>
      <c r="BX64" s="306"/>
      <c r="BY64" s="306">
        <v>0</v>
      </c>
      <c r="BZ64" s="306"/>
      <c r="CA64" s="306"/>
      <c r="CB64" s="306"/>
      <c r="CC64" s="306"/>
      <c r="CD64" s="306"/>
      <c r="CE64" s="306"/>
      <c r="CF64" s="306"/>
      <c r="CG64" s="306"/>
      <c r="CH64" s="306"/>
      <c r="CI64" s="306"/>
      <c r="CJ64" s="306"/>
      <c r="CK64" s="306"/>
      <c r="CL64" s="306"/>
      <c r="CM64" s="306"/>
      <c r="CN64" s="306">
        <v>0</v>
      </c>
      <c r="CO64" s="306"/>
      <c r="CP64" s="306"/>
      <c r="CQ64" s="306"/>
      <c r="CR64" s="306"/>
      <c r="CS64" s="306"/>
      <c r="CT64" s="306">
        <v>0</v>
      </c>
      <c r="CU64" s="306"/>
      <c r="CV64" s="306"/>
      <c r="CW64" s="306">
        <v>0</v>
      </c>
      <c r="CX64" s="306"/>
      <c r="CY64" s="306"/>
      <c r="CZ64" s="306">
        <v>0</v>
      </c>
      <c r="DA64" s="306"/>
      <c r="DB64" s="306"/>
      <c r="DC64" s="306">
        <v>0</v>
      </c>
      <c r="DD64" s="306"/>
      <c r="DE64" s="306"/>
      <c r="DF64" s="306">
        <v>0</v>
      </c>
      <c r="DG64" s="306"/>
      <c r="DH64" s="306"/>
      <c r="DI64" s="306">
        <v>0</v>
      </c>
      <c r="DJ64" s="306"/>
      <c r="DK64" s="306"/>
      <c r="DL64" s="306">
        <v>0</v>
      </c>
      <c r="DM64" s="306"/>
      <c r="DN64" s="306"/>
      <c r="DO64" s="306">
        <v>0</v>
      </c>
      <c r="DP64" s="306"/>
      <c r="DQ64" s="306"/>
      <c r="DR64" s="394">
        <f t="shared" si="577"/>
        <v>0</v>
      </c>
      <c r="DS64" s="394">
        <f t="shared" si="577"/>
        <v>0</v>
      </c>
      <c r="DT64" s="394">
        <f t="shared" si="577"/>
        <v>0</v>
      </c>
      <c r="DU64" s="306"/>
      <c r="DV64" s="306"/>
      <c r="DW64" s="306"/>
      <c r="DX64" s="306"/>
      <c r="DY64" s="306"/>
      <c r="DZ64" s="306"/>
      <c r="EA64" s="306"/>
      <c r="EB64" s="306"/>
      <c r="EC64" s="306"/>
      <c r="ED64" s="306"/>
      <c r="EE64" s="306">
        <v>0</v>
      </c>
      <c r="EF64" s="306"/>
      <c r="EG64" s="306"/>
      <c r="EH64" s="306"/>
      <c r="EI64" s="306"/>
      <c r="EJ64" s="306">
        <v>0</v>
      </c>
      <c r="EK64" s="306">
        <v>0</v>
      </c>
      <c r="EL64" s="306"/>
      <c r="EM64" s="306"/>
      <c r="EN64" s="306"/>
      <c r="EO64" s="306"/>
      <c r="EP64" s="306"/>
      <c r="EQ64" s="306">
        <v>0</v>
      </c>
      <c r="ER64" s="306"/>
      <c r="ES64" s="306"/>
      <c r="ET64" s="306"/>
      <c r="EU64" s="306"/>
      <c r="EV64" s="394">
        <f t="shared" si="578"/>
        <v>0</v>
      </c>
      <c r="EW64" s="394">
        <f t="shared" si="578"/>
        <v>0</v>
      </c>
      <c r="EX64" s="394">
        <f t="shared" si="578"/>
        <v>0</v>
      </c>
      <c r="EY64" s="306"/>
      <c r="EZ64" s="306">
        <v>0</v>
      </c>
      <c r="FA64" s="306"/>
      <c r="FB64" s="306"/>
      <c r="FC64" s="306">
        <v>0</v>
      </c>
      <c r="FD64" s="306"/>
      <c r="FE64" s="306"/>
      <c r="FF64" s="306">
        <v>0</v>
      </c>
      <c r="FG64" s="306"/>
      <c r="FH64" s="306"/>
      <c r="FI64" s="306">
        <v>0</v>
      </c>
      <c r="FJ64" s="306"/>
      <c r="FK64" s="306"/>
      <c r="FL64" s="306">
        <v>0</v>
      </c>
      <c r="FM64" s="306"/>
      <c r="FN64" s="306"/>
      <c r="FO64" s="306">
        <v>0</v>
      </c>
      <c r="FP64" s="306"/>
      <c r="FQ64" s="306"/>
      <c r="FR64" s="306">
        <v>0</v>
      </c>
      <c r="FS64" s="306"/>
      <c r="FT64" s="306"/>
      <c r="FU64" s="306">
        <v>0</v>
      </c>
      <c r="FV64" s="306"/>
      <c r="FW64" s="306"/>
      <c r="FX64" s="306">
        <v>0</v>
      </c>
      <c r="FY64" s="306"/>
      <c r="FZ64" s="306"/>
      <c r="GA64" s="306">
        <v>0</v>
      </c>
      <c r="GB64" s="306"/>
      <c r="GC64" s="306"/>
      <c r="GD64" s="306">
        <v>0</v>
      </c>
      <c r="GE64" s="306"/>
      <c r="GF64" s="306"/>
      <c r="GG64" s="306">
        <v>0</v>
      </c>
      <c r="GH64" s="306"/>
      <c r="GI64" s="306"/>
      <c r="GJ64" s="306">
        <v>0</v>
      </c>
      <c r="GK64" s="306"/>
      <c r="GL64" s="334">
        <f t="shared" si="579"/>
        <v>0</v>
      </c>
      <c r="GM64" s="306">
        <f t="shared" si="579"/>
        <v>0</v>
      </c>
      <c r="GN64" s="306">
        <f t="shared" si="579"/>
        <v>0</v>
      </c>
      <c r="GO64" s="306"/>
      <c r="GP64" s="306">
        <v>0</v>
      </c>
      <c r="GQ64" s="306"/>
      <c r="GR64" s="306"/>
      <c r="GS64" s="306">
        <v>0</v>
      </c>
      <c r="GT64" s="306"/>
      <c r="GU64" s="306"/>
      <c r="GV64" s="306">
        <v>0</v>
      </c>
      <c r="GW64" s="306"/>
      <c r="GX64" s="310">
        <f>GL64+GO64+GR64+GU64</f>
        <v>0</v>
      </c>
      <c r="GY64" s="310">
        <f t="shared" si="580"/>
        <v>0</v>
      </c>
      <c r="GZ64" s="310">
        <f t="shared" si="580"/>
        <v>0</v>
      </c>
      <c r="HA64" s="337">
        <f t="shared" si="65"/>
        <v>0</v>
      </c>
      <c r="HB64" s="337">
        <f t="shared" si="65"/>
        <v>0</v>
      </c>
      <c r="HC64" s="338">
        <f t="shared" si="65"/>
        <v>0</v>
      </c>
    </row>
    <row r="65" spans="1:211" x14ac:dyDescent="0.2">
      <c r="A65" s="318" t="s">
        <v>622</v>
      </c>
      <c r="B65" s="306">
        <v>0</v>
      </c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>
        <v>0</v>
      </c>
      <c r="R65" s="306"/>
      <c r="S65" s="306"/>
      <c r="T65" s="306">
        <v>0</v>
      </c>
      <c r="U65" s="306"/>
      <c r="V65" s="306"/>
      <c r="W65" s="306">
        <v>0</v>
      </c>
      <c r="X65" s="306">
        <v>8500000</v>
      </c>
      <c r="Y65" s="306">
        <v>2500000</v>
      </c>
      <c r="Z65" s="306"/>
      <c r="AA65" s="306"/>
      <c r="AB65" s="306"/>
      <c r="AC65" s="306"/>
      <c r="AD65" s="306">
        <v>0</v>
      </c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>
        <v>0</v>
      </c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  <c r="CY65" s="306"/>
      <c r="CZ65" s="306"/>
      <c r="DA65" s="306"/>
      <c r="DB65" s="306"/>
      <c r="DC65" s="306"/>
      <c r="DD65" s="306"/>
      <c r="DE65" s="306"/>
      <c r="DF65" s="306"/>
      <c r="DG65" s="306"/>
      <c r="DH65" s="306"/>
      <c r="DI65" s="306"/>
      <c r="DJ65" s="306"/>
      <c r="DK65" s="306"/>
      <c r="DL65" s="306"/>
      <c r="DM65" s="306"/>
      <c r="DN65" s="306"/>
      <c r="DO65" s="306"/>
      <c r="DP65" s="306"/>
      <c r="DQ65" s="306"/>
      <c r="DR65" s="394">
        <f t="shared" si="577"/>
        <v>0</v>
      </c>
      <c r="DS65" s="394">
        <f t="shared" si="577"/>
        <v>8500000</v>
      </c>
      <c r="DT65" s="394">
        <f t="shared" si="577"/>
        <v>2500000</v>
      </c>
      <c r="DU65" s="306"/>
      <c r="DV65" s="306"/>
      <c r="DW65" s="306"/>
      <c r="DX65" s="306"/>
      <c r="DY65" s="306"/>
      <c r="DZ65" s="306"/>
      <c r="EA65" s="306"/>
      <c r="EB65" s="306"/>
      <c r="EC65" s="306"/>
      <c r="ED65" s="306"/>
      <c r="EE65" s="306">
        <v>0</v>
      </c>
      <c r="EF65" s="306"/>
      <c r="EG65" s="306"/>
      <c r="EH65" s="306"/>
      <c r="EI65" s="306"/>
      <c r="EJ65" s="306"/>
      <c r="EK65" s="306">
        <v>0</v>
      </c>
      <c r="EL65" s="306"/>
      <c r="EM65" s="306"/>
      <c r="EN65" s="306"/>
      <c r="EO65" s="306"/>
      <c r="EP65" s="306"/>
      <c r="EQ65" s="306">
        <v>0</v>
      </c>
      <c r="ER65" s="306"/>
      <c r="ES65" s="306"/>
      <c r="ET65" s="306"/>
      <c r="EU65" s="306"/>
      <c r="EV65" s="394">
        <f t="shared" si="578"/>
        <v>0</v>
      </c>
      <c r="EW65" s="394">
        <f t="shared" si="578"/>
        <v>0</v>
      </c>
      <c r="EX65" s="394">
        <f t="shared" si="578"/>
        <v>0</v>
      </c>
      <c r="EY65" s="306"/>
      <c r="EZ65" s="306">
        <v>0</v>
      </c>
      <c r="FA65" s="306"/>
      <c r="FB65" s="306"/>
      <c r="FC65" s="306">
        <v>0</v>
      </c>
      <c r="FD65" s="306"/>
      <c r="FE65" s="306"/>
      <c r="FF65" s="306">
        <v>0</v>
      </c>
      <c r="FG65" s="306"/>
      <c r="FH65" s="306"/>
      <c r="FI65" s="306">
        <v>0</v>
      </c>
      <c r="FJ65" s="306"/>
      <c r="FK65" s="306"/>
      <c r="FL65" s="306">
        <v>0</v>
      </c>
      <c r="FM65" s="306"/>
      <c r="FN65" s="306"/>
      <c r="FO65" s="306">
        <v>0</v>
      </c>
      <c r="FP65" s="306"/>
      <c r="FQ65" s="306"/>
      <c r="FR65" s="306">
        <v>0</v>
      </c>
      <c r="FS65" s="306"/>
      <c r="FT65" s="306"/>
      <c r="FU65" s="306">
        <v>0</v>
      </c>
      <c r="FV65" s="306"/>
      <c r="FW65" s="306"/>
      <c r="FX65" s="306">
        <v>0</v>
      </c>
      <c r="FY65" s="306"/>
      <c r="FZ65" s="306"/>
      <c r="GA65" s="306">
        <v>0</v>
      </c>
      <c r="GB65" s="306"/>
      <c r="GC65" s="306"/>
      <c r="GD65" s="306">
        <v>0</v>
      </c>
      <c r="GE65" s="306"/>
      <c r="GF65" s="306"/>
      <c r="GG65" s="306">
        <v>0</v>
      </c>
      <c r="GH65" s="306"/>
      <c r="GI65" s="306"/>
      <c r="GJ65" s="306">
        <v>0</v>
      </c>
      <c r="GK65" s="306"/>
      <c r="GL65" s="334">
        <f t="shared" si="579"/>
        <v>0</v>
      </c>
      <c r="GM65" s="306">
        <f t="shared" si="579"/>
        <v>0</v>
      </c>
      <c r="GN65" s="306">
        <f t="shared" si="579"/>
        <v>0</v>
      </c>
      <c r="GO65" s="306"/>
      <c r="GP65" s="306">
        <v>0</v>
      </c>
      <c r="GQ65" s="306"/>
      <c r="GR65" s="306"/>
      <c r="GS65" s="306">
        <v>0</v>
      </c>
      <c r="GT65" s="306"/>
      <c r="GU65" s="306"/>
      <c r="GV65" s="306">
        <v>0</v>
      </c>
      <c r="GW65" s="306"/>
      <c r="GX65" s="310">
        <f>GL65+GO65+GR65+GU65</f>
        <v>0</v>
      </c>
      <c r="GY65" s="310">
        <f t="shared" si="580"/>
        <v>0</v>
      </c>
      <c r="GZ65" s="310">
        <f t="shared" si="580"/>
        <v>0</v>
      </c>
      <c r="HA65" s="337">
        <f t="shared" si="65"/>
        <v>0</v>
      </c>
      <c r="HB65" s="337">
        <f t="shared" si="65"/>
        <v>8500000</v>
      </c>
      <c r="HC65" s="338">
        <f t="shared" si="65"/>
        <v>2500000</v>
      </c>
    </row>
    <row r="66" spans="1:211" x14ac:dyDescent="0.2">
      <c r="A66" s="318" t="s">
        <v>623</v>
      </c>
      <c r="B66" s="306">
        <v>0</v>
      </c>
      <c r="C66" s="306"/>
      <c r="D66" s="306"/>
      <c r="E66" s="306">
        <v>0</v>
      </c>
      <c r="F66" s="306"/>
      <c r="G66" s="306"/>
      <c r="H66" s="306">
        <v>0</v>
      </c>
      <c r="I66" s="306"/>
      <c r="J66" s="306"/>
      <c r="K66" s="306">
        <v>0</v>
      </c>
      <c r="L66" s="306"/>
      <c r="M66" s="306"/>
      <c r="N66" s="306">
        <v>0</v>
      </c>
      <c r="O66" s="306"/>
      <c r="P66" s="306"/>
      <c r="Q66" s="306">
        <v>0</v>
      </c>
      <c r="R66" s="306"/>
      <c r="S66" s="306"/>
      <c r="T66" s="306">
        <v>0</v>
      </c>
      <c r="U66" s="306"/>
      <c r="V66" s="306"/>
      <c r="W66" s="306"/>
      <c r="X66" s="306">
        <v>0</v>
      </c>
      <c r="Y66" s="306"/>
      <c r="Z66" s="306"/>
      <c r="AA66" s="306"/>
      <c r="AB66" s="306"/>
      <c r="AC66" s="306">
        <f>[3]rendfeladattalterhpézmaradv!V31</f>
        <v>159849</v>
      </c>
      <c r="AD66" s="306">
        <v>-2062010</v>
      </c>
      <c r="AE66" s="306">
        <v>-2062010</v>
      </c>
      <c r="AF66" s="306">
        <v>0</v>
      </c>
      <c r="AG66" s="306"/>
      <c r="AH66" s="306"/>
      <c r="AI66" s="306">
        <v>0</v>
      </c>
      <c r="AJ66" s="306"/>
      <c r="AK66" s="306"/>
      <c r="AL66" s="306">
        <v>0</v>
      </c>
      <c r="AM66" s="306"/>
      <c r="AN66" s="306"/>
      <c r="AO66" s="306">
        <v>0</v>
      </c>
      <c r="AP66" s="306"/>
      <c r="AQ66" s="306"/>
      <c r="AR66" s="306">
        <v>0</v>
      </c>
      <c r="AS66" s="306"/>
      <c r="AT66" s="306"/>
      <c r="AU66" s="306">
        <v>0</v>
      </c>
      <c r="AV66" s="306"/>
      <c r="AW66" s="306"/>
      <c r="AX66" s="306">
        <v>0</v>
      </c>
      <c r="AY66" s="306"/>
      <c r="AZ66" s="306"/>
      <c r="BA66" s="306">
        <v>0</v>
      </c>
      <c r="BB66" s="306"/>
      <c r="BC66" s="306"/>
      <c r="BD66" s="306"/>
      <c r="BE66" s="306"/>
      <c r="BF66" s="306"/>
      <c r="BG66" s="306">
        <v>0</v>
      </c>
      <c r="BH66" s="306"/>
      <c r="BI66" s="306"/>
      <c r="BJ66" s="306">
        <v>0</v>
      </c>
      <c r="BK66" s="306"/>
      <c r="BL66" s="306"/>
      <c r="BM66" s="306"/>
      <c r="BN66" s="306"/>
      <c r="BO66" s="306"/>
      <c r="BP66" s="306">
        <v>0</v>
      </c>
      <c r="BQ66" s="306"/>
      <c r="BR66" s="306"/>
      <c r="BS66" s="306">
        <v>0</v>
      </c>
      <c r="BT66" s="306"/>
      <c r="BU66" s="306"/>
      <c r="BV66" s="306"/>
      <c r="BW66" s="306"/>
      <c r="BX66" s="306"/>
      <c r="BY66" s="306">
        <v>0</v>
      </c>
      <c r="BZ66" s="306"/>
      <c r="CA66" s="306"/>
      <c r="CB66" s="306"/>
      <c r="CC66" s="306"/>
      <c r="CD66" s="306"/>
      <c r="CE66" s="306"/>
      <c r="CF66" s="306"/>
      <c r="CG66" s="306"/>
      <c r="CH66" s="306"/>
      <c r="CI66" s="306"/>
      <c r="CJ66" s="306"/>
      <c r="CK66" s="306"/>
      <c r="CL66" s="306"/>
      <c r="CM66" s="306"/>
      <c r="CN66" s="306">
        <v>0</v>
      </c>
      <c r="CO66" s="306"/>
      <c r="CP66" s="306"/>
      <c r="CQ66" s="306"/>
      <c r="CR66" s="306"/>
      <c r="CS66" s="306"/>
      <c r="CT66" s="306">
        <v>0</v>
      </c>
      <c r="CU66" s="306"/>
      <c r="CV66" s="306"/>
      <c r="CW66" s="306">
        <v>0</v>
      </c>
      <c r="CX66" s="306"/>
      <c r="CY66" s="306"/>
      <c r="CZ66" s="306">
        <v>0</v>
      </c>
      <c r="DA66" s="306"/>
      <c r="DB66" s="306"/>
      <c r="DC66" s="306">
        <v>0</v>
      </c>
      <c r="DD66" s="306"/>
      <c r="DE66" s="306"/>
      <c r="DF66" s="306">
        <v>0</v>
      </c>
      <c r="DG66" s="306"/>
      <c r="DH66" s="306"/>
      <c r="DI66" s="306">
        <v>0</v>
      </c>
      <c r="DJ66" s="306"/>
      <c r="DK66" s="306"/>
      <c r="DL66" s="306">
        <v>0</v>
      </c>
      <c r="DM66" s="306"/>
      <c r="DN66" s="306"/>
      <c r="DO66" s="306">
        <v>0</v>
      </c>
      <c r="DP66" s="306"/>
      <c r="DQ66" s="306"/>
      <c r="DR66" s="394">
        <f t="shared" si="577"/>
        <v>159849</v>
      </c>
      <c r="DS66" s="394">
        <f t="shared" si="577"/>
        <v>-2062010</v>
      </c>
      <c r="DT66" s="394">
        <f t="shared" si="577"/>
        <v>-2062010</v>
      </c>
      <c r="DU66" s="306"/>
      <c r="DV66" s="306"/>
      <c r="DW66" s="306"/>
      <c r="DX66" s="306"/>
      <c r="DY66" s="306"/>
      <c r="DZ66" s="306"/>
      <c r="EA66" s="306"/>
      <c r="EB66" s="306"/>
      <c r="EC66" s="306"/>
      <c r="ED66" s="306">
        <v>0</v>
      </c>
      <c r="EE66" s="306">
        <v>0</v>
      </c>
      <c r="EF66" s="306"/>
      <c r="EG66" s="306"/>
      <c r="EH66" s="306"/>
      <c r="EI66" s="306"/>
      <c r="EJ66" s="306">
        <v>0</v>
      </c>
      <c r="EK66" s="306">
        <v>-2622</v>
      </c>
      <c r="EL66" s="306">
        <v>-2622</v>
      </c>
      <c r="EM66" s="306"/>
      <c r="EN66" s="306"/>
      <c r="EO66" s="306"/>
      <c r="EP66" s="306">
        <v>0</v>
      </c>
      <c r="EQ66" s="306">
        <v>0</v>
      </c>
      <c r="ER66" s="306"/>
      <c r="ES66" s="306">
        <v>0</v>
      </c>
      <c r="ET66" s="306">
        <v>2917</v>
      </c>
      <c r="EU66" s="306">
        <v>2917</v>
      </c>
      <c r="EV66" s="394">
        <f t="shared" si="578"/>
        <v>0</v>
      </c>
      <c r="EW66" s="394">
        <f t="shared" si="578"/>
        <v>295</v>
      </c>
      <c r="EX66" s="394">
        <f t="shared" si="578"/>
        <v>295</v>
      </c>
      <c r="EY66" s="306"/>
      <c r="EZ66" s="306">
        <v>0</v>
      </c>
      <c r="FA66" s="306"/>
      <c r="FB66" s="306"/>
      <c r="FC66" s="306">
        <v>863</v>
      </c>
      <c r="FD66" s="306">
        <v>863</v>
      </c>
      <c r="FE66" s="306"/>
      <c r="FF66" s="306">
        <v>784</v>
      </c>
      <c r="FG66" s="306">
        <v>784</v>
      </c>
      <c r="FH66" s="306"/>
      <c r="FI66" s="306">
        <v>5168</v>
      </c>
      <c r="FJ66" s="306">
        <v>5168</v>
      </c>
      <c r="FK66" s="306"/>
      <c r="FL66" s="306">
        <v>1315</v>
      </c>
      <c r="FM66" s="306">
        <v>1315</v>
      </c>
      <c r="FN66" s="306"/>
      <c r="FO66" s="306">
        <v>-5480</v>
      </c>
      <c r="FP66" s="306">
        <v>-5480</v>
      </c>
      <c r="FQ66" s="306"/>
      <c r="FR66" s="306">
        <v>3700</v>
      </c>
      <c r="FS66" s="306">
        <v>3700</v>
      </c>
      <c r="FT66" s="306"/>
      <c r="FU66" s="306">
        <v>-107</v>
      </c>
      <c r="FV66" s="306">
        <v>-107</v>
      </c>
      <c r="FW66" s="306"/>
      <c r="FX66" s="306">
        <v>5928</v>
      </c>
      <c r="FY66" s="306">
        <v>5928</v>
      </c>
      <c r="FZ66" s="306"/>
      <c r="GA66" s="306">
        <v>1845</v>
      </c>
      <c r="GB66" s="306">
        <v>1845</v>
      </c>
      <c r="GC66" s="306"/>
      <c r="GD66" s="306">
        <v>754</v>
      </c>
      <c r="GE66" s="306">
        <v>754</v>
      </c>
      <c r="GF66" s="306"/>
      <c r="GG66" s="306">
        <v>0</v>
      </c>
      <c r="GH66" s="306"/>
      <c r="GI66" s="306"/>
      <c r="GJ66" s="306">
        <v>0</v>
      </c>
      <c r="GK66" s="306"/>
      <c r="GL66" s="334">
        <f t="shared" si="579"/>
        <v>0</v>
      </c>
      <c r="GM66" s="306">
        <f t="shared" si="579"/>
        <v>14770</v>
      </c>
      <c r="GN66" s="306">
        <f t="shared" si="579"/>
        <v>14770</v>
      </c>
      <c r="GO66" s="306"/>
      <c r="GP66" s="306">
        <v>8452</v>
      </c>
      <c r="GQ66" s="306">
        <v>8452</v>
      </c>
      <c r="GR66" s="306"/>
      <c r="GS66" s="306">
        <v>688</v>
      </c>
      <c r="GT66" s="306">
        <v>688</v>
      </c>
      <c r="GU66" s="306"/>
      <c r="GV66" s="306">
        <v>0</v>
      </c>
      <c r="GW66" s="306"/>
      <c r="GX66" s="310">
        <f>GL66+GO66+GR66+GU66</f>
        <v>0</v>
      </c>
      <c r="GY66" s="310">
        <f t="shared" si="580"/>
        <v>23910</v>
      </c>
      <c r="GZ66" s="310">
        <f t="shared" si="580"/>
        <v>23910</v>
      </c>
      <c r="HA66" s="337">
        <f t="shared" si="65"/>
        <v>159849</v>
      </c>
      <c r="HB66" s="337">
        <f t="shared" si="65"/>
        <v>-2037805</v>
      </c>
      <c r="HC66" s="338">
        <f t="shared" si="65"/>
        <v>-2037805</v>
      </c>
    </row>
    <row r="67" spans="1:211" s="167" customFormat="1" x14ac:dyDescent="0.2">
      <c r="A67" s="317" t="s">
        <v>624</v>
      </c>
      <c r="B67" s="310">
        <f>B68+B69</f>
        <v>0</v>
      </c>
      <c r="C67" s="310">
        <f t="shared" ref="C67:BN67" si="581">C68+C69</f>
        <v>0</v>
      </c>
      <c r="D67" s="310">
        <f t="shared" si="581"/>
        <v>0</v>
      </c>
      <c r="E67" s="310">
        <f t="shared" si="581"/>
        <v>0</v>
      </c>
      <c r="F67" s="310">
        <f t="shared" si="581"/>
        <v>0</v>
      </c>
      <c r="G67" s="310">
        <f t="shared" ref="G67" si="582">G68+G69</f>
        <v>0</v>
      </c>
      <c r="H67" s="310">
        <f t="shared" si="581"/>
        <v>0</v>
      </c>
      <c r="I67" s="310">
        <f t="shared" si="581"/>
        <v>0</v>
      </c>
      <c r="J67" s="310">
        <f t="shared" ref="J67" si="583">J68+J69</f>
        <v>0</v>
      </c>
      <c r="K67" s="310">
        <f t="shared" si="581"/>
        <v>0</v>
      </c>
      <c r="L67" s="310">
        <f t="shared" si="581"/>
        <v>0</v>
      </c>
      <c r="M67" s="310">
        <f t="shared" ref="M67" si="584">M68+M69</f>
        <v>0</v>
      </c>
      <c r="N67" s="310">
        <f t="shared" si="581"/>
        <v>0</v>
      </c>
      <c r="O67" s="310">
        <f t="shared" si="581"/>
        <v>0</v>
      </c>
      <c r="P67" s="310">
        <f t="shared" ref="P67" si="585">P68+P69</f>
        <v>0</v>
      </c>
      <c r="Q67" s="310">
        <f t="shared" si="581"/>
        <v>0</v>
      </c>
      <c r="R67" s="310">
        <f t="shared" si="581"/>
        <v>0</v>
      </c>
      <c r="S67" s="310">
        <f t="shared" ref="S67" si="586">S68+S69</f>
        <v>0</v>
      </c>
      <c r="T67" s="310">
        <f t="shared" si="581"/>
        <v>0</v>
      </c>
      <c r="U67" s="310">
        <f t="shared" si="581"/>
        <v>0</v>
      </c>
      <c r="V67" s="310">
        <f t="shared" ref="V67" si="587">V68+V69</f>
        <v>0</v>
      </c>
      <c r="W67" s="310">
        <f t="shared" si="581"/>
        <v>0</v>
      </c>
      <c r="X67" s="310">
        <f t="shared" si="581"/>
        <v>0</v>
      </c>
      <c r="Y67" s="310">
        <f t="shared" ref="Y67" si="588">Y68+Y69</f>
        <v>0</v>
      </c>
      <c r="Z67" s="310">
        <f t="shared" si="581"/>
        <v>0</v>
      </c>
      <c r="AA67" s="310">
        <f t="shared" si="581"/>
        <v>0</v>
      </c>
      <c r="AB67" s="310">
        <f t="shared" ref="AB67" si="589">AB68+AB69</f>
        <v>0</v>
      </c>
      <c r="AC67" s="310">
        <f t="shared" si="581"/>
        <v>1959018</v>
      </c>
      <c r="AD67" s="310">
        <f t="shared" si="581"/>
        <v>2374621</v>
      </c>
      <c r="AE67" s="310">
        <f t="shared" ref="AE67" si="590">AE68+AE69</f>
        <v>2374621</v>
      </c>
      <c r="AF67" s="310">
        <f t="shared" si="581"/>
        <v>0</v>
      </c>
      <c r="AG67" s="310">
        <f t="shared" si="581"/>
        <v>0</v>
      </c>
      <c r="AH67" s="310">
        <f t="shared" ref="AH67" si="591">AH68+AH69</f>
        <v>0</v>
      </c>
      <c r="AI67" s="310">
        <f t="shared" si="581"/>
        <v>0</v>
      </c>
      <c r="AJ67" s="310">
        <f t="shared" si="581"/>
        <v>0</v>
      </c>
      <c r="AK67" s="310">
        <f t="shared" ref="AK67" si="592">AK68+AK69</f>
        <v>0</v>
      </c>
      <c r="AL67" s="310">
        <f t="shared" si="581"/>
        <v>0</v>
      </c>
      <c r="AM67" s="310">
        <f t="shared" si="581"/>
        <v>0</v>
      </c>
      <c r="AN67" s="310">
        <f t="shared" ref="AN67" si="593">AN68+AN69</f>
        <v>0</v>
      </c>
      <c r="AO67" s="310">
        <f t="shared" si="581"/>
        <v>0</v>
      </c>
      <c r="AP67" s="310">
        <f t="shared" si="581"/>
        <v>0</v>
      </c>
      <c r="AQ67" s="310">
        <f t="shared" ref="AQ67" si="594">AQ68+AQ69</f>
        <v>0</v>
      </c>
      <c r="AR67" s="310">
        <f t="shared" si="581"/>
        <v>0</v>
      </c>
      <c r="AS67" s="310">
        <f t="shared" si="581"/>
        <v>0</v>
      </c>
      <c r="AT67" s="310">
        <f t="shared" ref="AT67" si="595">AT68+AT69</f>
        <v>0</v>
      </c>
      <c r="AU67" s="310">
        <f t="shared" si="581"/>
        <v>0</v>
      </c>
      <c r="AV67" s="310">
        <f t="shared" si="581"/>
        <v>0</v>
      </c>
      <c r="AW67" s="310">
        <f t="shared" ref="AW67" si="596">AW68+AW69</f>
        <v>0</v>
      </c>
      <c r="AX67" s="310">
        <f t="shared" si="581"/>
        <v>0</v>
      </c>
      <c r="AY67" s="310">
        <f t="shared" si="581"/>
        <v>0</v>
      </c>
      <c r="AZ67" s="310">
        <f t="shared" ref="AZ67" si="597">AZ68+AZ69</f>
        <v>0</v>
      </c>
      <c r="BA67" s="310">
        <f t="shared" si="581"/>
        <v>0</v>
      </c>
      <c r="BB67" s="310">
        <f t="shared" si="581"/>
        <v>0</v>
      </c>
      <c r="BC67" s="310">
        <f t="shared" ref="BC67" si="598">BC68+BC69</f>
        <v>0</v>
      </c>
      <c r="BD67" s="310">
        <f t="shared" si="581"/>
        <v>0</v>
      </c>
      <c r="BE67" s="310">
        <f t="shared" si="581"/>
        <v>0</v>
      </c>
      <c r="BF67" s="310">
        <f t="shared" ref="BF67" si="599">BF68+BF69</f>
        <v>0</v>
      </c>
      <c r="BG67" s="310">
        <f t="shared" si="581"/>
        <v>0</v>
      </c>
      <c r="BH67" s="310">
        <f t="shared" si="581"/>
        <v>0</v>
      </c>
      <c r="BI67" s="310">
        <f t="shared" ref="BI67" si="600">BI68+BI69</f>
        <v>0</v>
      </c>
      <c r="BJ67" s="310">
        <f t="shared" si="581"/>
        <v>0</v>
      </c>
      <c r="BK67" s="310">
        <f t="shared" si="581"/>
        <v>0</v>
      </c>
      <c r="BL67" s="310">
        <f t="shared" ref="BL67" si="601">BL68+BL69</f>
        <v>0</v>
      </c>
      <c r="BM67" s="310">
        <f t="shared" si="581"/>
        <v>0</v>
      </c>
      <c r="BN67" s="310">
        <f t="shared" si="581"/>
        <v>0</v>
      </c>
      <c r="BO67" s="310">
        <f t="shared" ref="BO67" si="602">BO68+BO69</f>
        <v>0</v>
      </c>
      <c r="BP67" s="310">
        <f t="shared" ref="BP67:DZ67" si="603">BP68+BP69</f>
        <v>0</v>
      </c>
      <c r="BQ67" s="310">
        <f t="shared" si="603"/>
        <v>0</v>
      </c>
      <c r="BR67" s="310">
        <f t="shared" si="603"/>
        <v>0</v>
      </c>
      <c r="BS67" s="310">
        <f t="shared" si="603"/>
        <v>0</v>
      </c>
      <c r="BT67" s="310">
        <f t="shared" si="603"/>
        <v>0</v>
      </c>
      <c r="BU67" s="310">
        <f t="shared" si="603"/>
        <v>0</v>
      </c>
      <c r="BV67" s="310">
        <f t="shared" si="603"/>
        <v>0</v>
      </c>
      <c r="BW67" s="310">
        <f t="shared" si="603"/>
        <v>0</v>
      </c>
      <c r="BX67" s="310">
        <f t="shared" si="603"/>
        <v>0</v>
      </c>
      <c r="BY67" s="310">
        <f t="shared" si="603"/>
        <v>0</v>
      </c>
      <c r="BZ67" s="310">
        <f t="shared" si="603"/>
        <v>0</v>
      </c>
      <c r="CA67" s="310">
        <f t="shared" si="603"/>
        <v>0</v>
      </c>
      <c r="CB67" s="310">
        <f t="shared" si="603"/>
        <v>0</v>
      </c>
      <c r="CC67" s="310">
        <f t="shared" si="603"/>
        <v>0</v>
      </c>
      <c r="CD67" s="310">
        <f t="shared" si="603"/>
        <v>0</v>
      </c>
      <c r="CE67" s="310">
        <f t="shared" si="603"/>
        <v>0</v>
      </c>
      <c r="CF67" s="310">
        <f t="shared" si="603"/>
        <v>0</v>
      </c>
      <c r="CG67" s="310">
        <f t="shared" si="603"/>
        <v>0</v>
      </c>
      <c r="CH67" s="310">
        <f t="shared" si="603"/>
        <v>0</v>
      </c>
      <c r="CI67" s="310">
        <f t="shared" si="603"/>
        <v>0</v>
      </c>
      <c r="CJ67" s="310">
        <f t="shared" si="603"/>
        <v>0</v>
      </c>
      <c r="CK67" s="310">
        <f t="shared" si="603"/>
        <v>0</v>
      </c>
      <c r="CL67" s="310">
        <f t="shared" si="603"/>
        <v>0</v>
      </c>
      <c r="CM67" s="310">
        <f t="shared" si="603"/>
        <v>0</v>
      </c>
      <c r="CN67" s="310">
        <f t="shared" si="603"/>
        <v>0</v>
      </c>
      <c r="CO67" s="310">
        <f t="shared" si="603"/>
        <v>0</v>
      </c>
      <c r="CP67" s="310">
        <f t="shared" si="603"/>
        <v>0</v>
      </c>
      <c r="CQ67" s="310">
        <f t="shared" si="603"/>
        <v>0</v>
      </c>
      <c r="CR67" s="310">
        <f t="shared" si="603"/>
        <v>0</v>
      </c>
      <c r="CS67" s="310">
        <f t="shared" si="603"/>
        <v>0</v>
      </c>
      <c r="CT67" s="310">
        <f t="shared" si="603"/>
        <v>0</v>
      </c>
      <c r="CU67" s="310">
        <f t="shared" si="603"/>
        <v>0</v>
      </c>
      <c r="CV67" s="310">
        <f t="shared" si="603"/>
        <v>0</v>
      </c>
      <c r="CW67" s="310">
        <f t="shared" si="603"/>
        <v>0</v>
      </c>
      <c r="CX67" s="310">
        <f t="shared" si="603"/>
        <v>0</v>
      </c>
      <c r="CY67" s="310">
        <f t="shared" si="603"/>
        <v>0</v>
      </c>
      <c r="CZ67" s="310">
        <f t="shared" si="603"/>
        <v>0</v>
      </c>
      <c r="DA67" s="310">
        <f t="shared" si="603"/>
        <v>0</v>
      </c>
      <c r="DB67" s="310">
        <f t="shared" si="603"/>
        <v>0</v>
      </c>
      <c r="DC67" s="310">
        <f t="shared" si="603"/>
        <v>0</v>
      </c>
      <c r="DD67" s="310">
        <f t="shared" si="603"/>
        <v>0</v>
      </c>
      <c r="DE67" s="310">
        <f t="shared" si="603"/>
        <v>0</v>
      </c>
      <c r="DF67" s="310">
        <f t="shared" si="603"/>
        <v>0</v>
      </c>
      <c r="DG67" s="310">
        <f t="shared" si="603"/>
        <v>0</v>
      </c>
      <c r="DH67" s="310">
        <f t="shared" si="603"/>
        <v>0</v>
      </c>
      <c r="DI67" s="310">
        <f t="shared" si="603"/>
        <v>0</v>
      </c>
      <c r="DJ67" s="310">
        <f t="shared" si="603"/>
        <v>0</v>
      </c>
      <c r="DK67" s="310">
        <f t="shared" si="603"/>
        <v>0</v>
      </c>
      <c r="DL67" s="310">
        <f t="shared" si="603"/>
        <v>0</v>
      </c>
      <c r="DM67" s="310">
        <f t="shared" si="603"/>
        <v>0</v>
      </c>
      <c r="DN67" s="310">
        <f t="shared" si="603"/>
        <v>0</v>
      </c>
      <c r="DO67" s="310">
        <f t="shared" si="603"/>
        <v>0</v>
      </c>
      <c r="DP67" s="310">
        <f t="shared" si="603"/>
        <v>0</v>
      </c>
      <c r="DQ67" s="310">
        <f t="shared" si="603"/>
        <v>0</v>
      </c>
      <c r="DR67" s="395">
        <f t="shared" si="603"/>
        <v>1959018</v>
      </c>
      <c r="DS67" s="395">
        <f t="shared" si="603"/>
        <v>2374621</v>
      </c>
      <c r="DT67" s="395">
        <f t="shared" si="603"/>
        <v>2374621</v>
      </c>
      <c r="DU67" s="310">
        <f t="shared" si="603"/>
        <v>0</v>
      </c>
      <c r="DV67" s="310">
        <f t="shared" si="603"/>
        <v>0</v>
      </c>
      <c r="DW67" s="310">
        <f t="shared" si="603"/>
        <v>0</v>
      </c>
      <c r="DX67" s="310">
        <f t="shared" si="603"/>
        <v>0</v>
      </c>
      <c r="DY67" s="310">
        <f t="shared" si="603"/>
        <v>0</v>
      </c>
      <c r="DZ67" s="310">
        <f t="shared" si="603"/>
        <v>0</v>
      </c>
      <c r="EA67" s="310">
        <f t="shared" ref="EA67:GT67" si="604">EA68+EA69</f>
        <v>0</v>
      </c>
      <c r="EB67" s="310">
        <f t="shared" si="604"/>
        <v>0</v>
      </c>
      <c r="EC67" s="310">
        <f t="shared" si="604"/>
        <v>0</v>
      </c>
      <c r="ED67" s="310">
        <f t="shared" si="604"/>
        <v>0</v>
      </c>
      <c r="EE67" s="310">
        <f t="shared" si="604"/>
        <v>0</v>
      </c>
      <c r="EF67" s="310">
        <f t="shared" si="604"/>
        <v>0</v>
      </c>
      <c r="EG67" s="310">
        <f t="shared" si="604"/>
        <v>0</v>
      </c>
      <c r="EH67" s="310">
        <f t="shared" si="604"/>
        <v>0</v>
      </c>
      <c r="EI67" s="310">
        <f t="shared" si="604"/>
        <v>0</v>
      </c>
      <c r="EJ67" s="310">
        <f t="shared" si="604"/>
        <v>0</v>
      </c>
      <c r="EK67" s="310">
        <f t="shared" si="604"/>
        <v>0</v>
      </c>
      <c r="EL67" s="310">
        <f t="shared" si="604"/>
        <v>0</v>
      </c>
      <c r="EM67" s="310">
        <f t="shared" si="604"/>
        <v>0</v>
      </c>
      <c r="EN67" s="310">
        <f t="shared" si="604"/>
        <v>0</v>
      </c>
      <c r="EO67" s="310">
        <f t="shared" si="604"/>
        <v>0</v>
      </c>
      <c r="EP67" s="310">
        <f t="shared" si="604"/>
        <v>0</v>
      </c>
      <c r="EQ67" s="310">
        <f t="shared" si="604"/>
        <v>0</v>
      </c>
      <c r="ER67" s="310">
        <f t="shared" si="604"/>
        <v>0</v>
      </c>
      <c r="ES67" s="310">
        <f t="shared" si="604"/>
        <v>0</v>
      </c>
      <c r="ET67" s="310">
        <f t="shared" si="604"/>
        <v>0</v>
      </c>
      <c r="EU67" s="310">
        <f t="shared" si="604"/>
        <v>0</v>
      </c>
      <c r="EV67" s="395">
        <f t="shared" si="604"/>
        <v>0</v>
      </c>
      <c r="EW67" s="395">
        <f t="shared" si="604"/>
        <v>0</v>
      </c>
      <c r="EX67" s="395">
        <f t="shared" si="604"/>
        <v>0</v>
      </c>
      <c r="EY67" s="310">
        <f t="shared" si="604"/>
        <v>0</v>
      </c>
      <c r="EZ67" s="310">
        <f t="shared" si="604"/>
        <v>-104</v>
      </c>
      <c r="FA67" s="310">
        <f t="shared" si="604"/>
        <v>-104</v>
      </c>
      <c r="FB67" s="310">
        <f t="shared" si="604"/>
        <v>0</v>
      </c>
      <c r="FC67" s="310">
        <f t="shared" si="604"/>
        <v>0</v>
      </c>
      <c r="FD67" s="310">
        <f t="shared" si="604"/>
        <v>0</v>
      </c>
      <c r="FE67" s="310">
        <f t="shared" si="604"/>
        <v>0</v>
      </c>
      <c r="FF67" s="310">
        <f t="shared" si="604"/>
        <v>0</v>
      </c>
      <c r="FG67" s="310">
        <f t="shared" si="604"/>
        <v>0</v>
      </c>
      <c r="FH67" s="310">
        <f t="shared" si="604"/>
        <v>1400</v>
      </c>
      <c r="FI67" s="310">
        <f t="shared" si="604"/>
        <v>5120</v>
      </c>
      <c r="FJ67" s="310">
        <f t="shared" si="604"/>
        <v>5120</v>
      </c>
      <c r="FK67" s="310">
        <f t="shared" si="604"/>
        <v>0</v>
      </c>
      <c r="FL67" s="310">
        <f t="shared" si="604"/>
        <v>0</v>
      </c>
      <c r="FM67" s="310">
        <f t="shared" si="604"/>
        <v>0</v>
      </c>
      <c r="FN67" s="310">
        <f t="shared" si="604"/>
        <v>0</v>
      </c>
      <c r="FO67" s="310">
        <f t="shared" si="604"/>
        <v>0</v>
      </c>
      <c r="FP67" s="310">
        <f t="shared" si="604"/>
        <v>0</v>
      </c>
      <c r="FQ67" s="310">
        <f t="shared" si="604"/>
        <v>0</v>
      </c>
      <c r="FR67" s="310">
        <f t="shared" si="604"/>
        <v>0</v>
      </c>
      <c r="FS67" s="310">
        <f t="shared" si="604"/>
        <v>0</v>
      </c>
      <c r="FT67" s="310">
        <f t="shared" si="604"/>
        <v>0</v>
      </c>
      <c r="FU67" s="310">
        <f t="shared" si="604"/>
        <v>1000</v>
      </c>
      <c r="FV67" s="310">
        <f t="shared" si="604"/>
        <v>1000</v>
      </c>
      <c r="FW67" s="310">
        <f t="shared" si="604"/>
        <v>1600</v>
      </c>
      <c r="FX67" s="310">
        <f t="shared" si="604"/>
        <v>6025</v>
      </c>
      <c r="FY67" s="310">
        <f t="shared" si="604"/>
        <v>6025</v>
      </c>
      <c r="FZ67" s="310">
        <f t="shared" si="604"/>
        <v>0</v>
      </c>
      <c r="GA67" s="310">
        <f t="shared" si="604"/>
        <v>568</v>
      </c>
      <c r="GB67" s="310">
        <f t="shared" si="604"/>
        <v>568</v>
      </c>
      <c r="GC67" s="310">
        <f t="shared" si="604"/>
        <v>0</v>
      </c>
      <c r="GD67" s="310">
        <f t="shared" si="604"/>
        <v>2000</v>
      </c>
      <c r="GE67" s="310">
        <f t="shared" si="604"/>
        <v>2000</v>
      </c>
      <c r="GF67" s="310">
        <f t="shared" si="604"/>
        <v>0</v>
      </c>
      <c r="GG67" s="310">
        <f t="shared" si="604"/>
        <v>0</v>
      </c>
      <c r="GH67" s="310">
        <f t="shared" si="604"/>
        <v>0</v>
      </c>
      <c r="GI67" s="310">
        <f>GI68+GI69</f>
        <v>0</v>
      </c>
      <c r="GJ67" s="310">
        <f t="shared" ref="GJ67:GK67" si="605">GJ68+GJ69</f>
        <v>0</v>
      </c>
      <c r="GK67" s="310">
        <f t="shared" si="605"/>
        <v>0</v>
      </c>
      <c r="GL67" s="310">
        <f t="shared" si="604"/>
        <v>3000</v>
      </c>
      <c r="GM67" s="310">
        <f t="shared" si="604"/>
        <v>14609</v>
      </c>
      <c r="GN67" s="310">
        <f t="shared" si="604"/>
        <v>14609</v>
      </c>
      <c r="GO67" s="310">
        <f t="shared" si="604"/>
        <v>0</v>
      </c>
      <c r="GP67" s="310">
        <f t="shared" si="604"/>
        <v>37915</v>
      </c>
      <c r="GQ67" s="310">
        <f t="shared" si="604"/>
        <v>28977</v>
      </c>
      <c r="GR67" s="310">
        <f t="shared" si="604"/>
        <v>0</v>
      </c>
      <c r="GS67" s="310">
        <f t="shared" si="604"/>
        <v>14091</v>
      </c>
      <c r="GT67" s="310">
        <f t="shared" si="604"/>
        <v>14091</v>
      </c>
      <c r="GU67" s="310">
        <f>GU68+GU69</f>
        <v>28154</v>
      </c>
      <c r="GV67" s="310">
        <f t="shared" ref="GV67:GW67" si="606">GV68+GV69</f>
        <v>84387</v>
      </c>
      <c r="GW67" s="310">
        <f t="shared" si="606"/>
        <v>84387</v>
      </c>
      <c r="GX67" s="310">
        <f>GX68+GX69</f>
        <v>31154</v>
      </c>
      <c r="GY67" s="310">
        <f t="shared" ref="GY67:GZ67" si="607">GY68+GY69</f>
        <v>151002</v>
      </c>
      <c r="GZ67" s="310">
        <f t="shared" si="607"/>
        <v>142064</v>
      </c>
      <c r="HA67" s="310">
        <f>HA68+HA69</f>
        <v>1990172</v>
      </c>
      <c r="HB67" s="310">
        <f t="shared" ref="HB67:HC67" si="608">HB68+HB69</f>
        <v>2525623</v>
      </c>
      <c r="HC67" s="311">
        <f t="shared" si="608"/>
        <v>2516685</v>
      </c>
    </row>
    <row r="68" spans="1:211" x14ac:dyDescent="0.2">
      <c r="A68" s="319" t="s">
        <v>625</v>
      </c>
      <c r="B68" s="306">
        <v>0</v>
      </c>
      <c r="C68" s="306"/>
      <c r="D68" s="306"/>
      <c r="E68" s="306">
        <v>0</v>
      </c>
      <c r="F68" s="306"/>
      <c r="G68" s="306"/>
      <c r="H68" s="306">
        <v>0</v>
      </c>
      <c r="I68" s="306"/>
      <c r="J68" s="306"/>
      <c r="K68" s="306">
        <v>0</v>
      </c>
      <c r="L68" s="306"/>
      <c r="M68" s="306"/>
      <c r="N68" s="306">
        <v>0</v>
      </c>
      <c r="O68" s="306"/>
      <c r="P68" s="306"/>
      <c r="Q68" s="306">
        <v>0</v>
      </c>
      <c r="R68" s="306"/>
      <c r="S68" s="306"/>
      <c r="T68" s="306">
        <v>0</v>
      </c>
      <c r="U68" s="306"/>
      <c r="V68" s="306"/>
      <c r="W68" s="306">
        <v>0</v>
      </c>
      <c r="X68" s="306"/>
      <c r="Y68" s="306"/>
      <c r="Z68" s="306">
        <v>0</v>
      </c>
      <c r="AA68" s="306"/>
      <c r="AB68" s="306"/>
      <c r="AC68" s="306">
        <v>0</v>
      </c>
      <c r="AD68" s="306">
        <v>0</v>
      </c>
      <c r="AE68" s="306"/>
      <c r="AF68" s="306">
        <v>0</v>
      </c>
      <c r="AG68" s="306"/>
      <c r="AH68" s="306"/>
      <c r="AI68" s="306">
        <v>0</v>
      </c>
      <c r="AJ68" s="306"/>
      <c r="AK68" s="306"/>
      <c r="AL68" s="306">
        <v>0</v>
      </c>
      <c r="AM68" s="306"/>
      <c r="AN68" s="306"/>
      <c r="AO68" s="306">
        <v>0</v>
      </c>
      <c r="AP68" s="306"/>
      <c r="AQ68" s="306"/>
      <c r="AR68" s="306">
        <v>0</v>
      </c>
      <c r="AS68" s="306"/>
      <c r="AT68" s="306"/>
      <c r="AU68" s="306">
        <v>0</v>
      </c>
      <c r="AV68" s="306"/>
      <c r="AW68" s="306"/>
      <c r="AX68" s="306">
        <v>0</v>
      </c>
      <c r="AY68" s="306"/>
      <c r="AZ68" s="306"/>
      <c r="BA68" s="306">
        <v>0</v>
      </c>
      <c r="BB68" s="306"/>
      <c r="BC68" s="306"/>
      <c r="BD68" s="306"/>
      <c r="BE68" s="306"/>
      <c r="BF68" s="306"/>
      <c r="BG68" s="306">
        <v>0</v>
      </c>
      <c r="BH68" s="306"/>
      <c r="BI68" s="306"/>
      <c r="BJ68" s="306">
        <v>0</v>
      </c>
      <c r="BK68" s="306"/>
      <c r="BL68" s="306"/>
      <c r="BM68" s="306"/>
      <c r="BN68" s="306"/>
      <c r="BO68" s="306"/>
      <c r="BP68" s="306">
        <v>0</v>
      </c>
      <c r="BQ68" s="306"/>
      <c r="BR68" s="306"/>
      <c r="BS68" s="306">
        <v>0</v>
      </c>
      <c r="BT68" s="306"/>
      <c r="BU68" s="306"/>
      <c r="BV68" s="306"/>
      <c r="BW68" s="306"/>
      <c r="BX68" s="306"/>
      <c r="BY68" s="306">
        <v>0</v>
      </c>
      <c r="BZ68" s="306"/>
      <c r="CA68" s="306"/>
      <c r="CB68" s="306"/>
      <c r="CC68" s="306"/>
      <c r="CD68" s="306"/>
      <c r="CE68" s="306"/>
      <c r="CF68" s="306"/>
      <c r="CG68" s="306"/>
      <c r="CH68" s="306"/>
      <c r="CI68" s="306"/>
      <c r="CJ68" s="306"/>
      <c r="CK68" s="306"/>
      <c r="CL68" s="306"/>
      <c r="CM68" s="306"/>
      <c r="CN68" s="306">
        <v>0</v>
      </c>
      <c r="CO68" s="306"/>
      <c r="CP68" s="306"/>
      <c r="CQ68" s="306"/>
      <c r="CR68" s="306"/>
      <c r="CS68" s="306"/>
      <c r="CT68" s="306">
        <v>0</v>
      </c>
      <c r="CU68" s="306"/>
      <c r="CV68" s="306"/>
      <c r="CW68" s="306">
        <v>0</v>
      </c>
      <c r="CX68" s="306"/>
      <c r="CY68" s="306"/>
      <c r="CZ68" s="306">
        <v>0</v>
      </c>
      <c r="DA68" s="306"/>
      <c r="DB68" s="306"/>
      <c r="DC68" s="306">
        <v>0</v>
      </c>
      <c r="DD68" s="306"/>
      <c r="DE68" s="306"/>
      <c r="DF68" s="306">
        <v>0</v>
      </c>
      <c r="DG68" s="306"/>
      <c r="DH68" s="306"/>
      <c r="DI68" s="306">
        <v>0</v>
      </c>
      <c r="DJ68" s="306"/>
      <c r="DK68" s="306"/>
      <c r="DL68" s="306">
        <v>0</v>
      </c>
      <c r="DM68" s="306"/>
      <c r="DN68" s="306"/>
      <c r="DO68" s="306">
        <v>0</v>
      </c>
      <c r="DP68" s="306"/>
      <c r="DQ68" s="306"/>
      <c r="DR68" s="394">
        <f t="shared" ref="DR68:DT69" si="609">B68+E68+H68+K68+N68+Q68+T68+W68+Z68+AC68+AF68+AI68+AL68+AO68+AR68+AU68+AX68+BA68+BD68+BG68+BJ68+BM68+BP68+BS68+BV68+BY68+CB68+CE68+CH68+CK68+CN68+CQ68+CT68+CW68+CZ68+DC68+DF68+DI68+DL68+DO68</f>
        <v>0</v>
      </c>
      <c r="DS68" s="394">
        <f t="shared" si="609"/>
        <v>0</v>
      </c>
      <c r="DT68" s="394">
        <f t="shared" si="609"/>
        <v>0</v>
      </c>
      <c r="DU68" s="306"/>
      <c r="DV68" s="306"/>
      <c r="DW68" s="306"/>
      <c r="DX68" s="306"/>
      <c r="DY68" s="306"/>
      <c r="DZ68" s="306"/>
      <c r="EA68" s="306"/>
      <c r="EB68" s="306"/>
      <c r="EC68" s="306"/>
      <c r="ED68" s="306">
        <v>0</v>
      </c>
      <c r="EE68" s="306"/>
      <c r="EF68" s="306"/>
      <c r="EG68" s="306"/>
      <c r="EH68" s="306"/>
      <c r="EI68" s="306"/>
      <c r="EJ68" s="306">
        <v>0</v>
      </c>
      <c r="EK68" s="306"/>
      <c r="EL68" s="306"/>
      <c r="EM68" s="306"/>
      <c r="EN68" s="306"/>
      <c r="EO68" s="306"/>
      <c r="EP68" s="306">
        <v>0</v>
      </c>
      <c r="EQ68" s="306"/>
      <c r="ER68" s="306"/>
      <c r="ES68" s="306">
        <v>0</v>
      </c>
      <c r="ET68" s="306"/>
      <c r="EU68" s="306"/>
      <c r="EV68" s="394">
        <f t="shared" ref="EV68:EX69" si="610">DU68+DX68+EA68+ED68+EG68+EJ68+EM68+EP68+ES68</f>
        <v>0</v>
      </c>
      <c r="EW68" s="394">
        <f t="shared" si="610"/>
        <v>0</v>
      </c>
      <c r="EX68" s="394">
        <f t="shared" si="610"/>
        <v>0</v>
      </c>
      <c r="EY68" s="306">
        <v>0</v>
      </c>
      <c r="EZ68" s="306">
        <v>2200</v>
      </c>
      <c r="FA68" s="306">
        <v>2200</v>
      </c>
      <c r="FB68" s="306"/>
      <c r="FC68" s="306"/>
      <c r="FD68" s="306"/>
      <c r="FE68" s="306"/>
      <c r="FF68" s="306"/>
      <c r="FG68" s="306"/>
      <c r="FH68" s="306">
        <v>1400</v>
      </c>
      <c r="FI68" s="306">
        <v>3720</v>
      </c>
      <c r="FJ68" s="306">
        <v>3720</v>
      </c>
      <c r="FK68" s="306"/>
      <c r="FL68" s="306"/>
      <c r="FM68" s="306"/>
      <c r="FN68" s="306"/>
      <c r="FO68" s="306"/>
      <c r="FP68" s="306"/>
      <c r="FQ68" s="306"/>
      <c r="FR68" s="306"/>
      <c r="FS68" s="306"/>
      <c r="FT68" s="306">
        <v>0</v>
      </c>
      <c r="FU68" s="306">
        <v>650</v>
      </c>
      <c r="FV68" s="306">
        <v>650</v>
      </c>
      <c r="FW68" s="306">
        <f>1600</f>
        <v>1600</v>
      </c>
      <c r="FX68" s="306">
        <v>3925</v>
      </c>
      <c r="FY68" s="306">
        <v>3925</v>
      </c>
      <c r="FZ68" s="306"/>
      <c r="GA68" s="306">
        <v>90</v>
      </c>
      <c r="GB68" s="306">
        <v>90</v>
      </c>
      <c r="GC68" s="306"/>
      <c r="GD68" s="306">
        <v>0</v>
      </c>
      <c r="GE68" s="306"/>
      <c r="GF68" s="306"/>
      <c r="GG68" s="306"/>
      <c r="GH68" s="306"/>
      <c r="GI68" s="306"/>
      <c r="GJ68" s="306"/>
      <c r="GK68" s="306"/>
      <c r="GL68" s="334">
        <f t="shared" ref="GL68:GN69" si="611">EY68+FB68+FE68+FH68+FK68+FN68+FQ68+FT68+FW68+FZ68+GC68+GF68+GI68</f>
        <v>3000</v>
      </c>
      <c r="GM68" s="306">
        <f t="shared" si="611"/>
        <v>10585</v>
      </c>
      <c r="GN68" s="306">
        <f t="shared" si="611"/>
        <v>10585</v>
      </c>
      <c r="GO68" s="334">
        <v>0</v>
      </c>
      <c r="GP68" s="306">
        <v>27102</v>
      </c>
      <c r="GQ68" s="306">
        <v>18164</v>
      </c>
      <c r="GR68" s="334"/>
      <c r="GS68" s="306">
        <v>14082</v>
      </c>
      <c r="GT68" s="306">
        <v>14082</v>
      </c>
      <c r="GU68" s="334">
        <v>28154</v>
      </c>
      <c r="GV68" s="306">
        <v>59770</v>
      </c>
      <c r="GW68" s="306">
        <v>59770</v>
      </c>
      <c r="GX68" s="337">
        <f>GL68+GO68+GR68+GU68</f>
        <v>31154</v>
      </c>
      <c r="GY68" s="337">
        <f t="shared" ref="GY68:GZ69" si="612">GM68+GP68+GS68+GV68</f>
        <v>111539</v>
      </c>
      <c r="GZ68" s="337">
        <f t="shared" si="612"/>
        <v>102601</v>
      </c>
      <c r="HA68" s="337">
        <f t="shared" si="65"/>
        <v>31154</v>
      </c>
      <c r="HB68" s="337">
        <f t="shared" si="65"/>
        <v>111539</v>
      </c>
      <c r="HC68" s="338">
        <f t="shared" si="65"/>
        <v>102601</v>
      </c>
    </row>
    <row r="69" spans="1:211" ht="13.5" thickBot="1" x14ac:dyDescent="0.25">
      <c r="A69" s="320" t="s">
        <v>626</v>
      </c>
      <c r="B69" s="321">
        <v>0</v>
      </c>
      <c r="C69" s="321"/>
      <c r="D69" s="321"/>
      <c r="E69" s="321">
        <v>0</v>
      </c>
      <c r="F69" s="321"/>
      <c r="G69" s="321"/>
      <c r="H69" s="321">
        <v>0</v>
      </c>
      <c r="I69" s="321"/>
      <c r="J69" s="321"/>
      <c r="K69" s="321">
        <v>0</v>
      </c>
      <c r="L69" s="321"/>
      <c r="M69" s="321"/>
      <c r="N69" s="321">
        <v>0</v>
      </c>
      <c r="O69" s="321"/>
      <c r="P69" s="321"/>
      <c r="Q69" s="321">
        <v>0</v>
      </c>
      <c r="R69" s="321"/>
      <c r="S69" s="321"/>
      <c r="T69" s="321">
        <v>0</v>
      </c>
      <c r="U69" s="321"/>
      <c r="V69" s="321"/>
      <c r="W69" s="321">
        <v>0</v>
      </c>
      <c r="X69" s="321"/>
      <c r="Y69" s="321"/>
      <c r="Z69" s="321">
        <v>0</v>
      </c>
      <c r="AA69" s="321"/>
      <c r="AB69" s="321"/>
      <c r="AC69" s="321">
        <f>[3]rendfeladattalterhpézmaradv!Y31</f>
        <v>1959018</v>
      </c>
      <c r="AD69" s="321">
        <v>2374621</v>
      </c>
      <c r="AE69" s="321">
        <v>2374621</v>
      </c>
      <c r="AF69" s="321">
        <v>0</v>
      </c>
      <c r="AG69" s="321"/>
      <c r="AH69" s="321"/>
      <c r="AI69" s="321">
        <v>0</v>
      </c>
      <c r="AJ69" s="321"/>
      <c r="AK69" s="321"/>
      <c r="AL69" s="321">
        <v>0</v>
      </c>
      <c r="AM69" s="321"/>
      <c r="AN69" s="321"/>
      <c r="AO69" s="321">
        <v>0</v>
      </c>
      <c r="AP69" s="321"/>
      <c r="AQ69" s="321"/>
      <c r="AR69" s="321">
        <v>0</v>
      </c>
      <c r="AS69" s="321"/>
      <c r="AT69" s="321"/>
      <c r="AU69" s="321">
        <v>0</v>
      </c>
      <c r="AV69" s="321"/>
      <c r="AW69" s="321"/>
      <c r="AX69" s="321">
        <v>0</v>
      </c>
      <c r="AY69" s="321"/>
      <c r="AZ69" s="321"/>
      <c r="BA69" s="321">
        <v>0</v>
      </c>
      <c r="BB69" s="321"/>
      <c r="BC69" s="321"/>
      <c r="BD69" s="321"/>
      <c r="BE69" s="321"/>
      <c r="BF69" s="321"/>
      <c r="BG69" s="321">
        <v>0</v>
      </c>
      <c r="BH69" s="321"/>
      <c r="BI69" s="321"/>
      <c r="BJ69" s="321">
        <v>0</v>
      </c>
      <c r="BK69" s="321"/>
      <c r="BL69" s="321"/>
      <c r="BM69" s="321"/>
      <c r="BN69" s="321"/>
      <c r="BO69" s="321"/>
      <c r="BP69" s="321">
        <v>0</v>
      </c>
      <c r="BQ69" s="321"/>
      <c r="BR69" s="321"/>
      <c r="BS69" s="321">
        <v>0</v>
      </c>
      <c r="BT69" s="321"/>
      <c r="BU69" s="321"/>
      <c r="BV69" s="321"/>
      <c r="BW69" s="321"/>
      <c r="BX69" s="321"/>
      <c r="BY69" s="321">
        <v>0</v>
      </c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>
        <v>0</v>
      </c>
      <c r="CO69" s="321"/>
      <c r="CP69" s="321"/>
      <c r="CQ69" s="321"/>
      <c r="CR69" s="321"/>
      <c r="CS69" s="321"/>
      <c r="CT69" s="321">
        <v>0</v>
      </c>
      <c r="CU69" s="321"/>
      <c r="CV69" s="321"/>
      <c r="CW69" s="321">
        <v>0</v>
      </c>
      <c r="CX69" s="321"/>
      <c r="CY69" s="321"/>
      <c r="CZ69" s="321">
        <v>0</v>
      </c>
      <c r="DA69" s="321"/>
      <c r="DB69" s="321"/>
      <c r="DC69" s="321">
        <v>0</v>
      </c>
      <c r="DD69" s="321"/>
      <c r="DE69" s="321"/>
      <c r="DF69" s="321">
        <v>0</v>
      </c>
      <c r="DG69" s="321"/>
      <c r="DH69" s="321"/>
      <c r="DI69" s="321">
        <v>0</v>
      </c>
      <c r="DJ69" s="321"/>
      <c r="DK69" s="321"/>
      <c r="DL69" s="321">
        <v>0</v>
      </c>
      <c r="DM69" s="321"/>
      <c r="DN69" s="321"/>
      <c r="DO69" s="321">
        <v>0</v>
      </c>
      <c r="DP69" s="321"/>
      <c r="DQ69" s="321"/>
      <c r="DR69" s="398">
        <f t="shared" si="609"/>
        <v>1959018</v>
      </c>
      <c r="DS69" s="398">
        <f t="shared" si="609"/>
        <v>2374621</v>
      </c>
      <c r="DT69" s="398">
        <f t="shared" si="609"/>
        <v>2374621</v>
      </c>
      <c r="DU69" s="321"/>
      <c r="DV69" s="321"/>
      <c r="DW69" s="321"/>
      <c r="DX69" s="321"/>
      <c r="DY69" s="321"/>
      <c r="DZ69" s="321"/>
      <c r="EA69" s="321"/>
      <c r="EB69" s="321"/>
      <c r="EC69" s="321"/>
      <c r="ED69" s="321">
        <v>0</v>
      </c>
      <c r="EE69" s="321"/>
      <c r="EF69" s="321"/>
      <c r="EG69" s="321"/>
      <c r="EH69" s="321"/>
      <c r="EI69" s="321"/>
      <c r="EJ69" s="321">
        <v>0</v>
      </c>
      <c r="EK69" s="321"/>
      <c r="EL69" s="321"/>
      <c r="EM69" s="321"/>
      <c r="EN69" s="321"/>
      <c r="EO69" s="321"/>
      <c r="EP69" s="321">
        <v>0</v>
      </c>
      <c r="EQ69" s="321"/>
      <c r="ER69" s="321"/>
      <c r="ES69" s="321">
        <v>0</v>
      </c>
      <c r="ET69" s="321"/>
      <c r="EU69" s="321"/>
      <c r="EV69" s="398">
        <f t="shared" si="610"/>
        <v>0</v>
      </c>
      <c r="EW69" s="398">
        <f t="shared" si="610"/>
        <v>0</v>
      </c>
      <c r="EX69" s="398">
        <f t="shared" si="610"/>
        <v>0</v>
      </c>
      <c r="EY69" s="321"/>
      <c r="EZ69" s="321">
        <v>-2304</v>
      </c>
      <c r="FA69" s="321">
        <v>-2304</v>
      </c>
      <c r="FB69" s="321"/>
      <c r="FC69" s="321"/>
      <c r="FD69" s="321"/>
      <c r="FE69" s="321"/>
      <c r="FF69" s="321"/>
      <c r="FG69" s="321"/>
      <c r="FH69" s="321"/>
      <c r="FI69" s="321">
        <v>1400</v>
      </c>
      <c r="FJ69" s="321">
        <v>1400</v>
      </c>
      <c r="FK69" s="321"/>
      <c r="FL69" s="321"/>
      <c r="FM69" s="321"/>
      <c r="FN69" s="321"/>
      <c r="FO69" s="321"/>
      <c r="FP69" s="321"/>
      <c r="FQ69" s="321"/>
      <c r="FR69" s="321"/>
      <c r="FS69" s="321"/>
      <c r="FT69" s="321"/>
      <c r="FU69" s="321">
        <v>350</v>
      </c>
      <c r="FV69" s="321">
        <v>350</v>
      </c>
      <c r="FW69" s="321"/>
      <c r="FX69" s="321">
        <v>2100</v>
      </c>
      <c r="FY69" s="321">
        <v>2100</v>
      </c>
      <c r="FZ69" s="321"/>
      <c r="GA69" s="321">
        <v>478</v>
      </c>
      <c r="GB69" s="321">
        <v>478</v>
      </c>
      <c r="GC69" s="321"/>
      <c r="GD69" s="321">
        <v>2000</v>
      </c>
      <c r="GE69" s="321">
        <v>2000</v>
      </c>
      <c r="GF69" s="321"/>
      <c r="GG69" s="321"/>
      <c r="GH69" s="321"/>
      <c r="GI69" s="321"/>
      <c r="GJ69" s="321"/>
      <c r="GK69" s="321"/>
      <c r="GL69" s="343">
        <f t="shared" si="611"/>
        <v>0</v>
      </c>
      <c r="GM69" s="321">
        <f t="shared" si="611"/>
        <v>4024</v>
      </c>
      <c r="GN69" s="321">
        <f t="shared" si="611"/>
        <v>4024</v>
      </c>
      <c r="GO69" s="343"/>
      <c r="GP69" s="321">
        <v>10813</v>
      </c>
      <c r="GQ69" s="321">
        <v>10813</v>
      </c>
      <c r="GR69" s="343"/>
      <c r="GS69" s="321">
        <v>9</v>
      </c>
      <c r="GT69" s="321">
        <v>9</v>
      </c>
      <c r="GU69" s="343"/>
      <c r="GV69" s="321">
        <v>24617</v>
      </c>
      <c r="GW69" s="321">
        <v>24617</v>
      </c>
      <c r="GX69" s="345">
        <f>GL69+GO69+GR69+GU69</f>
        <v>0</v>
      </c>
      <c r="GY69" s="345">
        <f t="shared" si="612"/>
        <v>39463</v>
      </c>
      <c r="GZ69" s="345">
        <f t="shared" si="612"/>
        <v>39463</v>
      </c>
      <c r="HA69" s="345">
        <f t="shared" si="65"/>
        <v>1959018</v>
      </c>
      <c r="HB69" s="345">
        <f t="shared" si="65"/>
        <v>2414084</v>
      </c>
      <c r="HC69" s="346">
        <f t="shared" si="65"/>
        <v>2414084</v>
      </c>
    </row>
    <row r="70" spans="1:211" x14ac:dyDescent="0.2">
      <c r="B70" s="324"/>
      <c r="C70" s="324"/>
      <c r="D70" s="324"/>
      <c r="DR70" s="399"/>
      <c r="DS70" s="399"/>
      <c r="DT70" s="399"/>
      <c r="EV70" s="399"/>
      <c r="EW70" s="399"/>
      <c r="EX70" s="399"/>
      <c r="GM70" s="324"/>
      <c r="GN70" s="324"/>
      <c r="GP70" s="324"/>
      <c r="GQ70" s="324"/>
      <c r="GS70" s="324"/>
      <c r="GT70" s="324"/>
      <c r="GV70" s="324"/>
      <c r="GW70" s="324"/>
    </row>
    <row r="71" spans="1:211" x14ac:dyDescent="0.2">
      <c r="B71" s="324">
        <f>SUM(B6)</f>
        <v>115930</v>
      </c>
      <c r="C71" s="324">
        <f t="shared" ref="C71:D71" si="613">SUM(C6)</f>
        <v>150856</v>
      </c>
      <c r="D71" s="324">
        <f t="shared" si="613"/>
        <v>134419</v>
      </c>
      <c r="E71" s="324">
        <f>SUM(E6)</f>
        <v>1000</v>
      </c>
      <c r="F71" s="324">
        <f t="shared" ref="F71:BQ71" si="614">SUM(F6)</f>
        <v>6470</v>
      </c>
      <c r="G71" s="324">
        <f t="shared" si="614"/>
        <v>6465</v>
      </c>
      <c r="H71" s="324">
        <f t="shared" si="614"/>
        <v>3353</v>
      </c>
      <c r="I71" s="324">
        <f t="shared" si="614"/>
        <v>3633</v>
      </c>
      <c r="J71" s="324">
        <f t="shared" si="614"/>
        <v>2384</v>
      </c>
      <c r="K71" s="324">
        <f t="shared" si="614"/>
        <v>6918</v>
      </c>
      <c r="L71" s="324">
        <f t="shared" si="614"/>
        <v>7244</v>
      </c>
      <c r="M71" s="324">
        <f t="shared" si="614"/>
        <v>6460</v>
      </c>
      <c r="N71" s="324">
        <f t="shared" si="614"/>
        <v>123969</v>
      </c>
      <c r="O71" s="324">
        <f t="shared" si="614"/>
        <v>284646</v>
      </c>
      <c r="P71" s="324">
        <f t="shared" si="614"/>
        <v>275904</v>
      </c>
      <c r="Q71" s="324">
        <f t="shared" si="614"/>
        <v>115828</v>
      </c>
      <c r="R71" s="324">
        <f t="shared" si="614"/>
        <v>5671</v>
      </c>
      <c r="S71" s="324">
        <f t="shared" si="614"/>
        <v>0</v>
      </c>
      <c r="T71" s="324">
        <f t="shared" si="614"/>
        <v>918137</v>
      </c>
      <c r="U71" s="324">
        <f t="shared" si="614"/>
        <v>1216804</v>
      </c>
      <c r="V71" s="324">
        <f t="shared" si="614"/>
        <v>0</v>
      </c>
      <c r="W71" s="324">
        <f t="shared" si="614"/>
        <v>0</v>
      </c>
      <c r="X71" s="324">
        <f t="shared" si="614"/>
        <v>6000000</v>
      </c>
      <c r="Y71" s="324">
        <f t="shared" si="614"/>
        <v>5999996</v>
      </c>
      <c r="Z71" s="324">
        <f t="shared" si="614"/>
        <v>477426</v>
      </c>
      <c r="AA71" s="324">
        <f t="shared" si="614"/>
        <v>897580</v>
      </c>
      <c r="AB71" s="324">
        <f t="shared" si="614"/>
        <v>841909</v>
      </c>
      <c r="AC71" s="324">
        <f t="shared" si="614"/>
        <v>0</v>
      </c>
      <c r="AD71" s="324">
        <f t="shared" si="614"/>
        <v>164256</v>
      </c>
      <c r="AE71" s="324">
        <f t="shared" si="614"/>
        <v>164256</v>
      </c>
      <c r="AF71" s="324">
        <f t="shared" si="614"/>
        <v>3300</v>
      </c>
      <c r="AG71" s="324">
        <f t="shared" si="614"/>
        <v>3317</v>
      </c>
      <c r="AH71" s="324">
        <f t="shared" si="614"/>
        <v>2181</v>
      </c>
      <c r="AI71" s="324">
        <f t="shared" si="614"/>
        <v>4500</v>
      </c>
      <c r="AJ71" s="324">
        <f t="shared" si="614"/>
        <v>24051</v>
      </c>
      <c r="AK71" s="324">
        <f t="shared" si="614"/>
        <v>16315</v>
      </c>
      <c r="AL71" s="324">
        <f t="shared" si="614"/>
        <v>89139</v>
      </c>
      <c r="AM71" s="324">
        <f t="shared" si="614"/>
        <v>90382</v>
      </c>
      <c r="AN71" s="324">
        <f t="shared" si="614"/>
        <v>53487</v>
      </c>
      <c r="AO71" s="324">
        <f t="shared" si="614"/>
        <v>10305</v>
      </c>
      <c r="AP71" s="324">
        <f t="shared" si="614"/>
        <v>87586</v>
      </c>
      <c r="AQ71" s="324">
        <f t="shared" si="614"/>
        <v>18616</v>
      </c>
      <c r="AR71" s="324">
        <f t="shared" si="614"/>
        <v>5000</v>
      </c>
      <c r="AS71" s="324">
        <f t="shared" si="614"/>
        <v>10000</v>
      </c>
      <c r="AT71" s="324">
        <f t="shared" si="614"/>
        <v>0</v>
      </c>
      <c r="AU71" s="324">
        <f t="shared" si="614"/>
        <v>3200</v>
      </c>
      <c r="AV71" s="324">
        <f t="shared" si="614"/>
        <v>3713</v>
      </c>
      <c r="AW71" s="324">
        <f t="shared" si="614"/>
        <v>513</v>
      </c>
      <c r="AX71" s="324">
        <f t="shared" si="614"/>
        <v>1500</v>
      </c>
      <c r="AY71" s="324">
        <f t="shared" si="614"/>
        <v>2965</v>
      </c>
      <c r="AZ71" s="324">
        <f t="shared" si="614"/>
        <v>1945</v>
      </c>
      <c r="BA71" s="324">
        <f t="shared" si="614"/>
        <v>0</v>
      </c>
      <c r="BB71" s="324">
        <f t="shared" si="614"/>
        <v>31071</v>
      </c>
      <c r="BC71" s="324">
        <f t="shared" si="614"/>
        <v>18201</v>
      </c>
      <c r="BD71" s="324">
        <f t="shared" si="614"/>
        <v>0</v>
      </c>
      <c r="BE71" s="324">
        <f t="shared" si="614"/>
        <v>0</v>
      </c>
      <c r="BF71" s="324">
        <f t="shared" si="614"/>
        <v>0</v>
      </c>
      <c r="BG71" s="324">
        <f t="shared" si="614"/>
        <v>4969</v>
      </c>
      <c r="BH71" s="324">
        <f t="shared" si="614"/>
        <v>10663</v>
      </c>
      <c r="BI71" s="324">
        <f t="shared" si="614"/>
        <v>10318</v>
      </c>
      <c r="BJ71" s="324">
        <f t="shared" si="614"/>
        <v>0</v>
      </c>
      <c r="BK71" s="324">
        <f t="shared" si="614"/>
        <v>0</v>
      </c>
      <c r="BL71" s="324">
        <f t="shared" si="614"/>
        <v>0</v>
      </c>
      <c r="BM71" s="324">
        <f t="shared" si="614"/>
        <v>23413</v>
      </c>
      <c r="BN71" s="324">
        <f t="shared" si="614"/>
        <v>38413</v>
      </c>
      <c r="BO71" s="324">
        <f t="shared" si="614"/>
        <v>5406</v>
      </c>
      <c r="BP71" s="324">
        <f t="shared" si="614"/>
        <v>1008167</v>
      </c>
      <c r="BQ71" s="324">
        <f t="shared" si="614"/>
        <v>4332701</v>
      </c>
      <c r="BR71" s="324">
        <f t="shared" ref="BR71:DQ71" si="615">SUM(BR6)</f>
        <v>790416</v>
      </c>
      <c r="BS71" s="324">
        <f t="shared" si="615"/>
        <v>169062</v>
      </c>
      <c r="BT71" s="324">
        <f t="shared" si="615"/>
        <v>173573</v>
      </c>
      <c r="BU71" s="324">
        <f t="shared" si="615"/>
        <v>172110</v>
      </c>
      <c r="BV71" s="324">
        <f t="shared" si="615"/>
        <v>0</v>
      </c>
      <c r="BW71" s="324">
        <f t="shared" si="615"/>
        <v>0</v>
      </c>
      <c r="BX71" s="324">
        <f t="shared" si="615"/>
        <v>0</v>
      </c>
      <c r="BY71" s="324">
        <f t="shared" si="615"/>
        <v>272604</v>
      </c>
      <c r="BZ71" s="324">
        <f t="shared" si="615"/>
        <v>337982</v>
      </c>
      <c r="CA71" s="324">
        <f t="shared" si="615"/>
        <v>337485</v>
      </c>
      <c r="CB71" s="324">
        <f t="shared" si="615"/>
        <v>0</v>
      </c>
      <c r="CC71" s="324">
        <f t="shared" si="615"/>
        <v>0</v>
      </c>
      <c r="CD71" s="324">
        <f t="shared" si="615"/>
        <v>0</v>
      </c>
      <c r="CE71" s="324">
        <f t="shared" si="615"/>
        <v>997424</v>
      </c>
      <c r="CF71" s="324">
        <f t="shared" si="615"/>
        <v>2255183</v>
      </c>
      <c r="CG71" s="324">
        <f t="shared" si="615"/>
        <v>1072548</v>
      </c>
      <c r="CH71" s="324">
        <f t="shared" si="615"/>
        <v>548293</v>
      </c>
      <c r="CI71" s="324">
        <f t="shared" si="615"/>
        <v>702445</v>
      </c>
      <c r="CJ71" s="324">
        <f t="shared" si="615"/>
        <v>139171</v>
      </c>
      <c r="CK71" s="324">
        <f t="shared" si="615"/>
        <v>268694</v>
      </c>
      <c r="CL71" s="324">
        <f t="shared" si="615"/>
        <v>1391853</v>
      </c>
      <c r="CM71" s="324">
        <f t="shared" si="615"/>
        <v>16759</v>
      </c>
      <c r="CN71" s="324">
        <f t="shared" si="615"/>
        <v>696689</v>
      </c>
      <c r="CO71" s="324">
        <f t="shared" si="615"/>
        <v>722772</v>
      </c>
      <c r="CP71" s="324">
        <f t="shared" si="615"/>
        <v>32920</v>
      </c>
      <c r="CQ71" s="324">
        <f t="shared" si="615"/>
        <v>0</v>
      </c>
      <c r="CR71" s="324">
        <f t="shared" si="615"/>
        <v>0</v>
      </c>
      <c r="CS71" s="324">
        <f t="shared" si="615"/>
        <v>0</v>
      </c>
      <c r="CT71" s="324">
        <f t="shared" si="615"/>
        <v>1000</v>
      </c>
      <c r="CU71" s="324">
        <f t="shared" si="615"/>
        <v>1000</v>
      </c>
      <c r="CV71" s="324">
        <f t="shared" si="615"/>
        <v>0</v>
      </c>
      <c r="CW71" s="324">
        <f t="shared" si="615"/>
        <v>1700</v>
      </c>
      <c r="CX71" s="324">
        <f t="shared" si="615"/>
        <v>2227</v>
      </c>
      <c r="CY71" s="324">
        <f t="shared" si="615"/>
        <v>422</v>
      </c>
      <c r="CZ71" s="324">
        <f t="shared" si="615"/>
        <v>44900</v>
      </c>
      <c r="DA71" s="324">
        <f t="shared" si="615"/>
        <v>306099</v>
      </c>
      <c r="DB71" s="324">
        <f t="shared" si="615"/>
        <v>65348</v>
      </c>
      <c r="DC71" s="324">
        <f t="shared" si="615"/>
        <v>1000000</v>
      </c>
      <c r="DD71" s="324">
        <f t="shared" si="615"/>
        <v>2459012</v>
      </c>
      <c r="DE71" s="324">
        <f t="shared" si="615"/>
        <v>952037</v>
      </c>
      <c r="DF71" s="324">
        <f t="shared" si="615"/>
        <v>335626</v>
      </c>
      <c r="DG71" s="324">
        <f t="shared" si="615"/>
        <v>265506</v>
      </c>
      <c r="DH71" s="324">
        <f t="shared" si="615"/>
        <v>302655</v>
      </c>
      <c r="DI71" s="324">
        <f t="shared" si="615"/>
        <v>13359</v>
      </c>
      <c r="DJ71" s="324">
        <f t="shared" si="615"/>
        <v>10829</v>
      </c>
      <c r="DK71" s="324">
        <f t="shared" si="615"/>
        <v>3672</v>
      </c>
      <c r="DL71" s="324">
        <f t="shared" si="615"/>
        <v>98857</v>
      </c>
      <c r="DM71" s="324">
        <f t="shared" si="615"/>
        <v>224474</v>
      </c>
      <c r="DN71" s="324">
        <f t="shared" si="615"/>
        <v>128412</v>
      </c>
      <c r="DO71" s="324">
        <f t="shared" si="615"/>
        <v>698804</v>
      </c>
      <c r="DP71" s="324">
        <f t="shared" si="615"/>
        <v>822533</v>
      </c>
      <c r="DQ71" s="324">
        <f t="shared" si="615"/>
        <v>822533</v>
      </c>
      <c r="DR71" s="399">
        <f>SUM(DR6)</f>
        <v>8063066</v>
      </c>
      <c r="DS71" s="399">
        <f t="shared" ref="DS71:GD71" si="616">SUM(DS6)</f>
        <v>23047510</v>
      </c>
      <c r="DT71" s="399">
        <f t="shared" si="616"/>
        <v>12395263</v>
      </c>
      <c r="DU71" s="324">
        <f t="shared" si="616"/>
        <v>0</v>
      </c>
      <c r="DV71" s="324">
        <f t="shared" si="616"/>
        <v>0</v>
      </c>
      <c r="DW71" s="324">
        <f t="shared" si="616"/>
        <v>0</v>
      </c>
      <c r="DX71" s="324">
        <f t="shared" si="616"/>
        <v>0</v>
      </c>
      <c r="DY71" s="324">
        <f t="shared" si="616"/>
        <v>0</v>
      </c>
      <c r="DZ71" s="324">
        <f t="shared" si="616"/>
        <v>0</v>
      </c>
      <c r="EA71" s="324">
        <f t="shared" si="616"/>
        <v>0</v>
      </c>
      <c r="EB71" s="324">
        <f t="shared" si="616"/>
        <v>0</v>
      </c>
      <c r="EC71" s="324">
        <f t="shared" si="616"/>
        <v>0</v>
      </c>
      <c r="ED71" s="324">
        <f t="shared" si="616"/>
        <v>10033</v>
      </c>
      <c r="EE71" s="324">
        <f t="shared" si="616"/>
        <v>12736</v>
      </c>
      <c r="EF71" s="324">
        <f t="shared" si="616"/>
        <v>11308</v>
      </c>
      <c r="EG71" s="324">
        <f t="shared" si="616"/>
        <v>0</v>
      </c>
      <c r="EH71" s="324">
        <f t="shared" si="616"/>
        <v>0</v>
      </c>
      <c r="EI71" s="324">
        <f t="shared" si="616"/>
        <v>0</v>
      </c>
      <c r="EJ71" s="324">
        <f t="shared" si="616"/>
        <v>21271</v>
      </c>
      <c r="EK71" s="324">
        <f t="shared" si="616"/>
        <v>61856</v>
      </c>
      <c r="EL71" s="324">
        <f t="shared" si="616"/>
        <v>61231</v>
      </c>
      <c r="EM71" s="324">
        <f t="shared" si="616"/>
        <v>0</v>
      </c>
      <c r="EN71" s="324">
        <f t="shared" si="616"/>
        <v>0</v>
      </c>
      <c r="EO71" s="324">
        <f t="shared" si="616"/>
        <v>0</v>
      </c>
      <c r="EP71" s="324">
        <f t="shared" si="616"/>
        <v>41517</v>
      </c>
      <c r="EQ71" s="324">
        <f t="shared" si="616"/>
        <v>158034</v>
      </c>
      <c r="ER71" s="324">
        <f t="shared" si="616"/>
        <v>137092</v>
      </c>
      <c r="ES71" s="324">
        <f t="shared" si="616"/>
        <v>5529</v>
      </c>
      <c r="ET71" s="324">
        <f t="shared" si="616"/>
        <v>37709</v>
      </c>
      <c r="EU71" s="324">
        <f t="shared" si="616"/>
        <v>30427</v>
      </c>
      <c r="EV71" s="399">
        <f t="shared" si="616"/>
        <v>78350</v>
      </c>
      <c r="EW71" s="399">
        <f t="shared" si="616"/>
        <v>270335</v>
      </c>
      <c r="EX71" s="399">
        <f t="shared" si="616"/>
        <v>240058</v>
      </c>
      <c r="EY71" s="325">
        <f t="shared" si="616"/>
        <v>68153</v>
      </c>
      <c r="EZ71" s="324">
        <f t="shared" si="616"/>
        <v>87425</v>
      </c>
      <c r="FA71" s="324">
        <f t="shared" si="616"/>
        <v>86900</v>
      </c>
      <c r="FB71" s="325">
        <f t="shared" si="616"/>
        <v>3675</v>
      </c>
      <c r="FC71" s="324">
        <f t="shared" si="616"/>
        <v>11370</v>
      </c>
      <c r="FD71" s="324">
        <f t="shared" si="616"/>
        <v>11312</v>
      </c>
      <c r="FE71" s="325">
        <f t="shared" si="616"/>
        <v>2450</v>
      </c>
      <c r="FF71" s="324">
        <f t="shared" si="616"/>
        <v>7184</v>
      </c>
      <c r="FG71" s="324">
        <f t="shared" si="616"/>
        <v>7113</v>
      </c>
      <c r="FH71" s="325">
        <f t="shared" si="616"/>
        <v>149513</v>
      </c>
      <c r="FI71" s="324">
        <f t="shared" si="616"/>
        <v>602628</v>
      </c>
      <c r="FJ71" s="324">
        <f t="shared" si="616"/>
        <v>133442</v>
      </c>
      <c r="FK71" s="325">
        <f t="shared" si="616"/>
        <v>5075</v>
      </c>
      <c r="FL71" s="324">
        <f t="shared" si="616"/>
        <v>11706</v>
      </c>
      <c r="FM71" s="324">
        <f t="shared" si="616"/>
        <v>11496</v>
      </c>
      <c r="FN71" s="325">
        <f t="shared" si="616"/>
        <v>37816</v>
      </c>
      <c r="FO71" s="324">
        <f t="shared" si="616"/>
        <v>33584</v>
      </c>
      <c r="FP71" s="324">
        <f t="shared" si="616"/>
        <v>23814</v>
      </c>
      <c r="FQ71" s="325">
        <f t="shared" si="616"/>
        <v>22910</v>
      </c>
      <c r="FR71" s="324">
        <f t="shared" si="616"/>
        <v>36737</v>
      </c>
      <c r="FS71" s="324">
        <f t="shared" si="616"/>
        <v>35660</v>
      </c>
      <c r="FT71" s="325">
        <f t="shared" si="616"/>
        <v>8677</v>
      </c>
      <c r="FU71" s="324">
        <f t="shared" si="616"/>
        <v>17785</v>
      </c>
      <c r="FV71" s="324">
        <f t="shared" si="616"/>
        <v>17090</v>
      </c>
      <c r="FW71" s="325">
        <f t="shared" si="616"/>
        <v>6741</v>
      </c>
      <c r="FX71" s="324">
        <f t="shared" si="616"/>
        <v>21923</v>
      </c>
      <c r="FY71" s="324">
        <f t="shared" si="616"/>
        <v>19201</v>
      </c>
      <c r="FZ71" s="325">
        <f t="shared" si="616"/>
        <v>16058</v>
      </c>
      <c r="GA71" s="324">
        <f t="shared" si="616"/>
        <v>19052</v>
      </c>
      <c r="GB71" s="324">
        <f t="shared" si="616"/>
        <v>18411</v>
      </c>
      <c r="GC71" s="325">
        <f t="shared" si="616"/>
        <v>1575</v>
      </c>
      <c r="GD71" s="324">
        <f t="shared" si="616"/>
        <v>7502</v>
      </c>
      <c r="GE71" s="324">
        <f t="shared" ref="GE71:HC71" si="617">SUM(GE6)</f>
        <v>7074</v>
      </c>
      <c r="GF71" s="325">
        <f t="shared" si="617"/>
        <v>4375</v>
      </c>
      <c r="GG71" s="324">
        <f t="shared" si="617"/>
        <v>11677</v>
      </c>
      <c r="GH71" s="324">
        <f t="shared" si="617"/>
        <v>11619</v>
      </c>
      <c r="GI71" s="325">
        <f t="shared" si="617"/>
        <v>1750</v>
      </c>
      <c r="GJ71" s="324">
        <f t="shared" si="617"/>
        <v>4283</v>
      </c>
      <c r="GK71" s="324">
        <f t="shared" si="617"/>
        <v>3909</v>
      </c>
      <c r="GL71" s="325">
        <f t="shared" si="617"/>
        <v>328768</v>
      </c>
      <c r="GM71" s="324">
        <f t="shared" si="617"/>
        <v>872856</v>
      </c>
      <c r="GN71" s="324">
        <f t="shared" si="617"/>
        <v>387041</v>
      </c>
      <c r="GO71" s="325">
        <f t="shared" si="617"/>
        <v>88473</v>
      </c>
      <c r="GP71" s="324">
        <f t="shared" si="617"/>
        <v>207300</v>
      </c>
      <c r="GQ71" s="324">
        <f t="shared" si="617"/>
        <v>178805</v>
      </c>
      <c r="GR71" s="325">
        <f t="shared" si="617"/>
        <v>48266</v>
      </c>
      <c r="GS71" s="324">
        <f t="shared" si="617"/>
        <v>74834</v>
      </c>
      <c r="GT71" s="324">
        <f t="shared" si="617"/>
        <v>58150</v>
      </c>
      <c r="GU71" s="325">
        <f t="shared" si="617"/>
        <v>77190</v>
      </c>
      <c r="GV71" s="324">
        <f t="shared" si="617"/>
        <v>243825</v>
      </c>
      <c r="GW71" s="324">
        <f t="shared" si="617"/>
        <v>202740</v>
      </c>
      <c r="GX71" s="325">
        <f t="shared" si="617"/>
        <v>542697</v>
      </c>
      <c r="GY71" s="325">
        <f t="shared" si="617"/>
        <v>1398815</v>
      </c>
      <c r="GZ71" s="325">
        <f t="shared" si="617"/>
        <v>829831</v>
      </c>
      <c r="HA71" s="325">
        <f t="shared" si="617"/>
        <v>8684113</v>
      </c>
      <c r="HB71" s="325">
        <f t="shared" si="617"/>
        <v>24716660</v>
      </c>
      <c r="HC71" s="325">
        <f t="shared" si="617"/>
        <v>13465152</v>
      </c>
    </row>
    <row r="72" spans="1:211" x14ac:dyDescent="0.2">
      <c r="B72" s="324">
        <f>SUM(B27)</f>
        <v>0</v>
      </c>
      <c r="C72" s="324">
        <f t="shared" ref="C72:BN72" si="618">SUM(C27)</f>
        <v>0</v>
      </c>
      <c r="D72" s="324">
        <f t="shared" si="618"/>
        <v>20</v>
      </c>
      <c r="E72" s="324">
        <f t="shared" si="618"/>
        <v>0</v>
      </c>
      <c r="F72" s="324">
        <f t="shared" si="618"/>
        <v>0</v>
      </c>
      <c r="G72" s="324">
        <f t="shared" si="618"/>
        <v>0</v>
      </c>
      <c r="H72" s="324">
        <f t="shared" si="618"/>
        <v>0</v>
      </c>
      <c r="I72" s="324">
        <f t="shared" si="618"/>
        <v>0</v>
      </c>
      <c r="J72" s="324">
        <f t="shared" si="618"/>
        <v>0</v>
      </c>
      <c r="K72" s="324">
        <f t="shared" si="618"/>
        <v>500</v>
      </c>
      <c r="L72" s="324">
        <f t="shared" si="618"/>
        <v>500</v>
      </c>
      <c r="M72" s="324">
        <f t="shared" si="618"/>
        <v>1224</v>
      </c>
      <c r="N72" s="324">
        <f t="shared" si="618"/>
        <v>0</v>
      </c>
      <c r="O72" s="324">
        <f t="shared" si="618"/>
        <v>0</v>
      </c>
      <c r="P72" s="324">
        <f t="shared" si="618"/>
        <v>2232</v>
      </c>
      <c r="Q72" s="324">
        <f t="shared" si="618"/>
        <v>0</v>
      </c>
      <c r="R72" s="324">
        <f t="shared" si="618"/>
        <v>0</v>
      </c>
      <c r="S72" s="324">
        <f t="shared" si="618"/>
        <v>0</v>
      </c>
      <c r="T72" s="324">
        <f t="shared" si="618"/>
        <v>0</v>
      </c>
      <c r="U72" s="324">
        <f t="shared" si="618"/>
        <v>0</v>
      </c>
      <c r="V72" s="324">
        <f t="shared" si="618"/>
        <v>0</v>
      </c>
      <c r="W72" s="324">
        <f t="shared" si="618"/>
        <v>0</v>
      </c>
      <c r="X72" s="324">
        <f t="shared" si="618"/>
        <v>8500000</v>
      </c>
      <c r="Y72" s="324">
        <f t="shared" si="618"/>
        <v>2500000</v>
      </c>
      <c r="Z72" s="324">
        <f t="shared" si="618"/>
        <v>8048</v>
      </c>
      <c r="AA72" s="324">
        <f t="shared" si="618"/>
        <v>2398006</v>
      </c>
      <c r="AB72" s="324">
        <f t="shared" si="618"/>
        <v>2402997</v>
      </c>
      <c r="AC72" s="324">
        <f t="shared" si="618"/>
        <v>2118867</v>
      </c>
      <c r="AD72" s="324">
        <f t="shared" si="618"/>
        <v>515329</v>
      </c>
      <c r="AE72" s="324">
        <f t="shared" si="618"/>
        <v>515329</v>
      </c>
      <c r="AF72" s="324">
        <f t="shared" si="618"/>
        <v>0</v>
      </c>
      <c r="AG72" s="324">
        <f t="shared" si="618"/>
        <v>0</v>
      </c>
      <c r="AH72" s="324">
        <f t="shared" si="618"/>
        <v>0</v>
      </c>
      <c r="AI72" s="324">
        <f t="shared" si="618"/>
        <v>0</v>
      </c>
      <c r="AJ72" s="324">
        <f t="shared" si="618"/>
        <v>900</v>
      </c>
      <c r="AK72" s="324">
        <f t="shared" si="618"/>
        <v>905</v>
      </c>
      <c r="AL72" s="324">
        <f t="shared" si="618"/>
        <v>0</v>
      </c>
      <c r="AM72" s="324">
        <f t="shared" si="618"/>
        <v>0</v>
      </c>
      <c r="AN72" s="324">
        <f t="shared" si="618"/>
        <v>392</v>
      </c>
      <c r="AO72" s="324">
        <f t="shared" si="618"/>
        <v>0</v>
      </c>
      <c r="AP72" s="324">
        <f t="shared" si="618"/>
        <v>0</v>
      </c>
      <c r="AQ72" s="324">
        <f t="shared" si="618"/>
        <v>1605</v>
      </c>
      <c r="AR72" s="324">
        <f t="shared" si="618"/>
        <v>0</v>
      </c>
      <c r="AS72" s="324">
        <f t="shared" si="618"/>
        <v>0</v>
      </c>
      <c r="AT72" s="324">
        <f t="shared" si="618"/>
        <v>0</v>
      </c>
      <c r="AU72" s="324">
        <f t="shared" si="618"/>
        <v>0</v>
      </c>
      <c r="AV72" s="324">
        <f t="shared" si="618"/>
        <v>0</v>
      </c>
      <c r="AW72" s="324">
        <f t="shared" si="618"/>
        <v>0</v>
      </c>
      <c r="AX72" s="324">
        <f t="shared" si="618"/>
        <v>0</v>
      </c>
      <c r="AY72" s="324">
        <f t="shared" si="618"/>
        <v>0</v>
      </c>
      <c r="AZ72" s="324">
        <f t="shared" si="618"/>
        <v>0</v>
      </c>
      <c r="BA72" s="324">
        <f t="shared" si="618"/>
        <v>0</v>
      </c>
      <c r="BB72" s="324">
        <f t="shared" si="618"/>
        <v>0</v>
      </c>
      <c r="BC72" s="324">
        <f t="shared" si="618"/>
        <v>0</v>
      </c>
      <c r="BD72" s="324">
        <f t="shared" si="618"/>
        <v>0</v>
      </c>
      <c r="BE72" s="324">
        <f t="shared" si="618"/>
        <v>0</v>
      </c>
      <c r="BF72" s="324">
        <f t="shared" si="618"/>
        <v>0</v>
      </c>
      <c r="BG72" s="324">
        <f t="shared" si="618"/>
        <v>0</v>
      </c>
      <c r="BH72" s="324">
        <f t="shared" si="618"/>
        <v>0</v>
      </c>
      <c r="BI72" s="324">
        <f t="shared" si="618"/>
        <v>1011</v>
      </c>
      <c r="BJ72" s="324">
        <f t="shared" si="618"/>
        <v>0</v>
      </c>
      <c r="BK72" s="324">
        <f t="shared" si="618"/>
        <v>0</v>
      </c>
      <c r="BL72" s="324">
        <f t="shared" si="618"/>
        <v>0</v>
      </c>
      <c r="BM72" s="324">
        <f t="shared" si="618"/>
        <v>0</v>
      </c>
      <c r="BN72" s="324">
        <f t="shared" si="618"/>
        <v>161800</v>
      </c>
      <c r="BO72" s="324">
        <f t="shared" ref="BO72:DQ72" si="619">SUM(BO27)</f>
        <v>161800</v>
      </c>
      <c r="BP72" s="324">
        <f t="shared" si="619"/>
        <v>81680</v>
      </c>
      <c r="BQ72" s="324">
        <f t="shared" si="619"/>
        <v>102070</v>
      </c>
      <c r="BR72" s="324">
        <f t="shared" si="619"/>
        <v>0</v>
      </c>
      <c r="BS72" s="324">
        <f t="shared" si="619"/>
        <v>0</v>
      </c>
      <c r="BT72" s="324">
        <f t="shared" si="619"/>
        <v>10913</v>
      </c>
      <c r="BU72" s="324">
        <f t="shared" si="619"/>
        <v>10914</v>
      </c>
      <c r="BV72" s="324">
        <f t="shared" si="619"/>
        <v>0</v>
      </c>
      <c r="BW72" s="324">
        <f t="shared" si="619"/>
        <v>0</v>
      </c>
      <c r="BX72" s="324">
        <f t="shared" si="619"/>
        <v>0</v>
      </c>
      <c r="BY72" s="324">
        <f t="shared" si="619"/>
        <v>0</v>
      </c>
      <c r="BZ72" s="324">
        <f t="shared" si="619"/>
        <v>0</v>
      </c>
      <c r="CA72" s="324">
        <f t="shared" si="619"/>
        <v>368</v>
      </c>
      <c r="CB72" s="324">
        <f t="shared" si="619"/>
        <v>0</v>
      </c>
      <c r="CC72" s="324">
        <f t="shared" si="619"/>
        <v>0</v>
      </c>
      <c r="CD72" s="324">
        <f t="shared" si="619"/>
        <v>0</v>
      </c>
      <c r="CE72" s="324">
        <f t="shared" si="619"/>
        <v>2825670</v>
      </c>
      <c r="CF72" s="324">
        <f t="shared" si="619"/>
        <v>3160178</v>
      </c>
      <c r="CG72" s="324">
        <f t="shared" si="619"/>
        <v>3023934</v>
      </c>
      <c r="CH72" s="324">
        <f t="shared" si="619"/>
        <v>0</v>
      </c>
      <c r="CI72" s="324">
        <f t="shared" si="619"/>
        <v>0</v>
      </c>
      <c r="CJ72" s="324">
        <f t="shared" si="619"/>
        <v>0</v>
      </c>
      <c r="CK72" s="324">
        <f t="shared" si="619"/>
        <v>168194</v>
      </c>
      <c r="CL72" s="324">
        <f t="shared" si="619"/>
        <v>1407130</v>
      </c>
      <c r="CM72" s="324">
        <f t="shared" si="619"/>
        <v>1407130</v>
      </c>
      <c r="CN72" s="324">
        <f t="shared" si="619"/>
        <v>390000</v>
      </c>
      <c r="CO72" s="324">
        <f t="shared" si="619"/>
        <v>441998</v>
      </c>
      <c r="CP72" s="324">
        <f t="shared" si="619"/>
        <v>51998</v>
      </c>
      <c r="CQ72" s="324">
        <f t="shared" si="619"/>
        <v>0</v>
      </c>
      <c r="CR72" s="324">
        <f t="shared" si="619"/>
        <v>0</v>
      </c>
      <c r="CS72" s="324">
        <f t="shared" si="619"/>
        <v>0</v>
      </c>
      <c r="CT72" s="324">
        <f t="shared" si="619"/>
        <v>0</v>
      </c>
      <c r="CU72" s="324">
        <f t="shared" si="619"/>
        <v>0</v>
      </c>
      <c r="CV72" s="324">
        <f t="shared" si="619"/>
        <v>0</v>
      </c>
      <c r="CW72" s="324">
        <f t="shared" si="619"/>
        <v>0</v>
      </c>
      <c r="CX72" s="324">
        <f t="shared" si="619"/>
        <v>1000</v>
      </c>
      <c r="CY72" s="324">
        <f t="shared" si="619"/>
        <v>1000</v>
      </c>
      <c r="CZ72" s="324">
        <f t="shared" si="619"/>
        <v>0</v>
      </c>
      <c r="DA72" s="324">
        <f t="shared" si="619"/>
        <v>0</v>
      </c>
      <c r="DB72" s="324">
        <f t="shared" si="619"/>
        <v>3074</v>
      </c>
      <c r="DC72" s="324">
        <f t="shared" si="619"/>
        <v>140000</v>
      </c>
      <c r="DD72" s="324">
        <f t="shared" si="619"/>
        <v>140000</v>
      </c>
      <c r="DE72" s="324">
        <f t="shared" si="619"/>
        <v>217233</v>
      </c>
      <c r="DF72" s="324">
        <f t="shared" si="619"/>
        <v>120507</v>
      </c>
      <c r="DG72" s="324">
        <f t="shared" si="619"/>
        <v>0</v>
      </c>
      <c r="DH72" s="324">
        <f t="shared" si="619"/>
        <v>14008</v>
      </c>
      <c r="DI72" s="324">
        <f t="shared" si="619"/>
        <v>0</v>
      </c>
      <c r="DJ72" s="324">
        <f t="shared" si="619"/>
        <v>0</v>
      </c>
      <c r="DK72" s="324">
        <f t="shared" si="619"/>
        <v>17</v>
      </c>
      <c r="DL72" s="324">
        <f t="shared" si="619"/>
        <v>0</v>
      </c>
      <c r="DM72" s="324">
        <f t="shared" si="619"/>
        <v>0</v>
      </c>
      <c r="DN72" s="324">
        <f t="shared" si="619"/>
        <v>0</v>
      </c>
      <c r="DO72" s="324">
        <f t="shared" si="619"/>
        <v>75000</v>
      </c>
      <c r="DP72" s="324">
        <f t="shared" si="619"/>
        <v>76741</v>
      </c>
      <c r="DQ72" s="324">
        <f t="shared" si="619"/>
        <v>76741</v>
      </c>
      <c r="DR72" s="399">
        <f>SUM(DR27)</f>
        <v>5928466</v>
      </c>
      <c r="DS72" s="399">
        <f t="shared" ref="DS72:GD72" si="620">SUM(DS27)</f>
        <v>16916565</v>
      </c>
      <c r="DT72" s="399">
        <f t="shared" si="620"/>
        <v>10393932</v>
      </c>
      <c r="DU72" s="324">
        <f t="shared" si="620"/>
        <v>0</v>
      </c>
      <c r="DV72" s="324">
        <f t="shared" si="620"/>
        <v>0</v>
      </c>
      <c r="DW72" s="324">
        <f t="shared" si="620"/>
        <v>0</v>
      </c>
      <c r="DX72" s="324">
        <f t="shared" si="620"/>
        <v>0</v>
      </c>
      <c r="DY72" s="324">
        <f t="shared" si="620"/>
        <v>0</v>
      </c>
      <c r="DZ72" s="324">
        <f t="shared" si="620"/>
        <v>0</v>
      </c>
      <c r="EA72" s="324">
        <f t="shared" si="620"/>
        <v>0</v>
      </c>
      <c r="EB72" s="324">
        <f t="shared" si="620"/>
        <v>0</v>
      </c>
      <c r="EC72" s="324">
        <f t="shared" si="620"/>
        <v>0</v>
      </c>
      <c r="ED72" s="324">
        <f t="shared" si="620"/>
        <v>10033</v>
      </c>
      <c r="EE72" s="324">
        <f t="shared" si="620"/>
        <v>12736</v>
      </c>
      <c r="EF72" s="324">
        <f t="shared" si="620"/>
        <v>11308</v>
      </c>
      <c r="EG72" s="324">
        <f t="shared" si="620"/>
        <v>0</v>
      </c>
      <c r="EH72" s="324">
        <f t="shared" si="620"/>
        <v>0</v>
      </c>
      <c r="EI72" s="324">
        <f t="shared" si="620"/>
        <v>0</v>
      </c>
      <c r="EJ72" s="324">
        <f t="shared" si="620"/>
        <v>21271</v>
      </c>
      <c r="EK72" s="324">
        <f t="shared" si="620"/>
        <v>61856</v>
      </c>
      <c r="EL72" s="324">
        <f t="shared" si="620"/>
        <v>61231</v>
      </c>
      <c r="EM72" s="324">
        <f t="shared" si="620"/>
        <v>0</v>
      </c>
      <c r="EN72" s="324">
        <f t="shared" si="620"/>
        <v>0</v>
      </c>
      <c r="EO72" s="324">
        <f t="shared" si="620"/>
        <v>0</v>
      </c>
      <c r="EP72" s="324">
        <f t="shared" si="620"/>
        <v>41517</v>
      </c>
      <c r="EQ72" s="324">
        <f t="shared" si="620"/>
        <v>158034</v>
      </c>
      <c r="ER72" s="324">
        <f t="shared" si="620"/>
        <v>137092</v>
      </c>
      <c r="ES72" s="324">
        <f t="shared" si="620"/>
        <v>5529</v>
      </c>
      <c r="ET72" s="324">
        <f t="shared" si="620"/>
        <v>37709</v>
      </c>
      <c r="EU72" s="324">
        <f t="shared" si="620"/>
        <v>30427</v>
      </c>
      <c r="EV72" s="399">
        <f t="shared" si="620"/>
        <v>78350</v>
      </c>
      <c r="EW72" s="399">
        <f t="shared" si="620"/>
        <v>270335</v>
      </c>
      <c r="EX72" s="399">
        <f t="shared" si="620"/>
        <v>240058</v>
      </c>
      <c r="EY72" s="325">
        <f t="shared" si="620"/>
        <v>68153</v>
      </c>
      <c r="EZ72" s="324">
        <f t="shared" si="620"/>
        <v>87425</v>
      </c>
      <c r="FA72" s="324">
        <f t="shared" si="620"/>
        <v>86910</v>
      </c>
      <c r="FB72" s="325">
        <f t="shared" si="620"/>
        <v>3675</v>
      </c>
      <c r="FC72" s="324">
        <f t="shared" si="620"/>
        <v>11370</v>
      </c>
      <c r="FD72" s="324">
        <f t="shared" si="620"/>
        <v>11370</v>
      </c>
      <c r="FE72" s="325">
        <f t="shared" si="620"/>
        <v>2450</v>
      </c>
      <c r="FF72" s="324">
        <f t="shared" si="620"/>
        <v>7184</v>
      </c>
      <c r="FG72" s="324">
        <f t="shared" si="620"/>
        <v>7184</v>
      </c>
      <c r="FH72" s="325">
        <f t="shared" si="620"/>
        <v>149513</v>
      </c>
      <c r="FI72" s="324">
        <f t="shared" si="620"/>
        <v>602628</v>
      </c>
      <c r="FJ72" s="324">
        <f t="shared" si="620"/>
        <v>602465</v>
      </c>
      <c r="FK72" s="325">
        <f t="shared" si="620"/>
        <v>5075</v>
      </c>
      <c r="FL72" s="324">
        <f t="shared" si="620"/>
        <v>11706</v>
      </c>
      <c r="FM72" s="324">
        <f t="shared" si="620"/>
        <v>11706</v>
      </c>
      <c r="FN72" s="325">
        <f t="shared" si="620"/>
        <v>37816</v>
      </c>
      <c r="FO72" s="324">
        <f t="shared" si="620"/>
        <v>33584</v>
      </c>
      <c r="FP72" s="324">
        <f t="shared" si="620"/>
        <v>21183</v>
      </c>
      <c r="FQ72" s="325">
        <f t="shared" si="620"/>
        <v>22910</v>
      </c>
      <c r="FR72" s="324">
        <f t="shared" si="620"/>
        <v>36737</v>
      </c>
      <c r="FS72" s="324">
        <f t="shared" si="620"/>
        <v>36718</v>
      </c>
      <c r="FT72" s="325">
        <f t="shared" si="620"/>
        <v>8677</v>
      </c>
      <c r="FU72" s="324">
        <f t="shared" si="620"/>
        <v>17785</v>
      </c>
      <c r="FV72" s="324">
        <f t="shared" si="620"/>
        <v>17072</v>
      </c>
      <c r="FW72" s="325">
        <f t="shared" si="620"/>
        <v>6741</v>
      </c>
      <c r="FX72" s="324">
        <f t="shared" si="620"/>
        <v>21923</v>
      </c>
      <c r="FY72" s="324">
        <f t="shared" si="620"/>
        <v>21923</v>
      </c>
      <c r="FZ72" s="325">
        <f t="shared" si="620"/>
        <v>16058</v>
      </c>
      <c r="GA72" s="324">
        <f t="shared" si="620"/>
        <v>19052</v>
      </c>
      <c r="GB72" s="324">
        <f t="shared" si="620"/>
        <v>19052</v>
      </c>
      <c r="GC72" s="325">
        <f t="shared" si="620"/>
        <v>1575</v>
      </c>
      <c r="GD72" s="324">
        <f t="shared" si="620"/>
        <v>7502</v>
      </c>
      <c r="GE72" s="324">
        <f t="shared" ref="GE72:HC72" si="621">SUM(GE27)</f>
        <v>7502</v>
      </c>
      <c r="GF72" s="325">
        <f t="shared" si="621"/>
        <v>4375</v>
      </c>
      <c r="GG72" s="324">
        <f t="shared" si="621"/>
        <v>11677</v>
      </c>
      <c r="GH72" s="324">
        <f t="shared" si="621"/>
        <v>11677</v>
      </c>
      <c r="GI72" s="325">
        <f t="shared" si="621"/>
        <v>1750</v>
      </c>
      <c r="GJ72" s="324">
        <f t="shared" si="621"/>
        <v>4283</v>
      </c>
      <c r="GK72" s="324">
        <f t="shared" si="621"/>
        <v>4283</v>
      </c>
      <c r="GL72" s="325">
        <f t="shared" si="621"/>
        <v>328768</v>
      </c>
      <c r="GM72" s="324">
        <f t="shared" si="621"/>
        <v>872856</v>
      </c>
      <c r="GN72" s="324">
        <f t="shared" si="621"/>
        <v>859045</v>
      </c>
      <c r="GO72" s="325">
        <f t="shared" si="621"/>
        <v>88473</v>
      </c>
      <c r="GP72" s="324">
        <f t="shared" si="621"/>
        <v>207300</v>
      </c>
      <c r="GQ72" s="324">
        <f t="shared" si="621"/>
        <v>181804</v>
      </c>
      <c r="GR72" s="325">
        <f t="shared" si="621"/>
        <v>8000</v>
      </c>
      <c r="GS72" s="324">
        <f t="shared" si="621"/>
        <v>33312</v>
      </c>
      <c r="GT72" s="324">
        <f t="shared" si="621"/>
        <v>33312</v>
      </c>
      <c r="GU72" s="325">
        <f t="shared" si="621"/>
        <v>77190</v>
      </c>
      <c r="GV72" s="324">
        <f t="shared" si="621"/>
        <v>243825</v>
      </c>
      <c r="GW72" s="324">
        <f t="shared" si="621"/>
        <v>243825</v>
      </c>
      <c r="GX72" s="325">
        <f t="shared" si="621"/>
        <v>502431</v>
      </c>
      <c r="GY72" s="325">
        <f t="shared" si="621"/>
        <v>1357293</v>
      </c>
      <c r="GZ72" s="325">
        <f t="shared" si="621"/>
        <v>1317986</v>
      </c>
      <c r="HA72" s="325">
        <f t="shared" si="621"/>
        <v>6509247</v>
      </c>
      <c r="HB72" s="325">
        <f t="shared" si="621"/>
        <v>18544193</v>
      </c>
      <c r="HC72" s="325">
        <f t="shared" si="621"/>
        <v>11951976</v>
      </c>
    </row>
    <row r="73" spans="1:211" x14ac:dyDescent="0.2">
      <c r="B73" s="325">
        <f>SUM(B71-B72)</f>
        <v>115930</v>
      </c>
      <c r="C73" s="325">
        <f t="shared" ref="C73:BN73" si="622">SUM(C71-C72)</f>
        <v>150856</v>
      </c>
      <c r="D73" s="325">
        <f t="shared" si="622"/>
        <v>134399</v>
      </c>
      <c r="E73" s="325">
        <f t="shared" si="622"/>
        <v>1000</v>
      </c>
      <c r="F73" s="325">
        <f t="shared" si="622"/>
        <v>6470</v>
      </c>
      <c r="G73" s="325">
        <f t="shared" si="622"/>
        <v>6465</v>
      </c>
      <c r="H73" s="325">
        <f t="shared" si="622"/>
        <v>3353</v>
      </c>
      <c r="I73" s="325">
        <f t="shared" si="622"/>
        <v>3633</v>
      </c>
      <c r="J73" s="325">
        <f t="shared" si="622"/>
        <v>2384</v>
      </c>
      <c r="K73" s="325">
        <f t="shared" si="622"/>
        <v>6418</v>
      </c>
      <c r="L73" s="325">
        <f t="shared" si="622"/>
        <v>6744</v>
      </c>
      <c r="M73" s="325">
        <f t="shared" si="622"/>
        <v>5236</v>
      </c>
      <c r="N73" s="325">
        <f t="shared" si="622"/>
        <v>123969</v>
      </c>
      <c r="O73" s="325">
        <f t="shared" si="622"/>
        <v>284646</v>
      </c>
      <c r="P73" s="325">
        <f t="shared" si="622"/>
        <v>273672</v>
      </c>
      <c r="Q73" s="325">
        <f t="shared" si="622"/>
        <v>115828</v>
      </c>
      <c r="R73" s="325">
        <f t="shared" si="622"/>
        <v>5671</v>
      </c>
      <c r="S73" s="325">
        <f t="shared" si="622"/>
        <v>0</v>
      </c>
      <c r="T73" s="325">
        <f t="shared" si="622"/>
        <v>918137</v>
      </c>
      <c r="U73" s="325">
        <f t="shared" si="622"/>
        <v>1216804</v>
      </c>
      <c r="V73" s="325">
        <f t="shared" si="622"/>
        <v>0</v>
      </c>
      <c r="W73" s="325">
        <f t="shared" si="622"/>
        <v>0</v>
      </c>
      <c r="X73" s="325">
        <f t="shared" si="622"/>
        <v>-2500000</v>
      </c>
      <c r="Y73" s="325">
        <f t="shared" si="622"/>
        <v>3499996</v>
      </c>
      <c r="Z73" s="325">
        <f t="shared" si="622"/>
        <v>469378</v>
      </c>
      <c r="AA73" s="325">
        <f t="shared" si="622"/>
        <v>-1500426</v>
      </c>
      <c r="AB73" s="325">
        <f t="shared" si="622"/>
        <v>-1561088</v>
      </c>
      <c r="AC73" s="325">
        <f t="shared" si="622"/>
        <v>-2118867</v>
      </c>
      <c r="AD73" s="325">
        <f t="shared" si="622"/>
        <v>-351073</v>
      </c>
      <c r="AE73" s="325">
        <f t="shared" si="622"/>
        <v>-351073</v>
      </c>
      <c r="AF73" s="325">
        <f t="shared" si="622"/>
        <v>3300</v>
      </c>
      <c r="AG73" s="325">
        <f t="shared" si="622"/>
        <v>3317</v>
      </c>
      <c r="AH73" s="325">
        <f t="shared" si="622"/>
        <v>2181</v>
      </c>
      <c r="AI73" s="325">
        <f t="shared" si="622"/>
        <v>4500</v>
      </c>
      <c r="AJ73" s="325">
        <f t="shared" si="622"/>
        <v>23151</v>
      </c>
      <c r="AK73" s="325">
        <f t="shared" si="622"/>
        <v>15410</v>
      </c>
      <c r="AL73" s="325">
        <f t="shared" si="622"/>
        <v>89139</v>
      </c>
      <c r="AM73" s="325">
        <f t="shared" si="622"/>
        <v>90382</v>
      </c>
      <c r="AN73" s="325">
        <f t="shared" si="622"/>
        <v>53095</v>
      </c>
      <c r="AO73" s="325">
        <f t="shared" si="622"/>
        <v>10305</v>
      </c>
      <c r="AP73" s="325">
        <f t="shared" si="622"/>
        <v>87586</v>
      </c>
      <c r="AQ73" s="325">
        <f t="shared" si="622"/>
        <v>17011</v>
      </c>
      <c r="AR73" s="325">
        <f t="shared" si="622"/>
        <v>5000</v>
      </c>
      <c r="AS73" s="325">
        <f t="shared" si="622"/>
        <v>10000</v>
      </c>
      <c r="AT73" s="325">
        <f t="shared" si="622"/>
        <v>0</v>
      </c>
      <c r="AU73" s="325">
        <f t="shared" si="622"/>
        <v>3200</v>
      </c>
      <c r="AV73" s="325">
        <f t="shared" si="622"/>
        <v>3713</v>
      </c>
      <c r="AW73" s="325">
        <f t="shared" si="622"/>
        <v>513</v>
      </c>
      <c r="AX73" s="325">
        <f t="shared" si="622"/>
        <v>1500</v>
      </c>
      <c r="AY73" s="325">
        <f t="shared" si="622"/>
        <v>2965</v>
      </c>
      <c r="AZ73" s="325">
        <f t="shared" si="622"/>
        <v>1945</v>
      </c>
      <c r="BA73" s="325">
        <f t="shared" si="622"/>
        <v>0</v>
      </c>
      <c r="BB73" s="325">
        <f t="shared" si="622"/>
        <v>31071</v>
      </c>
      <c r="BC73" s="325">
        <f t="shared" si="622"/>
        <v>18201</v>
      </c>
      <c r="BD73" s="325">
        <f t="shared" si="622"/>
        <v>0</v>
      </c>
      <c r="BE73" s="325">
        <f t="shared" si="622"/>
        <v>0</v>
      </c>
      <c r="BF73" s="325">
        <f t="shared" si="622"/>
        <v>0</v>
      </c>
      <c r="BG73" s="325">
        <f t="shared" si="622"/>
        <v>4969</v>
      </c>
      <c r="BH73" s="325">
        <f t="shared" si="622"/>
        <v>10663</v>
      </c>
      <c r="BI73" s="325">
        <f t="shared" si="622"/>
        <v>9307</v>
      </c>
      <c r="BJ73" s="325">
        <f t="shared" si="622"/>
        <v>0</v>
      </c>
      <c r="BK73" s="325">
        <f t="shared" si="622"/>
        <v>0</v>
      </c>
      <c r="BL73" s="325">
        <f t="shared" si="622"/>
        <v>0</v>
      </c>
      <c r="BM73" s="325">
        <f t="shared" si="622"/>
        <v>23413</v>
      </c>
      <c r="BN73" s="325">
        <f t="shared" si="622"/>
        <v>-123387</v>
      </c>
      <c r="BO73" s="325">
        <f t="shared" ref="BO73:DZ73" si="623">SUM(BO71-BO72)</f>
        <v>-156394</v>
      </c>
      <c r="BP73" s="325">
        <f t="shared" si="623"/>
        <v>926487</v>
      </c>
      <c r="BQ73" s="325">
        <f t="shared" si="623"/>
        <v>4230631</v>
      </c>
      <c r="BR73" s="325">
        <f t="shared" si="623"/>
        <v>790416</v>
      </c>
      <c r="BS73" s="325">
        <f t="shared" si="623"/>
        <v>169062</v>
      </c>
      <c r="BT73" s="325">
        <f t="shared" si="623"/>
        <v>162660</v>
      </c>
      <c r="BU73" s="325">
        <f t="shared" si="623"/>
        <v>161196</v>
      </c>
      <c r="BV73" s="325">
        <f t="shared" si="623"/>
        <v>0</v>
      </c>
      <c r="BW73" s="325">
        <f t="shared" si="623"/>
        <v>0</v>
      </c>
      <c r="BX73" s="325">
        <f t="shared" si="623"/>
        <v>0</v>
      </c>
      <c r="BY73" s="325">
        <f t="shared" si="623"/>
        <v>272604</v>
      </c>
      <c r="BZ73" s="325">
        <f t="shared" si="623"/>
        <v>337982</v>
      </c>
      <c r="CA73" s="325">
        <f t="shared" si="623"/>
        <v>337117</v>
      </c>
      <c r="CB73" s="325">
        <f t="shared" si="623"/>
        <v>0</v>
      </c>
      <c r="CC73" s="325">
        <f t="shared" si="623"/>
        <v>0</v>
      </c>
      <c r="CD73" s="325">
        <f t="shared" si="623"/>
        <v>0</v>
      </c>
      <c r="CE73" s="325">
        <f t="shared" si="623"/>
        <v>-1828246</v>
      </c>
      <c r="CF73" s="325">
        <f t="shared" si="623"/>
        <v>-904995</v>
      </c>
      <c r="CG73" s="325">
        <f t="shared" si="623"/>
        <v>-1951386</v>
      </c>
      <c r="CH73" s="325">
        <f t="shared" si="623"/>
        <v>548293</v>
      </c>
      <c r="CI73" s="325">
        <f t="shared" si="623"/>
        <v>702445</v>
      </c>
      <c r="CJ73" s="325">
        <f t="shared" si="623"/>
        <v>139171</v>
      </c>
      <c r="CK73" s="325">
        <f t="shared" si="623"/>
        <v>100500</v>
      </c>
      <c r="CL73" s="325">
        <f t="shared" si="623"/>
        <v>-15277</v>
      </c>
      <c r="CM73" s="325">
        <f t="shared" si="623"/>
        <v>-1390371</v>
      </c>
      <c r="CN73" s="325">
        <f t="shared" si="623"/>
        <v>306689</v>
      </c>
      <c r="CO73" s="325">
        <f t="shared" si="623"/>
        <v>280774</v>
      </c>
      <c r="CP73" s="325">
        <f t="shared" si="623"/>
        <v>-19078</v>
      </c>
      <c r="CQ73" s="325">
        <f t="shared" si="623"/>
        <v>0</v>
      </c>
      <c r="CR73" s="325">
        <f t="shared" si="623"/>
        <v>0</v>
      </c>
      <c r="CS73" s="325">
        <f t="shared" si="623"/>
        <v>0</v>
      </c>
      <c r="CT73" s="325">
        <f t="shared" si="623"/>
        <v>1000</v>
      </c>
      <c r="CU73" s="325">
        <f t="shared" si="623"/>
        <v>1000</v>
      </c>
      <c r="CV73" s="325">
        <f t="shared" si="623"/>
        <v>0</v>
      </c>
      <c r="CW73" s="325">
        <f t="shared" si="623"/>
        <v>1700</v>
      </c>
      <c r="CX73" s="325">
        <f t="shared" si="623"/>
        <v>1227</v>
      </c>
      <c r="CY73" s="325">
        <f t="shared" si="623"/>
        <v>-578</v>
      </c>
      <c r="CZ73" s="325">
        <f t="shared" si="623"/>
        <v>44900</v>
      </c>
      <c r="DA73" s="325">
        <f t="shared" si="623"/>
        <v>306099</v>
      </c>
      <c r="DB73" s="325">
        <f t="shared" si="623"/>
        <v>62274</v>
      </c>
      <c r="DC73" s="325">
        <f t="shared" si="623"/>
        <v>860000</v>
      </c>
      <c r="DD73" s="325">
        <f t="shared" si="623"/>
        <v>2319012</v>
      </c>
      <c r="DE73" s="325">
        <f t="shared" si="623"/>
        <v>734804</v>
      </c>
      <c r="DF73" s="325">
        <f t="shared" si="623"/>
        <v>215119</v>
      </c>
      <c r="DG73" s="325">
        <f t="shared" si="623"/>
        <v>265506</v>
      </c>
      <c r="DH73" s="325">
        <f t="shared" si="623"/>
        <v>288647</v>
      </c>
      <c r="DI73" s="325">
        <f t="shared" si="623"/>
        <v>13359</v>
      </c>
      <c r="DJ73" s="325">
        <f t="shared" si="623"/>
        <v>10829</v>
      </c>
      <c r="DK73" s="325">
        <f t="shared" si="623"/>
        <v>3655</v>
      </c>
      <c r="DL73" s="325">
        <f t="shared" si="623"/>
        <v>98857</v>
      </c>
      <c r="DM73" s="325">
        <f t="shared" si="623"/>
        <v>224474</v>
      </c>
      <c r="DN73" s="325">
        <f t="shared" si="623"/>
        <v>128412</v>
      </c>
      <c r="DO73" s="325">
        <f t="shared" si="623"/>
        <v>623804</v>
      </c>
      <c r="DP73" s="325">
        <f t="shared" si="623"/>
        <v>745792</v>
      </c>
      <c r="DQ73" s="325">
        <f t="shared" si="623"/>
        <v>745792</v>
      </c>
      <c r="DR73" s="399">
        <f t="shared" si="623"/>
        <v>2134600</v>
      </c>
      <c r="DS73" s="399">
        <f t="shared" si="623"/>
        <v>6130945</v>
      </c>
      <c r="DT73" s="399">
        <f t="shared" si="623"/>
        <v>2001331</v>
      </c>
      <c r="DU73" s="324">
        <f t="shared" si="623"/>
        <v>0</v>
      </c>
      <c r="DV73" s="325">
        <f t="shared" si="623"/>
        <v>0</v>
      </c>
      <c r="DW73" s="325">
        <f t="shared" si="623"/>
        <v>0</v>
      </c>
      <c r="DX73" s="324">
        <f t="shared" si="623"/>
        <v>0</v>
      </c>
      <c r="DY73" s="325">
        <f t="shared" si="623"/>
        <v>0</v>
      </c>
      <c r="DZ73" s="325">
        <f t="shared" si="623"/>
        <v>0</v>
      </c>
      <c r="EA73" s="324">
        <f t="shared" ref="EA73:HC73" si="624">SUM(EA71-EA72)</f>
        <v>0</v>
      </c>
      <c r="EB73" s="325">
        <f t="shared" si="624"/>
        <v>0</v>
      </c>
      <c r="EC73" s="325">
        <f t="shared" si="624"/>
        <v>0</v>
      </c>
      <c r="ED73" s="324">
        <f t="shared" si="624"/>
        <v>0</v>
      </c>
      <c r="EE73" s="325">
        <f t="shared" si="624"/>
        <v>0</v>
      </c>
      <c r="EF73" s="325">
        <f t="shared" si="624"/>
        <v>0</v>
      </c>
      <c r="EG73" s="324">
        <f t="shared" si="624"/>
        <v>0</v>
      </c>
      <c r="EH73" s="325">
        <f t="shared" si="624"/>
        <v>0</v>
      </c>
      <c r="EI73" s="325">
        <f t="shared" si="624"/>
        <v>0</v>
      </c>
      <c r="EJ73" s="324">
        <f t="shared" si="624"/>
        <v>0</v>
      </c>
      <c r="EK73" s="325">
        <f t="shared" si="624"/>
        <v>0</v>
      </c>
      <c r="EL73" s="325">
        <f t="shared" si="624"/>
        <v>0</v>
      </c>
      <c r="EM73" s="324">
        <f t="shared" si="624"/>
        <v>0</v>
      </c>
      <c r="EN73" s="325">
        <f t="shared" si="624"/>
        <v>0</v>
      </c>
      <c r="EO73" s="325">
        <f t="shared" si="624"/>
        <v>0</v>
      </c>
      <c r="EP73" s="324">
        <f t="shared" si="624"/>
        <v>0</v>
      </c>
      <c r="EQ73" s="325">
        <f t="shared" si="624"/>
        <v>0</v>
      </c>
      <c r="ER73" s="325">
        <f t="shared" si="624"/>
        <v>0</v>
      </c>
      <c r="ES73" s="324">
        <f t="shared" si="624"/>
        <v>0</v>
      </c>
      <c r="ET73" s="325">
        <f t="shared" si="624"/>
        <v>0</v>
      </c>
      <c r="EU73" s="325">
        <f t="shared" si="624"/>
        <v>0</v>
      </c>
      <c r="EV73" s="399">
        <f t="shared" si="624"/>
        <v>0</v>
      </c>
      <c r="EW73" s="399">
        <f t="shared" si="624"/>
        <v>0</v>
      </c>
      <c r="EX73" s="399">
        <f t="shared" si="624"/>
        <v>0</v>
      </c>
      <c r="EY73" s="325">
        <f t="shared" si="624"/>
        <v>0</v>
      </c>
      <c r="EZ73" s="325">
        <f t="shared" si="624"/>
        <v>0</v>
      </c>
      <c r="FA73" s="325">
        <f t="shared" si="624"/>
        <v>-10</v>
      </c>
      <c r="FB73" s="325">
        <f t="shared" si="624"/>
        <v>0</v>
      </c>
      <c r="FC73" s="325">
        <f t="shared" si="624"/>
        <v>0</v>
      </c>
      <c r="FD73" s="325">
        <f t="shared" si="624"/>
        <v>-58</v>
      </c>
      <c r="FE73" s="325">
        <f t="shared" si="624"/>
        <v>0</v>
      </c>
      <c r="FF73" s="325">
        <f t="shared" si="624"/>
        <v>0</v>
      </c>
      <c r="FG73" s="325">
        <f t="shared" si="624"/>
        <v>-71</v>
      </c>
      <c r="FH73" s="325">
        <f t="shared" si="624"/>
        <v>0</v>
      </c>
      <c r="FI73" s="325">
        <f t="shared" si="624"/>
        <v>0</v>
      </c>
      <c r="FJ73" s="325">
        <f t="shared" si="624"/>
        <v>-469023</v>
      </c>
      <c r="FK73" s="325">
        <f t="shared" si="624"/>
        <v>0</v>
      </c>
      <c r="FL73" s="325">
        <f t="shared" si="624"/>
        <v>0</v>
      </c>
      <c r="FM73" s="325">
        <f t="shared" si="624"/>
        <v>-210</v>
      </c>
      <c r="FN73" s="325">
        <f t="shared" si="624"/>
        <v>0</v>
      </c>
      <c r="FO73" s="325">
        <f t="shared" si="624"/>
        <v>0</v>
      </c>
      <c r="FP73" s="325">
        <f t="shared" si="624"/>
        <v>2631</v>
      </c>
      <c r="FQ73" s="325">
        <f t="shared" si="624"/>
        <v>0</v>
      </c>
      <c r="FR73" s="325">
        <f t="shared" si="624"/>
        <v>0</v>
      </c>
      <c r="FS73" s="325">
        <f t="shared" si="624"/>
        <v>-1058</v>
      </c>
      <c r="FT73" s="325">
        <f t="shared" si="624"/>
        <v>0</v>
      </c>
      <c r="FU73" s="325">
        <f t="shared" si="624"/>
        <v>0</v>
      </c>
      <c r="FV73" s="325">
        <f t="shared" si="624"/>
        <v>18</v>
      </c>
      <c r="FW73" s="325">
        <f t="shared" si="624"/>
        <v>0</v>
      </c>
      <c r="FX73" s="325">
        <f t="shared" si="624"/>
        <v>0</v>
      </c>
      <c r="FY73" s="325">
        <f t="shared" si="624"/>
        <v>-2722</v>
      </c>
      <c r="FZ73" s="325">
        <f t="shared" si="624"/>
        <v>0</v>
      </c>
      <c r="GA73" s="325">
        <f t="shared" si="624"/>
        <v>0</v>
      </c>
      <c r="GB73" s="325">
        <f t="shared" si="624"/>
        <v>-641</v>
      </c>
      <c r="GC73" s="325">
        <f t="shared" si="624"/>
        <v>0</v>
      </c>
      <c r="GD73" s="325">
        <f t="shared" si="624"/>
        <v>0</v>
      </c>
      <c r="GE73" s="325">
        <f t="shared" si="624"/>
        <v>-428</v>
      </c>
      <c r="GF73" s="325">
        <f t="shared" si="624"/>
        <v>0</v>
      </c>
      <c r="GG73" s="325">
        <f t="shared" si="624"/>
        <v>0</v>
      </c>
      <c r="GH73" s="325">
        <f t="shared" si="624"/>
        <v>-58</v>
      </c>
      <c r="GI73" s="325">
        <f t="shared" si="624"/>
        <v>0</v>
      </c>
      <c r="GJ73" s="325">
        <f t="shared" si="624"/>
        <v>0</v>
      </c>
      <c r="GK73" s="325">
        <f t="shared" si="624"/>
        <v>-374</v>
      </c>
      <c r="GL73" s="325">
        <f t="shared" si="624"/>
        <v>0</v>
      </c>
      <c r="GM73" s="325">
        <f t="shared" si="624"/>
        <v>0</v>
      </c>
      <c r="GN73" s="325">
        <f t="shared" si="624"/>
        <v>-472004</v>
      </c>
      <c r="GO73" s="325">
        <f t="shared" si="624"/>
        <v>0</v>
      </c>
      <c r="GP73" s="325">
        <f t="shared" si="624"/>
        <v>0</v>
      </c>
      <c r="GQ73" s="325">
        <f t="shared" si="624"/>
        <v>-2999</v>
      </c>
      <c r="GR73" s="325">
        <f t="shared" si="624"/>
        <v>40266</v>
      </c>
      <c r="GS73" s="325">
        <f t="shared" si="624"/>
        <v>41522</v>
      </c>
      <c r="GT73" s="325">
        <f t="shared" si="624"/>
        <v>24838</v>
      </c>
      <c r="GU73" s="325">
        <f t="shared" si="624"/>
        <v>0</v>
      </c>
      <c r="GV73" s="325">
        <f t="shared" si="624"/>
        <v>0</v>
      </c>
      <c r="GW73" s="325">
        <f t="shared" si="624"/>
        <v>-41085</v>
      </c>
      <c r="GX73" s="325">
        <f t="shared" si="624"/>
        <v>40266</v>
      </c>
      <c r="GY73" s="325">
        <f t="shared" si="624"/>
        <v>41522</v>
      </c>
      <c r="GZ73" s="325">
        <f t="shared" si="624"/>
        <v>-488155</v>
      </c>
      <c r="HA73" s="325">
        <f t="shared" si="624"/>
        <v>2174866</v>
      </c>
      <c r="HB73" s="325">
        <f t="shared" si="624"/>
        <v>6172467</v>
      </c>
      <c r="HC73" s="325">
        <f t="shared" si="624"/>
        <v>1513176</v>
      </c>
    </row>
    <row r="74" spans="1:211" x14ac:dyDescent="0.2">
      <c r="B74" s="324"/>
      <c r="C74" s="324"/>
      <c r="D74" s="324"/>
    </row>
    <row r="75" spans="1:211" x14ac:dyDescent="0.2">
      <c r="B75" s="324"/>
      <c r="C75" s="324"/>
      <c r="D75" s="324"/>
    </row>
    <row r="76" spans="1:211" x14ac:dyDescent="0.2">
      <c r="B76" s="324"/>
      <c r="C76" s="324"/>
      <c r="D76" s="324"/>
    </row>
    <row r="77" spans="1:211" x14ac:dyDescent="0.2">
      <c r="B77" s="324"/>
      <c r="C77" s="324"/>
      <c r="D77" s="324"/>
    </row>
    <row r="78" spans="1:211" x14ac:dyDescent="0.2">
      <c r="B78" s="324"/>
      <c r="C78" s="324"/>
      <c r="D78" s="324"/>
    </row>
    <row r="79" spans="1:211" x14ac:dyDescent="0.2">
      <c r="B79" s="324"/>
      <c r="C79" s="324"/>
      <c r="D79" s="324"/>
    </row>
    <row r="80" spans="1:211" x14ac:dyDescent="0.2">
      <c r="B80" s="324"/>
      <c r="C80" s="324"/>
      <c r="D80" s="324"/>
    </row>
    <row r="81" spans="1:209" s="328" customFormat="1" x14ac:dyDescent="0.2">
      <c r="A81" s="49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7"/>
      <c r="DS81" s="327"/>
      <c r="DT81" s="327"/>
      <c r="DU81" s="326"/>
      <c r="DV81" s="326"/>
      <c r="DW81" s="326"/>
      <c r="DX81" s="326"/>
      <c r="DY81" s="326"/>
      <c r="DZ81" s="326"/>
      <c r="EA81" s="326"/>
      <c r="EB81" s="326"/>
      <c r="EC81" s="326"/>
      <c r="ED81" s="326"/>
      <c r="EE81" s="326"/>
      <c r="EF81" s="326"/>
      <c r="EG81" s="326"/>
      <c r="EH81" s="326"/>
      <c r="EI81" s="326"/>
      <c r="EJ81" s="326"/>
      <c r="EK81" s="326"/>
      <c r="EL81" s="326"/>
      <c r="EM81" s="326"/>
      <c r="EN81" s="326"/>
      <c r="EO81" s="326"/>
      <c r="EP81" s="326"/>
      <c r="EQ81" s="326"/>
      <c r="ER81" s="326"/>
      <c r="ES81" s="326"/>
      <c r="ET81" s="326"/>
      <c r="EU81" s="326"/>
      <c r="EV81" s="327"/>
      <c r="EW81" s="327"/>
      <c r="EX81" s="327"/>
      <c r="EY81" s="326"/>
      <c r="EZ81" s="326"/>
      <c r="FA81" s="326"/>
      <c r="FB81" s="326"/>
      <c r="FC81" s="326"/>
      <c r="FD81" s="326"/>
      <c r="FE81" s="326"/>
      <c r="FF81" s="326"/>
      <c r="FG81" s="326"/>
      <c r="FH81" s="326"/>
      <c r="FI81" s="326"/>
      <c r="FJ81" s="326"/>
      <c r="FK81" s="326"/>
      <c r="FL81" s="326"/>
      <c r="FM81" s="326"/>
      <c r="FN81" s="326"/>
      <c r="FO81" s="326"/>
      <c r="FP81" s="326"/>
      <c r="FQ81" s="326"/>
      <c r="FR81" s="326"/>
      <c r="FS81" s="326"/>
      <c r="FT81" s="326"/>
      <c r="FU81" s="326"/>
      <c r="FV81" s="326"/>
      <c r="FW81" s="326"/>
      <c r="FX81" s="326"/>
      <c r="FY81" s="326"/>
      <c r="FZ81" s="326"/>
      <c r="GA81" s="326"/>
      <c r="GB81" s="326"/>
      <c r="GC81" s="326"/>
      <c r="GD81" s="326"/>
      <c r="GE81" s="326"/>
      <c r="GF81" s="326"/>
      <c r="GG81" s="326"/>
      <c r="GH81" s="326"/>
      <c r="GI81" s="326"/>
      <c r="GJ81" s="326"/>
      <c r="GK81" s="326"/>
      <c r="GL81" s="327"/>
      <c r="GM81" s="327"/>
      <c r="GN81" s="327"/>
      <c r="GO81" s="327"/>
      <c r="GP81" s="327"/>
      <c r="GQ81" s="327"/>
      <c r="GR81" s="327"/>
      <c r="GS81" s="327"/>
      <c r="GT81" s="327"/>
      <c r="GU81" s="327"/>
      <c r="GV81" s="327"/>
      <c r="GW81" s="327"/>
      <c r="GX81" s="327"/>
      <c r="GY81" s="327"/>
      <c r="GZ81" s="327"/>
      <c r="HA81" s="327"/>
    </row>
    <row r="82" spans="1:209" x14ac:dyDescent="0.2">
      <c r="B82" s="324"/>
      <c r="C82" s="324"/>
      <c r="D82" s="324"/>
    </row>
    <row r="83" spans="1:209" x14ac:dyDescent="0.2">
      <c r="B83" s="324"/>
      <c r="C83" s="324"/>
      <c r="D83" s="324"/>
    </row>
    <row r="84" spans="1:209" x14ac:dyDescent="0.2">
      <c r="B84" s="324"/>
      <c r="C84" s="324"/>
      <c r="D84" s="324"/>
    </row>
    <row r="85" spans="1:209" x14ac:dyDescent="0.2">
      <c r="B85" s="324"/>
      <c r="C85" s="324"/>
      <c r="D85" s="324"/>
    </row>
    <row r="86" spans="1:209" s="328" customFormat="1" x14ac:dyDescent="0.2">
      <c r="A86" s="49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7"/>
      <c r="DS86" s="327"/>
      <c r="DT86" s="327"/>
      <c r="DU86" s="326"/>
      <c r="DV86" s="326"/>
      <c r="DW86" s="326"/>
      <c r="DX86" s="326"/>
      <c r="DY86" s="326"/>
      <c r="DZ86" s="326"/>
      <c r="EA86" s="326"/>
      <c r="EB86" s="326"/>
      <c r="EC86" s="326"/>
      <c r="ED86" s="326"/>
      <c r="EE86" s="326"/>
      <c r="EF86" s="326"/>
      <c r="EG86" s="326"/>
      <c r="EH86" s="326"/>
      <c r="EI86" s="326"/>
      <c r="EJ86" s="326"/>
      <c r="EK86" s="326"/>
      <c r="EL86" s="326"/>
      <c r="EM86" s="326"/>
      <c r="EN86" s="326"/>
      <c r="EO86" s="326"/>
      <c r="EP86" s="326"/>
      <c r="EQ86" s="326"/>
      <c r="ER86" s="326"/>
      <c r="ES86" s="326"/>
      <c r="ET86" s="326"/>
      <c r="EU86" s="326"/>
      <c r="EV86" s="327"/>
      <c r="EW86" s="327"/>
      <c r="EX86" s="327"/>
      <c r="EY86" s="326"/>
      <c r="EZ86" s="326"/>
      <c r="FA86" s="326"/>
      <c r="FB86" s="326"/>
      <c r="FC86" s="326"/>
      <c r="FD86" s="326"/>
      <c r="FE86" s="326"/>
      <c r="FF86" s="326"/>
      <c r="FG86" s="326"/>
      <c r="FH86" s="326"/>
      <c r="FI86" s="326"/>
      <c r="FJ86" s="326"/>
      <c r="FK86" s="326"/>
      <c r="FL86" s="326"/>
      <c r="FM86" s="326"/>
      <c r="FN86" s="326"/>
      <c r="FO86" s="326"/>
      <c r="FP86" s="326"/>
      <c r="FQ86" s="326"/>
      <c r="FR86" s="326"/>
      <c r="FS86" s="326"/>
      <c r="FT86" s="326"/>
      <c r="FU86" s="326"/>
      <c r="FV86" s="326"/>
      <c r="FW86" s="326"/>
      <c r="FX86" s="326"/>
      <c r="FY86" s="326"/>
      <c r="FZ86" s="326"/>
      <c r="GA86" s="326"/>
      <c r="GB86" s="326"/>
      <c r="GC86" s="326"/>
      <c r="GD86" s="326"/>
      <c r="GE86" s="326"/>
      <c r="GF86" s="326"/>
      <c r="GG86" s="326"/>
      <c r="GH86" s="326"/>
      <c r="GI86" s="326"/>
      <c r="GJ86" s="326"/>
      <c r="GK86" s="326"/>
      <c r="GL86" s="327"/>
      <c r="GM86" s="327"/>
      <c r="GN86" s="327"/>
      <c r="GO86" s="327"/>
      <c r="GP86" s="327"/>
      <c r="GQ86" s="327"/>
      <c r="GR86" s="327"/>
      <c r="GS86" s="327"/>
      <c r="GT86" s="327"/>
      <c r="GU86" s="327"/>
      <c r="GV86" s="327"/>
      <c r="GW86" s="327"/>
      <c r="GX86" s="327"/>
      <c r="GY86" s="327"/>
      <c r="GZ86" s="327"/>
      <c r="HA86" s="327"/>
    </row>
    <row r="87" spans="1:209" s="328" customFormat="1" x14ac:dyDescent="0.2">
      <c r="A87" s="49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7"/>
      <c r="DS87" s="327"/>
      <c r="DT87" s="327"/>
      <c r="DU87" s="326"/>
      <c r="DV87" s="326"/>
      <c r="DW87" s="326"/>
      <c r="DX87" s="326"/>
      <c r="DY87" s="326"/>
      <c r="DZ87" s="326"/>
      <c r="EA87" s="326"/>
      <c r="EB87" s="326"/>
      <c r="EC87" s="326"/>
      <c r="ED87" s="326"/>
      <c r="EE87" s="326"/>
      <c r="EF87" s="326"/>
      <c r="EG87" s="326"/>
      <c r="EH87" s="326"/>
      <c r="EI87" s="326"/>
      <c r="EJ87" s="326"/>
      <c r="EK87" s="326"/>
      <c r="EL87" s="326"/>
      <c r="EM87" s="326"/>
      <c r="EN87" s="326"/>
      <c r="EO87" s="326"/>
      <c r="EP87" s="326"/>
      <c r="EQ87" s="326"/>
      <c r="ER87" s="326"/>
      <c r="ES87" s="326"/>
      <c r="ET87" s="326"/>
      <c r="EU87" s="326"/>
      <c r="EV87" s="327"/>
      <c r="EW87" s="327"/>
      <c r="EX87" s="327"/>
      <c r="EY87" s="326"/>
      <c r="EZ87" s="326"/>
      <c r="FA87" s="326"/>
      <c r="FB87" s="326"/>
      <c r="FC87" s="326"/>
      <c r="FD87" s="326"/>
      <c r="FE87" s="326"/>
      <c r="FF87" s="326"/>
      <c r="FG87" s="326"/>
      <c r="FH87" s="326"/>
      <c r="FI87" s="326"/>
      <c r="FJ87" s="326"/>
      <c r="FK87" s="326"/>
      <c r="FL87" s="326"/>
      <c r="FM87" s="326"/>
      <c r="FN87" s="326"/>
      <c r="FO87" s="326"/>
      <c r="FP87" s="326"/>
      <c r="FQ87" s="326"/>
      <c r="FR87" s="326"/>
      <c r="FS87" s="326"/>
      <c r="FT87" s="326"/>
      <c r="FU87" s="326"/>
      <c r="FV87" s="326"/>
      <c r="FW87" s="326"/>
      <c r="FX87" s="326"/>
      <c r="FY87" s="326"/>
      <c r="FZ87" s="326"/>
      <c r="GA87" s="326"/>
      <c r="GB87" s="326"/>
      <c r="GC87" s="326"/>
      <c r="GD87" s="326"/>
      <c r="GE87" s="326"/>
      <c r="GF87" s="326"/>
      <c r="GG87" s="326"/>
      <c r="GH87" s="326"/>
      <c r="GI87" s="326"/>
      <c r="GJ87" s="326"/>
      <c r="GK87" s="326"/>
      <c r="GL87" s="327"/>
      <c r="GM87" s="327"/>
      <c r="GN87" s="327"/>
      <c r="GO87" s="327"/>
      <c r="GP87" s="327"/>
      <c r="GQ87" s="327"/>
      <c r="GR87" s="327"/>
      <c r="GS87" s="327"/>
      <c r="GT87" s="327"/>
      <c r="GU87" s="327"/>
      <c r="GV87" s="327"/>
      <c r="GW87" s="327"/>
      <c r="GX87" s="327"/>
      <c r="GY87" s="327"/>
      <c r="GZ87" s="327"/>
      <c r="HA87" s="327"/>
    </row>
    <row r="88" spans="1:209" x14ac:dyDescent="0.2">
      <c r="B88" s="324"/>
      <c r="C88" s="324"/>
      <c r="D88" s="324"/>
    </row>
    <row r="89" spans="1:209" x14ac:dyDescent="0.2">
      <c r="B89" s="324"/>
      <c r="C89" s="324"/>
      <c r="D89" s="324"/>
    </row>
    <row r="90" spans="1:209" x14ac:dyDescent="0.2">
      <c r="B90" s="324"/>
      <c r="C90" s="324"/>
      <c r="D90" s="324"/>
    </row>
    <row r="91" spans="1:209" x14ac:dyDescent="0.2">
      <c r="B91" s="324"/>
      <c r="C91" s="324"/>
      <c r="D91" s="324"/>
    </row>
    <row r="92" spans="1:209" x14ac:dyDescent="0.2">
      <c r="B92" s="324"/>
      <c r="C92" s="324"/>
      <c r="D92" s="324"/>
    </row>
    <row r="93" spans="1:209" x14ac:dyDescent="0.2">
      <c r="B93" s="324"/>
      <c r="C93" s="324"/>
      <c r="D93" s="324"/>
    </row>
    <row r="94" spans="1:209" x14ac:dyDescent="0.2">
      <c r="B94" s="324"/>
      <c r="C94" s="324"/>
      <c r="D94" s="324"/>
    </row>
    <row r="95" spans="1:209" x14ac:dyDescent="0.2">
      <c r="B95" s="324"/>
      <c r="C95" s="324"/>
      <c r="D95" s="324"/>
    </row>
    <row r="96" spans="1:209" x14ac:dyDescent="0.2">
      <c r="B96" s="324"/>
      <c r="C96" s="324"/>
      <c r="D96" s="324"/>
    </row>
    <row r="97" spans="1:209" s="328" customFormat="1" x14ac:dyDescent="0.2">
      <c r="A97" s="49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7"/>
      <c r="DS97" s="327"/>
      <c r="DT97" s="327"/>
      <c r="DU97" s="326"/>
      <c r="DV97" s="326"/>
      <c r="DW97" s="326"/>
      <c r="DX97" s="326"/>
      <c r="DY97" s="326"/>
      <c r="DZ97" s="326"/>
      <c r="EA97" s="326"/>
      <c r="EB97" s="326"/>
      <c r="EC97" s="326"/>
      <c r="ED97" s="326"/>
      <c r="EE97" s="326"/>
      <c r="EF97" s="326"/>
      <c r="EG97" s="326"/>
      <c r="EH97" s="326"/>
      <c r="EI97" s="326"/>
      <c r="EJ97" s="326"/>
      <c r="EK97" s="326"/>
      <c r="EL97" s="326"/>
      <c r="EM97" s="326"/>
      <c r="EN97" s="326"/>
      <c r="EO97" s="326"/>
      <c r="EP97" s="326"/>
      <c r="EQ97" s="326"/>
      <c r="ER97" s="326"/>
      <c r="ES97" s="326"/>
      <c r="ET97" s="326"/>
      <c r="EU97" s="326"/>
      <c r="EV97" s="327"/>
      <c r="EW97" s="327"/>
      <c r="EX97" s="327"/>
      <c r="EY97" s="326"/>
      <c r="EZ97" s="326"/>
      <c r="FA97" s="326"/>
      <c r="FB97" s="326"/>
      <c r="FC97" s="326"/>
      <c r="FD97" s="326"/>
      <c r="FE97" s="326"/>
      <c r="FF97" s="326"/>
      <c r="FG97" s="326"/>
      <c r="FH97" s="326"/>
      <c r="FI97" s="326"/>
      <c r="FJ97" s="326"/>
      <c r="FK97" s="326"/>
      <c r="FL97" s="326"/>
      <c r="FM97" s="326"/>
      <c r="FN97" s="326"/>
      <c r="FO97" s="326"/>
      <c r="FP97" s="326"/>
      <c r="FQ97" s="326"/>
      <c r="FR97" s="326"/>
      <c r="FS97" s="326"/>
      <c r="FT97" s="326"/>
      <c r="FU97" s="326"/>
      <c r="FV97" s="326"/>
      <c r="FW97" s="326"/>
      <c r="FX97" s="326"/>
      <c r="FY97" s="326"/>
      <c r="FZ97" s="326"/>
      <c r="GA97" s="326"/>
      <c r="GB97" s="326"/>
      <c r="GC97" s="326"/>
      <c r="GD97" s="326"/>
      <c r="GE97" s="326"/>
      <c r="GF97" s="326"/>
      <c r="GG97" s="326"/>
      <c r="GH97" s="326"/>
      <c r="GI97" s="326"/>
      <c r="GJ97" s="326"/>
      <c r="GK97" s="326"/>
      <c r="GL97" s="327"/>
      <c r="GM97" s="327"/>
      <c r="GN97" s="327"/>
      <c r="GO97" s="327"/>
      <c r="GP97" s="327"/>
      <c r="GQ97" s="327"/>
      <c r="GR97" s="327"/>
      <c r="GS97" s="327"/>
      <c r="GT97" s="327"/>
      <c r="GU97" s="327"/>
      <c r="GV97" s="327"/>
      <c r="GW97" s="327"/>
      <c r="GX97" s="327"/>
      <c r="GY97" s="327"/>
      <c r="GZ97" s="327"/>
      <c r="HA97" s="327"/>
    </row>
    <row r="98" spans="1:209" x14ac:dyDescent="0.2">
      <c r="B98" s="324"/>
      <c r="C98" s="324"/>
      <c r="D98" s="324"/>
    </row>
    <row r="99" spans="1:209" x14ac:dyDescent="0.2">
      <c r="B99" s="324"/>
      <c r="C99" s="324"/>
      <c r="D99" s="324"/>
    </row>
    <row r="100" spans="1:209" x14ac:dyDescent="0.2">
      <c r="B100" s="324"/>
      <c r="C100" s="324"/>
      <c r="D100" s="324"/>
    </row>
    <row r="101" spans="1:209" x14ac:dyDescent="0.2">
      <c r="B101" s="324"/>
      <c r="C101" s="324"/>
      <c r="D101" s="324"/>
    </row>
    <row r="102" spans="1:209" x14ac:dyDescent="0.2">
      <c r="B102" s="324"/>
      <c r="C102" s="324"/>
      <c r="D102" s="324"/>
    </row>
    <row r="103" spans="1:209" x14ac:dyDescent="0.2">
      <c r="B103" s="324"/>
      <c r="C103" s="324"/>
      <c r="D103" s="324"/>
    </row>
    <row r="104" spans="1:209" x14ac:dyDescent="0.2">
      <c r="B104" s="324"/>
      <c r="C104" s="324"/>
      <c r="D104" s="324"/>
    </row>
    <row r="105" spans="1:209" x14ac:dyDescent="0.2">
      <c r="B105" s="324"/>
      <c r="C105" s="324"/>
      <c r="D105" s="324"/>
    </row>
    <row r="106" spans="1:209" x14ac:dyDescent="0.2">
      <c r="B106" s="324"/>
      <c r="C106" s="324"/>
      <c r="D106" s="324"/>
    </row>
    <row r="107" spans="1:209" x14ac:dyDescent="0.2">
      <c r="B107" s="324"/>
      <c r="C107" s="324"/>
      <c r="D107" s="324"/>
    </row>
    <row r="108" spans="1:209" x14ac:dyDescent="0.2">
      <c r="B108" s="324"/>
      <c r="C108" s="324"/>
      <c r="D108" s="324"/>
    </row>
    <row r="109" spans="1:209" x14ac:dyDescent="0.2">
      <c r="B109" s="324"/>
      <c r="C109" s="324"/>
      <c r="D109" s="324"/>
    </row>
    <row r="110" spans="1:209" x14ac:dyDescent="0.2">
      <c r="B110" s="324"/>
      <c r="C110" s="324"/>
      <c r="D110" s="324"/>
    </row>
    <row r="111" spans="1:209" x14ac:dyDescent="0.2">
      <c r="B111" s="324"/>
      <c r="C111" s="324"/>
      <c r="D111" s="324"/>
    </row>
    <row r="112" spans="1:209" x14ac:dyDescent="0.2">
      <c r="B112" s="324"/>
      <c r="C112" s="324"/>
      <c r="D112" s="324"/>
    </row>
    <row r="113" spans="2:4" s="304" customFormat="1" x14ac:dyDescent="0.2">
      <c r="B113" s="324"/>
      <c r="C113" s="324"/>
      <c r="D113" s="324"/>
    </row>
    <row r="114" spans="2:4" s="304" customFormat="1" x14ac:dyDescent="0.2">
      <c r="B114" s="324"/>
      <c r="C114" s="324"/>
      <c r="D114" s="324"/>
    </row>
    <row r="115" spans="2:4" s="304" customFormat="1" x14ac:dyDescent="0.2">
      <c r="B115" s="324"/>
      <c r="C115" s="324"/>
      <c r="D115" s="324"/>
    </row>
    <row r="116" spans="2:4" s="304" customFormat="1" x14ac:dyDescent="0.2">
      <c r="B116" s="324"/>
      <c r="C116" s="324"/>
      <c r="D116" s="324"/>
    </row>
    <row r="117" spans="2:4" s="304" customFormat="1" x14ac:dyDescent="0.2">
      <c r="B117" s="324"/>
      <c r="C117" s="324"/>
      <c r="D117" s="324"/>
    </row>
    <row r="118" spans="2:4" s="304" customFormat="1" x14ac:dyDescent="0.2">
      <c r="B118" s="324"/>
      <c r="C118" s="324"/>
      <c r="D118" s="324"/>
    </row>
    <row r="119" spans="2:4" s="304" customFormat="1" x14ac:dyDescent="0.2">
      <c r="B119" s="324"/>
      <c r="C119" s="324"/>
      <c r="D119" s="324"/>
    </row>
    <row r="120" spans="2:4" s="304" customFormat="1" x14ac:dyDescent="0.2">
      <c r="B120" s="324"/>
      <c r="C120" s="324"/>
      <c r="D120" s="324"/>
    </row>
    <row r="121" spans="2:4" s="304" customFormat="1" x14ac:dyDescent="0.2">
      <c r="B121" s="324"/>
      <c r="C121" s="324"/>
      <c r="D121" s="324"/>
    </row>
    <row r="122" spans="2:4" s="304" customFormat="1" x14ac:dyDescent="0.2">
      <c r="B122" s="324"/>
      <c r="C122" s="324"/>
      <c r="D122" s="324"/>
    </row>
    <row r="123" spans="2:4" s="304" customFormat="1" x14ac:dyDescent="0.2">
      <c r="B123" s="324"/>
      <c r="C123" s="324"/>
      <c r="D123" s="324"/>
    </row>
    <row r="124" spans="2:4" s="304" customFormat="1" x14ac:dyDescent="0.2">
      <c r="B124" s="324"/>
      <c r="C124" s="324"/>
      <c r="D124" s="324"/>
    </row>
    <row r="125" spans="2:4" s="304" customFormat="1" x14ac:dyDescent="0.2">
      <c r="B125" s="324"/>
      <c r="C125" s="324"/>
      <c r="D125" s="324"/>
    </row>
    <row r="126" spans="2:4" s="304" customFormat="1" x14ac:dyDescent="0.2">
      <c r="B126" s="324"/>
      <c r="C126" s="324"/>
      <c r="D126" s="324"/>
    </row>
    <row r="127" spans="2:4" s="304" customFormat="1" x14ac:dyDescent="0.2">
      <c r="B127" s="324"/>
      <c r="C127" s="324"/>
      <c r="D127" s="324"/>
    </row>
    <row r="128" spans="2:4" s="304" customFormat="1" x14ac:dyDescent="0.2">
      <c r="B128" s="324"/>
      <c r="C128" s="324"/>
      <c r="D128" s="324"/>
    </row>
    <row r="129" spans="2:4" s="304" customFormat="1" x14ac:dyDescent="0.2">
      <c r="B129" s="324"/>
      <c r="C129" s="324"/>
      <c r="D129" s="324"/>
    </row>
    <row r="130" spans="2:4" s="304" customFormat="1" x14ac:dyDescent="0.2">
      <c r="B130" s="324"/>
      <c r="C130" s="324"/>
      <c r="D130" s="324"/>
    </row>
    <row r="131" spans="2:4" s="304" customFormat="1" x14ac:dyDescent="0.2">
      <c r="B131" s="324"/>
      <c r="C131" s="324"/>
      <c r="D131" s="324"/>
    </row>
    <row r="132" spans="2:4" s="304" customFormat="1" x14ac:dyDescent="0.2">
      <c r="B132" s="324"/>
      <c r="C132" s="324"/>
      <c r="D132" s="324"/>
    </row>
    <row r="133" spans="2:4" s="304" customFormat="1" x14ac:dyDescent="0.2">
      <c r="B133" s="324"/>
      <c r="C133" s="324"/>
      <c r="D133" s="324"/>
    </row>
    <row r="134" spans="2:4" s="304" customFormat="1" x14ac:dyDescent="0.2">
      <c r="B134" s="324"/>
      <c r="C134" s="324"/>
      <c r="D134" s="324"/>
    </row>
    <row r="135" spans="2:4" s="304" customFormat="1" x14ac:dyDescent="0.2">
      <c r="B135" s="324"/>
      <c r="C135" s="324"/>
      <c r="D135" s="324"/>
    </row>
    <row r="136" spans="2:4" s="304" customFormat="1" x14ac:dyDescent="0.2">
      <c r="B136" s="324"/>
      <c r="C136" s="324"/>
      <c r="D136" s="324"/>
    </row>
    <row r="137" spans="2:4" s="304" customFormat="1" x14ac:dyDescent="0.2">
      <c r="B137" s="324"/>
      <c r="C137" s="324"/>
      <c r="D137" s="324"/>
    </row>
    <row r="138" spans="2:4" s="304" customFormat="1" x14ac:dyDescent="0.2">
      <c r="B138" s="324"/>
      <c r="C138" s="324"/>
      <c r="D138" s="324"/>
    </row>
    <row r="139" spans="2:4" s="304" customFormat="1" x14ac:dyDescent="0.2">
      <c r="B139" s="324"/>
      <c r="C139" s="324"/>
      <c r="D139" s="324"/>
    </row>
    <row r="140" spans="2:4" s="304" customFormat="1" x14ac:dyDescent="0.2">
      <c r="B140" s="324"/>
      <c r="C140" s="324"/>
      <c r="D140" s="324"/>
    </row>
    <row r="141" spans="2:4" s="304" customFormat="1" x14ac:dyDescent="0.2">
      <c r="B141" s="324"/>
      <c r="C141" s="324"/>
      <c r="D141" s="324"/>
    </row>
    <row r="142" spans="2:4" s="304" customFormat="1" x14ac:dyDescent="0.2">
      <c r="B142" s="324"/>
      <c r="C142" s="324"/>
      <c r="D142" s="324"/>
    </row>
    <row r="143" spans="2:4" s="304" customFormat="1" x14ac:dyDescent="0.2">
      <c r="B143" s="324"/>
      <c r="C143" s="324"/>
      <c r="D143" s="324"/>
    </row>
    <row r="144" spans="2:4" s="304" customFormat="1" x14ac:dyDescent="0.2">
      <c r="B144" s="324"/>
      <c r="C144" s="324"/>
      <c r="D144" s="324"/>
    </row>
    <row r="145" spans="2:4" s="304" customFormat="1" x14ac:dyDescent="0.2">
      <c r="B145" s="324"/>
      <c r="C145" s="324"/>
      <c r="D145" s="324"/>
    </row>
    <row r="146" spans="2:4" s="304" customFormat="1" x14ac:dyDescent="0.2">
      <c r="B146" s="324"/>
      <c r="C146" s="324"/>
      <c r="D146" s="324"/>
    </row>
    <row r="147" spans="2:4" s="304" customFormat="1" x14ac:dyDescent="0.2">
      <c r="B147" s="324"/>
      <c r="C147" s="324"/>
      <c r="D147" s="324"/>
    </row>
    <row r="148" spans="2:4" s="304" customFormat="1" x14ac:dyDescent="0.2">
      <c r="B148" s="324"/>
      <c r="C148" s="324"/>
      <c r="D148" s="324"/>
    </row>
    <row r="149" spans="2:4" s="304" customFormat="1" x14ac:dyDescent="0.2">
      <c r="B149" s="324"/>
      <c r="C149" s="324"/>
      <c r="D149" s="324"/>
    </row>
    <row r="150" spans="2:4" s="304" customFormat="1" x14ac:dyDescent="0.2">
      <c r="B150" s="324"/>
      <c r="C150" s="324"/>
      <c r="D150" s="324"/>
    </row>
    <row r="151" spans="2:4" s="304" customFormat="1" x14ac:dyDescent="0.2">
      <c r="B151" s="324"/>
      <c r="C151" s="324"/>
      <c r="D151" s="324"/>
    </row>
    <row r="152" spans="2:4" s="304" customFormat="1" x14ac:dyDescent="0.2">
      <c r="B152" s="324"/>
      <c r="C152" s="324"/>
      <c r="D152" s="324"/>
    </row>
    <row r="153" spans="2:4" s="304" customFormat="1" x14ac:dyDescent="0.2">
      <c r="B153" s="324"/>
      <c r="C153" s="324"/>
      <c r="D153" s="324"/>
    </row>
    <row r="154" spans="2:4" s="304" customFormat="1" x14ac:dyDescent="0.2">
      <c r="B154" s="324"/>
      <c r="C154" s="324"/>
      <c r="D154" s="324"/>
    </row>
    <row r="155" spans="2:4" s="304" customFormat="1" x14ac:dyDescent="0.2">
      <c r="B155" s="324"/>
      <c r="C155" s="324"/>
      <c r="D155" s="324"/>
    </row>
    <row r="156" spans="2:4" s="304" customFormat="1" x14ac:dyDescent="0.2">
      <c r="B156" s="324"/>
      <c r="C156" s="324"/>
      <c r="D156" s="324"/>
    </row>
    <row r="157" spans="2:4" s="304" customFormat="1" x14ac:dyDescent="0.2">
      <c r="B157" s="324"/>
      <c r="C157" s="324"/>
      <c r="D157" s="324"/>
    </row>
    <row r="158" spans="2:4" s="304" customFormat="1" x14ac:dyDescent="0.2">
      <c r="B158" s="324"/>
      <c r="C158" s="324"/>
      <c r="D158" s="324"/>
    </row>
    <row r="159" spans="2:4" s="304" customFormat="1" x14ac:dyDescent="0.2">
      <c r="B159" s="324"/>
      <c r="C159" s="324"/>
      <c r="D159" s="324"/>
    </row>
    <row r="160" spans="2:4" s="304" customFormat="1" x14ac:dyDescent="0.2">
      <c r="B160" s="324"/>
      <c r="C160" s="324"/>
      <c r="D160" s="324"/>
    </row>
    <row r="161" spans="2:4" s="304" customFormat="1" x14ac:dyDescent="0.2">
      <c r="B161" s="324"/>
      <c r="C161" s="324"/>
      <c r="D161" s="324"/>
    </row>
    <row r="162" spans="2:4" s="304" customFormat="1" x14ac:dyDescent="0.2">
      <c r="B162" s="324"/>
      <c r="C162" s="324"/>
      <c r="D162" s="324"/>
    </row>
    <row r="163" spans="2:4" s="304" customFormat="1" x14ac:dyDescent="0.2">
      <c r="B163" s="324"/>
      <c r="C163" s="324"/>
      <c r="D163" s="324"/>
    </row>
    <row r="164" spans="2:4" s="304" customFormat="1" x14ac:dyDescent="0.2">
      <c r="B164" s="324"/>
      <c r="C164" s="324"/>
      <c r="D164" s="324"/>
    </row>
    <row r="165" spans="2:4" s="304" customFormat="1" x14ac:dyDescent="0.2">
      <c r="B165" s="324"/>
      <c r="C165" s="324"/>
      <c r="D165" s="324"/>
    </row>
    <row r="166" spans="2:4" s="304" customFormat="1" x14ac:dyDescent="0.2">
      <c r="B166" s="324"/>
      <c r="C166" s="324"/>
      <c r="D166" s="324"/>
    </row>
    <row r="167" spans="2:4" s="304" customFormat="1" x14ac:dyDescent="0.2">
      <c r="B167" s="324"/>
      <c r="C167" s="324"/>
      <c r="D167" s="324"/>
    </row>
    <row r="168" spans="2:4" s="304" customFormat="1" x14ac:dyDescent="0.2">
      <c r="B168" s="324"/>
      <c r="C168" s="324"/>
      <c r="D168" s="324"/>
    </row>
    <row r="169" spans="2:4" s="304" customFormat="1" x14ac:dyDescent="0.2">
      <c r="B169" s="324"/>
      <c r="C169" s="324"/>
      <c r="D169" s="324"/>
    </row>
    <row r="170" spans="2:4" s="304" customFormat="1" x14ac:dyDescent="0.2">
      <c r="B170" s="324"/>
      <c r="C170" s="324"/>
      <c r="D170" s="324"/>
    </row>
    <row r="171" spans="2:4" s="304" customFormat="1" x14ac:dyDescent="0.2">
      <c r="B171" s="324"/>
      <c r="C171" s="324"/>
      <c r="D171" s="324"/>
    </row>
    <row r="172" spans="2:4" s="304" customFormat="1" x14ac:dyDescent="0.2">
      <c r="B172" s="324"/>
      <c r="C172" s="324"/>
      <c r="D172" s="324"/>
    </row>
    <row r="173" spans="2:4" s="304" customFormat="1" x14ac:dyDescent="0.2">
      <c r="B173" s="324"/>
      <c r="C173" s="324"/>
      <c r="D173" s="324"/>
    </row>
    <row r="174" spans="2:4" s="304" customFormat="1" x14ac:dyDescent="0.2">
      <c r="B174" s="324"/>
      <c r="C174" s="324"/>
      <c r="D174" s="324"/>
    </row>
    <row r="175" spans="2:4" s="304" customFormat="1" x14ac:dyDescent="0.2">
      <c r="B175" s="324"/>
      <c r="C175" s="324"/>
      <c r="D175" s="324"/>
    </row>
    <row r="176" spans="2:4" s="304" customFormat="1" x14ac:dyDescent="0.2">
      <c r="B176" s="324"/>
      <c r="C176" s="324"/>
      <c r="D176" s="324"/>
    </row>
    <row r="177" spans="2:4" s="304" customFormat="1" x14ac:dyDescent="0.2">
      <c r="B177" s="324"/>
      <c r="C177" s="324"/>
      <c r="D177" s="324"/>
    </row>
    <row r="178" spans="2:4" s="304" customFormat="1" x14ac:dyDescent="0.2">
      <c r="B178" s="324"/>
      <c r="C178" s="324"/>
      <c r="D178" s="324"/>
    </row>
    <row r="179" spans="2:4" s="304" customFormat="1" x14ac:dyDescent="0.2">
      <c r="B179" s="324"/>
      <c r="C179" s="324"/>
      <c r="D179" s="324"/>
    </row>
    <row r="180" spans="2:4" s="304" customFormat="1" x14ac:dyDescent="0.2">
      <c r="B180" s="324"/>
      <c r="C180" s="324"/>
      <c r="D180" s="324"/>
    </row>
    <row r="181" spans="2:4" s="304" customFormat="1" x14ac:dyDescent="0.2">
      <c r="B181" s="324"/>
      <c r="C181" s="324"/>
      <c r="D181" s="324"/>
    </row>
    <row r="182" spans="2:4" s="304" customFormat="1" x14ac:dyDescent="0.2">
      <c r="B182" s="324"/>
      <c r="C182" s="324"/>
      <c r="D182" s="324"/>
    </row>
    <row r="183" spans="2:4" s="304" customFormat="1" x14ac:dyDescent="0.2">
      <c r="B183" s="324"/>
      <c r="C183" s="324"/>
      <c r="D183" s="324"/>
    </row>
    <row r="184" spans="2:4" s="304" customFormat="1" x14ac:dyDescent="0.2">
      <c r="B184" s="324"/>
      <c r="C184" s="324"/>
      <c r="D184" s="324"/>
    </row>
    <row r="185" spans="2:4" s="304" customFormat="1" x14ac:dyDescent="0.2">
      <c r="B185" s="324"/>
      <c r="C185" s="324"/>
      <c r="D185" s="324"/>
    </row>
    <row r="186" spans="2:4" s="304" customFormat="1" x14ac:dyDescent="0.2">
      <c r="B186" s="324"/>
      <c r="C186" s="324"/>
      <c r="D186" s="324"/>
    </row>
    <row r="187" spans="2:4" s="304" customFormat="1" x14ac:dyDescent="0.2">
      <c r="B187" s="324"/>
      <c r="C187" s="324"/>
      <c r="D187" s="324"/>
    </row>
    <row r="188" spans="2:4" s="304" customFormat="1" x14ac:dyDescent="0.2">
      <c r="B188" s="324"/>
      <c r="C188" s="324"/>
      <c r="D188" s="324"/>
    </row>
    <row r="189" spans="2:4" s="304" customFormat="1" x14ac:dyDescent="0.2">
      <c r="B189" s="324"/>
      <c r="C189" s="324"/>
      <c r="D189" s="324"/>
    </row>
    <row r="190" spans="2:4" s="304" customFormat="1" x14ac:dyDescent="0.2">
      <c r="B190" s="324"/>
      <c r="C190" s="324"/>
      <c r="D190" s="324"/>
    </row>
    <row r="191" spans="2:4" s="304" customFormat="1" x14ac:dyDescent="0.2">
      <c r="B191" s="324"/>
      <c r="C191" s="324"/>
      <c r="D191" s="324"/>
    </row>
    <row r="192" spans="2:4" s="304" customFormat="1" x14ac:dyDescent="0.2">
      <c r="B192" s="324"/>
      <c r="C192" s="324"/>
      <c r="D192" s="324"/>
    </row>
    <row r="193" spans="2:4" s="304" customFormat="1" x14ac:dyDescent="0.2">
      <c r="B193" s="324"/>
      <c r="C193" s="324"/>
      <c r="D193" s="324"/>
    </row>
    <row r="194" spans="2:4" s="304" customFormat="1" x14ac:dyDescent="0.2">
      <c r="B194" s="324"/>
      <c r="C194" s="324"/>
      <c r="D194" s="324"/>
    </row>
    <row r="195" spans="2:4" s="304" customFormat="1" x14ac:dyDescent="0.2">
      <c r="B195" s="324"/>
      <c r="C195" s="324"/>
      <c r="D195" s="324"/>
    </row>
    <row r="196" spans="2:4" s="304" customFormat="1" x14ac:dyDescent="0.2">
      <c r="B196" s="324"/>
      <c r="C196" s="324"/>
      <c r="D196" s="324"/>
    </row>
    <row r="197" spans="2:4" s="304" customFormat="1" x14ac:dyDescent="0.2">
      <c r="B197" s="324"/>
      <c r="C197" s="324"/>
      <c r="D197" s="324"/>
    </row>
    <row r="198" spans="2:4" s="304" customFormat="1" x14ac:dyDescent="0.2">
      <c r="B198" s="324"/>
      <c r="C198" s="324"/>
      <c r="D198" s="324"/>
    </row>
    <row r="199" spans="2:4" s="304" customFormat="1" x14ac:dyDescent="0.2">
      <c r="B199" s="324"/>
      <c r="C199" s="324"/>
      <c r="D199" s="324"/>
    </row>
    <row r="200" spans="2:4" s="304" customFormat="1" x14ac:dyDescent="0.2">
      <c r="B200" s="324"/>
      <c r="C200" s="324"/>
      <c r="D200" s="324"/>
    </row>
    <row r="201" spans="2:4" s="304" customFormat="1" x14ac:dyDescent="0.2">
      <c r="B201" s="324"/>
      <c r="C201" s="324"/>
      <c r="D201" s="324"/>
    </row>
    <row r="202" spans="2:4" s="304" customFormat="1" x14ac:dyDescent="0.2">
      <c r="B202" s="324"/>
      <c r="C202" s="324"/>
      <c r="D202" s="324"/>
    </row>
    <row r="203" spans="2:4" s="304" customFormat="1" x14ac:dyDescent="0.2">
      <c r="B203" s="324"/>
      <c r="C203" s="324"/>
      <c r="D203" s="324"/>
    </row>
    <row r="204" spans="2:4" s="304" customFormat="1" x14ac:dyDescent="0.2">
      <c r="B204" s="324"/>
      <c r="C204" s="324"/>
      <c r="D204" s="324"/>
    </row>
    <row r="205" spans="2:4" s="304" customFormat="1" x14ac:dyDescent="0.2">
      <c r="B205" s="324"/>
      <c r="C205" s="324"/>
      <c r="D205" s="324"/>
    </row>
    <row r="206" spans="2:4" s="304" customFormat="1" x14ac:dyDescent="0.2">
      <c r="B206" s="324"/>
      <c r="C206" s="324"/>
      <c r="D206" s="324"/>
    </row>
    <row r="207" spans="2:4" s="304" customFormat="1" x14ac:dyDescent="0.2">
      <c r="B207" s="324"/>
      <c r="C207" s="324"/>
      <c r="D207" s="324"/>
    </row>
    <row r="208" spans="2:4" s="304" customFormat="1" x14ac:dyDescent="0.2">
      <c r="B208" s="324"/>
      <c r="C208" s="324"/>
      <c r="D208" s="324"/>
    </row>
    <row r="209" spans="2:4" s="304" customFormat="1" x14ac:dyDescent="0.2">
      <c r="B209" s="324"/>
      <c r="C209" s="324"/>
      <c r="D209" s="324"/>
    </row>
    <row r="210" spans="2:4" s="304" customFormat="1" x14ac:dyDescent="0.2">
      <c r="B210" s="324"/>
      <c r="C210" s="324"/>
      <c r="D210" s="324"/>
    </row>
    <row r="211" spans="2:4" s="304" customFormat="1" x14ac:dyDescent="0.2">
      <c r="B211" s="324"/>
      <c r="C211" s="324"/>
      <c r="D211" s="324"/>
    </row>
    <row r="212" spans="2:4" s="304" customFormat="1" x14ac:dyDescent="0.2">
      <c r="B212" s="324"/>
      <c r="C212" s="324"/>
      <c r="D212" s="324"/>
    </row>
    <row r="213" spans="2:4" s="304" customFormat="1" x14ac:dyDescent="0.2">
      <c r="B213" s="324"/>
      <c r="C213" s="324"/>
      <c r="D213" s="324"/>
    </row>
    <row r="214" spans="2:4" s="304" customFormat="1" x14ac:dyDescent="0.2">
      <c r="B214" s="324"/>
      <c r="C214" s="324"/>
      <c r="D214" s="324"/>
    </row>
    <row r="215" spans="2:4" s="304" customFormat="1" x14ac:dyDescent="0.2">
      <c r="B215" s="324"/>
      <c r="C215" s="324"/>
      <c r="D215" s="324"/>
    </row>
    <row r="216" spans="2:4" s="304" customFormat="1" x14ac:dyDescent="0.2">
      <c r="B216" s="324"/>
      <c r="C216" s="324"/>
      <c r="D216" s="324"/>
    </row>
    <row r="217" spans="2:4" s="304" customFormat="1" x14ac:dyDescent="0.2">
      <c r="B217" s="324"/>
      <c r="C217" s="324"/>
      <c r="D217" s="324"/>
    </row>
    <row r="218" spans="2:4" s="304" customFormat="1" x14ac:dyDescent="0.2">
      <c r="B218" s="324"/>
      <c r="C218" s="324"/>
      <c r="D218" s="324"/>
    </row>
    <row r="219" spans="2:4" s="304" customFormat="1" x14ac:dyDescent="0.2">
      <c r="B219" s="324"/>
      <c r="C219" s="324"/>
      <c r="D219" s="324"/>
    </row>
    <row r="220" spans="2:4" s="304" customFormat="1" x14ac:dyDescent="0.2">
      <c r="B220" s="324"/>
      <c r="C220" s="324"/>
      <c r="D220" s="324"/>
    </row>
    <row r="221" spans="2:4" s="304" customFormat="1" x14ac:dyDescent="0.2">
      <c r="B221" s="324"/>
      <c r="C221" s="324"/>
      <c r="D221" s="324"/>
    </row>
    <row r="222" spans="2:4" s="304" customFormat="1" x14ac:dyDescent="0.2">
      <c r="B222" s="324"/>
      <c r="C222" s="324"/>
      <c r="D222" s="324"/>
    </row>
    <row r="223" spans="2:4" s="304" customFormat="1" x14ac:dyDescent="0.2">
      <c r="B223" s="324"/>
      <c r="C223" s="324"/>
      <c r="D223" s="324"/>
    </row>
    <row r="224" spans="2:4" s="304" customFormat="1" x14ac:dyDescent="0.2">
      <c r="B224" s="324"/>
      <c r="C224" s="324"/>
      <c r="D224" s="324"/>
    </row>
    <row r="225" spans="2:4" s="304" customFormat="1" x14ac:dyDescent="0.2">
      <c r="B225" s="324"/>
      <c r="C225" s="324"/>
      <c r="D225" s="324"/>
    </row>
    <row r="226" spans="2:4" s="304" customFormat="1" x14ac:dyDescent="0.2">
      <c r="B226" s="324"/>
      <c r="C226" s="324"/>
      <c r="D226" s="324"/>
    </row>
    <row r="227" spans="2:4" s="304" customFormat="1" x14ac:dyDescent="0.2">
      <c r="B227" s="324"/>
      <c r="C227" s="324"/>
      <c r="D227" s="324"/>
    </row>
    <row r="228" spans="2:4" s="304" customFormat="1" x14ac:dyDescent="0.2">
      <c r="B228" s="324"/>
      <c r="C228" s="324"/>
      <c r="D228" s="324"/>
    </row>
    <row r="229" spans="2:4" s="304" customFormat="1" x14ac:dyDescent="0.2">
      <c r="B229" s="324"/>
      <c r="C229" s="324"/>
      <c r="D229" s="324"/>
    </row>
    <row r="230" spans="2:4" s="304" customFormat="1" x14ac:dyDescent="0.2">
      <c r="B230" s="324"/>
      <c r="C230" s="324"/>
      <c r="D230" s="324"/>
    </row>
    <row r="231" spans="2:4" s="304" customFormat="1" x14ac:dyDescent="0.2">
      <c r="B231" s="324"/>
      <c r="C231" s="324"/>
      <c r="D231" s="324"/>
    </row>
    <row r="232" spans="2:4" s="304" customFormat="1" x14ac:dyDescent="0.2">
      <c r="B232" s="324"/>
      <c r="C232" s="324"/>
      <c r="D232" s="324"/>
    </row>
    <row r="233" spans="2:4" s="304" customFormat="1" x14ac:dyDescent="0.2">
      <c r="B233" s="324"/>
      <c r="C233" s="324"/>
      <c r="D233" s="324"/>
    </row>
    <row r="234" spans="2:4" s="304" customFormat="1" x14ac:dyDescent="0.2">
      <c r="B234" s="324"/>
      <c r="C234" s="324"/>
      <c r="D234" s="324"/>
    </row>
    <row r="235" spans="2:4" s="304" customFormat="1" x14ac:dyDescent="0.2">
      <c r="B235" s="324"/>
      <c r="C235" s="324"/>
      <c r="D235" s="324"/>
    </row>
    <row r="236" spans="2:4" s="304" customFormat="1" x14ac:dyDescent="0.2">
      <c r="B236" s="324"/>
      <c r="C236" s="324"/>
      <c r="D236" s="324"/>
    </row>
    <row r="237" spans="2:4" s="304" customFormat="1" x14ac:dyDescent="0.2">
      <c r="B237" s="324"/>
      <c r="C237" s="324"/>
      <c r="D237" s="324"/>
    </row>
    <row r="238" spans="2:4" s="304" customFormat="1" x14ac:dyDescent="0.2">
      <c r="B238" s="324"/>
      <c r="C238" s="324"/>
      <c r="D238" s="324"/>
    </row>
    <row r="239" spans="2:4" s="304" customFormat="1" x14ac:dyDescent="0.2">
      <c r="B239" s="324"/>
      <c r="C239" s="324"/>
      <c r="D239" s="324"/>
    </row>
    <row r="240" spans="2:4" s="304" customFormat="1" x14ac:dyDescent="0.2">
      <c r="B240" s="324"/>
      <c r="C240" s="324"/>
      <c r="D240" s="324"/>
    </row>
    <row r="241" spans="2:4" s="304" customFormat="1" x14ac:dyDescent="0.2">
      <c r="B241" s="324"/>
      <c r="C241" s="324"/>
      <c r="D241" s="324"/>
    </row>
    <row r="242" spans="2:4" s="304" customFormat="1" x14ac:dyDescent="0.2">
      <c r="B242" s="324"/>
      <c r="C242" s="324"/>
      <c r="D242" s="324"/>
    </row>
    <row r="243" spans="2:4" s="304" customFormat="1" x14ac:dyDescent="0.2">
      <c r="B243" s="324"/>
      <c r="C243" s="324"/>
      <c r="D243" s="324"/>
    </row>
    <row r="244" spans="2:4" s="304" customFormat="1" x14ac:dyDescent="0.2">
      <c r="B244" s="324"/>
      <c r="C244" s="324"/>
      <c r="D244" s="324"/>
    </row>
    <row r="245" spans="2:4" s="304" customFormat="1" x14ac:dyDescent="0.2">
      <c r="B245" s="324"/>
      <c r="C245" s="324"/>
      <c r="D245" s="324"/>
    </row>
    <row r="246" spans="2:4" s="304" customFormat="1" x14ac:dyDescent="0.2">
      <c r="B246" s="324"/>
      <c r="C246" s="324"/>
      <c r="D246" s="324"/>
    </row>
    <row r="247" spans="2:4" s="304" customFormat="1" x14ac:dyDescent="0.2">
      <c r="B247" s="324"/>
      <c r="C247" s="324"/>
      <c r="D247" s="324"/>
    </row>
    <row r="248" spans="2:4" s="304" customFormat="1" x14ac:dyDescent="0.2">
      <c r="B248" s="324"/>
      <c r="C248" s="324"/>
      <c r="D248" s="324"/>
    </row>
    <row r="249" spans="2:4" s="304" customFormat="1" x14ac:dyDescent="0.2">
      <c r="B249" s="324"/>
      <c r="C249" s="324"/>
      <c r="D249" s="324"/>
    </row>
    <row r="250" spans="2:4" s="304" customFormat="1" x14ac:dyDescent="0.2">
      <c r="B250" s="324"/>
      <c r="C250" s="324"/>
      <c r="D250" s="324"/>
    </row>
    <row r="251" spans="2:4" s="304" customFormat="1" x14ac:dyDescent="0.2">
      <c r="B251" s="324"/>
      <c r="C251" s="324"/>
      <c r="D251" s="324"/>
    </row>
    <row r="252" spans="2:4" s="304" customFormat="1" x14ac:dyDescent="0.2">
      <c r="B252" s="324"/>
      <c r="C252" s="324"/>
      <c r="D252" s="324"/>
    </row>
    <row r="253" spans="2:4" s="304" customFormat="1" x14ac:dyDescent="0.2">
      <c r="B253" s="324"/>
      <c r="C253" s="324"/>
      <c r="D253" s="324"/>
    </row>
    <row r="254" spans="2:4" s="304" customFormat="1" x14ac:dyDescent="0.2">
      <c r="B254" s="324"/>
      <c r="C254" s="324"/>
      <c r="D254" s="324"/>
    </row>
    <row r="255" spans="2:4" s="304" customFormat="1" x14ac:dyDescent="0.2">
      <c r="B255" s="324"/>
      <c r="C255" s="324"/>
      <c r="D255" s="324"/>
    </row>
    <row r="256" spans="2:4" s="304" customFormat="1" x14ac:dyDescent="0.2">
      <c r="B256" s="324"/>
      <c r="C256" s="324"/>
      <c r="D256" s="324"/>
    </row>
    <row r="257" spans="2:4" s="304" customFormat="1" x14ac:dyDescent="0.2">
      <c r="B257" s="324"/>
      <c r="C257" s="324"/>
      <c r="D257" s="324"/>
    </row>
    <row r="258" spans="2:4" s="304" customFormat="1" x14ac:dyDescent="0.2">
      <c r="B258" s="324"/>
      <c r="C258" s="324"/>
      <c r="D258" s="324"/>
    </row>
    <row r="259" spans="2:4" s="304" customFormat="1" x14ac:dyDescent="0.2">
      <c r="B259" s="324"/>
      <c r="C259" s="324"/>
      <c r="D259" s="324"/>
    </row>
    <row r="260" spans="2:4" s="304" customFormat="1" x14ac:dyDescent="0.2">
      <c r="B260" s="324"/>
      <c r="C260" s="324"/>
      <c r="D260" s="324"/>
    </row>
    <row r="261" spans="2:4" s="304" customFormat="1" x14ac:dyDescent="0.2">
      <c r="B261" s="324"/>
      <c r="C261" s="324"/>
      <c r="D261" s="324"/>
    </row>
    <row r="262" spans="2:4" s="304" customFormat="1" x14ac:dyDescent="0.2">
      <c r="B262" s="324"/>
      <c r="C262" s="324"/>
      <c r="D262" s="324"/>
    </row>
    <row r="263" spans="2:4" s="304" customFormat="1" x14ac:dyDescent="0.2">
      <c r="B263" s="324"/>
      <c r="C263" s="324"/>
      <c r="D263" s="324"/>
    </row>
    <row r="264" spans="2:4" s="304" customFormat="1" x14ac:dyDescent="0.2">
      <c r="B264" s="324"/>
      <c r="C264" s="324"/>
      <c r="D264" s="324"/>
    </row>
    <row r="265" spans="2:4" s="304" customFormat="1" x14ac:dyDescent="0.2">
      <c r="B265" s="324"/>
      <c r="C265" s="324"/>
      <c r="D265" s="324"/>
    </row>
    <row r="266" spans="2:4" s="304" customFormat="1" x14ac:dyDescent="0.2">
      <c r="B266" s="324"/>
      <c r="C266" s="324"/>
      <c r="D266" s="324"/>
    </row>
    <row r="267" spans="2:4" s="304" customFormat="1" x14ac:dyDescent="0.2">
      <c r="B267" s="324"/>
      <c r="C267" s="324"/>
      <c r="D267" s="324"/>
    </row>
    <row r="268" spans="2:4" s="304" customFormat="1" x14ac:dyDescent="0.2">
      <c r="B268" s="324"/>
      <c r="C268" s="324"/>
      <c r="D268" s="324"/>
    </row>
    <row r="269" spans="2:4" s="304" customFormat="1" x14ac:dyDescent="0.2">
      <c r="B269" s="324"/>
      <c r="C269" s="324"/>
      <c r="D269" s="324"/>
    </row>
    <row r="270" spans="2:4" s="304" customFormat="1" x14ac:dyDescent="0.2">
      <c r="B270" s="324"/>
      <c r="C270" s="324"/>
      <c r="D270" s="324"/>
    </row>
    <row r="271" spans="2:4" s="304" customFormat="1" x14ac:dyDescent="0.2">
      <c r="B271" s="324"/>
      <c r="C271" s="324"/>
      <c r="D271" s="324"/>
    </row>
    <row r="272" spans="2:4" s="304" customFormat="1" x14ac:dyDescent="0.2">
      <c r="B272" s="324"/>
      <c r="C272" s="324"/>
      <c r="D272" s="324"/>
    </row>
    <row r="273" spans="2:4" s="304" customFormat="1" x14ac:dyDescent="0.2">
      <c r="B273" s="324"/>
      <c r="C273" s="324"/>
      <c r="D273" s="324"/>
    </row>
    <row r="274" spans="2:4" s="304" customFormat="1" x14ac:dyDescent="0.2">
      <c r="B274" s="324"/>
      <c r="C274" s="324"/>
      <c r="D274" s="324"/>
    </row>
    <row r="275" spans="2:4" s="304" customFormat="1" x14ac:dyDescent="0.2">
      <c r="B275" s="324"/>
      <c r="C275" s="324"/>
      <c r="D275" s="324"/>
    </row>
    <row r="276" spans="2:4" s="304" customFormat="1" x14ac:dyDescent="0.2">
      <c r="B276" s="324"/>
      <c r="C276" s="324"/>
      <c r="D276" s="324"/>
    </row>
    <row r="277" spans="2:4" s="304" customFormat="1" x14ac:dyDescent="0.2">
      <c r="B277" s="324"/>
      <c r="C277" s="324"/>
      <c r="D277" s="324"/>
    </row>
    <row r="278" spans="2:4" s="304" customFormat="1" x14ac:dyDescent="0.2">
      <c r="B278" s="324"/>
      <c r="C278" s="324"/>
      <c r="D278" s="324"/>
    </row>
    <row r="279" spans="2:4" s="304" customFormat="1" x14ac:dyDescent="0.2">
      <c r="B279" s="324"/>
      <c r="C279" s="324"/>
      <c r="D279" s="324"/>
    </row>
    <row r="280" spans="2:4" s="304" customFormat="1" x14ac:dyDescent="0.2">
      <c r="B280" s="324"/>
      <c r="C280" s="324"/>
      <c r="D280" s="324"/>
    </row>
    <row r="281" spans="2:4" s="304" customFormat="1" x14ac:dyDescent="0.2">
      <c r="B281" s="324"/>
      <c r="C281" s="324"/>
      <c r="D281" s="324"/>
    </row>
    <row r="282" spans="2:4" s="304" customFormat="1" x14ac:dyDescent="0.2">
      <c r="B282" s="324"/>
      <c r="C282" s="324"/>
      <c r="D282" s="324"/>
    </row>
    <row r="283" spans="2:4" s="304" customFormat="1" x14ac:dyDescent="0.2">
      <c r="B283" s="324"/>
      <c r="C283" s="324"/>
      <c r="D283" s="324"/>
    </row>
    <row r="284" spans="2:4" s="304" customFormat="1" x14ac:dyDescent="0.2">
      <c r="B284" s="324"/>
      <c r="C284" s="324"/>
      <c r="D284" s="324"/>
    </row>
    <row r="285" spans="2:4" s="304" customFormat="1" x14ac:dyDescent="0.2">
      <c r="B285" s="324"/>
      <c r="C285" s="324"/>
      <c r="D285" s="324"/>
    </row>
    <row r="286" spans="2:4" s="304" customFormat="1" x14ac:dyDescent="0.2">
      <c r="B286" s="324"/>
      <c r="C286" s="324"/>
      <c r="D286" s="324"/>
    </row>
    <row r="287" spans="2:4" s="304" customFormat="1" x14ac:dyDescent="0.2">
      <c r="B287" s="324"/>
      <c r="C287" s="324"/>
      <c r="D287" s="324"/>
    </row>
    <row r="288" spans="2:4" s="304" customFormat="1" x14ac:dyDescent="0.2">
      <c r="B288" s="324"/>
      <c r="C288" s="324"/>
      <c r="D288" s="324"/>
    </row>
    <row r="289" spans="2:4" s="304" customFormat="1" x14ac:dyDescent="0.2">
      <c r="B289" s="324"/>
      <c r="C289" s="324"/>
      <c r="D289" s="324"/>
    </row>
    <row r="290" spans="2:4" s="304" customFormat="1" x14ac:dyDescent="0.2">
      <c r="B290" s="324"/>
      <c r="C290" s="324"/>
      <c r="D290" s="324"/>
    </row>
    <row r="291" spans="2:4" s="304" customFormat="1" x14ac:dyDescent="0.2">
      <c r="B291" s="324"/>
      <c r="C291" s="324"/>
      <c r="D291" s="324"/>
    </row>
    <row r="292" spans="2:4" s="304" customFormat="1" x14ac:dyDescent="0.2">
      <c r="B292" s="324"/>
      <c r="C292" s="324"/>
      <c r="D292" s="324"/>
    </row>
    <row r="293" spans="2:4" s="304" customFormat="1" x14ac:dyDescent="0.2">
      <c r="B293" s="324"/>
      <c r="C293" s="324"/>
      <c r="D293" s="324"/>
    </row>
    <row r="294" spans="2:4" s="304" customFormat="1" x14ac:dyDescent="0.2">
      <c r="B294" s="324"/>
      <c r="C294" s="324"/>
      <c r="D294" s="324"/>
    </row>
    <row r="295" spans="2:4" s="304" customFormat="1" x14ac:dyDescent="0.2">
      <c r="B295" s="324"/>
      <c r="C295" s="324"/>
      <c r="D295" s="324"/>
    </row>
    <row r="296" spans="2:4" s="304" customFormat="1" x14ac:dyDescent="0.2">
      <c r="B296" s="324"/>
      <c r="C296" s="324"/>
      <c r="D296" s="324"/>
    </row>
    <row r="297" spans="2:4" s="304" customFormat="1" x14ac:dyDescent="0.2">
      <c r="B297" s="324"/>
      <c r="C297" s="324"/>
      <c r="D297" s="324"/>
    </row>
    <row r="298" spans="2:4" s="304" customFormat="1" x14ac:dyDescent="0.2">
      <c r="B298" s="324"/>
      <c r="C298" s="324"/>
      <c r="D298" s="324"/>
    </row>
    <row r="299" spans="2:4" s="304" customFormat="1" x14ac:dyDescent="0.2">
      <c r="B299" s="324"/>
      <c r="C299" s="324"/>
      <c r="D299" s="324"/>
    </row>
    <row r="300" spans="2:4" s="304" customFormat="1" x14ac:dyDescent="0.2">
      <c r="B300" s="324"/>
      <c r="C300" s="324"/>
      <c r="D300" s="324"/>
    </row>
    <row r="301" spans="2:4" s="304" customFormat="1" x14ac:dyDescent="0.2">
      <c r="B301" s="324"/>
      <c r="C301" s="324"/>
      <c r="D301" s="324"/>
    </row>
    <row r="302" spans="2:4" s="304" customFormat="1" x14ac:dyDescent="0.2">
      <c r="B302" s="324"/>
      <c r="C302" s="324"/>
      <c r="D302" s="324"/>
    </row>
    <row r="303" spans="2:4" s="304" customFormat="1" x14ac:dyDescent="0.2">
      <c r="B303" s="324"/>
      <c r="C303" s="324"/>
      <c r="D303" s="324"/>
    </row>
    <row r="304" spans="2:4" s="304" customFormat="1" x14ac:dyDescent="0.2">
      <c r="B304" s="324"/>
      <c r="C304" s="324"/>
      <c r="D304" s="324"/>
    </row>
    <row r="305" spans="2:4" s="304" customFormat="1" x14ac:dyDescent="0.2">
      <c r="B305" s="324"/>
      <c r="C305" s="324"/>
      <c r="D305" s="324"/>
    </row>
    <row r="306" spans="2:4" s="304" customFormat="1" x14ac:dyDescent="0.2">
      <c r="B306" s="324"/>
      <c r="C306" s="324"/>
      <c r="D306" s="324"/>
    </row>
    <row r="307" spans="2:4" s="304" customFormat="1" x14ac:dyDescent="0.2">
      <c r="B307" s="324"/>
      <c r="C307" s="324"/>
      <c r="D307" s="324"/>
    </row>
    <row r="308" spans="2:4" s="304" customFormat="1" x14ac:dyDescent="0.2">
      <c r="B308" s="324"/>
      <c r="C308" s="324"/>
      <c r="D308" s="324"/>
    </row>
    <row r="309" spans="2:4" s="304" customFormat="1" x14ac:dyDescent="0.2">
      <c r="B309" s="324"/>
      <c r="C309" s="324"/>
      <c r="D309" s="324"/>
    </row>
    <row r="310" spans="2:4" s="304" customFormat="1" x14ac:dyDescent="0.2">
      <c r="B310" s="324"/>
      <c r="C310" s="324"/>
      <c r="D310" s="324"/>
    </row>
    <row r="311" spans="2:4" s="304" customFormat="1" x14ac:dyDescent="0.2">
      <c r="B311" s="324"/>
      <c r="C311" s="324"/>
      <c r="D311" s="324"/>
    </row>
    <row r="312" spans="2:4" s="304" customFormat="1" x14ac:dyDescent="0.2">
      <c r="B312" s="324"/>
      <c r="C312" s="324"/>
      <c r="D312" s="324"/>
    </row>
    <row r="313" spans="2:4" s="304" customFormat="1" x14ac:dyDescent="0.2">
      <c r="B313" s="324"/>
      <c r="C313" s="324"/>
      <c r="D313" s="324"/>
    </row>
    <row r="314" spans="2:4" s="304" customFormat="1" x14ac:dyDescent="0.2">
      <c r="B314" s="324"/>
      <c r="C314" s="324"/>
      <c r="D314" s="324"/>
    </row>
    <row r="315" spans="2:4" s="304" customFormat="1" x14ac:dyDescent="0.2">
      <c r="B315" s="324"/>
      <c r="C315" s="324"/>
      <c r="D315" s="324"/>
    </row>
    <row r="316" spans="2:4" s="304" customFormat="1" x14ac:dyDescent="0.2">
      <c r="B316" s="324"/>
      <c r="C316" s="324"/>
      <c r="D316" s="324"/>
    </row>
    <row r="317" spans="2:4" s="304" customFormat="1" x14ac:dyDescent="0.2">
      <c r="B317" s="324"/>
      <c r="C317" s="324"/>
      <c r="D317" s="324"/>
    </row>
    <row r="318" spans="2:4" s="304" customFormat="1" x14ac:dyDescent="0.2">
      <c r="B318" s="324"/>
      <c r="C318" s="324"/>
      <c r="D318" s="324"/>
    </row>
    <row r="319" spans="2:4" s="304" customFormat="1" x14ac:dyDescent="0.2">
      <c r="B319" s="324"/>
      <c r="C319" s="324"/>
      <c r="D319" s="324"/>
    </row>
    <row r="320" spans="2:4" s="304" customFormat="1" x14ac:dyDescent="0.2">
      <c r="B320" s="324"/>
      <c r="C320" s="324"/>
      <c r="D320" s="324"/>
    </row>
    <row r="321" spans="2:4" s="304" customFormat="1" x14ac:dyDescent="0.2">
      <c r="B321" s="324"/>
      <c r="C321" s="324"/>
      <c r="D321" s="324"/>
    </row>
    <row r="322" spans="2:4" s="304" customFormat="1" x14ac:dyDescent="0.2">
      <c r="B322" s="324"/>
      <c r="C322" s="324"/>
      <c r="D322" s="324"/>
    </row>
    <row r="323" spans="2:4" s="304" customFormat="1" x14ac:dyDescent="0.2">
      <c r="B323" s="324"/>
      <c r="C323" s="324"/>
      <c r="D323" s="324"/>
    </row>
    <row r="324" spans="2:4" s="304" customFormat="1" x14ac:dyDescent="0.2">
      <c r="B324" s="324"/>
      <c r="C324" s="324"/>
      <c r="D324" s="324"/>
    </row>
    <row r="325" spans="2:4" s="304" customFormat="1" x14ac:dyDescent="0.2">
      <c r="B325" s="324"/>
      <c r="C325" s="324"/>
      <c r="D325" s="324"/>
    </row>
    <row r="326" spans="2:4" s="304" customFormat="1" x14ac:dyDescent="0.2">
      <c r="B326" s="324"/>
      <c r="C326" s="324"/>
      <c r="D326" s="324"/>
    </row>
    <row r="327" spans="2:4" s="304" customFormat="1" x14ac:dyDescent="0.2">
      <c r="B327" s="324"/>
      <c r="C327" s="324"/>
      <c r="D327" s="324"/>
    </row>
    <row r="328" spans="2:4" s="304" customFormat="1" x14ac:dyDescent="0.2">
      <c r="B328" s="324"/>
      <c r="C328" s="324"/>
      <c r="D328" s="324"/>
    </row>
    <row r="329" spans="2:4" s="304" customFormat="1" x14ac:dyDescent="0.2">
      <c r="B329" s="324"/>
      <c r="C329" s="324"/>
      <c r="D329" s="324"/>
    </row>
    <row r="330" spans="2:4" s="304" customFormat="1" x14ac:dyDescent="0.2">
      <c r="B330" s="324"/>
      <c r="C330" s="324"/>
      <c r="D330" s="324"/>
    </row>
    <row r="331" spans="2:4" s="304" customFormat="1" x14ac:dyDescent="0.2">
      <c r="B331" s="324"/>
      <c r="C331" s="324"/>
      <c r="D331" s="324"/>
    </row>
    <row r="332" spans="2:4" s="304" customFormat="1" x14ac:dyDescent="0.2">
      <c r="B332" s="324"/>
      <c r="C332" s="324"/>
      <c r="D332" s="324"/>
    </row>
    <row r="333" spans="2:4" s="304" customFormat="1" x14ac:dyDescent="0.2">
      <c r="B333" s="324"/>
      <c r="C333" s="324"/>
      <c r="D333" s="324"/>
    </row>
    <row r="334" spans="2:4" s="304" customFormat="1" x14ac:dyDescent="0.2">
      <c r="B334" s="324"/>
      <c r="C334" s="324"/>
      <c r="D334" s="324"/>
    </row>
    <row r="335" spans="2:4" s="304" customFormat="1" x14ac:dyDescent="0.2">
      <c r="B335" s="324"/>
      <c r="C335" s="324"/>
      <c r="D335" s="324"/>
    </row>
    <row r="336" spans="2:4" s="304" customFormat="1" x14ac:dyDescent="0.2">
      <c r="B336" s="324"/>
      <c r="C336" s="324"/>
      <c r="D336" s="324"/>
    </row>
    <row r="337" spans="2:4" s="304" customFormat="1" x14ac:dyDescent="0.2">
      <c r="B337" s="324"/>
      <c r="C337" s="324"/>
      <c r="D337" s="324"/>
    </row>
    <row r="338" spans="2:4" s="304" customFormat="1" x14ac:dyDescent="0.2">
      <c r="B338" s="324"/>
      <c r="C338" s="324"/>
      <c r="D338" s="324"/>
    </row>
    <row r="339" spans="2:4" s="304" customFormat="1" x14ac:dyDescent="0.2">
      <c r="B339" s="324"/>
      <c r="C339" s="324"/>
      <c r="D339" s="324"/>
    </row>
    <row r="340" spans="2:4" s="304" customFormat="1" x14ac:dyDescent="0.2">
      <c r="B340" s="324"/>
      <c r="C340" s="324"/>
      <c r="D340" s="324"/>
    </row>
    <row r="341" spans="2:4" s="304" customFormat="1" x14ac:dyDescent="0.2">
      <c r="B341" s="324"/>
      <c r="C341" s="324"/>
      <c r="D341" s="324"/>
    </row>
    <row r="342" spans="2:4" s="304" customFormat="1" x14ac:dyDescent="0.2">
      <c r="B342" s="324"/>
      <c r="C342" s="324"/>
      <c r="D342" s="324"/>
    </row>
    <row r="343" spans="2:4" s="304" customFormat="1" x14ac:dyDescent="0.2">
      <c r="B343" s="324"/>
      <c r="C343" s="324"/>
      <c r="D343" s="324"/>
    </row>
    <row r="344" spans="2:4" s="304" customFormat="1" x14ac:dyDescent="0.2">
      <c r="B344" s="324"/>
      <c r="C344" s="324"/>
      <c r="D344" s="324"/>
    </row>
    <row r="345" spans="2:4" s="304" customFormat="1" x14ac:dyDescent="0.2">
      <c r="B345" s="324"/>
      <c r="C345" s="324"/>
      <c r="D345" s="324"/>
    </row>
    <row r="346" spans="2:4" s="304" customFormat="1" x14ac:dyDescent="0.2">
      <c r="B346" s="324"/>
      <c r="C346" s="324"/>
      <c r="D346" s="324"/>
    </row>
    <row r="347" spans="2:4" s="304" customFormat="1" x14ac:dyDescent="0.2">
      <c r="B347" s="324"/>
      <c r="C347" s="324"/>
      <c r="D347" s="324"/>
    </row>
    <row r="348" spans="2:4" s="304" customFormat="1" x14ac:dyDescent="0.2">
      <c r="B348" s="324"/>
      <c r="C348" s="324"/>
      <c r="D348" s="324"/>
    </row>
    <row r="349" spans="2:4" s="304" customFormat="1" x14ac:dyDescent="0.2">
      <c r="B349" s="324"/>
      <c r="C349" s="324"/>
      <c r="D349" s="324"/>
    </row>
    <row r="350" spans="2:4" s="304" customFormat="1" x14ac:dyDescent="0.2">
      <c r="B350" s="324"/>
      <c r="C350" s="324"/>
      <c r="D350" s="324"/>
    </row>
    <row r="351" spans="2:4" s="304" customFormat="1" x14ac:dyDescent="0.2">
      <c r="B351" s="324"/>
      <c r="C351" s="324"/>
      <c r="D351" s="324"/>
    </row>
    <row r="352" spans="2:4" s="304" customFormat="1" x14ac:dyDescent="0.2">
      <c r="B352" s="324"/>
      <c r="C352" s="324"/>
      <c r="D352" s="324"/>
    </row>
    <row r="353" spans="2:4" s="304" customFormat="1" x14ac:dyDescent="0.2">
      <c r="B353" s="324"/>
      <c r="C353" s="324"/>
      <c r="D353" s="324"/>
    </row>
    <row r="354" spans="2:4" s="304" customFormat="1" x14ac:dyDescent="0.2">
      <c r="B354" s="324"/>
      <c r="C354" s="324"/>
      <c r="D354" s="324"/>
    </row>
    <row r="355" spans="2:4" s="304" customFormat="1" x14ac:dyDescent="0.2">
      <c r="B355" s="324"/>
      <c r="C355" s="324"/>
      <c r="D355" s="324"/>
    </row>
    <row r="356" spans="2:4" s="304" customFormat="1" x14ac:dyDescent="0.2">
      <c r="B356" s="324"/>
      <c r="C356" s="324"/>
      <c r="D356" s="324"/>
    </row>
    <row r="357" spans="2:4" s="304" customFormat="1" x14ac:dyDescent="0.2">
      <c r="B357" s="324"/>
      <c r="C357" s="324"/>
      <c r="D357" s="324"/>
    </row>
    <row r="358" spans="2:4" s="304" customFormat="1" x14ac:dyDescent="0.2">
      <c r="B358" s="324"/>
      <c r="C358" s="324"/>
      <c r="D358" s="324"/>
    </row>
    <row r="359" spans="2:4" s="304" customFormat="1" x14ac:dyDescent="0.2">
      <c r="B359" s="324"/>
      <c r="C359" s="324"/>
      <c r="D359" s="324"/>
    </row>
    <row r="360" spans="2:4" s="304" customFormat="1" x14ac:dyDescent="0.2">
      <c r="B360" s="324"/>
      <c r="C360" s="324"/>
      <c r="D360" s="324"/>
    </row>
    <row r="361" spans="2:4" s="304" customFormat="1" x14ac:dyDescent="0.2">
      <c r="B361" s="324"/>
      <c r="C361" s="324"/>
      <c r="D361" s="324"/>
    </row>
    <row r="362" spans="2:4" s="304" customFormat="1" x14ac:dyDescent="0.2">
      <c r="B362" s="324"/>
      <c r="C362" s="324"/>
      <c r="D362" s="324"/>
    </row>
    <row r="363" spans="2:4" s="304" customFormat="1" x14ac:dyDescent="0.2">
      <c r="B363" s="324"/>
      <c r="C363" s="324"/>
      <c r="D363" s="324"/>
    </row>
    <row r="364" spans="2:4" s="304" customFormat="1" x14ac:dyDescent="0.2">
      <c r="B364" s="324"/>
      <c r="C364" s="324"/>
      <c r="D364" s="324"/>
    </row>
    <row r="365" spans="2:4" s="304" customFormat="1" x14ac:dyDescent="0.2">
      <c r="B365" s="324"/>
      <c r="C365" s="324"/>
      <c r="D365" s="324"/>
    </row>
    <row r="366" spans="2:4" s="304" customFormat="1" x14ac:dyDescent="0.2">
      <c r="B366" s="324"/>
      <c r="C366" s="324"/>
      <c r="D366" s="324"/>
    </row>
    <row r="367" spans="2:4" s="304" customFormat="1" x14ac:dyDescent="0.2">
      <c r="B367" s="324"/>
      <c r="C367" s="324"/>
      <c r="D367" s="324"/>
    </row>
    <row r="368" spans="2:4" s="304" customFormat="1" x14ac:dyDescent="0.2">
      <c r="B368" s="324"/>
      <c r="C368" s="324"/>
      <c r="D368" s="324"/>
    </row>
    <row r="369" spans="2:4" s="304" customFormat="1" x14ac:dyDescent="0.2">
      <c r="B369" s="324"/>
      <c r="C369" s="324"/>
      <c r="D369" s="324"/>
    </row>
    <row r="370" spans="2:4" s="304" customFormat="1" x14ac:dyDescent="0.2">
      <c r="B370" s="324"/>
      <c r="C370" s="324"/>
      <c r="D370" s="324"/>
    </row>
    <row r="371" spans="2:4" s="304" customFormat="1" x14ac:dyDescent="0.2">
      <c r="B371" s="324"/>
      <c r="C371" s="324"/>
      <c r="D371" s="324"/>
    </row>
    <row r="372" spans="2:4" s="304" customFormat="1" x14ac:dyDescent="0.2">
      <c r="B372" s="324"/>
      <c r="C372" s="324"/>
      <c r="D372" s="324"/>
    </row>
    <row r="373" spans="2:4" s="304" customFormat="1" x14ac:dyDescent="0.2">
      <c r="B373" s="324"/>
      <c r="C373" s="324"/>
      <c r="D373" s="324"/>
    </row>
    <row r="374" spans="2:4" s="304" customFormat="1" x14ac:dyDescent="0.2">
      <c r="B374" s="324"/>
      <c r="C374" s="324"/>
      <c r="D374" s="324"/>
    </row>
    <row r="375" spans="2:4" s="304" customFormat="1" x14ac:dyDescent="0.2">
      <c r="B375" s="324"/>
      <c r="C375" s="324"/>
      <c r="D375" s="324"/>
    </row>
    <row r="376" spans="2:4" s="304" customFormat="1" x14ac:dyDescent="0.2">
      <c r="B376" s="324"/>
      <c r="C376" s="324"/>
      <c r="D376" s="324"/>
    </row>
    <row r="377" spans="2:4" s="304" customFormat="1" x14ac:dyDescent="0.2">
      <c r="B377" s="324"/>
      <c r="C377" s="324"/>
      <c r="D377" s="324"/>
    </row>
    <row r="378" spans="2:4" s="304" customFormat="1" x14ac:dyDescent="0.2">
      <c r="B378" s="324"/>
      <c r="C378" s="324"/>
      <c r="D378" s="324"/>
    </row>
    <row r="379" spans="2:4" s="304" customFormat="1" x14ac:dyDescent="0.2">
      <c r="B379" s="324"/>
      <c r="C379" s="324"/>
      <c r="D379" s="324"/>
    </row>
    <row r="380" spans="2:4" s="304" customFormat="1" x14ac:dyDescent="0.2">
      <c r="B380" s="324"/>
      <c r="C380" s="324"/>
      <c r="D380" s="324"/>
    </row>
    <row r="381" spans="2:4" s="304" customFormat="1" x14ac:dyDescent="0.2">
      <c r="B381" s="324"/>
      <c r="C381" s="324"/>
      <c r="D381" s="324"/>
    </row>
    <row r="382" spans="2:4" s="304" customFormat="1" x14ac:dyDescent="0.2">
      <c r="B382" s="324"/>
      <c r="C382" s="324"/>
      <c r="D382" s="324"/>
    </row>
    <row r="383" spans="2:4" s="304" customFormat="1" x14ac:dyDescent="0.2">
      <c r="B383" s="324"/>
      <c r="C383" s="324"/>
      <c r="D383" s="324"/>
    </row>
    <row r="384" spans="2:4" s="304" customFormat="1" x14ac:dyDescent="0.2">
      <c r="B384" s="324"/>
      <c r="C384" s="324"/>
      <c r="D384" s="324"/>
    </row>
    <row r="385" spans="2:4" s="304" customFormat="1" x14ac:dyDescent="0.2">
      <c r="B385" s="324"/>
      <c r="C385" s="324"/>
      <c r="D385" s="324"/>
    </row>
    <row r="386" spans="2:4" s="304" customFormat="1" x14ac:dyDescent="0.2">
      <c r="B386" s="324"/>
      <c r="C386" s="324"/>
      <c r="D386" s="324"/>
    </row>
    <row r="387" spans="2:4" s="304" customFormat="1" x14ac:dyDescent="0.2">
      <c r="B387" s="324"/>
      <c r="C387" s="324"/>
      <c r="D387" s="324"/>
    </row>
    <row r="388" spans="2:4" s="304" customFormat="1" x14ac:dyDescent="0.2">
      <c r="B388" s="324"/>
      <c r="C388" s="324"/>
      <c r="D388" s="324"/>
    </row>
    <row r="389" spans="2:4" s="304" customFormat="1" x14ac:dyDescent="0.2">
      <c r="B389" s="324"/>
      <c r="C389" s="324"/>
      <c r="D389" s="324"/>
    </row>
    <row r="390" spans="2:4" s="304" customFormat="1" x14ac:dyDescent="0.2">
      <c r="B390" s="324"/>
      <c r="C390" s="324"/>
      <c r="D390" s="324"/>
    </row>
    <row r="391" spans="2:4" s="304" customFormat="1" x14ac:dyDescent="0.2">
      <c r="B391" s="324"/>
      <c r="C391" s="324"/>
      <c r="D391" s="324"/>
    </row>
    <row r="392" spans="2:4" s="304" customFormat="1" x14ac:dyDescent="0.2">
      <c r="B392" s="324"/>
      <c r="C392" s="324"/>
      <c r="D392" s="324"/>
    </row>
    <row r="393" spans="2:4" s="304" customFormat="1" x14ac:dyDescent="0.2">
      <c r="B393" s="324"/>
      <c r="C393" s="324"/>
      <c r="D393" s="324"/>
    </row>
    <row r="394" spans="2:4" s="304" customFormat="1" x14ac:dyDescent="0.2">
      <c r="B394" s="324"/>
      <c r="C394" s="324"/>
      <c r="D394" s="324"/>
    </row>
    <row r="395" spans="2:4" s="304" customFormat="1" x14ac:dyDescent="0.2">
      <c r="B395" s="324"/>
      <c r="C395" s="324"/>
      <c r="D395" s="324"/>
    </row>
    <row r="396" spans="2:4" s="304" customFormat="1" x14ac:dyDescent="0.2">
      <c r="B396" s="324"/>
      <c r="C396" s="324"/>
      <c r="D396" s="324"/>
    </row>
    <row r="397" spans="2:4" s="304" customFormat="1" x14ac:dyDescent="0.2">
      <c r="B397" s="324"/>
      <c r="C397" s="324"/>
      <c r="D397" s="324"/>
    </row>
    <row r="398" spans="2:4" s="304" customFormat="1" x14ac:dyDescent="0.2">
      <c r="B398" s="324"/>
      <c r="C398" s="324"/>
      <c r="D398" s="324"/>
    </row>
    <row r="399" spans="2:4" s="304" customFormat="1" x14ac:dyDescent="0.2">
      <c r="B399" s="324"/>
      <c r="C399" s="324"/>
      <c r="D399" s="324"/>
    </row>
    <row r="400" spans="2:4" s="304" customFormat="1" x14ac:dyDescent="0.2">
      <c r="B400" s="324"/>
      <c r="C400" s="324"/>
      <c r="D400" s="324"/>
    </row>
    <row r="401" spans="2:4" s="304" customFormat="1" x14ac:dyDescent="0.2">
      <c r="B401" s="324"/>
      <c r="C401" s="324"/>
      <c r="D401" s="324"/>
    </row>
    <row r="402" spans="2:4" s="304" customFormat="1" x14ac:dyDescent="0.2">
      <c r="B402" s="324"/>
      <c r="C402" s="324"/>
      <c r="D402" s="324"/>
    </row>
    <row r="403" spans="2:4" s="304" customFormat="1" x14ac:dyDescent="0.2">
      <c r="B403" s="324"/>
      <c r="C403" s="324"/>
      <c r="D403" s="324"/>
    </row>
    <row r="404" spans="2:4" s="304" customFormat="1" x14ac:dyDescent="0.2">
      <c r="B404" s="324"/>
      <c r="C404" s="324"/>
      <c r="D404" s="324"/>
    </row>
    <row r="405" spans="2:4" s="304" customFormat="1" x14ac:dyDescent="0.2">
      <c r="B405" s="324"/>
      <c r="C405" s="324"/>
      <c r="D405" s="324"/>
    </row>
    <row r="406" spans="2:4" s="304" customFormat="1" x14ac:dyDescent="0.2">
      <c r="B406" s="324"/>
      <c r="C406" s="324"/>
      <c r="D406" s="324"/>
    </row>
    <row r="407" spans="2:4" s="304" customFormat="1" x14ac:dyDescent="0.2">
      <c r="B407" s="324"/>
      <c r="C407" s="324"/>
      <c r="D407" s="324"/>
    </row>
    <row r="408" spans="2:4" s="304" customFormat="1" x14ac:dyDescent="0.2">
      <c r="B408" s="324"/>
      <c r="C408" s="324"/>
      <c r="D408" s="324"/>
    </row>
    <row r="409" spans="2:4" s="304" customFormat="1" x14ac:dyDescent="0.2">
      <c r="B409" s="324"/>
      <c r="C409" s="324"/>
      <c r="D409" s="324"/>
    </row>
    <row r="410" spans="2:4" s="304" customFormat="1" x14ac:dyDescent="0.2">
      <c r="B410" s="324"/>
      <c r="C410" s="324"/>
      <c r="D410" s="324"/>
    </row>
    <row r="411" spans="2:4" s="304" customFormat="1" x14ac:dyDescent="0.2">
      <c r="B411" s="324"/>
      <c r="C411" s="324"/>
      <c r="D411" s="324"/>
    </row>
    <row r="412" spans="2:4" s="304" customFormat="1" x14ac:dyDescent="0.2">
      <c r="B412" s="324"/>
      <c r="C412" s="324"/>
      <c r="D412" s="324"/>
    </row>
    <row r="413" spans="2:4" s="304" customFormat="1" x14ac:dyDescent="0.2">
      <c r="B413" s="324"/>
      <c r="C413" s="324"/>
      <c r="D413" s="324"/>
    </row>
    <row r="414" spans="2:4" s="304" customFormat="1" x14ac:dyDescent="0.2">
      <c r="B414" s="324"/>
      <c r="C414" s="324"/>
      <c r="D414" s="324"/>
    </row>
    <row r="415" spans="2:4" s="304" customFormat="1" x14ac:dyDescent="0.2">
      <c r="B415" s="324"/>
      <c r="C415" s="324"/>
      <c r="D415" s="324"/>
    </row>
    <row r="416" spans="2:4" s="304" customFormat="1" x14ac:dyDescent="0.2">
      <c r="B416" s="324"/>
      <c r="C416" s="324"/>
      <c r="D416" s="324"/>
    </row>
    <row r="417" spans="2:4" s="304" customFormat="1" x14ac:dyDescent="0.2">
      <c r="B417" s="324"/>
      <c r="C417" s="324"/>
      <c r="D417" s="324"/>
    </row>
    <row r="418" spans="2:4" s="304" customFormat="1" x14ac:dyDescent="0.2">
      <c r="B418" s="324"/>
      <c r="C418" s="324"/>
      <c r="D418" s="324"/>
    </row>
    <row r="419" spans="2:4" s="304" customFormat="1" x14ac:dyDescent="0.2">
      <c r="B419" s="324"/>
      <c r="C419" s="324"/>
      <c r="D419" s="324"/>
    </row>
    <row r="420" spans="2:4" s="304" customFormat="1" x14ac:dyDescent="0.2">
      <c r="B420" s="324"/>
      <c r="C420" s="324"/>
      <c r="D420" s="324"/>
    </row>
    <row r="421" spans="2:4" s="304" customFormat="1" x14ac:dyDescent="0.2">
      <c r="B421" s="324"/>
      <c r="C421" s="324"/>
      <c r="D421" s="324"/>
    </row>
    <row r="422" spans="2:4" s="304" customFormat="1" x14ac:dyDescent="0.2">
      <c r="B422" s="324"/>
      <c r="C422" s="324"/>
      <c r="D422" s="324"/>
    </row>
    <row r="423" spans="2:4" s="304" customFormat="1" x14ac:dyDescent="0.2">
      <c r="B423" s="324"/>
      <c r="C423" s="324"/>
      <c r="D423" s="324"/>
    </row>
    <row r="424" spans="2:4" s="304" customFormat="1" x14ac:dyDescent="0.2">
      <c r="B424" s="324"/>
      <c r="C424" s="324"/>
      <c r="D424" s="324"/>
    </row>
    <row r="425" spans="2:4" s="304" customFormat="1" x14ac:dyDescent="0.2">
      <c r="B425" s="324"/>
      <c r="C425" s="324"/>
      <c r="D425" s="324"/>
    </row>
    <row r="426" spans="2:4" s="304" customFormat="1" x14ac:dyDescent="0.2">
      <c r="B426" s="324"/>
      <c r="C426" s="324"/>
      <c r="D426" s="324"/>
    </row>
    <row r="427" spans="2:4" s="304" customFormat="1" x14ac:dyDescent="0.2">
      <c r="B427" s="324"/>
      <c r="C427" s="324"/>
      <c r="D427" s="324"/>
    </row>
    <row r="428" spans="2:4" s="304" customFormat="1" x14ac:dyDescent="0.2">
      <c r="B428" s="324"/>
      <c r="C428" s="324"/>
      <c r="D428" s="324"/>
    </row>
    <row r="429" spans="2:4" s="304" customFormat="1" x14ac:dyDescent="0.2">
      <c r="B429" s="324"/>
      <c r="C429" s="324"/>
      <c r="D429" s="324"/>
    </row>
    <row r="430" spans="2:4" s="304" customFormat="1" x14ac:dyDescent="0.2">
      <c r="B430" s="324"/>
      <c r="C430" s="324"/>
      <c r="D430" s="324"/>
    </row>
    <row r="431" spans="2:4" s="304" customFormat="1" x14ac:dyDescent="0.2">
      <c r="B431" s="324"/>
      <c r="C431" s="324"/>
      <c r="D431" s="324"/>
    </row>
    <row r="432" spans="2:4" s="304" customFormat="1" x14ac:dyDescent="0.2">
      <c r="B432" s="324"/>
      <c r="C432" s="324"/>
      <c r="D432" s="324"/>
    </row>
    <row r="433" spans="2:4" s="304" customFormat="1" x14ac:dyDescent="0.2">
      <c r="B433" s="324"/>
      <c r="C433" s="324"/>
      <c r="D433" s="324"/>
    </row>
    <row r="434" spans="2:4" s="304" customFormat="1" x14ac:dyDescent="0.2">
      <c r="B434" s="324"/>
      <c r="C434" s="324"/>
      <c r="D434" s="324"/>
    </row>
    <row r="435" spans="2:4" s="304" customFormat="1" x14ac:dyDescent="0.2">
      <c r="B435" s="324"/>
      <c r="C435" s="324"/>
      <c r="D435" s="324"/>
    </row>
    <row r="436" spans="2:4" s="304" customFormat="1" x14ac:dyDescent="0.2">
      <c r="B436" s="324"/>
      <c r="C436" s="324"/>
      <c r="D436" s="324"/>
    </row>
    <row r="437" spans="2:4" s="304" customFormat="1" x14ac:dyDescent="0.2">
      <c r="B437" s="324"/>
      <c r="C437" s="324"/>
      <c r="D437" s="324"/>
    </row>
    <row r="438" spans="2:4" s="304" customFormat="1" x14ac:dyDescent="0.2">
      <c r="B438" s="324"/>
      <c r="C438" s="324"/>
      <c r="D438" s="324"/>
    </row>
    <row r="439" spans="2:4" s="304" customFormat="1" x14ac:dyDescent="0.2">
      <c r="B439" s="324"/>
      <c r="C439" s="324"/>
      <c r="D439" s="324"/>
    </row>
    <row r="440" spans="2:4" s="304" customFormat="1" x14ac:dyDescent="0.2">
      <c r="B440" s="324"/>
      <c r="C440" s="324"/>
      <c r="D440" s="324"/>
    </row>
    <row r="441" spans="2:4" s="304" customFormat="1" x14ac:dyDescent="0.2">
      <c r="B441" s="324"/>
      <c r="C441" s="324"/>
      <c r="D441" s="324"/>
    </row>
    <row r="442" spans="2:4" s="304" customFormat="1" x14ac:dyDescent="0.2">
      <c r="B442" s="324"/>
      <c r="C442" s="324"/>
      <c r="D442" s="324"/>
    </row>
    <row r="443" spans="2:4" s="304" customFormat="1" x14ac:dyDescent="0.2">
      <c r="B443" s="324"/>
      <c r="C443" s="324"/>
      <c r="D443" s="324"/>
    </row>
    <row r="444" spans="2:4" s="304" customFormat="1" x14ac:dyDescent="0.2">
      <c r="B444" s="324"/>
      <c r="C444" s="324"/>
      <c r="D444" s="324"/>
    </row>
    <row r="445" spans="2:4" s="304" customFormat="1" x14ac:dyDescent="0.2">
      <c r="B445" s="324"/>
      <c r="C445" s="324"/>
      <c r="D445" s="324"/>
    </row>
    <row r="446" spans="2:4" s="304" customFormat="1" x14ac:dyDescent="0.2">
      <c r="B446" s="324"/>
      <c r="C446" s="324"/>
      <c r="D446" s="324"/>
    </row>
    <row r="447" spans="2:4" s="304" customFormat="1" x14ac:dyDescent="0.2">
      <c r="B447" s="324"/>
      <c r="C447" s="324"/>
      <c r="D447" s="324"/>
    </row>
    <row r="448" spans="2:4" s="304" customFormat="1" x14ac:dyDescent="0.2">
      <c r="B448" s="324"/>
      <c r="C448" s="324"/>
      <c r="D448" s="324"/>
    </row>
    <row r="449" spans="2:4" s="304" customFormat="1" x14ac:dyDescent="0.2">
      <c r="B449" s="324"/>
      <c r="C449" s="324"/>
      <c r="D449" s="324"/>
    </row>
    <row r="450" spans="2:4" s="304" customFormat="1" x14ac:dyDescent="0.2">
      <c r="B450" s="324"/>
      <c r="C450" s="324"/>
      <c r="D450" s="324"/>
    </row>
    <row r="451" spans="2:4" s="304" customFormat="1" x14ac:dyDescent="0.2">
      <c r="B451" s="324"/>
      <c r="C451" s="324"/>
      <c r="D451" s="324"/>
    </row>
    <row r="452" spans="2:4" s="304" customFormat="1" x14ac:dyDescent="0.2">
      <c r="B452" s="324"/>
      <c r="C452" s="324"/>
      <c r="D452" s="324"/>
    </row>
    <row r="453" spans="2:4" s="304" customFormat="1" x14ac:dyDescent="0.2">
      <c r="B453" s="324"/>
      <c r="C453" s="324"/>
      <c r="D453" s="324"/>
    </row>
    <row r="454" spans="2:4" s="304" customFormat="1" x14ac:dyDescent="0.2">
      <c r="B454" s="324"/>
      <c r="C454" s="324"/>
      <c r="D454" s="324"/>
    </row>
    <row r="455" spans="2:4" s="304" customFormat="1" x14ac:dyDescent="0.2">
      <c r="B455" s="324"/>
      <c r="C455" s="324"/>
      <c r="D455" s="324"/>
    </row>
    <row r="456" spans="2:4" s="304" customFormat="1" x14ac:dyDescent="0.2">
      <c r="B456" s="324"/>
      <c r="C456" s="324"/>
      <c r="D456" s="324"/>
    </row>
    <row r="457" spans="2:4" s="304" customFormat="1" x14ac:dyDescent="0.2">
      <c r="B457" s="324"/>
      <c r="C457" s="324"/>
      <c r="D457" s="324"/>
    </row>
    <row r="458" spans="2:4" s="304" customFormat="1" x14ac:dyDescent="0.2">
      <c r="B458" s="324"/>
      <c r="C458" s="324"/>
      <c r="D458" s="324"/>
    </row>
    <row r="459" spans="2:4" s="304" customFormat="1" x14ac:dyDescent="0.2">
      <c r="B459" s="324"/>
      <c r="C459" s="324"/>
      <c r="D459" s="324"/>
    </row>
    <row r="460" spans="2:4" s="304" customFormat="1" x14ac:dyDescent="0.2">
      <c r="B460" s="324"/>
      <c r="C460" s="324"/>
      <c r="D460" s="324"/>
    </row>
    <row r="461" spans="2:4" s="304" customFormat="1" x14ac:dyDescent="0.2">
      <c r="B461" s="324"/>
      <c r="C461" s="324"/>
      <c r="D461" s="324"/>
    </row>
    <row r="462" spans="2:4" s="304" customFormat="1" x14ac:dyDescent="0.2">
      <c r="B462" s="324"/>
      <c r="C462" s="324"/>
      <c r="D462" s="324"/>
    </row>
    <row r="463" spans="2:4" s="304" customFormat="1" x14ac:dyDescent="0.2">
      <c r="B463" s="324"/>
      <c r="C463" s="324"/>
      <c r="D463" s="324"/>
    </row>
    <row r="464" spans="2:4" s="304" customFormat="1" x14ac:dyDescent="0.2">
      <c r="B464" s="324"/>
      <c r="C464" s="324"/>
      <c r="D464" s="324"/>
    </row>
    <row r="465" spans="2:4" s="304" customFormat="1" x14ac:dyDescent="0.2">
      <c r="B465" s="324"/>
      <c r="C465" s="324"/>
      <c r="D465" s="324"/>
    </row>
    <row r="466" spans="2:4" s="304" customFormat="1" x14ac:dyDescent="0.2">
      <c r="B466" s="324"/>
      <c r="C466" s="324"/>
      <c r="D466" s="324"/>
    </row>
    <row r="467" spans="2:4" s="304" customFormat="1" x14ac:dyDescent="0.2">
      <c r="B467" s="324"/>
      <c r="C467" s="324"/>
      <c r="D467" s="324"/>
    </row>
    <row r="468" spans="2:4" s="304" customFormat="1" x14ac:dyDescent="0.2">
      <c r="B468" s="324"/>
      <c r="C468" s="324"/>
      <c r="D468" s="324"/>
    </row>
    <row r="469" spans="2:4" s="304" customFormat="1" x14ac:dyDescent="0.2">
      <c r="B469" s="324"/>
      <c r="C469" s="324"/>
      <c r="D469" s="324"/>
    </row>
    <row r="470" spans="2:4" s="304" customFormat="1" x14ac:dyDescent="0.2">
      <c r="B470" s="324"/>
      <c r="C470" s="324"/>
      <c r="D470" s="324"/>
    </row>
    <row r="471" spans="2:4" s="304" customFormat="1" x14ac:dyDescent="0.2">
      <c r="B471" s="324"/>
      <c r="C471" s="324"/>
      <c r="D471" s="324"/>
    </row>
    <row r="472" spans="2:4" s="304" customFormat="1" x14ac:dyDescent="0.2">
      <c r="B472" s="324"/>
      <c r="C472" s="324"/>
      <c r="D472" s="324"/>
    </row>
    <row r="473" spans="2:4" s="304" customFormat="1" x14ac:dyDescent="0.2">
      <c r="B473" s="324"/>
      <c r="C473" s="324"/>
      <c r="D473" s="324"/>
    </row>
    <row r="474" spans="2:4" s="304" customFormat="1" x14ac:dyDescent="0.2">
      <c r="B474" s="324"/>
      <c r="C474" s="324"/>
      <c r="D474" s="324"/>
    </row>
    <row r="475" spans="2:4" s="304" customFormat="1" x14ac:dyDescent="0.2">
      <c r="B475" s="324"/>
      <c r="C475" s="324"/>
      <c r="D475" s="324"/>
    </row>
    <row r="476" spans="2:4" s="304" customFormat="1" x14ac:dyDescent="0.2">
      <c r="B476" s="324"/>
      <c r="C476" s="324"/>
      <c r="D476" s="324"/>
    </row>
    <row r="477" spans="2:4" s="304" customFormat="1" x14ac:dyDescent="0.2">
      <c r="B477" s="324"/>
      <c r="C477" s="324"/>
      <c r="D477" s="324"/>
    </row>
    <row r="478" spans="2:4" s="304" customFormat="1" x14ac:dyDescent="0.2">
      <c r="B478" s="324"/>
      <c r="C478" s="324"/>
      <c r="D478" s="324"/>
    </row>
    <row r="479" spans="2:4" s="304" customFormat="1" x14ac:dyDescent="0.2">
      <c r="B479" s="324"/>
      <c r="C479" s="324"/>
      <c r="D479" s="324"/>
    </row>
    <row r="480" spans="2:4" s="304" customFormat="1" x14ac:dyDescent="0.2">
      <c r="B480" s="324"/>
      <c r="C480" s="324"/>
      <c r="D480" s="324"/>
    </row>
    <row r="481" spans="2:4" s="304" customFormat="1" x14ac:dyDescent="0.2">
      <c r="B481" s="324"/>
      <c r="C481" s="324"/>
      <c r="D481" s="324"/>
    </row>
    <row r="482" spans="2:4" s="304" customFormat="1" x14ac:dyDescent="0.2">
      <c r="B482" s="324"/>
      <c r="C482" s="324"/>
      <c r="D482" s="324"/>
    </row>
    <row r="483" spans="2:4" s="304" customFormat="1" x14ac:dyDescent="0.2">
      <c r="B483" s="324"/>
      <c r="C483" s="324"/>
      <c r="D483" s="324"/>
    </row>
    <row r="484" spans="2:4" s="304" customFormat="1" x14ac:dyDescent="0.2">
      <c r="B484" s="324"/>
      <c r="C484" s="324"/>
      <c r="D484" s="324"/>
    </row>
    <row r="485" spans="2:4" s="304" customFormat="1" x14ac:dyDescent="0.2">
      <c r="B485" s="324"/>
      <c r="C485" s="324"/>
      <c r="D485" s="324"/>
    </row>
    <row r="486" spans="2:4" s="304" customFormat="1" x14ac:dyDescent="0.2">
      <c r="B486" s="324"/>
      <c r="C486" s="324"/>
      <c r="D486" s="324"/>
    </row>
    <row r="487" spans="2:4" s="304" customFormat="1" x14ac:dyDescent="0.2">
      <c r="B487" s="324"/>
      <c r="C487" s="324"/>
      <c r="D487" s="324"/>
    </row>
    <row r="488" spans="2:4" s="304" customFormat="1" x14ac:dyDescent="0.2">
      <c r="B488" s="324"/>
      <c r="C488" s="324"/>
      <c r="D488" s="324"/>
    </row>
    <row r="489" spans="2:4" s="304" customFormat="1" x14ac:dyDescent="0.2">
      <c r="B489" s="324"/>
      <c r="C489" s="324"/>
      <c r="D489" s="324"/>
    </row>
    <row r="490" spans="2:4" s="304" customFormat="1" x14ac:dyDescent="0.2">
      <c r="B490" s="324"/>
      <c r="C490" s="324"/>
      <c r="D490" s="324"/>
    </row>
    <row r="491" spans="2:4" s="304" customFormat="1" x14ac:dyDescent="0.2">
      <c r="B491" s="324"/>
      <c r="C491" s="324"/>
      <c r="D491" s="324"/>
    </row>
    <row r="492" spans="2:4" s="304" customFormat="1" x14ac:dyDescent="0.2">
      <c r="B492" s="324"/>
      <c r="C492" s="324"/>
      <c r="D492" s="324"/>
    </row>
    <row r="493" spans="2:4" s="304" customFormat="1" x14ac:dyDescent="0.2">
      <c r="B493" s="324"/>
      <c r="C493" s="324"/>
      <c r="D493" s="324"/>
    </row>
    <row r="494" spans="2:4" s="304" customFormat="1" x14ac:dyDescent="0.2">
      <c r="B494" s="324"/>
      <c r="C494" s="324"/>
      <c r="D494" s="324"/>
    </row>
    <row r="495" spans="2:4" s="304" customFormat="1" x14ac:dyDescent="0.2">
      <c r="B495" s="324"/>
      <c r="C495" s="324"/>
      <c r="D495" s="324"/>
    </row>
    <row r="496" spans="2:4" s="304" customFormat="1" x14ac:dyDescent="0.2">
      <c r="B496" s="324"/>
      <c r="C496" s="324"/>
      <c r="D496" s="324"/>
    </row>
    <row r="497" spans="2:4" s="304" customFormat="1" x14ac:dyDescent="0.2">
      <c r="B497" s="324"/>
      <c r="C497" s="324"/>
      <c r="D497" s="324"/>
    </row>
    <row r="498" spans="2:4" s="304" customFormat="1" x14ac:dyDescent="0.2">
      <c r="B498" s="324"/>
      <c r="C498" s="324"/>
      <c r="D498" s="324"/>
    </row>
    <row r="499" spans="2:4" s="304" customFormat="1" x14ac:dyDescent="0.2">
      <c r="B499" s="324"/>
      <c r="C499" s="324"/>
      <c r="D499" s="324"/>
    </row>
    <row r="500" spans="2:4" s="304" customFormat="1" x14ac:dyDescent="0.2">
      <c r="B500" s="324"/>
      <c r="C500" s="324"/>
      <c r="D500" s="324"/>
    </row>
    <row r="501" spans="2:4" s="304" customFormat="1" x14ac:dyDescent="0.2">
      <c r="B501" s="324"/>
      <c r="C501" s="324"/>
      <c r="D501" s="324"/>
    </row>
    <row r="502" spans="2:4" s="304" customFormat="1" x14ac:dyDescent="0.2">
      <c r="B502" s="324"/>
      <c r="C502" s="324"/>
      <c r="D502" s="324"/>
    </row>
    <row r="503" spans="2:4" s="304" customFormat="1" x14ac:dyDescent="0.2">
      <c r="B503" s="324"/>
      <c r="C503" s="324"/>
      <c r="D503" s="324"/>
    </row>
    <row r="504" spans="2:4" s="304" customFormat="1" x14ac:dyDescent="0.2">
      <c r="B504" s="324"/>
      <c r="C504" s="324"/>
      <c r="D504" s="324"/>
    </row>
    <row r="505" spans="2:4" s="304" customFormat="1" x14ac:dyDescent="0.2">
      <c r="B505" s="324"/>
      <c r="C505" s="324"/>
      <c r="D505" s="324"/>
    </row>
    <row r="506" spans="2:4" s="304" customFormat="1" x14ac:dyDescent="0.2">
      <c r="B506" s="324"/>
      <c r="C506" s="324"/>
      <c r="D506" s="324"/>
    </row>
    <row r="507" spans="2:4" s="304" customFormat="1" x14ac:dyDescent="0.2">
      <c r="B507" s="324"/>
      <c r="C507" s="324"/>
      <c r="D507" s="324"/>
    </row>
    <row r="508" spans="2:4" s="304" customFormat="1" x14ac:dyDescent="0.2">
      <c r="B508" s="324"/>
      <c r="C508" s="324"/>
      <c r="D508" s="324"/>
    </row>
    <row r="509" spans="2:4" s="304" customFormat="1" x14ac:dyDescent="0.2">
      <c r="B509" s="324"/>
      <c r="C509" s="324"/>
      <c r="D509" s="324"/>
    </row>
    <row r="510" spans="2:4" s="304" customFormat="1" x14ac:dyDescent="0.2">
      <c r="B510" s="324"/>
      <c r="C510" s="324"/>
      <c r="D510" s="324"/>
    </row>
    <row r="511" spans="2:4" s="304" customFormat="1" x14ac:dyDescent="0.2">
      <c r="B511" s="324"/>
      <c r="C511" s="324"/>
      <c r="D511" s="324"/>
    </row>
    <row r="512" spans="2:4" s="304" customFormat="1" x14ac:dyDescent="0.2">
      <c r="B512" s="324"/>
      <c r="C512" s="324"/>
      <c r="D512" s="324"/>
    </row>
    <row r="513" spans="2:4" s="304" customFormat="1" x14ac:dyDescent="0.2">
      <c r="B513" s="324"/>
      <c r="C513" s="324"/>
      <c r="D513" s="324"/>
    </row>
    <row r="514" spans="2:4" s="304" customFormat="1" x14ac:dyDescent="0.2">
      <c r="B514" s="324"/>
      <c r="C514" s="324"/>
      <c r="D514" s="324"/>
    </row>
    <row r="515" spans="2:4" s="304" customFormat="1" x14ac:dyDescent="0.2">
      <c r="B515" s="324"/>
      <c r="C515" s="324"/>
      <c r="D515" s="324"/>
    </row>
    <row r="516" spans="2:4" s="304" customFormat="1" x14ac:dyDescent="0.2">
      <c r="B516" s="324"/>
      <c r="C516" s="324"/>
      <c r="D516" s="324"/>
    </row>
    <row r="517" spans="2:4" s="304" customFormat="1" x14ac:dyDescent="0.2">
      <c r="B517" s="324"/>
      <c r="C517" s="324"/>
      <c r="D517" s="324"/>
    </row>
    <row r="518" spans="2:4" s="304" customFormat="1" x14ac:dyDescent="0.2">
      <c r="B518" s="324"/>
      <c r="C518" s="324"/>
      <c r="D518" s="324"/>
    </row>
    <row r="519" spans="2:4" s="304" customFormat="1" x14ac:dyDescent="0.2">
      <c r="B519" s="324"/>
      <c r="C519" s="324"/>
      <c r="D519" s="324"/>
    </row>
    <row r="520" spans="2:4" s="304" customFormat="1" x14ac:dyDescent="0.2">
      <c r="B520" s="324"/>
      <c r="C520" s="324"/>
      <c r="D520" s="324"/>
    </row>
    <row r="521" spans="2:4" s="304" customFormat="1" x14ac:dyDescent="0.2">
      <c r="B521" s="324"/>
      <c r="C521" s="324"/>
      <c r="D521" s="324"/>
    </row>
    <row r="522" spans="2:4" s="304" customFormat="1" x14ac:dyDescent="0.2">
      <c r="B522" s="324"/>
      <c r="C522" s="324"/>
      <c r="D522" s="324"/>
    </row>
    <row r="523" spans="2:4" s="304" customFormat="1" x14ac:dyDescent="0.2">
      <c r="B523" s="324"/>
      <c r="C523" s="324"/>
      <c r="D523" s="324"/>
    </row>
    <row r="524" spans="2:4" s="304" customFormat="1" x14ac:dyDescent="0.2">
      <c r="B524" s="324"/>
      <c r="C524" s="324"/>
      <c r="D524" s="324"/>
    </row>
    <row r="525" spans="2:4" s="304" customFormat="1" x14ac:dyDescent="0.2">
      <c r="B525" s="324"/>
      <c r="C525" s="324"/>
      <c r="D525" s="324"/>
    </row>
    <row r="526" spans="2:4" s="304" customFormat="1" x14ac:dyDescent="0.2">
      <c r="B526" s="324"/>
      <c r="C526" s="324"/>
      <c r="D526" s="324"/>
    </row>
    <row r="527" spans="2:4" s="304" customFormat="1" x14ac:dyDescent="0.2">
      <c r="B527" s="324"/>
      <c r="C527" s="324"/>
      <c r="D527" s="324"/>
    </row>
    <row r="528" spans="2:4" s="304" customFormat="1" x14ac:dyDescent="0.2">
      <c r="B528" s="324"/>
      <c r="C528" s="324"/>
      <c r="D528" s="324"/>
    </row>
    <row r="529" spans="2:4" s="304" customFormat="1" x14ac:dyDescent="0.2">
      <c r="B529" s="324"/>
      <c r="C529" s="324"/>
      <c r="D529" s="324"/>
    </row>
    <row r="530" spans="2:4" s="304" customFormat="1" x14ac:dyDescent="0.2">
      <c r="B530" s="324"/>
      <c r="C530" s="324"/>
      <c r="D530" s="324"/>
    </row>
    <row r="531" spans="2:4" s="304" customFormat="1" x14ac:dyDescent="0.2">
      <c r="B531" s="324"/>
      <c r="C531" s="324"/>
      <c r="D531" s="324"/>
    </row>
    <row r="532" spans="2:4" s="304" customFormat="1" x14ac:dyDescent="0.2">
      <c r="B532" s="324"/>
      <c r="C532" s="324"/>
      <c r="D532" s="324"/>
    </row>
    <row r="533" spans="2:4" s="304" customFormat="1" x14ac:dyDescent="0.2">
      <c r="B533" s="324"/>
      <c r="C533" s="324"/>
      <c r="D533" s="324"/>
    </row>
    <row r="534" spans="2:4" s="304" customFormat="1" x14ac:dyDescent="0.2">
      <c r="B534" s="324"/>
      <c r="C534" s="324"/>
      <c r="D534" s="324"/>
    </row>
    <row r="535" spans="2:4" s="304" customFormat="1" x14ac:dyDescent="0.2">
      <c r="B535" s="324"/>
      <c r="C535" s="324"/>
      <c r="D535" s="324"/>
    </row>
    <row r="536" spans="2:4" s="304" customFormat="1" x14ac:dyDescent="0.2">
      <c r="B536" s="324"/>
      <c r="C536" s="324"/>
      <c r="D536" s="324"/>
    </row>
    <row r="537" spans="2:4" s="304" customFormat="1" x14ac:dyDescent="0.2">
      <c r="B537" s="324"/>
      <c r="C537" s="324"/>
      <c r="D537" s="324"/>
    </row>
    <row r="538" spans="2:4" s="304" customFormat="1" x14ac:dyDescent="0.2">
      <c r="B538" s="324"/>
      <c r="C538" s="324"/>
      <c r="D538" s="324"/>
    </row>
    <row r="539" spans="2:4" s="304" customFormat="1" x14ac:dyDescent="0.2">
      <c r="B539" s="324"/>
      <c r="C539" s="324"/>
      <c r="D539" s="324"/>
    </row>
    <row r="540" spans="2:4" s="304" customFormat="1" x14ac:dyDescent="0.2">
      <c r="B540" s="324"/>
      <c r="C540" s="324"/>
      <c r="D540" s="324"/>
    </row>
    <row r="541" spans="2:4" s="304" customFormat="1" x14ac:dyDescent="0.2">
      <c r="B541" s="324"/>
      <c r="C541" s="324"/>
      <c r="D541" s="324"/>
    </row>
    <row r="542" spans="2:4" s="304" customFormat="1" x14ac:dyDescent="0.2">
      <c r="B542" s="324"/>
      <c r="C542" s="324"/>
      <c r="D542" s="324"/>
    </row>
    <row r="543" spans="2:4" s="304" customFormat="1" x14ac:dyDescent="0.2">
      <c r="B543" s="324"/>
      <c r="C543" s="324"/>
      <c r="D543" s="324"/>
    </row>
    <row r="544" spans="2:4" s="304" customFormat="1" x14ac:dyDescent="0.2">
      <c r="B544" s="324"/>
      <c r="C544" s="324"/>
      <c r="D544" s="324"/>
    </row>
    <row r="545" spans="2:4" s="304" customFormat="1" x14ac:dyDescent="0.2">
      <c r="B545" s="324"/>
      <c r="C545" s="324"/>
      <c r="D545" s="324"/>
    </row>
    <row r="546" spans="2:4" s="304" customFormat="1" x14ac:dyDescent="0.2">
      <c r="B546" s="324"/>
      <c r="C546" s="324"/>
      <c r="D546" s="324"/>
    </row>
    <row r="547" spans="2:4" s="304" customFormat="1" x14ac:dyDescent="0.2">
      <c r="B547" s="324"/>
      <c r="C547" s="324"/>
      <c r="D547" s="324"/>
    </row>
    <row r="548" spans="2:4" s="304" customFormat="1" x14ac:dyDescent="0.2">
      <c r="B548" s="324"/>
      <c r="C548" s="324"/>
      <c r="D548" s="324"/>
    </row>
    <row r="549" spans="2:4" s="304" customFormat="1" x14ac:dyDescent="0.2">
      <c r="B549" s="324"/>
      <c r="C549" s="324"/>
      <c r="D549" s="324"/>
    </row>
    <row r="550" spans="2:4" s="304" customFormat="1" x14ac:dyDescent="0.2">
      <c r="B550" s="324"/>
      <c r="C550" s="324"/>
      <c r="D550" s="324"/>
    </row>
    <row r="551" spans="2:4" s="304" customFormat="1" x14ac:dyDescent="0.2">
      <c r="B551" s="324"/>
      <c r="C551" s="324"/>
      <c r="D551" s="324"/>
    </row>
    <row r="552" spans="2:4" s="304" customFormat="1" x14ac:dyDescent="0.2">
      <c r="B552" s="324"/>
      <c r="C552" s="324"/>
      <c r="D552" s="324"/>
    </row>
    <row r="553" spans="2:4" s="304" customFormat="1" x14ac:dyDescent="0.2">
      <c r="B553" s="324"/>
      <c r="C553" s="324"/>
      <c r="D553" s="324"/>
    </row>
    <row r="554" spans="2:4" s="304" customFormat="1" x14ac:dyDescent="0.2">
      <c r="B554" s="324"/>
      <c r="C554" s="324"/>
      <c r="D554" s="324"/>
    </row>
    <row r="555" spans="2:4" s="304" customFormat="1" x14ac:dyDescent="0.2">
      <c r="B555" s="324"/>
      <c r="C555" s="324"/>
      <c r="D555" s="324"/>
    </row>
    <row r="556" spans="2:4" s="304" customFormat="1" x14ac:dyDescent="0.2">
      <c r="B556" s="324"/>
      <c r="C556" s="324"/>
      <c r="D556" s="324"/>
    </row>
    <row r="557" spans="2:4" s="304" customFormat="1" x14ac:dyDescent="0.2">
      <c r="B557" s="324"/>
      <c r="C557" s="324"/>
      <c r="D557" s="324"/>
    </row>
    <row r="558" spans="2:4" s="304" customFormat="1" x14ac:dyDescent="0.2">
      <c r="B558" s="324"/>
      <c r="C558" s="324"/>
      <c r="D558" s="324"/>
    </row>
    <row r="559" spans="2:4" s="304" customFormat="1" x14ac:dyDescent="0.2">
      <c r="B559" s="324"/>
      <c r="C559" s="324"/>
      <c r="D559" s="324"/>
    </row>
    <row r="560" spans="2:4" s="304" customFormat="1" x14ac:dyDescent="0.2">
      <c r="B560" s="324"/>
      <c r="C560" s="324"/>
      <c r="D560" s="324"/>
    </row>
    <row r="561" spans="2:4" s="304" customFormat="1" x14ac:dyDescent="0.2">
      <c r="B561" s="324"/>
      <c r="C561" s="324"/>
      <c r="D561" s="324"/>
    </row>
    <row r="562" spans="2:4" s="304" customFormat="1" x14ac:dyDescent="0.2">
      <c r="B562" s="324"/>
      <c r="C562" s="324"/>
      <c r="D562" s="324"/>
    </row>
    <row r="563" spans="2:4" s="304" customFormat="1" x14ac:dyDescent="0.2">
      <c r="B563" s="324"/>
      <c r="C563" s="324"/>
      <c r="D563" s="324"/>
    </row>
    <row r="564" spans="2:4" s="304" customFormat="1" x14ac:dyDescent="0.2">
      <c r="B564" s="324"/>
      <c r="C564" s="324"/>
      <c r="D564" s="324"/>
    </row>
    <row r="565" spans="2:4" s="304" customFormat="1" x14ac:dyDescent="0.2">
      <c r="B565" s="324"/>
      <c r="C565" s="324"/>
      <c r="D565" s="324"/>
    </row>
    <row r="566" spans="2:4" s="304" customFormat="1" x14ac:dyDescent="0.2">
      <c r="B566" s="324"/>
      <c r="C566" s="324"/>
      <c r="D566" s="324"/>
    </row>
    <row r="567" spans="2:4" s="304" customFormat="1" x14ac:dyDescent="0.2">
      <c r="B567" s="324"/>
      <c r="C567" s="324"/>
      <c r="D567" s="324"/>
    </row>
    <row r="568" spans="2:4" s="304" customFormat="1" x14ac:dyDescent="0.2">
      <c r="B568" s="324"/>
      <c r="C568" s="324"/>
      <c r="D568" s="324"/>
    </row>
    <row r="569" spans="2:4" s="304" customFormat="1" x14ac:dyDescent="0.2">
      <c r="B569" s="324"/>
      <c r="C569" s="324"/>
      <c r="D569" s="324"/>
    </row>
    <row r="570" spans="2:4" s="304" customFormat="1" x14ac:dyDescent="0.2">
      <c r="B570" s="324"/>
      <c r="C570" s="324"/>
      <c r="D570" s="324"/>
    </row>
    <row r="571" spans="2:4" s="304" customFormat="1" x14ac:dyDescent="0.2">
      <c r="B571" s="324"/>
      <c r="C571" s="324"/>
      <c r="D571" s="324"/>
    </row>
    <row r="572" spans="2:4" s="304" customFormat="1" x14ac:dyDescent="0.2">
      <c r="B572" s="324"/>
      <c r="C572" s="324"/>
      <c r="D572" s="324"/>
    </row>
    <row r="573" spans="2:4" s="304" customFormat="1" x14ac:dyDescent="0.2">
      <c r="B573" s="324"/>
      <c r="C573" s="324"/>
      <c r="D573" s="324"/>
    </row>
    <row r="574" spans="2:4" s="304" customFormat="1" x14ac:dyDescent="0.2">
      <c r="B574" s="324"/>
      <c r="C574" s="324"/>
      <c r="D574" s="324"/>
    </row>
    <row r="575" spans="2:4" s="304" customFormat="1" x14ac:dyDescent="0.2">
      <c r="B575" s="324"/>
      <c r="C575" s="324"/>
      <c r="D575" s="324"/>
    </row>
    <row r="576" spans="2:4" s="304" customFormat="1" x14ac:dyDescent="0.2">
      <c r="B576" s="324"/>
      <c r="C576" s="324"/>
      <c r="D576" s="324"/>
    </row>
    <row r="577" spans="2:4" s="304" customFormat="1" x14ac:dyDescent="0.2">
      <c r="B577" s="324"/>
      <c r="C577" s="324"/>
      <c r="D577" s="324"/>
    </row>
    <row r="578" spans="2:4" s="304" customFormat="1" x14ac:dyDescent="0.2">
      <c r="B578" s="324"/>
      <c r="C578" s="324"/>
      <c r="D578" s="324"/>
    </row>
    <row r="579" spans="2:4" s="304" customFormat="1" x14ac:dyDescent="0.2">
      <c r="B579" s="324"/>
      <c r="C579" s="324"/>
      <c r="D579" s="324"/>
    </row>
    <row r="580" spans="2:4" s="304" customFormat="1" x14ac:dyDescent="0.2">
      <c r="B580" s="324"/>
      <c r="C580" s="324"/>
      <c r="D580" s="324"/>
    </row>
    <row r="581" spans="2:4" s="304" customFormat="1" x14ac:dyDescent="0.2">
      <c r="B581" s="324"/>
      <c r="C581" s="324"/>
      <c r="D581" s="324"/>
    </row>
    <row r="582" spans="2:4" s="304" customFormat="1" x14ac:dyDescent="0.2">
      <c r="B582" s="324"/>
      <c r="C582" s="324"/>
      <c r="D582" s="324"/>
    </row>
    <row r="583" spans="2:4" s="304" customFormat="1" x14ac:dyDescent="0.2">
      <c r="B583" s="324"/>
      <c r="C583" s="324"/>
      <c r="D583" s="324"/>
    </row>
    <row r="584" spans="2:4" s="304" customFormat="1" x14ac:dyDescent="0.2">
      <c r="B584" s="324"/>
      <c r="C584" s="324"/>
      <c r="D584" s="324"/>
    </row>
    <row r="585" spans="2:4" s="304" customFormat="1" x14ac:dyDescent="0.2">
      <c r="B585" s="324"/>
      <c r="C585" s="324"/>
      <c r="D585" s="324"/>
    </row>
    <row r="586" spans="2:4" s="304" customFormat="1" x14ac:dyDescent="0.2">
      <c r="B586" s="324"/>
      <c r="C586" s="324"/>
      <c r="D586" s="324"/>
    </row>
    <row r="587" spans="2:4" s="304" customFormat="1" x14ac:dyDescent="0.2">
      <c r="B587" s="324"/>
      <c r="C587" s="324"/>
      <c r="D587" s="324"/>
    </row>
    <row r="588" spans="2:4" s="304" customFormat="1" x14ac:dyDescent="0.2">
      <c r="B588" s="324"/>
      <c r="C588" s="324"/>
      <c r="D588" s="324"/>
    </row>
    <row r="589" spans="2:4" s="304" customFormat="1" x14ac:dyDescent="0.2">
      <c r="B589" s="324"/>
      <c r="C589" s="324"/>
      <c r="D589" s="324"/>
    </row>
    <row r="590" spans="2:4" s="304" customFormat="1" x14ac:dyDescent="0.2">
      <c r="B590" s="324"/>
      <c r="C590" s="324"/>
      <c r="D590" s="324"/>
    </row>
    <row r="591" spans="2:4" s="304" customFormat="1" x14ac:dyDescent="0.2">
      <c r="B591" s="324"/>
      <c r="C591" s="324"/>
      <c r="D591" s="324"/>
    </row>
    <row r="592" spans="2:4" s="304" customFormat="1" x14ac:dyDescent="0.2">
      <c r="B592" s="324"/>
      <c r="C592" s="324"/>
      <c r="D592" s="324"/>
    </row>
    <row r="593" spans="2:4" s="304" customFormat="1" x14ac:dyDescent="0.2">
      <c r="B593" s="324"/>
      <c r="C593" s="324"/>
      <c r="D593" s="324"/>
    </row>
    <row r="594" spans="2:4" s="304" customFormat="1" x14ac:dyDescent="0.2">
      <c r="B594" s="324"/>
      <c r="C594" s="324"/>
      <c r="D594" s="324"/>
    </row>
    <row r="595" spans="2:4" s="304" customFormat="1" x14ac:dyDescent="0.2">
      <c r="B595" s="324"/>
      <c r="C595" s="324"/>
      <c r="D595" s="324"/>
    </row>
    <row r="596" spans="2:4" s="304" customFormat="1" x14ac:dyDescent="0.2">
      <c r="B596" s="324"/>
      <c r="C596" s="324"/>
      <c r="D596" s="324"/>
    </row>
    <row r="597" spans="2:4" s="304" customFormat="1" x14ac:dyDescent="0.2">
      <c r="B597" s="324"/>
      <c r="C597" s="324"/>
      <c r="D597" s="324"/>
    </row>
    <row r="598" spans="2:4" s="304" customFormat="1" x14ac:dyDescent="0.2">
      <c r="B598" s="324"/>
      <c r="C598" s="324"/>
      <c r="D598" s="324"/>
    </row>
    <row r="599" spans="2:4" s="304" customFormat="1" x14ac:dyDescent="0.2">
      <c r="B599" s="324"/>
      <c r="C599" s="324"/>
      <c r="D599" s="324"/>
    </row>
    <row r="600" spans="2:4" s="304" customFormat="1" x14ac:dyDescent="0.2">
      <c r="B600" s="324"/>
      <c r="C600" s="324"/>
      <c r="D600" s="324"/>
    </row>
    <row r="601" spans="2:4" s="304" customFormat="1" x14ac:dyDescent="0.2">
      <c r="B601" s="324"/>
      <c r="C601" s="324"/>
      <c r="D601" s="324"/>
    </row>
    <row r="602" spans="2:4" s="304" customFormat="1" x14ac:dyDescent="0.2">
      <c r="B602" s="324"/>
      <c r="C602" s="324"/>
      <c r="D602" s="324"/>
    </row>
    <row r="603" spans="2:4" s="304" customFormat="1" x14ac:dyDescent="0.2">
      <c r="B603" s="324"/>
      <c r="C603" s="324"/>
      <c r="D603" s="324"/>
    </row>
    <row r="604" spans="2:4" s="304" customFormat="1" x14ac:dyDescent="0.2">
      <c r="B604" s="324"/>
      <c r="C604" s="324"/>
      <c r="D604" s="324"/>
    </row>
    <row r="605" spans="2:4" s="304" customFormat="1" x14ac:dyDescent="0.2">
      <c r="B605" s="324"/>
      <c r="C605" s="324"/>
      <c r="D605" s="324"/>
    </row>
    <row r="606" spans="2:4" s="304" customFormat="1" x14ac:dyDescent="0.2">
      <c r="B606" s="324"/>
      <c r="C606" s="324"/>
      <c r="D606" s="324"/>
    </row>
    <row r="607" spans="2:4" s="304" customFormat="1" x14ac:dyDescent="0.2">
      <c r="B607" s="324"/>
      <c r="C607" s="324"/>
      <c r="D607" s="324"/>
    </row>
    <row r="608" spans="2:4" s="304" customFormat="1" x14ac:dyDescent="0.2">
      <c r="B608" s="324"/>
      <c r="C608" s="324"/>
      <c r="D608" s="324"/>
    </row>
    <row r="609" spans="2:4" s="304" customFormat="1" x14ac:dyDescent="0.2">
      <c r="B609" s="324"/>
      <c r="C609" s="324"/>
      <c r="D609" s="324"/>
    </row>
    <row r="610" spans="2:4" s="304" customFormat="1" x14ac:dyDescent="0.2">
      <c r="B610" s="324"/>
      <c r="C610" s="324"/>
      <c r="D610" s="324"/>
    </row>
    <row r="611" spans="2:4" s="304" customFormat="1" x14ac:dyDescent="0.2">
      <c r="B611" s="324"/>
      <c r="C611" s="324"/>
      <c r="D611" s="324"/>
    </row>
    <row r="612" spans="2:4" s="304" customFormat="1" x14ac:dyDescent="0.2">
      <c r="B612" s="324"/>
      <c r="C612" s="324"/>
      <c r="D612" s="324"/>
    </row>
    <row r="613" spans="2:4" s="304" customFormat="1" x14ac:dyDescent="0.2">
      <c r="B613" s="324"/>
      <c r="C613" s="324"/>
      <c r="D613" s="324"/>
    </row>
    <row r="614" spans="2:4" s="304" customFormat="1" x14ac:dyDescent="0.2">
      <c r="B614" s="324"/>
      <c r="C614" s="324"/>
      <c r="D614" s="324"/>
    </row>
    <row r="615" spans="2:4" s="304" customFormat="1" x14ac:dyDescent="0.2">
      <c r="B615" s="324"/>
      <c r="C615" s="324"/>
      <c r="D615" s="324"/>
    </row>
    <row r="616" spans="2:4" s="304" customFormat="1" x14ac:dyDescent="0.2">
      <c r="B616" s="324"/>
      <c r="C616" s="324"/>
      <c r="D616" s="324"/>
    </row>
    <row r="617" spans="2:4" s="304" customFormat="1" x14ac:dyDescent="0.2">
      <c r="B617" s="324"/>
      <c r="C617" s="324"/>
      <c r="D617" s="324"/>
    </row>
    <row r="618" spans="2:4" s="304" customFormat="1" x14ac:dyDescent="0.2">
      <c r="B618" s="324"/>
      <c r="C618" s="324"/>
      <c r="D618" s="324"/>
    </row>
    <row r="619" spans="2:4" s="304" customFormat="1" x14ac:dyDescent="0.2">
      <c r="B619" s="324"/>
      <c r="C619" s="324"/>
      <c r="D619" s="324"/>
    </row>
    <row r="620" spans="2:4" s="304" customFormat="1" x14ac:dyDescent="0.2">
      <c r="B620" s="324"/>
      <c r="C620" s="324"/>
      <c r="D620" s="324"/>
    </row>
    <row r="621" spans="2:4" s="304" customFormat="1" x14ac:dyDescent="0.2">
      <c r="B621" s="324"/>
      <c r="C621" s="324"/>
      <c r="D621" s="324"/>
    </row>
    <row r="622" spans="2:4" s="304" customFormat="1" x14ac:dyDescent="0.2">
      <c r="B622" s="324"/>
      <c r="C622" s="324"/>
      <c r="D622" s="324"/>
    </row>
    <row r="623" spans="2:4" s="304" customFormat="1" x14ac:dyDescent="0.2">
      <c r="B623" s="324"/>
      <c r="C623" s="324"/>
      <c r="D623" s="324"/>
    </row>
    <row r="624" spans="2:4" s="304" customFormat="1" x14ac:dyDescent="0.2">
      <c r="B624" s="324"/>
      <c r="C624" s="324"/>
      <c r="D624" s="324"/>
    </row>
    <row r="625" spans="2:4" s="304" customFormat="1" x14ac:dyDescent="0.2">
      <c r="B625" s="324"/>
      <c r="C625" s="324"/>
      <c r="D625" s="324"/>
    </row>
    <row r="626" spans="2:4" s="304" customFormat="1" x14ac:dyDescent="0.2">
      <c r="B626" s="324"/>
      <c r="C626" s="324"/>
      <c r="D626" s="324"/>
    </row>
    <row r="627" spans="2:4" s="304" customFormat="1" x14ac:dyDescent="0.2">
      <c r="B627" s="324"/>
      <c r="C627" s="324"/>
      <c r="D627" s="324"/>
    </row>
    <row r="628" spans="2:4" s="304" customFormat="1" x14ac:dyDescent="0.2">
      <c r="B628" s="324"/>
      <c r="C628" s="324"/>
      <c r="D628" s="324"/>
    </row>
    <row r="629" spans="2:4" s="304" customFormat="1" x14ac:dyDescent="0.2">
      <c r="B629" s="324"/>
      <c r="C629" s="324"/>
      <c r="D629" s="324"/>
    </row>
    <row r="630" spans="2:4" s="304" customFormat="1" x14ac:dyDescent="0.2">
      <c r="B630" s="324"/>
      <c r="C630" s="324"/>
      <c r="D630" s="324"/>
    </row>
    <row r="631" spans="2:4" s="304" customFormat="1" x14ac:dyDescent="0.2">
      <c r="B631" s="324"/>
      <c r="C631" s="324"/>
      <c r="D631" s="324"/>
    </row>
    <row r="632" spans="2:4" s="304" customFormat="1" x14ac:dyDescent="0.2">
      <c r="B632" s="324"/>
      <c r="C632" s="324"/>
      <c r="D632" s="324"/>
    </row>
    <row r="633" spans="2:4" s="304" customFormat="1" x14ac:dyDescent="0.2">
      <c r="B633" s="324"/>
      <c r="C633" s="324"/>
      <c r="D633" s="324"/>
    </row>
    <row r="634" spans="2:4" s="304" customFormat="1" x14ac:dyDescent="0.2">
      <c r="B634" s="324"/>
      <c r="C634" s="324"/>
      <c r="D634" s="324"/>
    </row>
    <row r="635" spans="2:4" s="304" customFormat="1" x14ac:dyDescent="0.2">
      <c r="B635" s="324"/>
      <c r="C635" s="324"/>
      <c r="D635" s="324"/>
    </row>
    <row r="636" spans="2:4" s="304" customFormat="1" x14ac:dyDescent="0.2">
      <c r="B636" s="324"/>
      <c r="C636" s="324"/>
      <c r="D636" s="324"/>
    </row>
    <row r="637" spans="2:4" s="304" customFormat="1" x14ac:dyDescent="0.2">
      <c r="B637" s="324"/>
      <c r="C637" s="324"/>
      <c r="D637" s="324"/>
    </row>
    <row r="638" spans="2:4" s="304" customFormat="1" x14ac:dyDescent="0.2">
      <c r="B638" s="324"/>
      <c r="C638" s="324"/>
      <c r="D638" s="324"/>
    </row>
    <row r="639" spans="2:4" s="304" customFormat="1" x14ac:dyDescent="0.2">
      <c r="B639" s="324"/>
      <c r="C639" s="324"/>
      <c r="D639" s="324"/>
    </row>
    <row r="640" spans="2:4" s="304" customFormat="1" x14ac:dyDescent="0.2">
      <c r="B640" s="324"/>
      <c r="C640" s="324"/>
      <c r="D640" s="324"/>
    </row>
    <row r="641" spans="2:4" s="304" customFormat="1" x14ac:dyDescent="0.2">
      <c r="B641" s="324"/>
      <c r="C641" s="324"/>
      <c r="D641" s="324"/>
    </row>
    <row r="642" spans="2:4" s="304" customFormat="1" x14ac:dyDescent="0.2">
      <c r="B642" s="324"/>
      <c r="C642" s="324"/>
      <c r="D642" s="324"/>
    </row>
    <row r="643" spans="2:4" s="304" customFormat="1" x14ac:dyDescent="0.2">
      <c r="B643" s="324"/>
      <c r="C643" s="324"/>
      <c r="D643" s="324"/>
    </row>
    <row r="644" spans="2:4" s="304" customFormat="1" x14ac:dyDescent="0.2">
      <c r="B644" s="324"/>
      <c r="C644" s="324"/>
      <c r="D644" s="324"/>
    </row>
    <row r="645" spans="2:4" s="304" customFormat="1" x14ac:dyDescent="0.2">
      <c r="B645" s="324"/>
      <c r="C645" s="324"/>
      <c r="D645" s="324"/>
    </row>
    <row r="646" spans="2:4" s="304" customFormat="1" x14ac:dyDescent="0.2">
      <c r="B646" s="324"/>
      <c r="C646" s="324"/>
      <c r="D646" s="324"/>
    </row>
    <row r="647" spans="2:4" s="304" customFormat="1" x14ac:dyDescent="0.2">
      <c r="B647" s="324"/>
      <c r="C647" s="324"/>
      <c r="D647" s="324"/>
    </row>
    <row r="648" spans="2:4" s="304" customFormat="1" x14ac:dyDescent="0.2">
      <c r="B648" s="324"/>
      <c r="C648" s="324"/>
      <c r="D648" s="324"/>
    </row>
    <row r="649" spans="2:4" s="304" customFormat="1" x14ac:dyDescent="0.2">
      <c r="B649" s="324"/>
      <c r="C649" s="324"/>
      <c r="D649" s="324"/>
    </row>
    <row r="650" spans="2:4" s="304" customFormat="1" x14ac:dyDescent="0.2">
      <c r="B650" s="324"/>
      <c r="C650" s="324"/>
      <c r="D650" s="324"/>
    </row>
    <row r="651" spans="2:4" s="304" customFormat="1" x14ac:dyDescent="0.2">
      <c r="B651" s="324"/>
      <c r="C651" s="324"/>
      <c r="D651" s="324"/>
    </row>
    <row r="652" spans="2:4" s="304" customFormat="1" x14ac:dyDescent="0.2">
      <c r="B652" s="324"/>
      <c r="C652" s="324"/>
      <c r="D652" s="324"/>
    </row>
    <row r="653" spans="2:4" s="304" customFormat="1" x14ac:dyDescent="0.2">
      <c r="B653" s="324"/>
      <c r="C653" s="324"/>
      <c r="D653" s="324"/>
    </row>
    <row r="654" spans="2:4" s="304" customFormat="1" x14ac:dyDescent="0.2">
      <c r="B654" s="324"/>
      <c r="C654" s="324"/>
      <c r="D654" s="324"/>
    </row>
    <row r="655" spans="2:4" s="304" customFormat="1" x14ac:dyDescent="0.2">
      <c r="B655" s="324"/>
      <c r="C655" s="324"/>
      <c r="D655" s="324"/>
    </row>
    <row r="656" spans="2:4" s="304" customFormat="1" x14ac:dyDescent="0.2">
      <c r="B656" s="324"/>
      <c r="C656" s="324"/>
      <c r="D656" s="324"/>
    </row>
    <row r="657" spans="2:4" s="304" customFormat="1" x14ac:dyDescent="0.2">
      <c r="B657" s="324"/>
      <c r="C657" s="324"/>
      <c r="D657" s="324"/>
    </row>
    <row r="658" spans="2:4" s="304" customFormat="1" x14ac:dyDescent="0.2">
      <c r="B658" s="324"/>
      <c r="C658" s="324"/>
      <c r="D658" s="324"/>
    </row>
    <row r="659" spans="2:4" s="304" customFormat="1" x14ac:dyDescent="0.2">
      <c r="B659" s="324"/>
      <c r="C659" s="324"/>
      <c r="D659" s="324"/>
    </row>
    <row r="660" spans="2:4" s="304" customFormat="1" x14ac:dyDescent="0.2">
      <c r="B660" s="324"/>
      <c r="C660" s="324"/>
      <c r="D660" s="324"/>
    </row>
    <row r="661" spans="2:4" s="304" customFormat="1" x14ac:dyDescent="0.2">
      <c r="B661" s="324"/>
      <c r="C661" s="324"/>
      <c r="D661" s="324"/>
    </row>
    <row r="662" spans="2:4" s="304" customFormat="1" x14ac:dyDescent="0.2">
      <c r="B662" s="324"/>
      <c r="C662" s="324"/>
      <c r="D662" s="324"/>
    </row>
    <row r="663" spans="2:4" s="304" customFormat="1" x14ac:dyDescent="0.2">
      <c r="B663" s="324"/>
      <c r="C663" s="324"/>
      <c r="D663" s="324"/>
    </row>
    <row r="664" spans="2:4" s="304" customFormat="1" x14ac:dyDescent="0.2">
      <c r="B664" s="324"/>
      <c r="C664" s="324"/>
      <c r="D664" s="324"/>
    </row>
    <row r="665" spans="2:4" s="304" customFormat="1" x14ac:dyDescent="0.2">
      <c r="B665" s="324"/>
      <c r="C665" s="324"/>
      <c r="D665" s="324"/>
    </row>
    <row r="666" spans="2:4" s="304" customFormat="1" x14ac:dyDescent="0.2">
      <c r="B666" s="324"/>
      <c r="C666" s="324"/>
      <c r="D666" s="324"/>
    </row>
    <row r="667" spans="2:4" s="304" customFormat="1" x14ac:dyDescent="0.2">
      <c r="B667" s="324"/>
      <c r="C667" s="324"/>
      <c r="D667" s="324"/>
    </row>
    <row r="668" spans="2:4" s="304" customFormat="1" x14ac:dyDescent="0.2">
      <c r="B668" s="324"/>
      <c r="C668" s="324"/>
      <c r="D668" s="324"/>
    </row>
    <row r="669" spans="2:4" s="304" customFormat="1" x14ac:dyDescent="0.2">
      <c r="B669" s="324"/>
      <c r="C669" s="324"/>
      <c r="D669" s="324"/>
    </row>
    <row r="670" spans="2:4" s="304" customFormat="1" x14ac:dyDescent="0.2">
      <c r="B670" s="324"/>
      <c r="C670" s="324"/>
      <c r="D670" s="324"/>
    </row>
    <row r="671" spans="2:4" s="304" customFormat="1" x14ac:dyDescent="0.2">
      <c r="B671" s="324"/>
      <c r="C671" s="324"/>
      <c r="D671" s="324"/>
    </row>
    <row r="672" spans="2:4" s="304" customFormat="1" x14ac:dyDescent="0.2">
      <c r="B672" s="324"/>
      <c r="C672" s="324"/>
      <c r="D672" s="324"/>
    </row>
    <row r="673" spans="2:4" s="304" customFormat="1" x14ac:dyDescent="0.2">
      <c r="B673" s="324"/>
      <c r="C673" s="324"/>
      <c r="D673" s="324"/>
    </row>
    <row r="674" spans="2:4" s="304" customFormat="1" x14ac:dyDescent="0.2">
      <c r="B674" s="324"/>
      <c r="C674" s="324"/>
      <c r="D674" s="324"/>
    </row>
    <row r="675" spans="2:4" s="304" customFormat="1" x14ac:dyDescent="0.2">
      <c r="B675" s="324"/>
      <c r="C675" s="324"/>
      <c r="D675" s="324"/>
    </row>
    <row r="676" spans="2:4" s="304" customFormat="1" x14ac:dyDescent="0.2">
      <c r="B676" s="324"/>
      <c r="C676" s="324"/>
      <c r="D676" s="324"/>
    </row>
    <row r="677" spans="2:4" s="304" customFormat="1" x14ac:dyDescent="0.2">
      <c r="B677" s="324"/>
      <c r="C677" s="324"/>
      <c r="D677" s="324"/>
    </row>
    <row r="678" spans="2:4" s="304" customFormat="1" x14ac:dyDescent="0.2">
      <c r="B678" s="324"/>
      <c r="C678" s="324"/>
      <c r="D678" s="324"/>
    </row>
    <row r="679" spans="2:4" s="304" customFormat="1" x14ac:dyDescent="0.2">
      <c r="B679" s="324"/>
      <c r="C679" s="324"/>
      <c r="D679" s="324"/>
    </row>
    <row r="680" spans="2:4" s="304" customFormat="1" x14ac:dyDescent="0.2">
      <c r="B680" s="324"/>
      <c r="C680" s="324"/>
      <c r="D680" s="324"/>
    </row>
    <row r="681" spans="2:4" s="304" customFormat="1" x14ac:dyDescent="0.2">
      <c r="B681" s="324"/>
      <c r="C681" s="324"/>
      <c r="D681" s="324"/>
    </row>
    <row r="682" spans="2:4" s="304" customFormat="1" x14ac:dyDescent="0.2">
      <c r="B682" s="324"/>
      <c r="C682" s="324"/>
      <c r="D682" s="324"/>
    </row>
    <row r="683" spans="2:4" s="304" customFormat="1" x14ac:dyDescent="0.2">
      <c r="B683" s="324"/>
      <c r="C683" s="324"/>
      <c r="D683" s="324"/>
    </row>
    <row r="684" spans="2:4" s="304" customFormat="1" x14ac:dyDescent="0.2">
      <c r="B684" s="324"/>
      <c r="C684" s="324"/>
      <c r="D684" s="324"/>
    </row>
    <row r="685" spans="2:4" s="304" customFormat="1" x14ac:dyDescent="0.2">
      <c r="B685" s="324"/>
      <c r="C685" s="324"/>
      <c r="D685" s="324"/>
    </row>
    <row r="686" spans="2:4" s="304" customFormat="1" x14ac:dyDescent="0.2">
      <c r="B686" s="324"/>
      <c r="C686" s="324"/>
      <c r="D686" s="324"/>
    </row>
    <row r="687" spans="2:4" s="304" customFormat="1" x14ac:dyDescent="0.2">
      <c r="B687" s="324"/>
      <c r="C687" s="324"/>
      <c r="D687" s="324"/>
    </row>
    <row r="688" spans="2:4" s="304" customFormat="1" x14ac:dyDescent="0.2">
      <c r="B688" s="324"/>
      <c r="C688" s="324"/>
      <c r="D688" s="324"/>
    </row>
    <row r="689" spans="2:4" s="304" customFormat="1" x14ac:dyDescent="0.2">
      <c r="B689" s="324"/>
      <c r="C689" s="324"/>
      <c r="D689" s="324"/>
    </row>
    <row r="690" spans="2:4" s="304" customFormat="1" x14ac:dyDescent="0.2">
      <c r="B690" s="324"/>
      <c r="C690" s="324"/>
      <c r="D690" s="324"/>
    </row>
    <row r="691" spans="2:4" s="304" customFormat="1" x14ac:dyDescent="0.2">
      <c r="B691" s="324"/>
      <c r="C691" s="324"/>
      <c r="D691" s="324"/>
    </row>
    <row r="692" spans="2:4" s="304" customFormat="1" x14ac:dyDescent="0.2">
      <c r="B692" s="324"/>
      <c r="C692" s="324"/>
      <c r="D692" s="324"/>
    </row>
    <row r="693" spans="2:4" s="304" customFormat="1" x14ac:dyDescent="0.2">
      <c r="B693" s="324"/>
      <c r="C693" s="324"/>
      <c r="D693" s="324"/>
    </row>
    <row r="694" spans="2:4" s="304" customFormat="1" x14ac:dyDescent="0.2">
      <c r="B694" s="324"/>
      <c r="C694" s="324"/>
      <c r="D694" s="324"/>
    </row>
    <row r="695" spans="2:4" s="304" customFormat="1" x14ac:dyDescent="0.2">
      <c r="B695" s="324"/>
      <c r="C695" s="324"/>
      <c r="D695" s="324"/>
    </row>
    <row r="696" spans="2:4" s="304" customFormat="1" x14ac:dyDescent="0.2">
      <c r="B696" s="324"/>
      <c r="C696" s="324"/>
      <c r="D696" s="324"/>
    </row>
    <row r="697" spans="2:4" s="304" customFormat="1" x14ac:dyDescent="0.2">
      <c r="B697" s="324"/>
      <c r="C697" s="324"/>
      <c r="D697" s="324"/>
    </row>
    <row r="698" spans="2:4" s="304" customFormat="1" x14ac:dyDescent="0.2">
      <c r="B698" s="324"/>
      <c r="C698" s="324"/>
      <c r="D698" s="324"/>
    </row>
    <row r="699" spans="2:4" s="304" customFormat="1" x14ac:dyDescent="0.2">
      <c r="B699" s="324"/>
      <c r="C699" s="324"/>
      <c r="D699" s="324"/>
    </row>
    <row r="700" spans="2:4" s="304" customFormat="1" x14ac:dyDescent="0.2">
      <c r="B700" s="324"/>
      <c r="C700" s="324"/>
      <c r="D700" s="324"/>
    </row>
    <row r="701" spans="2:4" s="304" customFormat="1" x14ac:dyDescent="0.2">
      <c r="B701" s="324"/>
      <c r="C701" s="324"/>
      <c r="D701" s="324"/>
    </row>
    <row r="702" spans="2:4" s="304" customFormat="1" x14ac:dyDescent="0.2">
      <c r="B702" s="324"/>
      <c r="C702" s="324"/>
      <c r="D702" s="324"/>
    </row>
    <row r="703" spans="2:4" s="304" customFormat="1" x14ac:dyDescent="0.2">
      <c r="B703" s="324"/>
      <c r="C703" s="324"/>
      <c r="D703" s="324"/>
    </row>
    <row r="704" spans="2:4" s="304" customFormat="1" x14ac:dyDescent="0.2">
      <c r="B704" s="324"/>
      <c r="C704" s="324"/>
      <c r="D704" s="324"/>
    </row>
    <row r="705" spans="2:4" s="304" customFormat="1" x14ac:dyDescent="0.2">
      <c r="B705" s="324"/>
      <c r="C705" s="324"/>
      <c r="D705" s="324"/>
    </row>
    <row r="706" spans="2:4" s="304" customFormat="1" x14ac:dyDescent="0.2">
      <c r="B706" s="324"/>
      <c r="C706" s="324"/>
      <c r="D706" s="324"/>
    </row>
    <row r="707" spans="2:4" s="304" customFormat="1" x14ac:dyDescent="0.2">
      <c r="B707" s="324"/>
      <c r="C707" s="324"/>
      <c r="D707" s="324"/>
    </row>
    <row r="708" spans="2:4" s="304" customFormat="1" x14ac:dyDescent="0.2">
      <c r="B708" s="324"/>
      <c r="C708" s="324"/>
      <c r="D708" s="324"/>
    </row>
    <row r="709" spans="2:4" s="304" customFormat="1" x14ac:dyDescent="0.2">
      <c r="B709" s="324"/>
      <c r="C709" s="324"/>
      <c r="D709" s="324"/>
    </row>
    <row r="710" spans="2:4" s="304" customFormat="1" x14ac:dyDescent="0.2">
      <c r="B710" s="324"/>
      <c r="C710" s="324"/>
      <c r="D710" s="324"/>
    </row>
    <row r="711" spans="2:4" s="304" customFormat="1" x14ac:dyDescent="0.2">
      <c r="B711" s="324"/>
      <c r="C711" s="324"/>
      <c r="D711" s="324"/>
    </row>
    <row r="712" spans="2:4" s="304" customFormat="1" x14ac:dyDescent="0.2">
      <c r="B712" s="324"/>
      <c r="C712" s="324"/>
      <c r="D712" s="324"/>
    </row>
    <row r="713" spans="2:4" s="304" customFormat="1" x14ac:dyDescent="0.2">
      <c r="B713" s="324"/>
      <c r="C713" s="324"/>
      <c r="D713" s="324"/>
    </row>
    <row r="714" spans="2:4" s="304" customFormat="1" x14ac:dyDescent="0.2">
      <c r="B714" s="324"/>
      <c r="C714" s="324"/>
      <c r="D714" s="324"/>
    </row>
    <row r="715" spans="2:4" s="304" customFormat="1" x14ac:dyDescent="0.2">
      <c r="B715" s="324"/>
      <c r="C715" s="324"/>
      <c r="D715" s="324"/>
    </row>
    <row r="716" spans="2:4" s="304" customFormat="1" x14ac:dyDescent="0.2">
      <c r="B716" s="324"/>
      <c r="C716" s="324"/>
      <c r="D716" s="324"/>
    </row>
    <row r="717" spans="2:4" s="304" customFormat="1" x14ac:dyDescent="0.2">
      <c r="B717" s="324"/>
      <c r="C717" s="324"/>
      <c r="D717" s="324"/>
    </row>
    <row r="718" spans="2:4" s="304" customFormat="1" x14ac:dyDescent="0.2">
      <c r="B718" s="324"/>
      <c r="C718" s="324"/>
      <c r="D718" s="324"/>
    </row>
    <row r="719" spans="2:4" s="304" customFormat="1" x14ac:dyDescent="0.2">
      <c r="B719" s="324"/>
      <c r="C719" s="324"/>
      <c r="D719" s="324"/>
    </row>
    <row r="720" spans="2:4" s="304" customFormat="1" x14ac:dyDescent="0.2">
      <c r="B720" s="324"/>
      <c r="C720" s="324"/>
      <c r="D720" s="324"/>
    </row>
    <row r="721" spans="2:4" s="304" customFormat="1" x14ac:dyDescent="0.2">
      <c r="B721" s="324"/>
      <c r="C721" s="324"/>
      <c r="D721" s="324"/>
    </row>
    <row r="722" spans="2:4" s="304" customFormat="1" x14ac:dyDescent="0.2">
      <c r="B722" s="324"/>
      <c r="C722" s="324"/>
      <c r="D722" s="324"/>
    </row>
    <row r="723" spans="2:4" s="304" customFormat="1" x14ac:dyDescent="0.2">
      <c r="B723" s="324"/>
      <c r="C723" s="324"/>
      <c r="D723" s="324"/>
    </row>
    <row r="724" spans="2:4" s="304" customFormat="1" x14ac:dyDescent="0.2">
      <c r="B724" s="324"/>
      <c r="C724" s="324"/>
      <c r="D724" s="324"/>
    </row>
    <row r="725" spans="2:4" s="304" customFormat="1" x14ac:dyDescent="0.2">
      <c r="B725" s="324"/>
      <c r="C725" s="324"/>
      <c r="D725" s="324"/>
    </row>
    <row r="726" spans="2:4" s="304" customFormat="1" x14ac:dyDescent="0.2">
      <c r="B726" s="324"/>
      <c r="C726" s="324"/>
      <c r="D726" s="324"/>
    </row>
    <row r="727" spans="2:4" s="304" customFormat="1" x14ac:dyDescent="0.2">
      <c r="B727" s="324"/>
      <c r="C727" s="324"/>
      <c r="D727" s="324"/>
    </row>
    <row r="728" spans="2:4" s="304" customFormat="1" x14ac:dyDescent="0.2">
      <c r="B728" s="324"/>
      <c r="C728" s="324"/>
      <c r="D728" s="324"/>
    </row>
    <row r="729" spans="2:4" s="304" customFormat="1" x14ac:dyDescent="0.2">
      <c r="B729" s="324"/>
      <c r="C729" s="324"/>
      <c r="D729" s="324"/>
    </row>
    <row r="730" spans="2:4" s="304" customFormat="1" x14ac:dyDescent="0.2">
      <c r="B730" s="324"/>
      <c r="C730" s="324"/>
      <c r="D730" s="324"/>
    </row>
    <row r="731" spans="2:4" s="304" customFormat="1" x14ac:dyDescent="0.2">
      <c r="B731" s="324"/>
      <c r="C731" s="324"/>
      <c r="D731" s="324"/>
    </row>
    <row r="732" spans="2:4" s="304" customFormat="1" x14ac:dyDescent="0.2">
      <c r="B732" s="324"/>
      <c r="C732" s="324"/>
      <c r="D732" s="324"/>
    </row>
    <row r="733" spans="2:4" s="304" customFormat="1" x14ac:dyDescent="0.2">
      <c r="B733" s="324"/>
      <c r="C733" s="324"/>
      <c r="D733" s="324"/>
    </row>
    <row r="734" spans="2:4" s="304" customFormat="1" x14ac:dyDescent="0.2">
      <c r="B734" s="324"/>
      <c r="C734" s="324"/>
      <c r="D734" s="324"/>
    </row>
    <row r="735" spans="2:4" s="304" customFormat="1" x14ac:dyDescent="0.2">
      <c r="B735" s="324"/>
      <c r="C735" s="324"/>
      <c r="D735" s="324"/>
    </row>
    <row r="736" spans="2:4" s="304" customFormat="1" x14ac:dyDescent="0.2">
      <c r="B736" s="324"/>
      <c r="C736" s="324"/>
      <c r="D736" s="324"/>
    </row>
    <row r="737" spans="2:4" s="304" customFormat="1" x14ac:dyDescent="0.2">
      <c r="B737" s="324"/>
      <c r="C737" s="324"/>
      <c r="D737" s="324"/>
    </row>
    <row r="738" spans="2:4" s="304" customFormat="1" x14ac:dyDescent="0.2">
      <c r="B738" s="324"/>
      <c r="C738" s="324"/>
      <c r="D738" s="324"/>
    </row>
    <row r="739" spans="2:4" s="304" customFormat="1" x14ac:dyDescent="0.2">
      <c r="B739" s="324"/>
      <c r="C739" s="324"/>
      <c r="D739" s="324"/>
    </row>
    <row r="740" spans="2:4" s="304" customFormat="1" x14ac:dyDescent="0.2">
      <c r="B740" s="324"/>
      <c r="C740" s="324"/>
      <c r="D740" s="324"/>
    </row>
    <row r="741" spans="2:4" s="304" customFormat="1" x14ac:dyDescent="0.2">
      <c r="B741" s="324"/>
      <c r="C741" s="324"/>
      <c r="D741" s="324"/>
    </row>
    <row r="742" spans="2:4" s="304" customFormat="1" x14ac:dyDescent="0.2">
      <c r="B742" s="324"/>
      <c r="C742" s="324"/>
      <c r="D742" s="324"/>
    </row>
    <row r="743" spans="2:4" s="304" customFormat="1" x14ac:dyDescent="0.2">
      <c r="B743" s="324"/>
      <c r="C743" s="324"/>
      <c r="D743" s="324"/>
    </row>
    <row r="744" spans="2:4" s="304" customFormat="1" x14ac:dyDescent="0.2">
      <c r="B744" s="324"/>
      <c r="C744" s="324"/>
      <c r="D744" s="324"/>
    </row>
    <row r="745" spans="2:4" s="304" customFormat="1" x14ac:dyDescent="0.2">
      <c r="B745" s="324"/>
      <c r="C745" s="324"/>
      <c r="D745" s="324"/>
    </row>
    <row r="746" spans="2:4" s="304" customFormat="1" x14ac:dyDescent="0.2">
      <c r="B746" s="324"/>
      <c r="C746" s="324"/>
      <c r="D746" s="324"/>
    </row>
    <row r="747" spans="2:4" s="304" customFormat="1" x14ac:dyDescent="0.2">
      <c r="B747" s="324"/>
      <c r="C747" s="324"/>
      <c r="D747" s="324"/>
    </row>
    <row r="748" spans="2:4" s="304" customFormat="1" x14ac:dyDescent="0.2">
      <c r="B748" s="324"/>
      <c r="C748" s="324"/>
      <c r="D748" s="324"/>
    </row>
    <row r="749" spans="2:4" s="304" customFormat="1" x14ac:dyDescent="0.2">
      <c r="B749" s="324"/>
      <c r="C749" s="324"/>
      <c r="D749" s="324"/>
    </row>
    <row r="750" spans="2:4" s="304" customFormat="1" x14ac:dyDescent="0.2">
      <c r="B750" s="324"/>
      <c r="C750" s="324"/>
      <c r="D750" s="324"/>
    </row>
    <row r="751" spans="2:4" s="304" customFormat="1" x14ac:dyDescent="0.2">
      <c r="B751" s="324"/>
      <c r="C751" s="324"/>
      <c r="D751" s="324"/>
    </row>
    <row r="752" spans="2:4" s="304" customFormat="1" x14ac:dyDescent="0.2">
      <c r="B752" s="324"/>
      <c r="C752" s="324"/>
      <c r="D752" s="324"/>
    </row>
    <row r="753" spans="2:4" s="304" customFormat="1" x14ac:dyDescent="0.2">
      <c r="B753" s="324"/>
      <c r="C753" s="324"/>
      <c r="D753" s="324"/>
    </row>
    <row r="754" spans="2:4" s="304" customFormat="1" x14ac:dyDescent="0.2">
      <c r="B754" s="324"/>
      <c r="C754" s="324"/>
      <c r="D754" s="324"/>
    </row>
    <row r="755" spans="2:4" s="304" customFormat="1" x14ac:dyDescent="0.2">
      <c r="B755" s="324"/>
      <c r="C755" s="324"/>
      <c r="D755" s="324"/>
    </row>
    <row r="756" spans="2:4" s="304" customFormat="1" x14ac:dyDescent="0.2">
      <c r="B756" s="324"/>
      <c r="C756" s="324"/>
      <c r="D756" s="324"/>
    </row>
    <row r="757" spans="2:4" s="304" customFormat="1" x14ac:dyDescent="0.2">
      <c r="B757" s="324"/>
      <c r="C757" s="324"/>
      <c r="D757" s="324"/>
    </row>
    <row r="758" spans="2:4" s="304" customFormat="1" x14ac:dyDescent="0.2">
      <c r="B758" s="324"/>
      <c r="C758" s="324"/>
      <c r="D758" s="324"/>
    </row>
    <row r="759" spans="2:4" s="304" customFormat="1" x14ac:dyDescent="0.2">
      <c r="B759" s="324"/>
      <c r="C759" s="324"/>
      <c r="D759" s="324"/>
    </row>
    <row r="760" spans="2:4" s="304" customFormat="1" x14ac:dyDescent="0.2">
      <c r="B760" s="324"/>
      <c r="C760" s="324"/>
      <c r="D760" s="324"/>
    </row>
    <row r="761" spans="2:4" s="304" customFormat="1" x14ac:dyDescent="0.2">
      <c r="B761" s="324"/>
      <c r="C761" s="324"/>
      <c r="D761" s="324"/>
    </row>
    <row r="762" spans="2:4" s="304" customFormat="1" x14ac:dyDescent="0.2">
      <c r="B762" s="324"/>
      <c r="C762" s="324"/>
      <c r="D762" s="324"/>
    </row>
    <row r="763" spans="2:4" s="304" customFormat="1" x14ac:dyDescent="0.2">
      <c r="B763" s="324"/>
      <c r="C763" s="324"/>
      <c r="D763" s="324"/>
    </row>
    <row r="764" spans="2:4" s="304" customFormat="1" x14ac:dyDescent="0.2">
      <c r="B764" s="324"/>
      <c r="C764" s="324"/>
      <c r="D764" s="324"/>
    </row>
    <row r="765" spans="2:4" s="304" customFormat="1" x14ac:dyDescent="0.2">
      <c r="B765" s="324"/>
      <c r="C765" s="324"/>
      <c r="D765" s="324"/>
    </row>
    <row r="766" spans="2:4" s="304" customFormat="1" x14ac:dyDescent="0.2">
      <c r="B766" s="324"/>
      <c r="C766" s="324"/>
      <c r="D766" s="324"/>
    </row>
    <row r="767" spans="2:4" s="304" customFormat="1" x14ac:dyDescent="0.2">
      <c r="B767" s="324"/>
      <c r="C767" s="324"/>
      <c r="D767" s="324"/>
    </row>
    <row r="768" spans="2:4" s="304" customFormat="1" x14ac:dyDescent="0.2">
      <c r="B768" s="324"/>
      <c r="C768" s="324"/>
      <c r="D768" s="324"/>
    </row>
    <row r="769" spans="2:4" s="304" customFormat="1" x14ac:dyDescent="0.2">
      <c r="B769" s="324"/>
      <c r="C769" s="324"/>
      <c r="D769" s="324"/>
    </row>
    <row r="770" spans="2:4" s="304" customFormat="1" x14ac:dyDescent="0.2">
      <c r="B770" s="324"/>
      <c r="C770" s="324"/>
      <c r="D770" s="324"/>
    </row>
    <row r="771" spans="2:4" s="304" customFormat="1" x14ac:dyDescent="0.2">
      <c r="B771" s="324"/>
      <c r="C771" s="324"/>
      <c r="D771" s="324"/>
    </row>
    <row r="772" spans="2:4" s="304" customFormat="1" x14ac:dyDescent="0.2">
      <c r="B772" s="324"/>
      <c r="C772" s="324"/>
      <c r="D772" s="324"/>
    </row>
    <row r="773" spans="2:4" s="304" customFormat="1" x14ac:dyDescent="0.2">
      <c r="B773" s="324"/>
      <c r="C773" s="324"/>
      <c r="D773" s="324"/>
    </row>
    <row r="774" spans="2:4" s="304" customFormat="1" x14ac:dyDescent="0.2">
      <c r="B774" s="324"/>
      <c r="C774" s="324"/>
      <c r="D774" s="324"/>
    </row>
    <row r="775" spans="2:4" s="304" customFormat="1" x14ac:dyDescent="0.2">
      <c r="B775" s="324"/>
      <c r="C775" s="324"/>
      <c r="D775" s="324"/>
    </row>
    <row r="776" spans="2:4" s="304" customFormat="1" x14ac:dyDescent="0.2">
      <c r="B776" s="324"/>
      <c r="C776" s="324"/>
      <c r="D776" s="324"/>
    </row>
    <row r="777" spans="2:4" s="304" customFormat="1" x14ac:dyDescent="0.2">
      <c r="B777" s="324"/>
      <c r="C777" s="324"/>
      <c r="D777" s="324"/>
    </row>
    <row r="778" spans="2:4" s="304" customFormat="1" x14ac:dyDescent="0.2">
      <c r="B778" s="324"/>
      <c r="C778" s="324"/>
      <c r="D778" s="324"/>
    </row>
    <row r="779" spans="2:4" s="304" customFormat="1" x14ac:dyDescent="0.2">
      <c r="B779" s="324"/>
      <c r="C779" s="324"/>
      <c r="D779" s="324"/>
    </row>
    <row r="780" spans="2:4" s="304" customFormat="1" x14ac:dyDescent="0.2">
      <c r="B780" s="324"/>
      <c r="C780" s="324"/>
      <c r="D780" s="324"/>
    </row>
    <row r="781" spans="2:4" s="304" customFormat="1" x14ac:dyDescent="0.2">
      <c r="B781" s="324"/>
      <c r="C781" s="324"/>
      <c r="D781" s="324"/>
    </row>
    <row r="782" spans="2:4" s="304" customFormat="1" x14ac:dyDescent="0.2">
      <c r="B782" s="324"/>
      <c r="C782" s="324"/>
      <c r="D782" s="324"/>
    </row>
    <row r="783" spans="2:4" s="304" customFormat="1" x14ac:dyDescent="0.2">
      <c r="B783" s="324"/>
      <c r="C783" s="324"/>
      <c r="D783" s="324"/>
    </row>
    <row r="784" spans="2:4" s="304" customFormat="1" x14ac:dyDescent="0.2">
      <c r="B784" s="324"/>
      <c r="C784" s="324"/>
      <c r="D784" s="324"/>
    </row>
    <row r="785" spans="2:4" s="304" customFormat="1" x14ac:dyDescent="0.2">
      <c r="B785" s="324"/>
      <c r="C785" s="324"/>
      <c r="D785" s="324"/>
    </row>
    <row r="786" spans="2:4" s="304" customFormat="1" x14ac:dyDescent="0.2">
      <c r="B786" s="324"/>
      <c r="C786" s="324"/>
      <c r="D786" s="324"/>
    </row>
    <row r="787" spans="2:4" s="304" customFormat="1" x14ac:dyDescent="0.2">
      <c r="B787" s="324"/>
      <c r="C787" s="324"/>
      <c r="D787" s="324"/>
    </row>
    <row r="788" spans="2:4" s="304" customFormat="1" x14ac:dyDescent="0.2">
      <c r="B788" s="324"/>
      <c r="C788" s="324"/>
      <c r="D788" s="324"/>
    </row>
    <row r="789" spans="2:4" s="304" customFormat="1" x14ac:dyDescent="0.2">
      <c r="B789" s="324"/>
      <c r="C789" s="324"/>
      <c r="D789" s="324"/>
    </row>
    <row r="790" spans="2:4" s="304" customFormat="1" x14ac:dyDescent="0.2">
      <c r="B790" s="324"/>
      <c r="C790" s="324"/>
      <c r="D790" s="324"/>
    </row>
    <row r="791" spans="2:4" s="304" customFormat="1" x14ac:dyDescent="0.2">
      <c r="B791" s="324"/>
      <c r="C791" s="324"/>
      <c r="D791" s="324"/>
    </row>
    <row r="792" spans="2:4" s="304" customFormat="1" x14ac:dyDescent="0.2">
      <c r="B792" s="324"/>
      <c r="C792" s="324"/>
      <c r="D792" s="324"/>
    </row>
    <row r="793" spans="2:4" s="304" customFormat="1" x14ac:dyDescent="0.2">
      <c r="B793" s="324"/>
      <c r="C793" s="324"/>
      <c r="D793" s="324"/>
    </row>
    <row r="794" spans="2:4" s="304" customFormat="1" x14ac:dyDescent="0.2">
      <c r="B794" s="324"/>
      <c r="C794" s="324"/>
      <c r="D794" s="324"/>
    </row>
    <row r="795" spans="2:4" s="304" customFormat="1" x14ac:dyDescent="0.2">
      <c r="B795" s="324"/>
      <c r="C795" s="324"/>
      <c r="D795" s="324"/>
    </row>
    <row r="796" spans="2:4" s="304" customFormat="1" x14ac:dyDescent="0.2">
      <c r="B796" s="324"/>
      <c r="C796" s="324"/>
      <c r="D796" s="324"/>
    </row>
    <row r="797" spans="2:4" s="304" customFormat="1" x14ac:dyDescent="0.2">
      <c r="B797" s="324"/>
      <c r="C797" s="324"/>
      <c r="D797" s="324"/>
    </row>
    <row r="798" spans="2:4" s="304" customFormat="1" x14ac:dyDescent="0.2">
      <c r="B798" s="324"/>
      <c r="C798" s="324"/>
      <c r="D798" s="324"/>
    </row>
    <row r="799" spans="2:4" s="304" customFormat="1" x14ac:dyDescent="0.2">
      <c r="B799" s="324"/>
      <c r="C799" s="324"/>
      <c r="D799" s="324"/>
    </row>
    <row r="800" spans="2:4" s="304" customFormat="1" x14ac:dyDescent="0.2">
      <c r="B800" s="324"/>
      <c r="C800" s="324"/>
      <c r="D800" s="324"/>
    </row>
    <row r="801" spans="2:4" s="304" customFormat="1" x14ac:dyDescent="0.2">
      <c r="B801" s="324"/>
      <c r="C801" s="324"/>
      <c r="D801" s="324"/>
    </row>
    <row r="802" spans="2:4" s="304" customFormat="1" x14ac:dyDescent="0.2">
      <c r="B802" s="324"/>
      <c r="C802" s="324"/>
      <c r="D802" s="324"/>
    </row>
    <row r="803" spans="2:4" s="304" customFormat="1" x14ac:dyDescent="0.2">
      <c r="B803" s="324"/>
      <c r="C803" s="324"/>
      <c r="D803" s="324"/>
    </row>
    <row r="804" spans="2:4" s="304" customFormat="1" x14ac:dyDescent="0.2">
      <c r="B804" s="324"/>
      <c r="C804" s="324"/>
      <c r="D804" s="324"/>
    </row>
    <row r="805" spans="2:4" s="304" customFormat="1" x14ac:dyDescent="0.2">
      <c r="B805" s="324"/>
      <c r="C805" s="324"/>
      <c r="D805" s="324"/>
    </row>
    <row r="806" spans="2:4" s="304" customFormat="1" x14ac:dyDescent="0.2">
      <c r="B806" s="324"/>
      <c r="C806" s="324"/>
      <c r="D806" s="324"/>
    </row>
    <row r="807" spans="2:4" s="304" customFormat="1" x14ac:dyDescent="0.2">
      <c r="B807" s="324"/>
      <c r="C807" s="324"/>
      <c r="D807" s="324"/>
    </row>
    <row r="808" spans="2:4" s="304" customFormat="1" x14ac:dyDescent="0.2">
      <c r="B808" s="324"/>
      <c r="C808" s="324"/>
      <c r="D808" s="324"/>
    </row>
    <row r="809" spans="2:4" s="304" customFormat="1" x14ac:dyDescent="0.2">
      <c r="B809" s="324"/>
      <c r="C809" s="324"/>
      <c r="D809" s="324"/>
    </row>
    <row r="810" spans="2:4" s="304" customFormat="1" x14ac:dyDescent="0.2">
      <c r="B810" s="324"/>
      <c r="C810" s="324"/>
      <c r="D810" s="324"/>
    </row>
    <row r="811" spans="2:4" s="304" customFormat="1" x14ac:dyDescent="0.2">
      <c r="B811" s="324"/>
      <c r="C811" s="324"/>
      <c r="D811" s="324"/>
    </row>
    <row r="812" spans="2:4" s="304" customFormat="1" x14ac:dyDescent="0.2">
      <c r="B812" s="324"/>
      <c r="C812" s="324"/>
      <c r="D812" s="324"/>
    </row>
    <row r="813" spans="2:4" s="304" customFormat="1" x14ac:dyDescent="0.2">
      <c r="B813" s="324"/>
      <c r="C813" s="324"/>
      <c r="D813" s="324"/>
    </row>
    <row r="814" spans="2:4" s="304" customFormat="1" x14ac:dyDescent="0.2">
      <c r="B814" s="324"/>
      <c r="C814" s="324"/>
      <c r="D814" s="324"/>
    </row>
    <row r="815" spans="2:4" s="304" customFormat="1" x14ac:dyDescent="0.2">
      <c r="B815" s="324"/>
      <c r="C815" s="324"/>
      <c r="D815" s="324"/>
    </row>
    <row r="816" spans="2:4" s="304" customFormat="1" x14ac:dyDescent="0.2">
      <c r="B816" s="324"/>
      <c r="C816" s="324"/>
      <c r="D816" s="324"/>
    </row>
    <row r="817" spans="2:4" s="304" customFormat="1" x14ac:dyDescent="0.2">
      <c r="B817" s="324"/>
      <c r="C817" s="324"/>
      <c r="D817" s="324"/>
    </row>
    <row r="818" spans="2:4" s="304" customFormat="1" x14ac:dyDescent="0.2">
      <c r="B818" s="324"/>
      <c r="C818" s="324"/>
      <c r="D818" s="324"/>
    </row>
    <row r="819" spans="2:4" s="304" customFormat="1" x14ac:dyDescent="0.2">
      <c r="B819" s="324"/>
      <c r="C819" s="324"/>
      <c r="D819" s="324"/>
    </row>
    <row r="820" spans="2:4" s="304" customFormat="1" x14ac:dyDescent="0.2">
      <c r="B820" s="324"/>
      <c r="C820" s="324"/>
      <c r="D820" s="324"/>
    </row>
    <row r="821" spans="2:4" s="304" customFormat="1" x14ac:dyDescent="0.2">
      <c r="B821" s="324"/>
      <c r="C821" s="324"/>
      <c r="D821" s="324"/>
    </row>
    <row r="822" spans="2:4" s="304" customFormat="1" x14ac:dyDescent="0.2">
      <c r="B822" s="324"/>
      <c r="C822" s="324"/>
      <c r="D822" s="324"/>
    </row>
    <row r="823" spans="2:4" s="304" customFormat="1" x14ac:dyDescent="0.2">
      <c r="B823" s="324"/>
      <c r="C823" s="324"/>
      <c r="D823" s="324"/>
    </row>
    <row r="824" spans="2:4" s="304" customFormat="1" x14ac:dyDescent="0.2">
      <c r="B824" s="324"/>
      <c r="C824" s="324"/>
      <c r="D824" s="324"/>
    </row>
    <row r="825" spans="2:4" s="304" customFormat="1" x14ac:dyDescent="0.2">
      <c r="B825" s="324"/>
      <c r="C825" s="324"/>
      <c r="D825" s="324"/>
    </row>
    <row r="826" spans="2:4" s="304" customFormat="1" x14ac:dyDescent="0.2">
      <c r="B826" s="324"/>
      <c r="C826" s="324"/>
      <c r="D826" s="324"/>
    </row>
    <row r="827" spans="2:4" s="304" customFormat="1" x14ac:dyDescent="0.2">
      <c r="B827" s="324"/>
      <c r="C827" s="324"/>
      <c r="D827" s="324"/>
    </row>
    <row r="828" spans="2:4" s="304" customFormat="1" x14ac:dyDescent="0.2">
      <c r="B828" s="324"/>
      <c r="C828" s="324"/>
      <c r="D828" s="324"/>
    </row>
    <row r="829" spans="2:4" s="304" customFormat="1" x14ac:dyDescent="0.2">
      <c r="B829" s="324"/>
      <c r="C829" s="324"/>
      <c r="D829" s="324"/>
    </row>
    <row r="830" spans="2:4" s="304" customFormat="1" x14ac:dyDescent="0.2">
      <c r="B830" s="324"/>
      <c r="C830" s="324"/>
      <c r="D830" s="324"/>
    </row>
    <row r="831" spans="2:4" s="304" customFormat="1" x14ac:dyDescent="0.2">
      <c r="B831" s="324"/>
      <c r="C831" s="324"/>
      <c r="D831" s="324"/>
    </row>
    <row r="832" spans="2:4" s="304" customFormat="1" x14ac:dyDescent="0.2">
      <c r="B832" s="324"/>
      <c r="C832" s="324"/>
      <c r="D832" s="324"/>
    </row>
    <row r="833" spans="2:4" s="304" customFormat="1" x14ac:dyDescent="0.2">
      <c r="B833" s="324"/>
      <c r="C833" s="324"/>
      <c r="D833" s="324"/>
    </row>
    <row r="834" spans="2:4" s="304" customFormat="1" x14ac:dyDescent="0.2">
      <c r="B834" s="324"/>
      <c r="C834" s="324"/>
      <c r="D834" s="324"/>
    </row>
    <row r="835" spans="2:4" s="304" customFormat="1" x14ac:dyDescent="0.2">
      <c r="B835" s="324"/>
      <c r="C835" s="324"/>
      <c r="D835" s="324"/>
    </row>
    <row r="836" spans="2:4" s="304" customFormat="1" x14ac:dyDescent="0.2">
      <c r="B836" s="324"/>
      <c r="C836" s="324"/>
      <c r="D836" s="324"/>
    </row>
    <row r="837" spans="2:4" s="304" customFormat="1" x14ac:dyDescent="0.2">
      <c r="B837" s="324"/>
      <c r="C837" s="324"/>
      <c r="D837" s="324"/>
    </row>
    <row r="838" spans="2:4" s="304" customFormat="1" x14ac:dyDescent="0.2">
      <c r="B838" s="324"/>
      <c r="C838" s="324"/>
      <c r="D838" s="324"/>
    </row>
    <row r="839" spans="2:4" s="304" customFormat="1" x14ac:dyDescent="0.2">
      <c r="B839" s="324"/>
      <c r="C839" s="324"/>
      <c r="D839" s="324"/>
    </row>
    <row r="840" spans="2:4" s="304" customFormat="1" x14ac:dyDescent="0.2">
      <c r="B840" s="324"/>
      <c r="C840" s="324"/>
      <c r="D840" s="324"/>
    </row>
    <row r="841" spans="2:4" s="304" customFormat="1" x14ac:dyDescent="0.2">
      <c r="B841" s="324"/>
      <c r="C841" s="324"/>
      <c r="D841" s="324"/>
    </row>
    <row r="842" spans="2:4" s="304" customFormat="1" x14ac:dyDescent="0.2">
      <c r="B842" s="324"/>
      <c r="C842" s="324"/>
      <c r="D842" s="324"/>
    </row>
    <row r="843" spans="2:4" s="304" customFormat="1" x14ac:dyDescent="0.2">
      <c r="B843" s="324"/>
      <c r="C843" s="324"/>
      <c r="D843" s="324"/>
    </row>
    <row r="844" spans="2:4" s="304" customFormat="1" x14ac:dyDescent="0.2">
      <c r="B844" s="324"/>
      <c r="C844" s="324"/>
      <c r="D844" s="324"/>
    </row>
    <row r="845" spans="2:4" s="304" customFormat="1" x14ac:dyDescent="0.2">
      <c r="B845" s="324"/>
      <c r="C845" s="324"/>
      <c r="D845" s="324"/>
    </row>
    <row r="846" spans="2:4" s="304" customFormat="1" x14ac:dyDescent="0.2">
      <c r="B846" s="324"/>
      <c r="C846" s="324"/>
      <c r="D846" s="324"/>
    </row>
    <row r="847" spans="2:4" s="304" customFormat="1" x14ac:dyDescent="0.2">
      <c r="B847" s="324"/>
      <c r="C847" s="324"/>
      <c r="D847" s="324"/>
    </row>
    <row r="848" spans="2:4" s="304" customFormat="1" x14ac:dyDescent="0.2">
      <c r="B848" s="324"/>
      <c r="C848" s="324"/>
      <c r="D848" s="324"/>
    </row>
    <row r="849" spans="2:4" s="304" customFormat="1" x14ac:dyDescent="0.2">
      <c r="B849" s="324"/>
      <c r="C849" s="324"/>
      <c r="D849" s="324"/>
    </row>
    <row r="850" spans="2:4" s="304" customFormat="1" x14ac:dyDescent="0.2">
      <c r="B850" s="324"/>
      <c r="C850" s="324"/>
      <c r="D850" s="324"/>
    </row>
    <row r="851" spans="2:4" s="304" customFormat="1" x14ac:dyDescent="0.2">
      <c r="B851" s="324"/>
      <c r="C851" s="324"/>
      <c r="D851" s="324"/>
    </row>
    <row r="852" spans="2:4" s="304" customFormat="1" x14ac:dyDescent="0.2">
      <c r="B852" s="324"/>
      <c r="C852" s="324"/>
      <c r="D852" s="324"/>
    </row>
    <row r="853" spans="2:4" s="304" customFormat="1" x14ac:dyDescent="0.2">
      <c r="B853" s="324"/>
      <c r="C853" s="324"/>
      <c r="D853" s="324"/>
    </row>
    <row r="854" spans="2:4" s="304" customFormat="1" x14ac:dyDescent="0.2">
      <c r="B854" s="324"/>
      <c r="C854" s="324"/>
      <c r="D854" s="324"/>
    </row>
    <row r="855" spans="2:4" s="304" customFormat="1" x14ac:dyDescent="0.2">
      <c r="B855" s="324"/>
      <c r="C855" s="324"/>
      <c r="D855" s="324"/>
    </row>
    <row r="856" spans="2:4" s="304" customFormat="1" x14ac:dyDescent="0.2">
      <c r="B856" s="324"/>
      <c r="C856" s="324"/>
      <c r="D856" s="324"/>
    </row>
    <row r="857" spans="2:4" s="304" customFormat="1" x14ac:dyDescent="0.2">
      <c r="B857" s="324"/>
      <c r="C857" s="324"/>
      <c r="D857" s="324"/>
    </row>
    <row r="858" spans="2:4" s="304" customFormat="1" x14ac:dyDescent="0.2">
      <c r="B858" s="324"/>
      <c r="C858" s="324"/>
      <c r="D858" s="324"/>
    </row>
    <row r="859" spans="2:4" s="304" customFormat="1" x14ac:dyDescent="0.2">
      <c r="B859" s="324"/>
      <c r="C859" s="324"/>
      <c r="D859" s="324"/>
    </row>
    <row r="860" spans="2:4" s="304" customFormat="1" x14ac:dyDescent="0.2">
      <c r="B860" s="324"/>
      <c r="C860" s="324"/>
      <c r="D860" s="324"/>
    </row>
    <row r="861" spans="2:4" s="304" customFormat="1" x14ac:dyDescent="0.2">
      <c r="B861" s="324"/>
      <c r="C861" s="324"/>
      <c r="D861" s="324"/>
    </row>
    <row r="862" spans="2:4" s="304" customFormat="1" x14ac:dyDescent="0.2">
      <c r="B862" s="324"/>
      <c r="C862" s="324"/>
      <c r="D862" s="324"/>
    </row>
    <row r="863" spans="2:4" s="304" customFormat="1" x14ac:dyDescent="0.2">
      <c r="B863" s="324"/>
      <c r="C863" s="324"/>
      <c r="D863" s="324"/>
    </row>
    <row r="864" spans="2:4" s="304" customFormat="1" x14ac:dyDescent="0.2">
      <c r="B864" s="324"/>
      <c r="C864" s="324"/>
      <c r="D864" s="324"/>
    </row>
    <row r="865" spans="2:4" s="304" customFormat="1" x14ac:dyDescent="0.2">
      <c r="B865" s="324"/>
      <c r="C865" s="324"/>
      <c r="D865" s="324"/>
    </row>
    <row r="866" spans="2:4" s="304" customFormat="1" x14ac:dyDescent="0.2">
      <c r="B866" s="324"/>
      <c r="C866" s="324"/>
      <c r="D866" s="324"/>
    </row>
    <row r="867" spans="2:4" s="304" customFormat="1" x14ac:dyDescent="0.2">
      <c r="B867" s="324"/>
      <c r="C867" s="324"/>
      <c r="D867" s="324"/>
    </row>
    <row r="868" spans="2:4" s="304" customFormat="1" x14ac:dyDescent="0.2">
      <c r="B868" s="324"/>
      <c r="C868" s="324"/>
      <c r="D868" s="324"/>
    </row>
    <row r="869" spans="2:4" s="304" customFormat="1" x14ac:dyDescent="0.2">
      <c r="B869" s="324"/>
      <c r="C869" s="324"/>
      <c r="D869" s="324"/>
    </row>
    <row r="870" spans="2:4" s="304" customFormat="1" x14ac:dyDescent="0.2">
      <c r="B870" s="324"/>
      <c r="C870" s="324"/>
      <c r="D870" s="324"/>
    </row>
    <row r="871" spans="2:4" s="304" customFormat="1" x14ac:dyDescent="0.2">
      <c r="B871" s="324"/>
      <c r="C871" s="324"/>
      <c r="D871" s="324"/>
    </row>
    <row r="872" spans="2:4" s="304" customFormat="1" x14ac:dyDescent="0.2">
      <c r="B872" s="324"/>
      <c r="C872" s="324"/>
      <c r="D872" s="324"/>
    </row>
    <row r="873" spans="2:4" s="304" customFormat="1" x14ac:dyDescent="0.2">
      <c r="B873" s="324"/>
      <c r="C873" s="324"/>
      <c r="D873" s="324"/>
    </row>
    <row r="874" spans="2:4" s="304" customFormat="1" x14ac:dyDescent="0.2">
      <c r="B874" s="324"/>
      <c r="C874" s="324"/>
      <c r="D874" s="324"/>
    </row>
    <row r="875" spans="2:4" s="304" customFormat="1" x14ac:dyDescent="0.2">
      <c r="B875" s="324"/>
      <c r="C875" s="324"/>
      <c r="D875" s="324"/>
    </row>
    <row r="876" spans="2:4" s="304" customFormat="1" x14ac:dyDescent="0.2">
      <c r="B876" s="324"/>
      <c r="C876" s="324"/>
      <c r="D876" s="324"/>
    </row>
    <row r="877" spans="2:4" s="304" customFormat="1" x14ac:dyDescent="0.2">
      <c r="B877" s="324"/>
      <c r="C877" s="324"/>
      <c r="D877" s="324"/>
    </row>
    <row r="878" spans="2:4" s="304" customFormat="1" x14ac:dyDescent="0.2">
      <c r="B878" s="324"/>
      <c r="C878" s="324"/>
      <c r="D878" s="324"/>
    </row>
    <row r="879" spans="2:4" s="304" customFormat="1" x14ac:dyDescent="0.2">
      <c r="B879" s="324"/>
      <c r="C879" s="324"/>
      <c r="D879" s="324"/>
    </row>
    <row r="880" spans="2:4" s="304" customFormat="1" x14ac:dyDescent="0.2">
      <c r="B880" s="324"/>
      <c r="C880" s="324"/>
      <c r="D880" s="324"/>
    </row>
    <row r="881" spans="2:4" s="304" customFormat="1" x14ac:dyDescent="0.2">
      <c r="B881" s="324"/>
      <c r="C881" s="324"/>
      <c r="D881" s="324"/>
    </row>
    <row r="882" spans="2:4" s="304" customFormat="1" x14ac:dyDescent="0.2">
      <c r="B882" s="324"/>
      <c r="C882" s="324"/>
      <c r="D882" s="324"/>
    </row>
    <row r="883" spans="2:4" s="304" customFormat="1" x14ac:dyDescent="0.2">
      <c r="B883" s="324"/>
      <c r="C883" s="324"/>
      <c r="D883" s="324"/>
    </row>
    <row r="884" spans="2:4" s="304" customFormat="1" x14ac:dyDescent="0.2">
      <c r="B884" s="324"/>
      <c r="C884" s="324"/>
      <c r="D884" s="324"/>
    </row>
    <row r="885" spans="2:4" s="304" customFormat="1" x14ac:dyDescent="0.2">
      <c r="B885" s="324"/>
      <c r="C885" s="324"/>
      <c r="D885" s="324"/>
    </row>
    <row r="886" spans="2:4" s="304" customFormat="1" x14ac:dyDescent="0.2">
      <c r="B886" s="324"/>
      <c r="C886" s="324"/>
      <c r="D886" s="324"/>
    </row>
    <row r="887" spans="2:4" s="304" customFormat="1" x14ac:dyDescent="0.2">
      <c r="B887" s="324"/>
      <c r="C887" s="324"/>
      <c r="D887" s="324"/>
    </row>
    <row r="888" spans="2:4" s="304" customFormat="1" x14ac:dyDescent="0.2">
      <c r="B888" s="324"/>
      <c r="C888" s="324"/>
      <c r="D888" s="324"/>
    </row>
    <row r="889" spans="2:4" s="304" customFormat="1" x14ac:dyDescent="0.2">
      <c r="B889" s="324"/>
      <c r="C889" s="324"/>
      <c r="D889" s="324"/>
    </row>
    <row r="890" spans="2:4" s="304" customFormat="1" x14ac:dyDescent="0.2">
      <c r="B890" s="324"/>
      <c r="C890" s="324"/>
      <c r="D890" s="324"/>
    </row>
    <row r="891" spans="2:4" s="304" customFormat="1" x14ac:dyDescent="0.2">
      <c r="B891" s="324"/>
      <c r="C891" s="324"/>
      <c r="D891" s="324"/>
    </row>
    <row r="892" spans="2:4" s="304" customFormat="1" x14ac:dyDescent="0.2">
      <c r="B892" s="324"/>
      <c r="C892" s="324"/>
      <c r="D892" s="324"/>
    </row>
    <row r="893" spans="2:4" s="304" customFormat="1" x14ac:dyDescent="0.2">
      <c r="B893" s="324"/>
      <c r="C893" s="324"/>
      <c r="D893" s="324"/>
    </row>
    <row r="894" spans="2:4" s="304" customFormat="1" x14ac:dyDescent="0.2">
      <c r="B894" s="324"/>
      <c r="C894" s="324"/>
      <c r="D894" s="324"/>
    </row>
    <row r="895" spans="2:4" s="304" customFormat="1" x14ac:dyDescent="0.2">
      <c r="B895" s="324"/>
      <c r="C895" s="324"/>
      <c r="D895" s="324"/>
    </row>
    <row r="896" spans="2:4" s="304" customFormat="1" x14ac:dyDescent="0.2">
      <c r="B896" s="324"/>
      <c r="C896" s="324"/>
      <c r="D896" s="324"/>
    </row>
    <row r="897" spans="2:4" s="304" customFormat="1" x14ac:dyDescent="0.2">
      <c r="B897" s="324"/>
      <c r="C897" s="324"/>
      <c r="D897" s="324"/>
    </row>
    <row r="898" spans="2:4" s="304" customFormat="1" x14ac:dyDescent="0.2">
      <c r="B898" s="324"/>
      <c r="C898" s="324"/>
      <c r="D898" s="324"/>
    </row>
    <row r="899" spans="2:4" s="304" customFormat="1" x14ac:dyDescent="0.2">
      <c r="B899" s="324"/>
      <c r="C899" s="324"/>
      <c r="D899" s="324"/>
    </row>
    <row r="900" spans="2:4" s="304" customFormat="1" x14ac:dyDescent="0.2">
      <c r="B900" s="324"/>
      <c r="C900" s="324"/>
      <c r="D900" s="324"/>
    </row>
    <row r="901" spans="2:4" s="304" customFormat="1" x14ac:dyDescent="0.2">
      <c r="B901" s="324"/>
      <c r="C901" s="324"/>
      <c r="D901" s="324"/>
    </row>
    <row r="902" spans="2:4" s="304" customFormat="1" x14ac:dyDescent="0.2">
      <c r="B902" s="324"/>
      <c r="C902" s="324"/>
      <c r="D902" s="324"/>
    </row>
    <row r="903" spans="2:4" s="304" customFormat="1" x14ac:dyDescent="0.2">
      <c r="B903" s="324"/>
      <c r="C903" s="324"/>
      <c r="D903" s="324"/>
    </row>
    <row r="904" spans="2:4" s="304" customFormat="1" x14ac:dyDescent="0.2">
      <c r="B904" s="324"/>
      <c r="C904" s="324"/>
      <c r="D904" s="324"/>
    </row>
    <row r="905" spans="2:4" s="304" customFormat="1" x14ac:dyDescent="0.2">
      <c r="B905" s="324"/>
      <c r="C905" s="324"/>
      <c r="D905" s="324"/>
    </row>
    <row r="906" spans="2:4" s="304" customFormat="1" x14ac:dyDescent="0.2">
      <c r="B906" s="324"/>
      <c r="C906" s="324"/>
      <c r="D906" s="324"/>
    </row>
    <row r="907" spans="2:4" s="304" customFormat="1" x14ac:dyDescent="0.2">
      <c r="B907" s="324"/>
      <c r="C907" s="324"/>
      <c r="D907" s="324"/>
    </row>
    <row r="908" spans="2:4" s="304" customFormat="1" x14ac:dyDescent="0.2">
      <c r="B908" s="324"/>
      <c r="C908" s="324"/>
      <c r="D908" s="324"/>
    </row>
    <row r="909" spans="2:4" s="304" customFormat="1" x14ac:dyDescent="0.2">
      <c r="B909" s="324"/>
      <c r="C909" s="324"/>
      <c r="D909" s="324"/>
    </row>
    <row r="910" spans="2:4" s="304" customFormat="1" x14ac:dyDescent="0.2">
      <c r="B910" s="324"/>
      <c r="C910" s="324"/>
      <c r="D910" s="324"/>
    </row>
    <row r="911" spans="2:4" s="304" customFormat="1" x14ac:dyDescent="0.2">
      <c r="B911" s="324"/>
      <c r="C911" s="324"/>
      <c r="D911" s="324"/>
    </row>
    <row r="912" spans="2:4" s="304" customFormat="1" x14ac:dyDescent="0.2">
      <c r="B912" s="324"/>
      <c r="C912" s="324"/>
      <c r="D912" s="324"/>
    </row>
    <row r="913" spans="2:4" s="304" customFormat="1" x14ac:dyDescent="0.2">
      <c r="B913" s="324"/>
      <c r="C913" s="324"/>
      <c r="D913" s="324"/>
    </row>
    <row r="914" spans="2:4" s="304" customFormat="1" x14ac:dyDescent="0.2">
      <c r="B914" s="324"/>
      <c r="C914" s="324"/>
      <c r="D914" s="324"/>
    </row>
    <row r="915" spans="2:4" s="304" customFormat="1" x14ac:dyDescent="0.2">
      <c r="B915" s="324"/>
      <c r="C915" s="324"/>
      <c r="D915" s="324"/>
    </row>
    <row r="916" spans="2:4" s="304" customFormat="1" x14ac:dyDescent="0.2">
      <c r="B916" s="324"/>
      <c r="C916" s="324"/>
      <c r="D916" s="324"/>
    </row>
    <row r="917" spans="2:4" s="304" customFormat="1" x14ac:dyDescent="0.2">
      <c r="B917" s="324"/>
      <c r="C917" s="324"/>
      <c r="D917" s="324"/>
    </row>
    <row r="918" spans="2:4" s="304" customFormat="1" x14ac:dyDescent="0.2">
      <c r="B918" s="324"/>
      <c r="C918" s="324"/>
      <c r="D918" s="324"/>
    </row>
    <row r="919" spans="2:4" s="304" customFormat="1" x14ac:dyDescent="0.2">
      <c r="B919" s="324"/>
      <c r="C919" s="324"/>
      <c r="D919" s="324"/>
    </row>
    <row r="920" spans="2:4" s="304" customFormat="1" x14ac:dyDescent="0.2">
      <c r="B920" s="324"/>
      <c r="C920" s="324"/>
      <c r="D920" s="324"/>
    </row>
    <row r="921" spans="2:4" s="304" customFormat="1" x14ac:dyDescent="0.2">
      <c r="B921" s="324"/>
      <c r="C921" s="324"/>
      <c r="D921" s="324"/>
    </row>
    <row r="922" spans="2:4" s="304" customFormat="1" x14ac:dyDescent="0.2">
      <c r="B922" s="324"/>
      <c r="C922" s="324"/>
      <c r="D922" s="324"/>
    </row>
    <row r="923" spans="2:4" s="304" customFormat="1" x14ac:dyDescent="0.2">
      <c r="B923" s="324"/>
      <c r="C923" s="324"/>
      <c r="D923" s="324"/>
    </row>
    <row r="924" spans="2:4" s="304" customFormat="1" x14ac:dyDescent="0.2">
      <c r="B924" s="324"/>
      <c r="C924" s="324"/>
      <c r="D924" s="324"/>
    </row>
    <row r="925" spans="2:4" s="304" customFormat="1" x14ac:dyDescent="0.2">
      <c r="B925" s="324"/>
      <c r="C925" s="324"/>
      <c r="D925" s="324"/>
    </row>
    <row r="926" spans="2:4" s="304" customFormat="1" x14ac:dyDescent="0.2">
      <c r="B926" s="324"/>
      <c r="C926" s="324"/>
      <c r="D926" s="324"/>
    </row>
    <row r="927" spans="2:4" s="304" customFormat="1" x14ac:dyDescent="0.2">
      <c r="B927" s="324"/>
      <c r="C927" s="324"/>
      <c r="D927" s="324"/>
    </row>
    <row r="928" spans="2:4" s="304" customFormat="1" x14ac:dyDescent="0.2">
      <c r="B928" s="324"/>
      <c r="C928" s="324"/>
      <c r="D928" s="324"/>
    </row>
    <row r="929" spans="2:4" s="304" customFormat="1" x14ac:dyDescent="0.2">
      <c r="B929" s="324"/>
      <c r="C929" s="324"/>
      <c r="D929" s="324"/>
    </row>
    <row r="930" spans="2:4" s="304" customFormat="1" x14ac:dyDescent="0.2">
      <c r="B930" s="324"/>
      <c r="C930" s="324"/>
      <c r="D930" s="324"/>
    </row>
    <row r="931" spans="2:4" s="304" customFormat="1" x14ac:dyDescent="0.2">
      <c r="B931" s="324"/>
      <c r="C931" s="324"/>
      <c r="D931" s="324"/>
    </row>
    <row r="932" spans="2:4" s="304" customFormat="1" x14ac:dyDescent="0.2">
      <c r="B932" s="324"/>
      <c r="C932" s="324"/>
      <c r="D932" s="324"/>
    </row>
    <row r="933" spans="2:4" s="304" customFormat="1" x14ac:dyDescent="0.2">
      <c r="B933" s="324"/>
      <c r="C933" s="324"/>
      <c r="D933" s="324"/>
    </row>
    <row r="934" spans="2:4" s="304" customFormat="1" x14ac:dyDescent="0.2">
      <c r="B934" s="324"/>
      <c r="C934" s="324"/>
      <c r="D934" s="324"/>
    </row>
    <row r="935" spans="2:4" s="304" customFormat="1" x14ac:dyDescent="0.2">
      <c r="B935" s="324"/>
      <c r="C935" s="324"/>
      <c r="D935" s="324"/>
    </row>
    <row r="936" spans="2:4" s="304" customFormat="1" x14ac:dyDescent="0.2">
      <c r="B936" s="324"/>
      <c r="C936" s="324"/>
      <c r="D936" s="324"/>
    </row>
    <row r="937" spans="2:4" s="304" customFormat="1" x14ac:dyDescent="0.2">
      <c r="B937" s="324"/>
      <c r="C937" s="324"/>
      <c r="D937" s="324"/>
    </row>
    <row r="938" spans="2:4" s="304" customFormat="1" x14ac:dyDescent="0.2">
      <c r="B938" s="324"/>
      <c r="C938" s="324"/>
      <c r="D938" s="324"/>
    </row>
    <row r="939" spans="2:4" s="304" customFormat="1" x14ac:dyDescent="0.2">
      <c r="B939" s="324"/>
      <c r="C939" s="324"/>
      <c r="D939" s="324"/>
    </row>
    <row r="940" spans="2:4" s="304" customFormat="1" x14ac:dyDescent="0.2">
      <c r="B940" s="324"/>
      <c r="C940" s="324"/>
      <c r="D940" s="324"/>
    </row>
    <row r="941" spans="2:4" s="304" customFormat="1" x14ac:dyDescent="0.2">
      <c r="B941" s="324"/>
      <c r="C941" s="324"/>
      <c r="D941" s="324"/>
    </row>
    <row r="942" spans="2:4" s="304" customFormat="1" x14ac:dyDescent="0.2">
      <c r="B942" s="324"/>
      <c r="C942" s="324"/>
      <c r="D942" s="324"/>
    </row>
    <row r="943" spans="2:4" s="304" customFormat="1" x14ac:dyDescent="0.2">
      <c r="B943" s="324"/>
      <c r="C943" s="324"/>
      <c r="D943" s="324"/>
    </row>
    <row r="944" spans="2:4" s="304" customFormat="1" x14ac:dyDescent="0.2">
      <c r="B944" s="324"/>
      <c r="C944" s="324"/>
      <c r="D944" s="324"/>
    </row>
    <row r="945" spans="2:4" s="304" customFormat="1" x14ac:dyDescent="0.2">
      <c r="B945" s="324"/>
      <c r="C945" s="324"/>
      <c r="D945" s="324"/>
    </row>
    <row r="946" spans="2:4" s="304" customFormat="1" x14ac:dyDescent="0.2">
      <c r="B946" s="324"/>
      <c r="C946" s="324"/>
      <c r="D946" s="324"/>
    </row>
    <row r="947" spans="2:4" s="304" customFormat="1" x14ac:dyDescent="0.2">
      <c r="B947" s="324"/>
      <c r="C947" s="324"/>
      <c r="D947" s="324"/>
    </row>
    <row r="948" spans="2:4" s="304" customFormat="1" x14ac:dyDescent="0.2">
      <c r="B948" s="324"/>
      <c r="C948" s="324"/>
      <c r="D948" s="324"/>
    </row>
    <row r="949" spans="2:4" s="304" customFormat="1" x14ac:dyDescent="0.2">
      <c r="B949" s="324"/>
      <c r="C949" s="324"/>
      <c r="D949" s="324"/>
    </row>
    <row r="950" spans="2:4" s="304" customFormat="1" x14ac:dyDescent="0.2">
      <c r="B950" s="324"/>
      <c r="C950" s="324"/>
      <c r="D950" s="324"/>
    </row>
    <row r="951" spans="2:4" s="304" customFormat="1" x14ac:dyDescent="0.2">
      <c r="B951" s="324"/>
      <c r="C951" s="324"/>
      <c r="D951" s="324"/>
    </row>
    <row r="952" spans="2:4" s="304" customFormat="1" x14ac:dyDescent="0.2">
      <c r="B952" s="324"/>
      <c r="C952" s="324"/>
      <c r="D952" s="324"/>
    </row>
    <row r="953" spans="2:4" s="304" customFormat="1" x14ac:dyDescent="0.2">
      <c r="B953" s="324"/>
      <c r="C953" s="324"/>
      <c r="D953" s="324"/>
    </row>
    <row r="954" spans="2:4" s="304" customFormat="1" x14ac:dyDescent="0.2">
      <c r="B954" s="324"/>
      <c r="C954" s="324"/>
      <c r="D954" s="324"/>
    </row>
    <row r="955" spans="2:4" s="304" customFormat="1" x14ac:dyDescent="0.2">
      <c r="B955" s="324"/>
      <c r="C955" s="324"/>
      <c r="D955" s="324"/>
    </row>
    <row r="956" spans="2:4" s="304" customFormat="1" x14ac:dyDescent="0.2">
      <c r="B956" s="324"/>
      <c r="C956" s="324"/>
      <c r="D956" s="324"/>
    </row>
    <row r="957" spans="2:4" s="304" customFormat="1" x14ac:dyDescent="0.2">
      <c r="B957" s="324"/>
      <c r="C957" s="324"/>
      <c r="D957" s="324"/>
    </row>
    <row r="958" spans="2:4" s="304" customFormat="1" x14ac:dyDescent="0.2">
      <c r="B958" s="324"/>
      <c r="C958" s="324"/>
      <c r="D958" s="324"/>
    </row>
    <row r="959" spans="2:4" s="304" customFormat="1" x14ac:dyDescent="0.2">
      <c r="B959" s="324"/>
      <c r="C959" s="324"/>
      <c r="D959" s="324"/>
    </row>
    <row r="960" spans="2:4" s="304" customFormat="1" x14ac:dyDescent="0.2">
      <c r="B960" s="324"/>
      <c r="C960" s="324"/>
      <c r="D960" s="324"/>
    </row>
    <row r="961" spans="2:4" s="304" customFormat="1" x14ac:dyDescent="0.2">
      <c r="B961" s="324"/>
      <c r="C961" s="324"/>
      <c r="D961" s="324"/>
    </row>
    <row r="962" spans="2:4" s="304" customFormat="1" x14ac:dyDescent="0.2">
      <c r="B962" s="324"/>
      <c r="C962" s="324"/>
      <c r="D962" s="324"/>
    </row>
    <row r="963" spans="2:4" s="304" customFormat="1" x14ac:dyDescent="0.2">
      <c r="B963" s="324"/>
      <c r="C963" s="324"/>
      <c r="D963" s="324"/>
    </row>
    <row r="964" spans="2:4" s="304" customFormat="1" x14ac:dyDescent="0.2">
      <c r="B964" s="324"/>
      <c r="C964" s="324"/>
      <c r="D964" s="324"/>
    </row>
    <row r="965" spans="2:4" s="304" customFormat="1" x14ac:dyDescent="0.2">
      <c r="B965" s="324"/>
      <c r="C965" s="324"/>
      <c r="D965" s="324"/>
    </row>
    <row r="966" spans="2:4" s="304" customFormat="1" x14ac:dyDescent="0.2">
      <c r="B966" s="324"/>
      <c r="C966" s="324"/>
      <c r="D966" s="324"/>
    </row>
    <row r="967" spans="2:4" s="304" customFormat="1" x14ac:dyDescent="0.2">
      <c r="B967" s="324"/>
      <c r="C967" s="324"/>
      <c r="D967" s="324"/>
    </row>
    <row r="968" spans="2:4" s="304" customFormat="1" x14ac:dyDescent="0.2">
      <c r="B968" s="324"/>
      <c r="C968" s="324"/>
      <c r="D968" s="324"/>
    </row>
    <row r="969" spans="2:4" s="304" customFormat="1" x14ac:dyDescent="0.2">
      <c r="B969" s="324"/>
      <c r="C969" s="324"/>
      <c r="D969" s="324"/>
    </row>
    <row r="970" spans="2:4" s="304" customFormat="1" x14ac:dyDescent="0.2">
      <c r="B970" s="324"/>
      <c r="C970" s="324"/>
      <c r="D970" s="324"/>
    </row>
    <row r="971" spans="2:4" s="304" customFormat="1" x14ac:dyDescent="0.2">
      <c r="B971" s="324"/>
      <c r="C971" s="324"/>
      <c r="D971" s="324"/>
    </row>
    <row r="972" spans="2:4" s="304" customFormat="1" x14ac:dyDescent="0.2">
      <c r="B972" s="324"/>
      <c r="C972" s="324"/>
      <c r="D972" s="324"/>
    </row>
    <row r="973" spans="2:4" s="304" customFormat="1" x14ac:dyDescent="0.2">
      <c r="B973" s="324"/>
      <c r="C973" s="324"/>
      <c r="D973" s="324"/>
    </row>
    <row r="974" spans="2:4" s="304" customFormat="1" x14ac:dyDescent="0.2">
      <c r="B974" s="324"/>
      <c r="C974" s="324"/>
      <c r="D974" s="324"/>
    </row>
    <row r="975" spans="2:4" s="304" customFormat="1" x14ac:dyDescent="0.2">
      <c r="B975" s="324"/>
      <c r="C975" s="324"/>
      <c r="D975" s="324"/>
    </row>
    <row r="976" spans="2:4" s="304" customFormat="1" x14ac:dyDescent="0.2">
      <c r="B976" s="324"/>
      <c r="C976" s="324"/>
      <c r="D976" s="324"/>
    </row>
    <row r="977" spans="2:4" s="304" customFormat="1" x14ac:dyDescent="0.2">
      <c r="B977" s="324"/>
      <c r="C977" s="324"/>
      <c r="D977" s="324"/>
    </row>
    <row r="978" spans="2:4" s="304" customFormat="1" x14ac:dyDescent="0.2">
      <c r="B978" s="324"/>
      <c r="C978" s="324"/>
      <c r="D978" s="324"/>
    </row>
    <row r="979" spans="2:4" s="304" customFormat="1" x14ac:dyDescent="0.2">
      <c r="B979" s="324"/>
      <c r="C979" s="324"/>
      <c r="D979" s="324"/>
    </row>
    <row r="980" spans="2:4" s="304" customFormat="1" x14ac:dyDescent="0.2">
      <c r="B980" s="324"/>
      <c r="C980" s="324"/>
      <c r="D980" s="324"/>
    </row>
    <row r="981" spans="2:4" s="304" customFormat="1" x14ac:dyDescent="0.2">
      <c r="B981" s="324"/>
      <c r="C981" s="324"/>
      <c r="D981" s="324"/>
    </row>
    <row r="982" spans="2:4" s="304" customFormat="1" x14ac:dyDescent="0.2">
      <c r="B982" s="324"/>
      <c r="C982" s="324"/>
      <c r="D982" s="324"/>
    </row>
    <row r="983" spans="2:4" s="304" customFormat="1" x14ac:dyDescent="0.2">
      <c r="B983" s="324"/>
      <c r="C983" s="324"/>
      <c r="D983" s="324"/>
    </row>
    <row r="984" spans="2:4" s="304" customFormat="1" x14ac:dyDescent="0.2">
      <c r="B984" s="324"/>
      <c r="C984" s="324"/>
      <c r="D984" s="324"/>
    </row>
    <row r="985" spans="2:4" s="304" customFormat="1" x14ac:dyDescent="0.2">
      <c r="B985" s="324"/>
      <c r="C985" s="324"/>
      <c r="D985" s="324"/>
    </row>
    <row r="986" spans="2:4" s="304" customFormat="1" x14ac:dyDescent="0.2">
      <c r="B986" s="324"/>
      <c r="C986" s="324"/>
      <c r="D986" s="324"/>
    </row>
    <row r="987" spans="2:4" s="304" customFormat="1" x14ac:dyDescent="0.2">
      <c r="B987" s="324"/>
      <c r="C987" s="324"/>
      <c r="D987" s="324"/>
    </row>
    <row r="988" spans="2:4" s="304" customFormat="1" x14ac:dyDescent="0.2">
      <c r="B988" s="324"/>
      <c r="C988" s="324"/>
      <c r="D988" s="324"/>
    </row>
    <row r="989" spans="2:4" s="304" customFormat="1" x14ac:dyDescent="0.2">
      <c r="B989" s="324"/>
      <c r="C989" s="324"/>
      <c r="D989" s="324"/>
    </row>
    <row r="990" spans="2:4" s="304" customFormat="1" x14ac:dyDescent="0.2">
      <c r="B990" s="324"/>
      <c r="C990" s="324"/>
      <c r="D990" s="324"/>
    </row>
    <row r="991" spans="2:4" s="304" customFormat="1" x14ac:dyDescent="0.2">
      <c r="B991" s="324"/>
      <c r="C991" s="324"/>
      <c r="D991" s="324"/>
    </row>
    <row r="992" spans="2:4" s="304" customFormat="1" x14ac:dyDescent="0.2">
      <c r="B992" s="324"/>
      <c r="C992" s="324"/>
      <c r="D992" s="324"/>
    </row>
    <row r="993" spans="2:4" s="304" customFormat="1" x14ac:dyDescent="0.2">
      <c r="B993" s="324"/>
      <c r="C993" s="324"/>
      <c r="D993" s="324"/>
    </row>
    <row r="994" spans="2:4" s="304" customFormat="1" x14ac:dyDescent="0.2">
      <c r="B994" s="324"/>
      <c r="C994" s="324"/>
      <c r="D994" s="324"/>
    </row>
    <row r="995" spans="2:4" s="304" customFormat="1" x14ac:dyDescent="0.2">
      <c r="B995" s="324"/>
      <c r="C995" s="324"/>
      <c r="D995" s="324"/>
    </row>
    <row r="996" spans="2:4" s="304" customFormat="1" x14ac:dyDescent="0.2">
      <c r="B996" s="324"/>
      <c r="C996" s="324"/>
      <c r="D996" s="324"/>
    </row>
    <row r="997" spans="2:4" s="304" customFormat="1" x14ac:dyDescent="0.2">
      <c r="B997" s="324"/>
      <c r="C997" s="324"/>
      <c r="D997" s="324"/>
    </row>
    <row r="998" spans="2:4" s="304" customFormat="1" x14ac:dyDescent="0.2">
      <c r="B998" s="324"/>
      <c r="C998" s="324"/>
      <c r="D998" s="324"/>
    </row>
    <row r="999" spans="2:4" s="304" customFormat="1" x14ac:dyDescent="0.2">
      <c r="B999" s="324"/>
      <c r="C999" s="324"/>
      <c r="D999" s="324"/>
    </row>
    <row r="1000" spans="2:4" s="304" customFormat="1" x14ac:dyDescent="0.2">
      <c r="B1000" s="324"/>
      <c r="C1000" s="324"/>
      <c r="D1000" s="324"/>
    </row>
    <row r="1001" spans="2:4" s="304" customFormat="1" x14ac:dyDescent="0.2">
      <c r="B1001" s="324"/>
      <c r="C1001" s="324"/>
      <c r="D1001" s="324"/>
    </row>
    <row r="1002" spans="2:4" s="304" customFormat="1" x14ac:dyDescent="0.2">
      <c r="B1002" s="324"/>
      <c r="C1002" s="324"/>
      <c r="D1002" s="324"/>
    </row>
    <row r="1003" spans="2:4" s="304" customFormat="1" x14ac:dyDescent="0.2">
      <c r="B1003" s="324"/>
      <c r="C1003" s="324"/>
      <c r="D1003" s="324"/>
    </row>
    <row r="1004" spans="2:4" s="304" customFormat="1" x14ac:dyDescent="0.2">
      <c r="B1004" s="324"/>
      <c r="C1004" s="324"/>
      <c r="D1004" s="324"/>
    </row>
    <row r="1005" spans="2:4" s="304" customFormat="1" x14ac:dyDescent="0.2">
      <c r="B1005" s="324"/>
      <c r="C1005" s="324"/>
      <c r="D1005" s="324"/>
    </row>
    <row r="1006" spans="2:4" s="304" customFormat="1" x14ac:dyDescent="0.2">
      <c r="B1006" s="324"/>
      <c r="C1006" s="324"/>
      <c r="D1006" s="324"/>
    </row>
    <row r="1007" spans="2:4" s="304" customFormat="1" x14ac:dyDescent="0.2">
      <c r="B1007" s="324"/>
      <c r="C1007" s="324"/>
      <c r="D1007" s="324"/>
    </row>
    <row r="1008" spans="2:4" s="304" customFormat="1" x14ac:dyDescent="0.2">
      <c r="B1008" s="324"/>
      <c r="C1008" s="324"/>
      <c r="D1008" s="324"/>
    </row>
    <row r="1009" spans="2:4" s="304" customFormat="1" x14ac:dyDescent="0.2">
      <c r="B1009" s="324"/>
      <c r="C1009" s="324"/>
      <c r="D1009" s="324"/>
    </row>
    <row r="1010" spans="2:4" s="304" customFormat="1" x14ac:dyDescent="0.2">
      <c r="B1010" s="324"/>
      <c r="C1010" s="324"/>
      <c r="D1010" s="324"/>
    </row>
    <row r="1011" spans="2:4" s="304" customFormat="1" x14ac:dyDescent="0.2">
      <c r="B1011" s="324"/>
      <c r="C1011" s="324"/>
      <c r="D1011" s="324"/>
    </row>
    <row r="1012" spans="2:4" s="304" customFormat="1" x14ac:dyDescent="0.2">
      <c r="B1012" s="324"/>
      <c r="C1012" s="324"/>
      <c r="D1012" s="324"/>
    </row>
    <row r="1013" spans="2:4" s="304" customFormat="1" x14ac:dyDescent="0.2">
      <c r="B1013" s="324"/>
      <c r="C1013" s="324"/>
      <c r="D1013" s="324"/>
    </row>
    <row r="1014" spans="2:4" s="304" customFormat="1" x14ac:dyDescent="0.2">
      <c r="B1014" s="324"/>
      <c r="C1014" s="324"/>
      <c r="D1014" s="324"/>
    </row>
    <row r="1015" spans="2:4" s="304" customFormat="1" x14ac:dyDescent="0.2">
      <c r="B1015" s="324"/>
      <c r="C1015" s="324"/>
      <c r="D1015" s="324"/>
    </row>
    <row r="1016" spans="2:4" s="304" customFormat="1" x14ac:dyDescent="0.2">
      <c r="B1016" s="324"/>
      <c r="C1016" s="324"/>
      <c r="D1016" s="324"/>
    </row>
    <row r="1017" spans="2:4" s="304" customFormat="1" x14ac:dyDescent="0.2">
      <c r="B1017" s="324"/>
      <c r="C1017" s="324"/>
      <c r="D1017" s="324"/>
    </row>
    <row r="1018" spans="2:4" s="304" customFormat="1" x14ac:dyDescent="0.2">
      <c r="B1018" s="324"/>
      <c r="C1018" s="324"/>
      <c r="D1018" s="324"/>
    </row>
    <row r="1019" spans="2:4" s="304" customFormat="1" x14ac:dyDescent="0.2">
      <c r="B1019" s="324"/>
      <c r="C1019" s="324"/>
      <c r="D1019" s="324"/>
    </row>
    <row r="1020" spans="2:4" s="304" customFormat="1" x14ac:dyDescent="0.2">
      <c r="B1020" s="324"/>
      <c r="C1020" s="324"/>
      <c r="D1020" s="324"/>
    </row>
    <row r="1021" spans="2:4" s="304" customFormat="1" x14ac:dyDescent="0.2">
      <c r="B1021" s="324"/>
      <c r="C1021" s="324"/>
      <c r="D1021" s="324"/>
    </row>
    <row r="1022" spans="2:4" s="304" customFormat="1" x14ac:dyDescent="0.2">
      <c r="B1022" s="324"/>
      <c r="C1022" s="324"/>
      <c r="D1022" s="324"/>
    </row>
    <row r="1023" spans="2:4" s="304" customFormat="1" x14ac:dyDescent="0.2">
      <c r="B1023" s="324"/>
      <c r="C1023" s="324"/>
      <c r="D1023" s="324"/>
    </row>
    <row r="1024" spans="2:4" s="304" customFormat="1" x14ac:dyDescent="0.2">
      <c r="B1024" s="324"/>
      <c r="C1024" s="324"/>
      <c r="D1024" s="324"/>
    </row>
    <row r="1025" spans="2:4" s="304" customFormat="1" x14ac:dyDescent="0.2">
      <c r="B1025" s="324"/>
      <c r="C1025" s="324"/>
      <c r="D1025" s="324"/>
    </row>
    <row r="1026" spans="2:4" s="304" customFormat="1" x14ac:dyDescent="0.2">
      <c r="B1026" s="324"/>
      <c r="C1026" s="324"/>
      <c r="D1026" s="324"/>
    </row>
    <row r="1027" spans="2:4" s="304" customFormat="1" x14ac:dyDescent="0.2">
      <c r="B1027" s="324"/>
      <c r="C1027" s="324"/>
      <c r="D1027" s="324"/>
    </row>
    <row r="1028" spans="2:4" s="304" customFormat="1" x14ac:dyDescent="0.2">
      <c r="B1028" s="324"/>
      <c r="C1028" s="324"/>
      <c r="D1028" s="324"/>
    </row>
    <row r="1029" spans="2:4" s="304" customFormat="1" x14ac:dyDescent="0.2">
      <c r="B1029" s="324"/>
      <c r="C1029" s="324"/>
      <c r="D1029" s="324"/>
    </row>
    <row r="1030" spans="2:4" s="304" customFormat="1" x14ac:dyDescent="0.2">
      <c r="B1030" s="324"/>
      <c r="C1030" s="324"/>
      <c r="D1030" s="324"/>
    </row>
    <row r="1031" spans="2:4" s="304" customFormat="1" x14ac:dyDescent="0.2">
      <c r="B1031" s="324"/>
      <c r="C1031" s="324"/>
      <c r="D1031" s="324"/>
    </row>
    <row r="1032" spans="2:4" s="304" customFormat="1" x14ac:dyDescent="0.2">
      <c r="B1032" s="324"/>
      <c r="C1032" s="324"/>
      <c r="D1032" s="324"/>
    </row>
    <row r="1033" spans="2:4" s="304" customFormat="1" x14ac:dyDescent="0.2">
      <c r="B1033" s="324"/>
      <c r="C1033" s="324"/>
      <c r="D1033" s="324"/>
    </row>
    <row r="1034" spans="2:4" s="304" customFormat="1" x14ac:dyDescent="0.2">
      <c r="B1034" s="324"/>
      <c r="C1034" s="324"/>
      <c r="D1034" s="324"/>
    </row>
    <row r="1035" spans="2:4" s="304" customFormat="1" x14ac:dyDescent="0.2">
      <c r="B1035" s="324"/>
      <c r="C1035" s="324"/>
      <c r="D1035" s="324"/>
    </row>
    <row r="1036" spans="2:4" s="304" customFormat="1" x14ac:dyDescent="0.2">
      <c r="B1036" s="324"/>
      <c r="C1036" s="324"/>
      <c r="D1036" s="324"/>
    </row>
    <row r="1037" spans="2:4" s="304" customFormat="1" x14ac:dyDescent="0.2">
      <c r="B1037" s="324"/>
      <c r="C1037" s="324"/>
      <c r="D1037" s="324"/>
    </row>
    <row r="1038" spans="2:4" s="304" customFormat="1" x14ac:dyDescent="0.2">
      <c r="B1038" s="324"/>
      <c r="C1038" s="324"/>
      <c r="D1038" s="324"/>
    </row>
    <row r="1039" spans="2:4" s="304" customFormat="1" x14ac:dyDescent="0.2">
      <c r="B1039" s="324"/>
      <c r="C1039" s="324"/>
      <c r="D1039" s="324"/>
    </row>
    <row r="1040" spans="2:4" s="304" customFormat="1" x14ac:dyDescent="0.2">
      <c r="B1040" s="324"/>
      <c r="C1040" s="324"/>
      <c r="D1040" s="324"/>
    </row>
    <row r="1041" spans="2:4" s="304" customFormat="1" x14ac:dyDescent="0.2">
      <c r="B1041" s="324"/>
      <c r="C1041" s="324"/>
      <c r="D1041" s="324"/>
    </row>
    <row r="1042" spans="2:4" s="304" customFormat="1" x14ac:dyDescent="0.2">
      <c r="B1042" s="324"/>
      <c r="C1042" s="324"/>
      <c r="D1042" s="324"/>
    </row>
    <row r="1043" spans="2:4" s="304" customFormat="1" x14ac:dyDescent="0.2">
      <c r="B1043" s="324"/>
      <c r="C1043" s="324"/>
      <c r="D1043" s="324"/>
    </row>
    <row r="1044" spans="2:4" s="304" customFormat="1" x14ac:dyDescent="0.2">
      <c r="B1044" s="324"/>
      <c r="C1044" s="324"/>
      <c r="D1044" s="324"/>
    </row>
    <row r="1045" spans="2:4" s="304" customFormat="1" x14ac:dyDescent="0.2">
      <c r="B1045" s="324"/>
      <c r="C1045" s="324"/>
      <c r="D1045" s="324"/>
    </row>
    <row r="1046" spans="2:4" s="304" customFormat="1" x14ac:dyDescent="0.2">
      <c r="B1046" s="324"/>
      <c r="C1046" s="324"/>
      <c r="D1046" s="324"/>
    </row>
    <row r="1047" spans="2:4" s="304" customFormat="1" x14ac:dyDescent="0.2">
      <c r="B1047" s="324"/>
      <c r="C1047" s="324"/>
      <c r="D1047" s="324"/>
    </row>
    <row r="1048" spans="2:4" s="304" customFormat="1" x14ac:dyDescent="0.2">
      <c r="B1048" s="324"/>
      <c r="C1048" s="324"/>
      <c r="D1048" s="324"/>
    </row>
    <row r="1049" spans="2:4" s="304" customFormat="1" x14ac:dyDescent="0.2">
      <c r="B1049" s="324"/>
      <c r="C1049" s="324"/>
      <c r="D1049" s="324"/>
    </row>
    <row r="1050" spans="2:4" s="304" customFormat="1" x14ac:dyDescent="0.2">
      <c r="B1050" s="324"/>
      <c r="C1050" s="324"/>
      <c r="D1050" s="324"/>
    </row>
    <row r="1051" spans="2:4" s="304" customFormat="1" x14ac:dyDescent="0.2">
      <c r="B1051" s="324"/>
      <c r="C1051" s="324"/>
      <c r="D1051" s="324"/>
    </row>
    <row r="1052" spans="2:4" s="304" customFormat="1" x14ac:dyDescent="0.2">
      <c r="B1052" s="324"/>
      <c r="C1052" s="324"/>
      <c r="D1052" s="324"/>
    </row>
    <row r="1053" spans="2:4" s="304" customFormat="1" x14ac:dyDescent="0.2">
      <c r="B1053" s="324"/>
      <c r="C1053" s="324"/>
      <c r="D1053" s="324"/>
    </row>
    <row r="1054" spans="2:4" s="304" customFormat="1" x14ac:dyDescent="0.2">
      <c r="B1054" s="324"/>
      <c r="C1054" s="324"/>
      <c r="D1054" s="324"/>
    </row>
    <row r="1055" spans="2:4" s="304" customFormat="1" x14ac:dyDescent="0.2">
      <c r="B1055" s="324"/>
      <c r="C1055" s="324"/>
      <c r="D1055" s="324"/>
    </row>
    <row r="1056" spans="2:4" s="304" customFormat="1" x14ac:dyDescent="0.2">
      <c r="B1056" s="324"/>
      <c r="C1056" s="324"/>
      <c r="D1056" s="324"/>
    </row>
    <row r="1057" spans="2:4" s="304" customFormat="1" x14ac:dyDescent="0.2">
      <c r="B1057" s="324"/>
      <c r="C1057" s="324"/>
      <c r="D1057" s="324"/>
    </row>
    <row r="1058" spans="2:4" s="304" customFormat="1" x14ac:dyDescent="0.2">
      <c r="B1058" s="324"/>
      <c r="C1058" s="324"/>
      <c r="D1058" s="324"/>
    </row>
    <row r="1059" spans="2:4" s="304" customFormat="1" x14ac:dyDescent="0.2">
      <c r="B1059" s="324"/>
      <c r="C1059" s="324"/>
      <c r="D1059" s="324"/>
    </row>
    <row r="1060" spans="2:4" s="304" customFormat="1" x14ac:dyDescent="0.2">
      <c r="B1060" s="324"/>
      <c r="C1060" s="324"/>
      <c r="D1060" s="324"/>
    </row>
    <row r="1061" spans="2:4" s="304" customFormat="1" x14ac:dyDescent="0.2">
      <c r="B1061" s="324"/>
      <c r="C1061" s="324"/>
      <c r="D1061" s="324"/>
    </row>
    <row r="1062" spans="2:4" s="304" customFormat="1" x14ac:dyDescent="0.2">
      <c r="B1062" s="324"/>
      <c r="C1062" s="324"/>
      <c r="D1062" s="324"/>
    </row>
    <row r="1063" spans="2:4" s="304" customFormat="1" x14ac:dyDescent="0.2">
      <c r="B1063" s="324"/>
      <c r="C1063" s="324"/>
      <c r="D1063" s="324"/>
    </row>
    <row r="1064" spans="2:4" s="304" customFormat="1" x14ac:dyDescent="0.2">
      <c r="B1064" s="324"/>
      <c r="C1064" s="324"/>
      <c r="D1064" s="324"/>
    </row>
    <row r="1065" spans="2:4" s="304" customFormat="1" x14ac:dyDescent="0.2">
      <c r="B1065" s="324"/>
      <c r="C1065" s="324"/>
      <c r="D1065" s="324"/>
    </row>
    <row r="1066" spans="2:4" s="304" customFormat="1" x14ac:dyDescent="0.2">
      <c r="B1066" s="324"/>
      <c r="C1066" s="324"/>
      <c r="D1066" s="324"/>
    </row>
    <row r="1067" spans="2:4" s="304" customFormat="1" x14ac:dyDescent="0.2">
      <c r="B1067" s="324"/>
      <c r="C1067" s="324"/>
      <c r="D1067" s="324"/>
    </row>
    <row r="1068" spans="2:4" s="304" customFormat="1" x14ac:dyDescent="0.2">
      <c r="B1068" s="324"/>
      <c r="C1068" s="324"/>
      <c r="D1068" s="324"/>
    </row>
    <row r="1069" spans="2:4" s="304" customFormat="1" x14ac:dyDescent="0.2">
      <c r="B1069" s="324"/>
      <c r="C1069" s="324"/>
      <c r="D1069" s="324"/>
    </row>
    <row r="1070" spans="2:4" s="304" customFormat="1" x14ac:dyDescent="0.2">
      <c r="B1070" s="324"/>
      <c r="C1070" s="324"/>
      <c r="D1070" s="324"/>
    </row>
    <row r="1071" spans="2:4" s="304" customFormat="1" x14ac:dyDescent="0.2">
      <c r="B1071" s="324"/>
      <c r="C1071" s="324"/>
      <c r="D1071" s="324"/>
    </row>
    <row r="1072" spans="2:4" s="304" customFormat="1" x14ac:dyDescent="0.2">
      <c r="B1072" s="324"/>
      <c r="C1072" s="324"/>
      <c r="D1072" s="324"/>
    </row>
    <row r="1073" spans="2:4" s="304" customFormat="1" x14ac:dyDescent="0.2">
      <c r="B1073" s="324"/>
      <c r="C1073" s="324"/>
      <c r="D1073" s="324"/>
    </row>
    <row r="1074" spans="2:4" s="304" customFormat="1" x14ac:dyDescent="0.2">
      <c r="B1074" s="324"/>
      <c r="C1074" s="324"/>
      <c r="D1074" s="324"/>
    </row>
    <row r="1075" spans="2:4" s="304" customFormat="1" x14ac:dyDescent="0.2">
      <c r="B1075" s="324"/>
      <c r="C1075" s="324"/>
      <c r="D1075" s="324"/>
    </row>
    <row r="1076" spans="2:4" s="304" customFormat="1" x14ac:dyDescent="0.2">
      <c r="B1076" s="324"/>
      <c r="C1076" s="324"/>
      <c r="D1076" s="324"/>
    </row>
    <row r="1077" spans="2:4" s="304" customFormat="1" x14ac:dyDescent="0.2">
      <c r="B1077" s="324"/>
      <c r="C1077" s="324"/>
      <c r="D1077" s="324"/>
    </row>
    <row r="1078" spans="2:4" s="304" customFormat="1" x14ac:dyDescent="0.2">
      <c r="B1078" s="324"/>
      <c r="C1078" s="324"/>
      <c r="D1078" s="324"/>
    </row>
    <row r="1079" spans="2:4" s="304" customFormat="1" x14ac:dyDescent="0.2">
      <c r="B1079" s="324"/>
      <c r="C1079" s="324"/>
      <c r="D1079" s="324"/>
    </row>
    <row r="1080" spans="2:4" s="304" customFormat="1" x14ac:dyDescent="0.2">
      <c r="B1080" s="324"/>
      <c r="C1080" s="324"/>
      <c r="D1080" s="324"/>
    </row>
    <row r="1081" spans="2:4" s="304" customFormat="1" x14ac:dyDescent="0.2">
      <c r="B1081" s="324"/>
      <c r="C1081" s="324"/>
      <c r="D1081" s="324"/>
    </row>
    <row r="1082" spans="2:4" s="304" customFormat="1" x14ac:dyDescent="0.2">
      <c r="B1082" s="324"/>
      <c r="C1082" s="324"/>
      <c r="D1082" s="324"/>
    </row>
    <row r="1083" spans="2:4" s="304" customFormat="1" x14ac:dyDescent="0.2">
      <c r="B1083" s="324"/>
      <c r="C1083" s="324"/>
      <c r="D1083" s="324"/>
    </row>
    <row r="1084" spans="2:4" s="304" customFormat="1" x14ac:dyDescent="0.2">
      <c r="B1084" s="324"/>
      <c r="C1084" s="324"/>
      <c r="D1084" s="324"/>
    </row>
    <row r="1085" spans="2:4" s="304" customFormat="1" x14ac:dyDescent="0.2">
      <c r="B1085" s="324"/>
      <c r="C1085" s="324"/>
      <c r="D1085" s="324"/>
    </row>
    <row r="1086" spans="2:4" s="304" customFormat="1" x14ac:dyDescent="0.2">
      <c r="B1086" s="324"/>
      <c r="C1086" s="324"/>
      <c r="D1086" s="324"/>
    </row>
    <row r="1087" spans="2:4" s="304" customFormat="1" x14ac:dyDescent="0.2">
      <c r="B1087" s="324"/>
      <c r="C1087" s="324"/>
      <c r="D1087" s="324"/>
    </row>
    <row r="1088" spans="2:4" s="304" customFormat="1" x14ac:dyDescent="0.2">
      <c r="B1088" s="324"/>
      <c r="C1088" s="324"/>
      <c r="D1088" s="324"/>
    </row>
    <row r="1089" spans="2:4" s="304" customFormat="1" x14ac:dyDescent="0.2">
      <c r="B1089" s="324"/>
      <c r="C1089" s="324"/>
      <c r="D1089" s="324"/>
    </row>
    <row r="1090" spans="2:4" s="304" customFormat="1" x14ac:dyDescent="0.2">
      <c r="B1090" s="324"/>
      <c r="C1090" s="324"/>
      <c r="D1090" s="324"/>
    </row>
    <row r="1091" spans="2:4" s="304" customFormat="1" x14ac:dyDescent="0.2">
      <c r="B1091" s="324"/>
      <c r="C1091" s="324"/>
      <c r="D1091" s="324"/>
    </row>
    <row r="1092" spans="2:4" s="304" customFormat="1" x14ac:dyDescent="0.2">
      <c r="B1092" s="324"/>
      <c r="C1092" s="324"/>
      <c r="D1092" s="324"/>
    </row>
    <row r="1093" spans="2:4" s="304" customFormat="1" x14ac:dyDescent="0.2">
      <c r="B1093" s="324"/>
      <c r="C1093" s="324"/>
      <c r="D1093" s="324"/>
    </row>
    <row r="1094" spans="2:4" s="304" customFormat="1" x14ac:dyDescent="0.2">
      <c r="B1094" s="324"/>
      <c r="C1094" s="324"/>
      <c r="D1094" s="324"/>
    </row>
    <row r="1095" spans="2:4" s="304" customFormat="1" x14ac:dyDescent="0.2">
      <c r="B1095" s="324"/>
      <c r="C1095" s="324"/>
      <c r="D1095" s="324"/>
    </row>
    <row r="1096" spans="2:4" s="304" customFormat="1" x14ac:dyDescent="0.2">
      <c r="B1096" s="324"/>
      <c r="C1096" s="324"/>
      <c r="D1096" s="324"/>
    </row>
    <row r="1097" spans="2:4" s="304" customFormat="1" x14ac:dyDescent="0.2">
      <c r="B1097" s="324"/>
      <c r="C1097" s="324"/>
      <c r="D1097" s="324"/>
    </row>
    <row r="1098" spans="2:4" s="304" customFormat="1" x14ac:dyDescent="0.2">
      <c r="B1098" s="324"/>
      <c r="C1098" s="324"/>
      <c r="D1098" s="324"/>
    </row>
    <row r="1099" spans="2:4" s="304" customFormat="1" x14ac:dyDescent="0.2">
      <c r="B1099" s="324"/>
      <c r="C1099" s="324"/>
      <c r="D1099" s="324"/>
    </row>
    <row r="1100" spans="2:4" s="304" customFormat="1" x14ac:dyDescent="0.2">
      <c r="B1100" s="324"/>
      <c r="C1100" s="324"/>
      <c r="D1100" s="324"/>
    </row>
    <row r="1101" spans="2:4" s="304" customFormat="1" x14ac:dyDescent="0.2">
      <c r="B1101" s="324"/>
      <c r="C1101" s="324"/>
      <c r="D1101" s="324"/>
    </row>
    <row r="1102" spans="2:4" s="304" customFormat="1" x14ac:dyDescent="0.2">
      <c r="B1102" s="324"/>
      <c r="C1102" s="324"/>
      <c r="D1102" s="324"/>
    </row>
    <row r="1103" spans="2:4" s="304" customFormat="1" x14ac:dyDescent="0.2">
      <c r="B1103" s="324"/>
      <c r="C1103" s="324"/>
      <c r="D1103" s="324"/>
    </row>
    <row r="1104" spans="2:4" s="304" customFormat="1" x14ac:dyDescent="0.2">
      <c r="B1104" s="324"/>
      <c r="C1104" s="324"/>
      <c r="D1104" s="324"/>
    </row>
    <row r="1105" spans="2:4" s="304" customFormat="1" x14ac:dyDescent="0.2">
      <c r="B1105" s="324"/>
      <c r="C1105" s="324"/>
      <c r="D1105" s="324"/>
    </row>
    <row r="1106" spans="2:4" s="304" customFormat="1" x14ac:dyDescent="0.2">
      <c r="B1106" s="324"/>
      <c r="C1106" s="324"/>
      <c r="D1106" s="324"/>
    </row>
    <row r="1107" spans="2:4" s="304" customFormat="1" x14ac:dyDescent="0.2">
      <c r="B1107" s="324"/>
      <c r="C1107" s="324"/>
      <c r="D1107" s="324"/>
    </row>
    <row r="1108" spans="2:4" s="304" customFormat="1" x14ac:dyDescent="0.2">
      <c r="B1108" s="324"/>
      <c r="C1108" s="324"/>
      <c r="D1108" s="324"/>
    </row>
    <row r="1109" spans="2:4" s="304" customFormat="1" x14ac:dyDescent="0.2">
      <c r="B1109" s="324"/>
      <c r="C1109" s="324"/>
      <c r="D1109" s="324"/>
    </row>
    <row r="1110" spans="2:4" s="304" customFormat="1" x14ac:dyDescent="0.2">
      <c r="B1110" s="324"/>
      <c r="C1110" s="324"/>
      <c r="D1110" s="324"/>
    </row>
    <row r="1111" spans="2:4" s="304" customFormat="1" x14ac:dyDescent="0.2">
      <c r="B1111" s="324"/>
      <c r="C1111" s="324"/>
      <c r="D1111" s="324"/>
    </row>
    <row r="1112" spans="2:4" s="304" customFormat="1" x14ac:dyDescent="0.2">
      <c r="B1112" s="324"/>
      <c r="C1112" s="324"/>
      <c r="D1112" s="324"/>
    </row>
    <row r="1113" spans="2:4" s="304" customFormat="1" x14ac:dyDescent="0.2">
      <c r="B1113" s="324"/>
      <c r="C1113" s="324"/>
      <c r="D1113" s="324"/>
    </row>
    <row r="1114" spans="2:4" s="304" customFormat="1" x14ac:dyDescent="0.2">
      <c r="B1114" s="324"/>
      <c r="C1114" s="324"/>
      <c r="D1114" s="324"/>
    </row>
    <row r="1115" spans="2:4" s="304" customFormat="1" x14ac:dyDescent="0.2">
      <c r="B1115" s="324"/>
      <c r="C1115" s="324"/>
      <c r="D1115" s="324"/>
    </row>
    <row r="1116" spans="2:4" s="304" customFormat="1" x14ac:dyDescent="0.2">
      <c r="B1116" s="324"/>
      <c r="C1116" s="324"/>
      <c r="D1116" s="324"/>
    </row>
    <row r="1117" spans="2:4" s="304" customFormat="1" x14ac:dyDescent="0.2">
      <c r="B1117" s="324"/>
      <c r="C1117" s="324"/>
      <c r="D1117" s="324"/>
    </row>
    <row r="1118" spans="2:4" s="304" customFormat="1" x14ac:dyDescent="0.2">
      <c r="B1118" s="324"/>
      <c r="C1118" s="324"/>
      <c r="D1118" s="324"/>
    </row>
    <row r="1119" spans="2:4" s="304" customFormat="1" x14ac:dyDescent="0.2">
      <c r="B1119" s="324"/>
      <c r="C1119" s="324"/>
      <c r="D1119" s="324"/>
    </row>
    <row r="1120" spans="2:4" s="304" customFormat="1" x14ac:dyDescent="0.2">
      <c r="B1120" s="324"/>
      <c r="C1120" s="324"/>
      <c r="D1120" s="324"/>
    </row>
    <row r="1121" spans="2:4" s="304" customFormat="1" x14ac:dyDescent="0.2">
      <c r="B1121" s="324"/>
      <c r="C1121" s="324"/>
      <c r="D1121" s="324"/>
    </row>
    <row r="1122" spans="2:4" s="304" customFormat="1" x14ac:dyDescent="0.2">
      <c r="B1122" s="324"/>
      <c r="C1122" s="324"/>
      <c r="D1122" s="324"/>
    </row>
    <row r="1123" spans="2:4" s="304" customFormat="1" x14ac:dyDescent="0.2">
      <c r="B1123" s="324"/>
      <c r="C1123" s="324"/>
      <c r="D1123" s="324"/>
    </row>
    <row r="1124" spans="2:4" s="304" customFormat="1" x14ac:dyDescent="0.2">
      <c r="B1124" s="324"/>
      <c r="C1124" s="324"/>
      <c r="D1124" s="324"/>
    </row>
    <row r="1125" spans="2:4" s="304" customFormat="1" x14ac:dyDescent="0.2">
      <c r="B1125" s="324"/>
      <c r="C1125" s="324"/>
      <c r="D1125" s="324"/>
    </row>
    <row r="1126" spans="2:4" s="304" customFormat="1" x14ac:dyDescent="0.2">
      <c r="B1126" s="324"/>
      <c r="C1126" s="324"/>
      <c r="D1126" s="324"/>
    </row>
    <row r="1127" spans="2:4" s="304" customFormat="1" x14ac:dyDescent="0.2">
      <c r="B1127" s="324"/>
      <c r="C1127" s="324"/>
      <c r="D1127" s="324"/>
    </row>
    <row r="1128" spans="2:4" s="304" customFormat="1" x14ac:dyDescent="0.2">
      <c r="B1128" s="324"/>
      <c r="C1128" s="324"/>
      <c r="D1128" s="324"/>
    </row>
    <row r="1129" spans="2:4" s="304" customFormat="1" x14ac:dyDescent="0.2">
      <c r="B1129" s="324"/>
      <c r="C1129" s="324"/>
      <c r="D1129" s="324"/>
    </row>
    <row r="1130" spans="2:4" s="304" customFormat="1" x14ac:dyDescent="0.2">
      <c r="B1130" s="324"/>
      <c r="C1130" s="324"/>
      <c r="D1130" s="324"/>
    </row>
    <row r="1131" spans="2:4" s="304" customFormat="1" x14ac:dyDescent="0.2">
      <c r="B1131" s="324"/>
      <c r="C1131" s="324"/>
      <c r="D1131" s="324"/>
    </row>
    <row r="1132" spans="2:4" s="304" customFormat="1" x14ac:dyDescent="0.2">
      <c r="B1132" s="324"/>
      <c r="C1132" s="324"/>
      <c r="D1132" s="324"/>
    </row>
    <row r="1133" spans="2:4" s="304" customFormat="1" x14ac:dyDescent="0.2">
      <c r="B1133" s="324"/>
      <c r="C1133" s="324"/>
      <c r="D1133" s="324"/>
    </row>
    <row r="1134" spans="2:4" s="304" customFormat="1" x14ac:dyDescent="0.2">
      <c r="B1134" s="324"/>
      <c r="C1134" s="324"/>
      <c r="D1134" s="324"/>
    </row>
    <row r="1135" spans="2:4" s="304" customFormat="1" x14ac:dyDescent="0.2">
      <c r="B1135" s="324"/>
      <c r="C1135" s="324"/>
      <c r="D1135" s="324"/>
    </row>
    <row r="1136" spans="2:4" s="304" customFormat="1" x14ac:dyDescent="0.2">
      <c r="B1136" s="324"/>
      <c r="C1136" s="324"/>
      <c r="D1136" s="324"/>
    </row>
    <row r="1137" spans="2:4" s="304" customFormat="1" x14ac:dyDescent="0.2">
      <c r="B1137" s="324"/>
      <c r="C1137" s="324"/>
      <c r="D1137" s="324"/>
    </row>
    <row r="1138" spans="2:4" s="304" customFormat="1" x14ac:dyDescent="0.2">
      <c r="B1138" s="324"/>
      <c r="C1138" s="324"/>
      <c r="D1138" s="324"/>
    </row>
    <row r="1139" spans="2:4" s="304" customFormat="1" x14ac:dyDescent="0.2">
      <c r="B1139" s="324"/>
      <c r="C1139" s="324"/>
      <c r="D1139" s="324"/>
    </row>
    <row r="1140" spans="2:4" s="304" customFormat="1" x14ac:dyDescent="0.2">
      <c r="B1140" s="324"/>
      <c r="C1140" s="324"/>
      <c r="D1140" s="324"/>
    </row>
    <row r="1141" spans="2:4" s="304" customFormat="1" x14ac:dyDescent="0.2">
      <c r="B1141" s="324"/>
      <c r="C1141" s="324"/>
      <c r="D1141" s="324"/>
    </row>
    <row r="1142" spans="2:4" s="304" customFormat="1" x14ac:dyDescent="0.2">
      <c r="B1142" s="324"/>
      <c r="C1142" s="324"/>
      <c r="D1142" s="324"/>
    </row>
    <row r="1143" spans="2:4" s="304" customFormat="1" x14ac:dyDescent="0.2">
      <c r="B1143" s="324"/>
      <c r="C1143" s="324"/>
      <c r="D1143" s="324"/>
    </row>
    <row r="1144" spans="2:4" s="304" customFormat="1" x14ac:dyDescent="0.2">
      <c r="B1144" s="324"/>
      <c r="C1144" s="324"/>
      <c r="D1144" s="324"/>
    </row>
    <row r="1145" spans="2:4" s="304" customFormat="1" x14ac:dyDescent="0.2">
      <c r="B1145" s="324"/>
      <c r="C1145" s="324"/>
      <c r="D1145" s="324"/>
    </row>
    <row r="1146" spans="2:4" s="304" customFormat="1" x14ac:dyDescent="0.2">
      <c r="B1146" s="324"/>
      <c r="C1146" s="324"/>
      <c r="D1146" s="324"/>
    </row>
    <row r="1147" spans="2:4" s="304" customFormat="1" x14ac:dyDescent="0.2">
      <c r="B1147" s="324"/>
      <c r="C1147" s="324"/>
      <c r="D1147" s="324"/>
    </row>
    <row r="1148" spans="2:4" s="304" customFormat="1" x14ac:dyDescent="0.2">
      <c r="B1148" s="324"/>
      <c r="C1148" s="324"/>
      <c r="D1148" s="324"/>
    </row>
    <row r="1149" spans="2:4" s="304" customFormat="1" x14ac:dyDescent="0.2">
      <c r="B1149" s="324"/>
      <c r="C1149" s="324"/>
      <c r="D1149" s="324"/>
    </row>
    <row r="1150" spans="2:4" s="304" customFormat="1" x14ac:dyDescent="0.2">
      <c r="B1150" s="324"/>
      <c r="C1150" s="324"/>
      <c r="D1150" s="324"/>
    </row>
    <row r="1151" spans="2:4" s="304" customFormat="1" x14ac:dyDescent="0.2">
      <c r="B1151" s="324"/>
      <c r="C1151" s="324"/>
      <c r="D1151" s="324"/>
    </row>
    <row r="1152" spans="2:4" s="304" customFormat="1" x14ac:dyDescent="0.2">
      <c r="B1152" s="324"/>
      <c r="C1152" s="324"/>
      <c r="D1152" s="324"/>
    </row>
    <row r="1153" spans="2:4" s="304" customFormat="1" x14ac:dyDescent="0.2">
      <c r="B1153" s="324"/>
      <c r="C1153" s="324"/>
      <c r="D1153" s="324"/>
    </row>
    <row r="1154" spans="2:4" s="304" customFormat="1" x14ac:dyDescent="0.2">
      <c r="B1154" s="324"/>
      <c r="C1154" s="324"/>
      <c r="D1154" s="324"/>
    </row>
    <row r="1155" spans="2:4" s="304" customFormat="1" x14ac:dyDescent="0.2">
      <c r="B1155" s="324"/>
      <c r="C1155" s="324"/>
      <c r="D1155" s="324"/>
    </row>
    <row r="1156" spans="2:4" s="304" customFormat="1" x14ac:dyDescent="0.2">
      <c r="B1156" s="324"/>
      <c r="C1156" s="324"/>
      <c r="D1156" s="324"/>
    </row>
    <row r="1157" spans="2:4" s="304" customFormat="1" x14ac:dyDescent="0.2">
      <c r="B1157" s="324"/>
      <c r="C1157" s="324"/>
      <c r="D1157" s="324"/>
    </row>
    <row r="1158" spans="2:4" s="304" customFormat="1" x14ac:dyDescent="0.2">
      <c r="B1158" s="324"/>
      <c r="C1158" s="324"/>
      <c r="D1158" s="324"/>
    </row>
    <row r="1159" spans="2:4" s="304" customFormat="1" x14ac:dyDescent="0.2">
      <c r="B1159" s="324"/>
      <c r="C1159" s="324"/>
      <c r="D1159" s="324"/>
    </row>
    <row r="1160" spans="2:4" s="304" customFormat="1" x14ac:dyDescent="0.2">
      <c r="B1160" s="324"/>
      <c r="C1160" s="324"/>
      <c r="D1160" s="324"/>
    </row>
    <row r="1161" spans="2:4" s="304" customFormat="1" x14ac:dyDescent="0.2">
      <c r="B1161" s="324"/>
      <c r="C1161" s="324"/>
      <c r="D1161" s="324"/>
    </row>
    <row r="1162" spans="2:4" s="304" customFormat="1" x14ac:dyDescent="0.2">
      <c r="B1162" s="324"/>
      <c r="C1162" s="324"/>
      <c r="D1162" s="324"/>
    </row>
    <row r="1163" spans="2:4" s="304" customFormat="1" x14ac:dyDescent="0.2">
      <c r="B1163" s="324"/>
      <c r="C1163" s="324"/>
      <c r="D1163" s="324"/>
    </row>
    <row r="1164" spans="2:4" s="304" customFormat="1" x14ac:dyDescent="0.2">
      <c r="B1164" s="324"/>
      <c r="C1164" s="324"/>
      <c r="D1164" s="324"/>
    </row>
    <row r="1165" spans="2:4" s="304" customFormat="1" x14ac:dyDescent="0.2">
      <c r="B1165" s="324"/>
      <c r="C1165" s="324"/>
      <c r="D1165" s="324"/>
    </row>
    <row r="1166" spans="2:4" s="304" customFormat="1" x14ac:dyDescent="0.2">
      <c r="B1166" s="324"/>
      <c r="C1166" s="324"/>
      <c r="D1166" s="324"/>
    </row>
    <row r="1167" spans="2:4" s="304" customFormat="1" x14ac:dyDescent="0.2">
      <c r="B1167" s="324"/>
      <c r="C1167" s="324"/>
      <c r="D1167" s="324"/>
    </row>
    <row r="1168" spans="2:4" s="304" customFormat="1" x14ac:dyDescent="0.2">
      <c r="B1168" s="324"/>
      <c r="C1168" s="324"/>
      <c r="D1168" s="324"/>
    </row>
    <row r="1169" spans="2:4" s="304" customFormat="1" x14ac:dyDescent="0.2">
      <c r="B1169" s="324"/>
      <c r="C1169" s="324"/>
      <c r="D1169" s="324"/>
    </row>
    <row r="1170" spans="2:4" s="304" customFormat="1" x14ac:dyDescent="0.2">
      <c r="B1170" s="324"/>
      <c r="C1170" s="324"/>
      <c r="D1170" s="324"/>
    </row>
    <row r="1171" spans="2:4" s="304" customFormat="1" x14ac:dyDescent="0.2">
      <c r="B1171" s="324"/>
      <c r="C1171" s="324"/>
      <c r="D1171" s="324"/>
    </row>
    <row r="1172" spans="2:4" s="304" customFormat="1" x14ac:dyDescent="0.2">
      <c r="B1172" s="324"/>
      <c r="C1172" s="324"/>
      <c r="D1172" s="324"/>
    </row>
    <row r="1173" spans="2:4" s="304" customFormat="1" x14ac:dyDescent="0.2">
      <c r="B1173" s="324"/>
      <c r="C1173" s="324"/>
      <c r="D1173" s="324"/>
    </row>
    <row r="1174" spans="2:4" s="304" customFormat="1" x14ac:dyDescent="0.2">
      <c r="B1174" s="324"/>
      <c r="C1174" s="324"/>
      <c r="D1174" s="324"/>
    </row>
    <row r="1175" spans="2:4" s="304" customFormat="1" x14ac:dyDescent="0.2">
      <c r="B1175" s="324"/>
      <c r="C1175" s="324"/>
      <c r="D1175" s="324"/>
    </row>
    <row r="1176" spans="2:4" s="304" customFormat="1" x14ac:dyDescent="0.2">
      <c r="B1176" s="324"/>
      <c r="C1176" s="324"/>
      <c r="D1176" s="324"/>
    </row>
    <row r="1177" spans="2:4" s="304" customFormat="1" x14ac:dyDescent="0.2">
      <c r="B1177" s="324"/>
      <c r="C1177" s="324"/>
      <c r="D1177" s="324"/>
    </row>
    <row r="1178" spans="2:4" s="304" customFormat="1" x14ac:dyDescent="0.2">
      <c r="B1178" s="324"/>
      <c r="C1178" s="324"/>
      <c r="D1178" s="324"/>
    </row>
    <row r="1179" spans="2:4" s="304" customFormat="1" x14ac:dyDescent="0.2">
      <c r="B1179" s="324"/>
      <c r="C1179" s="324"/>
      <c r="D1179" s="324"/>
    </row>
    <row r="1180" spans="2:4" s="304" customFormat="1" x14ac:dyDescent="0.2">
      <c r="B1180" s="324"/>
      <c r="C1180" s="324"/>
      <c r="D1180" s="324"/>
    </row>
    <row r="1181" spans="2:4" s="304" customFormat="1" x14ac:dyDescent="0.2">
      <c r="B1181" s="324"/>
      <c r="C1181" s="324"/>
      <c r="D1181" s="324"/>
    </row>
    <row r="1182" spans="2:4" s="304" customFormat="1" x14ac:dyDescent="0.2">
      <c r="B1182" s="324"/>
      <c r="C1182" s="324"/>
      <c r="D1182" s="324"/>
    </row>
    <row r="1183" spans="2:4" s="304" customFormat="1" x14ac:dyDescent="0.2">
      <c r="B1183" s="324"/>
      <c r="C1183" s="324"/>
      <c r="D1183" s="324"/>
    </row>
    <row r="1184" spans="2:4" s="304" customFormat="1" x14ac:dyDescent="0.2">
      <c r="B1184" s="324"/>
      <c r="C1184" s="324"/>
      <c r="D1184" s="324"/>
    </row>
    <row r="1185" spans="2:4" s="304" customFormat="1" x14ac:dyDescent="0.2">
      <c r="B1185" s="324"/>
      <c r="C1185" s="324"/>
      <c r="D1185" s="324"/>
    </row>
    <row r="1186" spans="2:4" s="304" customFormat="1" x14ac:dyDescent="0.2">
      <c r="B1186" s="324"/>
      <c r="C1186" s="324"/>
      <c r="D1186" s="324"/>
    </row>
    <row r="1187" spans="2:4" s="304" customFormat="1" x14ac:dyDescent="0.2">
      <c r="B1187" s="324"/>
      <c r="C1187" s="324"/>
      <c r="D1187" s="324"/>
    </row>
    <row r="1188" spans="2:4" s="304" customFormat="1" x14ac:dyDescent="0.2">
      <c r="B1188" s="324"/>
      <c r="C1188" s="324"/>
      <c r="D1188" s="324"/>
    </row>
    <row r="1189" spans="2:4" s="304" customFormat="1" x14ac:dyDescent="0.2">
      <c r="B1189" s="324"/>
      <c r="C1189" s="324"/>
      <c r="D1189" s="324"/>
    </row>
    <row r="1190" spans="2:4" s="304" customFormat="1" x14ac:dyDescent="0.2">
      <c r="B1190" s="324"/>
      <c r="C1190" s="324"/>
      <c r="D1190" s="324"/>
    </row>
    <row r="1191" spans="2:4" s="304" customFormat="1" x14ac:dyDescent="0.2">
      <c r="B1191" s="324"/>
      <c r="C1191" s="324"/>
      <c r="D1191" s="324"/>
    </row>
    <row r="1192" spans="2:4" s="304" customFormat="1" x14ac:dyDescent="0.2">
      <c r="B1192" s="324"/>
      <c r="C1192" s="324"/>
      <c r="D1192" s="324"/>
    </row>
    <row r="1193" spans="2:4" s="304" customFormat="1" x14ac:dyDescent="0.2">
      <c r="B1193" s="324"/>
      <c r="C1193" s="324"/>
      <c r="D1193" s="324"/>
    </row>
    <row r="1194" spans="2:4" s="304" customFormat="1" x14ac:dyDescent="0.2">
      <c r="B1194" s="324"/>
      <c r="C1194" s="324"/>
      <c r="D1194" s="324"/>
    </row>
    <row r="1195" spans="2:4" s="304" customFormat="1" x14ac:dyDescent="0.2">
      <c r="B1195" s="324"/>
      <c r="C1195" s="324"/>
      <c r="D1195" s="324"/>
    </row>
    <row r="1196" spans="2:4" s="304" customFormat="1" x14ac:dyDescent="0.2">
      <c r="B1196" s="324"/>
      <c r="C1196" s="324"/>
      <c r="D1196" s="324"/>
    </row>
    <row r="1197" spans="2:4" s="304" customFormat="1" x14ac:dyDescent="0.2">
      <c r="B1197" s="324"/>
      <c r="C1197" s="324"/>
      <c r="D1197" s="324"/>
    </row>
    <row r="1198" spans="2:4" s="304" customFormat="1" x14ac:dyDescent="0.2">
      <c r="B1198" s="324"/>
      <c r="C1198" s="324"/>
      <c r="D1198" s="324"/>
    </row>
    <row r="1199" spans="2:4" s="304" customFormat="1" x14ac:dyDescent="0.2">
      <c r="B1199" s="324"/>
      <c r="C1199" s="324"/>
      <c r="D1199" s="324"/>
    </row>
    <row r="1200" spans="2:4" s="304" customFormat="1" x14ac:dyDescent="0.2">
      <c r="B1200" s="324"/>
      <c r="C1200" s="324"/>
      <c r="D1200" s="324"/>
    </row>
    <row r="1201" spans="2:4" s="304" customFormat="1" x14ac:dyDescent="0.2">
      <c r="B1201" s="324"/>
      <c r="C1201" s="324"/>
      <c r="D1201" s="324"/>
    </row>
    <row r="1202" spans="2:4" s="304" customFormat="1" x14ac:dyDescent="0.2">
      <c r="B1202" s="324"/>
      <c r="C1202" s="324"/>
      <c r="D1202" s="324"/>
    </row>
    <row r="1203" spans="2:4" s="304" customFormat="1" x14ac:dyDescent="0.2">
      <c r="B1203" s="324"/>
      <c r="C1203" s="324"/>
      <c r="D1203" s="324"/>
    </row>
    <row r="1204" spans="2:4" s="304" customFormat="1" x14ac:dyDescent="0.2">
      <c r="B1204" s="324"/>
      <c r="C1204" s="324"/>
      <c r="D1204" s="324"/>
    </row>
    <row r="1205" spans="2:4" s="304" customFormat="1" x14ac:dyDescent="0.2">
      <c r="B1205" s="324"/>
      <c r="C1205" s="324"/>
      <c r="D1205" s="324"/>
    </row>
    <row r="1206" spans="2:4" s="304" customFormat="1" x14ac:dyDescent="0.2">
      <c r="B1206" s="324"/>
      <c r="C1206" s="324"/>
      <c r="D1206" s="324"/>
    </row>
    <row r="1207" spans="2:4" s="304" customFormat="1" x14ac:dyDescent="0.2">
      <c r="B1207" s="324"/>
      <c r="C1207" s="324"/>
      <c r="D1207" s="324"/>
    </row>
    <row r="1208" spans="2:4" s="304" customFormat="1" x14ac:dyDescent="0.2">
      <c r="B1208" s="324"/>
      <c r="C1208" s="324"/>
      <c r="D1208" s="324"/>
    </row>
    <row r="1209" spans="2:4" s="304" customFormat="1" x14ac:dyDescent="0.2">
      <c r="B1209" s="324"/>
      <c r="C1209" s="324"/>
      <c r="D1209" s="324"/>
    </row>
    <row r="1210" spans="2:4" s="304" customFormat="1" x14ac:dyDescent="0.2">
      <c r="B1210" s="324"/>
      <c r="C1210" s="324"/>
      <c r="D1210" s="324"/>
    </row>
    <row r="1211" spans="2:4" s="304" customFormat="1" x14ac:dyDescent="0.2">
      <c r="B1211" s="324"/>
      <c r="C1211" s="324"/>
      <c r="D1211" s="324"/>
    </row>
    <row r="1212" spans="2:4" s="304" customFormat="1" x14ac:dyDescent="0.2">
      <c r="B1212" s="324"/>
      <c r="C1212" s="324"/>
      <c r="D1212" s="324"/>
    </row>
    <row r="1213" spans="2:4" s="304" customFormat="1" x14ac:dyDescent="0.2">
      <c r="B1213" s="324"/>
      <c r="C1213" s="324"/>
      <c r="D1213" s="324"/>
    </row>
    <row r="1214" spans="2:4" s="304" customFormat="1" x14ac:dyDescent="0.2">
      <c r="B1214" s="324"/>
      <c r="C1214" s="324"/>
      <c r="D1214" s="324"/>
    </row>
    <row r="1215" spans="2:4" s="304" customFormat="1" x14ac:dyDescent="0.2">
      <c r="B1215" s="324"/>
      <c r="C1215" s="324"/>
      <c r="D1215" s="324"/>
    </row>
    <row r="1216" spans="2:4" s="304" customFormat="1" x14ac:dyDescent="0.2">
      <c r="B1216" s="324"/>
      <c r="C1216" s="324"/>
      <c r="D1216" s="324"/>
    </row>
    <row r="1217" spans="2:4" s="304" customFormat="1" x14ac:dyDescent="0.2">
      <c r="B1217" s="324"/>
      <c r="C1217" s="324"/>
      <c r="D1217" s="324"/>
    </row>
    <row r="1218" spans="2:4" s="304" customFormat="1" x14ac:dyDescent="0.2">
      <c r="B1218" s="324"/>
      <c r="C1218" s="324"/>
      <c r="D1218" s="324"/>
    </row>
    <row r="1219" spans="2:4" s="304" customFormat="1" x14ac:dyDescent="0.2">
      <c r="B1219" s="324"/>
      <c r="C1219" s="324"/>
      <c r="D1219" s="324"/>
    </row>
    <row r="1220" spans="2:4" s="304" customFormat="1" x14ac:dyDescent="0.2">
      <c r="B1220" s="324"/>
      <c r="C1220" s="324"/>
      <c r="D1220" s="324"/>
    </row>
    <row r="1221" spans="2:4" s="304" customFormat="1" x14ac:dyDescent="0.2">
      <c r="B1221" s="324"/>
      <c r="C1221" s="324"/>
      <c r="D1221" s="324"/>
    </row>
    <row r="1222" spans="2:4" s="304" customFormat="1" x14ac:dyDescent="0.2">
      <c r="B1222" s="324"/>
      <c r="C1222" s="324"/>
      <c r="D1222" s="324"/>
    </row>
    <row r="1223" spans="2:4" s="304" customFormat="1" x14ac:dyDescent="0.2">
      <c r="B1223" s="324"/>
      <c r="C1223" s="324"/>
      <c r="D1223" s="324"/>
    </row>
    <row r="1224" spans="2:4" s="304" customFormat="1" x14ac:dyDescent="0.2">
      <c r="B1224" s="324"/>
      <c r="C1224" s="324"/>
      <c r="D1224" s="324"/>
    </row>
    <row r="1225" spans="2:4" s="304" customFormat="1" x14ac:dyDescent="0.2">
      <c r="B1225" s="324"/>
      <c r="C1225" s="324"/>
      <c r="D1225" s="324"/>
    </row>
    <row r="1226" spans="2:4" s="304" customFormat="1" x14ac:dyDescent="0.2">
      <c r="B1226" s="324"/>
      <c r="C1226" s="324"/>
      <c r="D1226" s="324"/>
    </row>
    <row r="1227" spans="2:4" s="304" customFormat="1" x14ac:dyDescent="0.2">
      <c r="B1227" s="324"/>
      <c r="C1227" s="324"/>
      <c r="D1227" s="324"/>
    </row>
    <row r="1228" spans="2:4" s="304" customFormat="1" x14ac:dyDescent="0.2">
      <c r="B1228" s="324"/>
      <c r="C1228" s="324"/>
      <c r="D1228" s="324"/>
    </row>
    <row r="1229" spans="2:4" s="304" customFormat="1" x14ac:dyDescent="0.2">
      <c r="B1229" s="324"/>
      <c r="C1229" s="324"/>
      <c r="D1229" s="324"/>
    </row>
    <row r="1230" spans="2:4" s="304" customFormat="1" x14ac:dyDescent="0.2">
      <c r="B1230" s="324"/>
      <c r="C1230" s="324"/>
      <c r="D1230" s="324"/>
    </row>
    <row r="1231" spans="2:4" s="304" customFormat="1" x14ac:dyDescent="0.2">
      <c r="B1231" s="324"/>
      <c r="C1231" s="324"/>
      <c r="D1231" s="324"/>
    </row>
    <row r="1232" spans="2:4" s="304" customFormat="1" x14ac:dyDescent="0.2">
      <c r="B1232" s="324"/>
      <c r="C1232" s="324"/>
      <c r="D1232" s="324"/>
    </row>
    <row r="1233" spans="2:4" s="304" customFormat="1" x14ac:dyDescent="0.2">
      <c r="B1233" s="324"/>
      <c r="C1233" s="324"/>
      <c r="D1233" s="324"/>
    </row>
    <row r="1234" spans="2:4" s="304" customFormat="1" x14ac:dyDescent="0.2">
      <c r="B1234" s="324"/>
      <c r="C1234" s="324"/>
      <c r="D1234" s="324"/>
    </row>
    <row r="1235" spans="2:4" s="304" customFormat="1" x14ac:dyDescent="0.2">
      <c r="B1235" s="324"/>
      <c r="C1235" s="324"/>
      <c r="D1235" s="324"/>
    </row>
    <row r="1236" spans="2:4" s="304" customFormat="1" x14ac:dyDescent="0.2">
      <c r="B1236" s="324"/>
      <c r="C1236" s="324"/>
      <c r="D1236" s="324"/>
    </row>
    <row r="1237" spans="2:4" s="304" customFormat="1" x14ac:dyDescent="0.2">
      <c r="B1237" s="324"/>
      <c r="C1237" s="324"/>
      <c r="D1237" s="324"/>
    </row>
    <row r="1238" spans="2:4" s="304" customFormat="1" x14ac:dyDescent="0.2">
      <c r="B1238" s="324"/>
      <c r="C1238" s="324"/>
      <c r="D1238" s="324"/>
    </row>
    <row r="1239" spans="2:4" s="304" customFormat="1" x14ac:dyDescent="0.2">
      <c r="B1239" s="324"/>
      <c r="C1239" s="324"/>
      <c r="D1239" s="324"/>
    </row>
    <row r="1240" spans="2:4" s="304" customFormat="1" x14ac:dyDescent="0.2">
      <c r="B1240" s="324"/>
      <c r="C1240" s="324"/>
      <c r="D1240" s="324"/>
    </row>
    <row r="1241" spans="2:4" s="304" customFormat="1" x14ac:dyDescent="0.2">
      <c r="B1241" s="324"/>
      <c r="C1241" s="324"/>
      <c r="D1241" s="324"/>
    </row>
    <row r="1242" spans="2:4" s="304" customFormat="1" x14ac:dyDescent="0.2">
      <c r="B1242" s="324"/>
      <c r="C1242" s="324"/>
      <c r="D1242" s="324"/>
    </row>
    <row r="1243" spans="2:4" s="304" customFormat="1" x14ac:dyDescent="0.2">
      <c r="B1243" s="324"/>
      <c r="C1243" s="324"/>
      <c r="D1243" s="324"/>
    </row>
    <row r="1244" spans="2:4" s="304" customFormat="1" x14ac:dyDescent="0.2">
      <c r="B1244" s="324"/>
      <c r="C1244" s="324"/>
      <c r="D1244" s="324"/>
    </row>
    <row r="1245" spans="2:4" s="304" customFormat="1" x14ac:dyDescent="0.2">
      <c r="B1245" s="324"/>
      <c r="C1245" s="324"/>
      <c r="D1245" s="324"/>
    </row>
    <row r="1246" spans="2:4" s="304" customFormat="1" x14ac:dyDescent="0.2">
      <c r="B1246" s="324"/>
      <c r="C1246" s="324"/>
      <c r="D1246" s="324"/>
    </row>
    <row r="1247" spans="2:4" s="304" customFormat="1" x14ac:dyDescent="0.2">
      <c r="B1247" s="324"/>
      <c r="C1247" s="324"/>
      <c r="D1247" s="324"/>
    </row>
    <row r="1248" spans="2:4" s="304" customFormat="1" x14ac:dyDescent="0.2">
      <c r="B1248" s="324"/>
      <c r="C1248" s="324"/>
      <c r="D1248" s="324"/>
    </row>
    <row r="1249" spans="2:4" s="304" customFormat="1" x14ac:dyDescent="0.2">
      <c r="B1249" s="324"/>
      <c r="C1249" s="324"/>
      <c r="D1249" s="324"/>
    </row>
    <row r="1250" spans="2:4" s="304" customFormat="1" x14ac:dyDescent="0.2">
      <c r="B1250" s="324"/>
      <c r="C1250" s="324"/>
      <c r="D1250" s="324"/>
    </row>
    <row r="1251" spans="2:4" s="304" customFormat="1" x14ac:dyDescent="0.2">
      <c r="B1251" s="324"/>
      <c r="C1251" s="324"/>
      <c r="D1251" s="324"/>
    </row>
    <row r="1252" spans="2:4" s="304" customFormat="1" x14ac:dyDescent="0.2">
      <c r="B1252" s="324"/>
      <c r="C1252" s="324"/>
      <c r="D1252" s="324"/>
    </row>
    <row r="1253" spans="2:4" s="304" customFormat="1" x14ac:dyDescent="0.2">
      <c r="B1253" s="324"/>
      <c r="C1253" s="324"/>
      <c r="D1253" s="324"/>
    </row>
    <row r="1254" spans="2:4" s="304" customFormat="1" x14ac:dyDescent="0.2">
      <c r="B1254" s="324"/>
      <c r="C1254" s="324"/>
      <c r="D1254" s="324"/>
    </row>
    <row r="1255" spans="2:4" s="304" customFormat="1" x14ac:dyDescent="0.2">
      <c r="B1255" s="324"/>
      <c r="C1255" s="324"/>
      <c r="D1255" s="324"/>
    </row>
    <row r="1256" spans="2:4" s="304" customFormat="1" x14ac:dyDescent="0.2">
      <c r="B1256" s="324"/>
      <c r="C1256" s="324"/>
      <c r="D1256" s="324"/>
    </row>
    <row r="1257" spans="2:4" s="304" customFormat="1" x14ac:dyDescent="0.2">
      <c r="B1257" s="324"/>
      <c r="C1257" s="324"/>
      <c r="D1257" s="324"/>
    </row>
    <row r="1258" spans="2:4" s="304" customFormat="1" x14ac:dyDescent="0.2">
      <c r="B1258" s="324"/>
      <c r="C1258" s="324"/>
      <c r="D1258" s="324"/>
    </row>
    <row r="1259" spans="2:4" s="304" customFormat="1" x14ac:dyDescent="0.2">
      <c r="B1259" s="324"/>
      <c r="C1259" s="324"/>
      <c r="D1259" s="324"/>
    </row>
    <row r="1260" spans="2:4" s="304" customFormat="1" x14ac:dyDescent="0.2">
      <c r="B1260" s="324"/>
      <c r="C1260" s="324"/>
      <c r="D1260" s="324"/>
    </row>
    <row r="1261" spans="2:4" s="304" customFormat="1" x14ac:dyDescent="0.2">
      <c r="B1261" s="324"/>
      <c r="C1261" s="324"/>
      <c r="D1261" s="324"/>
    </row>
    <row r="1262" spans="2:4" s="304" customFormat="1" x14ac:dyDescent="0.2">
      <c r="B1262" s="324"/>
      <c r="C1262" s="324"/>
      <c r="D1262" s="324"/>
    </row>
    <row r="1263" spans="2:4" s="304" customFormat="1" x14ac:dyDescent="0.2">
      <c r="B1263" s="324"/>
      <c r="C1263" s="324"/>
      <c r="D1263" s="324"/>
    </row>
    <row r="1264" spans="2:4" s="304" customFormat="1" x14ac:dyDescent="0.2">
      <c r="B1264" s="324"/>
      <c r="C1264" s="324"/>
      <c r="D1264" s="324"/>
    </row>
    <row r="1265" spans="2:4" s="304" customFormat="1" x14ac:dyDescent="0.2">
      <c r="B1265" s="324"/>
      <c r="C1265" s="324"/>
      <c r="D1265" s="324"/>
    </row>
    <row r="1266" spans="2:4" s="304" customFormat="1" x14ac:dyDescent="0.2">
      <c r="B1266" s="324"/>
      <c r="C1266" s="324"/>
      <c r="D1266" s="324"/>
    </row>
    <row r="1267" spans="2:4" s="304" customFormat="1" x14ac:dyDescent="0.2">
      <c r="B1267" s="324"/>
      <c r="C1267" s="324"/>
      <c r="D1267" s="324"/>
    </row>
    <row r="1268" spans="2:4" s="304" customFormat="1" x14ac:dyDescent="0.2">
      <c r="B1268" s="324"/>
      <c r="C1268" s="324"/>
      <c r="D1268" s="324"/>
    </row>
    <row r="1269" spans="2:4" s="304" customFormat="1" x14ac:dyDescent="0.2">
      <c r="B1269" s="324"/>
      <c r="C1269" s="324"/>
      <c r="D1269" s="324"/>
    </row>
    <row r="1270" spans="2:4" s="304" customFormat="1" x14ac:dyDescent="0.2">
      <c r="B1270" s="324"/>
      <c r="C1270" s="324"/>
      <c r="D1270" s="324"/>
    </row>
    <row r="1271" spans="2:4" s="304" customFormat="1" x14ac:dyDescent="0.2">
      <c r="B1271" s="324"/>
      <c r="C1271" s="324"/>
      <c r="D1271" s="324"/>
    </row>
    <row r="1272" spans="2:4" s="304" customFormat="1" x14ac:dyDescent="0.2">
      <c r="B1272" s="324"/>
      <c r="C1272" s="324"/>
      <c r="D1272" s="324"/>
    </row>
    <row r="1273" spans="2:4" s="304" customFormat="1" x14ac:dyDescent="0.2">
      <c r="B1273" s="324"/>
      <c r="C1273" s="324"/>
      <c r="D1273" s="324"/>
    </row>
    <row r="1274" spans="2:4" s="304" customFormat="1" x14ac:dyDescent="0.2">
      <c r="B1274" s="324"/>
      <c r="C1274" s="324"/>
      <c r="D1274" s="324"/>
    </row>
    <row r="1275" spans="2:4" s="304" customFormat="1" x14ac:dyDescent="0.2">
      <c r="B1275" s="324"/>
      <c r="C1275" s="324"/>
      <c r="D1275" s="324"/>
    </row>
    <row r="1276" spans="2:4" s="304" customFormat="1" x14ac:dyDescent="0.2">
      <c r="B1276" s="324"/>
      <c r="C1276" s="324"/>
      <c r="D1276" s="324"/>
    </row>
    <row r="1277" spans="2:4" s="304" customFormat="1" x14ac:dyDescent="0.2">
      <c r="B1277" s="324"/>
      <c r="C1277" s="324"/>
      <c r="D1277" s="324"/>
    </row>
    <row r="1278" spans="2:4" s="304" customFormat="1" x14ac:dyDescent="0.2">
      <c r="B1278" s="324"/>
      <c r="C1278" s="324"/>
      <c r="D1278" s="324"/>
    </row>
    <row r="1279" spans="2:4" s="304" customFormat="1" x14ac:dyDescent="0.2">
      <c r="B1279" s="324"/>
      <c r="C1279" s="324"/>
      <c r="D1279" s="324"/>
    </row>
    <row r="1280" spans="2:4" s="304" customFormat="1" x14ac:dyDescent="0.2">
      <c r="B1280" s="324"/>
      <c r="C1280" s="324"/>
      <c r="D1280" s="324"/>
    </row>
    <row r="1281" spans="2:4" s="304" customFormat="1" x14ac:dyDescent="0.2">
      <c r="B1281" s="324"/>
      <c r="C1281" s="324"/>
      <c r="D1281" s="324"/>
    </row>
    <row r="1282" spans="2:4" s="304" customFormat="1" x14ac:dyDescent="0.2">
      <c r="B1282" s="324"/>
      <c r="C1282" s="324"/>
      <c r="D1282" s="324"/>
    </row>
    <row r="1283" spans="2:4" s="304" customFormat="1" x14ac:dyDescent="0.2">
      <c r="B1283" s="324"/>
      <c r="C1283" s="324"/>
      <c r="D1283" s="324"/>
    </row>
    <row r="1284" spans="2:4" s="304" customFormat="1" x14ac:dyDescent="0.2">
      <c r="B1284" s="324"/>
      <c r="C1284" s="324"/>
      <c r="D1284" s="324"/>
    </row>
    <row r="1285" spans="2:4" s="304" customFormat="1" x14ac:dyDescent="0.2">
      <c r="B1285" s="324"/>
      <c r="C1285" s="324"/>
      <c r="D1285" s="324"/>
    </row>
    <row r="1286" spans="2:4" s="304" customFormat="1" x14ac:dyDescent="0.2">
      <c r="B1286" s="324"/>
      <c r="C1286" s="324"/>
      <c r="D1286" s="324"/>
    </row>
    <row r="1287" spans="2:4" s="304" customFormat="1" x14ac:dyDescent="0.2">
      <c r="B1287" s="324"/>
      <c r="C1287" s="324"/>
      <c r="D1287" s="324"/>
    </row>
    <row r="1288" spans="2:4" s="304" customFormat="1" x14ac:dyDescent="0.2">
      <c r="B1288" s="324"/>
      <c r="C1288" s="324"/>
      <c r="D1288" s="324"/>
    </row>
    <row r="1289" spans="2:4" s="304" customFormat="1" x14ac:dyDescent="0.2">
      <c r="B1289" s="324"/>
      <c r="C1289" s="324"/>
      <c r="D1289" s="324"/>
    </row>
    <row r="1290" spans="2:4" s="304" customFormat="1" x14ac:dyDescent="0.2">
      <c r="B1290" s="324"/>
      <c r="C1290" s="324"/>
      <c r="D1290" s="324"/>
    </row>
    <row r="1291" spans="2:4" s="304" customFormat="1" x14ac:dyDescent="0.2">
      <c r="B1291" s="324"/>
      <c r="C1291" s="324"/>
      <c r="D1291" s="324"/>
    </row>
    <row r="1292" spans="2:4" s="304" customFormat="1" x14ac:dyDescent="0.2">
      <c r="B1292" s="324"/>
      <c r="C1292" s="324"/>
      <c r="D1292" s="324"/>
    </row>
    <row r="1293" spans="2:4" s="304" customFormat="1" x14ac:dyDescent="0.2">
      <c r="B1293" s="324"/>
      <c r="C1293" s="324"/>
      <c r="D1293" s="324"/>
    </row>
    <row r="1294" spans="2:4" s="304" customFormat="1" x14ac:dyDescent="0.2">
      <c r="B1294" s="324"/>
      <c r="C1294" s="324"/>
      <c r="D1294" s="324"/>
    </row>
    <row r="1295" spans="2:4" s="304" customFormat="1" x14ac:dyDescent="0.2">
      <c r="B1295" s="324"/>
      <c r="C1295" s="324"/>
      <c r="D1295" s="324"/>
    </row>
    <row r="1296" spans="2:4" s="304" customFormat="1" x14ac:dyDescent="0.2">
      <c r="B1296" s="324"/>
      <c r="C1296" s="324"/>
      <c r="D1296" s="324"/>
    </row>
    <row r="1297" spans="2:4" s="304" customFormat="1" x14ac:dyDescent="0.2">
      <c r="B1297" s="324"/>
      <c r="C1297" s="324"/>
      <c r="D1297" s="324"/>
    </row>
    <row r="1298" spans="2:4" s="304" customFormat="1" x14ac:dyDescent="0.2">
      <c r="B1298" s="324"/>
      <c r="C1298" s="324"/>
      <c r="D1298" s="324"/>
    </row>
    <row r="1299" spans="2:4" s="304" customFormat="1" x14ac:dyDescent="0.2">
      <c r="B1299" s="324"/>
      <c r="C1299" s="324"/>
      <c r="D1299" s="324"/>
    </row>
    <row r="1300" spans="2:4" s="304" customFormat="1" x14ac:dyDescent="0.2">
      <c r="B1300" s="324"/>
      <c r="C1300" s="324"/>
      <c r="D1300" s="324"/>
    </row>
    <row r="1301" spans="2:4" s="304" customFormat="1" x14ac:dyDescent="0.2">
      <c r="B1301" s="324"/>
      <c r="C1301" s="324"/>
      <c r="D1301" s="324"/>
    </row>
    <row r="1302" spans="2:4" s="304" customFormat="1" x14ac:dyDescent="0.2">
      <c r="B1302" s="324"/>
      <c r="C1302" s="324"/>
      <c r="D1302" s="324"/>
    </row>
    <row r="1303" spans="2:4" s="304" customFormat="1" x14ac:dyDescent="0.2">
      <c r="B1303" s="324"/>
      <c r="C1303" s="324"/>
      <c r="D1303" s="324"/>
    </row>
    <row r="1304" spans="2:4" s="304" customFormat="1" x14ac:dyDescent="0.2">
      <c r="B1304" s="324"/>
      <c r="C1304" s="324"/>
      <c r="D1304" s="324"/>
    </row>
    <row r="1305" spans="2:4" s="304" customFormat="1" x14ac:dyDescent="0.2">
      <c r="B1305" s="324"/>
      <c r="C1305" s="324"/>
      <c r="D1305" s="324"/>
    </row>
    <row r="1306" spans="2:4" s="304" customFormat="1" x14ac:dyDescent="0.2">
      <c r="B1306" s="324"/>
      <c r="C1306" s="324"/>
      <c r="D1306" s="324"/>
    </row>
    <row r="1307" spans="2:4" s="304" customFormat="1" x14ac:dyDescent="0.2">
      <c r="B1307" s="324"/>
      <c r="C1307" s="324"/>
      <c r="D1307" s="324"/>
    </row>
    <row r="1308" spans="2:4" s="304" customFormat="1" x14ac:dyDescent="0.2">
      <c r="B1308" s="324"/>
      <c r="C1308" s="324"/>
      <c r="D1308" s="324"/>
    </row>
    <row r="1309" spans="2:4" s="304" customFormat="1" x14ac:dyDescent="0.2">
      <c r="B1309" s="324"/>
      <c r="C1309" s="324"/>
      <c r="D1309" s="324"/>
    </row>
    <row r="1310" spans="2:4" s="304" customFormat="1" x14ac:dyDescent="0.2">
      <c r="B1310" s="324"/>
      <c r="C1310" s="324"/>
      <c r="D1310" s="324"/>
    </row>
    <row r="1311" spans="2:4" s="304" customFormat="1" x14ac:dyDescent="0.2">
      <c r="B1311" s="324"/>
      <c r="C1311" s="324"/>
      <c r="D1311" s="324"/>
    </row>
    <row r="1312" spans="2:4" s="304" customFormat="1" x14ac:dyDescent="0.2">
      <c r="B1312" s="324"/>
      <c r="C1312" s="324"/>
      <c r="D1312" s="324"/>
    </row>
    <row r="1313" spans="2:4" s="304" customFormat="1" x14ac:dyDescent="0.2">
      <c r="B1313" s="324"/>
      <c r="C1313" s="324"/>
      <c r="D1313" s="324"/>
    </row>
    <row r="1314" spans="2:4" s="304" customFormat="1" x14ac:dyDescent="0.2">
      <c r="B1314" s="324"/>
      <c r="C1314" s="324"/>
      <c r="D1314" s="324"/>
    </row>
    <row r="1315" spans="2:4" s="304" customFormat="1" x14ac:dyDescent="0.2">
      <c r="B1315" s="324"/>
      <c r="C1315" s="324"/>
      <c r="D1315" s="324"/>
    </row>
    <row r="1316" spans="2:4" s="304" customFormat="1" x14ac:dyDescent="0.2">
      <c r="B1316" s="324"/>
      <c r="C1316" s="324"/>
      <c r="D1316" s="324"/>
    </row>
    <row r="1317" spans="2:4" s="304" customFormat="1" x14ac:dyDescent="0.2">
      <c r="B1317" s="324"/>
      <c r="C1317" s="324"/>
      <c r="D1317" s="324"/>
    </row>
    <row r="1318" spans="2:4" s="304" customFormat="1" x14ac:dyDescent="0.2">
      <c r="B1318" s="324"/>
      <c r="C1318" s="324"/>
      <c r="D1318" s="324"/>
    </row>
    <row r="1319" spans="2:4" s="304" customFormat="1" x14ac:dyDescent="0.2">
      <c r="B1319" s="324"/>
      <c r="C1319" s="324"/>
      <c r="D1319" s="324"/>
    </row>
    <row r="1320" spans="2:4" s="304" customFormat="1" x14ac:dyDescent="0.2">
      <c r="B1320" s="324"/>
      <c r="C1320" s="324"/>
      <c r="D1320" s="324"/>
    </row>
    <row r="1321" spans="2:4" s="304" customFormat="1" x14ac:dyDescent="0.2">
      <c r="B1321" s="324"/>
      <c r="C1321" s="324"/>
      <c r="D1321" s="324"/>
    </row>
    <row r="1322" spans="2:4" s="304" customFormat="1" x14ac:dyDescent="0.2">
      <c r="B1322" s="324"/>
      <c r="C1322" s="324"/>
      <c r="D1322" s="324"/>
    </row>
    <row r="1323" spans="2:4" s="304" customFormat="1" x14ac:dyDescent="0.2">
      <c r="B1323" s="324"/>
      <c r="C1323" s="324"/>
      <c r="D1323" s="324"/>
    </row>
    <row r="1324" spans="2:4" s="304" customFormat="1" x14ac:dyDescent="0.2">
      <c r="B1324" s="324"/>
      <c r="C1324" s="324"/>
      <c r="D1324" s="324"/>
    </row>
    <row r="1325" spans="2:4" s="304" customFormat="1" x14ac:dyDescent="0.2">
      <c r="B1325" s="324"/>
      <c r="C1325" s="324"/>
      <c r="D1325" s="324"/>
    </row>
    <row r="1326" spans="2:4" s="304" customFormat="1" x14ac:dyDescent="0.2">
      <c r="B1326" s="324"/>
      <c r="C1326" s="324"/>
      <c r="D1326" s="324"/>
    </row>
    <row r="1327" spans="2:4" s="304" customFormat="1" x14ac:dyDescent="0.2">
      <c r="B1327" s="324"/>
      <c r="C1327" s="324"/>
      <c r="D1327" s="324"/>
    </row>
    <row r="1328" spans="2:4" s="304" customFormat="1" x14ac:dyDescent="0.2">
      <c r="B1328" s="324"/>
      <c r="C1328" s="324"/>
      <c r="D1328" s="324"/>
    </row>
    <row r="1329" spans="2:4" s="304" customFormat="1" x14ac:dyDescent="0.2">
      <c r="B1329" s="324"/>
      <c r="C1329" s="324"/>
      <c r="D1329" s="324"/>
    </row>
    <row r="1330" spans="2:4" s="304" customFormat="1" x14ac:dyDescent="0.2">
      <c r="B1330" s="324"/>
      <c r="C1330" s="324"/>
      <c r="D1330" s="324"/>
    </row>
    <row r="1331" spans="2:4" s="304" customFormat="1" x14ac:dyDescent="0.2">
      <c r="B1331" s="324"/>
      <c r="C1331" s="324"/>
      <c r="D1331" s="324"/>
    </row>
    <row r="1332" spans="2:4" s="304" customFormat="1" x14ac:dyDescent="0.2">
      <c r="B1332" s="324"/>
      <c r="C1332" s="324"/>
      <c r="D1332" s="324"/>
    </row>
    <row r="1333" spans="2:4" s="304" customFormat="1" x14ac:dyDescent="0.2">
      <c r="B1333" s="324"/>
      <c r="C1333" s="324"/>
      <c r="D1333" s="324"/>
    </row>
    <row r="1334" spans="2:4" s="304" customFormat="1" x14ac:dyDescent="0.2">
      <c r="B1334" s="324"/>
      <c r="C1334" s="324"/>
      <c r="D1334" s="324"/>
    </row>
    <row r="1335" spans="2:4" s="304" customFormat="1" x14ac:dyDescent="0.2">
      <c r="B1335" s="324"/>
      <c r="C1335" s="324"/>
      <c r="D1335" s="324"/>
    </row>
    <row r="1336" spans="2:4" s="304" customFormat="1" x14ac:dyDescent="0.2">
      <c r="B1336" s="324"/>
      <c r="C1336" s="324"/>
      <c r="D1336" s="324"/>
    </row>
    <row r="1337" spans="2:4" s="304" customFormat="1" x14ac:dyDescent="0.2">
      <c r="B1337" s="324"/>
      <c r="C1337" s="324"/>
      <c r="D1337" s="324"/>
    </row>
    <row r="1338" spans="2:4" s="304" customFormat="1" x14ac:dyDescent="0.2">
      <c r="B1338" s="324"/>
      <c r="C1338" s="324"/>
      <c r="D1338" s="324"/>
    </row>
    <row r="1339" spans="2:4" s="304" customFormat="1" x14ac:dyDescent="0.2">
      <c r="B1339" s="324"/>
      <c r="C1339" s="324"/>
      <c r="D1339" s="324"/>
    </row>
    <row r="1340" spans="2:4" s="304" customFormat="1" x14ac:dyDescent="0.2">
      <c r="B1340" s="324"/>
      <c r="C1340" s="324"/>
      <c r="D1340" s="324"/>
    </row>
    <row r="1341" spans="2:4" s="304" customFormat="1" x14ac:dyDescent="0.2">
      <c r="B1341" s="324"/>
      <c r="C1341" s="324"/>
      <c r="D1341" s="324"/>
    </row>
    <row r="1342" spans="2:4" s="304" customFormat="1" x14ac:dyDescent="0.2">
      <c r="B1342" s="324"/>
      <c r="C1342" s="324"/>
      <c r="D1342" s="324"/>
    </row>
    <row r="1343" spans="2:4" s="304" customFormat="1" x14ac:dyDescent="0.2">
      <c r="B1343" s="324"/>
      <c r="C1343" s="324"/>
      <c r="D1343" s="324"/>
    </row>
    <row r="1344" spans="2:4" s="304" customFormat="1" x14ac:dyDescent="0.2">
      <c r="B1344" s="324"/>
      <c r="C1344" s="324"/>
      <c r="D1344" s="324"/>
    </row>
    <row r="1345" spans="2:4" s="304" customFormat="1" x14ac:dyDescent="0.2">
      <c r="B1345" s="324"/>
      <c r="C1345" s="324"/>
      <c r="D1345" s="324"/>
    </row>
    <row r="1346" spans="2:4" s="304" customFormat="1" x14ac:dyDescent="0.2">
      <c r="B1346" s="324"/>
      <c r="C1346" s="324"/>
      <c r="D1346" s="324"/>
    </row>
    <row r="1347" spans="2:4" s="304" customFormat="1" x14ac:dyDescent="0.2">
      <c r="B1347" s="324"/>
      <c r="C1347" s="324"/>
      <c r="D1347" s="324"/>
    </row>
    <row r="1348" spans="2:4" s="304" customFormat="1" x14ac:dyDescent="0.2">
      <c r="B1348" s="324"/>
      <c r="C1348" s="324"/>
      <c r="D1348" s="324"/>
    </row>
    <row r="1349" spans="2:4" s="304" customFormat="1" x14ac:dyDescent="0.2">
      <c r="B1349" s="324"/>
      <c r="C1349" s="324"/>
      <c r="D1349" s="324"/>
    </row>
    <row r="1350" spans="2:4" s="304" customFormat="1" x14ac:dyDescent="0.2">
      <c r="B1350" s="324"/>
      <c r="C1350" s="324"/>
      <c r="D1350" s="324"/>
    </row>
    <row r="1351" spans="2:4" s="304" customFormat="1" x14ac:dyDescent="0.2">
      <c r="B1351" s="324"/>
      <c r="C1351" s="324"/>
      <c r="D1351" s="324"/>
    </row>
    <row r="1352" spans="2:4" s="304" customFormat="1" x14ac:dyDescent="0.2">
      <c r="B1352" s="324"/>
      <c r="C1352" s="324"/>
      <c r="D1352" s="324"/>
    </row>
    <row r="1353" spans="2:4" s="304" customFormat="1" x14ac:dyDescent="0.2">
      <c r="B1353" s="324"/>
      <c r="C1353" s="324"/>
      <c r="D1353" s="324"/>
    </row>
    <row r="1354" spans="2:4" s="304" customFormat="1" x14ac:dyDescent="0.2">
      <c r="B1354" s="324"/>
      <c r="C1354" s="324"/>
      <c r="D1354" s="324"/>
    </row>
    <row r="1355" spans="2:4" s="304" customFormat="1" x14ac:dyDescent="0.2">
      <c r="B1355" s="324"/>
      <c r="C1355" s="324"/>
      <c r="D1355" s="324"/>
    </row>
    <row r="1356" spans="2:4" s="304" customFormat="1" x14ac:dyDescent="0.2">
      <c r="B1356" s="324"/>
      <c r="C1356" s="324"/>
      <c r="D1356" s="324"/>
    </row>
    <row r="1357" spans="2:4" s="304" customFormat="1" x14ac:dyDescent="0.2">
      <c r="B1357" s="324"/>
      <c r="C1357" s="324"/>
      <c r="D1357" s="324"/>
    </row>
    <row r="1358" spans="2:4" s="304" customFormat="1" x14ac:dyDescent="0.2">
      <c r="B1358" s="324"/>
      <c r="C1358" s="324"/>
      <c r="D1358" s="324"/>
    </row>
    <row r="1359" spans="2:4" s="304" customFormat="1" x14ac:dyDescent="0.2">
      <c r="B1359" s="324"/>
      <c r="C1359" s="324"/>
      <c r="D1359" s="324"/>
    </row>
    <row r="1360" spans="2:4" s="304" customFormat="1" x14ac:dyDescent="0.2">
      <c r="B1360" s="324"/>
      <c r="C1360" s="324"/>
      <c r="D1360" s="324"/>
    </row>
    <row r="1361" spans="2:4" s="304" customFormat="1" x14ac:dyDescent="0.2">
      <c r="B1361" s="324"/>
      <c r="C1361" s="324"/>
      <c r="D1361" s="324"/>
    </row>
    <row r="1362" spans="2:4" s="304" customFormat="1" x14ac:dyDescent="0.2">
      <c r="B1362" s="324"/>
      <c r="C1362" s="324"/>
      <c r="D1362" s="324"/>
    </row>
    <row r="1363" spans="2:4" s="304" customFormat="1" x14ac:dyDescent="0.2">
      <c r="B1363" s="324"/>
      <c r="C1363" s="324"/>
      <c r="D1363" s="324"/>
    </row>
    <row r="1364" spans="2:4" s="304" customFormat="1" x14ac:dyDescent="0.2">
      <c r="B1364" s="324"/>
      <c r="C1364" s="324"/>
      <c r="D1364" s="324"/>
    </row>
    <row r="1365" spans="2:4" s="304" customFormat="1" x14ac:dyDescent="0.2">
      <c r="B1365" s="324"/>
      <c r="C1365" s="324"/>
      <c r="D1365" s="324"/>
    </row>
    <row r="1366" spans="2:4" s="304" customFormat="1" x14ac:dyDescent="0.2">
      <c r="B1366" s="324"/>
      <c r="C1366" s="324"/>
      <c r="D1366" s="324"/>
    </row>
    <row r="1367" spans="2:4" s="304" customFormat="1" x14ac:dyDescent="0.2">
      <c r="B1367" s="324"/>
      <c r="C1367" s="324"/>
      <c r="D1367" s="324"/>
    </row>
    <row r="1368" spans="2:4" s="304" customFormat="1" x14ac:dyDescent="0.2">
      <c r="B1368" s="324"/>
      <c r="C1368" s="324"/>
      <c r="D1368" s="324"/>
    </row>
    <row r="1369" spans="2:4" s="304" customFormat="1" x14ac:dyDescent="0.2">
      <c r="B1369" s="324"/>
      <c r="C1369" s="324"/>
      <c r="D1369" s="324"/>
    </row>
    <row r="1370" spans="2:4" s="304" customFormat="1" x14ac:dyDescent="0.2">
      <c r="B1370" s="324"/>
      <c r="C1370" s="324"/>
      <c r="D1370" s="324"/>
    </row>
    <row r="1371" spans="2:4" s="304" customFormat="1" x14ac:dyDescent="0.2">
      <c r="B1371" s="324"/>
      <c r="C1371" s="324"/>
      <c r="D1371" s="324"/>
    </row>
    <row r="1372" spans="2:4" s="304" customFormat="1" x14ac:dyDescent="0.2">
      <c r="B1372" s="324"/>
      <c r="C1372" s="324"/>
      <c r="D1372" s="324"/>
    </row>
    <row r="1373" spans="2:4" s="304" customFormat="1" x14ac:dyDescent="0.2">
      <c r="B1373" s="324"/>
      <c r="C1373" s="324"/>
      <c r="D1373" s="324"/>
    </row>
    <row r="1374" spans="2:4" s="304" customFormat="1" x14ac:dyDescent="0.2">
      <c r="B1374" s="324"/>
      <c r="C1374" s="324"/>
      <c r="D1374" s="324"/>
    </row>
    <row r="1375" spans="2:4" s="304" customFormat="1" x14ac:dyDescent="0.2">
      <c r="B1375" s="324"/>
      <c r="C1375" s="324"/>
      <c r="D1375" s="324"/>
    </row>
    <row r="1376" spans="2:4" s="304" customFormat="1" x14ac:dyDescent="0.2">
      <c r="B1376" s="324"/>
      <c r="C1376" s="324"/>
      <c r="D1376" s="324"/>
    </row>
    <row r="1377" spans="2:4" s="304" customFormat="1" x14ac:dyDescent="0.2">
      <c r="B1377" s="324"/>
      <c r="C1377" s="324"/>
      <c r="D1377" s="324"/>
    </row>
    <row r="1378" spans="2:4" s="304" customFormat="1" x14ac:dyDescent="0.2">
      <c r="B1378" s="324"/>
      <c r="C1378" s="324"/>
      <c r="D1378" s="324"/>
    </row>
    <row r="1379" spans="2:4" s="304" customFormat="1" x14ac:dyDescent="0.2">
      <c r="B1379" s="324"/>
      <c r="C1379" s="324"/>
      <c r="D1379" s="324"/>
    </row>
    <row r="1380" spans="2:4" s="304" customFormat="1" x14ac:dyDescent="0.2">
      <c r="B1380" s="324"/>
      <c r="C1380" s="324"/>
      <c r="D1380" s="324"/>
    </row>
    <row r="1381" spans="2:4" s="304" customFormat="1" x14ac:dyDescent="0.2">
      <c r="B1381" s="324"/>
      <c r="C1381" s="324"/>
      <c r="D1381" s="324"/>
    </row>
    <row r="1382" spans="2:4" s="304" customFormat="1" x14ac:dyDescent="0.2">
      <c r="B1382" s="324"/>
      <c r="C1382" s="324"/>
      <c r="D1382" s="324"/>
    </row>
    <row r="1383" spans="2:4" s="304" customFormat="1" x14ac:dyDescent="0.2">
      <c r="B1383" s="324"/>
      <c r="C1383" s="324"/>
      <c r="D1383" s="324"/>
    </row>
    <row r="1384" spans="2:4" s="304" customFormat="1" x14ac:dyDescent="0.2">
      <c r="B1384" s="324"/>
      <c r="C1384" s="324"/>
      <c r="D1384" s="324"/>
    </row>
    <row r="1385" spans="2:4" s="304" customFormat="1" x14ac:dyDescent="0.2">
      <c r="B1385" s="324"/>
      <c r="C1385" s="324"/>
      <c r="D1385" s="324"/>
    </row>
    <row r="1386" spans="2:4" s="304" customFormat="1" x14ac:dyDescent="0.2">
      <c r="B1386" s="324"/>
      <c r="C1386" s="324"/>
      <c r="D1386" s="324"/>
    </row>
    <row r="1387" spans="2:4" s="304" customFormat="1" x14ac:dyDescent="0.2">
      <c r="B1387" s="324"/>
      <c r="C1387" s="324"/>
      <c r="D1387" s="324"/>
    </row>
    <row r="1388" spans="2:4" s="304" customFormat="1" x14ac:dyDescent="0.2">
      <c r="B1388" s="324"/>
      <c r="C1388" s="324"/>
      <c r="D1388" s="324"/>
    </row>
    <row r="1389" spans="2:4" s="304" customFormat="1" x14ac:dyDescent="0.2">
      <c r="B1389" s="324"/>
      <c r="C1389" s="324"/>
      <c r="D1389" s="324"/>
    </row>
    <row r="1390" spans="2:4" s="304" customFormat="1" x14ac:dyDescent="0.2">
      <c r="B1390" s="324"/>
      <c r="C1390" s="324"/>
      <c r="D1390" s="324"/>
    </row>
    <row r="1391" spans="2:4" s="304" customFormat="1" x14ac:dyDescent="0.2">
      <c r="B1391" s="324"/>
      <c r="C1391" s="324"/>
      <c r="D1391" s="324"/>
    </row>
    <row r="1392" spans="2:4" s="304" customFormat="1" x14ac:dyDescent="0.2">
      <c r="B1392" s="324"/>
      <c r="C1392" s="324"/>
      <c r="D1392" s="324"/>
    </row>
    <row r="1393" spans="2:4" s="304" customFormat="1" x14ac:dyDescent="0.2">
      <c r="B1393" s="324"/>
      <c r="C1393" s="324"/>
      <c r="D1393" s="324"/>
    </row>
    <row r="1394" spans="2:4" s="304" customFormat="1" x14ac:dyDescent="0.2">
      <c r="B1394" s="324"/>
      <c r="C1394" s="324"/>
      <c r="D1394" s="324"/>
    </row>
    <row r="1395" spans="2:4" s="304" customFormat="1" x14ac:dyDescent="0.2">
      <c r="B1395" s="324"/>
      <c r="C1395" s="324"/>
      <c r="D1395" s="324"/>
    </row>
    <row r="1396" spans="2:4" s="304" customFormat="1" x14ac:dyDescent="0.2">
      <c r="B1396" s="324"/>
      <c r="C1396" s="324"/>
      <c r="D1396" s="324"/>
    </row>
    <row r="1397" spans="2:4" s="304" customFormat="1" x14ac:dyDescent="0.2">
      <c r="B1397" s="324"/>
      <c r="C1397" s="324"/>
      <c r="D1397" s="324"/>
    </row>
    <row r="1398" spans="2:4" s="304" customFormat="1" x14ac:dyDescent="0.2">
      <c r="B1398" s="324"/>
      <c r="C1398" s="324"/>
      <c r="D1398" s="324"/>
    </row>
    <row r="1399" spans="2:4" s="304" customFormat="1" x14ac:dyDescent="0.2">
      <c r="B1399" s="324"/>
      <c r="C1399" s="324"/>
      <c r="D1399" s="324"/>
    </row>
    <row r="1400" spans="2:4" s="304" customFormat="1" x14ac:dyDescent="0.2">
      <c r="B1400" s="324"/>
      <c r="C1400" s="324"/>
      <c r="D1400" s="324"/>
    </row>
    <row r="1401" spans="2:4" s="304" customFormat="1" x14ac:dyDescent="0.2">
      <c r="B1401" s="324"/>
      <c r="C1401" s="324"/>
      <c r="D1401" s="324"/>
    </row>
    <row r="1402" spans="2:4" s="304" customFormat="1" x14ac:dyDescent="0.2">
      <c r="B1402" s="324"/>
      <c r="C1402" s="324"/>
      <c r="D1402" s="324"/>
    </row>
    <row r="1403" spans="2:4" s="304" customFormat="1" x14ac:dyDescent="0.2">
      <c r="B1403" s="324"/>
      <c r="C1403" s="324"/>
      <c r="D1403" s="324"/>
    </row>
    <row r="1404" spans="2:4" s="304" customFormat="1" x14ac:dyDescent="0.2">
      <c r="B1404" s="324"/>
      <c r="C1404" s="324"/>
      <c r="D1404" s="324"/>
    </row>
    <row r="1405" spans="2:4" s="304" customFormat="1" x14ac:dyDescent="0.2">
      <c r="B1405" s="324"/>
      <c r="C1405" s="324"/>
      <c r="D1405" s="324"/>
    </row>
    <row r="1406" spans="2:4" s="304" customFormat="1" x14ac:dyDescent="0.2">
      <c r="B1406" s="324"/>
      <c r="C1406" s="324"/>
      <c r="D1406" s="324"/>
    </row>
    <row r="1407" spans="2:4" s="304" customFormat="1" x14ac:dyDescent="0.2">
      <c r="B1407" s="324"/>
      <c r="C1407" s="324"/>
      <c r="D1407" s="324"/>
    </row>
    <row r="1408" spans="2:4" s="304" customFormat="1" x14ac:dyDescent="0.2">
      <c r="B1408" s="324"/>
      <c r="C1408" s="324"/>
      <c r="D1408" s="324"/>
    </row>
    <row r="1409" spans="2:4" s="304" customFormat="1" x14ac:dyDescent="0.2">
      <c r="B1409" s="324"/>
      <c r="C1409" s="324"/>
      <c r="D1409" s="324"/>
    </row>
    <row r="1410" spans="2:4" s="304" customFormat="1" x14ac:dyDescent="0.2">
      <c r="B1410" s="324"/>
      <c r="C1410" s="324"/>
      <c r="D1410" s="324"/>
    </row>
    <row r="1411" spans="2:4" s="304" customFormat="1" x14ac:dyDescent="0.2">
      <c r="B1411" s="324"/>
      <c r="C1411" s="324"/>
      <c r="D1411" s="324"/>
    </row>
    <row r="1412" spans="2:4" s="304" customFormat="1" x14ac:dyDescent="0.2">
      <c r="B1412" s="324"/>
      <c r="C1412" s="324"/>
      <c r="D1412" s="324"/>
    </row>
    <row r="1413" spans="2:4" s="304" customFormat="1" x14ac:dyDescent="0.2">
      <c r="B1413" s="324"/>
      <c r="C1413" s="324"/>
      <c r="D1413" s="324"/>
    </row>
    <row r="1414" spans="2:4" s="304" customFormat="1" x14ac:dyDescent="0.2">
      <c r="B1414" s="324"/>
      <c r="C1414" s="324"/>
      <c r="D1414" s="324"/>
    </row>
    <row r="1415" spans="2:4" s="304" customFormat="1" x14ac:dyDescent="0.2">
      <c r="B1415" s="324"/>
      <c r="C1415" s="324"/>
      <c r="D1415" s="324"/>
    </row>
    <row r="1416" spans="2:4" s="304" customFormat="1" x14ac:dyDescent="0.2">
      <c r="B1416" s="324"/>
      <c r="C1416" s="324"/>
      <c r="D1416" s="324"/>
    </row>
    <row r="1417" spans="2:4" s="304" customFormat="1" x14ac:dyDescent="0.2">
      <c r="B1417" s="324"/>
      <c r="C1417" s="324"/>
      <c r="D1417" s="324"/>
    </row>
    <row r="1418" spans="2:4" s="304" customFormat="1" x14ac:dyDescent="0.2">
      <c r="B1418" s="324"/>
      <c r="C1418" s="324"/>
      <c r="D1418" s="324"/>
    </row>
    <row r="1419" spans="2:4" s="304" customFormat="1" x14ac:dyDescent="0.2">
      <c r="B1419" s="324"/>
      <c r="C1419" s="324"/>
      <c r="D1419" s="324"/>
    </row>
    <row r="1420" spans="2:4" s="304" customFormat="1" x14ac:dyDescent="0.2">
      <c r="B1420" s="324"/>
      <c r="C1420" s="324"/>
      <c r="D1420" s="324"/>
    </row>
    <row r="1421" spans="2:4" s="304" customFormat="1" x14ac:dyDescent="0.2">
      <c r="B1421" s="324"/>
      <c r="C1421" s="324"/>
      <c r="D1421" s="324"/>
    </row>
    <row r="1422" spans="2:4" s="304" customFormat="1" x14ac:dyDescent="0.2">
      <c r="B1422" s="324"/>
      <c r="C1422" s="324"/>
      <c r="D1422" s="324"/>
    </row>
    <row r="1423" spans="2:4" s="304" customFormat="1" x14ac:dyDescent="0.2">
      <c r="B1423" s="324"/>
      <c r="C1423" s="324"/>
      <c r="D1423" s="324"/>
    </row>
    <row r="1424" spans="2:4" s="304" customFormat="1" x14ac:dyDescent="0.2">
      <c r="B1424" s="324"/>
      <c r="C1424" s="324"/>
      <c r="D1424" s="324"/>
    </row>
    <row r="1425" spans="2:4" s="304" customFormat="1" x14ac:dyDescent="0.2">
      <c r="B1425" s="324"/>
      <c r="C1425" s="324"/>
      <c r="D1425" s="324"/>
    </row>
    <row r="1426" spans="2:4" s="304" customFormat="1" x14ac:dyDescent="0.2">
      <c r="B1426" s="324"/>
      <c r="C1426" s="324"/>
      <c r="D1426" s="324"/>
    </row>
    <row r="1427" spans="2:4" s="304" customFormat="1" x14ac:dyDescent="0.2">
      <c r="B1427" s="324"/>
      <c r="C1427" s="324"/>
      <c r="D1427" s="324"/>
    </row>
    <row r="1428" spans="2:4" s="304" customFormat="1" x14ac:dyDescent="0.2">
      <c r="B1428" s="324"/>
      <c r="C1428" s="324"/>
      <c r="D1428" s="324"/>
    </row>
    <row r="1429" spans="2:4" s="304" customFormat="1" x14ac:dyDescent="0.2">
      <c r="B1429" s="324"/>
      <c r="C1429" s="324"/>
      <c r="D1429" s="324"/>
    </row>
    <row r="1430" spans="2:4" s="304" customFormat="1" x14ac:dyDescent="0.2">
      <c r="B1430" s="324"/>
      <c r="C1430" s="324"/>
      <c r="D1430" s="324"/>
    </row>
    <row r="1431" spans="2:4" s="304" customFormat="1" x14ac:dyDescent="0.2">
      <c r="B1431" s="324"/>
      <c r="C1431" s="324"/>
      <c r="D1431" s="324"/>
    </row>
    <row r="1432" spans="2:4" s="304" customFormat="1" x14ac:dyDescent="0.2">
      <c r="B1432" s="324"/>
      <c r="C1432" s="324"/>
      <c r="D1432" s="324"/>
    </row>
    <row r="1433" spans="2:4" s="304" customFormat="1" x14ac:dyDescent="0.2">
      <c r="B1433" s="324"/>
      <c r="C1433" s="324"/>
      <c r="D1433" s="324"/>
    </row>
    <row r="1434" spans="2:4" s="304" customFormat="1" x14ac:dyDescent="0.2">
      <c r="B1434" s="324"/>
      <c r="C1434" s="324"/>
      <c r="D1434" s="324"/>
    </row>
    <row r="1435" spans="2:4" s="304" customFormat="1" x14ac:dyDescent="0.2">
      <c r="B1435" s="324"/>
      <c r="C1435" s="324"/>
      <c r="D1435" s="324"/>
    </row>
    <row r="1436" spans="2:4" s="304" customFormat="1" x14ac:dyDescent="0.2">
      <c r="B1436" s="324"/>
      <c r="C1436" s="324"/>
      <c r="D1436" s="324"/>
    </row>
    <row r="1437" spans="2:4" s="304" customFormat="1" x14ac:dyDescent="0.2">
      <c r="B1437" s="324"/>
      <c r="C1437" s="324"/>
      <c r="D1437" s="324"/>
    </row>
    <row r="1438" spans="2:4" s="304" customFormat="1" x14ac:dyDescent="0.2">
      <c r="B1438" s="324"/>
      <c r="C1438" s="324"/>
      <c r="D1438" s="324"/>
    </row>
    <row r="1439" spans="2:4" s="304" customFormat="1" x14ac:dyDescent="0.2">
      <c r="B1439" s="324"/>
      <c r="C1439" s="324"/>
      <c r="D1439" s="324"/>
    </row>
    <row r="1440" spans="2:4" s="304" customFormat="1" x14ac:dyDescent="0.2">
      <c r="B1440" s="324"/>
      <c r="C1440" s="324"/>
      <c r="D1440" s="324"/>
    </row>
    <row r="1441" spans="2:4" s="304" customFormat="1" x14ac:dyDescent="0.2">
      <c r="B1441" s="324"/>
      <c r="C1441" s="324"/>
      <c r="D1441" s="324"/>
    </row>
    <row r="1442" spans="2:4" s="304" customFormat="1" x14ac:dyDescent="0.2">
      <c r="B1442" s="324"/>
      <c r="C1442" s="324"/>
      <c r="D1442" s="324"/>
    </row>
    <row r="1443" spans="2:4" s="304" customFormat="1" x14ac:dyDescent="0.2">
      <c r="B1443" s="324"/>
      <c r="C1443" s="324"/>
      <c r="D1443" s="324"/>
    </row>
    <row r="1444" spans="2:4" s="304" customFormat="1" x14ac:dyDescent="0.2">
      <c r="B1444" s="324"/>
      <c r="C1444" s="324"/>
      <c r="D1444" s="324"/>
    </row>
    <row r="1445" spans="2:4" s="304" customFormat="1" x14ac:dyDescent="0.2">
      <c r="B1445" s="324"/>
      <c r="C1445" s="324"/>
      <c r="D1445" s="324"/>
    </row>
    <row r="1446" spans="2:4" s="304" customFormat="1" x14ac:dyDescent="0.2">
      <c r="B1446" s="324"/>
      <c r="C1446" s="324"/>
      <c r="D1446" s="324"/>
    </row>
    <row r="1447" spans="2:4" s="304" customFormat="1" x14ac:dyDescent="0.2">
      <c r="B1447" s="324"/>
      <c r="C1447" s="324"/>
      <c r="D1447" s="324"/>
    </row>
    <row r="1448" spans="2:4" s="304" customFormat="1" x14ac:dyDescent="0.2">
      <c r="B1448" s="324"/>
      <c r="C1448" s="324"/>
      <c r="D1448" s="324"/>
    </row>
    <row r="1449" spans="2:4" s="304" customFormat="1" x14ac:dyDescent="0.2">
      <c r="B1449" s="324"/>
      <c r="C1449" s="324"/>
      <c r="D1449" s="324"/>
    </row>
    <row r="1450" spans="2:4" s="304" customFormat="1" x14ac:dyDescent="0.2">
      <c r="B1450" s="324"/>
      <c r="C1450" s="324"/>
      <c r="D1450" s="324"/>
    </row>
    <row r="1451" spans="2:4" s="304" customFormat="1" x14ac:dyDescent="0.2">
      <c r="B1451" s="324"/>
      <c r="C1451" s="324"/>
      <c r="D1451" s="324"/>
    </row>
    <row r="1452" spans="2:4" s="304" customFormat="1" x14ac:dyDescent="0.2">
      <c r="B1452" s="324"/>
      <c r="C1452" s="324"/>
      <c r="D1452" s="324"/>
    </row>
    <row r="1453" spans="2:4" s="304" customFormat="1" x14ac:dyDescent="0.2">
      <c r="B1453" s="324"/>
      <c r="C1453" s="324"/>
      <c r="D1453" s="324"/>
    </row>
    <row r="1454" spans="2:4" s="304" customFormat="1" x14ac:dyDescent="0.2">
      <c r="B1454" s="324"/>
      <c r="C1454" s="324"/>
      <c r="D1454" s="324"/>
    </row>
    <row r="1455" spans="2:4" s="304" customFormat="1" x14ac:dyDescent="0.2">
      <c r="B1455" s="324"/>
      <c r="C1455" s="324"/>
      <c r="D1455" s="324"/>
    </row>
    <row r="1456" spans="2:4" s="304" customFormat="1" x14ac:dyDescent="0.2">
      <c r="B1456" s="324"/>
      <c r="C1456" s="324"/>
      <c r="D1456" s="324"/>
    </row>
    <row r="1457" spans="2:4" s="304" customFormat="1" x14ac:dyDescent="0.2">
      <c r="B1457" s="324"/>
      <c r="C1457" s="324"/>
      <c r="D1457" s="324"/>
    </row>
    <row r="1458" spans="2:4" s="304" customFormat="1" x14ac:dyDescent="0.2">
      <c r="B1458" s="324"/>
      <c r="C1458" s="324"/>
      <c r="D1458" s="324"/>
    </row>
    <row r="1459" spans="2:4" s="304" customFormat="1" x14ac:dyDescent="0.2">
      <c r="B1459" s="324"/>
      <c r="C1459" s="324"/>
      <c r="D1459" s="324"/>
    </row>
    <row r="1460" spans="2:4" s="304" customFormat="1" x14ac:dyDescent="0.2">
      <c r="B1460" s="324"/>
      <c r="C1460" s="324"/>
      <c r="D1460" s="324"/>
    </row>
    <row r="1461" spans="2:4" s="304" customFormat="1" x14ac:dyDescent="0.2">
      <c r="B1461" s="324"/>
      <c r="C1461" s="324"/>
      <c r="D1461" s="324"/>
    </row>
    <row r="1462" spans="2:4" s="304" customFormat="1" x14ac:dyDescent="0.2">
      <c r="B1462" s="324"/>
      <c r="C1462" s="324"/>
      <c r="D1462" s="324"/>
    </row>
    <row r="1463" spans="2:4" s="304" customFormat="1" x14ac:dyDescent="0.2">
      <c r="B1463" s="324"/>
      <c r="C1463" s="324"/>
      <c r="D1463" s="324"/>
    </row>
    <row r="1464" spans="2:4" s="304" customFormat="1" x14ac:dyDescent="0.2">
      <c r="B1464" s="324"/>
      <c r="C1464" s="324"/>
      <c r="D1464" s="324"/>
    </row>
    <row r="1465" spans="2:4" s="304" customFormat="1" x14ac:dyDescent="0.2">
      <c r="B1465" s="324"/>
      <c r="C1465" s="324"/>
      <c r="D1465" s="324"/>
    </row>
    <row r="1466" spans="2:4" s="304" customFormat="1" x14ac:dyDescent="0.2">
      <c r="B1466" s="324"/>
      <c r="C1466" s="324"/>
      <c r="D1466" s="324"/>
    </row>
    <row r="1467" spans="2:4" s="304" customFormat="1" x14ac:dyDescent="0.2">
      <c r="B1467" s="324"/>
      <c r="C1467" s="324"/>
      <c r="D1467" s="324"/>
    </row>
    <row r="1468" spans="2:4" s="304" customFormat="1" x14ac:dyDescent="0.2">
      <c r="B1468" s="324"/>
      <c r="C1468" s="324"/>
      <c r="D1468" s="324"/>
    </row>
    <row r="1469" spans="2:4" s="304" customFormat="1" x14ac:dyDescent="0.2">
      <c r="B1469" s="324"/>
      <c r="C1469" s="324"/>
      <c r="D1469" s="324"/>
    </row>
    <row r="1470" spans="2:4" s="304" customFormat="1" x14ac:dyDescent="0.2">
      <c r="B1470" s="324"/>
      <c r="C1470" s="324"/>
      <c r="D1470" s="324"/>
    </row>
    <row r="1471" spans="2:4" s="304" customFormat="1" x14ac:dyDescent="0.2">
      <c r="B1471" s="324"/>
      <c r="C1471" s="324"/>
      <c r="D1471" s="324"/>
    </row>
    <row r="1472" spans="2:4" s="304" customFormat="1" x14ac:dyDescent="0.2">
      <c r="B1472" s="324"/>
      <c r="C1472" s="324"/>
      <c r="D1472" s="324"/>
    </row>
    <row r="1473" spans="2:4" s="304" customFormat="1" x14ac:dyDescent="0.2">
      <c r="B1473" s="324"/>
      <c r="C1473" s="324"/>
      <c r="D1473" s="324"/>
    </row>
    <row r="1474" spans="2:4" s="304" customFormat="1" x14ac:dyDescent="0.2">
      <c r="B1474" s="324"/>
      <c r="C1474" s="324"/>
      <c r="D1474" s="324"/>
    </row>
    <row r="1475" spans="2:4" s="304" customFormat="1" x14ac:dyDescent="0.2">
      <c r="B1475" s="324"/>
      <c r="C1475" s="324"/>
      <c r="D1475" s="324"/>
    </row>
    <row r="1476" spans="2:4" s="304" customFormat="1" x14ac:dyDescent="0.2">
      <c r="B1476" s="324"/>
      <c r="C1476" s="324"/>
      <c r="D1476" s="324"/>
    </row>
    <row r="1477" spans="2:4" s="304" customFormat="1" x14ac:dyDescent="0.2">
      <c r="B1477" s="324"/>
      <c r="C1477" s="324"/>
      <c r="D1477" s="324"/>
    </row>
    <row r="1478" spans="2:4" s="304" customFormat="1" x14ac:dyDescent="0.2">
      <c r="B1478" s="324"/>
      <c r="C1478" s="324"/>
      <c r="D1478" s="324"/>
    </row>
    <row r="1479" spans="2:4" s="304" customFormat="1" x14ac:dyDescent="0.2">
      <c r="B1479" s="324"/>
      <c r="C1479" s="324"/>
      <c r="D1479" s="324"/>
    </row>
    <row r="1480" spans="2:4" s="304" customFormat="1" x14ac:dyDescent="0.2">
      <c r="B1480" s="324"/>
      <c r="C1480" s="324"/>
      <c r="D1480" s="324"/>
    </row>
    <row r="1481" spans="2:4" s="304" customFormat="1" x14ac:dyDescent="0.2">
      <c r="B1481" s="324"/>
      <c r="C1481" s="324"/>
      <c r="D1481" s="324"/>
    </row>
    <row r="1482" spans="2:4" s="304" customFormat="1" x14ac:dyDescent="0.2">
      <c r="B1482" s="324"/>
      <c r="C1482" s="324"/>
      <c r="D1482" s="324"/>
    </row>
    <row r="1483" spans="2:4" s="304" customFormat="1" x14ac:dyDescent="0.2">
      <c r="B1483" s="324"/>
      <c r="C1483" s="324"/>
      <c r="D1483" s="324"/>
    </row>
    <row r="1484" spans="2:4" s="304" customFormat="1" x14ac:dyDescent="0.2">
      <c r="B1484" s="324"/>
      <c r="C1484" s="324"/>
      <c r="D1484" s="324"/>
    </row>
    <row r="1485" spans="2:4" s="304" customFormat="1" x14ac:dyDescent="0.2">
      <c r="B1485" s="324"/>
      <c r="C1485" s="324"/>
      <c r="D1485" s="324"/>
    </row>
    <row r="1486" spans="2:4" s="304" customFormat="1" x14ac:dyDescent="0.2">
      <c r="B1486" s="324"/>
      <c r="C1486" s="324"/>
      <c r="D1486" s="324"/>
    </row>
    <row r="1487" spans="2:4" s="304" customFormat="1" x14ac:dyDescent="0.2">
      <c r="B1487" s="324"/>
      <c r="C1487" s="324"/>
      <c r="D1487" s="324"/>
    </row>
    <row r="1488" spans="2:4" s="304" customFormat="1" x14ac:dyDescent="0.2">
      <c r="B1488" s="324"/>
      <c r="C1488" s="324"/>
      <c r="D1488" s="324"/>
    </row>
    <row r="1489" spans="2:4" s="304" customFormat="1" x14ac:dyDescent="0.2">
      <c r="B1489" s="324"/>
      <c r="C1489" s="324"/>
      <c r="D1489" s="324"/>
    </row>
    <row r="1490" spans="2:4" s="304" customFormat="1" x14ac:dyDescent="0.2">
      <c r="B1490" s="324"/>
      <c r="C1490" s="324"/>
      <c r="D1490" s="324"/>
    </row>
    <row r="1491" spans="2:4" s="304" customFormat="1" x14ac:dyDescent="0.2">
      <c r="B1491" s="324"/>
      <c r="C1491" s="324"/>
      <c r="D1491" s="324"/>
    </row>
    <row r="1492" spans="2:4" s="304" customFormat="1" x14ac:dyDescent="0.2">
      <c r="B1492" s="324"/>
      <c r="C1492" s="324"/>
      <c r="D1492" s="324"/>
    </row>
    <row r="1493" spans="2:4" s="304" customFormat="1" x14ac:dyDescent="0.2">
      <c r="B1493" s="324"/>
      <c r="C1493" s="324"/>
      <c r="D1493" s="324"/>
    </row>
    <row r="1494" spans="2:4" s="304" customFormat="1" x14ac:dyDescent="0.2">
      <c r="B1494" s="324"/>
      <c r="C1494" s="324"/>
      <c r="D1494" s="324"/>
    </row>
    <row r="1495" spans="2:4" s="304" customFormat="1" x14ac:dyDescent="0.2">
      <c r="B1495" s="324"/>
      <c r="C1495" s="324"/>
      <c r="D1495" s="324"/>
    </row>
    <row r="1496" spans="2:4" s="304" customFormat="1" x14ac:dyDescent="0.2">
      <c r="B1496" s="324"/>
      <c r="C1496" s="324"/>
      <c r="D1496" s="324"/>
    </row>
    <row r="1497" spans="2:4" s="304" customFormat="1" x14ac:dyDescent="0.2">
      <c r="B1497" s="324"/>
      <c r="C1497" s="324"/>
      <c r="D1497" s="324"/>
    </row>
    <row r="1498" spans="2:4" s="304" customFormat="1" x14ac:dyDescent="0.2">
      <c r="B1498" s="324"/>
      <c r="C1498" s="324"/>
      <c r="D1498" s="324"/>
    </row>
    <row r="1499" spans="2:4" s="304" customFormat="1" x14ac:dyDescent="0.2">
      <c r="B1499" s="324"/>
      <c r="C1499" s="324"/>
      <c r="D1499" s="324"/>
    </row>
    <row r="1500" spans="2:4" s="304" customFormat="1" x14ac:dyDescent="0.2">
      <c r="B1500" s="324"/>
      <c r="C1500" s="324"/>
      <c r="D1500" s="324"/>
    </row>
    <row r="1501" spans="2:4" s="304" customFormat="1" x14ac:dyDescent="0.2">
      <c r="B1501" s="324"/>
      <c r="C1501" s="324"/>
      <c r="D1501" s="324"/>
    </row>
    <row r="1502" spans="2:4" s="304" customFormat="1" x14ac:dyDescent="0.2">
      <c r="B1502" s="324"/>
      <c r="C1502" s="324"/>
      <c r="D1502" s="324"/>
    </row>
    <row r="1503" spans="2:4" s="304" customFormat="1" x14ac:dyDescent="0.2">
      <c r="B1503" s="324"/>
      <c r="C1503" s="324"/>
      <c r="D1503" s="324"/>
    </row>
    <row r="1504" spans="2:4" s="304" customFormat="1" x14ac:dyDescent="0.2">
      <c r="B1504" s="324"/>
      <c r="C1504" s="324"/>
      <c r="D1504" s="324"/>
    </row>
    <row r="1505" spans="2:4" s="304" customFormat="1" x14ac:dyDescent="0.2">
      <c r="B1505" s="324"/>
      <c r="C1505" s="324"/>
      <c r="D1505" s="324"/>
    </row>
    <row r="1506" spans="2:4" s="304" customFormat="1" x14ac:dyDescent="0.2">
      <c r="B1506" s="324"/>
      <c r="C1506" s="324"/>
      <c r="D1506" s="324"/>
    </row>
    <row r="1507" spans="2:4" s="304" customFormat="1" x14ac:dyDescent="0.2">
      <c r="B1507" s="324"/>
      <c r="C1507" s="324"/>
      <c r="D1507" s="324"/>
    </row>
    <row r="1508" spans="2:4" s="304" customFormat="1" x14ac:dyDescent="0.2">
      <c r="B1508" s="324"/>
      <c r="C1508" s="324"/>
      <c r="D1508" s="324"/>
    </row>
    <row r="1509" spans="2:4" s="304" customFormat="1" x14ac:dyDescent="0.2">
      <c r="B1509" s="324"/>
      <c r="C1509" s="324"/>
      <c r="D1509" s="324"/>
    </row>
    <row r="1510" spans="2:4" s="304" customFormat="1" x14ac:dyDescent="0.2">
      <c r="B1510" s="324"/>
      <c r="C1510" s="324"/>
      <c r="D1510" s="324"/>
    </row>
    <row r="1511" spans="2:4" s="304" customFormat="1" x14ac:dyDescent="0.2">
      <c r="B1511" s="324"/>
      <c r="C1511" s="324"/>
      <c r="D1511" s="324"/>
    </row>
    <row r="1512" spans="2:4" s="304" customFormat="1" x14ac:dyDescent="0.2">
      <c r="B1512" s="324"/>
      <c r="C1512" s="324"/>
      <c r="D1512" s="324"/>
    </row>
    <row r="1513" spans="2:4" s="304" customFormat="1" x14ac:dyDescent="0.2">
      <c r="B1513" s="324"/>
      <c r="C1513" s="324"/>
      <c r="D1513" s="324"/>
    </row>
    <row r="1514" spans="2:4" s="304" customFormat="1" x14ac:dyDescent="0.2">
      <c r="B1514" s="324"/>
      <c r="C1514" s="324"/>
      <c r="D1514" s="324"/>
    </row>
    <row r="1515" spans="2:4" s="304" customFormat="1" x14ac:dyDescent="0.2">
      <c r="B1515" s="324"/>
      <c r="C1515" s="324"/>
      <c r="D1515" s="324"/>
    </row>
    <row r="1516" spans="2:4" s="304" customFormat="1" x14ac:dyDescent="0.2">
      <c r="B1516" s="324"/>
      <c r="C1516" s="324"/>
      <c r="D1516" s="324"/>
    </row>
    <row r="1517" spans="2:4" s="304" customFormat="1" x14ac:dyDescent="0.2">
      <c r="B1517" s="324"/>
      <c r="C1517" s="324"/>
      <c r="D1517" s="324"/>
    </row>
    <row r="1518" spans="2:4" s="304" customFormat="1" x14ac:dyDescent="0.2">
      <c r="B1518" s="324"/>
      <c r="C1518" s="324"/>
      <c r="D1518" s="324"/>
    </row>
    <row r="1519" spans="2:4" s="304" customFormat="1" x14ac:dyDescent="0.2">
      <c r="B1519" s="324"/>
      <c r="C1519" s="324"/>
      <c r="D1519" s="324"/>
    </row>
    <row r="1520" spans="2:4" s="304" customFormat="1" x14ac:dyDescent="0.2">
      <c r="B1520" s="324"/>
      <c r="C1520" s="324"/>
      <c r="D1520" s="324"/>
    </row>
    <row r="1521" spans="2:4" s="304" customFormat="1" x14ac:dyDescent="0.2">
      <c r="B1521" s="324"/>
      <c r="C1521" s="324"/>
      <c r="D1521" s="324"/>
    </row>
    <row r="1522" spans="2:4" s="304" customFormat="1" x14ac:dyDescent="0.2">
      <c r="B1522" s="324"/>
      <c r="C1522" s="324"/>
      <c r="D1522" s="324"/>
    </row>
    <row r="1523" spans="2:4" s="304" customFormat="1" x14ac:dyDescent="0.2">
      <c r="B1523" s="324"/>
      <c r="C1523" s="324"/>
      <c r="D1523" s="324"/>
    </row>
    <row r="1524" spans="2:4" s="304" customFormat="1" x14ac:dyDescent="0.2">
      <c r="B1524" s="324"/>
      <c r="C1524" s="324"/>
      <c r="D1524" s="324"/>
    </row>
    <row r="1525" spans="2:4" s="304" customFormat="1" x14ac:dyDescent="0.2">
      <c r="B1525" s="324"/>
      <c r="C1525" s="324"/>
      <c r="D1525" s="324"/>
    </row>
    <row r="1526" spans="2:4" s="304" customFormat="1" x14ac:dyDescent="0.2">
      <c r="B1526" s="324"/>
      <c r="C1526" s="324"/>
      <c r="D1526" s="324"/>
    </row>
    <row r="1527" spans="2:4" s="304" customFormat="1" x14ac:dyDescent="0.2">
      <c r="B1527" s="324"/>
      <c r="C1527" s="324"/>
      <c r="D1527" s="324"/>
    </row>
    <row r="1528" spans="2:4" s="304" customFormat="1" x14ac:dyDescent="0.2">
      <c r="B1528" s="324"/>
      <c r="C1528" s="324"/>
      <c r="D1528" s="324"/>
    </row>
    <row r="1529" spans="2:4" s="304" customFormat="1" x14ac:dyDescent="0.2">
      <c r="B1529" s="324"/>
      <c r="C1529" s="324"/>
      <c r="D1529" s="324"/>
    </row>
    <row r="1530" spans="2:4" s="304" customFormat="1" x14ac:dyDescent="0.2">
      <c r="B1530" s="324"/>
      <c r="C1530" s="324"/>
      <c r="D1530" s="324"/>
    </row>
    <row r="1531" spans="2:4" s="304" customFormat="1" x14ac:dyDescent="0.2">
      <c r="B1531" s="324"/>
      <c r="C1531" s="324"/>
      <c r="D1531" s="324"/>
    </row>
    <row r="1532" spans="2:4" s="304" customFormat="1" x14ac:dyDescent="0.2">
      <c r="B1532" s="324"/>
      <c r="C1532" s="324"/>
      <c r="D1532" s="324"/>
    </row>
    <row r="1533" spans="2:4" s="304" customFormat="1" x14ac:dyDescent="0.2">
      <c r="B1533" s="324"/>
      <c r="C1533" s="324"/>
      <c r="D1533" s="324"/>
    </row>
    <row r="1534" spans="2:4" s="304" customFormat="1" x14ac:dyDescent="0.2">
      <c r="B1534" s="324"/>
      <c r="C1534" s="324"/>
      <c r="D1534" s="324"/>
    </row>
    <row r="1535" spans="2:4" s="304" customFormat="1" x14ac:dyDescent="0.2">
      <c r="B1535" s="324"/>
      <c r="C1535" s="324"/>
      <c r="D1535" s="324"/>
    </row>
    <row r="1536" spans="2:4" s="304" customFormat="1" x14ac:dyDescent="0.2">
      <c r="B1536" s="324"/>
      <c r="C1536" s="324"/>
      <c r="D1536" s="324"/>
    </row>
    <row r="1537" spans="2:4" s="304" customFormat="1" x14ac:dyDescent="0.2">
      <c r="B1537" s="324"/>
      <c r="C1537" s="324"/>
      <c r="D1537" s="324"/>
    </row>
    <row r="1538" spans="2:4" s="304" customFormat="1" x14ac:dyDescent="0.2">
      <c r="B1538" s="324"/>
      <c r="C1538" s="324"/>
      <c r="D1538" s="324"/>
    </row>
    <row r="1539" spans="2:4" s="304" customFormat="1" x14ac:dyDescent="0.2">
      <c r="B1539" s="324"/>
      <c r="C1539" s="324"/>
      <c r="D1539" s="324"/>
    </row>
    <row r="1540" spans="2:4" s="304" customFormat="1" x14ac:dyDescent="0.2">
      <c r="B1540" s="324"/>
      <c r="C1540" s="324"/>
      <c r="D1540" s="324"/>
    </row>
    <row r="1541" spans="2:4" s="304" customFormat="1" x14ac:dyDescent="0.2">
      <c r="B1541" s="324"/>
      <c r="C1541" s="324"/>
      <c r="D1541" s="324"/>
    </row>
    <row r="1542" spans="2:4" s="304" customFormat="1" x14ac:dyDescent="0.2">
      <c r="B1542" s="324"/>
      <c r="C1542" s="324"/>
      <c r="D1542" s="324"/>
    </row>
    <row r="1543" spans="2:4" s="304" customFormat="1" x14ac:dyDescent="0.2">
      <c r="B1543" s="324"/>
      <c r="C1543" s="324"/>
      <c r="D1543" s="324"/>
    </row>
    <row r="1544" spans="2:4" s="304" customFormat="1" x14ac:dyDescent="0.2">
      <c r="B1544" s="324"/>
      <c r="C1544" s="324"/>
      <c r="D1544" s="324"/>
    </row>
    <row r="1545" spans="2:4" s="304" customFormat="1" x14ac:dyDescent="0.2">
      <c r="B1545" s="324"/>
      <c r="C1545" s="324"/>
      <c r="D1545" s="324"/>
    </row>
    <row r="1546" spans="2:4" s="304" customFormat="1" x14ac:dyDescent="0.2">
      <c r="B1546" s="324"/>
      <c r="C1546" s="324"/>
      <c r="D1546" s="324"/>
    </row>
    <row r="1547" spans="2:4" s="304" customFormat="1" x14ac:dyDescent="0.2">
      <c r="B1547" s="324"/>
      <c r="C1547" s="324"/>
      <c r="D1547" s="324"/>
    </row>
    <row r="1548" spans="2:4" s="304" customFormat="1" x14ac:dyDescent="0.2">
      <c r="B1548" s="324"/>
      <c r="C1548" s="324"/>
      <c r="D1548" s="324"/>
    </row>
    <row r="1549" spans="2:4" s="304" customFormat="1" x14ac:dyDescent="0.2">
      <c r="B1549" s="324"/>
      <c r="C1549" s="324"/>
      <c r="D1549" s="324"/>
    </row>
    <row r="1550" spans="2:4" s="304" customFormat="1" x14ac:dyDescent="0.2">
      <c r="B1550" s="324"/>
      <c r="C1550" s="324"/>
      <c r="D1550" s="324"/>
    </row>
    <row r="1551" spans="2:4" s="304" customFormat="1" x14ac:dyDescent="0.2">
      <c r="B1551" s="324"/>
      <c r="C1551" s="324"/>
      <c r="D1551" s="324"/>
    </row>
    <row r="1552" spans="2:4" s="304" customFormat="1" x14ac:dyDescent="0.2">
      <c r="B1552" s="324"/>
      <c r="C1552" s="324"/>
      <c r="D1552" s="324"/>
    </row>
    <row r="1553" spans="2:4" s="304" customFormat="1" x14ac:dyDescent="0.2">
      <c r="B1553" s="324"/>
      <c r="C1553" s="324"/>
      <c r="D1553" s="324"/>
    </row>
    <row r="1554" spans="2:4" s="304" customFormat="1" x14ac:dyDescent="0.2">
      <c r="B1554" s="324"/>
      <c r="C1554" s="324"/>
      <c r="D1554" s="324"/>
    </row>
    <row r="1555" spans="2:4" s="304" customFormat="1" x14ac:dyDescent="0.2">
      <c r="B1555" s="324"/>
      <c r="C1555" s="324"/>
      <c r="D1555" s="324"/>
    </row>
    <row r="1556" spans="2:4" s="304" customFormat="1" x14ac:dyDescent="0.2">
      <c r="B1556" s="324"/>
      <c r="C1556" s="324"/>
      <c r="D1556" s="324"/>
    </row>
    <row r="1557" spans="2:4" s="304" customFormat="1" x14ac:dyDescent="0.2">
      <c r="B1557" s="324"/>
      <c r="C1557" s="324"/>
      <c r="D1557" s="324"/>
    </row>
    <row r="1558" spans="2:4" s="304" customFormat="1" x14ac:dyDescent="0.2">
      <c r="B1558" s="324"/>
      <c r="C1558" s="324"/>
      <c r="D1558" s="324"/>
    </row>
    <row r="1559" spans="2:4" s="304" customFormat="1" x14ac:dyDescent="0.2">
      <c r="B1559" s="324"/>
      <c r="C1559" s="324"/>
      <c r="D1559" s="324"/>
    </row>
    <row r="1560" spans="2:4" s="304" customFormat="1" x14ac:dyDescent="0.2">
      <c r="B1560" s="324"/>
      <c r="C1560" s="324"/>
      <c r="D1560" s="324"/>
    </row>
    <row r="1561" spans="2:4" s="304" customFormat="1" x14ac:dyDescent="0.2">
      <c r="B1561" s="324"/>
      <c r="C1561" s="324"/>
      <c r="D1561" s="324"/>
    </row>
    <row r="1562" spans="2:4" s="304" customFormat="1" x14ac:dyDescent="0.2">
      <c r="B1562" s="324"/>
      <c r="C1562" s="324"/>
      <c r="D1562" s="324"/>
    </row>
    <row r="1563" spans="2:4" s="304" customFormat="1" x14ac:dyDescent="0.2">
      <c r="B1563" s="324"/>
      <c r="C1563" s="324"/>
      <c r="D1563" s="324"/>
    </row>
    <row r="1564" spans="2:4" s="304" customFormat="1" x14ac:dyDescent="0.2">
      <c r="B1564" s="324"/>
      <c r="C1564" s="324"/>
      <c r="D1564" s="324"/>
    </row>
    <row r="1565" spans="2:4" s="304" customFormat="1" x14ac:dyDescent="0.2">
      <c r="B1565" s="324"/>
      <c r="C1565" s="324"/>
      <c r="D1565" s="324"/>
    </row>
    <row r="1566" spans="2:4" s="304" customFormat="1" x14ac:dyDescent="0.2">
      <c r="B1566" s="324"/>
      <c r="C1566" s="324"/>
      <c r="D1566" s="324"/>
    </row>
    <row r="1567" spans="2:4" s="304" customFormat="1" x14ac:dyDescent="0.2">
      <c r="B1567" s="324"/>
      <c r="C1567" s="324"/>
      <c r="D1567" s="324"/>
    </row>
    <row r="1568" spans="2:4" s="304" customFormat="1" x14ac:dyDescent="0.2">
      <c r="B1568" s="324"/>
      <c r="C1568" s="324"/>
      <c r="D1568" s="324"/>
    </row>
    <row r="1569" spans="2:4" s="304" customFormat="1" x14ac:dyDescent="0.2">
      <c r="B1569" s="324"/>
      <c r="C1569" s="324"/>
      <c r="D1569" s="324"/>
    </row>
    <row r="1570" spans="2:4" s="304" customFormat="1" x14ac:dyDescent="0.2">
      <c r="B1570" s="324"/>
      <c r="C1570" s="324"/>
      <c r="D1570" s="324"/>
    </row>
    <row r="1571" spans="2:4" s="304" customFormat="1" x14ac:dyDescent="0.2">
      <c r="B1571" s="324"/>
      <c r="C1571" s="324"/>
      <c r="D1571" s="324"/>
    </row>
    <row r="1572" spans="2:4" s="304" customFormat="1" x14ac:dyDescent="0.2">
      <c r="B1572" s="324"/>
      <c r="C1572" s="324"/>
      <c r="D1572" s="324"/>
    </row>
    <row r="1573" spans="2:4" s="304" customFormat="1" x14ac:dyDescent="0.2">
      <c r="B1573" s="324"/>
      <c r="C1573" s="324"/>
      <c r="D1573" s="324"/>
    </row>
    <row r="1574" spans="2:4" s="304" customFormat="1" x14ac:dyDescent="0.2">
      <c r="B1574" s="324"/>
      <c r="C1574" s="324"/>
      <c r="D1574" s="324"/>
    </row>
    <row r="1575" spans="2:4" s="304" customFormat="1" x14ac:dyDescent="0.2">
      <c r="B1575" s="324"/>
      <c r="C1575" s="324"/>
      <c r="D1575" s="324"/>
    </row>
    <row r="1576" spans="2:4" s="304" customFormat="1" x14ac:dyDescent="0.2">
      <c r="B1576" s="324"/>
      <c r="C1576" s="324"/>
      <c r="D1576" s="324"/>
    </row>
    <row r="1577" spans="2:4" s="304" customFormat="1" x14ac:dyDescent="0.2">
      <c r="B1577" s="324"/>
      <c r="C1577" s="324"/>
      <c r="D1577" s="324"/>
    </row>
    <row r="1578" spans="2:4" s="304" customFormat="1" x14ac:dyDescent="0.2">
      <c r="B1578" s="324"/>
      <c r="C1578" s="324"/>
      <c r="D1578" s="324"/>
    </row>
    <row r="1579" spans="2:4" s="304" customFormat="1" x14ac:dyDescent="0.2">
      <c r="B1579" s="324"/>
      <c r="C1579" s="324"/>
      <c r="D1579" s="324"/>
    </row>
    <row r="1580" spans="2:4" s="304" customFormat="1" x14ac:dyDescent="0.2">
      <c r="B1580" s="324"/>
      <c r="C1580" s="324"/>
      <c r="D1580" s="324"/>
    </row>
    <row r="1581" spans="2:4" s="304" customFormat="1" x14ac:dyDescent="0.2">
      <c r="B1581" s="324"/>
      <c r="C1581" s="324"/>
      <c r="D1581" s="324"/>
    </row>
    <row r="1582" spans="2:4" s="304" customFormat="1" x14ac:dyDescent="0.2">
      <c r="B1582" s="324"/>
      <c r="C1582" s="324"/>
      <c r="D1582" s="324"/>
    </row>
    <row r="1583" spans="2:4" s="304" customFormat="1" x14ac:dyDescent="0.2">
      <c r="B1583" s="324"/>
      <c r="C1583" s="324"/>
      <c r="D1583" s="324"/>
    </row>
    <row r="1584" spans="2:4" s="304" customFormat="1" x14ac:dyDescent="0.2">
      <c r="B1584" s="324"/>
      <c r="C1584" s="324"/>
      <c r="D1584" s="324"/>
    </row>
    <row r="1585" spans="2:4" s="304" customFormat="1" x14ac:dyDescent="0.2">
      <c r="B1585" s="324"/>
      <c r="C1585" s="324"/>
      <c r="D1585" s="324"/>
    </row>
    <row r="1586" spans="2:4" s="304" customFormat="1" x14ac:dyDescent="0.2">
      <c r="B1586" s="324"/>
      <c r="C1586" s="324"/>
      <c r="D1586" s="324"/>
    </row>
    <row r="1587" spans="2:4" s="304" customFormat="1" x14ac:dyDescent="0.2">
      <c r="B1587" s="324"/>
      <c r="C1587" s="324"/>
      <c r="D1587" s="324"/>
    </row>
    <row r="1588" spans="2:4" s="304" customFormat="1" x14ac:dyDescent="0.2">
      <c r="B1588" s="324"/>
      <c r="C1588" s="324"/>
      <c r="D1588" s="324"/>
    </row>
    <row r="1589" spans="2:4" s="304" customFormat="1" x14ac:dyDescent="0.2">
      <c r="B1589" s="324"/>
      <c r="C1589" s="324"/>
      <c r="D1589" s="324"/>
    </row>
    <row r="1590" spans="2:4" s="304" customFormat="1" x14ac:dyDescent="0.2">
      <c r="B1590" s="324"/>
      <c r="C1590" s="324"/>
      <c r="D1590" s="324"/>
    </row>
    <row r="1591" spans="2:4" s="304" customFormat="1" x14ac:dyDescent="0.2">
      <c r="B1591" s="324"/>
      <c r="C1591" s="324"/>
      <c r="D1591" s="324"/>
    </row>
    <row r="1592" spans="2:4" s="304" customFormat="1" x14ac:dyDescent="0.2">
      <c r="B1592" s="324"/>
      <c r="C1592" s="324"/>
      <c r="D1592" s="324"/>
    </row>
    <row r="1593" spans="2:4" s="304" customFormat="1" x14ac:dyDescent="0.2">
      <c r="B1593" s="324"/>
      <c r="C1593" s="324"/>
      <c r="D1593" s="324"/>
    </row>
    <row r="1594" spans="2:4" s="304" customFormat="1" x14ac:dyDescent="0.2">
      <c r="B1594" s="324"/>
      <c r="C1594" s="324"/>
      <c r="D1594" s="324"/>
    </row>
    <row r="1595" spans="2:4" s="304" customFormat="1" x14ac:dyDescent="0.2">
      <c r="B1595" s="324"/>
      <c r="C1595" s="324"/>
      <c r="D1595" s="324"/>
    </row>
    <row r="1596" spans="2:4" s="304" customFormat="1" x14ac:dyDescent="0.2">
      <c r="B1596" s="324"/>
      <c r="C1596" s="324"/>
      <c r="D1596" s="324"/>
    </row>
    <row r="1597" spans="2:4" s="304" customFormat="1" x14ac:dyDescent="0.2">
      <c r="B1597" s="324"/>
      <c r="C1597" s="324"/>
      <c r="D1597" s="324"/>
    </row>
    <row r="1598" spans="2:4" s="304" customFormat="1" x14ac:dyDescent="0.2">
      <c r="B1598" s="324"/>
      <c r="C1598" s="324"/>
      <c r="D1598" s="324"/>
    </row>
    <row r="1599" spans="2:4" s="304" customFormat="1" x14ac:dyDescent="0.2">
      <c r="B1599" s="324"/>
      <c r="C1599" s="324"/>
      <c r="D1599" s="324"/>
    </row>
    <row r="1600" spans="2:4" s="304" customFormat="1" x14ac:dyDescent="0.2">
      <c r="B1600" s="324"/>
      <c r="C1600" s="324"/>
      <c r="D1600" s="324"/>
    </row>
    <row r="1601" spans="2:4" s="304" customFormat="1" x14ac:dyDescent="0.2">
      <c r="B1601" s="324"/>
      <c r="C1601" s="324"/>
      <c r="D1601" s="324"/>
    </row>
    <row r="1602" spans="2:4" s="304" customFormat="1" x14ac:dyDescent="0.2">
      <c r="B1602" s="324"/>
      <c r="C1602" s="324"/>
      <c r="D1602" s="324"/>
    </row>
    <row r="1603" spans="2:4" s="304" customFormat="1" x14ac:dyDescent="0.2">
      <c r="B1603" s="324"/>
      <c r="C1603" s="324"/>
      <c r="D1603" s="324"/>
    </row>
    <row r="1604" spans="2:4" s="304" customFormat="1" x14ac:dyDescent="0.2">
      <c r="B1604" s="324"/>
      <c r="C1604" s="324"/>
      <c r="D1604" s="324"/>
    </row>
    <row r="1605" spans="2:4" s="304" customFormat="1" x14ac:dyDescent="0.2">
      <c r="B1605" s="324"/>
      <c r="C1605" s="324"/>
      <c r="D1605" s="324"/>
    </row>
    <row r="1606" spans="2:4" s="304" customFormat="1" x14ac:dyDescent="0.2">
      <c r="B1606" s="324"/>
      <c r="C1606" s="324"/>
      <c r="D1606" s="324"/>
    </row>
    <row r="1607" spans="2:4" s="304" customFormat="1" x14ac:dyDescent="0.2">
      <c r="B1607" s="324"/>
      <c r="C1607" s="324"/>
      <c r="D1607" s="324"/>
    </row>
    <row r="1608" spans="2:4" s="304" customFormat="1" x14ac:dyDescent="0.2">
      <c r="B1608" s="324"/>
      <c r="C1608" s="324"/>
      <c r="D1608" s="324"/>
    </row>
    <row r="1609" spans="2:4" s="304" customFormat="1" x14ac:dyDescent="0.2">
      <c r="B1609" s="324"/>
      <c r="C1609" s="324"/>
      <c r="D1609" s="324"/>
    </row>
    <row r="1610" spans="2:4" s="304" customFormat="1" x14ac:dyDescent="0.2">
      <c r="B1610" s="324"/>
      <c r="C1610" s="324"/>
      <c r="D1610" s="324"/>
    </row>
    <row r="1611" spans="2:4" s="304" customFormat="1" x14ac:dyDescent="0.2">
      <c r="B1611" s="324"/>
      <c r="C1611" s="324"/>
      <c r="D1611" s="324"/>
    </row>
    <row r="1612" spans="2:4" s="304" customFormat="1" x14ac:dyDescent="0.2">
      <c r="B1612" s="324"/>
      <c r="C1612" s="324"/>
      <c r="D1612" s="324"/>
    </row>
    <row r="1613" spans="2:4" s="304" customFormat="1" x14ac:dyDescent="0.2">
      <c r="B1613" s="324"/>
      <c r="C1613" s="324"/>
      <c r="D1613" s="324"/>
    </row>
    <row r="1614" spans="2:4" s="304" customFormat="1" x14ac:dyDescent="0.2">
      <c r="B1614" s="324"/>
      <c r="C1614" s="324"/>
      <c r="D1614" s="324"/>
    </row>
    <row r="1615" spans="2:4" s="304" customFormat="1" x14ac:dyDescent="0.2">
      <c r="B1615" s="324"/>
      <c r="C1615" s="324"/>
      <c r="D1615" s="324"/>
    </row>
    <row r="1616" spans="2:4" s="304" customFormat="1" x14ac:dyDescent="0.2">
      <c r="B1616" s="324"/>
      <c r="C1616" s="324"/>
      <c r="D1616" s="324"/>
    </row>
    <row r="1617" spans="2:4" s="304" customFormat="1" x14ac:dyDescent="0.2">
      <c r="B1617" s="324"/>
      <c r="C1617" s="324"/>
      <c r="D1617" s="324"/>
    </row>
    <row r="1618" spans="2:4" s="304" customFormat="1" x14ac:dyDescent="0.2">
      <c r="B1618" s="324"/>
      <c r="C1618" s="324"/>
      <c r="D1618" s="324"/>
    </row>
    <row r="1619" spans="2:4" s="304" customFormat="1" x14ac:dyDescent="0.2">
      <c r="B1619" s="324"/>
      <c r="C1619" s="324"/>
      <c r="D1619" s="324"/>
    </row>
    <row r="1620" spans="2:4" s="304" customFormat="1" x14ac:dyDescent="0.2">
      <c r="B1620" s="324"/>
      <c r="C1620" s="324"/>
      <c r="D1620" s="324"/>
    </row>
    <row r="1621" spans="2:4" s="304" customFormat="1" x14ac:dyDescent="0.2">
      <c r="B1621" s="324"/>
      <c r="C1621" s="324"/>
      <c r="D1621" s="324"/>
    </row>
    <row r="1622" spans="2:4" s="304" customFormat="1" x14ac:dyDescent="0.2">
      <c r="B1622" s="324"/>
      <c r="C1622" s="324"/>
      <c r="D1622" s="324"/>
    </row>
    <row r="1623" spans="2:4" s="304" customFormat="1" x14ac:dyDescent="0.2">
      <c r="B1623" s="324"/>
      <c r="C1623" s="324"/>
      <c r="D1623" s="324"/>
    </row>
    <row r="1624" spans="2:4" s="304" customFormat="1" x14ac:dyDescent="0.2">
      <c r="B1624" s="324"/>
      <c r="C1624" s="324"/>
      <c r="D1624" s="324"/>
    </row>
    <row r="1625" spans="2:4" s="304" customFormat="1" x14ac:dyDescent="0.2">
      <c r="B1625" s="324"/>
      <c r="C1625" s="324"/>
      <c r="D1625" s="324"/>
    </row>
    <row r="1626" spans="2:4" s="304" customFormat="1" x14ac:dyDescent="0.2">
      <c r="B1626" s="324"/>
      <c r="C1626" s="324"/>
      <c r="D1626" s="324"/>
    </row>
    <row r="1627" spans="2:4" s="304" customFormat="1" x14ac:dyDescent="0.2">
      <c r="B1627" s="324"/>
      <c r="C1627" s="324"/>
      <c r="D1627" s="324"/>
    </row>
    <row r="1628" spans="2:4" s="304" customFormat="1" x14ac:dyDescent="0.2">
      <c r="B1628" s="324"/>
      <c r="C1628" s="324"/>
      <c r="D1628" s="324"/>
    </row>
    <row r="1629" spans="2:4" s="304" customFormat="1" x14ac:dyDescent="0.2">
      <c r="B1629" s="324"/>
      <c r="C1629" s="324"/>
      <c r="D1629" s="324"/>
    </row>
    <row r="1630" spans="2:4" s="304" customFormat="1" x14ac:dyDescent="0.2">
      <c r="B1630" s="324"/>
      <c r="C1630" s="324"/>
      <c r="D1630" s="324"/>
    </row>
    <row r="1631" spans="2:4" s="304" customFormat="1" x14ac:dyDescent="0.2">
      <c r="B1631" s="324"/>
      <c r="C1631" s="324"/>
      <c r="D1631" s="324"/>
    </row>
    <row r="1632" spans="2:4" s="304" customFormat="1" x14ac:dyDescent="0.2">
      <c r="B1632" s="324"/>
      <c r="C1632" s="324"/>
      <c r="D1632" s="324"/>
    </row>
    <row r="1633" spans="2:4" s="304" customFormat="1" x14ac:dyDescent="0.2">
      <c r="B1633" s="324"/>
      <c r="C1633" s="324"/>
      <c r="D1633" s="324"/>
    </row>
    <row r="1634" spans="2:4" s="304" customFormat="1" x14ac:dyDescent="0.2">
      <c r="B1634" s="324"/>
      <c r="C1634" s="324"/>
      <c r="D1634" s="324"/>
    </row>
    <row r="1635" spans="2:4" s="304" customFormat="1" x14ac:dyDescent="0.2">
      <c r="B1635" s="324"/>
      <c r="C1635" s="324"/>
      <c r="D1635" s="324"/>
    </row>
    <row r="1636" spans="2:4" s="304" customFormat="1" x14ac:dyDescent="0.2">
      <c r="B1636" s="324"/>
      <c r="C1636" s="324"/>
      <c r="D1636" s="324"/>
    </row>
    <row r="1637" spans="2:4" s="304" customFormat="1" x14ac:dyDescent="0.2">
      <c r="B1637" s="324"/>
      <c r="C1637" s="324"/>
      <c r="D1637" s="324"/>
    </row>
    <row r="1638" spans="2:4" s="304" customFormat="1" x14ac:dyDescent="0.2">
      <c r="B1638" s="324"/>
      <c r="C1638" s="324"/>
      <c r="D1638" s="324"/>
    </row>
    <row r="1639" spans="2:4" s="304" customFormat="1" x14ac:dyDescent="0.2">
      <c r="B1639" s="324"/>
      <c r="C1639" s="324"/>
      <c r="D1639" s="324"/>
    </row>
    <row r="1640" spans="2:4" s="304" customFormat="1" x14ac:dyDescent="0.2">
      <c r="B1640" s="324"/>
      <c r="C1640" s="324"/>
      <c r="D1640" s="324"/>
    </row>
    <row r="1641" spans="2:4" s="304" customFormat="1" x14ac:dyDescent="0.2">
      <c r="B1641" s="324"/>
      <c r="C1641" s="324"/>
      <c r="D1641" s="324"/>
    </row>
    <row r="1642" spans="2:4" s="304" customFormat="1" x14ac:dyDescent="0.2">
      <c r="B1642" s="324"/>
      <c r="C1642" s="324"/>
      <c r="D1642" s="324"/>
    </row>
    <row r="1643" spans="2:4" s="304" customFormat="1" x14ac:dyDescent="0.2">
      <c r="B1643" s="324"/>
      <c r="C1643" s="324"/>
      <c r="D1643" s="324"/>
    </row>
    <row r="1644" spans="2:4" s="304" customFormat="1" x14ac:dyDescent="0.2">
      <c r="B1644" s="324"/>
      <c r="C1644" s="324"/>
      <c r="D1644" s="324"/>
    </row>
    <row r="1645" spans="2:4" s="304" customFormat="1" x14ac:dyDescent="0.2">
      <c r="B1645" s="324"/>
      <c r="C1645" s="324"/>
      <c r="D1645" s="324"/>
    </row>
    <row r="1646" spans="2:4" s="304" customFormat="1" x14ac:dyDescent="0.2">
      <c r="B1646" s="324"/>
      <c r="C1646" s="324"/>
      <c r="D1646" s="324"/>
    </row>
    <row r="1647" spans="2:4" s="304" customFormat="1" x14ac:dyDescent="0.2">
      <c r="B1647" s="324"/>
      <c r="C1647" s="324"/>
      <c r="D1647" s="324"/>
    </row>
    <row r="1648" spans="2:4" s="304" customFormat="1" x14ac:dyDescent="0.2">
      <c r="B1648" s="324"/>
      <c r="C1648" s="324"/>
      <c r="D1648" s="324"/>
    </row>
    <row r="1649" spans="2:4" s="304" customFormat="1" x14ac:dyDescent="0.2">
      <c r="B1649" s="324"/>
      <c r="C1649" s="324"/>
      <c r="D1649" s="324"/>
    </row>
    <row r="1650" spans="2:4" s="304" customFormat="1" x14ac:dyDescent="0.2">
      <c r="B1650" s="324"/>
      <c r="C1650" s="324"/>
      <c r="D1650" s="324"/>
    </row>
    <row r="1651" spans="2:4" s="304" customFormat="1" x14ac:dyDescent="0.2">
      <c r="B1651" s="324"/>
      <c r="C1651" s="324"/>
      <c r="D1651" s="324"/>
    </row>
    <row r="1652" spans="2:4" s="304" customFormat="1" x14ac:dyDescent="0.2">
      <c r="B1652" s="324"/>
      <c r="C1652" s="324"/>
      <c r="D1652" s="324"/>
    </row>
    <row r="1653" spans="2:4" s="304" customFormat="1" x14ac:dyDescent="0.2">
      <c r="B1653" s="324"/>
      <c r="C1653" s="324"/>
      <c r="D1653" s="324"/>
    </row>
    <row r="1654" spans="2:4" s="304" customFormat="1" x14ac:dyDescent="0.2">
      <c r="B1654" s="324"/>
      <c r="C1654" s="324"/>
      <c r="D1654" s="324"/>
    </row>
    <row r="1655" spans="2:4" s="304" customFormat="1" x14ac:dyDescent="0.2">
      <c r="B1655" s="324"/>
      <c r="C1655" s="324"/>
      <c r="D1655" s="324"/>
    </row>
    <row r="1656" spans="2:4" s="304" customFormat="1" x14ac:dyDescent="0.2">
      <c r="B1656" s="324"/>
      <c r="C1656" s="324"/>
      <c r="D1656" s="324"/>
    </row>
    <row r="1657" spans="2:4" s="304" customFormat="1" x14ac:dyDescent="0.2">
      <c r="B1657" s="324"/>
      <c r="C1657" s="324"/>
      <c r="D1657" s="324"/>
    </row>
    <row r="1658" spans="2:4" s="304" customFormat="1" x14ac:dyDescent="0.2">
      <c r="B1658" s="324"/>
      <c r="C1658" s="324"/>
      <c r="D1658" s="324"/>
    </row>
    <row r="1659" spans="2:4" s="304" customFormat="1" x14ac:dyDescent="0.2">
      <c r="B1659" s="324"/>
      <c r="C1659" s="324"/>
      <c r="D1659" s="324"/>
    </row>
    <row r="1660" spans="2:4" s="304" customFormat="1" x14ac:dyDescent="0.2">
      <c r="B1660" s="324"/>
      <c r="C1660" s="324"/>
      <c r="D1660" s="324"/>
    </row>
    <row r="1661" spans="2:4" s="304" customFormat="1" x14ac:dyDescent="0.2">
      <c r="B1661" s="324"/>
      <c r="C1661" s="324"/>
      <c r="D1661" s="324"/>
    </row>
    <row r="1662" spans="2:4" s="304" customFormat="1" x14ac:dyDescent="0.2">
      <c r="B1662" s="324"/>
      <c r="C1662" s="324"/>
      <c r="D1662" s="324"/>
    </row>
    <row r="1663" spans="2:4" s="304" customFormat="1" x14ac:dyDescent="0.2">
      <c r="B1663" s="324"/>
      <c r="C1663" s="324"/>
      <c r="D1663" s="324"/>
    </row>
    <row r="1664" spans="2:4" s="304" customFormat="1" x14ac:dyDescent="0.2">
      <c r="B1664" s="324"/>
      <c r="C1664" s="324"/>
      <c r="D1664" s="324"/>
    </row>
    <row r="1665" spans="2:4" s="304" customFormat="1" x14ac:dyDescent="0.2">
      <c r="B1665" s="324"/>
      <c r="C1665" s="324"/>
      <c r="D1665" s="324"/>
    </row>
    <row r="1666" spans="2:4" s="304" customFormat="1" x14ac:dyDescent="0.2">
      <c r="B1666" s="324"/>
      <c r="C1666" s="324"/>
      <c r="D1666" s="324"/>
    </row>
    <row r="1667" spans="2:4" s="304" customFormat="1" x14ac:dyDescent="0.2">
      <c r="B1667" s="324"/>
      <c r="C1667" s="324"/>
      <c r="D1667" s="324"/>
    </row>
    <row r="1668" spans="2:4" s="304" customFormat="1" x14ac:dyDescent="0.2">
      <c r="B1668" s="324"/>
      <c r="C1668" s="324"/>
      <c r="D1668" s="324"/>
    </row>
    <row r="1669" spans="2:4" s="304" customFormat="1" x14ac:dyDescent="0.2">
      <c r="B1669" s="324"/>
      <c r="C1669" s="324"/>
      <c r="D1669" s="324"/>
    </row>
    <row r="1670" spans="2:4" s="304" customFormat="1" x14ac:dyDescent="0.2">
      <c r="B1670" s="324"/>
      <c r="C1670" s="324"/>
      <c r="D1670" s="324"/>
    </row>
    <row r="1671" spans="2:4" s="304" customFormat="1" x14ac:dyDescent="0.2">
      <c r="B1671" s="324"/>
      <c r="C1671" s="324"/>
      <c r="D1671" s="324"/>
    </row>
    <row r="1672" spans="2:4" s="304" customFormat="1" x14ac:dyDescent="0.2">
      <c r="B1672" s="324"/>
      <c r="C1672" s="324"/>
      <c r="D1672" s="324"/>
    </row>
    <row r="1673" spans="2:4" s="304" customFormat="1" x14ac:dyDescent="0.2">
      <c r="B1673" s="324"/>
      <c r="C1673" s="324"/>
      <c r="D1673" s="324"/>
    </row>
    <row r="1674" spans="2:4" s="304" customFormat="1" x14ac:dyDescent="0.2">
      <c r="B1674" s="324"/>
      <c r="C1674" s="324"/>
      <c r="D1674" s="324"/>
    </row>
    <row r="1675" spans="2:4" s="304" customFormat="1" x14ac:dyDescent="0.2">
      <c r="B1675" s="324"/>
      <c r="C1675" s="324"/>
      <c r="D1675" s="324"/>
    </row>
    <row r="1676" spans="2:4" s="304" customFormat="1" x14ac:dyDescent="0.2">
      <c r="B1676" s="324"/>
      <c r="C1676" s="324"/>
      <c r="D1676" s="324"/>
    </row>
    <row r="1677" spans="2:4" s="304" customFormat="1" x14ac:dyDescent="0.2">
      <c r="B1677" s="324"/>
      <c r="C1677" s="324"/>
      <c r="D1677" s="324"/>
    </row>
    <row r="1678" spans="2:4" s="304" customFormat="1" x14ac:dyDescent="0.2">
      <c r="B1678" s="324"/>
      <c r="C1678" s="324"/>
      <c r="D1678" s="324"/>
    </row>
    <row r="1679" spans="2:4" s="304" customFormat="1" x14ac:dyDescent="0.2">
      <c r="B1679" s="324"/>
      <c r="C1679" s="324"/>
      <c r="D1679" s="324"/>
    </row>
    <row r="1680" spans="2:4" s="304" customFormat="1" x14ac:dyDescent="0.2">
      <c r="B1680" s="324"/>
      <c r="C1680" s="324"/>
      <c r="D1680" s="324"/>
    </row>
    <row r="1681" spans="2:4" s="304" customFormat="1" x14ac:dyDescent="0.2">
      <c r="B1681" s="324"/>
      <c r="C1681" s="324"/>
      <c r="D1681" s="324"/>
    </row>
    <row r="1682" spans="2:4" s="304" customFormat="1" x14ac:dyDescent="0.2">
      <c r="B1682" s="324"/>
      <c r="C1682" s="324"/>
      <c r="D1682" s="324"/>
    </row>
    <row r="1683" spans="2:4" s="304" customFormat="1" x14ac:dyDescent="0.2">
      <c r="B1683" s="324"/>
      <c r="C1683" s="324"/>
      <c r="D1683" s="324"/>
    </row>
    <row r="1684" spans="2:4" s="304" customFormat="1" x14ac:dyDescent="0.2">
      <c r="B1684" s="324"/>
      <c r="C1684" s="324"/>
      <c r="D1684" s="324"/>
    </row>
    <row r="1685" spans="2:4" s="304" customFormat="1" x14ac:dyDescent="0.2">
      <c r="B1685" s="324"/>
      <c r="C1685" s="324"/>
      <c r="D1685" s="324"/>
    </row>
    <row r="1686" spans="2:4" s="304" customFormat="1" x14ac:dyDescent="0.2">
      <c r="B1686" s="324"/>
      <c r="C1686" s="324"/>
      <c r="D1686" s="324"/>
    </row>
    <row r="1687" spans="2:4" s="304" customFormat="1" x14ac:dyDescent="0.2">
      <c r="B1687" s="324"/>
      <c r="C1687" s="324"/>
      <c r="D1687" s="324"/>
    </row>
    <row r="1688" spans="2:4" s="304" customFormat="1" x14ac:dyDescent="0.2">
      <c r="B1688" s="324"/>
      <c r="C1688" s="324"/>
      <c r="D1688" s="324"/>
    </row>
    <row r="1689" spans="2:4" s="304" customFormat="1" x14ac:dyDescent="0.2">
      <c r="B1689" s="324"/>
      <c r="C1689" s="324"/>
      <c r="D1689" s="324"/>
    </row>
    <row r="1690" spans="2:4" s="304" customFormat="1" x14ac:dyDescent="0.2">
      <c r="B1690" s="324"/>
      <c r="C1690" s="324"/>
      <c r="D1690" s="324"/>
    </row>
    <row r="1691" spans="2:4" s="304" customFormat="1" x14ac:dyDescent="0.2">
      <c r="B1691" s="324"/>
      <c r="C1691" s="324"/>
      <c r="D1691" s="324"/>
    </row>
    <row r="1692" spans="2:4" s="304" customFormat="1" x14ac:dyDescent="0.2">
      <c r="B1692" s="324"/>
      <c r="C1692" s="324"/>
      <c r="D1692" s="324"/>
    </row>
    <row r="1693" spans="2:4" s="304" customFormat="1" x14ac:dyDescent="0.2">
      <c r="B1693" s="324"/>
      <c r="C1693" s="324"/>
      <c r="D1693" s="324"/>
    </row>
    <row r="1694" spans="2:4" s="304" customFormat="1" x14ac:dyDescent="0.2">
      <c r="B1694" s="324"/>
      <c r="C1694" s="324"/>
      <c r="D1694" s="324"/>
    </row>
    <row r="1695" spans="2:4" s="304" customFormat="1" x14ac:dyDescent="0.2">
      <c r="B1695" s="324"/>
      <c r="C1695" s="324"/>
      <c r="D1695" s="324"/>
    </row>
    <row r="1696" spans="2:4" s="304" customFormat="1" x14ac:dyDescent="0.2">
      <c r="B1696" s="324"/>
      <c r="C1696" s="324"/>
      <c r="D1696" s="324"/>
    </row>
    <row r="1697" spans="2:4" s="304" customFormat="1" x14ac:dyDescent="0.2">
      <c r="B1697" s="324"/>
      <c r="C1697" s="324"/>
      <c r="D1697" s="324"/>
    </row>
    <row r="1698" spans="2:4" s="304" customFormat="1" x14ac:dyDescent="0.2">
      <c r="B1698" s="324"/>
      <c r="C1698" s="324"/>
      <c r="D1698" s="324"/>
    </row>
    <row r="1699" spans="2:4" s="304" customFormat="1" x14ac:dyDescent="0.2">
      <c r="B1699" s="324"/>
      <c r="C1699" s="324"/>
      <c r="D1699" s="324"/>
    </row>
    <row r="1700" spans="2:4" s="304" customFormat="1" x14ac:dyDescent="0.2">
      <c r="B1700" s="324"/>
      <c r="C1700" s="324"/>
      <c r="D1700" s="324"/>
    </row>
    <row r="1701" spans="2:4" s="304" customFormat="1" x14ac:dyDescent="0.2">
      <c r="B1701" s="324"/>
      <c r="C1701" s="324"/>
      <c r="D1701" s="324"/>
    </row>
    <row r="1702" spans="2:4" s="304" customFormat="1" x14ac:dyDescent="0.2">
      <c r="B1702" s="324"/>
      <c r="C1702" s="324"/>
      <c r="D1702" s="324"/>
    </row>
    <row r="1703" spans="2:4" s="304" customFormat="1" x14ac:dyDescent="0.2">
      <c r="B1703" s="324"/>
      <c r="C1703" s="324"/>
      <c r="D1703" s="324"/>
    </row>
    <row r="1704" spans="2:4" s="304" customFormat="1" x14ac:dyDescent="0.2">
      <c r="B1704" s="324"/>
      <c r="C1704" s="324"/>
      <c r="D1704" s="324"/>
    </row>
    <row r="1705" spans="2:4" s="304" customFormat="1" x14ac:dyDescent="0.2">
      <c r="B1705" s="324"/>
      <c r="C1705" s="324"/>
      <c r="D1705" s="324"/>
    </row>
    <row r="1706" spans="2:4" s="304" customFormat="1" x14ac:dyDescent="0.2">
      <c r="B1706" s="324"/>
      <c r="C1706" s="324"/>
      <c r="D1706" s="324"/>
    </row>
    <row r="1707" spans="2:4" s="304" customFormat="1" x14ac:dyDescent="0.2">
      <c r="B1707" s="324"/>
      <c r="C1707" s="324"/>
      <c r="D1707" s="324"/>
    </row>
    <row r="1708" spans="2:4" s="304" customFormat="1" x14ac:dyDescent="0.2">
      <c r="B1708" s="324"/>
      <c r="C1708" s="324"/>
      <c r="D1708" s="324"/>
    </row>
    <row r="1709" spans="2:4" s="304" customFormat="1" x14ac:dyDescent="0.2">
      <c r="B1709" s="324"/>
      <c r="C1709" s="324"/>
      <c r="D1709" s="324"/>
    </row>
    <row r="1710" spans="2:4" s="304" customFormat="1" x14ac:dyDescent="0.2">
      <c r="B1710" s="324"/>
      <c r="C1710" s="324"/>
      <c r="D1710" s="324"/>
    </row>
    <row r="1711" spans="2:4" s="304" customFormat="1" x14ac:dyDescent="0.2">
      <c r="B1711" s="324"/>
      <c r="C1711" s="324"/>
      <c r="D1711" s="324"/>
    </row>
    <row r="1712" spans="2:4" s="304" customFormat="1" x14ac:dyDescent="0.2">
      <c r="B1712" s="324"/>
      <c r="C1712" s="324"/>
      <c r="D1712" s="324"/>
    </row>
    <row r="1713" spans="2:4" s="304" customFormat="1" x14ac:dyDescent="0.2">
      <c r="B1713" s="324"/>
      <c r="C1713" s="324"/>
      <c r="D1713" s="324"/>
    </row>
    <row r="1714" spans="2:4" s="304" customFormat="1" x14ac:dyDescent="0.2">
      <c r="B1714" s="324"/>
      <c r="C1714" s="324"/>
      <c r="D1714" s="324"/>
    </row>
    <row r="1715" spans="2:4" s="304" customFormat="1" x14ac:dyDescent="0.2">
      <c r="B1715" s="324"/>
      <c r="C1715" s="324"/>
      <c r="D1715" s="324"/>
    </row>
    <row r="1716" spans="2:4" s="304" customFormat="1" x14ac:dyDescent="0.2">
      <c r="B1716" s="324"/>
      <c r="C1716" s="324"/>
      <c r="D1716" s="324"/>
    </row>
    <row r="1717" spans="2:4" s="304" customFormat="1" x14ac:dyDescent="0.2">
      <c r="B1717" s="324"/>
      <c r="C1717" s="324"/>
      <c r="D1717" s="324"/>
    </row>
    <row r="1718" spans="2:4" s="304" customFormat="1" x14ac:dyDescent="0.2">
      <c r="B1718" s="324"/>
      <c r="C1718" s="324"/>
      <c r="D1718" s="324"/>
    </row>
    <row r="1719" spans="2:4" s="304" customFormat="1" x14ac:dyDescent="0.2">
      <c r="B1719" s="324"/>
      <c r="C1719" s="324"/>
      <c r="D1719" s="324"/>
    </row>
    <row r="1720" spans="2:4" s="304" customFormat="1" x14ac:dyDescent="0.2">
      <c r="B1720" s="324"/>
      <c r="C1720" s="324"/>
      <c r="D1720" s="324"/>
    </row>
    <row r="1721" spans="2:4" s="304" customFormat="1" x14ac:dyDescent="0.2">
      <c r="B1721" s="324"/>
      <c r="C1721" s="324"/>
      <c r="D1721" s="324"/>
    </row>
    <row r="1722" spans="2:4" s="304" customFormat="1" x14ac:dyDescent="0.2">
      <c r="B1722" s="324"/>
      <c r="C1722" s="324"/>
      <c r="D1722" s="324"/>
    </row>
    <row r="1723" spans="2:4" s="304" customFormat="1" x14ac:dyDescent="0.2">
      <c r="B1723" s="324"/>
      <c r="C1723" s="324"/>
      <c r="D1723" s="324"/>
    </row>
    <row r="1724" spans="2:4" s="304" customFormat="1" x14ac:dyDescent="0.2">
      <c r="B1724" s="324"/>
      <c r="C1724" s="324"/>
      <c r="D1724" s="324"/>
    </row>
    <row r="1725" spans="2:4" s="304" customFormat="1" x14ac:dyDescent="0.2">
      <c r="B1725" s="324"/>
      <c r="C1725" s="324"/>
      <c r="D1725" s="324"/>
    </row>
    <row r="1726" spans="2:4" s="304" customFormat="1" x14ac:dyDescent="0.2">
      <c r="B1726" s="324"/>
      <c r="C1726" s="324"/>
      <c r="D1726" s="324"/>
    </row>
    <row r="1727" spans="2:4" s="304" customFormat="1" x14ac:dyDescent="0.2">
      <c r="B1727" s="324"/>
      <c r="C1727" s="324"/>
      <c r="D1727" s="324"/>
    </row>
    <row r="1728" spans="2:4" s="304" customFormat="1" x14ac:dyDescent="0.2">
      <c r="B1728" s="324"/>
      <c r="C1728" s="324"/>
      <c r="D1728" s="324"/>
    </row>
    <row r="1729" spans="2:4" s="304" customFormat="1" x14ac:dyDescent="0.2">
      <c r="B1729" s="324"/>
      <c r="C1729" s="324"/>
      <c r="D1729" s="324"/>
    </row>
    <row r="1730" spans="2:4" s="304" customFormat="1" x14ac:dyDescent="0.2">
      <c r="B1730" s="324"/>
      <c r="C1730" s="324"/>
      <c r="D1730" s="324"/>
    </row>
    <row r="1731" spans="2:4" s="304" customFormat="1" x14ac:dyDescent="0.2">
      <c r="B1731" s="324"/>
      <c r="C1731" s="324"/>
      <c r="D1731" s="324"/>
    </row>
    <row r="1732" spans="2:4" s="304" customFormat="1" x14ac:dyDescent="0.2">
      <c r="B1732" s="324"/>
      <c r="C1732" s="324"/>
      <c r="D1732" s="324"/>
    </row>
    <row r="1733" spans="2:4" s="304" customFormat="1" x14ac:dyDescent="0.2">
      <c r="B1733" s="324"/>
      <c r="C1733" s="324"/>
      <c r="D1733" s="324"/>
    </row>
    <row r="1734" spans="2:4" s="304" customFormat="1" x14ac:dyDescent="0.2">
      <c r="B1734" s="324"/>
      <c r="C1734" s="324"/>
      <c r="D1734" s="324"/>
    </row>
    <row r="1735" spans="2:4" s="304" customFormat="1" x14ac:dyDescent="0.2">
      <c r="B1735" s="324"/>
      <c r="C1735" s="324"/>
      <c r="D1735" s="324"/>
    </row>
    <row r="1736" spans="2:4" s="304" customFormat="1" x14ac:dyDescent="0.2">
      <c r="B1736" s="324"/>
      <c r="C1736" s="324"/>
      <c r="D1736" s="324"/>
    </row>
    <row r="1737" spans="2:4" s="304" customFormat="1" x14ac:dyDescent="0.2">
      <c r="B1737" s="324"/>
      <c r="C1737" s="324"/>
      <c r="D1737" s="324"/>
    </row>
    <row r="1738" spans="2:4" s="304" customFormat="1" x14ac:dyDescent="0.2">
      <c r="B1738" s="324"/>
      <c r="C1738" s="324"/>
      <c r="D1738" s="324"/>
    </row>
    <row r="1739" spans="2:4" s="304" customFormat="1" x14ac:dyDescent="0.2">
      <c r="B1739" s="324"/>
      <c r="C1739" s="324"/>
      <c r="D1739" s="324"/>
    </row>
    <row r="1740" spans="2:4" s="304" customFormat="1" x14ac:dyDescent="0.2">
      <c r="B1740" s="324"/>
      <c r="C1740" s="324"/>
      <c r="D1740" s="324"/>
    </row>
    <row r="1741" spans="2:4" s="304" customFormat="1" x14ac:dyDescent="0.2">
      <c r="B1741" s="324"/>
      <c r="C1741" s="324"/>
      <c r="D1741" s="324"/>
    </row>
    <row r="1742" spans="2:4" s="304" customFormat="1" x14ac:dyDescent="0.2">
      <c r="B1742" s="324"/>
      <c r="C1742" s="324"/>
      <c r="D1742" s="324"/>
    </row>
    <row r="1743" spans="2:4" s="304" customFormat="1" x14ac:dyDescent="0.2">
      <c r="B1743" s="324"/>
      <c r="C1743" s="324"/>
      <c r="D1743" s="324"/>
    </row>
    <row r="1744" spans="2:4" s="304" customFormat="1" x14ac:dyDescent="0.2">
      <c r="B1744" s="324"/>
      <c r="C1744" s="324"/>
      <c r="D1744" s="324"/>
    </row>
    <row r="1745" spans="2:4" s="304" customFormat="1" x14ac:dyDescent="0.2">
      <c r="B1745" s="324"/>
      <c r="C1745" s="324"/>
      <c r="D1745" s="324"/>
    </row>
    <row r="1746" spans="2:4" s="304" customFormat="1" x14ac:dyDescent="0.2">
      <c r="B1746" s="324"/>
      <c r="C1746" s="324"/>
      <c r="D1746" s="324"/>
    </row>
    <row r="1747" spans="2:4" s="304" customFormat="1" x14ac:dyDescent="0.2">
      <c r="B1747" s="324"/>
      <c r="C1747" s="324"/>
      <c r="D1747" s="324"/>
    </row>
    <row r="1748" spans="2:4" s="304" customFormat="1" x14ac:dyDescent="0.2">
      <c r="B1748" s="324"/>
      <c r="C1748" s="324"/>
      <c r="D1748" s="324"/>
    </row>
    <row r="1749" spans="2:4" s="304" customFormat="1" x14ac:dyDescent="0.2">
      <c r="B1749" s="324"/>
      <c r="C1749" s="324"/>
      <c r="D1749" s="324"/>
    </row>
    <row r="1750" spans="2:4" s="304" customFormat="1" x14ac:dyDescent="0.2">
      <c r="B1750" s="324"/>
      <c r="C1750" s="324"/>
      <c r="D1750" s="324"/>
    </row>
    <row r="1751" spans="2:4" s="304" customFormat="1" x14ac:dyDescent="0.2">
      <c r="B1751" s="324"/>
      <c r="C1751" s="324"/>
      <c r="D1751" s="324"/>
    </row>
    <row r="1752" spans="2:4" s="304" customFormat="1" x14ac:dyDescent="0.2">
      <c r="B1752" s="324"/>
      <c r="C1752" s="324"/>
      <c r="D1752" s="324"/>
    </row>
    <row r="1753" spans="2:4" s="304" customFormat="1" x14ac:dyDescent="0.2">
      <c r="B1753" s="324"/>
      <c r="C1753" s="324"/>
      <c r="D1753" s="324"/>
    </row>
    <row r="1754" spans="2:4" s="304" customFormat="1" x14ac:dyDescent="0.2">
      <c r="B1754" s="324"/>
      <c r="C1754" s="324"/>
      <c r="D1754" s="324"/>
    </row>
    <row r="1755" spans="2:4" s="304" customFormat="1" x14ac:dyDescent="0.2">
      <c r="B1755" s="324"/>
      <c r="C1755" s="324"/>
      <c r="D1755" s="324"/>
    </row>
    <row r="1756" spans="2:4" s="304" customFormat="1" x14ac:dyDescent="0.2">
      <c r="B1756" s="324"/>
      <c r="C1756" s="324"/>
      <c r="D1756" s="324"/>
    </row>
    <row r="1757" spans="2:4" s="304" customFormat="1" x14ac:dyDescent="0.2">
      <c r="B1757" s="324"/>
      <c r="C1757" s="324"/>
      <c r="D1757" s="324"/>
    </row>
    <row r="1758" spans="2:4" s="304" customFormat="1" x14ac:dyDescent="0.2">
      <c r="B1758" s="324"/>
      <c r="C1758" s="324"/>
      <c r="D1758" s="324"/>
    </row>
    <row r="1759" spans="2:4" s="304" customFormat="1" x14ac:dyDescent="0.2">
      <c r="B1759" s="324"/>
      <c r="C1759" s="324"/>
      <c r="D1759" s="324"/>
    </row>
    <row r="1760" spans="2:4" s="304" customFormat="1" x14ac:dyDescent="0.2">
      <c r="B1760" s="324"/>
      <c r="C1760" s="324"/>
      <c r="D1760" s="324"/>
    </row>
    <row r="1761" spans="2:4" s="304" customFormat="1" x14ac:dyDescent="0.2">
      <c r="B1761" s="324"/>
      <c r="C1761" s="324"/>
      <c r="D1761" s="324"/>
    </row>
    <row r="1762" spans="2:4" s="304" customFormat="1" x14ac:dyDescent="0.2">
      <c r="B1762" s="324"/>
      <c r="C1762" s="324"/>
      <c r="D1762" s="324"/>
    </row>
    <row r="1763" spans="2:4" s="304" customFormat="1" x14ac:dyDescent="0.2">
      <c r="B1763" s="324"/>
      <c r="C1763" s="324"/>
      <c r="D1763" s="324"/>
    </row>
    <row r="1764" spans="2:4" s="304" customFormat="1" x14ac:dyDescent="0.2">
      <c r="B1764" s="324"/>
      <c r="C1764" s="324"/>
      <c r="D1764" s="324"/>
    </row>
    <row r="1765" spans="2:4" s="304" customFormat="1" x14ac:dyDescent="0.2">
      <c r="B1765" s="324"/>
      <c r="C1765" s="324"/>
      <c r="D1765" s="324"/>
    </row>
    <row r="1766" spans="2:4" s="304" customFormat="1" x14ac:dyDescent="0.2">
      <c r="B1766" s="324"/>
      <c r="C1766" s="324"/>
      <c r="D1766" s="324"/>
    </row>
    <row r="1767" spans="2:4" s="304" customFormat="1" x14ac:dyDescent="0.2">
      <c r="B1767" s="324"/>
      <c r="C1767" s="324"/>
      <c r="D1767" s="324"/>
    </row>
    <row r="1768" spans="2:4" s="304" customFormat="1" x14ac:dyDescent="0.2">
      <c r="B1768" s="324"/>
      <c r="C1768" s="324"/>
      <c r="D1768" s="324"/>
    </row>
    <row r="1769" spans="2:4" s="304" customFormat="1" x14ac:dyDescent="0.2">
      <c r="B1769" s="324"/>
      <c r="C1769" s="324"/>
      <c r="D1769" s="324"/>
    </row>
    <row r="1770" spans="2:4" s="304" customFormat="1" x14ac:dyDescent="0.2">
      <c r="B1770" s="324"/>
      <c r="C1770" s="324"/>
      <c r="D1770" s="324"/>
    </row>
    <row r="1771" spans="2:4" s="304" customFormat="1" x14ac:dyDescent="0.2">
      <c r="B1771" s="324"/>
      <c r="C1771" s="324"/>
      <c r="D1771" s="324"/>
    </row>
    <row r="1772" spans="2:4" s="304" customFormat="1" x14ac:dyDescent="0.2">
      <c r="B1772" s="324"/>
      <c r="C1772" s="324"/>
      <c r="D1772" s="324"/>
    </row>
    <row r="1773" spans="2:4" s="304" customFormat="1" x14ac:dyDescent="0.2">
      <c r="B1773" s="324"/>
      <c r="C1773" s="324"/>
      <c r="D1773" s="324"/>
    </row>
    <row r="1774" spans="2:4" s="304" customFormat="1" x14ac:dyDescent="0.2">
      <c r="B1774" s="324"/>
      <c r="C1774" s="324"/>
      <c r="D1774" s="324"/>
    </row>
    <row r="1775" spans="2:4" s="304" customFormat="1" x14ac:dyDescent="0.2">
      <c r="B1775" s="324"/>
      <c r="C1775" s="324"/>
      <c r="D1775" s="324"/>
    </row>
    <row r="1776" spans="2:4" s="304" customFormat="1" x14ac:dyDescent="0.2">
      <c r="B1776" s="324"/>
      <c r="C1776" s="324"/>
      <c r="D1776" s="324"/>
    </row>
    <row r="1777" spans="2:4" s="304" customFormat="1" x14ac:dyDescent="0.2">
      <c r="B1777" s="324"/>
      <c r="C1777" s="324"/>
      <c r="D1777" s="324"/>
    </row>
    <row r="1778" spans="2:4" s="304" customFormat="1" x14ac:dyDescent="0.2">
      <c r="B1778" s="324"/>
      <c r="C1778" s="324"/>
      <c r="D1778" s="324"/>
    </row>
    <row r="1779" spans="2:4" s="304" customFormat="1" x14ac:dyDescent="0.2">
      <c r="B1779" s="324"/>
      <c r="C1779" s="324"/>
      <c r="D1779" s="324"/>
    </row>
    <row r="1780" spans="2:4" s="304" customFormat="1" x14ac:dyDescent="0.2">
      <c r="B1780" s="324"/>
      <c r="C1780" s="324"/>
      <c r="D1780" s="324"/>
    </row>
    <row r="1781" spans="2:4" s="304" customFormat="1" x14ac:dyDescent="0.2">
      <c r="B1781" s="324"/>
      <c r="C1781" s="324"/>
      <c r="D1781" s="324"/>
    </row>
    <row r="1782" spans="2:4" s="304" customFormat="1" x14ac:dyDescent="0.2">
      <c r="B1782" s="324"/>
      <c r="C1782" s="324"/>
      <c r="D1782" s="324"/>
    </row>
    <row r="1783" spans="2:4" s="304" customFormat="1" x14ac:dyDescent="0.2">
      <c r="B1783" s="324"/>
      <c r="C1783" s="324"/>
      <c r="D1783" s="324"/>
    </row>
    <row r="1784" spans="2:4" s="304" customFormat="1" x14ac:dyDescent="0.2">
      <c r="B1784" s="324"/>
      <c r="C1784" s="324"/>
      <c r="D1784" s="324"/>
    </row>
    <row r="1785" spans="2:4" s="304" customFormat="1" x14ac:dyDescent="0.2">
      <c r="B1785" s="324"/>
      <c r="C1785" s="324"/>
      <c r="D1785" s="324"/>
    </row>
    <row r="1786" spans="2:4" s="304" customFormat="1" x14ac:dyDescent="0.2">
      <c r="B1786" s="324"/>
      <c r="C1786" s="324"/>
      <c r="D1786" s="324"/>
    </row>
    <row r="1787" spans="2:4" s="304" customFormat="1" x14ac:dyDescent="0.2">
      <c r="B1787" s="324"/>
      <c r="C1787" s="324"/>
      <c r="D1787" s="324"/>
    </row>
    <row r="1788" spans="2:4" s="304" customFormat="1" x14ac:dyDescent="0.2">
      <c r="B1788" s="324"/>
      <c r="C1788" s="324"/>
      <c r="D1788" s="324"/>
    </row>
    <row r="1789" spans="2:4" s="304" customFormat="1" x14ac:dyDescent="0.2">
      <c r="B1789" s="324"/>
      <c r="C1789" s="324"/>
      <c r="D1789" s="324"/>
    </row>
    <row r="1790" spans="2:4" s="304" customFormat="1" x14ac:dyDescent="0.2">
      <c r="B1790" s="324"/>
      <c r="C1790" s="324"/>
      <c r="D1790" s="324"/>
    </row>
    <row r="1791" spans="2:4" s="304" customFormat="1" x14ac:dyDescent="0.2">
      <c r="B1791" s="324"/>
      <c r="C1791" s="324"/>
      <c r="D1791" s="324"/>
    </row>
    <row r="1792" spans="2:4" s="304" customFormat="1" x14ac:dyDescent="0.2">
      <c r="B1792" s="324"/>
      <c r="C1792" s="324"/>
      <c r="D1792" s="324"/>
    </row>
    <row r="1793" spans="2:4" s="304" customFormat="1" x14ac:dyDescent="0.2">
      <c r="B1793" s="324"/>
      <c r="C1793" s="324"/>
      <c r="D1793" s="324"/>
    </row>
    <row r="1794" spans="2:4" s="304" customFormat="1" x14ac:dyDescent="0.2">
      <c r="B1794" s="324"/>
      <c r="C1794" s="324"/>
      <c r="D1794" s="324"/>
    </row>
    <row r="1795" spans="2:4" s="304" customFormat="1" x14ac:dyDescent="0.2">
      <c r="B1795" s="324"/>
      <c r="C1795" s="324"/>
      <c r="D1795" s="324"/>
    </row>
    <row r="1796" spans="2:4" s="304" customFormat="1" x14ac:dyDescent="0.2">
      <c r="B1796" s="324"/>
      <c r="C1796" s="324"/>
      <c r="D1796" s="324"/>
    </row>
    <row r="1797" spans="2:4" s="304" customFormat="1" x14ac:dyDescent="0.2">
      <c r="B1797" s="324"/>
      <c r="C1797" s="324"/>
      <c r="D1797" s="324"/>
    </row>
    <row r="1798" spans="2:4" s="304" customFormat="1" x14ac:dyDescent="0.2">
      <c r="B1798" s="324"/>
      <c r="C1798" s="324"/>
      <c r="D1798" s="324"/>
    </row>
    <row r="1799" spans="2:4" s="304" customFormat="1" x14ac:dyDescent="0.2">
      <c r="B1799" s="324"/>
      <c r="C1799" s="324"/>
      <c r="D1799" s="324"/>
    </row>
    <row r="1800" spans="2:4" s="304" customFormat="1" x14ac:dyDescent="0.2">
      <c r="B1800" s="324"/>
      <c r="C1800" s="324"/>
      <c r="D1800" s="324"/>
    </row>
    <row r="1801" spans="2:4" s="304" customFormat="1" x14ac:dyDescent="0.2">
      <c r="B1801" s="324"/>
      <c r="C1801" s="324"/>
      <c r="D1801" s="324"/>
    </row>
    <row r="1802" spans="2:4" s="304" customFormat="1" x14ac:dyDescent="0.2">
      <c r="B1802" s="324"/>
      <c r="C1802" s="324"/>
      <c r="D1802" s="324"/>
    </row>
    <row r="1803" spans="2:4" s="304" customFormat="1" x14ac:dyDescent="0.2">
      <c r="B1803" s="324"/>
      <c r="C1803" s="324"/>
      <c r="D1803" s="324"/>
    </row>
    <row r="1804" spans="2:4" s="304" customFormat="1" x14ac:dyDescent="0.2">
      <c r="B1804" s="324"/>
      <c r="C1804" s="324"/>
      <c r="D1804" s="324"/>
    </row>
    <row r="1805" spans="2:4" s="304" customFormat="1" x14ac:dyDescent="0.2">
      <c r="B1805" s="324"/>
      <c r="C1805" s="324"/>
      <c r="D1805" s="324"/>
    </row>
    <row r="1806" spans="2:4" s="304" customFormat="1" x14ac:dyDescent="0.2">
      <c r="B1806" s="324"/>
      <c r="C1806" s="324"/>
      <c r="D1806" s="324"/>
    </row>
    <row r="1807" spans="2:4" s="304" customFormat="1" x14ac:dyDescent="0.2">
      <c r="B1807" s="324"/>
      <c r="C1807" s="324"/>
      <c r="D1807" s="324"/>
    </row>
    <row r="1808" spans="2:4" s="304" customFormat="1" x14ac:dyDescent="0.2">
      <c r="B1808" s="324"/>
      <c r="C1808" s="324"/>
      <c r="D1808" s="324"/>
    </row>
    <row r="1809" spans="2:4" s="304" customFormat="1" x14ac:dyDescent="0.2">
      <c r="B1809" s="324"/>
      <c r="C1809" s="324"/>
      <c r="D1809" s="324"/>
    </row>
    <row r="1810" spans="2:4" s="304" customFormat="1" x14ac:dyDescent="0.2">
      <c r="B1810" s="324"/>
      <c r="C1810" s="324"/>
      <c r="D1810" s="324"/>
    </row>
    <row r="1811" spans="2:4" s="304" customFormat="1" x14ac:dyDescent="0.2">
      <c r="B1811" s="324"/>
      <c r="C1811" s="324"/>
      <c r="D1811" s="324"/>
    </row>
    <row r="1812" spans="2:4" s="304" customFormat="1" x14ac:dyDescent="0.2">
      <c r="B1812" s="324"/>
      <c r="C1812" s="324"/>
      <c r="D1812" s="324"/>
    </row>
    <row r="1813" spans="2:4" s="304" customFormat="1" x14ac:dyDescent="0.2">
      <c r="B1813" s="324"/>
      <c r="C1813" s="324"/>
      <c r="D1813" s="324"/>
    </row>
    <row r="1814" spans="2:4" s="304" customFormat="1" x14ac:dyDescent="0.2">
      <c r="B1814" s="324"/>
      <c r="C1814" s="324"/>
      <c r="D1814" s="324"/>
    </row>
    <row r="1815" spans="2:4" s="304" customFormat="1" x14ac:dyDescent="0.2">
      <c r="B1815" s="324"/>
      <c r="C1815" s="324"/>
      <c r="D1815" s="324"/>
    </row>
    <row r="1816" spans="2:4" s="304" customFormat="1" x14ac:dyDescent="0.2">
      <c r="B1816" s="324"/>
      <c r="C1816" s="324"/>
      <c r="D1816" s="324"/>
    </row>
    <row r="1817" spans="2:4" s="304" customFormat="1" x14ac:dyDescent="0.2">
      <c r="B1817" s="324"/>
      <c r="C1817" s="324"/>
      <c r="D1817" s="324"/>
    </row>
    <row r="1818" spans="2:4" s="304" customFormat="1" x14ac:dyDescent="0.2">
      <c r="B1818" s="324"/>
      <c r="C1818" s="324"/>
      <c r="D1818" s="324"/>
    </row>
    <row r="1819" spans="2:4" s="304" customFormat="1" x14ac:dyDescent="0.2">
      <c r="B1819" s="324"/>
      <c r="C1819" s="324"/>
      <c r="D1819" s="324"/>
    </row>
    <row r="1820" spans="2:4" s="304" customFormat="1" x14ac:dyDescent="0.2">
      <c r="B1820" s="324"/>
      <c r="C1820" s="324"/>
      <c r="D1820" s="324"/>
    </row>
    <row r="1821" spans="2:4" s="304" customFormat="1" x14ac:dyDescent="0.2">
      <c r="B1821" s="324"/>
      <c r="C1821" s="324"/>
      <c r="D1821" s="324"/>
    </row>
    <row r="1822" spans="2:4" s="304" customFormat="1" x14ac:dyDescent="0.2">
      <c r="B1822" s="324"/>
      <c r="C1822" s="324"/>
      <c r="D1822" s="324"/>
    </row>
    <row r="1823" spans="2:4" s="304" customFormat="1" x14ac:dyDescent="0.2">
      <c r="B1823" s="324"/>
      <c r="C1823" s="324"/>
      <c r="D1823" s="324"/>
    </row>
    <row r="1824" spans="2:4" s="304" customFormat="1" x14ac:dyDescent="0.2">
      <c r="B1824" s="324"/>
      <c r="C1824" s="324"/>
      <c r="D1824" s="324"/>
    </row>
    <row r="1825" spans="2:4" s="304" customFormat="1" x14ac:dyDescent="0.2">
      <c r="B1825" s="324"/>
      <c r="C1825" s="324"/>
      <c r="D1825" s="324"/>
    </row>
    <row r="1826" spans="2:4" s="304" customFormat="1" x14ac:dyDescent="0.2">
      <c r="B1826" s="324"/>
      <c r="C1826" s="324"/>
      <c r="D1826" s="324"/>
    </row>
    <row r="1827" spans="2:4" s="304" customFormat="1" x14ac:dyDescent="0.2">
      <c r="B1827" s="324"/>
      <c r="C1827" s="324"/>
      <c r="D1827" s="324"/>
    </row>
    <row r="1828" spans="2:4" s="304" customFormat="1" x14ac:dyDescent="0.2">
      <c r="B1828" s="324"/>
      <c r="C1828" s="324"/>
      <c r="D1828" s="324"/>
    </row>
    <row r="1829" spans="2:4" s="304" customFormat="1" x14ac:dyDescent="0.2">
      <c r="B1829" s="324"/>
      <c r="C1829" s="324"/>
      <c r="D1829" s="324"/>
    </row>
    <row r="1830" spans="2:4" s="304" customFormat="1" x14ac:dyDescent="0.2">
      <c r="B1830" s="324"/>
      <c r="C1830" s="324"/>
      <c r="D1830" s="324"/>
    </row>
    <row r="1831" spans="2:4" s="304" customFormat="1" x14ac:dyDescent="0.2">
      <c r="B1831" s="324"/>
      <c r="C1831" s="324"/>
      <c r="D1831" s="324"/>
    </row>
    <row r="1832" spans="2:4" s="304" customFormat="1" x14ac:dyDescent="0.2">
      <c r="B1832" s="324"/>
      <c r="C1832" s="324"/>
      <c r="D1832" s="324"/>
    </row>
    <row r="1833" spans="2:4" s="304" customFormat="1" x14ac:dyDescent="0.2">
      <c r="B1833" s="324"/>
      <c r="C1833" s="324"/>
      <c r="D1833" s="324"/>
    </row>
    <row r="1834" spans="2:4" s="304" customFormat="1" x14ac:dyDescent="0.2">
      <c r="B1834" s="324"/>
      <c r="C1834" s="324"/>
      <c r="D1834" s="324"/>
    </row>
    <row r="1835" spans="2:4" s="304" customFormat="1" x14ac:dyDescent="0.2">
      <c r="B1835" s="324"/>
      <c r="C1835" s="324"/>
      <c r="D1835" s="324"/>
    </row>
    <row r="1836" spans="2:4" s="304" customFormat="1" x14ac:dyDescent="0.2">
      <c r="B1836" s="324"/>
      <c r="C1836" s="324"/>
      <c r="D1836" s="324"/>
    </row>
    <row r="1837" spans="2:4" s="304" customFormat="1" x14ac:dyDescent="0.2">
      <c r="B1837" s="324"/>
      <c r="C1837" s="324"/>
      <c r="D1837" s="324"/>
    </row>
    <row r="1838" spans="2:4" s="304" customFormat="1" x14ac:dyDescent="0.2">
      <c r="B1838" s="324"/>
      <c r="C1838" s="324"/>
      <c r="D1838" s="324"/>
    </row>
    <row r="1839" spans="2:4" s="304" customFormat="1" x14ac:dyDescent="0.2">
      <c r="B1839" s="324"/>
      <c r="C1839" s="324"/>
      <c r="D1839" s="324"/>
    </row>
    <row r="1840" spans="2:4" s="304" customFormat="1" x14ac:dyDescent="0.2">
      <c r="B1840" s="324"/>
      <c r="C1840" s="324"/>
      <c r="D1840" s="324"/>
    </row>
    <row r="1841" spans="2:4" s="304" customFormat="1" x14ac:dyDescent="0.2">
      <c r="B1841" s="324"/>
      <c r="C1841" s="324"/>
      <c r="D1841" s="324"/>
    </row>
    <row r="1842" spans="2:4" s="304" customFormat="1" x14ac:dyDescent="0.2">
      <c r="B1842" s="324"/>
      <c r="C1842" s="324"/>
      <c r="D1842" s="324"/>
    </row>
    <row r="1843" spans="2:4" s="304" customFormat="1" x14ac:dyDescent="0.2">
      <c r="B1843" s="324"/>
      <c r="C1843" s="324"/>
      <c r="D1843" s="324"/>
    </row>
    <row r="1844" spans="2:4" s="304" customFormat="1" x14ac:dyDescent="0.2">
      <c r="B1844" s="324"/>
      <c r="C1844" s="324"/>
      <c r="D1844" s="324"/>
    </row>
    <row r="1845" spans="2:4" s="304" customFormat="1" x14ac:dyDescent="0.2">
      <c r="B1845" s="324"/>
      <c r="C1845" s="324"/>
      <c r="D1845" s="324"/>
    </row>
    <row r="1846" spans="2:4" s="304" customFormat="1" x14ac:dyDescent="0.2">
      <c r="B1846" s="324"/>
      <c r="C1846" s="324"/>
      <c r="D1846" s="324"/>
    </row>
    <row r="1847" spans="2:4" s="304" customFormat="1" x14ac:dyDescent="0.2">
      <c r="B1847" s="324"/>
      <c r="C1847" s="324"/>
      <c r="D1847" s="324"/>
    </row>
    <row r="1848" spans="2:4" s="304" customFormat="1" x14ac:dyDescent="0.2">
      <c r="B1848" s="324"/>
      <c r="C1848" s="324"/>
      <c r="D1848" s="324"/>
    </row>
    <row r="1849" spans="2:4" s="304" customFormat="1" x14ac:dyDescent="0.2">
      <c r="B1849" s="324"/>
      <c r="C1849" s="324"/>
      <c r="D1849" s="324"/>
    </row>
    <row r="1850" spans="2:4" s="304" customFormat="1" x14ac:dyDescent="0.2">
      <c r="B1850" s="324"/>
      <c r="C1850" s="324"/>
      <c r="D1850" s="324"/>
    </row>
    <row r="1851" spans="2:4" s="304" customFormat="1" x14ac:dyDescent="0.2">
      <c r="B1851" s="324"/>
      <c r="C1851" s="324"/>
      <c r="D1851" s="324"/>
    </row>
    <row r="1852" spans="2:4" s="304" customFormat="1" x14ac:dyDescent="0.2">
      <c r="B1852" s="324"/>
      <c r="C1852" s="324"/>
      <c r="D1852" s="324"/>
    </row>
    <row r="1853" spans="2:4" s="304" customFormat="1" x14ac:dyDescent="0.2">
      <c r="B1853" s="324"/>
      <c r="C1853" s="324"/>
      <c r="D1853" s="324"/>
    </row>
    <row r="1854" spans="2:4" s="304" customFormat="1" x14ac:dyDescent="0.2">
      <c r="B1854" s="324"/>
      <c r="C1854" s="324"/>
      <c r="D1854" s="324"/>
    </row>
    <row r="1855" spans="2:4" s="304" customFormat="1" x14ac:dyDescent="0.2">
      <c r="B1855" s="324"/>
      <c r="C1855" s="324"/>
      <c r="D1855" s="324"/>
    </row>
    <row r="1856" spans="2:4" s="304" customFormat="1" x14ac:dyDescent="0.2">
      <c r="B1856" s="324"/>
      <c r="C1856" s="324"/>
      <c r="D1856" s="324"/>
    </row>
    <row r="1857" spans="2:4" s="304" customFormat="1" x14ac:dyDescent="0.2">
      <c r="B1857" s="324"/>
      <c r="C1857" s="324"/>
      <c r="D1857" s="324"/>
    </row>
    <row r="1858" spans="2:4" s="304" customFormat="1" x14ac:dyDescent="0.2">
      <c r="B1858" s="324"/>
      <c r="C1858" s="324"/>
      <c r="D1858" s="324"/>
    </row>
    <row r="1859" spans="2:4" s="304" customFormat="1" x14ac:dyDescent="0.2">
      <c r="B1859" s="324"/>
      <c r="C1859" s="324"/>
      <c r="D1859" s="324"/>
    </row>
    <row r="1860" spans="2:4" s="304" customFormat="1" x14ac:dyDescent="0.2">
      <c r="B1860" s="324"/>
      <c r="C1860" s="324"/>
      <c r="D1860" s="324"/>
    </row>
    <row r="1861" spans="2:4" s="304" customFormat="1" x14ac:dyDescent="0.2">
      <c r="B1861" s="324"/>
      <c r="C1861" s="324"/>
      <c r="D1861" s="324"/>
    </row>
    <row r="1862" spans="2:4" s="304" customFormat="1" x14ac:dyDescent="0.2">
      <c r="B1862" s="324"/>
      <c r="C1862" s="324"/>
      <c r="D1862" s="324"/>
    </row>
    <row r="1863" spans="2:4" s="304" customFormat="1" x14ac:dyDescent="0.2">
      <c r="B1863" s="324"/>
      <c r="C1863" s="324"/>
      <c r="D1863" s="324"/>
    </row>
    <row r="1864" spans="2:4" s="304" customFormat="1" x14ac:dyDescent="0.2">
      <c r="B1864" s="324"/>
      <c r="C1864" s="324"/>
      <c r="D1864" s="324"/>
    </row>
    <row r="1865" spans="2:4" s="304" customFormat="1" x14ac:dyDescent="0.2">
      <c r="B1865" s="324"/>
      <c r="C1865" s="324"/>
      <c r="D1865" s="324"/>
    </row>
    <row r="1866" spans="2:4" s="304" customFormat="1" x14ac:dyDescent="0.2">
      <c r="B1866" s="324"/>
      <c r="C1866" s="324"/>
      <c r="D1866" s="324"/>
    </row>
    <row r="1867" spans="2:4" s="304" customFormat="1" x14ac:dyDescent="0.2">
      <c r="B1867" s="324"/>
      <c r="C1867" s="324"/>
      <c r="D1867" s="324"/>
    </row>
    <row r="1868" spans="2:4" s="304" customFormat="1" x14ac:dyDescent="0.2">
      <c r="B1868" s="324"/>
      <c r="C1868" s="324"/>
      <c r="D1868" s="324"/>
    </row>
    <row r="1869" spans="2:4" s="304" customFormat="1" x14ac:dyDescent="0.2">
      <c r="B1869" s="324"/>
      <c r="C1869" s="324"/>
      <c r="D1869" s="324"/>
    </row>
    <row r="1870" spans="2:4" s="304" customFormat="1" x14ac:dyDescent="0.2">
      <c r="B1870" s="324"/>
      <c r="C1870" s="324"/>
      <c r="D1870" s="324"/>
    </row>
    <row r="1871" spans="2:4" s="304" customFormat="1" x14ac:dyDescent="0.2">
      <c r="B1871" s="324"/>
      <c r="C1871" s="324"/>
      <c r="D1871" s="324"/>
    </row>
    <row r="1872" spans="2:4" s="304" customFormat="1" x14ac:dyDescent="0.2">
      <c r="B1872" s="324"/>
      <c r="C1872" s="324"/>
      <c r="D1872" s="324"/>
    </row>
    <row r="1873" spans="2:4" s="304" customFormat="1" x14ac:dyDescent="0.2">
      <c r="B1873" s="324"/>
      <c r="C1873" s="324"/>
      <c r="D1873" s="324"/>
    </row>
    <row r="1874" spans="2:4" s="304" customFormat="1" x14ac:dyDescent="0.2">
      <c r="B1874" s="324"/>
      <c r="C1874" s="324"/>
      <c r="D1874" s="324"/>
    </row>
    <row r="1875" spans="2:4" s="304" customFormat="1" x14ac:dyDescent="0.2">
      <c r="B1875" s="324"/>
      <c r="C1875" s="324"/>
      <c r="D1875" s="324"/>
    </row>
    <row r="1876" spans="2:4" s="304" customFormat="1" x14ac:dyDescent="0.2">
      <c r="B1876" s="324"/>
      <c r="C1876" s="324"/>
      <c r="D1876" s="324"/>
    </row>
    <row r="1877" spans="2:4" s="304" customFormat="1" x14ac:dyDescent="0.2">
      <c r="B1877" s="324"/>
      <c r="C1877" s="324"/>
      <c r="D1877" s="324"/>
    </row>
    <row r="1878" spans="2:4" s="304" customFormat="1" x14ac:dyDescent="0.2">
      <c r="B1878" s="324"/>
      <c r="C1878" s="324"/>
      <c r="D1878" s="324"/>
    </row>
    <row r="1879" spans="2:4" s="304" customFormat="1" x14ac:dyDescent="0.2">
      <c r="B1879" s="324"/>
      <c r="C1879" s="324"/>
      <c r="D1879" s="324"/>
    </row>
    <row r="1880" spans="2:4" s="304" customFormat="1" x14ac:dyDescent="0.2">
      <c r="B1880" s="324"/>
      <c r="C1880" s="324"/>
      <c r="D1880" s="324"/>
    </row>
    <row r="1881" spans="2:4" s="304" customFormat="1" x14ac:dyDescent="0.2">
      <c r="B1881" s="324"/>
      <c r="C1881" s="324"/>
      <c r="D1881" s="324"/>
    </row>
    <row r="1882" spans="2:4" s="304" customFormat="1" x14ac:dyDescent="0.2">
      <c r="B1882" s="324"/>
      <c r="C1882" s="324"/>
      <c r="D1882" s="324"/>
    </row>
    <row r="1883" spans="2:4" s="304" customFormat="1" x14ac:dyDescent="0.2">
      <c r="B1883" s="324"/>
      <c r="C1883" s="324"/>
      <c r="D1883" s="324"/>
    </row>
    <row r="1884" spans="2:4" s="304" customFormat="1" x14ac:dyDescent="0.2">
      <c r="B1884" s="324"/>
      <c r="C1884" s="324"/>
      <c r="D1884" s="324"/>
    </row>
    <row r="1885" spans="2:4" s="304" customFormat="1" x14ac:dyDescent="0.2">
      <c r="B1885" s="324"/>
      <c r="C1885" s="324"/>
      <c r="D1885" s="324"/>
    </row>
    <row r="1886" spans="2:4" s="304" customFormat="1" x14ac:dyDescent="0.2">
      <c r="B1886" s="324"/>
      <c r="C1886" s="324"/>
      <c r="D1886" s="324"/>
    </row>
    <row r="1887" spans="2:4" s="304" customFormat="1" x14ac:dyDescent="0.2">
      <c r="B1887" s="324"/>
      <c r="C1887" s="324"/>
      <c r="D1887" s="324"/>
    </row>
    <row r="1888" spans="2:4" s="304" customFormat="1" x14ac:dyDescent="0.2">
      <c r="B1888" s="324"/>
      <c r="C1888" s="324"/>
      <c r="D1888" s="324"/>
    </row>
    <row r="1889" spans="2:4" s="304" customFormat="1" x14ac:dyDescent="0.2">
      <c r="B1889" s="324"/>
      <c r="C1889" s="324"/>
      <c r="D1889" s="324"/>
    </row>
    <row r="1890" spans="2:4" s="304" customFormat="1" x14ac:dyDescent="0.2">
      <c r="B1890" s="324"/>
      <c r="C1890" s="324"/>
      <c r="D1890" s="324"/>
    </row>
    <row r="1891" spans="2:4" s="304" customFormat="1" x14ac:dyDescent="0.2">
      <c r="B1891" s="324"/>
      <c r="C1891" s="324"/>
      <c r="D1891" s="324"/>
    </row>
    <row r="1892" spans="2:4" s="304" customFormat="1" x14ac:dyDescent="0.2">
      <c r="B1892" s="324"/>
      <c r="C1892" s="324"/>
      <c r="D1892" s="324"/>
    </row>
    <row r="1893" spans="2:4" s="304" customFormat="1" x14ac:dyDescent="0.2">
      <c r="B1893" s="324"/>
      <c r="C1893" s="324"/>
      <c r="D1893" s="324"/>
    </row>
    <row r="1894" spans="2:4" s="304" customFormat="1" x14ac:dyDescent="0.2">
      <c r="B1894" s="324"/>
      <c r="C1894" s="324"/>
      <c r="D1894" s="324"/>
    </row>
    <row r="1895" spans="2:4" s="304" customFormat="1" x14ac:dyDescent="0.2">
      <c r="B1895" s="324"/>
      <c r="C1895" s="324"/>
      <c r="D1895" s="324"/>
    </row>
    <row r="1896" spans="2:4" s="304" customFormat="1" x14ac:dyDescent="0.2">
      <c r="B1896" s="324"/>
      <c r="C1896" s="324"/>
      <c r="D1896" s="324"/>
    </row>
    <row r="1897" spans="2:4" s="304" customFormat="1" x14ac:dyDescent="0.2">
      <c r="B1897" s="324"/>
      <c r="C1897" s="324"/>
      <c r="D1897" s="324"/>
    </row>
    <row r="1898" spans="2:4" s="304" customFormat="1" x14ac:dyDescent="0.2">
      <c r="B1898" s="324"/>
      <c r="C1898" s="324"/>
      <c r="D1898" s="324"/>
    </row>
    <row r="1899" spans="2:4" s="304" customFormat="1" x14ac:dyDescent="0.2">
      <c r="B1899" s="324"/>
      <c r="C1899" s="324"/>
      <c r="D1899" s="324"/>
    </row>
    <row r="1900" spans="2:4" s="304" customFormat="1" x14ac:dyDescent="0.2">
      <c r="B1900" s="324"/>
      <c r="C1900" s="324"/>
      <c r="D1900" s="324"/>
    </row>
    <row r="1901" spans="2:4" s="304" customFormat="1" x14ac:dyDescent="0.2">
      <c r="B1901" s="324"/>
      <c r="C1901" s="324"/>
      <c r="D1901" s="324"/>
    </row>
    <row r="1902" spans="2:4" s="304" customFormat="1" x14ac:dyDescent="0.2">
      <c r="B1902" s="324"/>
      <c r="C1902" s="324"/>
      <c r="D1902" s="324"/>
    </row>
    <row r="1903" spans="2:4" s="304" customFormat="1" x14ac:dyDescent="0.2">
      <c r="B1903" s="324"/>
      <c r="C1903" s="324"/>
      <c r="D1903" s="324"/>
    </row>
    <row r="1904" spans="2:4" s="304" customFormat="1" x14ac:dyDescent="0.2">
      <c r="B1904" s="324"/>
      <c r="C1904" s="324"/>
      <c r="D1904" s="324"/>
    </row>
    <row r="1905" spans="2:4" s="304" customFormat="1" x14ac:dyDescent="0.2">
      <c r="B1905" s="324"/>
      <c r="C1905" s="324"/>
      <c r="D1905" s="324"/>
    </row>
    <row r="1906" spans="2:4" s="304" customFormat="1" x14ac:dyDescent="0.2">
      <c r="B1906" s="324"/>
      <c r="C1906" s="324"/>
      <c r="D1906" s="324"/>
    </row>
    <row r="1907" spans="2:4" s="304" customFormat="1" x14ac:dyDescent="0.2">
      <c r="B1907" s="324"/>
      <c r="C1907" s="324"/>
      <c r="D1907" s="324"/>
    </row>
    <row r="1908" spans="2:4" s="304" customFormat="1" x14ac:dyDescent="0.2">
      <c r="B1908" s="324"/>
      <c r="C1908" s="324"/>
      <c r="D1908" s="324"/>
    </row>
    <row r="1909" spans="2:4" s="304" customFormat="1" x14ac:dyDescent="0.2">
      <c r="B1909" s="324"/>
      <c r="C1909" s="324"/>
      <c r="D1909" s="324"/>
    </row>
    <row r="1910" spans="2:4" s="304" customFormat="1" x14ac:dyDescent="0.2">
      <c r="B1910" s="324"/>
      <c r="C1910" s="324"/>
      <c r="D1910" s="324"/>
    </row>
    <row r="1911" spans="2:4" s="304" customFormat="1" x14ac:dyDescent="0.2">
      <c r="B1911" s="324"/>
      <c r="C1911" s="324"/>
      <c r="D1911" s="324"/>
    </row>
    <row r="1912" spans="2:4" s="304" customFormat="1" x14ac:dyDescent="0.2">
      <c r="B1912" s="324"/>
      <c r="C1912" s="324"/>
      <c r="D1912" s="324"/>
    </row>
    <row r="1913" spans="2:4" s="304" customFormat="1" x14ac:dyDescent="0.2">
      <c r="B1913" s="324"/>
      <c r="C1913" s="324"/>
      <c r="D1913" s="324"/>
    </row>
    <row r="1914" spans="2:4" s="304" customFormat="1" x14ac:dyDescent="0.2">
      <c r="B1914" s="324"/>
      <c r="C1914" s="324"/>
      <c r="D1914" s="324"/>
    </row>
    <row r="1915" spans="2:4" s="304" customFormat="1" x14ac:dyDescent="0.2">
      <c r="B1915" s="324"/>
      <c r="C1915" s="324"/>
      <c r="D1915" s="324"/>
    </row>
    <row r="1916" spans="2:4" s="304" customFormat="1" x14ac:dyDescent="0.2">
      <c r="B1916" s="324"/>
      <c r="C1916" s="324"/>
      <c r="D1916" s="324"/>
    </row>
    <row r="1917" spans="2:4" s="304" customFormat="1" x14ac:dyDescent="0.2">
      <c r="B1917" s="324"/>
      <c r="C1917" s="324"/>
      <c r="D1917" s="324"/>
    </row>
    <row r="1918" spans="2:4" s="304" customFormat="1" x14ac:dyDescent="0.2">
      <c r="B1918" s="324"/>
      <c r="C1918" s="324"/>
      <c r="D1918" s="324"/>
    </row>
    <row r="1919" spans="2:4" s="304" customFormat="1" x14ac:dyDescent="0.2">
      <c r="B1919" s="324"/>
      <c r="C1919" s="324"/>
      <c r="D1919" s="324"/>
    </row>
    <row r="1920" spans="2:4" s="304" customFormat="1" x14ac:dyDescent="0.2">
      <c r="B1920" s="324"/>
      <c r="C1920" s="324"/>
      <c r="D1920" s="324"/>
    </row>
    <row r="1921" spans="2:4" s="304" customFormat="1" x14ac:dyDescent="0.2">
      <c r="B1921" s="324"/>
      <c r="C1921" s="324"/>
      <c r="D1921" s="324"/>
    </row>
    <row r="1922" spans="2:4" s="304" customFormat="1" x14ac:dyDescent="0.2">
      <c r="B1922" s="324"/>
      <c r="C1922" s="324"/>
      <c r="D1922" s="324"/>
    </row>
    <row r="1923" spans="2:4" s="304" customFormat="1" x14ac:dyDescent="0.2">
      <c r="B1923" s="324"/>
      <c r="C1923" s="324"/>
      <c r="D1923" s="324"/>
    </row>
    <row r="1924" spans="2:4" s="304" customFormat="1" x14ac:dyDescent="0.2">
      <c r="B1924" s="324"/>
      <c r="C1924" s="324"/>
      <c r="D1924" s="324"/>
    </row>
    <row r="1925" spans="2:4" s="304" customFormat="1" x14ac:dyDescent="0.2">
      <c r="B1925" s="324"/>
      <c r="C1925" s="324"/>
      <c r="D1925" s="324"/>
    </row>
    <row r="1926" spans="2:4" s="304" customFormat="1" x14ac:dyDescent="0.2">
      <c r="B1926" s="324"/>
      <c r="C1926" s="324"/>
      <c r="D1926" s="324"/>
    </row>
    <row r="1927" spans="2:4" s="304" customFormat="1" x14ac:dyDescent="0.2">
      <c r="B1927" s="324"/>
      <c r="C1927" s="324"/>
      <c r="D1927" s="324"/>
    </row>
    <row r="1928" spans="2:4" s="304" customFormat="1" x14ac:dyDescent="0.2">
      <c r="B1928" s="324"/>
      <c r="C1928" s="324"/>
      <c r="D1928" s="324"/>
    </row>
    <row r="1929" spans="2:4" s="304" customFormat="1" x14ac:dyDescent="0.2">
      <c r="B1929" s="324"/>
      <c r="C1929" s="324"/>
      <c r="D1929" s="324"/>
    </row>
    <row r="1930" spans="2:4" s="304" customFormat="1" x14ac:dyDescent="0.2">
      <c r="B1930" s="324"/>
      <c r="C1930" s="324"/>
      <c r="D1930" s="324"/>
    </row>
    <row r="1931" spans="2:4" s="304" customFormat="1" x14ac:dyDescent="0.2">
      <c r="B1931" s="324"/>
      <c r="C1931" s="324"/>
      <c r="D1931" s="324"/>
    </row>
    <row r="1932" spans="2:4" s="304" customFormat="1" x14ac:dyDescent="0.2">
      <c r="B1932" s="324"/>
      <c r="C1932" s="324"/>
      <c r="D1932" s="324"/>
    </row>
    <row r="1933" spans="2:4" s="304" customFormat="1" x14ac:dyDescent="0.2">
      <c r="B1933" s="324"/>
      <c r="C1933" s="324"/>
      <c r="D1933" s="324"/>
    </row>
    <row r="1934" spans="2:4" s="304" customFormat="1" x14ac:dyDescent="0.2">
      <c r="B1934" s="324"/>
      <c r="C1934" s="324"/>
      <c r="D1934" s="324"/>
    </row>
    <row r="1935" spans="2:4" s="304" customFormat="1" x14ac:dyDescent="0.2">
      <c r="B1935" s="324"/>
      <c r="C1935" s="324"/>
      <c r="D1935" s="324"/>
    </row>
    <row r="1936" spans="2:4" s="304" customFormat="1" x14ac:dyDescent="0.2">
      <c r="B1936" s="324"/>
      <c r="C1936" s="324"/>
      <c r="D1936" s="324"/>
    </row>
    <row r="1937" spans="2:4" s="304" customFormat="1" x14ac:dyDescent="0.2">
      <c r="B1937" s="324"/>
      <c r="C1937" s="324"/>
      <c r="D1937" s="324"/>
    </row>
    <row r="1938" spans="2:4" s="304" customFormat="1" x14ac:dyDescent="0.2">
      <c r="B1938" s="324"/>
      <c r="C1938" s="324"/>
      <c r="D1938" s="324"/>
    </row>
    <row r="1939" spans="2:4" s="304" customFormat="1" x14ac:dyDescent="0.2">
      <c r="B1939" s="324"/>
      <c r="C1939" s="324"/>
      <c r="D1939" s="324"/>
    </row>
    <row r="1940" spans="2:4" s="304" customFormat="1" x14ac:dyDescent="0.2">
      <c r="B1940" s="324"/>
      <c r="C1940" s="324"/>
      <c r="D1940" s="324"/>
    </row>
    <row r="1941" spans="2:4" s="304" customFormat="1" x14ac:dyDescent="0.2">
      <c r="B1941" s="324"/>
      <c r="C1941" s="324"/>
      <c r="D1941" s="324"/>
    </row>
    <row r="1942" spans="2:4" s="304" customFormat="1" x14ac:dyDescent="0.2">
      <c r="B1942" s="324"/>
      <c r="C1942" s="324"/>
      <c r="D1942" s="324"/>
    </row>
    <row r="1943" spans="2:4" s="304" customFormat="1" x14ac:dyDescent="0.2">
      <c r="B1943" s="324"/>
      <c r="C1943" s="324"/>
      <c r="D1943" s="324"/>
    </row>
    <row r="1944" spans="2:4" s="304" customFormat="1" x14ac:dyDescent="0.2">
      <c r="B1944" s="324"/>
      <c r="C1944" s="324"/>
      <c r="D1944" s="324"/>
    </row>
    <row r="1945" spans="2:4" s="304" customFormat="1" x14ac:dyDescent="0.2">
      <c r="B1945" s="324"/>
      <c r="C1945" s="324"/>
      <c r="D1945" s="324"/>
    </row>
    <row r="1946" spans="2:4" s="304" customFormat="1" x14ac:dyDescent="0.2">
      <c r="B1946" s="324"/>
      <c r="C1946" s="324"/>
      <c r="D1946" s="324"/>
    </row>
    <row r="1947" spans="2:4" s="304" customFormat="1" x14ac:dyDescent="0.2">
      <c r="B1947" s="324"/>
      <c r="C1947" s="324"/>
      <c r="D1947" s="324"/>
    </row>
    <row r="1948" spans="2:4" s="304" customFormat="1" x14ac:dyDescent="0.2">
      <c r="B1948" s="324"/>
      <c r="C1948" s="324"/>
      <c r="D1948" s="324"/>
    </row>
    <row r="1949" spans="2:4" s="304" customFormat="1" x14ac:dyDescent="0.2">
      <c r="B1949" s="324"/>
      <c r="C1949" s="324"/>
      <c r="D1949" s="324"/>
    </row>
    <row r="1950" spans="2:4" s="304" customFormat="1" x14ac:dyDescent="0.2">
      <c r="B1950" s="324"/>
      <c r="C1950" s="324"/>
      <c r="D1950" s="324"/>
    </row>
    <row r="1951" spans="2:4" s="304" customFormat="1" x14ac:dyDescent="0.2">
      <c r="B1951" s="324"/>
      <c r="C1951" s="324"/>
      <c r="D1951" s="324"/>
    </row>
    <row r="1952" spans="2:4" s="304" customFormat="1" x14ac:dyDescent="0.2">
      <c r="B1952" s="324"/>
      <c r="C1952" s="324"/>
      <c r="D1952" s="324"/>
    </row>
    <row r="1953" spans="2:4" s="304" customFormat="1" x14ac:dyDescent="0.2">
      <c r="B1953" s="324"/>
      <c r="C1953" s="324"/>
      <c r="D1953" s="324"/>
    </row>
    <row r="1954" spans="2:4" s="304" customFormat="1" x14ac:dyDescent="0.2">
      <c r="B1954" s="324"/>
      <c r="C1954" s="324"/>
      <c r="D1954" s="324"/>
    </row>
    <row r="1955" spans="2:4" s="304" customFormat="1" x14ac:dyDescent="0.2">
      <c r="B1955" s="324"/>
      <c r="C1955" s="324"/>
      <c r="D1955" s="324"/>
    </row>
    <row r="1956" spans="2:4" s="304" customFormat="1" x14ac:dyDescent="0.2">
      <c r="B1956" s="324"/>
      <c r="C1956" s="324"/>
      <c r="D1956" s="324"/>
    </row>
    <row r="1957" spans="2:4" s="304" customFormat="1" x14ac:dyDescent="0.2">
      <c r="B1957" s="324"/>
      <c r="C1957" s="324"/>
      <c r="D1957" s="324"/>
    </row>
    <row r="1958" spans="2:4" s="304" customFormat="1" x14ac:dyDescent="0.2">
      <c r="B1958" s="324"/>
      <c r="C1958" s="324"/>
      <c r="D1958" s="324"/>
    </row>
    <row r="1959" spans="2:4" s="304" customFormat="1" x14ac:dyDescent="0.2">
      <c r="B1959" s="324"/>
      <c r="C1959" s="324"/>
      <c r="D1959" s="324"/>
    </row>
    <row r="1960" spans="2:4" s="304" customFormat="1" x14ac:dyDescent="0.2">
      <c r="B1960" s="324"/>
      <c r="C1960" s="324"/>
      <c r="D1960" s="324"/>
    </row>
    <row r="1961" spans="2:4" s="304" customFormat="1" x14ac:dyDescent="0.2">
      <c r="B1961" s="324"/>
      <c r="C1961" s="324"/>
      <c r="D1961" s="324"/>
    </row>
    <row r="1962" spans="2:4" s="304" customFormat="1" x14ac:dyDescent="0.2">
      <c r="B1962" s="324"/>
      <c r="C1962" s="324"/>
      <c r="D1962" s="324"/>
    </row>
    <row r="1963" spans="2:4" s="304" customFormat="1" x14ac:dyDescent="0.2">
      <c r="B1963" s="324"/>
      <c r="C1963" s="324"/>
      <c r="D1963" s="324"/>
    </row>
    <row r="1964" spans="2:4" s="304" customFormat="1" x14ac:dyDescent="0.2">
      <c r="B1964" s="324"/>
      <c r="C1964" s="324"/>
      <c r="D1964" s="324"/>
    </row>
    <row r="1965" spans="2:4" s="304" customFormat="1" x14ac:dyDescent="0.2">
      <c r="B1965" s="324"/>
      <c r="C1965" s="324"/>
      <c r="D1965" s="324"/>
    </row>
    <row r="1966" spans="2:4" s="304" customFormat="1" x14ac:dyDescent="0.2">
      <c r="B1966" s="324"/>
      <c r="C1966" s="324"/>
      <c r="D1966" s="324"/>
    </row>
    <row r="1967" spans="2:4" s="304" customFormat="1" x14ac:dyDescent="0.2">
      <c r="B1967" s="324"/>
      <c r="C1967" s="324"/>
      <c r="D1967" s="324"/>
    </row>
    <row r="1968" spans="2:4" s="304" customFormat="1" x14ac:dyDescent="0.2">
      <c r="B1968" s="324"/>
      <c r="C1968" s="324"/>
      <c r="D1968" s="324"/>
    </row>
    <row r="1969" spans="2:4" s="304" customFormat="1" x14ac:dyDescent="0.2">
      <c r="B1969" s="324"/>
      <c r="C1969" s="324"/>
      <c r="D1969" s="324"/>
    </row>
    <row r="1970" spans="2:4" s="304" customFormat="1" x14ac:dyDescent="0.2">
      <c r="B1970" s="324"/>
      <c r="C1970" s="324"/>
      <c r="D1970" s="324"/>
    </row>
    <row r="1971" spans="2:4" s="304" customFormat="1" x14ac:dyDescent="0.2">
      <c r="B1971" s="324"/>
      <c r="C1971" s="324"/>
      <c r="D1971" s="324"/>
    </row>
    <row r="1972" spans="2:4" s="304" customFormat="1" x14ac:dyDescent="0.2">
      <c r="B1972" s="324"/>
      <c r="C1972" s="324"/>
      <c r="D1972" s="324"/>
    </row>
    <row r="1973" spans="2:4" s="304" customFormat="1" x14ac:dyDescent="0.2">
      <c r="B1973" s="324"/>
      <c r="C1973" s="324"/>
      <c r="D1973" s="324"/>
    </row>
    <row r="1974" spans="2:4" s="304" customFormat="1" x14ac:dyDescent="0.2">
      <c r="B1974" s="324"/>
      <c r="C1974" s="324"/>
      <c r="D1974" s="324"/>
    </row>
    <row r="1975" spans="2:4" s="304" customFormat="1" x14ac:dyDescent="0.2">
      <c r="B1975" s="324"/>
      <c r="C1975" s="324"/>
      <c r="D1975" s="324"/>
    </row>
    <row r="1976" spans="2:4" s="304" customFormat="1" x14ac:dyDescent="0.2">
      <c r="B1976" s="324"/>
      <c r="C1976" s="324"/>
      <c r="D1976" s="324"/>
    </row>
    <row r="1977" spans="2:4" s="304" customFormat="1" x14ac:dyDescent="0.2">
      <c r="B1977" s="324"/>
      <c r="C1977" s="324"/>
      <c r="D1977" s="324"/>
    </row>
    <row r="1978" spans="2:4" s="304" customFormat="1" x14ac:dyDescent="0.2">
      <c r="B1978" s="324"/>
      <c r="C1978" s="324"/>
      <c r="D1978" s="324"/>
    </row>
    <row r="1979" spans="2:4" s="304" customFormat="1" x14ac:dyDescent="0.2">
      <c r="B1979" s="324"/>
      <c r="C1979" s="324"/>
      <c r="D1979" s="324"/>
    </row>
    <row r="1980" spans="2:4" s="304" customFormat="1" x14ac:dyDescent="0.2">
      <c r="B1980" s="324"/>
      <c r="C1980" s="324"/>
      <c r="D1980" s="324"/>
    </row>
    <row r="1981" spans="2:4" s="304" customFormat="1" x14ac:dyDescent="0.2">
      <c r="B1981" s="324"/>
      <c r="C1981" s="324"/>
      <c r="D1981" s="324"/>
    </row>
    <row r="1982" spans="2:4" s="304" customFormat="1" x14ac:dyDescent="0.2">
      <c r="B1982" s="324"/>
      <c r="C1982" s="324"/>
      <c r="D1982" s="324"/>
    </row>
    <row r="1983" spans="2:4" s="304" customFormat="1" x14ac:dyDescent="0.2">
      <c r="B1983" s="324"/>
      <c r="C1983" s="324"/>
      <c r="D1983" s="324"/>
    </row>
    <row r="1984" spans="2:4" s="304" customFormat="1" x14ac:dyDescent="0.2">
      <c r="B1984" s="324"/>
      <c r="C1984" s="324"/>
      <c r="D1984" s="324"/>
    </row>
    <row r="1985" spans="2:4" s="304" customFormat="1" x14ac:dyDescent="0.2">
      <c r="B1985" s="324"/>
      <c r="C1985" s="324"/>
      <c r="D1985" s="324"/>
    </row>
    <row r="1986" spans="2:4" s="304" customFormat="1" x14ac:dyDescent="0.2">
      <c r="B1986" s="324"/>
      <c r="C1986" s="324"/>
      <c r="D1986" s="324"/>
    </row>
    <row r="1987" spans="2:4" s="304" customFormat="1" x14ac:dyDescent="0.2">
      <c r="B1987" s="324"/>
      <c r="C1987" s="324"/>
      <c r="D1987" s="324"/>
    </row>
    <row r="1988" spans="2:4" s="304" customFormat="1" x14ac:dyDescent="0.2">
      <c r="B1988" s="324"/>
      <c r="C1988" s="324"/>
      <c r="D1988" s="324"/>
    </row>
    <row r="1989" spans="2:4" s="304" customFormat="1" x14ac:dyDescent="0.2">
      <c r="B1989" s="324"/>
      <c r="C1989" s="324"/>
      <c r="D1989" s="324"/>
    </row>
    <row r="1990" spans="2:4" s="304" customFormat="1" x14ac:dyDescent="0.2">
      <c r="B1990" s="324"/>
      <c r="C1990" s="324"/>
      <c r="D1990" s="324"/>
    </row>
    <row r="1991" spans="2:4" s="304" customFormat="1" x14ac:dyDescent="0.2">
      <c r="B1991" s="324"/>
      <c r="C1991" s="324"/>
      <c r="D1991" s="324"/>
    </row>
    <row r="1992" spans="2:4" s="304" customFormat="1" x14ac:dyDescent="0.2">
      <c r="B1992" s="324"/>
      <c r="C1992" s="324"/>
      <c r="D1992" s="324"/>
    </row>
    <row r="1993" spans="2:4" s="304" customFormat="1" x14ac:dyDescent="0.2">
      <c r="B1993" s="324"/>
      <c r="C1993" s="324"/>
      <c r="D1993" s="324"/>
    </row>
    <row r="1994" spans="2:4" s="304" customFormat="1" x14ac:dyDescent="0.2">
      <c r="B1994" s="324"/>
      <c r="C1994" s="324"/>
      <c r="D1994" s="324"/>
    </row>
    <row r="1995" spans="2:4" s="304" customFormat="1" x14ac:dyDescent="0.2">
      <c r="B1995" s="324"/>
      <c r="C1995" s="324"/>
      <c r="D1995" s="324"/>
    </row>
    <row r="1996" spans="2:4" s="304" customFormat="1" x14ac:dyDescent="0.2">
      <c r="B1996" s="324"/>
      <c r="C1996" s="324"/>
      <c r="D1996" s="324"/>
    </row>
    <row r="1997" spans="2:4" s="304" customFormat="1" x14ac:dyDescent="0.2">
      <c r="B1997" s="324"/>
      <c r="C1997" s="324"/>
      <c r="D1997" s="324"/>
    </row>
    <row r="1998" spans="2:4" s="304" customFormat="1" x14ac:dyDescent="0.2">
      <c r="B1998" s="324"/>
      <c r="C1998" s="324"/>
      <c r="D1998" s="324"/>
    </row>
    <row r="1999" spans="2:4" s="304" customFormat="1" x14ac:dyDescent="0.2">
      <c r="B1999" s="324"/>
      <c r="C1999" s="324"/>
      <c r="D1999" s="324"/>
    </row>
    <row r="2000" spans="2:4" s="304" customFormat="1" x14ac:dyDescent="0.2">
      <c r="B2000" s="324"/>
      <c r="C2000" s="324"/>
      <c r="D2000" s="324"/>
    </row>
    <row r="2001" spans="2:4" s="304" customFormat="1" x14ac:dyDescent="0.2">
      <c r="B2001" s="324"/>
      <c r="C2001" s="324"/>
      <c r="D2001" s="324"/>
    </row>
    <row r="2002" spans="2:4" s="304" customFormat="1" x14ac:dyDescent="0.2">
      <c r="B2002" s="324"/>
      <c r="C2002" s="324"/>
      <c r="D2002" s="324"/>
    </row>
    <row r="2003" spans="2:4" s="304" customFormat="1" x14ac:dyDescent="0.2">
      <c r="B2003" s="324"/>
      <c r="C2003" s="324"/>
      <c r="D2003" s="324"/>
    </row>
    <row r="2004" spans="2:4" s="304" customFormat="1" x14ac:dyDescent="0.2">
      <c r="B2004" s="324"/>
      <c r="C2004" s="324"/>
      <c r="D2004" s="324"/>
    </row>
    <row r="2005" spans="2:4" s="304" customFormat="1" x14ac:dyDescent="0.2">
      <c r="B2005" s="324"/>
      <c r="C2005" s="324"/>
      <c r="D2005" s="324"/>
    </row>
    <row r="2006" spans="2:4" s="304" customFormat="1" x14ac:dyDescent="0.2">
      <c r="B2006" s="324"/>
      <c r="C2006" s="324"/>
      <c r="D2006" s="324"/>
    </row>
    <row r="2007" spans="2:4" s="304" customFormat="1" x14ac:dyDescent="0.2">
      <c r="B2007" s="324"/>
      <c r="C2007" s="324"/>
      <c r="D2007" s="324"/>
    </row>
    <row r="2008" spans="2:4" s="304" customFormat="1" x14ac:dyDescent="0.2">
      <c r="B2008" s="324"/>
      <c r="C2008" s="324"/>
      <c r="D2008" s="324"/>
    </row>
    <row r="2009" spans="2:4" s="304" customFormat="1" x14ac:dyDescent="0.2">
      <c r="B2009" s="324"/>
      <c r="C2009" s="324"/>
      <c r="D2009" s="324"/>
    </row>
    <row r="2010" spans="2:4" s="304" customFormat="1" x14ac:dyDescent="0.2">
      <c r="B2010" s="324"/>
      <c r="C2010" s="324"/>
      <c r="D2010" s="324"/>
    </row>
    <row r="2011" spans="2:4" s="304" customFormat="1" x14ac:dyDescent="0.2">
      <c r="B2011" s="324"/>
      <c r="C2011" s="324"/>
      <c r="D2011" s="324"/>
    </row>
    <row r="2012" spans="2:4" s="304" customFormat="1" x14ac:dyDescent="0.2">
      <c r="B2012" s="324"/>
      <c r="C2012" s="324"/>
      <c r="D2012" s="324"/>
    </row>
    <row r="2013" spans="2:4" s="304" customFormat="1" x14ac:dyDescent="0.2">
      <c r="B2013" s="324"/>
      <c r="C2013" s="324"/>
      <c r="D2013" s="324"/>
    </row>
    <row r="2014" spans="2:4" s="304" customFormat="1" x14ac:dyDescent="0.2">
      <c r="B2014" s="324"/>
      <c r="C2014" s="324"/>
      <c r="D2014" s="324"/>
    </row>
    <row r="2015" spans="2:4" s="304" customFormat="1" x14ac:dyDescent="0.2">
      <c r="B2015" s="324"/>
      <c r="C2015" s="324"/>
      <c r="D2015" s="324"/>
    </row>
    <row r="2016" spans="2:4" s="304" customFormat="1" x14ac:dyDescent="0.2">
      <c r="B2016" s="324"/>
      <c r="C2016" s="324"/>
      <c r="D2016" s="324"/>
    </row>
    <row r="2017" spans="2:4" s="304" customFormat="1" x14ac:dyDescent="0.2">
      <c r="B2017" s="324"/>
      <c r="C2017" s="324"/>
      <c r="D2017" s="324"/>
    </row>
    <row r="2018" spans="2:4" s="304" customFormat="1" x14ac:dyDescent="0.2">
      <c r="B2018" s="324"/>
      <c r="C2018" s="324"/>
      <c r="D2018" s="324"/>
    </row>
    <row r="2019" spans="2:4" s="304" customFormat="1" x14ac:dyDescent="0.2">
      <c r="B2019" s="324"/>
      <c r="C2019" s="324"/>
      <c r="D2019" s="324"/>
    </row>
    <row r="2020" spans="2:4" s="304" customFormat="1" x14ac:dyDescent="0.2">
      <c r="B2020" s="324"/>
      <c r="C2020" s="324"/>
      <c r="D2020" s="324"/>
    </row>
    <row r="2021" spans="2:4" s="304" customFormat="1" x14ac:dyDescent="0.2">
      <c r="B2021" s="324"/>
      <c r="C2021" s="324"/>
      <c r="D2021" s="324"/>
    </row>
    <row r="2022" spans="2:4" s="304" customFormat="1" x14ac:dyDescent="0.2">
      <c r="B2022" s="324"/>
      <c r="C2022" s="324"/>
      <c r="D2022" s="324"/>
    </row>
    <row r="2023" spans="2:4" s="304" customFormat="1" x14ac:dyDescent="0.2">
      <c r="B2023" s="324"/>
      <c r="C2023" s="324"/>
      <c r="D2023" s="324"/>
    </row>
    <row r="2024" spans="2:4" s="304" customFormat="1" x14ac:dyDescent="0.2">
      <c r="B2024" s="324"/>
      <c r="C2024" s="324"/>
      <c r="D2024" s="324"/>
    </row>
    <row r="2025" spans="2:4" s="304" customFormat="1" x14ac:dyDescent="0.2">
      <c r="B2025" s="324"/>
      <c r="C2025" s="324"/>
      <c r="D2025" s="324"/>
    </row>
    <row r="2026" spans="2:4" s="304" customFormat="1" x14ac:dyDescent="0.2">
      <c r="B2026" s="324"/>
      <c r="C2026" s="324"/>
      <c r="D2026" s="324"/>
    </row>
    <row r="2027" spans="2:4" s="304" customFormat="1" x14ac:dyDescent="0.2">
      <c r="B2027" s="324"/>
      <c r="C2027" s="324"/>
      <c r="D2027" s="324"/>
    </row>
    <row r="2028" spans="2:4" s="304" customFormat="1" x14ac:dyDescent="0.2">
      <c r="B2028" s="324"/>
      <c r="C2028" s="324"/>
      <c r="D2028" s="324"/>
    </row>
    <row r="2029" spans="2:4" s="304" customFormat="1" x14ac:dyDescent="0.2">
      <c r="B2029" s="324"/>
      <c r="C2029" s="324"/>
      <c r="D2029" s="324"/>
    </row>
    <row r="2030" spans="2:4" s="304" customFormat="1" x14ac:dyDescent="0.2">
      <c r="B2030" s="324"/>
      <c r="C2030" s="324"/>
      <c r="D2030" s="324"/>
    </row>
    <row r="2031" spans="2:4" s="304" customFormat="1" x14ac:dyDescent="0.2">
      <c r="B2031" s="324"/>
      <c r="C2031" s="324"/>
      <c r="D2031" s="324"/>
    </row>
    <row r="2032" spans="2:4" s="304" customFormat="1" x14ac:dyDescent="0.2">
      <c r="B2032" s="324"/>
      <c r="C2032" s="324"/>
      <c r="D2032" s="324"/>
    </row>
    <row r="2033" spans="2:4" s="304" customFormat="1" x14ac:dyDescent="0.2">
      <c r="B2033" s="324"/>
      <c r="C2033" s="324"/>
      <c r="D2033" s="324"/>
    </row>
    <row r="2034" spans="2:4" s="304" customFormat="1" x14ac:dyDescent="0.2">
      <c r="B2034" s="324"/>
      <c r="C2034" s="324"/>
      <c r="D2034" s="324"/>
    </row>
    <row r="2035" spans="2:4" s="304" customFormat="1" x14ac:dyDescent="0.2">
      <c r="B2035" s="324"/>
      <c r="C2035" s="324"/>
      <c r="D2035" s="324"/>
    </row>
    <row r="2036" spans="2:4" s="304" customFormat="1" x14ac:dyDescent="0.2">
      <c r="B2036" s="324"/>
      <c r="C2036" s="324"/>
      <c r="D2036" s="324"/>
    </row>
    <row r="2037" spans="2:4" s="304" customFormat="1" x14ac:dyDescent="0.2">
      <c r="B2037" s="324"/>
      <c r="C2037" s="324"/>
      <c r="D2037" s="324"/>
    </row>
    <row r="2038" spans="2:4" s="304" customFormat="1" x14ac:dyDescent="0.2">
      <c r="B2038" s="324"/>
      <c r="C2038" s="324"/>
      <c r="D2038" s="324"/>
    </row>
    <row r="2039" spans="2:4" s="304" customFormat="1" x14ac:dyDescent="0.2">
      <c r="B2039" s="324"/>
      <c r="C2039" s="324"/>
      <c r="D2039" s="324"/>
    </row>
    <row r="2040" spans="2:4" s="304" customFormat="1" x14ac:dyDescent="0.2">
      <c r="B2040" s="324"/>
      <c r="C2040" s="324"/>
      <c r="D2040" s="324"/>
    </row>
    <row r="2041" spans="2:4" s="304" customFormat="1" x14ac:dyDescent="0.2">
      <c r="B2041" s="324"/>
      <c r="C2041" s="324"/>
      <c r="D2041" s="324"/>
    </row>
    <row r="2042" spans="2:4" s="304" customFormat="1" x14ac:dyDescent="0.2">
      <c r="B2042" s="324"/>
      <c r="C2042" s="324"/>
      <c r="D2042" s="324"/>
    </row>
    <row r="2043" spans="2:4" s="304" customFormat="1" x14ac:dyDescent="0.2">
      <c r="B2043" s="324"/>
      <c r="C2043" s="324"/>
      <c r="D2043" s="324"/>
    </row>
    <row r="2044" spans="2:4" s="304" customFormat="1" x14ac:dyDescent="0.2">
      <c r="B2044" s="324"/>
      <c r="C2044" s="324"/>
      <c r="D2044" s="324"/>
    </row>
    <row r="2045" spans="2:4" s="304" customFormat="1" x14ac:dyDescent="0.2">
      <c r="B2045" s="324"/>
      <c r="C2045" s="324"/>
      <c r="D2045" s="324"/>
    </row>
    <row r="2046" spans="2:4" s="304" customFormat="1" x14ac:dyDescent="0.2">
      <c r="B2046" s="324"/>
      <c r="C2046" s="324"/>
      <c r="D2046" s="324"/>
    </row>
    <row r="2047" spans="2:4" s="304" customFormat="1" x14ac:dyDescent="0.2">
      <c r="B2047" s="324"/>
      <c r="C2047" s="324"/>
      <c r="D2047" s="324"/>
    </row>
    <row r="2048" spans="2:4" s="304" customFormat="1" x14ac:dyDescent="0.2">
      <c r="B2048" s="324"/>
      <c r="C2048" s="324"/>
      <c r="D2048" s="324"/>
    </row>
    <row r="2049" spans="2:4" s="304" customFormat="1" x14ac:dyDescent="0.2">
      <c r="B2049" s="324"/>
      <c r="C2049" s="324"/>
      <c r="D2049" s="324"/>
    </row>
    <row r="2050" spans="2:4" s="304" customFormat="1" x14ac:dyDescent="0.2">
      <c r="B2050" s="324"/>
      <c r="C2050" s="324"/>
      <c r="D2050" s="324"/>
    </row>
    <row r="2051" spans="2:4" s="304" customFormat="1" x14ac:dyDescent="0.2">
      <c r="B2051" s="324"/>
      <c r="C2051" s="324"/>
      <c r="D2051" s="324"/>
    </row>
    <row r="2052" spans="2:4" s="304" customFormat="1" x14ac:dyDescent="0.2">
      <c r="B2052" s="324"/>
      <c r="C2052" s="324"/>
      <c r="D2052" s="324"/>
    </row>
    <row r="2053" spans="2:4" s="304" customFormat="1" x14ac:dyDescent="0.2">
      <c r="B2053" s="324"/>
      <c r="C2053" s="324"/>
      <c r="D2053" s="324"/>
    </row>
    <row r="2054" spans="2:4" s="304" customFormat="1" x14ac:dyDescent="0.2">
      <c r="B2054" s="324"/>
      <c r="C2054" s="324"/>
      <c r="D2054" s="324"/>
    </row>
    <row r="2055" spans="2:4" s="304" customFormat="1" x14ac:dyDescent="0.2">
      <c r="B2055" s="324"/>
      <c r="C2055" s="324"/>
      <c r="D2055" s="324"/>
    </row>
    <row r="2056" spans="2:4" s="304" customFormat="1" x14ac:dyDescent="0.2">
      <c r="B2056" s="324"/>
      <c r="C2056" s="324"/>
      <c r="D2056" s="324"/>
    </row>
    <row r="2057" spans="2:4" s="304" customFormat="1" x14ac:dyDescent="0.2">
      <c r="B2057" s="324"/>
      <c r="C2057" s="324"/>
      <c r="D2057" s="324"/>
    </row>
    <row r="2058" spans="2:4" s="304" customFormat="1" x14ac:dyDescent="0.2">
      <c r="B2058" s="324"/>
      <c r="C2058" s="324"/>
      <c r="D2058" s="324"/>
    </row>
    <row r="2059" spans="2:4" s="304" customFormat="1" x14ac:dyDescent="0.2">
      <c r="B2059" s="324"/>
      <c r="C2059" s="324"/>
      <c r="D2059" s="324"/>
    </row>
    <row r="2060" spans="2:4" s="304" customFormat="1" x14ac:dyDescent="0.2">
      <c r="B2060" s="324"/>
      <c r="C2060" s="324"/>
      <c r="D2060" s="324"/>
    </row>
    <row r="2061" spans="2:4" s="304" customFormat="1" x14ac:dyDescent="0.2">
      <c r="B2061" s="324"/>
      <c r="C2061" s="324"/>
      <c r="D2061" s="324"/>
    </row>
    <row r="2062" spans="2:4" s="304" customFormat="1" x14ac:dyDescent="0.2">
      <c r="B2062" s="324"/>
      <c r="C2062" s="324"/>
      <c r="D2062" s="324"/>
    </row>
    <row r="2063" spans="2:4" s="304" customFormat="1" x14ac:dyDescent="0.2">
      <c r="B2063" s="324"/>
      <c r="C2063" s="324"/>
      <c r="D2063" s="324"/>
    </row>
    <row r="2064" spans="2:4" s="304" customFormat="1" x14ac:dyDescent="0.2">
      <c r="B2064" s="324"/>
      <c r="C2064" s="324"/>
      <c r="D2064" s="324"/>
    </row>
    <row r="2065" spans="2:4" s="304" customFormat="1" x14ac:dyDescent="0.2">
      <c r="B2065" s="324"/>
      <c r="C2065" s="324"/>
      <c r="D2065" s="324"/>
    </row>
    <row r="2066" spans="2:4" s="304" customFormat="1" x14ac:dyDescent="0.2">
      <c r="B2066" s="324"/>
      <c r="C2066" s="324"/>
      <c r="D2066" s="324"/>
    </row>
    <row r="2067" spans="2:4" s="304" customFormat="1" x14ac:dyDescent="0.2">
      <c r="B2067" s="324"/>
      <c r="C2067" s="324"/>
      <c r="D2067" s="324"/>
    </row>
    <row r="2068" spans="2:4" s="304" customFormat="1" x14ac:dyDescent="0.2">
      <c r="B2068" s="324"/>
      <c r="C2068" s="324"/>
      <c r="D2068" s="324"/>
    </row>
    <row r="2069" spans="2:4" s="304" customFormat="1" x14ac:dyDescent="0.2">
      <c r="B2069" s="324"/>
      <c r="C2069" s="324"/>
      <c r="D2069" s="324"/>
    </row>
    <row r="2070" spans="2:4" s="304" customFormat="1" x14ac:dyDescent="0.2">
      <c r="B2070" s="324"/>
      <c r="C2070" s="324"/>
      <c r="D2070" s="324"/>
    </row>
    <row r="2071" spans="2:4" s="304" customFormat="1" x14ac:dyDescent="0.2">
      <c r="B2071" s="324"/>
      <c r="C2071" s="324"/>
      <c r="D2071" s="324"/>
    </row>
    <row r="2072" spans="2:4" s="304" customFormat="1" x14ac:dyDescent="0.2">
      <c r="B2072" s="324"/>
      <c r="C2072" s="324"/>
      <c r="D2072" s="324"/>
    </row>
    <row r="2073" spans="2:4" s="304" customFormat="1" x14ac:dyDescent="0.2">
      <c r="B2073" s="324"/>
      <c r="C2073" s="324"/>
      <c r="D2073" s="324"/>
    </row>
    <row r="2074" spans="2:4" s="304" customFormat="1" x14ac:dyDescent="0.2">
      <c r="B2074" s="324"/>
      <c r="C2074" s="324"/>
      <c r="D2074" s="324"/>
    </row>
    <row r="2075" spans="2:4" s="304" customFormat="1" x14ac:dyDescent="0.2">
      <c r="B2075" s="324"/>
      <c r="C2075" s="324"/>
      <c r="D2075" s="324"/>
    </row>
    <row r="2076" spans="2:4" s="304" customFormat="1" x14ac:dyDescent="0.2">
      <c r="B2076" s="324"/>
      <c r="C2076" s="324"/>
      <c r="D2076" s="324"/>
    </row>
    <row r="2077" spans="2:4" s="304" customFormat="1" x14ac:dyDescent="0.2">
      <c r="B2077" s="324"/>
      <c r="C2077" s="324"/>
      <c r="D2077" s="324"/>
    </row>
    <row r="2078" spans="2:4" s="304" customFormat="1" x14ac:dyDescent="0.2">
      <c r="B2078" s="324"/>
      <c r="C2078" s="324"/>
      <c r="D2078" s="324"/>
    </row>
    <row r="2079" spans="2:4" s="304" customFormat="1" x14ac:dyDescent="0.2">
      <c r="B2079" s="324"/>
      <c r="C2079" s="324"/>
      <c r="D2079" s="324"/>
    </row>
    <row r="2080" spans="2:4" s="304" customFormat="1" x14ac:dyDescent="0.2">
      <c r="B2080" s="324"/>
      <c r="C2080" s="324"/>
      <c r="D2080" s="324"/>
    </row>
    <row r="2081" spans="2:4" s="304" customFormat="1" x14ac:dyDescent="0.2">
      <c r="B2081" s="324"/>
      <c r="C2081" s="324"/>
      <c r="D2081" s="324"/>
    </row>
    <row r="2082" spans="2:4" s="304" customFormat="1" x14ac:dyDescent="0.2">
      <c r="B2082" s="324"/>
      <c r="C2082" s="324"/>
      <c r="D2082" s="324"/>
    </row>
    <row r="2083" spans="2:4" s="304" customFormat="1" x14ac:dyDescent="0.2">
      <c r="B2083" s="324"/>
      <c r="C2083" s="324"/>
      <c r="D2083" s="324"/>
    </row>
    <row r="2084" spans="2:4" s="304" customFormat="1" x14ac:dyDescent="0.2">
      <c r="B2084" s="324"/>
      <c r="C2084" s="324"/>
      <c r="D2084" s="324"/>
    </row>
    <row r="2085" spans="2:4" s="304" customFormat="1" x14ac:dyDescent="0.2">
      <c r="B2085" s="324"/>
      <c r="C2085" s="324"/>
      <c r="D2085" s="324"/>
    </row>
    <row r="2086" spans="2:4" s="304" customFormat="1" x14ac:dyDescent="0.2">
      <c r="B2086" s="324"/>
      <c r="C2086" s="324"/>
      <c r="D2086" s="324"/>
    </row>
    <row r="2087" spans="2:4" s="304" customFormat="1" x14ac:dyDescent="0.2">
      <c r="B2087" s="324"/>
      <c r="C2087" s="324"/>
      <c r="D2087" s="324"/>
    </row>
    <row r="2088" spans="2:4" s="304" customFormat="1" x14ac:dyDescent="0.2">
      <c r="B2088" s="324"/>
      <c r="C2088" s="324"/>
      <c r="D2088" s="324"/>
    </row>
    <row r="2089" spans="2:4" s="304" customFormat="1" x14ac:dyDescent="0.2">
      <c r="B2089" s="324"/>
      <c r="C2089" s="324"/>
      <c r="D2089" s="324"/>
    </row>
    <row r="2090" spans="2:4" s="304" customFormat="1" x14ac:dyDescent="0.2">
      <c r="B2090" s="324"/>
      <c r="C2090" s="324"/>
      <c r="D2090" s="324"/>
    </row>
    <row r="2091" spans="2:4" s="304" customFormat="1" x14ac:dyDescent="0.2">
      <c r="B2091" s="324"/>
      <c r="C2091" s="324"/>
      <c r="D2091" s="324"/>
    </row>
    <row r="2092" spans="2:4" s="304" customFormat="1" x14ac:dyDescent="0.2">
      <c r="B2092" s="324"/>
      <c r="C2092" s="324"/>
      <c r="D2092" s="324"/>
    </row>
    <row r="2093" spans="2:4" s="304" customFormat="1" x14ac:dyDescent="0.2">
      <c r="B2093" s="324"/>
      <c r="C2093" s="324"/>
      <c r="D2093" s="324"/>
    </row>
    <row r="2094" spans="2:4" s="304" customFormat="1" x14ac:dyDescent="0.2">
      <c r="B2094" s="324"/>
      <c r="C2094" s="324"/>
      <c r="D2094" s="324"/>
    </row>
    <row r="2095" spans="2:4" s="304" customFormat="1" x14ac:dyDescent="0.2">
      <c r="B2095" s="324"/>
      <c r="C2095" s="324"/>
      <c r="D2095" s="324"/>
    </row>
    <row r="2096" spans="2:4" s="304" customFormat="1" x14ac:dyDescent="0.2">
      <c r="B2096" s="324"/>
      <c r="C2096" s="324"/>
      <c r="D2096" s="324"/>
    </row>
    <row r="2097" spans="2:4" s="304" customFormat="1" x14ac:dyDescent="0.2">
      <c r="B2097" s="324"/>
      <c r="C2097" s="324"/>
      <c r="D2097" s="324"/>
    </row>
    <row r="2098" spans="2:4" s="304" customFormat="1" x14ac:dyDescent="0.2">
      <c r="B2098" s="324"/>
      <c r="C2098" s="324"/>
      <c r="D2098" s="324"/>
    </row>
    <row r="2099" spans="2:4" s="304" customFormat="1" x14ac:dyDescent="0.2">
      <c r="B2099" s="324"/>
      <c r="C2099" s="324"/>
      <c r="D2099" s="324"/>
    </row>
    <row r="2100" spans="2:4" s="304" customFormat="1" x14ac:dyDescent="0.2">
      <c r="B2100" s="324"/>
      <c r="C2100" s="324"/>
      <c r="D2100" s="324"/>
    </row>
    <row r="2101" spans="2:4" s="304" customFormat="1" x14ac:dyDescent="0.2">
      <c r="B2101" s="324"/>
      <c r="C2101" s="324"/>
      <c r="D2101" s="324"/>
    </row>
    <row r="2102" spans="2:4" s="304" customFormat="1" x14ac:dyDescent="0.2">
      <c r="B2102" s="324"/>
      <c r="C2102" s="324"/>
      <c r="D2102" s="324"/>
    </row>
    <row r="2103" spans="2:4" s="304" customFormat="1" x14ac:dyDescent="0.2">
      <c r="B2103" s="324"/>
      <c r="C2103" s="324"/>
      <c r="D2103" s="324"/>
    </row>
    <row r="2104" spans="2:4" s="304" customFormat="1" x14ac:dyDescent="0.2">
      <c r="B2104" s="324"/>
      <c r="C2104" s="324"/>
      <c r="D2104" s="324"/>
    </row>
    <row r="2105" spans="2:4" s="304" customFormat="1" x14ac:dyDescent="0.2">
      <c r="B2105" s="324"/>
      <c r="C2105" s="324"/>
      <c r="D2105" s="324"/>
    </row>
    <row r="2106" spans="2:4" s="304" customFormat="1" x14ac:dyDescent="0.2">
      <c r="B2106" s="324"/>
      <c r="C2106" s="324"/>
      <c r="D2106" s="324"/>
    </row>
    <row r="2107" spans="2:4" s="304" customFormat="1" x14ac:dyDescent="0.2">
      <c r="B2107" s="324"/>
      <c r="C2107" s="324"/>
      <c r="D2107" s="324"/>
    </row>
    <row r="2108" spans="2:4" s="304" customFormat="1" x14ac:dyDescent="0.2">
      <c r="B2108" s="324"/>
      <c r="C2108" s="324"/>
      <c r="D2108" s="324"/>
    </row>
    <row r="2109" spans="2:4" s="304" customFormat="1" x14ac:dyDescent="0.2">
      <c r="B2109" s="324"/>
      <c r="C2109" s="324"/>
      <c r="D2109" s="324"/>
    </row>
    <row r="2110" spans="2:4" s="304" customFormat="1" x14ac:dyDescent="0.2">
      <c r="B2110" s="324"/>
      <c r="C2110" s="324"/>
      <c r="D2110" s="324"/>
    </row>
    <row r="2111" spans="2:4" s="304" customFormat="1" x14ac:dyDescent="0.2">
      <c r="B2111" s="324"/>
      <c r="C2111" s="324"/>
      <c r="D2111" s="324"/>
    </row>
    <row r="2112" spans="2:4" s="304" customFormat="1" x14ac:dyDescent="0.2">
      <c r="B2112" s="324"/>
      <c r="C2112" s="324"/>
      <c r="D2112" s="324"/>
    </row>
    <row r="2113" spans="2:4" s="304" customFormat="1" x14ac:dyDescent="0.2">
      <c r="B2113" s="324"/>
      <c r="C2113" s="324"/>
      <c r="D2113" s="324"/>
    </row>
    <row r="2114" spans="2:4" s="304" customFormat="1" x14ac:dyDescent="0.2">
      <c r="B2114" s="324"/>
      <c r="C2114" s="324"/>
      <c r="D2114" s="324"/>
    </row>
    <row r="2115" spans="2:4" s="304" customFormat="1" x14ac:dyDescent="0.2">
      <c r="B2115" s="324"/>
      <c r="C2115" s="324"/>
      <c r="D2115" s="324"/>
    </row>
    <row r="2116" spans="2:4" s="304" customFormat="1" x14ac:dyDescent="0.2">
      <c r="B2116" s="324"/>
      <c r="C2116" s="324"/>
      <c r="D2116" s="324"/>
    </row>
    <row r="2117" spans="2:4" s="304" customFormat="1" x14ac:dyDescent="0.2">
      <c r="B2117" s="324"/>
      <c r="C2117" s="324"/>
      <c r="D2117" s="324"/>
    </row>
    <row r="2118" spans="2:4" s="304" customFormat="1" x14ac:dyDescent="0.2">
      <c r="B2118" s="324"/>
      <c r="C2118" s="324"/>
      <c r="D2118" s="324"/>
    </row>
    <row r="2119" spans="2:4" s="304" customFormat="1" x14ac:dyDescent="0.2">
      <c r="B2119" s="324"/>
      <c r="C2119" s="324"/>
      <c r="D2119" s="324"/>
    </row>
    <row r="2120" spans="2:4" s="304" customFormat="1" x14ac:dyDescent="0.2">
      <c r="B2120" s="324"/>
      <c r="C2120" s="324"/>
      <c r="D2120" s="324"/>
    </row>
    <row r="2121" spans="2:4" s="304" customFormat="1" x14ac:dyDescent="0.2">
      <c r="B2121" s="324"/>
      <c r="C2121" s="324"/>
      <c r="D2121" s="324"/>
    </row>
    <row r="2122" spans="2:4" s="304" customFormat="1" x14ac:dyDescent="0.2">
      <c r="B2122" s="324"/>
      <c r="C2122" s="324"/>
      <c r="D2122" s="324"/>
    </row>
    <row r="2123" spans="2:4" s="304" customFormat="1" x14ac:dyDescent="0.2">
      <c r="B2123" s="324"/>
      <c r="C2123" s="324"/>
      <c r="D2123" s="324"/>
    </row>
    <row r="2124" spans="2:4" s="304" customFormat="1" x14ac:dyDescent="0.2">
      <c r="B2124" s="324"/>
      <c r="C2124" s="324"/>
      <c r="D2124" s="324"/>
    </row>
    <row r="2125" spans="2:4" s="304" customFormat="1" x14ac:dyDescent="0.2">
      <c r="B2125" s="324"/>
      <c r="C2125" s="324"/>
      <c r="D2125" s="324"/>
    </row>
    <row r="2126" spans="2:4" s="304" customFormat="1" x14ac:dyDescent="0.2">
      <c r="B2126" s="324"/>
      <c r="C2126" s="324"/>
      <c r="D2126" s="324"/>
    </row>
    <row r="2127" spans="2:4" s="304" customFormat="1" x14ac:dyDescent="0.2">
      <c r="B2127" s="324"/>
      <c r="C2127" s="324"/>
      <c r="D2127" s="324"/>
    </row>
    <row r="2128" spans="2:4" s="304" customFormat="1" x14ac:dyDescent="0.2">
      <c r="B2128" s="324"/>
      <c r="C2128" s="324"/>
      <c r="D2128" s="324"/>
    </row>
    <row r="2129" spans="2:4" s="304" customFormat="1" x14ac:dyDescent="0.2">
      <c r="B2129" s="324"/>
      <c r="C2129" s="324"/>
      <c r="D2129" s="324"/>
    </row>
    <row r="2130" spans="2:4" s="304" customFormat="1" x14ac:dyDescent="0.2">
      <c r="B2130" s="324"/>
      <c r="C2130" s="324"/>
      <c r="D2130" s="324"/>
    </row>
    <row r="2131" spans="2:4" s="304" customFormat="1" x14ac:dyDescent="0.2">
      <c r="B2131" s="324"/>
      <c r="C2131" s="324"/>
      <c r="D2131" s="324"/>
    </row>
    <row r="2132" spans="2:4" s="304" customFormat="1" x14ac:dyDescent="0.2">
      <c r="B2132" s="324"/>
      <c r="C2132" s="324"/>
      <c r="D2132" s="324"/>
    </row>
    <row r="2133" spans="2:4" s="304" customFormat="1" x14ac:dyDescent="0.2">
      <c r="B2133" s="324"/>
      <c r="C2133" s="324"/>
      <c r="D2133" s="324"/>
    </row>
    <row r="2134" spans="2:4" s="304" customFormat="1" x14ac:dyDescent="0.2">
      <c r="B2134" s="324"/>
      <c r="C2134" s="324"/>
      <c r="D2134" s="324"/>
    </row>
    <row r="2135" spans="2:4" s="304" customFormat="1" x14ac:dyDescent="0.2">
      <c r="B2135" s="324"/>
      <c r="C2135" s="324"/>
      <c r="D2135" s="324"/>
    </row>
    <row r="2136" spans="2:4" s="304" customFormat="1" x14ac:dyDescent="0.2">
      <c r="B2136" s="324"/>
      <c r="C2136" s="324"/>
      <c r="D2136" s="324"/>
    </row>
    <row r="2137" spans="2:4" s="304" customFormat="1" x14ac:dyDescent="0.2">
      <c r="B2137" s="324"/>
      <c r="C2137" s="324"/>
      <c r="D2137" s="324"/>
    </row>
    <row r="2138" spans="2:4" s="304" customFormat="1" x14ac:dyDescent="0.2">
      <c r="B2138" s="324"/>
      <c r="C2138" s="324"/>
      <c r="D2138" s="324"/>
    </row>
    <row r="2139" spans="2:4" s="304" customFormat="1" x14ac:dyDescent="0.2">
      <c r="B2139" s="324"/>
      <c r="C2139" s="324"/>
      <c r="D2139" s="324"/>
    </row>
    <row r="2140" spans="2:4" s="304" customFormat="1" x14ac:dyDescent="0.2">
      <c r="B2140" s="324"/>
      <c r="C2140" s="324"/>
      <c r="D2140" s="324"/>
    </row>
    <row r="2141" spans="2:4" s="304" customFormat="1" x14ac:dyDescent="0.2">
      <c r="B2141" s="324"/>
      <c r="C2141" s="324"/>
      <c r="D2141" s="324"/>
    </row>
    <row r="2142" spans="2:4" s="304" customFormat="1" x14ac:dyDescent="0.2">
      <c r="B2142" s="324"/>
      <c r="C2142" s="324"/>
      <c r="D2142" s="324"/>
    </row>
    <row r="2143" spans="2:4" s="304" customFormat="1" x14ac:dyDescent="0.2">
      <c r="B2143" s="324"/>
      <c r="C2143" s="324"/>
      <c r="D2143" s="324"/>
    </row>
    <row r="2144" spans="2:4" s="304" customFormat="1" x14ac:dyDescent="0.2">
      <c r="B2144" s="324"/>
      <c r="C2144" s="324"/>
      <c r="D2144" s="324"/>
    </row>
    <row r="2145" spans="2:4" s="304" customFormat="1" x14ac:dyDescent="0.2">
      <c r="B2145" s="324"/>
      <c r="C2145" s="324"/>
      <c r="D2145" s="324"/>
    </row>
    <row r="2146" spans="2:4" s="304" customFormat="1" x14ac:dyDescent="0.2">
      <c r="B2146" s="324"/>
      <c r="C2146" s="324"/>
      <c r="D2146" s="324"/>
    </row>
    <row r="2147" spans="2:4" s="304" customFormat="1" x14ac:dyDescent="0.2">
      <c r="B2147" s="324"/>
      <c r="C2147" s="324"/>
      <c r="D2147" s="324"/>
    </row>
    <row r="2148" spans="2:4" s="304" customFormat="1" x14ac:dyDescent="0.2">
      <c r="B2148" s="324"/>
      <c r="C2148" s="324"/>
      <c r="D2148" s="324"/>
    </row>
    <row r="2149" spans="2:4" s="304" customFormat="1" x14ac:dyDescent="0.2">
      <c r="B2149" s="324"/>
      <c r="C2149" s="324"/>
      <c r="D2149" s="324"/>
    </row>
    <row r="2150" spans="2:4" s="304" customFormat="1" x14ac:dyDescent="0.2">
      <c r="B2150" s="324"/>
      <c r="C2150" s="324"/>
      <c r="D2150" s="324"/>
    </row>
    <row r="2151" spans="2:4" s="304" customFormat="1" x14ac:dyDescent="0.2">
      <c r="B2151" s="324"/>
      <c r="C2151" s="324"/>
      <c r="D2151" s="324"/>
    </row>
    <row r="2152" spans="2:4" s="304" customFormat="1" x14ac:dyDescent="0.2">
      <c r="B2152" s="324"/>
      <c r="C2152" s="324"/>
      <c r="D2152" s="324"/>
    </row>
    <row r="2153" spans="2:4" s="304" customFormat="1" x14ac:dyDescent="0.2">
      <c r="B2153" s="324"/>
      <c r="C2153" s="324"/>
      <c r="D2153" s="324"/>
    </row>
    <row r="2154" spans="2:4" s="304" customFormat="1" x14ac:dyDescent="0.2">
      <c r="B2154" s="324"/>
      <c r="C2154" s="324"/>
      <c r="D2154" s="324"/>
    </row>
    <row r="2155" spans="2:4" s="304" customFormat="1" x14ac:dyDescent="0.2">
      <c r="B2155" s="324"/>
      <c r="C2155" s="324"/>
      <c r="D2155" s="324"/>
    </row>
    <row r="2156" spans="2:4" s="304" customFormat="1" x14ac:dyDescent="0.2">
      <c r="B2156" s="324"/>
      <c r="C2156" s="324"/>
      <c r="D2156" s="324"/>
    </row>
    <row r="2157" spans="2:4" s="304" customFormat="1" x14ac:dyDescent="0.2">
      <c r="B2157" s="324"/>
      <c r="C2157" s="324"/>
      <c r="D2157" s="324"/>
    </row>
    <row r="2158" spans="2:4" s="304" customFormat="1" x14ac:dyDescent="0.2">
      <c r="B2158" s="324"/>
      <c r="C2158" s="324"/>
      <c r="D2158" s="324"/>
    </row>
    <row r="2159" spans="2:4" s="304" customFormat="1" x14ac:dyDescent="0.2">
      <c r="B2159" s="324"/>
      <c r="C2159" s="324"/>
      <c r="D2159" s="324"/>
    </row>
    <row r="2160" spans="2:4" s="304" customFormat="1" x14ac:dyDescent="0.2">
      <c r="B2160" s="324"/>
      <c r="C2160" s="324"/>
      <c r="D2160" s="324"/>
    </row>
    <row r="2161" spans="2:4" s="304" customFormat="1" x14ac:dyDescent="0.2">
      <c r="B2161" s="324"/>
      <c r="C2161" s="324"/>
      <c r="D2161" s="324"/>
    </row>
    <row r="2162" spans="2:4" s="304" customFormat="1" x14ac:dyDescent="0.2">
      <c r="B2162" s="324"/>
      <c r="C2162" s="324"/>
      <c r="D2162" s="324"/>
    </row>
    <row r="2163" spans="2:4" s="304" customFormat="1" x14ac:dyDescent="0.2">
      <c r="B2163" s="324"/>
      <c r="C2163" s="324"/>
      <c r="D2163" s="324"/>
    </row>
    <row r="2164" spans="2:4" s="304" customFormat="1" x14ac:dyDescent="0.2">
      <c r="B2164" s="324"/>
      <c r="C2164" s="324"/>
      <c r="D2164" s="324"/>
    </row>
    <row r="2165" spans="2:4" s="304" customFormat="1" x14ac:dyDescent="0.2">
      <c r="B2165" s="324"/>
      <c r="C2165" s="324"/>
      <c r="D2165" s="324"/>
    </row>
    <row r="2166" spans="2:4" s="304" customFormat="1" x14ac:dyDescent="0.2">
      <c r="B2166" s="324"/>
      <c r="C2166" s="324"/>
      <c r="D2166" s="324"/>
    </row>
    <row r="2167" spans="2:4" s="304" customFormat="1" x14ac:dyDescent="0.2">
      <c r="B2167" s="324"/>
      <c r="C2167" s="324"/>
      <c r="D2167" s="324"/>
    </row>
    <row r="2168" spans="2:4" s="304" customFormat="1" x14ac:dyDescent="0.2">
      <c r="B2168" s="324"/>
      <c r="C2168" s="324"/>
      <c r="D2168" s="324"/>
    </row>
    <row r="2169" spans="2:4" s="304" customFormat="1" x14ac:dyDescent="0.2">
      <c r="B2169" s="324"/>
      <c r="C2169" s="324"/>
      <c r="D2169" s="324"/>
    </row>
    <row r="2170" spans="2:4" s="304" customFormat="1" x14ac:dyDescent="0.2">
      <c r="B2170" s="324"/>
      <c r="C2170" s="324"/>
      <c r="D2170" s="324"/>
    </row>
    <row r="2171" spans="2:4" s="304" customFormat="1" x14ac:dyDescent="0.2">
      <c r="B2171" s="324"/>
      <c r="C2171" s="324"/>
      <c r="D2171" s="324"/>
    </row>
    <row r="2172" spans="2:4" s="304" customFormat="1" x14ac:dyDescent="0.2">
      <c r="B2172" s="324"/>
      <c r="C2172" s="324"/>
      <c r="D2172" s="324"/>
    </row>
    <row r="2173" spans="2:4" s="304" customFormat="1" x14ac:dyDescent="0.2">
      <c r="B2173" s="324"/>
      <c r="C2173" s="324"/>
      <c r="D2173" s="324"/>
    </row>
    <row r="2174" spans="2:4" s="304" customFormat="1" x14ac:dyDescent="0.2">
      <c r="B2174" s="324"/>
      <c r="C2174" s="324"/>
      <c r="D2174" s="324"/>
    </row>
    <row r="2175" spans="2:4" s="304" customFormat="1" x14ac:dyDescent="0.2">
      <c r="B2175" s="324"/>
      <c r="C2175" s="324"/>
      <c r="D2175" s="324"/>
    </row>
    <row r="2176" spans="2:4" s="304" customFormat="1" x14ac:dyDescent="0.2">
      <c r="B2176" s="324"/>
      <c r="C2176" s="324"/>
      <c r="D2176" s="324"/>
    </row>
    <row r="2177" spans="2:4" s="304" customFormat="1" x14ac:dyDescent="0.2">
      <c r="B2177" s="324"/>
      <c r="C2177" s="324"/>
      <c r="D2177" s="324"/>
    </row>
    <row r="2178" spans="2:4" s="304" customFormat="1" x14ac:dyDescent="0.2">
      <c r="B2178" s="324"/>
      <c r="C2178" s="324"/>
      <c r="D2178" s="324"/>
    </row>
    <row r="2179" spans="2:4" s="304" customFormat="1" x14ac:dyDescent="0.2">
      <c r="B2179" s="324"/>
      <c r="C2179" s="324"/>
      <c r="D2179" s="324"/>
    </row>
    <row r="2180" spans="2:4" s="304" customFormat="1" x14ac:dyDescent="0.2">
      <c r="B2180" s="324"/>
      <c r="C2180" s="324"/>
      <c r="D2180" s="324"/>
    </row>
    <row r="2181" spans="2:4" s="304" customFormat="1" x14ac:dyDescent="0.2">
      <c r="B2181" s="324"/>
      <c r="C2181" s="324"/>
      <c r="D2181" s="324"/>
    </row>
    <row r="2182" spans="2:4" s="304" customFormat="1" x14ac:dyDescent="0.2">
      <c r="B2182" s="324"/>
      <c r="C2182" s="324"/>
      <c r="D2182" s="324"/>
    </row>
    <row r="2183" spans="2:4" s="304" customFormat="1" x14ac:dyDescent="0.2">
      <c r="B2183" s="324"/>
      <c r="C2183" s="324"/>
      <c r="D2183" s="324"/>
    </row>
    <row r="2184" spans="2:4" s="304" customFormat="1" x14ac:dyDescent="0.2">
      <c r="B2184" s="324"/>
      <c r="C2184" s="324"/>
      <c r="D2184" s="324"/>
    </row>
    <row r="2185" spans="2:4" s="304" customFormat="1" x14ac:dyDescent="0.2">
      <c r="B2185" s="324"/>
      <c r="C2185" s="324"/>
      <c r="D2185" s="324"/>
    </row>
    <row r="2186" spans="2:4" s="304" customFormat="1" x14ac:dyDescent="0.2">
      <c r="B2186" s="324"/>
      <c r="C2186" s="324"/>
      <c r="D2186" s="324"/>
    </row>
    <row r="2187" spans="2:4" s="304" customFormat="1" x14ac:dyDescent="0.2">
      <c r="B2187" s="324"/>
      <c r="C2187" s="324"/>
      <c r="D2187" s="324"/>
    </row>
    <row r="2188" spans="2:4" s="304" customFormat="1" x14ac:dyDescent="0.2">
      <c r="B2188" s="324"/>
      <c r="C2188" s="324"/>
      <c r="D2188" s="324"/>
    </row>
    <row r="2189" spans="2:4" s="304" customFormat="1" x14ac:dyDescent="0.2">
      <c r="B2189" s="324"/>
      <c r="C2189" s="324"/>
      <c r="D2189" s="324"/>
    </row>
    <row r="2190" spans="2:4" s="304" customFormat="1" x14ac:dyDescent="0.2">
      <c r="B2190" s="324"/>
      <c r="C2190" s="324"/>
      <c r="D2190" s="324"/>
    </row>
    <row r="2191" spans="2:4" s="304" customFormat="1" x14ac:dyDescent="0.2">
      <c r="B2191" s="324"/>
      <c r="C2191" s="324"/>
      <c r="D2191" s="324"/>
    </row>
    <row r="2192" spans="2:4" s="304" customFormat="1" x14ac:dyDescent="0.2">
      <c r="B2192" s="324"/>
      <c r="C2192" s="324"/>
      <c r="D2192" s="324"/>
    </row>
    <row r="2193" spans="2:4" s="304" customFormat="1" x14ac:dyDescent="0.2">
      <c r="B2193" s="324"/>
      <c r="C2193" s="324"/>
      <c r="D2193" s="324"/>
    </row>
    <row r="2194" spans="2:4" s="304" customFormat="1" x14ac:dyDescent="0.2">
      <c r="B2194" s="324"/>
      <c r="C2194" s="324"/>
      <c r="D2194" s="324"/>
    </row>
    <row r="2195" spans="2:4" s="304" customFormat="1" x14ac:dyDescent="0.2">
      <c r="B2195" s="324"/>
      <c r="C2195" s="324"/>
      <c r="D2195" s="324"/>
    </row>
    <row r="2196" spans="2:4" s="304" customFormat="1" x14ac:dyDescent="0.2">
      <c r="B2196" s="324"/>
      <c r="C2196" s="324"/>
      <c r="D2196" s="324"/>
    </row>
    <row r="2197" spans="2:4" s="304" customFormat="1" x14ac:dyDescent="0.2">
      <c r="B2197" s="324"/>
      <c r="C2197" s="324"/>
      <c r="D2197" s="324"/>
    </row>
    <row r="2198" spans="2:4" s="304" customFormat="1" x14ac:dyDescent="0.2">
      <c r="B2198" s="324"/>
      <c r="C2198" s="324"/>
      <c r="D2198" s="324"/>
    </row>
    <row r="2199" spans="2:4" s="304" customFormat="1" x14ac:dyDescent="0.2">
      <c r="B2199" s="324"/>
      <c r="C2199" s="324"/>
      <c r="D2199" s="324"/>
    </row>
    <row r="2200" spans="2:4" s="304" customFormat="1" x14ac:dyDescent="0.2">
      <c r="B2200" s="324"/>
      <c r="C2200" s="324"/>
      <c r="D2200" s="324"/>
    </row>
    <row r="2201" spans="2:4" s="304" customFormat="1" x14ac:dyDescent="0.2">
      <c r="B2201" s="324"/>
      <c r="C2201" s="324"/>
      <c r="D2201" s="324"/>
    </row>
    <row r="2202" spans="2:4" s="304" customFormat="1" x14ac:dyDescent="0.2">
      <c r="B2202" s="324"/>
      <c r="C2202" s="324"/>
      <c r="D2202" s="324"/>
    </row>
    <row r="2203" spans="2:4" s="304" customFormat="1" x14ac:dyDescent="0.2">
      <c r="B2203" s="324"/>
      <c r="C2203" s="324"/>
      <c r="D2203" s="324"/>
    </row>
    <row r="2204" spans="2:4" s="304" customFormat="1" x14ac:dyDescent="0.2">
      <c r="B2204" s="324"/>
      <c r="C2204" s="324"/>
      <c r="D2204" s="324"/>
    </row>
    <row r="2205" spans="2:4" s="304" customFormat="1" x14ac:dyDescent="0.2">
      <c r="B2205" s="324"/>
      <c r="C2205" s="324"/>
      <c r="D2205" s="324"/>
    </row>
    <row r="2206" spans="2:4" s="304" customFormat="1" x14ac:dyDescent="0.2">
      <c r="B2206" s="324"/>
      <c r="C2206" s="324"/>
      <c r="D2206" s="324"/>
    </row>
    <row r="2207" spans="2:4" s="304" customFormat="1" x14ac:dyDescent="0.2">
      <c r="B2207" s="324"/>
      <c r="C2207" s="324"/>
      <c r="D2207" s="324"/>
    </row>
    <row r="2208" spans="2:4" s="304" customFormat="1" x14ac:dyDescent="0.2">
      <c r="B2208" s="324"/>
      <c r="C2208" s="324"/>
      <c r="D2208" s="324"/>
    </row>
    <row r="2209" spans="2:4" s="304" customFormat="1" x14ac:dyDescent="0.2">
      <c r="B2209" s="324"/>
      <c r="C2209" s="324"/>
      <c r="D2209" s="324"/>
    </row>
    <row r="2210" spans="2:4" s="304" customFormat="1" x14ac:dyDescent="0.2">
      <c r="B2210" s="324"/>
      <c r="C2210" s="324"/>
      <c r="D2210" s="324"/>
    </row>
    <row r="2211" spans="2:4" s="304" customFormat="1" x14ac:dyDescent="0.2">
      <c r="B2211" s="324"/>
      <c r="C2211" s="324"/>
      <c r="D2211" s="324"/>
    </row>
    <row r="2212" spans="2:4" s="304" customFormat="1" x14ac:dyDescent="0.2">
      <c r="B2212" s="324"/>
      <c r="C2212" s="324"/>
      <c r="D2212" s="324"/>
    </row>
    <row r="2213" spans="2:4" s="304" customFormat="1" x14ac:dyDescent="0.2">
      <c r="B2213" s="324"/>
      <c r="C2213" s="324"/>
      <c r="D2213" s="324"/>
    </row>
    <row r="2214" spans="2:4" s="304" customFormat="1" x14ac:dyDescent="0.2">
      <c r="B2214" s="324"/>
      <c r="C2214" s="324"/>
      <c r="D2214" s="324"/>
    </row>
    <row r="2215" spans="2:4" s="304" customFormat="1" x14ac:dyDescent="0.2">
      <c r="B2215" s="324"/>
      <c r="C2215" s="324"/>
      <c r="D2215" s="324"/>
    </row>
    <row r="2216" spans="2:4" s="304" customFormat="1" x14ac:dyDescent="0.2">
      <c r="B2216" s="324"/>
      <c r="C2216" s="324"/>
      <c r="D2216" s="324"/>
    </row>
    <row r="2217" spans="2:4" s="304" customFormat="1" x14ac:dyDescent="0.2">
      <c r="B2217" s="324"/>
      <c r="C2217" s="324"/>
      <c r="D2217" s="324"/>
    </row>
    <row r="2218" spans="2:4" s="304" customFormat="1" x14ac:dyDescent="0.2">
      <c r="B2218" s="324"/>
      <c r="C2218" s="324"/>
      <c r="D2218" s="324"/>
    </row>
    <row r="2219" spans="2:4" s="304" customFormat="1" x14ac:dyDescent="0.2">
      <c r="B2219" s="324"/>
      <c r="C2219" s="324"/>
      <c r="D2219" s="324"/>
    </row>
    <row r="2220" spans="2:4" s="304" customFormat="1" x14ac:dyDescent="0.2">
      <c r="B2220" s="324"/>
      <c r="C2220" s="324"/>
      <c r="D2220" s="324"/>
    </row>
    <row r="2221" spans="2:4" s="304" customFormat="1" x14ac:dyDescent="0.2">
      <c r="B2221" s="324"/>
      <c r="C2221" s="324"/>
      <c r="D2221" s="324"/>
    </row>
    <row r="2222" spans="2:4" s="304" customFormat="1" x14ac:dyDescent="0.2">
      <c r="B2222" s="324"/>
      <c r="C2222" s="324"/>
      <c r="D2222" s="324"/>
    </row>
    <row r="2223" spans="2:4" s="304" customFormat="1" x14ac:dyDescent="0.2">
      <c r="B2223" s="324"/>
      <c r="C2223" s="324"/>
      <c r="D2223" s="324"/>
    </row>
    <row r="2224" spans="2:4" s="304" customFormat="1" x14ac:dyDescent="0.2">
      <c r="B2224" s="324"/>
      <c r="C2224" s="324"/>
      <c r="D2224" s="324"/>
    </row>
    <row r="2225" spans="2:4" s="304" customFormat="1" x14ac:dyDescent="0.2">
      <c r="B2225" s="324"/>
      <c r="C2225" s="324"/>
      <c r="D2225" s="324"/>
    </row>
    <row r="2226" spans="2:4" s="304" customFormat="1" x14ac:dyDescent="0.2">
      <c r="B2226" s="324"/>
      <c r="C2226" s="324"/>
      <c r="D2226" s="324"/>
    </row>
    <row r="2227" spans="2:4" s="304" customFormat="1" x14ac:dyDescent="0.2">
      <c r="B2227" s="324"/>
      <c r="C2227" s="324"/>
      <c r="D2227" s="324"/>
    </row>
    <row r="2228" spans="2:4" s="304" customFormat="1" x14ac:dyDescent="0.2">
      <c r="B2228" s="324"/>
      <c r="C2228" s="324"/>
      <c r="D2228" s="324"/>
    </row>
    <row r="2229" spans="2:4" s="304" customFormat="1" x14ac:dyDescent="0.2">
      <c r="B2229" s="324"/>
      <c r="C2229" s="324"/>
      <c r="D2229" s="324"/>
    </row>
    <row r="2230" spans="2:4" s="304" customFormat="1" x14ac:dyDescent="0.2">
      <c r="B2230" s="324"/>
      <c r="C2230" s="324"/>
      <c r="D2230" s="324"/>
    </row>
    <row r="2231" spans="2:4" s="304" customFormat="1" x14ac:dyDescent="0.2">
      <c r="B2231" s="324"/>
      <c r="C2231" s="324"/>
      <c r="D2231" s="324"/>
    </row>
    <row r="2232" spans="2:4" s="304" customFormat="1" x14ac:dyDescent="0.2">
      <c r="B2232" s="324"/>
      <c r="C2232" s="324"/>
      <c r="D2232" s="324"/>
    </row>
    <row r="2233" spans="2:4" s="304" customFormat="1" x14ac:dyDescent="0.2">
      <c r="B2233" s="324"/>
      <c r="C2233" s="324"/>
      <c r="D2233" s="324"/>
    </row>
    <row r="2234" spans="2:4" s="304" customFormat="1" x14ac:dyDescent="0.2">
      <c r="B2234" s="324"/>
      <c r="C2234" s="324"/>
      <c r="D2234" s="324"/>
    </row>
    <row r="2235" spans="2:4" s="304" customFormat="1" x14ac:dyDescent="0.2">
      <c r="B2235" s="324"/>
      <c r="C2235" s="324"/>
      <c r="D2235" s="324"/>
    </row>
    <row r="2236" spans="2:4" s="304" customFormat="1" x14ac:dyDescent="0.2">
      <c r="B2236" s="324"/>
      <c r="C2236" s="324"/>
      <c r="D2236" s="324"/>
    </row>
    <row r="2237" spans="2:4" s="304" customFormat="1" x14ac:dyDescent="0.2">
      <c r="B2237" s="324"/>
      <c r="C2237" s="324"/>
      <c r="D2237" s="324"/>
    </row>
    <row r="2238" spans="2:4" s="304" customFormat="1" x14ac:dyDescent="0.2">
      <c r="B2238" s="324"/>
      <c r="C2238" s="324"/>
      <c r="D2238" s="324"/>
    </row>
    <row r="2239" spans="2:4" s="304" customFormat="1" x14ac:dyDescent="0.2">
      <c r="B2239" s="324"/>
      <c r="C2239" s="324"/>
      <c r="D2239" s="324"/>
    </row>
    <row r="2240" spans="2:4" s="304" customFormat="1" x14ac:dyDescent="0.2">
      <c r="B2240" s="324"/>
      <c r="C2240" s="324"/>
      <c r="D2240" s="324"/>
    </row>
    <row r="2241" spans="2:4" s="304" customFormat="1" x14ac:dyDescent="0.2">
      <c r="B2241" s="324"/>
      <c r="C2241" s="324"/>
      <c r="D2241" s="324"/>
    </row>
    <row r="2242" spans="2:4" s="304" customFormat="1" x14ac:dyDescent="0.2">
      <c r="B2242" s="324"/>
      <c r="C2242" s="324"/>
      <c r="D2242" s="324"/>
    </row>
    <row r="2243" spans="2:4" s="304" customFormat="1" x14ac:dyDescent="0.2">
      <c r="B2243" s="324"/>
      <c r="C2243" s="324"/>
      <c r="D2243" s="324"/>
    </row>
    <row r="2244" spans="2:4" s="304" customFormat="1" x14ac:dyDescent="0.2">
      <c r="B2244" s="324"/>
      <c r="C2244" s="324"/>
      <c r="D2244" s="324"/>
    </row>
    <row r="2245" spans="2:4" s="304" customFormat="1" x14ac:dyDescent="0.2">
      <c r="B2245" s="324"/>
      <c r="C2245" s="324"/>
      <c r="D2245" s="324"/>
    </row>
    <row r="2246" spans="2:4" s="304" customFormat="1" x14ac:dyDescent="0.2">
      <c r="B2246" s="324"/>
      <c r="C2246" s="324"/>
      <c r="D2246" s="324"/>
    </row>
    <row r="2247" spans="2:4" s="304" customFormat="1" x14ac:dyDescent="0.2">
      <c r="B2247" s="324"/>
      <c r="C2247" s="324"/>
      <c r="D2247" s="324"/>
    </row>
    <row r="2248" spans="2:4" s="304" customFormat="1" x14ac:dyDescent="0.2">
      <c r="B2248" s="324"/>
      <c r="C2248" s="324"/>
      <c r="D2248" s="324"/>
    </row>
    <row r="2249" spans="2:4" s="304" customFormat="1" x14ac:dyDescent="0.2">
      <c r="B2249" s="324"/>
      <c r="C2249" s="324"/>
      <c r="D2249" s="324"/>
    </row>
    <row r="2250" spans="2:4" s="304" customFormat="1" x14ac:dyDescent="0.2">
      <c r="B2250" s="324"/>
      <c r="C2250" s="324"/>
      <c r="D2250" s="324"/>
    </row>
    <row r="2251" spans="2:4" s="304" customFormat="1" x14ac:dyDescent="0.2">
      <c r="B2251" s="324"/>
      <c r="C2251" s="324"/>
      <c r="D2251" s="324"/>
    </row>
    <row r="2252" spans="2:4" s="304" customFormat="1" x14ac:dyDescent="0.2">
      <c r="B2252" s="324"/>
      <c r="C2252" s="324"/>
      <c r="D2252" s="324"/>
    </row>
    <row r="2253" spans="2:4" s="304" customFormat="1" x14ac:dyDescent="0.2">
      <c r="B2253" s="324"/>
      <c r="C2253" s="324"/>
      <c r="D2253" s="324"/>
    </row>
    <row r="2254" spans="2:4" s="304" customFormat="1" x14ac:dyDescent="0.2">
      <c r="B2254" s="324"/>
      <c r="C2254" s="324"/>
      <c r="D2254" s="324"/>
    </row>
    <row r="2255" spans="2:4" s="304" customFormat="1" x14ac:dyDescent="0.2">
      <c r="B2255" s="324"/>
      <c r="C2255" s="324"/>
      <c r="D2255" s="324"/>
    </row>
    <row r="2256" spans="2:4" s="304" customFormat="1" x14ac:dyDescent="0.2">
      <c r="B2256" s="324"/>
      <c r="C2256" s="324"/>
      <c r="D2256" s="324"/>
    </row>
    <row r="2257" spans="2:4" s="304" customFormat="1" x14ac:dyDescent="0.2">
      <c r="B2257" s="324"/>
      <c r="C2257" s="324"/>
      <c r="D2257" s="324"/>
    </row>
    <row r="2258" spans="2:4" s="304" customFormat="1" x14ac:dyDescent="0.2">
      <c r="B2258" s="324"/>
      <c r="C2258" s="324"/>
      <c r="D2258" s="324"/>
    </row>
    <row r="2259" spans="2:4" s="304" customFormat="1" x14ac:dyDescent="0.2">
      <c r="B2259" s="324"/>
      <c r="C2259" s="324"/>
      <c r="D2259" s="324"/>
    </row>
    <row r="2260" spans="2:4" s="304" customFormat="1" x14ac:dyDescent="0.2">
      <c r="B2260" s="324"/>
      <c r="C2260" s="324"/>
      <c r="D2260" s="324"/>
    </row>
    <row r="2261" spans="2:4" s="304" customFormat="1" x14ac:dyDescent="0.2">
      <c r="B2261" s="324"/>
      <c r="C2261" s="324"/>
      <c r="D2261" s="324"/>
    </row>
    <row r="2262" spans="2:4" s="304" customFormat="1" x14ac:dyDescent="0.2">
      <c r="B2262" s="324"/>
      <c r="C2262" s="324"/>
      <c r="D2262" s="324"/>
    </row>
    <row r="2263" spans="2:4" s="304" customFormat="1" x14ac:dyDescent="0.2">
      <c r="B2263" s="324"/>
      <c r="C2263" s="324"/>
      <c r="D2263" s="324"/>
    </row>
    <row r="2264" spans="2:4" s="304" customFormat="1" x14ac:dyDescent="0.2">
      <c r="B2264" s="324"/>
      <c r="C2264" s="324"/>
      <c r="D2264" s="324"/>
    </row>
    <row r="2265" spans="2:4" s="304" customFormat="1" x14ac:dyDescent="0.2">
      <c r="B2265" s="324"/>
      <c r="C2265" s="324"/>
      <c r="D2265" s="324"/>
    </row>
    <row r="2266" spans="2:4" s="304" customFormat="1" x14ac:dyDescent="0.2">
      <c r="B2266" s="324"/>
      <c r="C2266" s="324"/>
      <c r="D2266" s="324"/>
    </row>
    <row r="2267" spans="2:4" s="304" customFormat="1" x14ac:dyDescent="0.2">
      <c r="B2267" s="324"/>
      <c r="C2267" s="324"/>
      <c r="D2267" s="324"/>
    </row>
    <row r="2268" spans="2:4" s="304" customFormat="1" x14ac:dyDescent="0.2">
      <c r="B2268" s="324"/>
      <c r="C2268" s="324"/>
      <c r="D2268" s="324"/>
    </row>
    <row r="2269" spans="2:4" s="304" customFormat="1" x14ac:dyDescent="0.2">
      <c r="B2269" s="324"/>
      <c r="C2269" s="324"/>
      <c r="D2269" s="324"/>
    </row>
    <row r="2270" spans="2:4" s="304" customFormat="1" x14ac:dyDescent="0.2">
      <c r="B2270" s="324"/>
      <c r="C2270" s="324"/>
      <c r="D2270" s="324"/>
    </row>
    <row r="2271" spans="2:4" s="304" customFormat="1" x14ac:dyDescent="0.2">
      <c r="B2271" s="324"/>
      <c r="C2271" s="324"/>
      <c r="D2271" s="324"/>
    </row>
    <row r="2272" spans="2:4" s="304" customFormat="1" x14ac:dyDescent="0.2">
      <c r="B2272" s="324"/>
      <c r="C2272" s="324"/>
      <c r="D2272" s="324"/>
    </row>
    <row r="2273" spans="2:4" s="304" customFormat="1" x14ac:dyDescent="0.2">
      <c r="B2273" s="324"/>
      <c r="C2273" s="324"/>
      <c r="D2273" s="324"/>
    </row>
    <row r="2274" spans="2:4" s="304" customFormat="1" x14ac:dyDescent="0.2">
      <c r="B2274" s="324"/>
      <c r="C2274" s="324"/>
      <c r="D2274" s="324"/>
    </row>
    <row r="2275" spans="2:4" s="304" customFormat="1" x14ac:dyDescent="0.2">
      <c r="B2275" s="324"/>
      <c r="C2275" s="324"/>
      <c r="D2275" s="324"/>
    </row>
    <row r="2276" spans="2:4" s="304" customFormat="1" x14ac:dyDescent="0.2">
      <c r="B2276" s="324"/>
      <c r="C2276" s="324"/>
      <c r="D2276" s="324"/>
    </row>
    <row r="2277" spans="2:4" s="304" customFormat="1" x14ac:dyDescent="0.2">
      <c r="B2277" s="324"/>
      <c r="C2277" s="324"/>
      <c r="D2277" s="324"/>
    </row>
    <row r="2278" spans="2:4" s="304" customFormat="1" x14ac:dyDescent="0.2">
      <c r="B2278" s="324"/>
      <c r="C2278" s="324"/>
      <c r="D2278" s="324"/>
    </row>
    <row r="2279" spans="2:4" s="304" customFormat="1" x14ac:dyDescent="0.2">
      <c r="B2279" s="324"/>
      <c r="C2279" s="324"/>
      <c r="D2279" s="324"/>
    </row>
    <row r="2280" spans="2:4" s="304" customFormat="1" x14ac:dyDescent="0.2">
      <c r="B2280" s="324"/>
      <c r="C2280" s="324"/>
      <c r="D2280" s="324"/>
    </row>
    <row r="2281" spans="2:4" s="304" customFormat="1" x14ac:dyDescent="0.2">
      <c r="B2281" s="324"/>
      <c r="C2281" s="324"/>
      <c r="D2281" s="324"/>
    </row>
    <row r="2282" spans="2:4" s="304" customFormat="1" x14ac:dyDescent="0.2">
      <c r="B2282" s="324"/>
      <c r="C2282" s="324"/>
      <c r="D2282" s="324"/>
    </row>
    <row r="2283" spans="2:4" s="304" customFormat="1" x14ac:dyDescent="0.2">
      <c r="B2283" s="324"/>
      <c r="C2283" s="324"/>
      <c r="D2283" s="324"/>
    </row>
    <row r="2284" spans="2:4" s="304" customFormat="1" x14ac:dyDescent="0.2">
      <c r="B2284" s="324"/>
      <c r="C2284" s="324"/>
      <c r="D2284" s="324"/>
    </row>
    <row r="2285" spans="2:4" s="304" customFormat="1" x14ac:dyDescent="0.2">
      <c r="B2285" s="324"/>
      <c r="C2285" s="324"/>
      <c r="D2285" s="324"/>
    </row>
    <row r="2286" spans="2:4" s="304" customFormat="1" x14ac:dyDescent="0.2">
      <c r="B2286" s="324"/>
      <c r="C2286" s="324"/>
      <c r="D2286" s="324"/>
    </row>
    <row r="2287" spans="2:4" s="304" customFormat="1" x14ac:dyDescent="0.2">
      <c r="B2287" s="324"/>
      <c r="C2287" s="324"/>
      <c r="D2287" s="324"/>
    </row>
    <row r="2288" spans="2:4" s="304" customFormat="1" x14ac:dyDescent="0.2">
      <c r="B2288" s="324"/>
      <c r="C2288" s="324"/>
      <c r="D2288" s="324"/>
    </row>
    <row r="2289" spans="2:4" s="304" customFormat="1" x14ac:dyDescent="0.2">
      <c r="B2289" s="324"/>
      <c r="C2289" s="324"/>
      <c r="D2289" s="324"/>
    </row>
    <row r="2290" spans="2:4" s="304" customFormat="1" x14ac:dyDescent="0.2">
      <c r="B2290" s="324"/>
      <c r="C2290" s="324"/>
      <c r="D2290" s="324"/>
    </row>
    <row r="2291" spans="2:4" s="304" customFormat="1" x14ac:dyDescent="0.2">
      <c r="B2291" s="324"/>
      <c r="C2291" s="324"/>
      <c r="D2291" s="324"/>
    </row>
    <row r="2292" spans="2:4" s="304" customFormat="1" x14ac:dyDescent="0.2">
      <c r="B2292" s="324"/>
      <c r="C2292" s="324"/>
      <c r="D2292" s="324"/>
    </row>
    <row r="2293" spans="2:4" s="304" customFormat="1" x14ac:dyDescent="0.2">
      <c r="B2293" s="324"/>
      <c r="C2293" s="324"/>
      <c r="D2293" s="324"/>
    </row>
    <row r="2294" spans="2:4" s="304" customFormat="1" x14ac:dyDescent="0.2">
      <c r="B2294" s="324"/>
      <c r="C2294" s="324"/>
      <c r="D2294" s="324"/>
    </row>
    <row r="2295" spans="2:4" s="304" customFormat="1" x14ac:dyDescent="0.2">
      <c r="B2295" s="324"/>
      <c r="C2295" s="324"/>
      <c r="D2295" s="324"/>
    </row>
    <row r="2296" spans="2:4" s="304" customFormat="1" x14ac:dyDescent="0.2">
      <c r="B2296" s="324"/>
      <c r="C2296" s="324"/>
      <c r="D2296" s="324"/>
    </row>
    <row r="2297" spans="2:4" s="304" customFormat="1" x14ac:dyDescent="0.2">
      <c r="B2297" s="324"/>
      <c r="C2297" s="324"/>
      <c r="D2297" s="324"/>
    </row>
    <row r="2298" spans="2:4" s="304" customFormat="1" x14ac:dyDescent="0.2">
      <c r="B2298" s="324"/>
      <c r="C2298" s="324"/>
      <c r="D2298" s="324"/>
    </row>
    <row r="2299" spans="2:4" s="304" customFormat="1" x14ac:dyDescent="0.2">
      <c r="B2299" s="324"/>
      <c r="C2299" s="324"/>
      <c r="D2299" s="324"/>
    </row>
    <row r="2300" spans="2:4" s="304" customFormat="1" x14ac:dyDescent="0.2">
      <c r="B2300" s="324"/>
      <c r="C2300" s="324"/>
      <c r="D2300" s="324"/>
    </row>
    <row r="2301" spans="2:4" s="304" customFormat="1" x14ac:dyDescent="0.2">
      <c r="B2301" s="324"/>
      <c r="C2301" s="324"/>
      <c r="D2301" s="324"/>
    </row>
    <row r="2302" spans="2:4" s="304" customFormat="1" x14ac:dyDescent="0.2">
      <c r="B2302" s="324"/>
      <c r="C2302" s="324"/>
      <c r="D2302" s="324"/>
    </row>
    <row r="2303" spans="2:4" s="304" customFormat="1" x14ac:dyDescent="0.2">
      <c r="B2303" s="324"/>
      <c r="C2303" s="324"/>
      <c r="D2303" s="324"/>
    </row>
    <row r="2304" spans="2:4" s="304" customFormat="1" x14ac:dyDescent="0.2">
      <c r="B2304" s="324"/>
      <c r="C2304" s="324"/>
      <c r="D2304" s="324"/>
    </row>
    <row r="2305" spans="2:4" s="304" customFormat="1" x14ac:dyDescent="0.2">
      <c r="B2305" s="324"/>
      <c r="C2305" s="324"/>
      <c r="D2305" s="324"/>
    </row>
    <row r="2306" spans="2:4" s="304" customFormat="1" x14ac:dyDescent="0.2">
      <c r="B2306" s="324"/>
      <c r="C2306" s="324"/>
      <c r="D2306" s="324"/>
    </row>
    <row r="2307" spans="2:4" s="304" customFormat="1" x14ac:dyDescent="0.2">
      <c r="B2307" s="324"/>
      <c r="C2307" s="324"/>
      <c r="D2307" s="324"/>
    </row>
    <row r="2308" spans="2:4" s="304" customFormat="1" x14ac:dyDescent="0.2">
      <c r="B2308" s="324"/>
      <c r="C2308" s="324"/>
      <c r="D2308" s="324"/>
    </row>
    <row r="2309" spans="2:4" s="304" customFormat="1" x14ac:dyDescent="0.2">
      <c r="B2309" s="324"/>
      <c r="C2309" s="324"/>
      <c r="D2309" s="324"/>
    </row>
    <row r="2310" spans="2:4" s="304" customFormat="1" x14ac:dyDescent="0.2">
      <c r="B2310" s="324"/>
      <c r="C2310" s="324"/>
      <c r="D2310" s="324"/>
    </row>
    <row r="2311" spans="2:4" s="304" customFormat="1" x14ac:dyDescent="0.2">
      <c r="B2311" s="324"/>
      <c r="C2311" s="324"/>
      <c r="D2311" s="324"/>
    </row>
    <row r="2312" spans="2:4" s="304" customFormat="1" x14ac:dyDescent="0.2">
      <c r="B2312" s="324"/>
      <c r="C2312" s="324"/>
      <c r="D2312" s="324"/>
    </row>
    <row r="2313" spans="2:4" s="304" customFormat="1" x14ac:dyDescent="0.2">
      <c r="B2313" s="324"/>
      <c r="C2313" s="324"/>
      <c r="D2313" s="324"/>
    </row>
    <row r="2314" spans="2:4" s="304" customFormat="1" x14ac:dyDescent="0.2">
      <c r="B2314" s="324"/>
      <c r="C2314" s="324"/>
      <c r="D2314" s="324"/>
    </row>
    <row r="2315" spans="2:4" s="304" customFormat="1" x14ac:dyDescent="0.2">
      <c r="B2315" s="324"/>
      <c r="C2315" s="324"/>
      <c r="D2315" s="324"/>
    </row>
    <row r="2316" spans="2:4" s="304" customFormat="1" x14ac:dyDescent="0.2">
      <c r="B2316" s="324"/>
      <c r="C2316" s="324"/>
      <c r="D2316" s="324"/>
    </row>
    <row r="2317" spans="2:4" s="304" customFormat="1" x14ac:dyDescent="0.2">
      <c r="B2317" s="324"/>
      <c r="C2317" s="324"/>
      <c r="D2317" s="324"/>
    </row>
    <row r="2318" spans="2:4" s="304" customFormat="1" x14ac:dyDescent="0.2">
      <c r="B2318" s="324"/>
      <c r="C2318" s="324"/>
      <c r="D2318" s="324"/>
    </row>
    <row r="2319" spans="2:4" s="304" customFormat="1" x14ac:dyDescent="0.2">
      <c r="B2319" s="324"/>
      <c r="C2319" s="324"/>
      <c r="D2319" s="324"/>
    </row>
    <row r="2320" spans="2:4" s="304" customFormat="1" x14ac:dyDescent="0.2">
      <c r="B2320" s="324"/>
      <c r="C2320" s="324"/>
      <c r="D2320" s="324"/>
    </row>
    <row r="2321" spans="2:4" s="304" customFormat="1" x14ac:dyDescent="0.2">
      <c r="B2321" s="324"/>
      <c r="C2321" s="324"/>
      <c r="D2321" s="324"/>
    </row>
    <row r="2322" spans="2:4" s="304" customFormat="1" x14ac:dyDescent="0.2">
      <c r="B2322" s="324"/>
      <c r="C2322" s="324"/>
      <c r="D2322" s="324"/>
    </row>
    <row r="2323" spans="2:4" s="304" customFormat="1" x14ac:dyDescent="0.2">
      <c r="B2323" s="324"/>
      <c r="C2323" s="324"/>
      <c r="D2323" s="324"/>
    </row>
    <row r="2324" spans="2:4" s="304" customFormat="1" x14ac:dyDescent="0.2">
      <c r="B2324" s="324"/>
      <c r="C2324" s="324"/>
      <c r="D2324" s="324"/>
    </row>
    <row r="2325" spans="2:4" s="304" customFormat="1" x14ac:dyDescent="0.2">
      <c r="B2325" s="324"/>
      <c r="C2325" s="324"/>
      <c r="D2325" s="324"/>
    </row>
    <row r="2326" spans="2:4" s="304" customFormat="1" x14ac:dyDescent="0.2">
      <c r="B2326" s="324"/>
      <c r="C2326" s="324"/>
      <c r="D2326" s="324"/>
    </row>
    <row r="2327" spans="2:4" s="304" customFormat="1" x14ac:dyDescent="0.2">
      <c r="B2327" s="324"/>
      <c r="C2327" s="324"/>
      <c r="D2327" s="324"/>
    </row>
    <row r="2328" spans="2:4" s="304" customFormat="1" x14ac:dyDescent="0.2">
      <c r="B2328" s="324"/>
      <c r="C2328" s="324"/>
      <c r="D2328" s="324"/>
    </row>
    <row r="2329" spans="2:4" s="304" customFormat="1" x14ac:dyDescent="0.2">
      <c r="B2329" s="324"/>
      <c r="C2329" s="324"/>
      <c r="D2329" s="324"/>
    </row>
    <row r="2330" spans="2:4" s="304" customFormat="1" x14ac:dyDescent="0.2">
      <c r="B2330" s="324"/>
      <c r="C2330" s="324"/>
      <c r="D2330" s="324"/>
    </row>
    <row r="2331" spans="2:4" s="304" customFormat="1" x14ac:dyDescent="0.2">
      <c r="B2331" s="324"/>
      <c r="C2331" s="324"/>
      <c r="D2331" s="324"/>
    </row>
    <row r="2332" spans="2:4" s="304" customFormat="1" x14ac:dyDescent="0.2">
      <c r="B2332" s="324"/>
      <c r="C2332" s="324"/>
      <c r="D2332" s="324"/>
    </row>
    <row r="2333" spans="2:4" s="304" customFormat="1" x14ac:dyDescent="0.2">
      <c r="B2333" s="324"/>
      <c r="C2333" s="324"/>
      <c r="D2333" s="324"/>
    </row>
    <row r="2334" spans="2:4" s="304" customFormat="1" x14ac:dyDescent="0.2">
      <c r="B2334" s="324"/>
      <c r="C2334" s="324"/>
      <c r="D2334" s="324"/>
    </row>
    <row r="2335" spans="2:4" s="304" customFormat="1" x14ac:dyDescent="0.2">
      <c r="B2335" s="324"/>
      <c r="C2335" s="324"/>
      <c r="D2335" s="324"/>
    </row>
    <row r="2336" spans="2:4" s="304" customFormat="1" x14ac:dyDescent="0.2">
      <c r="B2336" s="324"/>
      <c r="C2336" s="324"/>
      <c r="D2336" s="324"/>
    </row>
    <row r="2337" spans="2:4" s="304" customFormat="1" x14ac:dyDescent="0.2">
      <c r="B2337" s="324"/>
      <c r="C2337" s="324"/>
      <c r="D2337" s="324"/>
    </row>
    <row r="2338" spans="2:4" s="304" customFormat="1" x14ac:dyDescent="0.2">
      <c r="B2338" s="324"/>
      <c r="C2338" s="324"/>
      <c r="D2338" s="324"/>
    </row>
    <row r="2339" spans="2:4" s="304" customFormat="1" x14ac:dyDescent="0.2">
      <c r="B2339" s="324"/>
      <c r="C2339" s="324"/>
      <c r="D2339" s="324"/>
    </row>
    <row r="2340" spans="2:4" s="304" customFormat="1" x14ac:dyDescent="0.2">
      <c r="B2340" s="324"/>
      <c r="C2340" s="324"/>
      <c r="D2340" s="324"/>
    </row>
    <row r="2341" spans="2:4" s="304" customFormat="1" x14ac:dyDescent="0.2">
      <c r="B2341" s="324"/>
      <c r="C2341" s="324"/>
      <c r="D2341" s="324"/>
    </row>
    <row r="2342" spans="2:4" s="304" customFormat="1" x14ac:dyDescent="0.2">
      <c r="B2342" s="324"/>
      <c r="C2342" s="324"/>
      <c r="D2342" s="324"/>
    </row>
    <row r="2343" spans="2:4" s="304" customFormat="1" x14ac:dyDescent="0.2">
      <c r="B2343" s="324"/>
      <c r="C2343" s="324"/>
      <c r="D2343" s="324"/>
    </row>
    <row r="2344" spans="2:4" s="304" customFormat="1" x14ac:dyDescent="0.2">
      <c r="B2344" s="324"/>
      <c r="C2344" s="324"/>
      <c r="D2344" s="324"/>
    </row>
    <row r="2345" spans="2:4" s="304" customFormat="1" x14ac:dyDescent="0.2">
      <c r="B2345" s="324"/>
      <c r="C2345" s="324"/>
      <c r="D2345" s="324"/>
    </row>
    <row r="2346" spans="2:4" s="304" customFormat="1" x14ac:dyDescent="0.2">
      <c r="B2346" s="324"/>
      <c r="C2346" s="324"/>
      <c r="D2346" s="324"/>
    </row>
    <row r="2347" spans="2:4" s="304" customFormat="1" x14ac:dyDescent="0.2">
      <c r="B2347" s="324"/>
      <c r="C2347" s="324"/>
      <c r="D2347" s="324"/>
    </row>
    <row r="2348" spans="2:4" s="304" customFormat="1" x14ac:dyDescent="0.2">
      <c r="B2348" s="324"/>
      <c r="C2348" s="324"/>
      <c r="D2348" s="324"/>
    </row>
    <row r="2349" spans="2:4" s="304" customFormat="1" x14ac:dyDescent="0.2">
      <c r="B2349" s="324"/>
      <c r="C2349" s="324"/>
      <c r="D2349" s="324"/>
    </row>
    <row r="2350" spans="2:4" s="304" customFormat="1" x14ac:dyDescent="0.2">
      <c r="B2350" s="324"/>
      <c r="C2350" s="324"/>
      <c r="D2350" s="324"/>
    </row>
    <row r="2351" spans="2:4" s="304" customFormat="1" x14ac:dyDescent="0.2">
      <c r="B2351" s="324"/>
      <c r="C2351" s="324"/>
      <c r="D2351" s="324"/>
    </row>
    <row r="2352" spans="2:4" s="304" customFormat="1" x14ac:dyDescent="0.2">
      <c r="B2352" s="324"/>
      <c r="C2352" s="324"/>
      <c r="D2352" s="324"/>
    </row>
    <row r="2353" spans="2:4" s="304" customFormat="1" x14ac:dyDescent="0.2">
      <c r="B2353" s="324"/>
      <c r="C2353" s="324"/>
      <c r="D2353" s="324"/>
    </row>
    <row r="2354" spans="2:4" s="304" customFormat="1" x14ac:dyDescent="0.2">
      <c r="B2354" s="324"/>
      <c r="C2354" s="324"/>
      <c r="D2354" s="324"/>
    </row>
    <row r="2355" spans="2:4" s="304" customFormat="1" x14ac:dyDescent="0.2">
      <c r="B2355" s="324"/>
      <c r="C2355" s="324"/>
      <c r="D2355" s="324"/>
    </row>
    <row r="2356" spans="2:4" s="304" customFormat="1" x14ac:dyDescent="0.2">
      <c r="B2356" s="324"/>
      <c r="C2356" s="324"/>
      <c r="D2356" s="324"/>
    </row>
    <row r="2357" spans="2:4" s="304" customFormat="1" x14ac:dyDescent="0.2">
      <c r="B2357" s="324"/>
      <c r="C2357" s="324"/>
      <c r="D2357" s="324"/>
    </row>
    <row r="2358" spans="2:4" s="304" customFormat="1" x14ac:dyDescent="0.2">
      <c r="B2358" s="324"/>
      <c r="C2358" s="324"/>
      <c r="D2358" s="324"/>
    </row>
    <row r="2359" spans="2:4" s="304" customFormat="1" x14ac:dyDescent="0.2">
      <c r="B2359" s="324"/>
      <c r="C2359" s="324"/>
      <c r="D2359" s="324"/>
    </row>
    <row r="2360" spans="2:4" s="304" customFormat="1" x14ac:dyDescent="0.2">
      <c r="B2360" s="324"/>
      <c r="C2360" s="324"/>
      <c r="D2360" s="324"/>
    </row>
    <row r="2361" spans="2:4" s="304" customFormat="1" x14ac:dyDescent="0.2">
      <c r="B2361" s="324"/>
      <c r="C2361" s="324"/>
      <c r="D2361" s="324"/>
    </row>
    <row r="2362" spans="2:4" s="304" customFormat="1" x14ac:dyDescent="0.2">
      <c r="B2362" s="324"/>
      <c r="C2362" s="324"/>
      <c r="D2362" s="324"/>
    </row>
    <row r="2363" spans="2:4" s="304" customFormat="1" x14ac:dyDescent="0.2">
      <c r="B2363" s="324"/>
      <c r="C2363" s="324"/>
      <c r="D2363" s="324"/>
    </row>
    <row r="2364" spans="2:4" s="304" customFormat="1" x14ac:dyDescent="0.2">
      <c r="B2364" s="324"/>
      <c r="C2364" s="324"/>
      <c r="D2364" s="324"/>
    </row>
    <row r="2365" spans="2:4" s="304" customFormat="1" x14ac:dyDescent="0.2">
      <c r="B2365" s="324"/>
      <c r="C2365" s="324"/>
      <c r="D2365" s="324"/>
    </row>
    <row r="2366" spans="2:4" s="304" customFormat="1" x14ac:dyDescent="0.2">
      <c r="B2366" s="324"/>
      <c r="C2366" s="324"/>
      <c r="D2366" s="324"/>
    </row>
    <row r="2367" spans="2:4" s="304" customFormat="1" x14ac:dyDescent="0.2">
      <c r="B2367" s="324"/>
      <c r="C2367" s="324"/>
      <c r="D2367" s="324"/>
    </row>
    <row r="2368" spans="2:4" s="304" customFormat="1" x14ac:dyDescent="0.2">
      <c r="B2368" s="324"/>
      <c r="C2368" s="324"/>
      <c r="D2368" s="324"/>
    </row>
    <row r="2369" spans="2:4" s="304" customFormat="1" x14ac:dyDescent="0.2">
      <c r="B2369" s="324"/>
      <c r="C2369" s="324"/>
      <c r="D2369" s="324"/>
    </row>
    <row r="2370" spans="2:4" s="304" customFormat="1" x14ac:dyDescent="0.2">
      <c r="B2370" s="324"/>
      <c r="C2370" s="324"/>
      <c r="D2370" s="324"/>
    </row>
    <row r="2371" spans="2:4" s="304" customFormat="1" x14ac:dyDescent="0.2">
      <c r="B2371" s="324"/>
      <c r="C2371" s="324"/>
      <c r="D2371" s="324"/>
    </row>
    <row r="2372" spans="2:4" s="304" customFormat="1" x14ac:dyDescent="0.2">
      <c r="B2372" s="324"/>
      <c r="C2372" s="324"/>
      <c r="D2372" s="324"/>
    </row>
    <row r="2373" spans="2:4" s="304" customFormat="1" x14ac:dyDescent="0.2">
      <c r="B2373" s="324"/>
      <c r="C2373" s="324"/>
      <c r="D2373" s="324"/>
    </row>
    <row r="2374" spans="2:4" s="304" customFormat="1" x14ac:dyDescent="0.2">
      <c r="B2374" s="324"/>
      <c r="C2374" s="324"/>
      <c r="D2374" s="324"/>
    </row>
    <row r="2375" spans="2:4" s="304" customFormat="1" x14ac:dyDescent="0.2">
      <c r="B2375" s="324"/>
      <c r="C2375" s="324"/>
      <c r="D2375" s="324"/>
    </row>
    <row r="2376" spans="2:4" s="304" customFormat="1" x14ac:dyDescent="0.2">
      <c r="B2376" s="324"/>
      <c r="C2376" s="324"/>
      <c r="D2376" s="324"/>
    </row>
    <row r="2377" spans="2:4" s="304" customFormat="1" x14ac:dyDescent="0.2">
      <c r="B2377" s="324"/>
      <c r="C2377" s="324"/>
      <c r="D2377" s="324"/>
    </row>
    <row r="2378" spans="2:4" s="304" customFormat="1" x14ac:dyDescent="0.2">
      <c r="B2378" s="324"/>
      <c r="C2378" s="324"/>
      <c r="D2378" s="324"/>
    </row>
    <row r="2379" spans="2:4" s="304" customFormat="1" x14ac:dyDescent="0.2">
      <c r="B2379" s="324"/>
      <c r="C2379" s="324"/>
      <c r="D2379" s="324"/>
    </row>
    <row r="2380" spans="2:4" s="304" customFormat="1" x14ac:dyDescent="0.2">
      <c r="B2380" s="324"/>
      <c r="C2380" s="324"/>
      <c r="D2380" s="324"/>
    </row>
    <row r="2381" spans="2:4" s="304" customFormat="1" x14ac:dyDescent="0.2">
      <c r="B2381" s="324"/>
      <c r="C2381" s="324"/>
      <c r="D2381" s="324"/>
    </row>
    <row r="2382" spans="2:4" s="304" customFormat="1" x14ac:dyDescent="0.2">
      <c r="B2382" s="324"/>
      <c r="C2382" s="324"/>
      <c r="D2382" s="324"/>
    </row>
    <row r="2383" spans="2:4" s="304" customFormat="1" x14ac:dyDescent="0.2">
      <c r="B2383" s="324"/>
      <c r="C2383" s="324"/>
      <c r="D2383" s="324"/>
    </row>
    <row r="2384" spans="2:4" s="304" customFormat="1" x14ac:dyDescent="0.2">
      <c r="B2384" s="324"/>
      <c r="C2384" s="324"/>
      <c r="D2384" s="324"/>
    </row>
    <row r="2385" spans="2:4" s="304" customFormat="1" x14ac:dyDescent="0.2">
      <c r="B2385" s="324"/>
      <c r="C2385" s="324"/>
      <c r="D2385" s="324"/>
    </row>
    <row r="2386" spans="2:4" s="304" customFormat="1" x14ac:dyDescent="0.2">
      <c r="B2386" s="324"/>
      <c r="C2386" s="324"/>
      <c r="D2386" s="324"/>
    </row>
    <row r="2387" spans="2:4" s="304" customFormat="1" x14ac:dyDescent="0.2">
      <c r="B2387" s="324"/>
      <c r="C2387" s="324"/>
      <c r="D2387" s="324"/>
    </row>
    <row r="2388" spans="2:4" s="304" customFormat="1" x14ac:dyDescent="0.2">
      <c r="B2388" s="324"/>
      <c r="C2388" s="324"/>
      <c r="D2388" s="324"/>
    </row>
    <row r="2389" spans="2:4" s="304" customFormat="1" x14ac:dyDescent="0.2">
      <c r="B2389" s="324"/>
      <c r="C2389" s="324"/>
      <c r="D2389" s="324"/>
    </row>
    <row r="2390" spans="2:4" s="304" customFormat="1" x14ac:dyDescent="0.2">
      <c r="B2390" s="324"/>
      <c r="C2390" s="324"/>
      <c r="D2390" s="324"/>
    </row>
    <row r="2391" spans="2:4" s="304" customFormat="1" x14ac:dyDescent="0.2">
      <c r="B2391" s="324"/>
      <c r="C2391" s="324"/>
      <c r="D2391" s="324"/>
    </row>
    <row r="2392" spans="2:4" s="304" customFormat="1" x14ac:dyDescent="0.2">
      <c r="B2392" s="324"/>
      <c r="C2392" s="324"/>
      <c r="D2392" s="324"/>
    </row>
    <row r="2393" spans="2:4" s="304" customFormat="1" x14ac:dyDescent="0.2">
      <c r="B2393" s="324"/>
      <c r="C2393" s="324"/>
      <c r="D2393" s="324"/>
    </row>
    <row r="2394" spans="2:4" s="304" customFormat="1" x14ac:dyDescent="0.2">
      <c r="B2394" s="324"/>
      <c r="C2394" s="324"/>
      <c r="D2394" s="324"/>
    </row>
    <row r="2395" spans="2:4" s="304" customFormat="1" x14ac:dyDescent="0.2">
      <c r="B2395" s="324"/>
      <c r="C2395" s="324"/>
      <c r="D2395" s="324"/>
    </row>
    <row r="2396" spans="2:4" s="304" customFormat="1" x14ac:dyDescent="0.2">
      <c r="B2396" s="324"/>
      <c r="C2396" s="324"/>
      <c r="D2396" s="324"/>
    </row>
    <row r="2397" spans="2:4" s="304" customFormat="1" x14ac:dyDescent="0.2">
      <c r="B2397" s="324"/>
      <c r="C2397" s="324"/>
      <c r="D2397" s="324"/>
    </row>
    <row r="2398" spans="2:4" s="304" customFormat="1" x14ac:dyDescent="0.2">
      <c r="B2398" s="324"/>
      <c r="C2398" s="324"/>
      <c r="D2398" s="324"/>
    </row>
    <row r="2399" spans="2:4" s="304" customFormat="1" x14ac:dyDescent="0.2">
      <c r="B2399" s="324"/>
      <c r="C2399" s="324"/>
      <c r="D2399" s="324"/>
    </row>
    <row r="2400" spans="2:4" s="304" customFormat="1" x14ac:dyDescent="0.2">
      <c r="B2400" s="324"/>
      <c r="C2400" s="324"/>
      <c r="D2400" s="324"/>
    </row>
    <row r="2401" spans="2:4" s="304" customFormat="1" x14ac:dyDescent="0.2">
      <c r="B2401" s="324"/>
      <c r="C2401" s="324"/>
      <c r="D2401" s="324"/>
    </row>
    <row r="2402" spans="2:4" s="304" customFormat="1" x14ac:dyDescent="0.2">
      <c r="B2402" s="324"/>
      <c r="C2402" s="324"/>
      <c r="D2402" s="324"/>
    </row>
    <row r="2403" spans="2:4" s="304" customFormat="1" x14ac:dyDescent="0.2">
      <c r="B2403" s="324"/>
      <c r="C2403" s="324"/>
      <c r="D2403" s="324"/>
    </row>
    <row r="2404" spans="2:4" s="304" customFormat="1" x14ac:dyDescent="0.2">
      <c r="B2404" s="324"/>
      <c r="C2404" s="324"/>
      <c r="D2404" s="324"/>
    </row>
    <row r="2405" spans="2:4" s="304" customFormat="1" x14ac:dyDescent="0.2">
      <c r="B2405" s="324"/>
      <c r="C2405" s="324"/>
      <c r="D2405" s="324"/>
    </row>
    <row r="2406" spans="2:4" s="304" customFormat="1" x14ac:dyDescent="0.2">
      <c r="B2406" s="324"/>
      <c r="C2406" s="324"/>
      <c r="D2406" s="324"/>
    </row>
    <row r="2407" spans="2:4" s="304" customFormat="1" x14ac:dyDescent="0.2">
      <c r="B2407" s="324"/>
      <c r="C2407" s="324"/>
      <c r="D2407" s="324"/>
    </row>
    <row r="2408" spans="2:4" s="304" customFormat="1" x14ac:dyDescent="0.2">
      <c r="B2408" s="324"/>
      <c r="C2408" s="324"/>
      <c r="D2408" s="324"/>
    </row>
    <row r="2409" spans="2:4" s="304" customFormat="1" x14ac:dyDescent="0.2">
      <c r="B2409" s="324"/>
      <c r="C2409" s="324"/>
      <c r="D2409" s="324"/>
    </row>
    <row r="2410" spans="2:4" s="304" customFormat="1" x14ac:dyDescent="0.2">
      <c r="B2410" s="324"/>
      <c r="C2410" s="324"/>
      <c r="D2410" s="324"/>
    </row>
    <row r="2411" spans="2:4" s="304" customFormat="1" x14ac:dyDescent="0.2">
      <c r="B2411" s="324"/>
      <c r="C2411" s="324"/>
      <c r="D2411" s="324"/>
    </row>
    <row r="2412" spans="2:4" s="304" customFormat="1" x14ac:dyDescent="0.2">
      <c r="B2412" s="324"/>
      <c r="C2412" s="324"/>
      <c r="D2412" s="324"/>
    </row>
    <row r="2413" spans="2:4" s="304" customFormat="1" x14ac:dyDescent="0.2">
      <c r="B2413" s="324"/>
      <c r="C2413" s="324"/>
      <c r="D2413" s="324"/>
    </row>
    <row r="2414" spans="2:4" s="304" customFormat="1" x14ac:dyDescent="0.2">
      <c r="B2414" s="324"/>
      <c r="C2414" s="324"/>
      <c r="D2414" s="324"/>
    </row>
    <row r="2415" spans="2:4" s="304" customFormat="1" x14ac:dyDescent="0.2">
      <c r="B2415" s="324"/>
      <c r="C2415" s="324"/>
      <c r="D2415" s="324"/>
    </row>
    <row r="2416" spans="2:4" s="304" customFormat="1" x14ac:dyDescent="0.2">
      <c r="B2416" s="324"/>
      <c r="C2416" s="324"/>
      <c r="D2416" s="324"/>
    </row>
    <row r="2417" spans="2:4" s="304" customFormat="1" x14ac:dyDescent="0.2">
      <c r="B2417" s="324"/>
      <c r="C2417" s="324"/>
      <c r="D2417" s="324"/>
    </row>
    <row r="2418" spans="2:4" s="304" customFormat="1" x14ac:dyDescent="0.2">
      <c r="B2418" s="324"/>
      <c r="C2418" s="324"/>
      <c r="D2418" s="324"/>
    </row>
    <row r="2419" spans="2:4" s="304" customFormat="1" x14ac:dyDescent="0.2">
      <c r="B2419" s="324"/>
      <c r="C2419" s="324"/>
      <c r="D2419" s="324"/>
    </row>
    <row r="2420" spans="2:4" s="304" customFormat="1" x14ac:dyDescent="0.2">
      <c r="B2420" s="324"/>
      <c r="C2420" s="324"/>
      <c r="D2420" s="324"/>
    </row>
    <row r="2421" spans="2:4" s="304" customFormat="1" x14ac:dyDescent="0.2">
      <c r="B2421" s="324"/>
      <c r="C2421" s="324"/>
      <c r="D2421" s="324"/>
    </row>
    <row r="2422" spans="2:4" s="304" customFormat="1" x14ac:dyDescent="0.2">
      <c r="B2422" s="324"/>
      <c r="C2422" s="324"/>
      <c r="D2422" s="324"/>
    </row>
  </sheetData>
  <mergeCells count="347">
    <mergeCell ref="B1:D1"/>
    <mergeCell ref="E1:G1"/>
    <mergeCell ref="H1:J1"/>
    <mergeCell ref="K1:M1"/>
    <mergeCell ref="N1:P1"/>
    <mergeCell ref="Q1:S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D1:BF1"/>
    <mergeCell ref="BG1:BI1"/>
    <mergeCell ref="BJ1:BL1"/>
    <mergeCell ref="BM1:BO1"/>
    <mergeCell ref="BP1:BR1"/>
    <mergeCell ref="BS1:BU1"/>
    <mergeCell ref="BD2:BF2"/>
    <mergeCell ref="BG2:BI2"/>
    <mergeCell ref="BJ2:BL2"/>
    <mergeCell ref="BM2:BO2"/>
    <mergeCell ref="BP2:BR2"/>
    <mergeCell ref="BS2:BU2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HA1:HC2"/>
    <mergeCell ref="B2:D2"/>
    <mergeCell ref="E2:G2"/>
    <mergeCell ref="H2:J2"/>
    <mergeCell ref="K2:M2"/>
    <mergeCell ref="N2:P2"/>
    <mergeCell ref="Q2:S2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2"/>
    <mergeCell ref="EY1:FA1"/>
    <mergeCell ref="FB1:FD1"/>
    <mergeCell ref="T2:V2"/>
    <mergeCell ref="W2:Y2"/>
    <mergeCell ref="Z2:AB2"/>
    <mergeCell ref="AC2:AE2"/>
    <mergeCell ref="AF2:AH2"/>
    <mergeCell ref="AI2:AK2"/>
    <mergeCell ref="GR1:GT1"/>
    <mergeCell ref="GU1:GW1"/>
    <mergeCell ref="GX1:GZ2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2"/>
    <mergeCell ref="DU1:DW1"/>
    <mergeCell ref="DF2:DH2"/>
    <mergeCell ref="DI2:DK2"/>
    <mergeCell ref="AL2:AN2"/>
    <mergeCell ref="AO2:AQ2"/>
    <mergeCell ref="AR2:AT2"/>
    <mergeCell ref="AU2:AW2"/>
    <mergeCell ref="AX2:AZ2"/>
    <mergeCell ref="BA2:BC2"/>
    <mergeCell ref="CH2:CJ2"/>
    <mergeCell ref="CK2:CM2"/>
    <mergeCell ref="ES2:EU2"/>
    <mergeCell ref="DL2:DN2"/>
    <mergeCell ref="DO2:DQ2"/>
    <mergeCell ref="CN2:CP2"/>
    <mergeCell ref="CQ2:CS2"/>
    <mergeCell ref="CT2:CV2"/>
    <mergeCell ref="CW2:CY2"/>
    <mergeCell ref="CZ2:DB2"/>
    <mergeCell ref="DC2:DE2"/>
    <mergeCell ref="BV2:BX2"/>
    <mergeCell ref="BY2:CA2"/>
    <mergeCell ref="CB2:CD2"/>
    <mergeCell ref="CE2:CG2"/>
    <mergeCell ref="EY2:FA2"/>
    <mergeCell ref="FB2:FD2"/>
    <mergeCell ref="FE2:FG2"/>
    <mergeCell ref="DU2:DW2"/>
    <mergeCell ref="DX2:DZ2"/>
    <mergeCell ref="EA2:EC2"/>
    <mergeCell ref="ED2:EF2"/>
    <mergeCell ref="EG2:EI2"/>
    <mergeCell ref="EJ2:EL2"/>
    <mergeCell ref="GR2:GT2"/>
    <mergeCell ref="GU2:GW2"/>
    <mergeCell ref="A3:A4"/>
    <mergeCell ref="B3:B4"/>
    <mergeCell ref="C3:C4"/>
    <mergeCell ref="D3:D4"/>
    <mergeCell ref="E3:E4"/>
    <mergeCell ref="F3:F4"/>
    <mergeCell ref="G3:G4"/>
    <mergeCell ref="H3:H4"/>
    <mergeCell ref="FZ2:GB2"/>
    <mergeCell ref="GC2:GE2"/>
    <mergeCell ref="GF2:GH2"/>
    <mergeCell ref="GI2:GK2"/>
    <mergeCell ref="GL2:GN2"/>
    <mergeCell ref="GO2:GQ2"/>
    <mergeCell ref="FH2:FJ2"/>
    <mergeCell ref="FK2:FM2"/>
    <mergeCell ref="FN2:FP2"/>
    <mergeCell ref="FQ2:FS2"/>
    <mergeCell ref="FT2:FV2"/>
    <mergeCell ref="FW2:FY2"/>
    <mergeCell ref="EM2:EO2"/>
    <mergeCell ref="EP2:ER2"/>
    <mergeCell ref="O3:O4"/>
    <mergeCell ref="P3:P4"/>
    <mergeCell ref="Q3:Q4"/>
    <mergeCell ref="R3:R4"/>
    <mergeCell ref="S3:S4"/>
    <mergeCell ref="T3:T4"/>
    <mergeCell ref="I3:I4"/>
    <mergeCell ref="J3:J4"/>
    <mergeCell ref="K3:K4"/>
    <mergeCell ref="L3:L4"/>
    <mergeCell ref="M3:M4"/>
    <mergeCell ref="N3:N4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  <mergeCell ref="AM3:AM4"/>
    <mergeCell ref="AN3:AN4"/>
    <mergeCell ref="AO3:AO4"/>
    <mergeCell ref="AP3:AP4"/>
    <mergeCell ref="AQ3:AQ4"/>
    <mergeCell ref="AR3:AR4"/>
    <mergeCell ref="AG3:AG4"/>
    <mergeCell ref="AH3:AH4"/>
    <mergeCell ref="AI3:AI4"/>
    <mergeCell ref="AJ3:AJ4"/>
    <mergeCell ref="AK3:AK4"/>
    <mergeCell ref="AL3:AL4"/>
    <mergeCell ref="AY3:AY4"/>
    <mergeCell ref="AZ3:AZ4"/>
    <mergeCell ref="BA3:BA4"/>
    <mergeCell ref="BB3:BB4"/>
    <mergeCell ref="BC3:BC4"/>
    <mergeCell ref="BD3:BD4"/>
    <mergeCell ref="AS3:AS4"/>
    <mergeCell ref="AT3:AT4"/>
    <mergeCell ref="AU3:AU4"/>
    <mergeCell ref="AV3:AV4"/>
    <mergeCell ref="AW3:AW4"/>
    <mergeCell ref="AX3:AX4"/>
    <mergeCell ref="BK3:BK4"/>
    <mergeCell ref="BL3:BL4"/>
    <mergeCell ref="BM3:BM4"/>
    <mergeCell ref="BN3:BN4"/>
    <mergeCell ref="BO3:BO4"/>
    <mergeCell ref="BP3:BP4"/>
    <mergeCell ref="BE3:BE4"/>
    <mergeCell ref="BF3:BF4"/>
    <mergeCell ref="BG3:BG4"/>
    <mergeCell ref="BH3:BH4"/>
    <mergeCell ref="BI3:BI4"/>
    <mergeCell ref="BJ3:BJ4"/>
    <mergeCell ref="BW3:BW4"/>
    <mergeCell ref="BX3:BX4"/>
    <mergeCell ref="BY3:BY4"/>
    <mergeCell ref="BZ3:BZ4"/>
    <mergeCell ref="CA3:CA4"/>
    <mergeCell ref="CB3:CB4"/>
    <mergeCell ref="BQ3:BQ4"/>
    <mergeCell ref="BR3:BR4"/>
    <mergeCell ref="BS3:BS4"/>
    <mergeCell ref="BT3:BT4"/>
    <mergeCell ref="BU3:BU4"/>
    <mergeCell ref="BV3:BV4"/>
    <mergeCell ref="CI3:CI4"/>
    <mergeCell ref="CJ3:CJ4"/>
    <mergeCell ref="CK3:CK4"/>
    <mergeCell ref="CL3:CL4"/>
    <mergeCell ref="CM3:CM4"/>
    <mergeCell ref="CN3:CN4"/>
    <mergeCell ref="CC3:CC4"/>
    <mergeCell ref="CD3:CD4"/>
    <mergeCell ref="CE3:CE4"/>
    <mergeCell ref="CF3:CF4"/>
    <mergeCell ref="CG3:CG4"/>
    <mergeCell ref="CH3:CH4"/>
    <mergeCell ref="CU3:CU4"/>
    <mergeCell ref="CV3:CV4"/>
    <mergeCell ref="CW3:CW4"/>
    <mergeCell ref="CX3:CX4"/>
    <mergeCell ref="CY3:CY4"/>
    <mergeCell ref="CZ3:CZ4"/>
    <mergeCell ref="CO3:CO4"/>
    <mergeCell ref="CP3:CP4"/>
    <mergeCell ref="CQ3:CQ4"/>
    <mergeCell ref="CR3:CR4"/>
    <mergeCell ref="CS3:CS4"/>
    <mergeCell ref="CT3:CT4"/>
    <mergeCell ref="DG3:DG4"/>
    <mergeCell ref="DH3:DH4"/>
    <mergeCell ref="DI3:DI4"/>
    <mergeCell ref="DJ3:DJ4"/>
    <mergeCell ref="DK3:DK4"/>
    <mergeCell ref="DL3:DL4"/>
    <mergeCell ref="DA3:DA4"/>
    <mergeCell ref="DB3:DB4"/>
    <mergeCell ref="DC3:DC4"/>
    <mergeCell ref="DD3:DD4"/>
    <mergeCell ref="DE3:DE4"/>
    <mergeCell ref="DF3:DF4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Y3:GY4"/>
    <mergeCell ref="GZ3:GZ4"/>
    <mergeCell ref="HA3:HA4"/>
    <mergeCell ref="HB3:HB4"/>
    <mergeCell ref="HC3:HC4"/>
    <mergeCell ref="GS3:GS4"/>
    <mergeCell ref="GT3:GT4"/>
    <mergeCell ref="GU3:GU4"/>
    <mergeCell ref="GV3:GV4"/>
    <mergeCell ref="GW3:GW4"/>
    <mergeCell ref="GX3:GX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&amp;C&amp;"-,Normál"2018. évi költségvetés bevétel és kiadási előirányzatainak teljesítése címrendenként&amp;R&amp;"-,Normál"rendelet
4. melléklet
e Ft-ban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2422"/>
  <sheetViews>
    <sheetView workbookViewId="0">
      <pane xSplit="1" ySplit="4" topLeftCell="CA5" activePane="bottomRight" state="frozen"/>
      <selection pane="topRight" activeCell="B1" sqref="B1"/>
      <selection pane="bottomLeft" activeCell="A5" sqref="A5"/>
      <selection pane="bottomRight" activeCell="A70" sqref="A70"/>
    </sheetView>
  </sheetViews>
  <sheetFormatPr defaultColWidth="10.7109375" defaultRowHeight="12.75" x14ac:dyDescent="0.2"/>
  <cols>
    <col min="1" max="1" width="55.7109375" style="46" customWidth="1"/>
    <col min="2" max="4" width="9.7109375" style="329" customWidth="1"/>
    <col min="5" max="121" width="9.7109375" style="324" customWidth="1"/>
    <col min="122" max="124" width="9.7109375" style="325" customWidth="1"/>
    <col min="125" max="151" width="9.7109375" style="324" customWidth="1"/>
    <col min="152" max="153" width="9.7109375" style="325" customWidth="1"/>
    <col min="154" max="166" width="9.7109375" style="324" customWidth="1"/>
    <col min="167" max="172" width="9.7109375" style="325" customWidth="1"/>
    <col min="173" max="211" width="9.7109375" style="304" customWidth="1"/>
    <col min="212" max="16384" width="10.7109375" style="304"/>
  </cols>
  <sheetData>
    <row r="1" spans="1:211" s="296" customFormat="1" ht="13.9" customHeight="1" thickBot="1" x14ac:dyDescent="0.25">
      <c r="A1" s="330"/>
      <c r="B1" s="1655">
        <v>11101</v>
      </c>
      <c r="C1" s="1656"/>
      <c r="D1" s="1657"/>
      <c r="E1" s="1655">
        <v>11102</v>
      </c>
      <c r="F1" s="1656"/>
      <c r="G1" s="1657"/>
      <c r="H1" s="1655">
        <v>11103</v>
      </c>
      <c r="I1" s="1656"/>
      <c r="J1" s="1657"/>
      <c r="K1" s="1655">
        <v>11104</v>
      </c>
      <c r="L1" s="1656"/>
      <c r="M1" s="1657"/>
      <c r="N1" s="1655">
        <v>11105</v>
      </c>
      <c r="O1" s="1656"/>
      <c r="P1" s="1657"/>
      <c r="Q1" s="1655" t="s">
        <v>476</v>
      </c>
      <c r="R1" s="1656"/>
      <c r="S1" s="1657"/>
      <c r="T1" s="1655" t="s">
        <v>477</v>
      </c>
      <c r="U1" s="1656"/>
      <c r="V1" s="1657"/>
      <c r="W1" s="1655" t="s">
        <v>263</v>
      </c>
      <c r="X1" s="1656"/>
      <c r="Y1" s="1657"/>
      <c r="Z1" s="1655" t="s">
        <v>152</v>
      </c>
      <c r="AA1" s="1656"/>
      <c r="AB1" s="1657"/>
      <c r="AC1" s="1655" t="s">
        <v>158</v>
      </c>
      <c r="AD1" s="1656"/>
      <c r="AE1" s="1657"/>
      <c r="AF1" s="1655">
        <v>11201</v>
      </c>
      <c r="AG1" s="1656"/>
      <c r="AH1" s="1657"/>
      <c r="AI1" s="1655">
        <v>11301</v>
      </c>
      <c r="AJ1" s="1656"/>
      <c r="AK1" s="1657"/>
      <c r="AL1" s="1655">
        <v>11303</v>
      </c>
      <c r="AM1" s="1656"/>
      <c r="AN1" s="1657"/>
      <c r="AO1" s="1655">
        <v>11401</v>
      </c>
      <c r="AP1" s="1656"/>
      <c r="AQ1" s="1657"/>
      <c r="AR1" s="1655">
        <v>11402</v>
      </c>
      <c r="AS1" s="1656"/>
      <c r="AT1" s="1657"/>
      <c r="AU1" s="1655" t="s">
        <v>265</v>
      </c>
      <c r="AV1" s="1656"/>
      <c r="AW1" s="1657"/>
      <c r="AX1" s="1655" t="s">
        <v>308</v>
      </c>
      <c r="AY1" s="1656"/>
      <c r="AZ1" s="1657"/>
      <c r="BA1" s="1655">
        <v>11405</v>
      </c>
      <c r="BB1" s="1656"/>
      <c r="BC1" s="1657"/>
      <c r="BD1" s="1655">
        <v>11406</v>
      </c>
      <c r="BE1" s="1656"/>
      <c r="BF1" s="1657"/>
      <c r="BG1" s="1655">
        <v>11407</v>
      </c>
      <c r="BH1" s="1656"/>
      <c r="BI1" s="1657"/>
      <c r="BJ1" s="1655">
        <v>11501</v>
      </c>
      <c r="BK1" s="1656"/>
      <c r="BL1" s="1657"/>
      <c r="BM1" s="1655">
        <v>11502</v>
      </c>
      <c r="BN1" s="1656"/>
      <c r="BO1" s="1657"/>
      <c r="BP1" s="1655">
        <v>11601</v>
      </c>
      <c r="BQ1" s="1656"/>
      <c r="BR1" s="1657"/>
      <c r="BS1" s="1655" t="s">
        <v>190</v>
      </c>
      <c r="BT1" s="1656"/>
      <c r="BU1" s="1657"/>
      <c r="BV1" s="1655" t="s">
        <v>478</v>
      </c>
      <c r="BW1" s="1656"/>
      <c r="BX1" s="1657"/>
      <c r="BY1" s="1655" t="s">
        <v>191</v>
      </c>
      <c r="BZ1" s="1656"/>
      <c r="CA1" s="1657"/>
      <c r="CB1" s="1655" t="s">
        <v>479</v>
      </c>
      <c r="CC1" s="1656"/>
      <c r="CD1" s="1657"/>
      <c r="CE1" s="1655">
        <v>11602</v>
      </c>
      <c r="CF1" s="1656"/>
      <c r="CG1" s="1657"/>
      <c r="CH1" s="1655">
        <v>11603</v>
      </c>
      <c r="CI1" s="1656"/>
      <c r="CJ1" s="1657"/>
      <c r="CK1" s="1655">
        <v>11604</v>
      </c>
      <c r="CL1" s="1656"/>
      <c r="CM1" s="1657"/>
      <c r="CN1" s="1655">
        <v>11605</v>
      </c>
      <c r="CO1" s="1656"/>
      <c r="CP1" s="1657"/>
      <c r="CQ1" s="1655">
        <v>11701</v>
      </c>
      <c r="CR1" s="1656"/>
      <c r="CS1" s="1657"/>
      <c r="CT1" s="1655">
        <v>11702</v>
      </c>
      <c r="CU1" s="1656"/>
      <c r="CV1" s="1657"/>
      <c r="CW1" s="1655">
        <v>11703</v>
      </c>
      <c r="CX1" s="1656"/>
      <c r="CY1" s="1657"/>
      <c r="CZ1" s="1655">
        <v>11704</v>
      </c>
      <c r="DA1" s="1656"/>
      <c r="DB1" s="1657"/>
      <c r="DC1" s="1655">
        <v>11705</v>
      </c>
      <c r="DD1" s="1656"/>
      <c r="DE1" s="1657"/>
      <c r="DF1" s="1655" t="s">
        <v>480</v>
      </c>
      <c r="DG1" s="1656"/>
      <c r="DH1" s="1657"/>
      <c r="DI1" s="1655" t="s">
        <v>481</v>
      </c>
      <c r="DJ1" s="1656"/>
      <c r="DK1" s="1657"/>
      <c r="DL1" s="1655">
        <v>11803</v>
      </c>
      <c r="DM1" s="1656"/>
      <c r="DN1" s="1657"/>
      <c r="DO1" s="1655">
        <v>11805</v>
      </c>
      <c r="DP1" s="1656"/>
      <c r="DQ1" s="1657"/>
      <c r="DR1" s="1668" t="s">
        <v>482</v>
      </c>
      <c r="DS1" s="1669"/>
      <c r="DT1" s="1670"/>
      <c r="DU1" s="1655">
        <v>12102</v>
      </c>
      <c r="DV1" s="1656"/>
      <c r="DW1" s="1657"/>
      <c r="DX1" s="1655">
        <v>12103</v>
      </c>
      <c r="DY1" s="1656"/>
      <c r="DZ1" s="1657"/>
      <c r="EA1" s="1655">
        <v>12104</v>
      </c>
      <c r="EB1" s="1656"/>
      <c r="EC1" s="1657"/>
      <c r="ED1" s="1655" t="s">
        <v>483</v>
      </c>
      <c r="EE1" s="1656"/>
      <c r="EF1" s="1657"/>
      <c r="EG1" s="1655" t="s">
        <v>484</v>
      </c>
      <c r="EH1" s="1656"/>
      <c r="EI1" s="1657"/>
      <c r="EJ1" s="1655" t="s">
        <v>485</v>
      </c>
      <c r="EK1" s="1656"/>
      <c r="EL1" s="1657"/>
      <c r="EM1" s="1655" t="s">
        <v>486</v>
      </c>
      <c r="EN1" s="1656"/>
      <c r="EO1" s="1657"/>
      <c r="EP1" s="1655">
        <v>12202</v>
      </c>
      <c r="EQ1" s="1656"/>
      <c r="ER1" s="1657"/>
      <c r="ES1" s="1655">
        <v>12203</v>
      </c>
      <c r="ET1" s="1656"/>
      <c r="EU1" s="1657"/>
      <c r="EV1" s="1668" t="s">
        <v>487</v>
      </c>
      <c r="EW1" s="1669"/>
      <c r="EX1" s="1670"/>
      <c r="EY1" s="1649">
        <v>40101</v>
      </c>
      <c r="EZ1" s="1650"/>
      <c r="FA1" s="1651"/>
      <c r="FB1" s="1649" t="s">
        <v>488</v>
      </c>
      <c r="FC1" s="1650"/>
      <c r="FD1" s="1651"/>
      <c r="FE1" s="1649" t="s">
        <v>489</v>
      </c>
      <c r="FF1" s="1650"/>
      <c r="FG1" s="1651"/>
      <c r="FH1" s="1649" t="s">
        <v>490</v>
      </c>
      <c r="FI1" s="1650"/>
      <c r="FJ1" s="1651"/>
      <c r="FK1" s="1649">
        <v>40103</v>
      </c>
      <c r="FL1" s="1650"/>
      <c r="FM1" s="1651"/>
      <c r="FN1" s="1649" t="s">
        <v>491</v>
      </c>
      <c r="FO1" s="1650"/>
      <c r="FP1" s="1651"/>
      <c r="FQ1" s="1649" t="s">
        <v>492</v>
      </c>
      <c r="FR1" s="1650"/>
      <c r="FS1" s="1651"/>
      <c r="FT1" s="1649">
        <v>40105</v>
      </c>
      <c r="FU1" s="1650"/>
      <c r="FV1" s="1651"/>
      <c r="FW1" s="1649">
        <v>40106</v>
      </c>
      <c r="FX1" s="1650"/>
      <c r="FY1" s="1651"/>
      <c r="FZ1" s="1649">
        <v>40107</v>
      </c>
      <c r="GA1" s="1650"/>
      <c r="GB1" s="1651"/>
      <c r="GC1" s="1649">
        <v>40108</v>
      </c>
      <c r="GD1" s="1650"/>
      <c r="GE1" s="1651"/>
      <c r="GF1" s="1649">
        <v>40109</v>
      </c>
      <c r="GG1" s="1650"/>
      <c r="GH1" s="1651"/>
      <c r="GI1" s="1649">
        <v>40110</v>
      </c>
      <c r="GJ1" s="1650"/>
      <c r="GK1" s="1651"/>
      <c r="GL1" s="1649">
        <v>40100</v>
      </c>
      <c r="GM1" s="1650"/>
      <c r="GN1" s="1651"/>
      <c r="GO1" s="1649" t="s">
        <v>493</v>
      </c>
      <c r="GP1" s="1650"/>
      <c r="GQ1" s="1651"/>
      <c r="GR1" s="1649">
        <v>50100</v>
      </c>
      <c r="GS1" s="1650"/>
      <c r="GT1" s="1651"/>
      <c r="GU1" s="1649" t="s">
        <v>494</v>
      </c>
      <c r="GV1" s="1650"/>
      <c r="GW1" s="1651"/>
      <c r="GX1" s="1652" t="s">
        <v>495</v>
      </c>
      <c r="GY1" s="1653"/>
      <c r="GZ1" s="1654"/>
      <c r="HA1" s="1652" t="s">
        <v>496</v>
      </c>
      <c r="HB1" s="1653"/>
      <c r="HC1" s="1658"/>
    </row>
    <row r="2" spans="1:211" s="48" customFormat="1" ht="92.45" customHeight="1" x14ac:dyDescent="0.2">
      <c r="A2" s="330" t="s">
        <v>630</v>
      </c>
      <c r="B2" s="1643" t="s">
        <v>498</v>
      </c>
      <c r="C2" s="1644"/>
      <c r="D2" s="1645"/>
      <c r="E2" s="1643" t="s">
        <v>499</v>
      </c>
      <c r="F2" s="1644"/>
      <c r="G2" s="1645"/>
      <c r="H2" s="1643" t="s">
        <v>500</v>
      </c>
      <c r="I2" s="1644"/>
      <c r="J2" s="1645"/>
      <c r="K2" s="1643" t="s">
        <v>501</v>
      </c>
      <c r="L2" s="1644"/>
      <c r="M2" s="1645"/>
      <c r="N2" s="1643" t="s">
        <v>502</v>
      </c>
      <c r="O2" s="1644"/>
      <c r="P2" s="1645"/>
      <c r="Q2" s="1643" t="s">
        <v>503</v>
      </c>
      <c r="R2" s="1644"/>
      <c r="S2" s="1645"/>
      <c r="T2" s="1643" t="s">
        <v>504</v>
      </c>
      <c r="U2" s="1644"/>
      <c r="V2" s="1645"/>
      <c r="W2" s="1643" t="s">
        <v>505</v>
      </c>
      <c r="X2" s="1644"/>
      <c r="Y2" s="1645"/>
      <c r="Z2" s="1643" t="s">
        <v>506</v>
      </c>
      <c r="AA2" s="1644"/>
      <c r="AB2" s="1645"/>
      <c r="AC2" s="1643" t="s">
        <v>507</v>
      </c>
      <c r="AD2" s="1644"/>
      <c r="AE2" s="1645"/>
      <c r="AF2" s="1643" t="s">
        <v>508</v>
      </c>
      <c r="AG2" s="1644"/>
      <c r="AH2" s="1645"/>
      <c r="AI2" s="1643" t="s">
        <v>509</v>
      </c>
      <c r="AJ2" s="1644"/>
      <c r="AK2" s="1645"/>
      <c r="AL2" s="1643" t="s">
        <v>510</v>
      </c>
      <c r="AM2" s="1644"/>
      <c r="AN2" s="1645"/>
      <c r="AO2" s="1643" t="s">
        <v>511</v>
      </c>
      <c r="AP2" s="1644"/>
      <c r="AQ2" s="1645"/>
      <c r="AR2" s="1643" t="s">
        <v>512</v>
      </c>
      <c r="AS2" s="1644"/>
      <c r="AT2" s="1645"/>
      <c r="AU2" s="1643" t="s">
        <v>513</v>
      </c>
      <c r="AV2" s="1644"/>
      <c r="AW2" s="1645"/>
      <c r="AX2" s="1643" t="s">
        <v>514</v>
      </c>
      <c r="AY2" s="1644"/>
      <c r="AZ2" s="1645"/>
      <c r="BA2" s="1643" t="s">
        <v>515</v>
      </c>
      <c r="BB2" s="1644"/>
      <c r="BC2" s="1645"/>
      <c r="BD2" s="1643" t="s">
        <v>516</v>
      </c>
      <c r="BE2" s="1644"/>
      <c r="BF2" s="1645"/>
      <c r="BG2" s="1643" t="s">
        <v>517</v>
      </c>
      <c r="BH2" s="1644"/>
      <c r="BI2" s="1645"/>
      <c r="BJ2" s="1643" t="s">
        <v>518</v>
      </c>
      <c r="BK2" s="1644"/>
      <c r="BL2" s="1645"/>
      <c r="BM2" s="1643" t="s">
        <v>519</v>
      </c>
      <c r="BN2" s="1644"/>
      <c r="BO2" s="1645"/>
      <c r="BP2" s="1643" t="s">
        <v>520</v>
      </c>
      <c r="BQ2" s="1644"/>
      <c r="BR2" s="1645"/>
      <c r="BS2" s="1643" t="s">
        <v>521</v>
      </c>
      <c r="BT2" s="1644"/>
      <c r="BU2" s="1645"/>
      <c r="BV2" s="1643" t="s">
        <v>522</v>
      </c>
      <c r="BW2" s="1644"/>
      <c r="BX2" s="1645"/>
      <c r="BY2" s="1643" t="s">
        <v>523</v>
      </c>
      <c r="BZ2" s="1644"/>
      <c r="CA2" s="1645"/>
      <c r="CB2" s="1643" t="s">
        <v>522</v>
      </c>
      <c r="CC2" s="1644"/>
      <c r="CD2" s="1645"/>
      <c r="CE2" s="1646" t="s">
        <v>524</v>
      </c>
      <c r="CF2" s="1647"/>
      <c r="CG2" s="1648"/>
      <c r="CH2" s="1643" t="s">
        <v>525</v>
      </c>
      <c r="CI2" s="1644"/>
      <c r="CJ2" s="1645"/>
      <c r="CK2" s="1643" t="s">
        <v>526</v>
      </c>
      <c r="CL2" s="1644"/>
      <c r="CM2" s="1645"/>
      <c r="CN2" s="1643" t="s">
        <v>527</v>
      </c>
      <c r="CO2" s="1644"/>
      <c r="CP2" s="1645"/>
      <c r="CQ2" s="1643" t="s">
        <v>528</v>
      </c>
      <c r="CR2" s="1644"/>
      <c r="CS2" s="1645"/>
      <c r="CT2" s="1643" t="s">
        <v>529</v>
      </c>
      <c r="CU2" s="1644"/>
      <c r="CV2" s="1645"/>
      <c r="CW2" s="1643" t="s">
        <v>530</v>
      </c>
      <c r="CX2" s="1644"/>
      <c r="CY2" s="1645"/>
      <c r="CZ2" s="1643" t="s">
        <v>531</v>
      </c>
      <c r="DA2" s="1644"/>
      <c r="DB2" s="1645"/>
      <c r="DC2" s="1643" t="s">
        <v>532</v>
      </c>
      <c r="DD2" s="1644"/>
      <c r="DE2" s="1645"/>
      <c r="DF2" s="1643" t="s">
        <v>533</v>
      </c>
      <c r="DG2" s="1644"/>
      <c r="DH2" s="1645"/>
      <c r="DI2" s="1643" t="s">
        <v>534</v>
      </c>
      <c r="DJ2" s="1644"/>
      <c r="DK2" s="1645"/>
      <c r="DL2" s="1643" t="s">
        <v>535</v>
      </c>
      <c r="DM2" s="1644"/>
      <c r="DN2" s="1645"/>
      <c r="DO2" s="1638" t="s">
        <v>298</v>
      </c>
      <c r="DP2" s="1639"/>
      <c r="DQ2" s="1640"/>
      <c r="DR2" s="1671"/>
      <c r="DS2" s="1672"/>
      <c r="DT2" s="1673"/>
      <c r="DU2" s="1643" t="s">
        <v>536</v>
      </c>
      <c r="DV2" s="1644"/>
      <c r="DW2" s="1645"/>
      <c r="DX2" s="1643" t="s">
        <v>537</v>
      </c>
      <c r="DY2" s="1644"/>
      <c r="DZ2" s="1645"/>
      <c r="EA2" s="1643" t="s">
        <v>538</v>
      </c>
      <c r="EB2" s="1644"/>
      <c r="EC2" s="1645"/>
      <c r="ED2" s="1643" t="s">
        <v>539</v>
      </c>
      <c r="EE2" s="1644"/>
      <c r="EF2" s="1645"/>
      <c r="EG2" s="1643" t="s">
        <v>540</v>
      </c>
      <c r="EH2" s="1644"/>
      <c r="EI2" s="1645"/>
      <c r="EJ2" s="1643" t="s">
        <v>541</v>
      </c>
      <c r="EK2" s="1644"/>
      <c r="EL2" s="1645"/>
      <c r="EM2" s="1643" t="s">
        <v>542</v>
      </c>
      <c r="EN2" s="1644"/>
      <c r="EO2" s="1645"/>
      <c r="EP2" s="1643" t="s">
        <v>543</v>
      </c>
      <c r="EQ2" s="1644"/>
      <c r="ER2" s="1645"/>
      <c r="ES2" s="1643" t="s">
        <v>544</v>
      </c>
      <c r="ET2" s="1644"/>
      <c r="EU2" s="1645"/>
      <c r="EV2" s="1671"/>
      <c r="EW2" s="1672"/>
      <c r="EX2" s="1673"/>
      <c r="EY2" s="1638" t="s">
        <v>545</v>
      </c>
      <c r="EZ2" s="1639"/>
      <c r="FA2" s="1640"/>
      <c r="FB2" s="1638" t="s">
        <v>546</v>
      </c>
      <c r="FC2" s="1639"/>
      <c r="FD2" s="1640"/>
      <c r="FE2" s="1638" t="s">
        <v>547</v>
      </c>
      <c r="FF2" s="1639"/>
      <c r="FG2" s="1640"/>
      <c r="FH2" s="1638" t="s">
        <v>548</v>
      </c>
      <c r="FI2" s="1639"/>
      <c r="FJ2" s="1640"/>
      <c r="FK2" s="1638" t="s">
        <v>549</v>
      </c>
      <c r="FL2" s="1639"/>
      <c r="FM2" s="1640"/>
      <c r="FN2" s="1638" t="s">
        <v>550</v>
      </c>
      <c r="FO2" s="1639"/>
      <c r="FP2" s="1640"/>
      <c r="FQ2" s="1638" t="s">
        <v>551</v>
      </c>
      <c r="FR2" s="1639"/>
      <c r="FS2" s="1640"/>
      <c r="FT2" s="1638" t="s">
        <v>552</v>
      </c>
      <c r="FU2" s="1639"/>
      <c r="FV2" s="1640"/>
      <c r="FW2" s="1638" t="s">
        <v>553</v>
      </c>
      <c r="FX2" s="1639"/>
      <c r="FY2" s="1640"/>
      <c r="FZ2" s="1638" t="s">
        <v>554</v>
      </c>
      <c r="GA2" s="1639"/>
      <c r="GB2" s="1640"/>
      <c r="GC2" s="1638" t="s">
        <v>555</v>
      </c>
      <c r="GD2" s="1639"/>
      <c r="GE2" s="1640"/>
      <c r="GF2" s="1638" t="s">
        <v>556</v>
      </c>
      <c r="GG2" s="1639"/>
      <c r="GH2" s="1640"/>
      <c r="GI2" s="1638" t="s">
        <v>557</v>
      </c>
      <c r="GJ2" s="1639"/>
      <c r="GK2" s="1640"/>
      <c r="GL2" s="1638" t="s">
        <v>558</v>
      </c>
      <c r="GM2" s="1639"/>
      <c r="GN2" s="1640"/>
      <c r="GO2" s="1638" t="s">
        <v>559</v>
      </c>
      <c r="GP2" s="1639"/>
      <c r="GQ2" s="1640"/>
      <c r="GR2" s="1638" t="s">
        <v>560</v>
      </c>
      <c r="GS2" s="1639"/>
      <c r="GT2" s="1640"/>
      <c r="GU2" s="1638" t="s">
        <v>561</v>
      </c>
      <c r="GV2" s="1639"/>
      <c r="GW2" s="1640"/>
      <c r="GX2" s="1638"/>
      <c r="GY2" s="1639"/>
      <c r="GZ2" s="1640"/>
      <c r="HA2" s="1638"/>
      <c r="HB2" s="1639"/>
      <c r="HC2" s="1659"/>
    </row>
    <row r="3" spans="1:211" s="48" customFormat="1" ht="15" customHeight="1" x14ac:dyDescent="0.2">
      <c r="A3" s="1641" t="s">
        <v>562</v>
      </c>
      <c r="B3" s="1660" t="s">
        <v>24</v>
      </c>
      <c r="C3" s="1660" t="s">
        <v>10</v>
      </c>
      <c r="D3" s="1662" t="s">
        <v>25</v>
      </c>
      <c r="E3" s="1660" t="s">
        <v>24</v>
      </c>
      <c r="F3" s="1660" t="s">
        <v>10</v>
      </c>
      <c r="G3" s="1662" t="s">
        <v>25</v>
      </c>
      <c r="H3" s="1660" t="s">
        <v>24</v>
      </c>
      <c r="I3" s="1660" t="s">
        <v>10</v>
      </c>
      <c r="J3" s="1662" t="s">
        <v>25</v>
      </c>
      <c r="K3" s="1660" t="s">
        <v>24</v>
      </c>
      <c r="L3" s="1660" t="s">
        <v>10</v>
      </c>
      <c r="M3" s="1662" t="s">
        <v>25</v>
      </c>
      <c r="N3" s="1660" t="s">
        <v>24</v>
      </c>
      <c r="O3" s="1660" t="s">
        <v>10</v>
      </c>
      <c r="P3" s="1662" t="s">
        <v>25</v>
      </c>
      <c r="Q3" s="1660" t="s">
        <v>24</v>
      </c>
      <c r="R3" s="1660" t="s">
        <v>10</v>
      </c>
      <c r="S3" s="1662" t="s">
        <v>25</v>
      </c>
      <c r="T3" s="1660" t="s">
        <v>24</v>
      </c>
      <c r="U3" s="1660" t="s">
        <v>10</v>
      </c>
      <c r="V3" s="1662" t="s">
        <v>25</v>
      </c>
      <c r="W3" s="1660" t="s">
        <v>24</v>
      </c>
      <c r="X3" s="1660" t="s">
        <v>10</v>
      </c>
      <c r="Y3" s="1662" t="s">
        <v>25</v>
      </c>
      <c r="Z3" s="1660" t="s">
        <v>24</v>
      </c>
      <c r="AA3" s="1660" t="s">
        <v>10</v>
      </c>
      <c r="AB3" s="1662" t="s">
        <v>25</v>
      </c>
      <c r="AC3" s="1660" t="s">
        <v>24</v>
      </c>
      <c r="AD3" s="1660" t="s">
        <v>10</v>
      </c>
      <c r="AE3" s="1662" t="s">
        <v>25</v>
      </c>
      <c r="AF3" s="1660" t="s">
        <v>24</v>
      </c>
      <c r="AG3" s="1660" t="s">
        <v>10</v>
      </c>
      <c r="AH3" s="1662" t="s">
        <v>25</v>
      </c>
      <c r="AI3" s="1660" t="s">
        <v>24</v>
      </c>
      <c r="AJ3" s="1660" t="s">
        <v>10</v>
      </c>
      <c r="AK3" s="1662" t="s">
        <v>25</v>
      </c>
      <c r="AL3" s="1660" t="s">
        <v>24</v>
      </c>
      <c r="AM3" s="1660" t="s">
        <v>10</v>
      </c>
      <c r="AN3" s="1662" t="s">
        <v>25</v>
      </c>
      <c r="AO3" s="1660" t="s">
        <v>24</v>
      </c>
      <c r="AP3" s="1660" t="s">
        <v>10</v>
      </c>
      <c r="AQ3" s="1662" t="s">
        <v>25</v>
      </c>
      <c r="AR3" s="1660" t="s">
        <v>24</v>
      </c>
      <c r="AS3" s="1660" t="s">
        <v>10</v>
      </c>
      <c r="AT3" s="1662" t="s">
        <v>25</v>
      </c>
      <c r="AU3" s="1660" t="s">
        <v>24</v>
      </c>
      <c r="AV3" s="1660" t="s">
        <v>10</v>
      </c>
      <c r="AW3" s="1662" t="s">
        <v>25</v>
      </c>
      <c r="AX3" s="1660" t="s">
        <v>24</v>
      </c>
      <c r="AY3" s="1660" t="s">
        <v>10</v>
      </c>
      <c r="AZ3" s="1662" t="s">
        <v>25</v>
      </c>
      <c r="BA3" s="1660" t="s">
        <v>24</v>
      </c>
      <c r="BB3" s="1660" t="s">
        <v>10</v>
      </c>
      <c r="BC3" s="1662" t="s">
        <v>25</v>
      </c>
      <c r="BD3" s="1660" t="s">
        <v>24</v>
      </c>
      <c r="BE3" s="1660" t="s">
        <v>10</v>
      </c>
      <c r="BF3" s="1662" t="s">
        <v>25</v>
      </c>
      <c r="BG3" s="1660" t="s">
        <v>24</v>
      </c>
      <c r="BH3" s="1660" t="s">
        <v>10</v>
      </c>
      <c r="BI3" s="1662" t="s">
        <v>25</v>
      </c>
      <c r="BJ3" s="1660" t="s">
        <v>24</v>
      </c>
      <c r="BK3" s="1660" t="s">
        <v>10</v>
      </c>
      <c r="BL3" s="1662" t="s">
        <v>25</v>
      </c>
      <c r="BM3" s="1660" t="s">
        <v>24</v>
      </c>
      <c r="BN3" s="1660" t="s">
        <v>10</v>
      </c>
      <c r="BO3" s="1662" t="s">
        <v>25</v>
      </c>
      <c r="BP3" s="1660" t="s">
        <v>24</v>
      </c>
      <c r="BQ3" s="1660" t="s">
        <v>10</v>
      </c>
      <c r="BR3" s="1662" t="s">
        <v>25</v>
      </c>
      <c r="BS3" s="1660" t="s">
        <v>24</v>
      </c>
      <c r="BT3" s="1660" t="s">
        <v>10</v>
      </c>
      <c r="BU3" s="1662" t="s">
        <v>25</v>
      </c>
      <c r="BV3" s="1660" t="s">
        <v>24</v>
      </c>
      <c r="BW3" s="1660" t="s">
        <v>10</v>
      </c>
      <c r="BX3" s="1662" t="s">
        <v>25</v>
      </c>
      <c r="BY3" s="1660" t="s">
        <v>24</v>
      </c>
      <c r="BZ3" s="1660" t="s">
        <v>10</v>
      </c>
      <c r="CA3" s="1662" t="s">
        <v>25</v>
      </c>
      <c r="CB3" s="1660" t="s">
        <v>24</v>
      </c>
      <c r="CC3" s="1660" t="s">
        <v>10</v>
      </c>
      <c r="CD3" s="1662" t="s">
        <v>25</v>
      </c>
      <c r="CE3" s="1660" t="s">
        <v>24</v>
      </c>
      <c r="CF3" s="1660" t="s">
        <v>10</v>
      </c>
      <c r="CG3" s="1662" t="s">
        <v>25</v>
      </c>
      <c r="CH3" s="1660" t="s">
        <v>24</v>
      </c>
      <c r="CI3" s="1660" t="s">
        <v>10</v>
      </c>
      <c r="CJ3" s="1662" t="s">
        <v>25</v>
      </c>
      <c r="CK3" s="1660" t="s">
        <v>24</v>
      </c>
      <c r="CL3" s="1660" t="s">
        <v>10</v>
      </c>
      <c r="CM3" s="1662" t="s">
        <v>25</v>
      </c>
      <c r="CN3" s="1660" t="s">
        <v>24</v>
      </c>
      <c r="CO3" s="1660" t="s">
        <v>10</v>
      </c>
      <c r="CP3" s="1662" t="s">
        <v>25</v>
      </c>
      <c r="CQ3" s="1660" t="s">
        <v>24</v>
      </c>
      <c r="CR3" s="1660" t="s">
        <v>10</v>
      </c>
      <c r="CS3" s="1662" t="s">
        <v>25</v>
      </c>
      <c r="CT3" s="1660" t="s">
        <v>24</v>
      </c>
      <c r="CU3" s="1660" t="s">
        <v>10</v>
      </c>
      <c r="CV3" s="1662" t="s">
        <v>25</v>
      </c>
      <c r="CW3" s="1660" t="s">
        <v>24</v>
      </c>
      <c r="CX3" s="1660" t="s">
        <v>10</v>
      </c>
      <c r="CY3" s="1662" t="s">
        <v>25</v>
      </c>
      <c r="CZ3" s="1660" t="s">
        <v>24</v>
      </c>
      <c r="DA3" s="1660" t="s">
        <v>10</v>
      </c>
      <c r="DB3" s="1662" t="s">
        <v>25</v>
      </c>
      <c r="DC3" s="1660" t="s">
        <v>24</v>
      </c>
      <c r="DD3" s="1660" t="s">
        <v>10</v>
      </c>
      <c r="DE3" s="1662" t="s">
        <v>25</v>
      </c>
      <c r="DF3" s="1660" t="s">
        <v>24</v>
      </c>
      <c r="DG3" s="1660" t="s">
        <v>10</v>
      </c>
      <c r="DH3" s="1662" t="s">
        <v>25</v>
      </c>
      <c r="DI3" s="1660" t="s">
        <v>24</v>
      </c>
      <c r="DJ3" s="1660" t="s">
        <v>10</v>
      </c>
      <c r="DK3" s="1662" t="s">
        <v>25</v>
      </c>
      <c r="DL3" s="1660" t="s">
        <v>24</v>
      </c>
      <c r="DM3" s="1660" t="s">
        <v>10</v>
      </c>
      <c r="DN3" s="1662" t="s">
        <v>25</v>
      </c>
      <c r="DO3" s="1660" t="s">
        <v>24</v>
      </c>
      <c r="DP3" s="1660" t="s">
        <v>10</v>
      </c>
      <c r="DQ3" s="1662" t="s">
        <v>25</v>
      </c>
      <c r="DR3" s="1664" t="s">
        <v>24</v>
      </c>
      <c r="DS3" s="1664" t="s">
        <v>10</v>
      </c>
      <c r="DT3" s="1666" t="s">
        <v>25</v>
      </c>
      <c r="DU3" s="1660" t="s">
        <v>24</v>
      </c>
      <c r="DV3" s="1660" t="s">
        <v>10</v>
      </c>
      <c r="DW3" s="1662" t="s">
        <v>25</v>
      </c>
      <c r="DX3" s="1660" t="s">
        <v>24</v>
      </c>
      <c r="DY3" s="1660" t="s">
        <v>10</v>
      </c>
      <c r="DZ3" s="1662" t="s">
        <v>25</v>
      </c>
      <c r="EA3" s="1660" t="s">
        <v>24</v>
      </c>
      <c r="EB3" s="1660" t="s">
        <v>10</v>
      </c>
      <c r="EC3" s="1662" t="s">
        <v>25</v>
      </c>
      <c r="ED3" s="1660" t="s">
        <v>24</v>
      </c>
      <c r="EE3" s="1660" t="s">
        <v>10</v>
      </c>
      <c r="EF3" s="1662" t="s">
        <v>25</v>
      </c>
      <c r="EG3" s="1660" t="s">
        <v>24</v>
      </c>
      <c r="EH3" s="1660" t="s">
        <v>10</v>
      </c>
      <c r="EI3" s="1662" t="s">
        <v>25</v>
      </c>
      <c r="EJ3" s="1660" t="s">
        <v>24</v>
      </c>
      <c r="EK3" s="1660" t="s">
        <v>10</v>
      </c>
      <c r="EL3" s="1662" t="s">
        <v>25</v>
      </c>
      <c r="EM3" s="1660" t="s">
        <v>24</v>
      </c>
      <c r="EN3" s="1660" t="s">
        <v>10</v>
      </c>
      <c r="EO3" s="1662" t="s">
        <v>25</v>
      </c>
      <c r="EP3" s="1660" t="s">
        <v>24</v>
      </c>
      <c r="EQ3" s="1660" t="s">
        <v>10</v>
      </c>
      <c r="ER3" s="1662" t="s">
        <v>25</v>
      </c>
      <c r="ES3" s="1660" t="s">
        <v>24</v>
      </c>
      <c r="ET3" s="1660" t="s">
        <v>10</v>
      </c>
      <c r="EU3" s="1662" t="s">
        <v>25</v>
      </c>
      <c r="EV3" s="1664" t="s">
        <v>24</v>
      </c>
      <c r="EW3" s="1664" t="s">
        <v>10</v>
      </c>
      <c r="EX3" s="1666" t="s">
        <v>25</v>
      </c>
      <c r="EY3" s="1660" t="s">
        <v>24</v>
      </c>
      <c r="EZ3" s="1660" t="s">
        <v>10</v>
      </c>
      <c r="FA3" s="1662" t="s">
        <v>25</v>
      </c>
      <c r="FB3" s="1660" t="s">
        <v>24</v>
      </c>
      <c r="FC3" s="1660" t="s">
        <v>10</v>
      </c>
      <c r="FD3" s="1662" t="s">
        <v>25</v>
      </c>
      <c r="FE3" s="1660" t="s">
        <v>24</v>
      </c>
      <c r="FF3" s="1660" t="s">
        <v>10</v>
      </c>
      <c r="FG3" s="1662" t="s">
        <v>25</v>
      </c>
      <c r="FH3" s="1660" t="s">
        <v>24</v>
      </c>
      <c r="FI3" s="1660" t="s">
        <v>10</v>
      </c>
      <c r="FJ3" s="1662" t="s">
        <v>25</v>
      </c>
      <c r="FK3" s="1660" t="s">
        <v>24</v>
      </c>
      <c r="FL3" s="1660" t="s">
        <v>10</v>
      </c>
      <c r="FM3" s="1662" t="s">
        <v>25</v>
      </c>
      <c r="FN3" s="1660" t="s">
        <v>24</v>
      </c>
      <c r="FO3" s="1660" t="s">
        <v>10</v>
      </c>
      <c r="FP3" s="1662" t="s">
        <v>25</v>
      </c>
      <c r="FQ3" s="1660" t="s">
        <v>24</v>
      </c>
      <c r="FR3" s="1660" t="s">
        <v>10</v>
      </c>
      <c r="FS3" s="1662" t="s">
        <v>25</v>
      </c>
      <c r="FT3" s="1660" t="s">
        <v>24</v>
      </c>
      <c r="FU3" s="1660" t="s">
        <v>10</v>
      </c>
      <c r="FV3" s="1662" t="s">
        <v>25</v>
      </c>
      <c r="FW3" s="1660" t="s">
        <v>24</v>
      </c>
      <c r="FX3" s="1660" t="s">
        <v>10</v>
      </c>
      <c r="FY3" s="1662" t="s">
        <v>25</v>
      </c>
      <c r="FZ3" s="1660" t="s">
        <v>24</v>
      </c>
      <c r="GA3" s="1660" t="s">
        <v>10</v>
      </c>
      <c r="GB3" s="1662" t="s">
        <v>25</v>
      </c>
      <c r="GC3" s="1660" t="s">
        <v>24</v>
      </c>
      <c r="GD3" s="1660" t="s">
        <v>10</v>
      </c>
      <c r="GE3" s="1662" t="s">
        <v>25</v>
      </c>
      <c r="GF3" s="1660" t="s">
        <v>24</v>
      </c>
      <c r="GG3" s="1660" t="s">
        <v>10</v>
      </c>
      <c r="GH3" s="1662" t="s">
        <v>25</v>
      </c>
      <c r="GI3" s="1660" t="s">
        <v>24</v>
      </c>
      <c r="GJ3" s="1660" t="s">
        <v>10</v>
      </c>
      <c r="GK3" s="1662" t="s">
        <v>25</v>
      </c>
      <c r="GL3" s="1660" t="s">
        <v>24</v>
      </c>
      <c r="GM3" s="1660" t="s">
        <v>10</v>
      </c>
      <c r="GN3" s="1662" t="s">
        <v>25</v>
      </c>
      <c r="GO3" s="1660" t="s">
        <v>24</v>
      </c>
      <c r="GP3" s="1660" t="s">
        <v>10</v>
      </c>
      <c r="GQ3" s="1662" t="s">
        <v>25</v>
      </c>
      <c r="GR3" s="1660" t="s">
        <v>24</v>
      </c>
      <c r="GS3" s="1660" t="s">
        <v>10</v>
      </c>
      <c r="GT3" s="1662" t="s">
        <v>25</v>
      </c>
      <c r="GU3" s="1660" t="s">
        <v>24</v>
      </c>
      <c r="GV3" s="1660" t="s">
        <v>10</v>
      </c>
      <c r="GW3" s="1662" t="s">
        <v>25</v>
      </c>
      <c r="GX3" s="1660" t="s">
        <v>24</v>
      </c>
      <c r="GY3" s="1660" t="s">
        <v>10</v>
      </c>
      <c r="GZ3" s="1662" t="s">
        <v>25</v>
      </c>
      <c r="HA3" s="1660" t="s">
        <v>24</v>
      </c>
      <c r="HB3" s="1660" t="s">
        <v>10</v>
      </c>
      <c r="HC3" s="1662" t="s">
        <v>25</v>
      </c>
    </row>
    <row r="4" spans="1:211" s="48" customFormat="1" ht="15" customHeight="1" x14ac:dyDescent="0.2">
      <c r="A4" s="1642"/>
      <c r="B4" s="1661"/>
      <c r="C4" s="1661"/>
      <c r="D4" s="1663"/>
      <c r="E4" s="1661"/>
      <c r="F4" s="1661"/>
      <c r="G4" s="1663"/>
      <c r="H4" s="1661"/>
      <c r="I4" s="1661"/>
      <c r="J4" s="1663"/>
      <c r="K4" s="1661"/>
      <c r="L4" s="1661"/>
      <c r="M4" s="1663"/>
      <c r="N4" s="1661"/>
      <c r="O4" s="1661"/>
      <c r="P4" s="1663"/>
      <c r="Q4" s="1661"/>
      <c r="R4" s="1661"/>
      <c r="S4" s="1663"/>
      <c r="T4" s="1661"/>
      <c r="U4" s="1661"/>
      <c r="V4" s="1663"/>
      <c r="W4" s="1661"/>
      <c r="X4" s="1661"/>
      <c r="Y4" s="1663"/>
      <c r="Z4" s="1661"/>
      <c r="AA4" s="1661"/>
      <c r="AB4" s="1663"/>
      <c r="AC4" s="1661"/>
      <c r="AD4" s="1661"/>
      <c r="AE4" s="1663"/>
      <c r="AF4" s="1661"/>
      <c r="AG4" s="1661"/>
      <c r="AH4" s="1663"/>
      <c r="AI4" s="1661"/>
      <c r="AJ4" s="1661"/>
      <c r="AK4" s="1663"/>
      <c r="AL4" s="1661"/>
      <c r="AM4" s="1661"/>
      <c r="AN4" s="1663"/>
      <c r="AO4" s="1661"/>
      <c r="AP4" s="1661"/>
      <c r="AQ4" s="1663"/>
      <c r="AR4" s="1661"/>
      <c r="AS4" s="1661"/>
      <c r="AT4" s="1663"/>
      <c r="AU4" s="1661"/>
      <c r="AV4" s="1661"/>
      <c r="AW4" s="1663"/>
      <c r="AX4" s="1661"/>
      <c r="AY4" s="1661"/>
      <c r="AZ4" s="1663"/>
      <c r="BA4" s="1661"/>
      <c r="BB4" s="1661"/>
      <c r="BC4" s="1663"/>
      <c r="BD4" s="1661"/>
      <c r="BE4" s="1661"/>
      <c r="BF4" s="1663"/>
      <c r="BG4" s="1661"/>
      <c r="BH4" s="1661"/>
      <c r="BI4" s="1663"/>
      <c r="BJ4" s="1661"/>
      <c r="BK4" s="1661"/>
      <c r="BL4" s="1663"/>
      <c r="BM4" s="1661"/>
      <c r="BN4" s="1661"/>
      <c r="BO4" s="1663"/>
      <c r="BP4" s="1661"/>
      <c r="BQ4" s="1661"/>
      <c r="BR4" s="1663"/>
      <c r="BS4" s="1661"/>
      <c r="BT4" s="1661"/>
      <c r="BU4" s="1663"/>
      <c r="BV4" s="1661"/>
      <c r="BW4" s="1661"/>
      <c r="BX4" s="1663"/>
      <c r="BY4" s="1661"/>
      <c r="BZ4" s="1661"/>
      <c r="CA4" s="1663"/>
      <c r="CB4" s="1661"/>
      <c r="CC4" s="1661"/>
      <c r="CD4" s="1663"/>
      <c r="CE4" s="1661"/>
      <c r="CF4" s="1661"/>
      <c r="CG4" s="1663"/>
      <c r="CH4" s="1661"/>
      <c r="CI4" s="1661"/>
      <c r="CJ4" s="1663"/>
      <c r="CK4" s="1661"/>
      <c r="CL4" s="1661"/>
      <c r="CM4" s="1663"/>
      <c r="CN4" s="1661"/>
      <c r="CO4" s="1661"/>
      <c r="CP4" s="1663"/>
      <c r="CQ4" s="1661"/>
      <c r="CR4" s="1661"/>
      <c r="CS4" s="1663"/>
      <c r="CT4" s="1661"/>
      <c r="CU4" s="1661"/>
      <c r="CV4" s="1663"/>
      <c r="CW4" s="1661"/>
      <c r="CX4" s="1661"/>
      <c r="CY4" s="1663"/>
      <c r="CZ4" s="1661"/>
      <c r="DA4" s="1661"/>
      <c r="DB4" s="1663"/>
      <c r="DC4" s="1661"/>
      <c r="DD4" s="1661"/>
      <c r="DE4" s="1663"/>
      <c r="DF4" s="1661"/>
      <c r="DG4" s="1661"/>
      <c r="DH4" s="1663"/>
      <c r="DI4" s="1661"/>
      <c r="DJ4" s="1661"/>
      <c r="DK4" s="1663"/>
      <c r="DL4" s="1661"/>
      <c r="DM4" s="1661"/>
      <c r="DN4" s="1663"/>
      <c r="DO4" s="1661"/>
      <c r="DP4" s="1661"/>
      <c r="DQ4" s="1663"/>
      <c r="DR4" s="1665"/>
      <c r="DS4" s="1665"/>
      <c r="DT4" s="1667"/>
      <c r="DU4" s="1661"/>
      <c r="DV4" s="1661"/>
      <c r="DW4" s="1663"/>
      <c r="DX4" s="1661"/>
      <c r="DY4" s="1661"/>
      <c r="DZ4" s="1663"/>
      <c r="EA4" s="1661"/>
      <c r="EB4" s="1661"/>
      <c r="EC4" s="1663"/>
      <c r="ED4" s="1661"/>
      <c r="EE4" s="1661"/>
      <c r="EF4" s="1663"/>
      <c r="EG4" s="1661"/>
      <c r="EH4" s="1661"/>
      <c r="EI4" s="1663"/>
      <c r="EJ4" s="1661"/>
      <c r="EK4" s="1661"/>
      <c r="EL4" s="1663"/>
      <c r="EM4" s="1661"/>
      <c r="EN4" s="1661"/>
      <c r="EO4" s="1663"/>
      <c r="EP4" s="1661"/>
      <c r="EQ4" s="1661"/>
      <c r="ER4" s="1663"/>
      <c r="ES4" s="1661"/>
      <c r="ET4" s="1661"/>
      <c r="EU4" s="1663"/>
      <c r="EV4" s="1665"/>
      <c r="EW4" s="1665"/>
      <c r="EX4" s="1667"/>
      <c r="EY4" s="1661"/>
      <c r="EZ4" s="1661"/>
      <c r="FA4" s="1663"/>
      <c r="FB4" s="1661"/>
      <c r="FC4" s="1661"/>
      <c r="FD4" s="1663"/>
      <c r="FE4" s="1661"/>
      <c r="FF4" s="1661"/>
      <c r="FG4" s="1663"/>
      <c r="FH4" s="1661"/>
      <c r="FI4" s="1661"/>
      <c r="FJ4" s="1663"/>
      <c r="FK4" s="1661"/>
      <c r="FL4" s="1661"/>
      <c r="FM4" s="1663"/>
      <c r="FN4" s="1661"/>
      <c r="FO4" s="1661"/>
      <c r="FP4" s="1663"/>
      <c r="FQ4" s="1661"/>
      <c r="FR4" s="1661"/>
      <c r="FS4" s="1663"/>
      <c r="FT4" s="1661"/>
      <c r="FU4" s="1661"/>
      <c r="FV4" s="1663"/>
      <c r="FW4" s="1661"/>
      <c r="FX4" s="1661"/>
      <c r="FY4" s="1663"/>
      <c r="FZ4" s="1661"/>
      <c r="GA4" s="1661"/>
      <c r="GB4" s="1663"/>
      <c r="GC4" s="1661"/>
      <c r="GD4" s="1661"/>
      <c r="GE4" s="1663"/>
      <c r="GF4" s="1661"/>
      <c r="GG4" s="1661"/>
      <c r="GH4" s="1663"/>
      <c r="GI4" s="1661"/>
      <c r="GJ4" s="1661"/>
      <c r="GK4" s="1663"/>
      <c r="GL4" s="1661"/>
      <c r="GM4" s="1661"/>
      <c r="GN4" s="1663"/>
      <c r="GO4" s="1661"/>
      <c r="GP4" s="1661"/>
      <c r="GQ4" s="1663"/>
      <c r="GR4" s="1661"/>
      <c r="GS4" s="1661"/>
      <c r="GT4" s="1663"/>
      <c r="GU4" s="1661"/>
      <c r="GV4" s="1661"/>
      <c r="GW4" s="1663"/>
      <c r="GX4" s="1661"/>
      <c r="GY4" s="1661"/>
      <c r="GZ4" s="1663"/>
      <c r="HA4" s="1661"/>
      <c r="HB4" s="1661"/>
      <c r="HC4" s="1663"/>
    </row>
    <row r="5" spans="1:211" s="48" customFormat="1" ht="15" customHeight="1" thickBot="1" x14ac:dyDescent="0.25">
      <c r="A5" s="757">
        <v>1</v>
      </c>
      <c r="B5" s="349"/>
      <c r="C5" s="766"/>
      <c r="D5" s="349"/>
      <c r="E5" s="349"/>
      <c r="F5" s="766"/>
      <c r="G5" s="349"/>
      <c r="H5" s="349"/>
      <c r="I5" s="766"/>
      <c r="J5" s="349"/>
      <c r="K5" s="349"/>
      <c r="L5" s="766"/>
      <c r="M5" s="349"/>
      <c r="N5" s="349"/>
      <c r="O5" s="766"/>
      <c r="P5" s="349"/>
      <c r="Q5" s="349"/>
      <c r="R5" s="766"/>
      <c r="S5" s="349"/>
      <c r="T5" s="349"/>
      <c r="U5" s="766"/>
      <c r="V5" s="349"/>
      <c r="W5" s="349"/>
      <c r="X5" s="766"/>
      <c r="Y5" s="349"/>
      <c r="Z5" s="349"/>
      <c r="AA5" s="766"/>
      <c r="AB5" s="349"/>
      <c r="AC5" s="349"/>
      <c r="AD5" s="766"/>
      <c r="AE5" s="349"/>
      <c r="AF5" s="349"/>
      <c r="AG5" s="766"/>
      <c r="AH5" s="349"/>
      <c r="AI5" s="349"/>
      <c r="AJ5" s="766"/>
      <c r="AK5" s="349"/>
      <c r="AL5" s="349"/>
      <c r="AM5" s="766"/>
      <c r="AN5" s="349"/>
      <c r="AO5" s="349"/>
      <c r="AP5" s="766"/>
      <c r="AQ5" s="349"/>
      <c r="AR5" s="349"/>
      <c r="AS5" s="766"/>
      <c r="AT5" s="349"/>
      <c r="AU5" s="349"/>
      <c r="AV5" s="766"/>
      <c r="AW5" s="349"/>
      <c r="AX5" s="349"/>
      <c r="AY5" s="766"/>
      <c r="AZ5" s="349"/>
      <c r="BA5" s="349"/>
      <c r="BB5" s="766"/>
      <c r="BC5" s="349"/>
      <c r="BD5" s="349"/>
      <c r="BE5" s="766"/>
      <c r="BF5" s="349"/>
      <c r="BG5" s="349"/>
      <c r="BH5" s="766"/>
      <c r="BI5" s="349"/>
      <c r="BJ5" s="349"/>
      <c r="BK5" s="766"/>
      <c r="BL5" s="349"/>
      <c r="BM5" s="349"/>
      <c r="BN5" s="766"/>
      <c r="BO5" s="349"/>
      <c r="BP5" s="349"/>
      <c r="BQ5" s="766"/>
      <c r="BR5" s="349"/>
      <c r="BS5" s="349"/>
      <c r="BT5" s="766"/>
      <c r="BU5" s="349"/>
      <c r="BV5" s="349"/>
      <c r="BW5" s="766"/>
      <c r="BX5" s="349"/>
      <c r="BY5" s="349"/>
      <c r="BZ5" s="766"/>
      <c r="CA5" s="349"/>
      <c r="CB5" s="349"/>
      <c r="CC5" s="766"/>
      <c r="CD5" s="349"/>
      <c r="CE5" s="349"/>
      <c r="CF5" s="766"/>
      <c r="CG5" s="349"/>
      <c r="CH5" s="349"/>
      <c r="CI5" s="766"/>
      <c r="CJ5" s="349"/>
      <c r="CK5" s="349"/>
      <c r="CL5" s="766"/>
      <c r="CM5" s="349"/>
      <c r="CN5" s="349"/>
      <c r="CO5" s="766"/>
      <c r="CP5" s="349"/>
      <c r="CQ5" s="349"/>
      <c r="CR5" s="766"/>
      <c r="CS5" s="349"/>
      <c r="CT5" s="349"/>
      <c r="CU5" s="766"/>
      <c r="CV5" s="349"/>
      <c r="CW5" s="349"/>
      <c r="CX5" s="766"/>
      <c r="CY5" s="349"/>
      <c r="CZ5" s="349"/>
      <c r="DA5" s="766"/>
      <c r="DB5" s="349"/>
      <c r="DC5" s="349"/>
      <c r="DD5" s="766"/>
      <c r="DE5" s="349"/>
      <c r="DF5" s="349"/>
      <c r="DG5" s="766"/>
      <c r="DH5" s="349"/>
      <c r="DI5" s="349"/>
      <c r="DJ5" s="766"/>
      <c r="DK5" s="349"/>
      <c r="DL5" s="349"/>
      <c r="DM5" s="766"/>
      <c r="DN5" s="349"/>
      <c r="DO5" s="349"/>
      <c r="DP5" s="766"/>
      <c r="DQ5" s="349"/>
      <c r="DR5" s="390"/>
      <c r="DS5" s="391"/>
      <c r="DT5" s="390"/>
      <c r="DU5" s="349"/>
      <c r="DV5" s="766"/>
      <c r="DW5" s="349"/>
      <c r="DX5" s="349"/>
      <c r="DY5" s="766"/>
      <c r="DZ5" s="349"/>
      <c r="EA5" s="349"/>
      <c r="EB5" s="766"/>
      <c r="EC5" s="349"/>
      <c r="ED5" s="349"/>
      <c r="EE5" s="766"/>
      <c r="EF5" s="349"/>
      <c r="EG5" s="349"/>
      <c r="EH5" s="766"/>
      <c r="EI5" s="349"/>
      <c r="EJ5" s="349"/>
      <c r="EK5" s="766"/>
      <c r="EL5" s="349"/>
      <c r="EM5" s="349"/>
      <c r="EN5" s="766"/>
      <c r="EO5" s="349"/>
      <c r="EP5" s="349"/>
      <c r="EQ5" s="766"/>
      <c r="ER5" s="349"/>
      <c r="ES5" s="349"/>
      <c r="ET5" s="766"/>
      <c r="EU5" s="349"/>
      <c r="EV5" s="390"/>
      <c r="EW5" s="391"/>
      <c r="EX5" s="390"/>
      <c r="EY5" s="349"/>
      <c r="EZ5" s="766"/>
      <c r="FA5" s="349"/>
      <c r="FB5" s="349"/>
      <c r="FC5" s="766"/>
      <c r="FD5" s="349"/>
      <c r="FE5" s="349"/>
      <c r="FF5" s="766"/>
      <c r="FG5" s="349"/>
      <c r="FH5" s="349"/>
      <c r="FI5" s="766"/>
      <c r="FJ5" s="349"/>
      <c r="FK5" s="349"/>
      <c r="FL5" s="766"/>
      <c r="FM5" s="349"/>
      <c r="FN5" s="349"/>
      <c r="FO5" s="766"/>
      <c r="FP5" s="349"/>
      <c r="FQ5" s="349"/>
      <c r="FR5" s="766"/>
      <c r="FS5" s="349"/>
      <c r="FT5" s="349"/>
      <c r="FU5" s="766"/>
      <c r="FV5" s="349"/>
      <c r="FW5" s="349"/>
      <c r="FX5" s="766"/>
      <c r="FY5" s="349"/>
      <c r="FZ5" s="349"/>
      <c r="GA5" s="766"/>
      <c r="GB5" s="349"/>
      <c r="GC5" s="349"/>
      <c r="GD5" s="766"/>
      <c r="GE5" s="349"/>
      <c r="GF5" s="349"/>
      <c r="GG5" s="766"/>
      <c r="GH5" s="349"/>
      <c r="GI5" s="349"/>
      <c r="GJ5" s="766"/>
      <c r="GK5" s="349"/>
      <c r="GL5" s="349"/>
      <c r="GM5" s="766"/>
      <c r="GN5" s="349"/>
      <c r="GO5" s="349"/>
      <c r="GP5" s="766"/>
      <c r="GQ5" s="349"/>
      <c r="GR5" s="349"/>
      <c r="GS5" s="766"/>
      <c r="GT5" s="349"/>
      <c r="GU5" s="349"/>
      <c r="GV5" s="766"/>
      <c r="GW5" s="349"/>
      <c r="GX5" s="349"/>
      <c r="GY5" s="766"/>
      <c r="GZ5" s="349"/>
      <c r="HA5" s="349"/>
      <c r="HB5" s="766"/>
      <c r="HC5" s="349"/>
    </row>
    <row r="6" spans="1:211" s="48" customFormat="1" ht="13.5" thickBot="1" x14ac:dyDescent="0.25">
      <c r="A6" s="922" t="s">
        <v>628</v>
      </c>
      <c r="B6" s="297">
        <f>B26+B53</f>
        <v>0</v>
      </c>
      <c r="C6" s="297">
        <f t="shared" ref="C6:D6" si="0">C26+C53</f>
        <v>0</v>
      </c>
      <c r="D6" s="297">
        <f t="shared" si="0"/>
        <v>0</v>
      </c>
      <c r="E6" s="297">
        <f>E26+E53</f>
        <v>0</v>
      </c>
      <c r="F6" s="297">
        <f t="shared" ref="F6:FK6" si="1">F26+F53</f>
        <v>0</v>
      </c>
      <c r="G6" s="297">
        <f t="shared" si="1"/>
        <v>0</v>
      </c>
      <c r="H6" s="297">
        <f>H26+H53</f>
        <v>0</v>
      </c>
      <c r="I6" s="297">
        <f t="shared" si="1"/>
        <v>0</v>
      </c>
      <c r="J6" s="297">
        <f t="shared" si="1"/>
        <v>0</v>
      </c>
      <c r="K6" s="297">
        <f>K26+K53</f>
        <v>0</v>
      </c>
      <c r="L6" s="297">
        <f t="shared" si="1"/>
        <v>0</v>
      </c>
      <c r="M6" s="297">
        <f t="shared" si="1"/>
        <v>0</v>
      </c>
      <c r="N6" s="297">
        <f>N26+N53</f>
        <v>0</v>
      </c>
      <c r="O6" s="297">
        <f t="shared" si="1"/>
        <v>0</v>
      </c>
      <c r="P6" s="297">
        <f t="shared" si="1"/>
        <v>0</v>
      </c>
      <c r="Q6" s="297">
        <f>Q26+Q53</f>
        <v>0</v>
      </c>
      <c r="R6" s="297">
        <f t="shared" si="1"/>
        <v>0</v>
      </c>
      <c r="S6" s="297">
        <f t="shared" si="1"/>
        <v>0</v>
      </c>
      <c r="T6" s="297">
        <f>T26+T53</f>
        <v>0</v>
      </c>
      <c r="U6" s="297">
        <f t="shared" si="1"/>
        <v>0</v>
      </c>
      <c r="V6" s="297">
        <f t="shared" si="1"/>
        <v>0</v>
      </c>
      <c r="W6" s="297">
        <f>W26+W53</f>
        <v>0</v>
      </c>
      <c r="X6" s="297">
        <f t="shared" si="1"/>
        <v>0</v>
      </c>
      <c r="Y6" s="297">
        <f t="shared" si="1"/>
        <v>0</v>
      </c>
      <c r="Z6" s="297">
        <f t="shared" si="1"/>
        <v>259538</v>
      </c>
      <c r="AA6" s="297">
        <f t="shared" si="1"/>
        <v>268874</v>
      </c>
      <c r="AB6" s="297">
        <f t="shared" ref="AB6" si="2">AB26+AB53</f>
        <v>228698</v>
      </c>
      <c r="AC6" s="297">
        <f t="shared" si="1"/>
        <v>0</v>
      </c>
      <c r="AD6" s="297">
        <f t="shared" si="1"/>
        <v>60079</v>
      </c>
      <c r="AE6" s="297">
        <f t="shared" si="1"/>
        <v>60079</v>
      </c>
      <c r="AF6" s="297">
        <f t="shared" si="1"/>
        <v>0</v>
      </c>
      <c r="AG6" s="297">
        <f t="shared" si="1"/>
        <v>0</v>
      </c>
      <c r="AH6" s="297">
        <f t="shared" si="1"/>
        <v>0</v>
      </c>
      <c r="AI6" s="297">
        <f t="shared" si="1"/>
        <v>0</v>
      </c>
      <c r="AJ6" s="297">
        <f t="shared" si="1"/>
        <v>0</v>
      </c>
      <c r="AK6" s="297">
        <f t="shared" si="1"/>
        <v>0</v>
      </c>
      <c r="AL6" s="297">
        <f t="shared" si="1"/>
        <v>0</v>
      </c>
      <c r="AM6" s="297">
        <f t="shared" si="1"/>
        <v>0</v>
      </c>
      <c r="AN6" s="297">
        <f t="shared" si="1"/>
        <v>0</v>
      </c>
      <c r="AO6" s="297">
        <f t="shared" si="1"/>
        <v>0</v>
      </c>
      <c r="AP6" s="297">
        <f t="shared" si="1"/>
        <v>0</v>
      </c>
      <c r="AQ6" s="297">
        <f t="shared" si="1"/>
        <v>0</v>
      </c>
      <c r="AR6" s="297">
        <f>AR26+AR53</f>
        <v>0</v>
      </c>
      <c r="AS6" s="297">
        <f t="shared" ref="AS6:AT6" si="3">AS26+AS53</f>
        <v>0</v>
      </c>
      <c r="AT6" s="297">
        <f t="shared" si="3"/>
        <v>0</v>
      </c>
      <c r="AU6" s="297">
        <f t="shared" si="1"/>
        <v>0</v>
      </c>
      <c r="AV6" s="297">
        <f t="shared" si="1"/>
        <v>0</v>
      </c>
      <c r="AW6" s="297">
        <f t="shared" si="1"/>
        <v>0</v>
      </c>
      <c r="AX6" s="297">
        <f t="shared" si="1"/>
        <v>0</v>
      </c>
      <c r="AY6" s="297">
        <f t="shared" si="1"/>
        <v>0</v>
      </c>
      <c r="AZ6" s="297">
        <f t="shared" si="1"/>
        <v>0</v>
      </c>
      <c r="BA6" s="297">
        <f t="shared" si="1"/>
        <v>0</v>
      </c>
      <c r="BB6" s="297">
        <f t="shared" si="1"/>
        <v>0</v>
      </c>
      <c r="BC6" s="297">
        <f t="shared" si="1"/>
        <v>0</v>
      </c>
      <c r="BD6" s="297">
        <f t="shared" si="1"/>
        <v>0</v>
      </c>
      <c r="BE6" s="297">
        <f t="shared" si="1"/>
        <v>0</v>
      </c>
      <c r="BF6" s="297">
        <f t="shared" si="1"/>
        <v>0</v>
      </c>
      <c r="BG6" s="297">
        <f t="shared" si="1"/>
        <v>0</v>
      </c>
      <c r="BH6" s="297">
        <f t="shared" si="1"/>
        <v>0</v>
      </c>
      <c r="BI6" s="297">
        <f t="shared" si="1"/>
        <v>0</v>
      </c>
      <c r="BJ6" s="297">
        <f t="shared" si="1"/>
        <v>0</v>
      </c>
      <c r="BK6" s="297">
        <f t="shared" si="1"/>
        <v>0</v>
      </c>
      <c r="BL6" s="297">
        <f t="shared" si="1"/>
        <v>0</v>
      </c>
      <c r="BM6" s="297">
        <f t="shared" si="1"/>
        <v>0</v>
      </c>
      <c r="BN6" s="297">
        <f t="shared" si="1"/>
        <v>0</v>
      </c>
      <c r="BO6" s="297">
        <f t="shared" si="1"/>
        <v>0</v>
      </c>
      <c r="BP6" s="297">
        <f t="shared" si="1"/>
        <v>0</v>
      </c>
      <c r="BQ6" s="297">
        <f t="shared" si="1"/>
        <v>0</v>
      </c>
      <c r="BR6" s="297">
        <f t="shared" si="1"/>
        <v>0</v>
      </c>
      <c r="BS6" s="297">
        <f t="shared" si="1"/>
        <v>0</v>
      </c>
      <c r="BT6" s="297">
        <f t="shared" si="1"/>
        <v>0</v>
      </c>
      <c r="BU6" s="297">
        <f t="shared" si="1"/>
        <v>0</v>
      </c>
      <c r="BV6" s="297">
        <f t="shared" si="1"/>
        <v>0</v>
      </c>
      <c r="BW6" s="297">
        <f t="shared" si="1"/>
        <v>0</v>
      </c>
      <c r="BX6" s="297">
        <f t="shared" si="1"/>
        <v>0</v>
      </c>
      <c r="BY6" s="297">
        <f t="shared" si="1"/>
        <v>0</v>
      </c>
      <c r="BZ6" s="297">
        <f t="shared" si="1"/>
        <v>0</v>
      </c>
      <c r="CA6" s="297">
        <f t="shared" si="1"/>
        <v>0</v>
      </c>
      <c r="CB6" s="297">
        <f t="shared" si="1"/>
        <v>0</v>
      </c>
      <c r="CC6" s="297">
        <f t="shared" si="1"/>
        <v>0</v>
      </c>
      <c r="CD6" s="297">
        <f t="shared" si="1"/>
        <v>0</v>
      </c>
      <c r="CE6" s="297">
        <f t="shared" si="1"/>
        <v>0</v>
      </c>
      <c r="CF6" s="297">
        <f t="shared" si="1"/>
        <v>0</v>
      </c>
      <c r="CG6" s="297">
        <f t="shared" si="1"/>
        <v>0</v>
      </c>
      <c r="CH6" s="297">
        <f t="shared" si="1"/>
        <v>0</v>
      </c>
      <c r="CI6" s="297">
        <f t="shared" si="1"/>
        <v>0</v>
      </c>
      <c r="CJ6" s="297">
        <f t="shared" si="1"/>
        <v>0</v>
      </c>
      <c r="CK6" s="297">
        <f t="shared" si="1"/>
        <v>0</v>
      </c>
      <c r="CL6" s="297">
        <f t="shared" si="1"/>
        <v>0</v>
      </c>
      <c r="CM6" s="297">
        <f t="shared" si="1"/>
        <v>0</v>
      </c>
      <c r="CN6" s="297">
        <f t="shared" si="1"/>
        <v>0</v>
      </c>
      <c r="CO6" s="297">
        <f t="shared" si="1"/>
        <v>0</v>
      </c>
      <c r="CP6" s="297">
        <f t="shared" si="1"/>
        <v>0</v>
      </c>
      <c r="CQ6" s="297">
        <f t="shared" si="1"/>
        <v>0</v>
      </c>
      <c r="CR6" s="297">
        <f t="shared" si="1"/>
        <v>0</v>
      </c>
      <c r="CS6" s="297">
        <f t="shared" si="1"/>
        <v>0</v>
      </c>
      <c r="CT6" s="297">
        <f t="shared" si="1"/>
        <v>0</v>
      </c>
      <c r="CU6" s="297">
        <f t="shared" si="1"/>
        <v>0</v>
      </c>
      <c r="CV6" s="297">
        <f t="shared" si="1"/>
        <v>0</v>
      </c>
      <c r="CW6" s="297">
        <f t="shared" si="1"/>
        <v>0</v>
      </c>
      <c r="CX6" s="297">
        <f t="shared" si="1"/>
        <v>0</v>
      </c>
      <c r="CY6" s="297">
        <f t="shared" si="1"/>
        <v>0</v>
      </c>
      <c r="CZ6" s="297">
        <f t="shared" si="1"/>
        <v>0</v>
      </c>
      <c r="DA6" s="297">
        <f t="shared" si="1"/>
        <v>0</v>
      </c>
      <c r="DB6" s="297">
        <f t="shared" si="1"/>
        <v>0</v>
      </c>
      <c r="DC6" s="297">
        <f t="shared" si="1"/>
        <v>0</v>
      </c>
      <c r="DD6" s="297">
        <f t="shared" si="1"/>
        <v>0</v>
      </c>
      <c r="DE6" s="297">
        <f t="shared" si="1"/>
        <v>0</v>
      </c>
      <c r="DF6" s="297">
        <f t="shared" si="1"/>
        <v>0</v>
      </c>
      <c r="DG6" s="297">
        <f t="shared" si="1"/>
        <v>0</v>
      </c>
      <c r="DH6" s="297">
        <f t="shared" si="1"/>
        <v>0</v>
      </c>
      <c r="DI6" s="297">
        <f t="shared" si="1"/>
        <v>0</v>
      </c>
      <c r="DJ6" s="297">
        <f t="shared" si="1"/>
        <v>0</v>
      </c>
      <c r="DK6" s="297">
        <f t="shared" si="1"/>
        <v>0</v>
      </c>
      <c r="DL6" s="297">
        <f t="shared" si="1"/>
        <v>0</v>
      </c>
      <c r="DM6" s="297">
        <f t="shared" si="1"/>
        <v>0</v>
      </c>
      <c r="DN6" s="297">
        <f t="shared" si="1"/>
        <v>0</v>
      </c>
      <c r="DO6" s="297">
        <f t="shared" si="1"/>
        <v>0</v>
      </c>
      <c r="DP6" s="297">
        <f t="shared" si="1"/>
        <v>0</v>
      </c>
      <c r="DQ6" s="297">
        <f t="shared" si="1"/>
        <v>0</v>
      </c>
      <c r="DR6" s="392">
        <f t="shared" si="1"/>
        <v>259538</v>
      </c>
      <c r="DS6" s="392">
        <f t="shared" si="1"/>
        <v>328953</v>
      </c>
      <c r="DT6" s="392">
        <f t="shared" si="1"/>
        <v>288777</v>
      </c>
      <c r="DU6" s="297">
        <f t="shared" si="1"/>
        <v>14114</v>
      </c>
      <c r="DV6" s="297">
        <f t="shared" si="1"/>
        <v>26663</v>
      </c>
      <c r="DW6" s="297">
        <f t="shared" ref="DW6" si="4">DW26+DW53</f>
        <v>14378</v>
      </c>
      <c r="DX6" s="297">
        <f t="shared" si="1"/>
        <v>5816</v>
      </c>
      <c r="DY6" s="297">
        <f t="shared" si="1"/>
        <v>7388</v>
      </c>
      <c r="DZ6" s="297">
        <f t="shared" ref="DZ6" si="5">DZ26+DZ53</f>
        <v>2819</v>
      </c>
      <c r="EA6" s="297">
        <f t="shared" si="1"/>
        <v>5232</v>
      </c>
      <c r="EB6" s="297">
        <f t="shared" si="1"/>
        <v>6506</v>
      </c>
      <c r="EC6" s="297">
        <f t="shared" ref="EC6" si="6">EC26+EC53</f>
        <v>5505</v>
      </c>
      <c r="ED6" s="297">
        <f t="shared" si="1"/>
        <v>1500</v>
      </c>
      <c r="EE6" s="297">
        <f t="shared" si="1"/>
        <v>2677</v>
      </c>
      <c r="EF6" s="297">
        <f t="shared" ref="EF6" si="7">EF26+EF53</f>
        <v>1227</v>
      </c>
      <c r="EG6" s="297">
        <f t="shared" si="1"/>
        <v>1100</v>
      </c>
      <c r="EH6" s="297">
        <f t="shared" si="1"/>
        <v>1497</v>
      </c>
      <c r="EI6" s="297">
        <f t="shared" ref="EI6" si="8">EI26+EI53</f>
        <v>1129</v>
      </c>
      <c r="EJ6" s="297">
        <f t="shared" si="1"/>
        <v>0</v>
      </c>
      <c r="EK6" s="297">
        <f t="shared" si="1"/>
        <v>0</v>
      </c>
      <c r="EL6" s="297">
        <f t="shared" ref="EL6" si="9">EL26+EL53</f>
        <v>0</v>
      </c>
      <c r="EM6" s="297">
        <f t="shared" si="1"/>
        <v>0</v>
      </c>
      <c r="EN6" s="297">
        <f t="shared" si="1"/>
        <v>0</v>
      </c>
      <c r="EO6" s="297">
        <f t="shared" ref="EO6" si="10">EO26+EO53</f>
        <v>0</v>
      </c>
      <c r="EP6" s="297">
        <f t="shared" si="1"/>
        <v>235676</v>
      </c>
      <c r="EQ6" s="297">
        <f t="shared" si="1"/>
        <v>288721</v>
      </c>
      <c r="ER6" s="297">
        <f t="shared" ref="ER6" si="11">ER26+ER53</f>
        <v>267989</v>
      </c>
      <c r="ES6" s="297">
        <f t="shared" si="1"/>
        <v>0</v>
      </c>
      <c r="ET6" s="297">
        <f t="shared" si="1"/>
        <v>0</v>
      </c>
      <c r="EU6" s="297">
        <f t="shared" ref="EU6" si="12">EU26+EU53</f>
        <v>0</v>
      </c>
      <c r="EV6" s="392">
        <f t="shared" si="1"/>
        <v>263438</v>
      </c>
      <c r="EW6" s="392">
        <f t="shared" si="1"/>
        <v>333452</v>
      </c>
      <c r="EX6" s="392">
        <f t="shared" si="1"/>
        <v>293047</v>
      </c>
      <c r="EY6" s="297">
        <f t="shared" si="1"/>
        <v>0</v>
      </c>
      <c r="EZ6" s="297">
        <f t="shared" si="1"/>
        <v>0</v>
      </c>
      <c r="FA6" s="297">
        <f t="shared" si="1"/>
        <v>0</v>
      </c>
      <c r="FB6" s="297">
        <f t="shared" si="1"/>
        <v>0</v>
      </c>
      <c r="FC6" s="297">
        <f t="shared" si="1"/>
        <v>0</v>
      </c>
      <c r="FD6" s="297">
        <f t="shared" si="1"/>
        <v>0</v>
      </c>
      <c r="FE6" s="297">
        <f t="shared" si="1"/>
        <v>0</v>
      </c>
      <c r="FF6" s="297">
        <f t="shared" si="1"/>
        <v>0</v>
      </c>
      <c r="FG6" s="297">
        <f t="shared" si="1"/>
        <v>0</v>
      </c>
      <c r="FH6" s="297">
        <f t="shared" si="1"/>
        <v>0</v>
      </c>
      <c r="FI6" s="297">
        <f t="shared" si="1"/>
        <v>0</v>
      </c>
      <c r="FJ6" s="297">
        <f t="shared" si="1"/>
        <v>0</v>
      </c>
      <c r="FK6" s="297">
        <f t="shared" si="1"/>
        <v>0</v>
      </c>
      <c r="FL6" s="297">
        <f t="shared" ref="FL6:HC6" si="13">FL26+FL53</f>
        <v>0</v>
      </c>
      <c r="FM6" s="297">
        <f t="shared" si="13"/>
        <v>0</v>
      </c>
      <c r="FN6" s="297">
        <f t="shared" si="13"/>
        <v>0</v>
      </c>
      <c r="FO6" s="297">
        <f t="shared" si="13"/>
        <v>0</v>
      </c>
      <c r="FP6" s="297">
        <f t="shared" si="13"/>
        <v>0</v>
      </c>
      <c r="FQ6" s="297">
        <f t="shared" si="13"/>
        <v>0</v>
      </c>
      <c r="FR6" s="297">
        <f t="shared" si="13"/>
        <v>0</v>
      </c>
      <c r="FS6" s="297">
        <f t="shared" si="13"/>
        <v>0</v>
      </c>
      <c r="FT6" s="297">
        <f t="shared" si="13"/>
        <v>0</v>
      </c>
      <c r="FU6" s="297">
        <f t="shared" si="13"/>
        <v>0</v>
      </c>
      <c r="FV6" s="297">
        <f t="shared" si="13"/>
        <v>0</v>
      </c>
      <c r="FW6" s="297">
        <f t="shared" si="13"/>
        <v>0</v>
      </c>
      <c r="FX6" s="297">
        <f t="shared" si="13"/>
        <v>0</v>
      </c>
      <c r="FY6" s="297">
        <f t="shared" si="13"/>
        <v>0</v>
      </c>
      <c r="FZ6" s="297">
        <f t="shared" si="13"/>
        <v>0</v>
      </c>
      <c r="GA6" s="297">
        <f t="shared" si="13"/>
        <v>0</v>
      </c>
      <c r="GB6" s="297">
        <f t="shared" si="13"/>
        <v>0</v>
      </c>
      <c r="GC6" s="297">
        <f t="shared" si="13"/>
        <v>0</v>
      </c>
      <c r="GD6" s="297">
        <f t="shared" si="13"/>
        <v>0</v>
      </c>
      <c r="GE6" s="297">
        <f t="shared" si="13"/>
        <v>0</v>
      </c>
      <c r="GF6" s="297">
        <f t="shared" si="13"/>
        <v>0</v>
      </c>
      <c r="GG6" s="297">
        <f t="shared" si="13"/>
        <v>0</v>
      </c>
      <c r="GH6" s="297">
        <f t="shared" si="13"/>
        <v>0</v>
      </c>
      <c r="GI6" s="297">
        <f t="shared" si="13"/>
        <v>0</v>
      </c>
      <c r="GJ6" s="297">
        <f t="shared" si="13"/>
        <v>0</v>
      </c>
      <c r="GK6" s="297">
        <f t="shared" si="13"/>
        <v>0</v>
      </c>
      <c r="GL6" s="297">
        <f t="shared" si="13"/>
        <v>0</v>
      </c>
      <c r="GM6" s="297">
        <f t="shared" si="13"/>
        <v>0</v>
      </c>
      <c r="GN6" s="297">
        <f t="shared" si="13"/>
        <v>0</v>
      </c>
      <c r="GO6" s="297">
        <f t="shared" si="13"/>
        <v>0</v>
      </c>
      <c r="GP6" s="297">
        <f t="shared" si="13"/>
        <v>0</v>
      </c>
      <c r="GQ6" s="297">
        <f t="shared" si="13"/>
        <v>0</v>
      </c>
      <c r="GR6" s="297">
        <f t="shared" si="13"/>
        <v>0</v>
      </c>
      <c r="GS6" s="297">
        <f t="shared" si="13"/>
        <v>0</v>
      </c>
      <c r="GT6" s="297">
        <f t="shared" si="13"/>
        <v>0</v>
      </c>
      <c r="GU6" s="297">
        <f t="shared" si="13"/>
        <v>0</v>
      </c>
      <c r="GV6" s="297">
        <f t="shared" si="13"/>
        <v>0</v>
      </c>
      <c r="GW6" s="297">
        <f t="shared" si="13"/>
        <v>0</v>
      </c>
      <c r="GX6" s="297">
        <f t="shared" si="13"/>
        <v>0</v>
      </c>
      <c r="GY6" s="297">
        <f t="shared" si="13"/>
        <v>0</v>
      </c>
      <c r="GZ6" s="297">
        <f t="shared" si="13"/>
        <v>0</v>
      </c>
      <c r="HA6" s="297">
        <f t="shared" si="13"/>
        <v>522976</v>
      </c>
      <c r="HB6" s="297">
        <f t="shared" si="13"/>
        <v>662405</v>
      </c>
      <c r="HC6" s="298">
        <f t="shared" si="13"/>
        <v>581824</v>
      </c>
    </row>
    <row r="7" spans="1:211" x14ac:dyDescent="0.2">
      <c r="A7" s="300" t="s">
        <v>564</v>
      </c>
      <c r="B7" s="302">
        <f>B8+B9+B10+B11+B12</f>
        <v>0</v>
      </c>
      <c r="C7" s="302">
        <f t="shared" ref="C7:D7" si="14">C8+C9+C10+C11+C12</f>
        <v>0</v>
      </c>
      <c r="D7" s="302">
        <f t="shared" si="14"/>
        <v>0</v>
      </c>
      <c r="E7" s="302">
        <f>E8+E9+E10+E11+E12</f>
        <v>0</v>
      </c>
      <c r="F7" s="302">
        <f t="shared" ref="F7:G7" si="15">F8+F9+F10+F11+F12</f>
        <v>0</v>
      </c>
      <c r="G7" s="302">
        <f t="shared" si="15"/>
        <v>0</v>
      </c>
      <c r="H7" s="302">
        <f>H8+H9+H10+H11+H12</f>
        <v>0</v>
      </c>
      <c r="I7" s="302">
        <f t="shared" ref="I7:J7" si="16">I8+I9+I10+I11+I12</f>
        <v>0</v>
      </c>
      <c r="J7" s="302">
        <f t="shared" si="16"/>
        <v>0</v>
      </c>
      <c r="K7" s="302">
        <f>K8+K9+K10+K11+K12</f>
        <v>0</v>
      </c>
      <c r="L7" s="302">
        <f t="shared" ref="L7:M7" si="17">L8+L9+L10+L11+L12</f>
        <v>0</v>
      </c>
      <c r="M7" s="302">
        <f t="shared" si="17"/>
        <v>0</v>
      </c>
      <c r="N7" s="302">
        <f>N8+N9+N10+N11+N12</f>
        <v>0</v>
      </c>
      <c r="O7" s="302">
        <f t="shared" ref="O7:P7" si="18">O8+O9+O10+O11+O12</f>
        <v>0</v>
      </c>
      <c r="P7" s="302">
        <f t="shared" si="18"/>
        <v>0</v>
      </c>
      <c r="Q7" s="302">
        <f>Q8+Q9+Q10+Q11+Q12</f>
        <v>0</v>
      </c>
      <c r="R7" s="302">
        <f t="shared" ref="R7:S7" si="19">R8+R9+R10+R11+R12</f>
        <v>0</v>
      </c>
      <c r="S7" s="302">
        <f t="shared" si="19"/>
        <v>0</v>
      </c>
      <c r="T7" s="302">
        <f>T8+T9+T10+T11+T12</f>
        <v>0</v>
      </c>
      <c r="U7" s="302">
        <f t="shared" ref="U7:V7" si="20">U8+U9+U10+U11+U12</f>
        <v>0</v>
      </c>
      <c r="V7" s="302">
        <f t="shared" si="20"/>
        <v>0</v>
      </c>
      <c r="W7" s="302">
        <f>W8+W9+W10+W11+W12</f>
        <v>0</v>
      </c>
      <c r="X7" s="302">
        <f t="shared" ref="X7:CI7" si="21">X8+X9+X10+X11+X12</f>
        <v>0</v>
      </c>
      <c r="Y7" s="302">
        <f t="shared" si="21"/>
        <v>0</v>
      </c>
      <c r="Z7" s="302">
        <f t="shared" si="21"/>
        <v>0</v>
      </c>
      <c r="AA7" s="302">
        <f t="shared" si="21"/>
        <v>0</v>
      </c>
      <c r="AB7" s="302">
        <f t="shared" ref="AB7" si="22">AB8+AB9+AB10+AB11+AB12</f>
        <v>0</v>
      </c>
      <c r="AC7" s="302">
        <f t="shared" si="21"/>
        <v>0</v>
      </c>
      <c r="AD7" s="302">
        <f t="shared" si="21"/>
        <v>60079</v>
      </c>
      <c r="AE7" s="302">
        <f t="shared" si="21"/>
        <v>60079</v>
      </c>
      <c r="AF7" s="302">
        <f t="shared" si="21"/>
        <v>0</v>
      </c>
      <c r="AG7" s="302">
        <f t="shared" si="21"/>
        <v>0</v>
      </c>
      <c r="AH7" s="302">
        <f t="shared" si="21"/>
        <v>0</v>
      </c>
      <c r="AI7" s="302">
        <f t="shared" si="21"/>
        <v>0</v>
      </c>
      <c r="AJ7" s="302">
        <f t="shared" si="21"/>
        <v>0</v>
      </c>
      <c r="AK7" s="302">
        <f t="shared" si="21"/>
        <v>0</v>
      </c>
      <c r="AL7" s="302">
        <f t="shared" si="21"/>
        <v>0</v>
      </c>
      <c r="AM7" s="302">
        <f t="shared" si="21"/>
        <v>0</v>
      </c>
      <c r="AN7" s="302">
        <f t="shared" si="21"/>
        <v>0</v>
      </c>
      <c r="AO7" s="302">
        <f t="shared" si="21"/>
        <v>0</v>
      </c>
      <c r="AP7" s="302">
        <f t="shared" si="21"/>
        <v>0</v>
      </c>
      <c r="AQ7" s="302">
        <f t="shared" si="21"/>
        <v>0</v>
      </c>
      <c r="AR7" s="302">
        <f>AR8+AR9+AR10+AR11+AR12</f>
        <v>0</v>
      </c>
      <c r="AS7" s="302">
        <f t="shared" ref="AS7:AT7" si="23">AS8+AS9+AS10+AS11+AS12</f>
        <v>0</v>
      </c>
      <c r="AT7" s="302">
        <f t="shared" si="23"/>
        <v>0</v>
      </c>
      <c r="AU7" s="302">
        <f t="shared" si="21"/>
        <v>0</v>
      </c>
      <c r="AV7" s="302">
        <f t="shared" si="21"/>
        <v>0</v>
      </c>
      <c r="AW7" s="302">
        <f t="shared" si="21"/>
        <v>0</v>
      </c>
      <c r="AX7" s="302">
        <f t="shared" si="21"/>
        <v>0</v>
      </c>
      <c r="AY7" s="302">
        <f t="shared" si="21"/>
        <v>0</v>
      </c>
      <c r="AZ7" s="302">
        <f t="shared" si="21"/>
        <v>0</v>
      </c>
      <c r="BA7" s="302">
        <f t="shared" si="21"/>
        <v>0</v>
      </c>
      <c r="BB7" s="302">
        <f t="shared" si="21"/>
        <v>0</v>
      </c>
      <c r="BC7" s="302">
        <f t="shared" si="21"/>
        <v>0</v>
      </c>
      <c r="BD7" s="302">
        <f t="shared" si="21"/>
        <v>0</v>
      </c>
      <c r="BE7" s="302">
        <f t="shared" si="21"/>
        <v>0</v>
      </c>
      <c r="BF7" s="302">
        <f t="shared" si="21"/>
        <v>0</v>
      </c>
      <c r="BG7" s="302">
        <f t="shared" si="21"/>
        <v>0</v>
      </c>
      <c r="BH7" s="302">
        <f t="shared" si="21"/>
        <v>0</v>
      </c>
      <c r="BI7" s="302">
        <f t="shared" si="21"/>
        <v>0</v>
      </c>
      <c r="BJ7" s="302">
        <f t="shared" si="21"/>
        <v>0</v>
      </c>
      <c r="BK7" s="302">
        <f t="shared" si="21"/>
        <v>0</v>
      </c>
      <c r="BL7" s="302">
        <f t="shared" si="21"/>
        <v>0</v>
      </c>
      <c r="BM7" s="302">
        <f t="shared" si="21"/>
        <v>0</v>
      </c>
      <c r="BN7" s="302">
        <f t="shared" si="21"/>
        <v>0</v>
      </c>
      <c r="BO7" s="302">
        <f t="shared" si="21"/>
        <v>0</v>
      </c>
      <c r="BP7" s="302">
        <f t="shared" si="21"/>
        <v>0</v>
      </c>
      <c r="BQ7" s="302">
        <f t="shared" si="21"/>
        <v>0</v>
      </c>
      <c r="BR7" s="302">
        <f t="shared" si="21"/>
        <v>0</v>
      </c>
      <c r="BS7" s="302">
        <f t="shared" si="21"/>
        <v>0</v>
      </c>
      <c r="BT7" s="302">
        <f t="shared" si="21"/>
        <v>0</v>
      </c>
      <c r="BU7" s="302">
        <f t="shared" si="21"/>
        <v>0</v>
      </c>
      <c r="BV7" s="302">
        <f t="shared" si="21"/>
        <v>0</v>
      </c>
      <c r="BW7" s="302">
        <f t="shared" si="21"/>
        <v>0</v>
      </c>
      <c r="BX7" s="302">
        <f t="shared" si="21"/>
        <v>0</v>
      </c>
      <c r="BY7" s="302">
        <f t="shared" si="21"/>
        <v>0</v>
      </c>
      <c r="BZ7" s="302">
        <f t="shared" si="21"/>
        <v>0</v>
      </c>
      <c r="CA7" s="302">
        <f t="shared" si="21"/>
        <v>0</v>
      </c>
      <c r="CB7" s="302">
        <f t="shared" si="21"/>
        <v>0</v>
      </c>
      <c r="CC7" s="302">
        <f t="shared" si="21"/>
        <v>0</v>
      </c>
      <c r="CD7" s="302">
        <f t="shared" si="21"/>
        <v>0</v>
      </c>
      <c r="CE7" s="302">
        <f t="shared" si="21"/>
        <v>0</v>
      </c>
      <c r="CF7" s="302">
        <f t="shared" si="21"/>
        <v>0</v>
      </c>
      <c r="CG7" s="302">
        <f t="shared" si="21"/>
        <v>0</v>
      </c>
      <c r="CH7" s="302">
        <f t="shared" si="21"/>
        <v>0</v>
      </c>
      <c r="CI7" s="302">
        <f t="shared" si="21"/>
        <v>0</v>
      </c>
      <c r="CJ7" s="302">
        <f t="shared" ref="CJ7:EU7" si="24">CJ8+CJ9+CJ10+CJ11+CJ12</f>
        <v>0</v>
      </c>
      <c r="CK7" s="302">
        <f t="shared" si="24"/>
        <v>0</v>
      </c>
      <c r="CL7" s="302">
        <f t="shared" si="24"/>
        <v>0</v>
      </c>
      <c r="CM7" s="302">
        <f t="shared" si="24"/>
        <v>0</v>
      </c>
      <c r="CN7" s="302">
        <f t="shared" si="24"/>
        <v>0</v>
      </c>
      <c r="CO7" s="302">
        <f t="shared" si="24"/>
        <v>0</v>
      </c>
      <c r="CP7" s="302">
        <f t="shared" si="24"/>
        <v>0</v>
      </c>
      <c r="CQ7" s="302">
        <f t="shared" si="24"/>
        <v>0</v>
      </c>
      <c r="CR7" s="302">
        <f t="shared" si="24"/>
        <v>0</v>
      </c>
      <c r="CS7" s="302">
        <f t="shared" si="24"/>
        <v>0</v>
      </c>
      <c r="CT7" s="302">
        <f t="shared" si="24"/>
        <v>0</v>
      </c>
      <c r="CU7" s="302">
        <f t="shared" si="24"/>
        <v>0</v>
      </c>
      <c r="CV7" s="302">
        <f t="shared" si="24"/>
        <v>0</v>
      </c>
      <c r="CW7" s="302">
        <f t="shared" si="24"/>
        <v>0</v>
      </c>
      <c r="CX7" s="302">
        <f t="shared" si="24"/>
        <v>0</v>
      </c>
      <c r="CY7" s="302">
        <f t="shared" si="24"/>
        <v>0</v>
      </c>
      <c r="CZ7" s="302">
        <f t="shared" si="24"/>
        <v>0</v>
      </c>
      <c r="DA7" s="302">
        <f t="shared" si="24"/>
        <v>0</v>
      </c>
      <c r="DB7" s="302">
        <f t="shared" si="24"/>
        <v>0</v>
      </c>
      <c r="DC7" s="302">
        <f t="shared" si="24"/>
        <v>0</v>
      </c>
      <c r="DD7" s="302">
        <f t="shared" si="24"/>
        <v>0</v>
      </c>
      <c r="DE7" s="302">
        <f t="shared" si="24"/>
        <v>0</v>
      </c>
      <c r="DF7" s="302">
        <f t="shared" si="24"/>
        <v>0</v>
      </c>
      <c r="DG7" s="302">
        <f t="shared" si="24"/>
        <v>0</v>
      </c>
      <c r="DH7" s="302">
        <f t="shared" si="24"/>
        <v>0</v>
      </c>
      <c r="DI7" s="302">
        <f t="shared" si="24"/>
        <v>0</v>
      </c>
      <c r="DJ7" s="302">
        <f t="shared" si="24"/>
        <v>0</v>
      </c>
      <c r="DK7" s="302">
        <f t="shared" si="24"/>
        <v>0</v>
      </c>
      <c r="DL7" s="302">
        <f t="shared" si="24"/>
        <v>0</v>
      </c>
      <c r="DM7" s="302">
        <f t="shared" si="24"/>
        <v>0</v>
      </c>
      <c r="DN7" s="302">
        <f t="shared" si="24"/>
        <v>0</v>
      </c>
      <c r="DO7" s="302">
        <f t="shared" si="24"/>
        <v>0</v>
      </c>
      <c r="DP7" s="302">
        <f t="shared" si="24"/>
        <v>0</v>
      </c>
      <c r="DQ7" s="302">
        <f t="shared" si="24"/>
        <v>0</v>
      </c>
      <c r="DR7" s="393">
        <f t="shared" si="24"/>
        <v>0</v>
      </c>
      <c r="DS7" s="393">
        <f t="shared" si="24"/>
        <v>60079</v>
      </c>
      <c r="DT7" s="393">
        <f t="shared" si="24"/>
        <v>60079</v>
      </c>
      <c r="DU7" s="302">
        <f t="shared" si="24"/>
        <v>14114</v>
      </c>
      <c r="DV7" s="302">
        <f t="shared" si="24"/>
        <v>26663</v>
      </c>
      <c r="DW7" s="302">
        <f t="shared" si="24"/>
        <v>14378</v>
      </c>
      <c r="DX7" s="302">
        <f t="shared" si="24"/>
        <v>5816</v>
      </c>
      <c r="DY7" s="302">
        <f t="shared" si="24"/>
        <v>7388</v>
      </c>
      <c r="DZ7" s="302">
        <f t="shared" si="24"/>
        <v>2819</v>
      </c>
      <c r="EA7" s="302">
        <f t="shared" si="24"/>
        <v>5232</v>
      </c>
      <c r="EB7" s="302">
        <f t="shared" si="24"/>
        <v>6506</v>
      </c>
      <c r="EC7" s="302">
        <f t="shared" si="24"/>
        <v>5505</v>
      </c>
      <c r="ED7" s="302">
        <f t="shared" si="24"/>
        <v>1500</v>
      </c>
      <c r="EE7" s="302">
        <f t="shared" si="24"/>
        <v>2677</v>
      </c>
      <c r="EF7" s="302">
        <f t="shared" si="24"/>
        <v>1227</v>
      </c>
      <c r="EG7" s="302">
        <f t="shared" si="24"/>
        <v>1100</v>
      </c>
      <c r="EH7" s="302">
        <f t="shared" si="24"/>
        <v>1497</v>
      </c>
      <c r="EI7" s="302">
        <f t="shared" si="24"/>
        <v>1129</v>
      </c>
      <c r="EJ7" s="302">
        <f t="shared" si="24"/>
        <v>0</v>
      </c>
      <c r="EK7" s="302">
        <f t="shared" si="24"/>
        <v>0</v>
      </c>
      <c r="EL7" s="302">
        <f t="shared" si="24"/>
        <v>0</v>
      </c>
      <c r="EM7" s="302">
        <f t="shared" si="24"/>
        <v>0</v>
      </c>
      <c r="EN7" s="302">
        <f t="shared" si="24"/>
        <v>0</v>
      </c>
      <c r="EO7" s="302">
        <f t="shared" si="24"/>
        <v>0</v>
      </c>
      <c r="EP7" s="302">
        <f t="shared" si="24"/>
        <v>235676</v>
      </c>
      <c r="EQ7" s="302">
        <f t="shared" si="24"/>
        <v>288721</v>
      </c>
      <c r="ER7" s="302">
        <f t="shared" si="24"/>
        <v>267989</v>
      </c>
      <c r="ES7" s="302">
        <f t="shared" si="24"/>
        <v>0</v>
      </c>
      <c r="ET7" s="302">
        <f t="shared" si="24"/>
        <v>0</v>
      </c>
      <c r="EU7" s="302">
        <f t="shared" si="24"/>
        <v>0</v>
      </c>
      <c r="EV7" s="393">
        <f t="shared" ref="EV7:HC7" si="25">EV8+EV9+EV10+EV11+EV12</f>
        <v>263438</v>
      </c>
      <c r="EW7" s="393">
        <f t="shared" si="25"/>
        <v>333452</v>
      </c>
      <c r="EX7" s="393">
        <f t="shared" si="25"/>
        <v>293047</v>
      </c>
      <c r="EY7" s="302">
        <f t="shared" si="25"/>
        <v>0</v>
      </c>
      <c r="EZ7" s="302">
        <f t="shared" si="25"/>
        <v>0</v>
      </c>
      <c r="FA7" s="302">
        <f t="shared" si="25"/>
        <v>0</v>
      </c>
      <c r="FB7" s="302">
        <f t="shared" si="25"/>
        <v>0</v>
      </c>
      <c r="FC7" s="302">
        <f t="shared" si="25"/>
        <v>0</v>
      </c>
      <c r="FD7" s="302">
        <f t="shared" si="25"/>
        <v>0</v>
      </c>
      <c r="FE7" s="302">
        <f t="shared" si="25"/>
        <v>0</v>
      </c>
      <c r="FF7" s="302">
        <f t="shared" si="25"/>
        <v>0</v>
      </c>
      <c r="FG7" s="302">
        <f t="shared" si="25"/>
        <v>0</v>
      </c>
      <c r="FH7" s="302">
        <f t="shared" si="25"/>
        <v>0</v>
      </c>
      <c r="FI7" s="302">
        <f t="shared" si="25"/>
        <v>0</v>
      </c>
      <c r="FJ7" s="302">
        <f t="shared" si="25"/>
        <v>0</v>
      </c>
      <c r="FK7" s="302">
        <f t="shared" si="25"/>
        <v>0</v>
      </c>
      <c r="FL7" s="302">
        <f t="shared" si="25"/>
        <v>0</v>
      </c>
      <c r="FM7" s="302">
        <f t="shared" si="25"/>
        <v>0</v>
      </c>
      <c r="FN7" s="302">
        <f t="shared" si="25"/>
        <v>0</v>
      </c>
      <c r="FO7" s="302">
        <f t="shared" si="25"/>
        <v>0</v>
      </c>
      <c r="FP7" s="302">
        <f t="shared" si="25"/>
        <v>0</v>
      </c>
      <c r="FQ7" s="302">
        <f t="shared" si="25"/>
        <v>0</v>
      </c>
      <c r="FR7" s="302">
        <f t="shared" si="25"/>
        <v>0</v>
      </c>
      <c r="FS7" s="302">
        <f t="shared" si="25"/>
        <v>0</v>
      </c>
      <c r="FT7" s="302">
        <f t="shared" si="25"/>
        <v>0</v>
      </c>
      <c r="FU7" s="302">
        <f t="shared" si="25"/>
        <v>0</v>
      </c>
      <c r="FV7" s="302">
        <f t="shared" si="25"/>
        <v>0</v>
      </c>
      <c r="FW7" s="302">
        <f t="shared" si="25"/>
        <v>0</v>
      </c>
      <c r="FX7" s="302">
        <f t="shared" si="25"/>
        <v>0</v>
      </c>
      <c r="FY7" s="302">
        <f t="shared" si="25"/>
        <v>0</v>
      </c>
      <c r="FZ7" s="302">
        <f t="shared" si="25"/>
        <v>0</v>
      </c>
      <c r="GA7" s="302">
        <f t="shared" si="25"/>
        <v>0</v>
      </c>
      <c r="GB7" s="302">
        <f t="shared" si="25"/>
        <v>0</v>
      </c>
      <c r="GC7" s="302">
        <f t="shared" si="25"/>
        <v>0</v>
      </c>
      <c r="GD7" s="302">
        <f t="shared" si="25"/>
        <v>0</v>
      </c>
      <c r="GE7" s="302">
        <f t="shared" si="25"/>
        <v>0</v>
      </c>
      <c r="GF7" s="302">
        <f t="shared" si="25"/>
        <v>0</v>
      </c>
      <c r="GG7" s="302">
        <f t="shared" si="25"/>
        <v>0</v>
      </c>
      <c r="GH7" s="302">
        <f t="shared" si="25"/>
        <v>0</v>
      </c>
      <c r="GI7" s="302">
        <f t="shared" si="25"/>
        <v>0</v>
      </c>
      <c r="GJ7" s="302">
        <f t="shared" si="25"/>
        <v>0</v>
      </c>
      <c r="GK7" s="302">
        <f t="shared" si="25"/>
        <v>0</v>
      </c>
      <c r="GL7" s="302">
        <f t="shared" si="25"/>
        <v>0</v>
      </c>
      <c r="GM7" s="302">
        <f t="shared" si="25"/>
        <v>0</v>
      </c>
      <c r="GN7" s="302">
        <f t="shared" si="25"/>
        <v>0</v>
      </c>
      <c r="GO7" s="302">
        <f t="shared" si="25"/>
        <v>0</v>
      </c>
      <c r="GP7" s="302">
        <f t="shared" si="25"/>
        <v>0</v>
      </c>
      <c r="GQ7" s="302">
        <f t="shared" si="25"/>
        <v>0</v>
      </c>
      <c r="GR7" s="302">
        <f t="shared" si="25"/>
        <v>0</v>
      </c>
      <c r="GS7" s="302">
        <f t="shared" si="25"/>
        <v>0</v>
      </c>
      <c r="GT7" s="302">
        <f t="shared" si="25"/>
        <v>0</v>
      </c>
      <c r="GU7" s="302">
        <f t="shared" si="25"/>
        <v>0</v>
      </c>
      <c r="GV7" s="302">
        <f t="shared" si="25"/>
        <v>0</v>
      </c>
      <c r="GW7" s="302">
        <f t="shared" si="25"/>
        <v>0</v>
      </c>
      <c r="GX7" s="302">
        <f t="shared" si="25"/>
        <v>0</v>
      </c>
      <c r="GY7" s="302">
        <f t="shared" si="25"/>
        <v>0</v>
      </c>
      <c r="GZ7" s="302">
        <f t="shared" si="25"/>
        <v>0</v>
      </c>
      <c r="HA7" s="302">
        <f t="shared" si="25"/>
        <v>263438</v>
      </c>
      <c r="HB7" s="302">
        <f t="shared" si="25"/>
        <v>393531</v>
      </c>
      <c r="HC7" s="303">
        <f t="shared" si="25"/>
        <v>353126</v>
      </c>
    </row>
    <row r="8" spans="1:211" x14ac:dyDescent="0.2">
      <c r="A8" s="305" t="s">
        <v>565</v>
      </c>
      <c r="B8" s="306">
        <v>0</v>
      </c>
      <c r="C8" s="306"/>
      <c r="D8" s="306">
        <f>B8+C8</f>
        <v>0</v>
      </c>
      <c r="E8" s="306">
        <v>0</v>
      </c>
      <c r="F8" s="306"/>
      <c r="G8" s="306">
        <f>E8+F8</f>
        <v>0</v>
      </c>
      <c r="H8" s="306">
        <v>0</v>
      </c>
      <c r="I8" s="306"/>
      <c r="J8" s="306">
        <f>H8+I8</f>
        <v>0</v>
      </c>
      <c r="K8" s="306">
        <v>0</v>
      </c>
      <c r="L8" s="306"/>
      <c r="M8" s="306">
        <f>K8+L8</f>
        <v>0</v>
      </c>
      <c r="N8" s="306">
        <v>0</v>
      </c>
      <c r="O8" s="306"/>
      <c r="P8" s="306">
        <f>N8+O8</f>
        <v>0</v>
      </c>
      <c r="Q8" s="306">
        <v>0</v>
      </c>
      <c r="R8" s="306"/>
      <c r="S8" s="306">
        <f>Q8+R8</f>
        <v>0</v>
      </c>
      <c r="T8" s="306">
        <v>0</v>
      </c>
      <c r="U8" s="306"/>
      <c r="V8" s="306">
        <f>T8+U8</f>
        <v>0</v>
      </c>
      <c r="W8" s="306">
        <v>0</v>
      </c>
      <c r="X8" s="306"/>
      <c r="Y8" s="306">
        <f>W8+X8</f>
        <v>0</v>
      </c>
      <c r="Z8" s="306">
        <v>0</v>
      </c>
      <c r="AA8" s="306"/>
      <c r="AB8" s="306"/>
      <c r="AC8" s="306"/>
      <c r="AD8" s="306"/>
      <c r="AE8" s="306"/>
      <c r="AF8" s="306"/>
      <c r="AG8" s="306"/>
      <c r="AH8" s="306">
        <f>AF8+AG8</f>
        <v>0</v>
      </c>
      <c r="AI8" s="306"/>
      <c r="AJ8" s="306"/>
      <c r="AK8" s="306">
        <f>AI8+AJ8</f>
        <v>0</v>
      </c>
      <c r="AL8" s="306"/>
      <c r="AM8" s="306"/>
      <c r="AN8" s="306">
        <f>AL8+AM8</f>
        <v>0</v>
      </c>
      <c r="AO8" s="306"/>
      <c r="AP8" s="306"/>
      <c r="AQ8" s="306">
        <f>AO8+AP8</f>
        <v>0</v>
      </c>
      <c r="AR8" s="306"/>
      <c r="AS8" s="306"/>
      <c r="AT8" s="306">
        <f>AR8+AS8</f>
        <v>0</v>
      </c>
      <c r="AU8" s="306"/>
      <c r="AV8" s="306"/>
      <c r="AW8" s="306">
        <f>AU8+AV8</f>
        <v>0</v>
      </c>
      <c r="AX8" s="306"/>
      <c r="AY8" s="306"/>
      <c r="AZ8" s="306">
        <f>AX8+AY8</f>
        <v>0</v>
      </c>
      <c r="BA8" s="306"/>
      <c r="BB8" s="306"/>
      <c r="BC8" s="306">
        <f>BA8+BB8</f>
        <v>0</v>
      </c>
      <c r="BD8" s="306"/>
      <c r="BE8" s="306"/>
      <c r="BF8" s="306">
        <f>BD8+BE8</f>
        <v>0</v>
      </c>
      <c r="BG8" s="306"/>
      <c r="BH8" s="306"/>
      <c r="BI8" s="306">
        <f>BG8+BH8</f>
        <v>0</v>
      </c>
      <c r="BJ8" s="306"/>
      <c r="BK8" s="306"/>
      <c r="BL8" s="306">
        <f>BJ8+BK8</f>
        <v>0</v>
      </c>
      <c r="BM8" s="306"/>
      <c r="BN8" s="306"/>
      <c r="BO8" s="306">
        <f>BM8+BN8</f>
        <v>0</v>
      </c>
      <c r="BP8" s="306"/>
      <c r="BQ8" s="306"/>
      <c r="BR8" s="306">
        <f>BP8+BQ8</f>
        <v>0</v>
      </c>
      <c r="BS8" s="306"/>
      <c r="BT8" s="306"/>
      <c r="BU8" s="306">
        <f>BS8+BT8</f>
        <v>0</v>
      </c>
      <c r="BV8" s="306"/>
      <c r="BW8" s="306"/>
      <c r="BX8" s="306">
        <f>BV8+BW8</f>
        <v>0</v>
      </c>
      <c r="BY8" s="306"/>
      <c r="BZ8" s="306"/>
      <c r="CA8" s="306">
        <f>BY8+BZ8</f>
        <v>0</v>
      </c>
      <c r="CB8" s="306"/>
      <c r="CC8" s="306"/>
      <c r="CD8" s="306">
        <f>CB8+CC8</f>
        <v>0</v>
      </c>
      <c r="CE8" s="306"/>
      <c r="CF8" s="306"/>
      <c r="CG8" s="306">
        <f>CE8+CF8</f>
        <v>0</v>
      </c>
      <c r="CH8" s="306"/>
      <c r="CI8" s="306"/>
      <c r="CJ8" s="306">
        <f>CH8+CI8</f>
        <v>0</v>
      </c>
      <c r="CK8" s="306"/>
      <c r="CL8" s="306"/>
      <c r="CM8" s="306">
        <f>CK8+CL8</f>
        <v>0</v>
      </c>
      <c r="CN8" s="306"/>
      <c r="CO8" s="306"/>
      <c r="CP8" s="306">
        <f>CN8+CO8</f>
        <v>0</v>
      </c>
      <c r="CQ8" s="306"/>
      <c r="CR8" s="306"/>
      <c r="CS8" s="306">
        <f>CQ8+CR8</f>
        <v>0</v>
      </c>
      <c r="CT8" s="306"/>
      <c r="CU8" s="306"/>
      <c r="CV8" s="306">
        <f>CT8+CU8</f>
        <v>0</v>
      </c>
      <c r="CW8" s="306"/>
      <c r="CX8" s="306"/>
      <c r="CY8" s="306">
        <f>CW8+CX8</f>
        <v>0</v>
      </c>
      <c r="CZ8" s="306"/>
      <c r="DA8" s="306"/>
      <c r="DB8" s="306">
        <f>CZ8+DA8</f>
        <v>0</v>
      </c>
      <c r="DC8" s="306"/>
      <c r="DD8" s="306"/>
      <c r="DE8" s="306">
        <f>DC8+DD8</f>
        <v>0</v>
      </c>
      <c r="DF8" s="306"/>
      <c r="DG8" s="306"/>
      <c r="DH8" s="306">
        <f>DF8+DG8</f>
        <v>0</v>
      </c>
      <c r="DI8" s="306"/>
      <c r="DJ8" s="306"/>
      <c r="DK8" s="306">
        <f>DI8+DJ8</f>
        <v>0</v>
      </c>
      <c r="DL8" s="306"/>
      <c r="DM8" s="306"/>
      <c r="DN8" s="306">
        <f>DL8+DM8</f>
        <v>0</v>
      </c>
      <c r="DO8" s="306"/>
      <c r="DP8" s="306"/>
      <c r="DQ8" s="306">
        <f>DO8+DP8</f>
        <v>0</v>
      </c>
      <c r="DR8" s="394">
        <f>B8+E8+H8+K8+N8+Q8+T8+W8+Z8+AC8+AF8+AI8+AL8+AO8+AR8+AU8+AX8+BA8+BD8+BG8+BJ8+BM8+BP8+BS8+BV8+BY8+CB8+CE8+CH8+CK8+CN8+CQ8+CT8+CW8+CZ8+DC8+DF8+DI8+DL8+DO8</f>
        <v>0</v>
      </c>
      <c r="DS8" s="394">
        <f>C8+F8+I8+L8+O8+R8+U8+X8+AA8+AD8+AG8+AJ8+AM8+AP8+AS8+AV8+AY8+BB8+BE8+BH8+BK8+BN8+BQ8+BT8+BW8+BZ8+CC8+CF8+CI8+CL8+CO8+CR8+CU8+CX8+DA8+DD8+DG8+DJ8+DM8+DP8</f>
        <v>0</v>
      </c>
      <c r="DT8" s="394">
        <f>D8+G8+J8+M8+P8+S8+V8+Y8+AB8+AE8+AH8+AK8+AN8+AQ8+AT8+AW8+AZ8+BC8+BF8+BI8+BL8+BO8+BR8+BU8+BX8+CA8+CD8+CG8+CJ8+CM8+CP8+CS8+CV8+CY8+DB8+DE8+DH8+DK8+DN8+DQ8</f>
        <v>0</v>
      </c>
      <c r="DU8" s="306">
        <v>3240</v>
      </c>
      <c r="DV8" s="306">
        <v>3287</v>
      </c>
      <c r="DW8" s="306">
        <v>852</v>
      </c>
      <c r="DX8" s="306">
        <v>1200</v>
      </c>
      <c r="DY8" s="306">
        <v>1329</v>
      </c>
      <c r="DZ8" s="306">
        <v>1200</v>
      </c>
      <c r="EA8" s="306">
        <v>0</v>
      </c>
      <c r="EB8" s="306"/>
      <c r="EC8" s="306"/>
      <c r="ED8" s="306">
        <v>0</v>
      </c>
      <c r="EE8" s="306"/>
      <c r="EF8" s="306"/>
      <c r="EG8" s="306">
        <v>0</v>
      </c>
      <c r="EH8" s="306"/>
      <c r="EI8" s="306"/>
      <c r="EJ8" s="306"/>
      <c r="EK8" s="306"/>
      <c r="EL8" s="306"/>
      <c r="EM8" s="306"/>
      <c r="EN8" s="306"/>
      <c r="EO8" s="306"/>
      <c r="EP8" s="306">
        <v>193609</v>
      </c>
      <c r="EQ8" s="306">
        <v>201420</v>
      </c>
      <c r="ER8" s="306">
        <v>183944</v>
      </c>
      <c r="ES8" s="306"/>
      <c r="ET8" s="306"/>
      <c r="EU8" s="306"/>
      <c r="EV8" s="394">
        <f>DU8+DX8+EA8+ED8+EG8+EJ8+EM8+EP8+ES8</f>
        <v>198049</v>
      </c>
      <c r="EW8" s="394">
        <f>DV8+DY8+EB8+EE8+EH8+EK8+EN8+EQ8+ET8</f>
        <v>206036</v>
      </c>
      <c r="EX8" s="394">
        <f>DW8+DZ8+EC8+EF8+EI8+EL8+EO8+ER8+EU8</f>
        <v>185996</v>
      </c>
      <c r="EY8" s="306"/>
      <c r="EZ8" s="306"/>
      <c r="FA8" s="306">
        <f>EY8+EZ8</f>
        <v>0</v>
      </c>
      <c r="FB8" s="306"/>
      <c r="FC8" s="306"/>
      <c r="FD8" s="306">
        <f>FB8+FC8</f>
        <v>0</v>
      </c>
      <c r="FE8" s="306"/>
      <c r="FF8" s="306"/>
      <c r="FG8" s="306">
        <f>FE8+FF8</f>
        <v>0</v>
      </c>
      <c r="FH8" s="306"/>
      <c r="FI8" s="306"/>
      <c r="FJ8" s="306">
        <f>FH8+FI8</f>
        <v>0</v>
      </c>
      <c r="FK8" s="334"/>
      <c r="FL8" s="306"/>
      <c r="FM8" s="306">
        <f>FK8+FL8</f>
        <v>0</v>
      </c>
      <c r="FN8" s="334"/>
      <c r="FO8" s="306"/>
      <c r="FP8" s="306">
        <f>FN8+FO8</f>
        <v>0</v>
      </c>
      <c r="FQ8" s="334"/>
      <c r="FR8" s="306"/>
      <c r="FS8" s="306">
        <f>FQ8+FR8</f>
        <v>0</v>
      </c>
      <c r="FT8" s="334"/>
      <c r="FU8" s="306"/>
      <c r="FV8" s="306">
        <f>FT8+FU8</f>
        <v>0</v>
      </c>
      <c r="FW8" s="334"/>
      <c r="FX8" s="306"/>
      <c r="FY8" s="306">
        <f>FW8+FX8</f>
        <v>0</v>
      </c>
      <c r="FZ8" s="334"/>
      <c r="GA8" s="306"/>
      <c r="GB8" s="306">
        <f>FZ8+GA8</f>
        <v>0</v>
      </c>
      <c r="GC8" s="334"/>
      <c r="GD8" s="306"/>
      <c r="GE8" s="306">
        <f>GC8+GD8</f>
        <v>0</v>
      </c>
      <c r="GF8" s="334"/>
      <c r="GG8" s="306"/>
      <c r="GH8" s="306">
        <f>GF8+GG8</f>
        <v>0</v>
      </c>
      <c r="GI8" s="334"/>
      <c r="GJ8" s="306"/>
      <c r="GK8" s="306">
        <f>GI8+GJ8</f>
        <v>0</v>
      </c>
      <c r="GL8" s="334">
        <f>EY8+FB8+FE8+FH8+FK8+FN8+FQ8+FT8+FW8+FZ8+GC8+GF8+GI8</f>
        <v>0</v>
      </c>
      <c r="GM8" s="334">
        <f>EZ8+FC8+FF8+FI8+FL8+FO8+FR8+FU8+FX8+GA8+GD8+GG8+GJ8</f>
        <v>0</v>
      </c>
      <c r="GN8" s="334">
        <f>FA8+FD8+FG8+FJ8+FM8+FP8+FS8+FV8+FY8+GB8+GE8+GH8+GK8</f>
        <v>0</v>
      </c>
      <c r="GO8" s="334">
        <f>SUM(GB8:GN8)</f>
        <v>0</v>
      </c>
      <c r="GP8" s="306"/>
      <c r="GQ8" s="306">
        <f>GO8+GP8</f>
        <v>0</v>
      </c>
      <c r="GR8" s="334">
        <f>SUM(GE8:GQ8)</f>
        <v>0</v>
      </c>
      <c r="GS8" s="306"/>
      <c r="GT8" s="306">
        <f>GR8+GS8</f>
        <v>0</v>
      </c>
      <c r="GU8" s="334">
        <f>SUM(GH8:GT8)</f>
        <v>0</v>
      </c>
      <c r="GV8" s="306"/>
      <c r="GW8" s="306">
        <f>GU8+GV8</f>
        <v>0</v>
      </c>
      <c r="GX8" s="334">
        <f>GL8+GO8+GR8+GU8</f>
        <v>0</v>
      </c>
      <c r="GY8" s="334">
        <f t="shared" ref="GY8:GZ11" si="26">GM8+GP8+GS8+GV8</f>
        <v>0</v>
      </c>
      <c r="GZ8" s="334">
        <f t="shared" si="26"/>
        <v>0</v>
      </c>
      <c r="HA8" s="334">
        <f>GX8+EV8+DR8</f>
        <v>198049</v>
      </c>
      <c r="HB8" s="334">
        <f t="shared" ref="HB8:HC11" si="27">GY8+EW8+DS8</f>
        <v>206036</v>
      </c>
      <c r="HC8" s="347">
        <f t="shared" si="27"/>
        <v>185996</v>
      </c>
    </row>
    <row r="9" spans="1:211" x14ac:dyDescent="0.2">
      <c r="A9" s="305" t="s">
        <v>566</v>
      </c>
      <c r="B9" s="306">
        <v>0</v>
      </c>
      <c r="C9" s="306"/>
      <c r="D9" s="306">
        <f t="shared" ref="D9:D25" si="28">B9+C9</f>
        <v>0</v>
      </c>
      <c r="E9" s="306">
        <v>0</v>
      </c>
      <c r="F9" s="306"/>
      <c r="G9" s="306">
        <f t="shared" ref="G9:G11" si="29">E9+F9</f>
        <v>0</v>
      </c>
      <c r="H9" s="306">
        <v>0</v>
      </c>
      <c r="I9" s="306"/>
      <c r="J9" s="306">
        <f t="shared" ref="J9:J11" si="30">H9+I9</f>
        <v>0</v>
      </c>
      <c r="K9" s="306">
        <v>0</v>
      </c>
      <c r="L9" s="306"/>
      <c r="M9" s="306">
        <f t="shared" ref="M9:M11" si="31">K9+L9</f>
        <v>0</v>
      </c>
      <c r="N9" s="306">
        <v>0</v>
      </c>
      <c r="O9" s="306"/>
      <c r="P9" s="306">
        <f t="shared" ref="P9:P11" si="32">N9+O9</f>
        <v>0</v>
      </c>
      <c r="Q9" s="306">
        <v>0</v>
      </c>
      <c r="R9" s="306"/>
      <c r="S9" s="306">
        <f t="shared" ref="S9:S11" si="33">Q9+R9</f>
        <v>0</v>
      </c>
      <c r="T9" s="306">
        <v>0</v>
      </c>
      <c r="U9" s="306"/>
      <c r="V9" s="306">
        <f t="shared" ref="V9:V11" si="34">T9+U9</f>
        <v>0</v>
      </c>
      <c r="W9" s="306">
        <v>0</v>
      </c>
      <c r="X9" s="306"/>
      <c r="Y9" s="306">
        <f t="shared" ref="Y9:Y11" si="35">W9+X9</f>
        <v>0</v>
      </c>
      <c r="Z9" s="306">
        <v>0</v>
      </c>
      <c r="AA9" s="306"/>
      <c r="AB9" s="306"/>
      <c r="AC9" s="306"/>
      <c r="AD9" s="306"/>
      <c r="AE9" s="306"/>
      <c r="AF9" s="306"/>
      <c r="AG9" s="306"/>
      <c r="AH9" s="306">
        <f t="shared" ref="AH9:AH11" si="36">AF9+AG9</f>
        <v>0</v>
      </c>
      <c r="AI9" s="306"/>
      <c r="AJ9" s="306"/>
      <c r="AK9" s="306">
        <f t="shared" ref="AK9:AK11" si="37">AI9+AJ9</f>
        <v>0</v>
      </c>
      <c r="AL9" s="306"/>
      <c r="AM9" s="306"/>
      <c r="AN9" s="306">
        <f t="shared" ref="AN9:AN11" si="38">AL9+AM9</f>
        <v>0</v>
      </c>
      <c r="AO9" s="306"/>
      <c r="AP9" s="306"/>
      <c r="AQ9" s="306">
        <f t="shared" ref="AQ9:AQ11" si="39">AO9+AP9</f>
        <v>0</v>
      </c>
      <c r="AR9" s="306"/>
      <c r="AS9" s="306"/>
      <c r="AT9" s="306">
        <f t="shared" ref="AT9:AT11" si="40">AR9+AS9</f>
        <v>0</v>
      </c>
      <c r="AU9" s="306"/>
      <c r="AV9" s="306"/>
      <c r="AW9" s="306">
        <f t="shared" ref="AW9:AW11" si="41">AU9+AV9</f>
        <v>0</v>
      </c>
      <c r="AX9" s="306"/>
      <c r="AY9" s="306"/>
      <c r="AZ9" s="306">
        <f t="shared" ref="AZ9:AZ11" si="42">AX9+AY9</f>
        <v>0</v>
      </c>
      <c r="BA9" s="306"/>
      <c r="BB9" s="306"/>
      <c r="BC9" s="306">
        <f t="shared" ref="BC9:BC11" si="43">BA9+BB9</f>
        <v>0</v>
      </c>
      <c r="BD9" s="306"/>
      <c r="BE9" s="306"/>
      <c r="BF9" s="306">
        <f t="shared" ref="BF9:BF11" si="44">BD9+BE9</f>
        <v>0</v>
      </c>
      <c r="BG9" s="306"/>
      <c r="BH9" s="306"/>
      <c r="BI9" s="306">
        <f t="shared" ref="BI9:BI11" si="45">BG9+BH9</f>
        <v>0</v>
      </c>
      <c r="BJ9" s="306"/>
      <c r="BK9" s="306"/>
      <c r="BL9" s="306">
        <f t="shared" ref="BL9:BL11" si="46">BJ9+BK9</f>
        <v>0</v>
      </c>
      <c r="BM9" s="306"/>
      <c r="BN9" s="306"/>
      <c r="BO9" s="306">
        <f t="shared" ref="BO9:BO11" si="47">BM9+BN9</f>
        <v>0</v>
      </c>
      <c r="BP9" s="306"/>
      <c r="BQ9" s="306"/>
      <c r="BR9" s="306">
        <f t="shared" ref="BR9:BR11" si="48">BP9+BQ9</f>
        <v>0</v>
      </c>
      <c r="BS9" s="306"/>
      <c r="BT9" s="306"/>
      <c r="BU9" s="306">
        <f t="shared" ref="BU9:BU11" si="49">BS9+BT9</f>
        <v>0</v>
      </c>
      <c r="BV9" s="306"/>
      <c r="BW9" s="306"/>
      <c r="BX9" s="306">
        <f t="shared" ref="BX9:BX11" si="50">BV9+BW9</f>
        <v>0</v>
      </c>
      <c r="BY9" s="306"/>
      <c r="BZ9" s="306"/>
      <c r="CA9" s="306">
        <f t="shared" ref="CA9:CA11" si="51">BY9+BZ9</f>
        <v>0</v>
      </c>
      <c r="CB9" s="306"/>
      <c r="CC9" s="306"/>
      <c r="CD9" s="306">
        <f t="shared" ref="CD9:CD11" si="52">CB9+CC9</f>
        <v>0</v>
      </c>
      <c r="CE9" s="306"/>
      <c r="CF9" s="306"/>
      <c r="CG9" s="306">
        <f t="shared" ref="CG9:CG11" si="53">CE9+CF9</f>
        <v>0</v>
      </c>
      <c r="CH9" s="306"/>
      <c r="CI9" s="306"/>
      <c r="CJ9" s="306">
        <f t="shared" ref="CJ9:CJ11" si="54">CH9+CI9</f>
        <v>0</v>
      </c>
      <c r="CK9" s="306"/>
      <c r="CL9" s="306"/>
      <c r="CM9" s="306">
        <f t="shared" ref="CM9:CM11" si="55">CK9+CL9</f>
        <v>0</v>
      </c>
      <c r="CN9" s="306"/>
      <c r="CO9" s="306"/>
      <c r="CP9" s="306">
        <f t="shared" ref="CP9:CP11" si="56">CN9+CO9</f>
        <v>0</v>
      </c>
      <c r="CQ9" s="306"/>
      <c r="CR9" s="306"/>
      <c r="CS9" s="306">
        <f t="shared" ref="CS9:CS11" si="57">CQ9+CR9</f>
        <v>0</v>
      </c>
      <c r="CT9" s="306"/>
      <c r="CU9" s="306"/>
      <c r="CV9" s="306">
        <f t="shared" ref="CV9:CV11" si="58">CT9+CU9</f>
        <v>0</v>
      </c>
      <c r="CW9" s="306"/>
      <c r="CX9" s="306"/>
      <c r="CY9" s="306">
        <f t="shared" ref="CY9:CY11" si="59">CW9+CX9</f>
        <v>0</v>
      </c>
      <c r="CZ9" s="306"/>
      <c r="DA9" s="306"/>
      <c r="DB9" s="306">
        <f t="shared" ref="DB9:DB11" si="60">CZ9+DA9</f>
        <v>0</v>
      </c>
      <c r="DC9" s="306"/>
      <c r="DD9" s="306"/>
      <c r="DE9" s="306">
        <f t="shared" ref="DE9:DE11" si="61">DC9+DD9</f>
        <v>0</v>
      </c>
      <c r="DF9" s="306"/>
      <c r="DG9" s="306"/>
      <c r="DH9" s="306">
        <f t="shared" ref="DH9:DH11" si="62">DF9+DG9</f>
        <v>0</v>
      </c>
      <c r="DI9" s="306"/>
      <c r="DJ9" s="306"/>
      <c r="DK9" s="306">
        <f t="shared" ref="DK9:DK11" si="63">DI9+DJ9</f>
        <v>0</v>
      </c>
      <c r="DL9" s="306"/>
      <c r="DM9" s="306"/>
      <c r="DN9" s="306">
        <f t="shared" ref="DN9:DN11" si="64">DL9+DM9</f>
        <v>0</v>
      </c>
      <c r="DO9" s="306"/>
      <c r="DP9" s="306"/>
      <c r="DQ9" s="306">
        <f t="shared" ref="DQ9:DQ11" si="65">DO9+DP9</f>
        <v>0</v>
      </c>
      <c r="DR9" s="394">
        <f t="shared" ref="DR9:DT25" si="66">B9+E9+H9+K9+N9+Q9+T9+W9+Z9+AC9+AF9+AI9+AL9+AO9+AR9+AU9+AX9+BA9+BD9+BG9+BJ9+BM9+BP9+BS9+BV9+BY9+CB9+CE9+CH9+CK9+CN9+CQ9+CT9+CW9+CZ9+DC9+DF9+DI9+DL9+DO9</f>
        <v>0</v>
      </c>
      <c r="DS9" s="394">
        <f t="shared" si="66"/>
        <v>0</v>
      </c>
      <c r="DT9" s="394">
        <f t="shared" si="66"/>
        <v>0</v>
      </c>
      <c r="DU9" s="306">
        <v>613</v>
      </c>
      <c r="DV9" s="306">
        <v>649</v>
      </c>
      <c r="DW9" s="306">
        <v>130</v>
      </c>
      <c r="DX9" s="306">
        <v>216</v>
      </c>
      <c r="DY9" s="306">
        <v>253</v>
      </c>
      <c r="DZ9" s="306">
        <v>213</v>
      </c>
      <c r="EA9" s="306">
        <v>0</v>
      </c>
      <c r="EB9" s="306"/>
      <c r="EC9" s="306"/>
      <c r="ED9" s="306">
        <v>0</v>
      </c>
      <c r="EE9" s="306"/>
      <c r="EF9" s="306"/>
      <c r="EG9" s="306">
        <v>0</v>
      </c>
      <c r="EH9" s="306"/>
      <c r="EI9" s="306"/>
      <c r="EJ9" s="306"/>
      <c r="EK9" s="306"/>
      <c r="EL9" s="306"/>
      <c r="EM9" s="306"/>
      <c r="EN9" s="306"/>
      <c r="EO9" s="306"/>
      <c r="EP9" s="306">
        <v>38944</v>
      </c>
      <c r="EQ9" s="306">
        <v>40541</v>
      </c>
      <c r="ER9" s="306">
        <v>37863</v>
      </c>
      <c r="ES9" s="306"/>
      <c r="ET9" s="306"/>
      <c r="EU9" s="306"/>
      <c r="EV9" s="394">
        <f t="shared" ref="EV9:EX25" si="67">DU9+DX9+EA9+ED9+EG9+EJ9+EM9+EP9+ES9</f>
        <v>39773</v>
      </c>
      <c r="EW9" s="394">
        <f t="shared" si="67"/>
        <v>41443</v>
      </c>
      <c r="EX9" s="394">
        <f t="shared" si="67"/>
        <v>38206</v>
      </c>
      <c r="EY9" s="306"/>
      <c r="EZ9" s="306"/>
      <c r="FA9" s="306">
        <f t="shared" ref="FA9:FA11" si="68">EY9+EZ9</f>
        <v>0</v>
      </c>
      <c r="FB9" s="306"/>
      <c r="FC9" s="306"/>
      <c r="FD9" s="306">
        <f t="shared" ref="FD9:FD11" si="69">FB9+FC9</f>
        <v>0</v>
      </c>
      <c r="FE9" s="306"/>
      <c r="FF9" s="306"/>
      <c r="FG9" s="306">
        <f t="shared" ref="FG9:FG11" si="70">FE9+FF9</f>
        <v>0</v>
      </c>
      <c r="FH9" s="306"/>
      <c r="FI9" s="306"/>
      <c r="FJ9" s="306">
        <f t="shared" ref="FJ9:FJ11" si="71">FH9+FI9</f>
        <v>0</v>
      </c>
      <c r="FK9" s="334"/>
      <c r="FL9" s="306"/>
      <c r="FM9" s="306">
        <f t="shared" ref="FM9:FM11" si="72">FK9+FL9</f>
        <v>0</v>
      </c>
      <c r="FN9" s="334"/>
      <c r="FO9" s="306"/>
      <c r="FP9" s="306">
        <f t="shared" ref="FP9:FP11" si="73">FN9+FO9</f>
        <v>0</v>
      </c>
      <c r="FQ9" s="334"/>
      <c r="FR9" s="306"/>
      <c r="FS9" s="306">
        <f t="shared" ref="FS9:FS11" si="74">FQ9+FR9</f>
        <v>0</v>
      </c>
      <c r="FT9" s="334"/>
      <c r="FU9" s="306"/>
      <c r="FV9" s="306">
        <f t="shared" ref="FV9:FV11" si="75">FT9+FU9</f>
        <v>0</v>
      </c>
      <c r="FW9" s="334"/>
      <c r="FX9" s="306"/>
      <c r="FY9" s="306">
        <f t="shared" ref="FY9:FY11" si="76">FW9+FX9</f>
        <v>0</v>
      </c>
      <c r="FZ9" s="334"/>
      <c r="GA9" s="306"/>
      <c r="GB9" s="306">
        <f t="shared" ref="GB9:GB11" si="77">FZ9+GA9</f>
        <v>0</v>
      </c>
      <c r="GC9" s="334"/>
      <c r="GD9" s="306"/>
      <c r="GE9" s="306">
        <f t="shared" ref="GE9:GE11" si="78">GC9+GD9</f>
        <v>0</v>
      </c>
      <c r="GF9" s="334"/>
      <c r="GG9" s="306"/>
      <c r="GH9" s="306">
        <f t="shared" ref="GH9:GH11" si="79">GF9+GG9</f>
        <v>0</v>
      </c>
      <c r="GI9" s="334"/>
      <c r="GJ9" s="306"/>
      <c r="GK9" s="306">
        <f t="shared" ref="GK9:GK11" si="80">GI9+GJ9</f>
        <v>0</v>
      </c>
      <c r="GL9" s="334">
        <f t="shared" ref="GL9:GN11" si="81">EY9+FB9+FE9+FH9+FK9+FN9+FQ9+FT9+FW9+FZ9+GC9+GF9+GI9</f>
        <v>0</v>
      </c>
      <c r="GM9" s="334">
        <f t="shared" si="81"/>
        <v>0</v>
      </c>
      <c r="GN9" s="334">
        <f t="shared" si="81"/>
        <v>0</v>
      </c>
      <c r="GO9" s="334">
        <f t="shared" ref="GO9:GO11" si="82">SUM(GB9:GN9)</f>
        <v>0</v>
      </c>
      <c r="GP9" s="306"/>
      <c r="GQ9" s="306">
        <f t="shared" ref="GQ9:GQ11" si="83">GO9+GP9</f>
        <v>0</v>
      </c>
      <c r="GR9" s="334">
        <f t="shared" ref="GR9:GR11" si="84">SUM(GE9:GQ9)</f>
        <v>0</v>
      </c>
      <c r="GS9" s="306"/>
      <c r="GT9" s="306">
        <f t="shared" ref="GT9:GT11" si="85">GR9+GS9</f>
        <v>0</v>
      </c>
      <c r="GU9" s="334">
        <f t="shared" ref="GU9:GU11" si="86">SUM(GH9:GT9)</f>
        <v>0</v>
      </c>
      <c r="GV9" s="306"/>
      <c r="GW9" s="306">
        <f t="shared" ref="GW9:GW11" si="87">GU9+GV9</f>
        <v>0</v>
      </c>
      <c r="GX9" s="334">
        <f t="shared" ref="GX9:GX11" si="88">GL9+GO9+GR9+GU9</f>
        <v>0</v>
      </c>
      <c r="GY9" s="334">
        <f t="shared" si="26"/>
        <v>0</v>
      </c>
      <c r="GZ9" s="334">
        <f t="shared" si="26"/>
        <v>0</v>
      </c>
      <c r="HA9" s="334">
        <f t="shared" ref="HA9:HA11" si="89">GX9+EV9+DR9</f>
        <v>39773</v>
      </c>
      <c r="HB9" s="334">
        <f t="shared" si="27"/>
        <v>41443</v>
      </c>
      <c r="HC9" s="347">
        <f t="shared" si="27"/>
        <v>38206</v>
      </c>
    </row>
    <row r="10" spans="1:211" x14ac:dyDescent="0.2">
      <c r="A10" s="305" t="s">
        <v>567</v>
      </c>
      <c r="B10" s="306">
        <v>0</v>
      </c>
      <c r="C10" s="306"/>
      <c r="D10" s="306">
        <f t="shared" si="28"/>
        <v>0</v>
      </c>
      <c r="E10" s="306">
        <v>0</v>
      </c>
      <c r="F10" s="306"/>
      <c r="G10" s="306">
        <f t="shared" si="29"/>
        <v>0</v>
      </c>
      <c r="H10" s="306">
        <v>0</v>
      </c>
      <c r="I10" s="306"/>
      <c r="J10" s="306">
        <f t="shared" si="30"/>
        <v>0</v>
      </c>
      <c r="K10" s="306">
        <v>0</v>
      </c>
      <c r="L10" s="306"/>
      <c r="M10" s="306">
        <f t="shared" si="31"/>
        <v>0</v>
      </c>
      <c r="N10" s="306">
        <v>0</v>
      </c>
      <c r="O10" s="306"/>
      <c r="P10" s="306">
        <f t="shared" si="32"/>
        <v>0</v>
      </c>
      <c r="Q10" s="306">
        <v>0</v>
      </c>
      <c r="R10" s="306"/>
      <c r="S10" s="306">
        <f t="shared" si="33"/>
        <v>0</v>
      </c>
      <c r="T10" s="306">
        <v>0</v>
      </c>
      <c r="U10" s="306"/>
      <c r="V10" s="306">
        <f t="shared" si="34"/>
        <v>0</v>
      </c>
      <c r="W10" s="306">
        <v>0</v>
      </c>
      <c r="X10" s="306"/>
      <c r="Y10" s="306">
        <f t="shared" si="35"/>
        <v>0</v>
      </c>
      <c r="Z10" s="306">
        <v>0</v>
      </c>
      <c r="AA10" s="306"/>
      <c r="AB10" s="306"/>
      <c r="AC10" s="306"/>
      <c r="AD10" s="306"/>
      <c r="AE10" s="306"/>
      <c r="AF10" s="306"/>
      <c r="AG10" s="306"/>
      <c r="AH10" s="306">
        <f t="shared" si="36"/>
        <v>0</v>
      </c>
      <c r="AI10" s="306"/>
      <c r="AJ10" s="306"/>
      <c r="AK10" s="306">
        <f t="shared" si="37"/>
        <v>0</v>
      </c>
      <c r="AL10" s="306"/>
      <c r="AM10" s="306"/>
      <c r="AN10" s="306">
        <f t="shared" si="38"/>
        <v>0</v>
      </c>
      <c r="AO10" s="306"/>
      <c r="AP10" s="306"/>
      <c r="AQ10" s="306">
        <f t="shared" si="39"/>
        <v>0</v>
      </c>
      <c r="AR10" s="306"/>
      <c r="AS10" s="306"/>
      <c r="AT10" s="306">
        <f t="shared" si="40"/>
        <v>0</v>
      </c>
      <c r="AU10" s="306"/>
      <c r="AV10" s="306"/>
      <c r="AW10" s="306">
        <f t="shared" si="41"/>
        <v>0</v>
      </c>
      <c r="AX10" s="306"/>
      <c r="AY10" s="306"/>
      <c r="AZ10" s="306">
        <f t="shared" si="42"/>
        <v>0</v>
      </c>
      <c r="BA10" s="306"/>
      <c r="BB10" s="306"/>
      <c r="BC10" s="306">
        <f t="shared" si="43"/>
        <v>0</v>
      </c>
      <c r="BD10" s="306"/>
      <c r="BE10" s="306"/>
      <c r="BF10" s="306">
        <f t="shared" si="44"/>
        <v>0</v>
      </c>
      <c r="BG10" s="306"/>
      <c r="BH10" s="306"/>
      <c r="BI10" s="306">
        <f t="shared" si="45"/>
        <v>0</v>
      </c>
      <c r="BJ10" s="306"/>
      <c r="BK10" s="306"/>
      <c r="BL10" s="306">
        <f t="shared" si="46"/>
        <v>0</v>
      </c>
      <c r="BM10" s="306"/>
      <c r="BN10" s="306"/>
      <c r="BO10" s="306">
        <f t="shared" si="47"/>
        <v>0</v>
      </c>
      <c r="BP10" s="306"/>
      <c r="BQ10" s="306"/>
      <c r="BR10" s="306">
        <f t="shared" si="48"/>
        <v>0</v>
      </c>
      <c r="BS10" s="306"/>
      <c r="BT10" s="306"/>
      <c r="BU10" s="306">
        <f t="shared" si="49"/>
        <v>0</v>
      </c>
      <c r="BV10" s="306"/>
      <c r="BW10" s="306"/>
      <c r="BX10" s="306">
        <f t="shared" si="50"/>
        <v>0</v>
      </c>
      <c r="BY10" s="306"/>
      <c r="BZ10" s="306"/>
      <c r="CA10" s="306">
        <f t="shared" si="51"/>
        <v>0</v>
      </c>
      <c r="CB10" s="306"/>
      <c r="CC10" s="306"/>
      <c r="CD10" s="306">
        <f t="shared" si="52"/>
        <v>0</v>
      </c>
      <c r="CE10" s="306"/>
      <c r="CF10" s="306"/>
      <c r="CG10" s="306">
        <f t="shared" si="53"/>
        <v>0</v>
      </c>
      <c r="CH10" s="306"/>
      <c r="CI10" s="306"/>
      <c r="CJ10" s="306">
        <f t="shared" si="54"/>
        <v>0</v>
      </c>
      <c r="CK10" s="306"/>
      <c r="CL10" s="306"/>
      <c r="CM10" s="306">
        <f t="shared" si="55"/>
        <v>0</v>
      </c>
      <c r="CN10" s="306"/>
      <c r="CO10" s="306"/>
      <c r="CP10" s="306">
        <f t="shared" si="56"/>
        <v>0</v>
      </c>
      <c r="CQ10" s="306"/>
      <c r="CR10" s="306"/>
      <c r="CS10" s="306">
        <f t="shared" si="57"/>
        <v>0</v>
      </c>
      <c r="CT10" s="306"/>
      <c r="CU10" s="306"/>
      <c r="CV10" s="306">
        <f t="shared" si="58"/>
        <v>0</v>
      </c>
      <c r="CW10" s="306"/>
      <c r="CX10" s="306"/>
      <c r="CY10" s="306">
        <f t="shared" si="59"/>
        <v>0</v>
      </c>
      <c r="CZ10" s="306"/>
      <c r="DA10" s="306"/>
      <c r="DB10" s="306">
        <f t="shared" si="60"/>
        <v>0</v>
      </c>
      <c r="DC10" s="306"/>
      <c r="DD10" s="306"/>
      <c r="DE10" s="306">
        <f t="shared" si="61"/>
        <v>0</v>
      </c>
      <c r="DF10" s="306"/>
      <c r="DG10" s="306"/>
      <c r="DH10" s="306">
        <f t="shared" si="62"/>
        <v>0</v>
      </c>
      <c r="DI10" s="306"/>
      <c r="DJ10" s="306"/>
      <c r="DK10" s="306">
        <f t="shared" si="63"/>
        <v>0</v>
      </c>
      <c r="DL10" s="306"/>
      <c r="DM10" s="306"/>
      <c r="DN10" s="306">
        <f t="shared" si="64"/>
        <v>0</v>
      </c>
      <c r="DO10" s="306"/>
      <c r="DP10" s="306"/>
      <c r="DQ10" s="306">
        <f t="shared" si="65"/>
        <v>0</v>
      </c>
      <c r="DR10" s="394">
        <f t="shared" si="66"/>
        <v>0</v>
      </c>
      <c r="DS10" s="394">
        <f t="shared" si="66"/>
        <v>0</v>
      </c>
      <c r="DT10" s="394">
        <f t="shared" si="66"/>
        <v>0</v>
      </c>
      <c r="DU10" s="306">
        <v>10261</v>
      </c>
      <c r="DV10" s="306">
        <v>10261</v>
      </c>
      <c r="DW10" s="306">
        <v>930</v>
      </c>
      <c r="DX10" s="306">
        <v>4400</v>
      </c>
      <c r="DY10" s="306">
        <v>4400</v>
      </c>
      <c r="DZ10" s="306">
        <v>0</v>
      </c>
      <c r="EA10" s="306">
        <v>5232</v>
      </c>
      <c r="EB10" s="306">
        <v>5232</v>
      </c>
      <c r="EC10" s="306">
        <v>4231</v>
      </c>
      <c r="ED10" s="306">
        <v>1500</v>
      </c>
      <c r="EE10" s="306">
        <v>1500</v>
      </c>
      <c r="EF10" s="306">
        <v>50</v>
      </c>
      <c r="EG10" s="306">
        <v>1100</v>
      </c>
      <c r="EH10" s="306">
        <v>1100</v>
      </c>
      <c r="EI10" s="306">
        <v>732</v>
      </c>
      <c r="EJ10" s="306"/>
      <c r="EK10" s="306"/>
      <c r="EL10" s="306"/>
      <c r="EM10" s="306"/>
      <c r="EN10" s="306"/>
      <c r="EO10" s="306"/>
      <c r="EP10" s="306">
        <v>3123</v>
      </c>
      <c r="EQ10" s="306">
        <v>3123</v>
      </c>
      <c r="ER10" s="306">
        <v>2545</v>
      </c>
      <c r="ES10" s="306"/>
      <c r="ET10" s="306"/>
      <c r="EU10" s="306"/>
      <c r="EV10" s="394">
        <f t="shared" si="67"/>
        <v>25616</v>
      </c>
      <c r="EW10" s="394">
        <f t="shared" si="67"/>
        <v>25616</v>
      </c>
      <c r="EX10" s="394">
        <f t="shared" si="67"/>
        <v>8488</v>
      </c>
      <c r="EY10" s="306"/>
      <c r="EZ10" s="306"/>
      <c r="FA10" s="306">
        <f t="shared" si="68"/>
        <v>0</v>
      </c>
      <c r="FB10" s="306"/>
      <c r="FC10" s="306"/>
      <c r="FD10" s="306">
        <f t="shared" si="69"/>
        <v>0</v>
      </c>
      <c r="FE10" s="306"/>
      <c r="FF10" s="306"/>
      <c r="FG10" s="306">
        <f t="shared" si="70"/>
        <v>0</v>
      </c>
      <c r="FH10" s="306"/>
      <c r="FI10" s="306"/>
      <c r="FJ10" s="306">
        <f t="shared" si="71"/>
        <v>0</v>
      </c>
      <c r="FK10" s="334"/>
      <c r="FL10" s="306"/>
      <c r="FM10" s="306">
        <f t="shared" si="72"/>
        <v>0</v>
      </c>
      <c r="FN10" s="334"/>
      <c r="FO10" s="306"/>
      <c r="FP10" s="306">
        <f t="shared" si="73"/>
        <v>0</v>
      </c>
      <c r="FQ10" s="334"/>
      <c r="FR10" s="306"/>
      <c r="FS10" s="306">
        <f t="shared" si="74"/>
        <v>0</v>
      </c>
      <c r="FT10" s="334"/>
      <c r="FU10" s="306"/>
      <c r="FV10" s="306">
        <f t="shared" si="75"/>
        <v>0</v>
      </c>
      <c r="FW10" s="334"/>
      <c r="FX10" s="306"/>
      <c r="FY10" s="306">
        <f t="shared" si="76"/>
        <v>0</v>
      </c>
      <c r="FZ10" s="334"/>
      <c r="GA10" s="306"/>
      <c r="GB10" s="306">
        <f t="shared" si="77"/>
        <v>0</v>
      </c>
      <c r="GC10" s="334"/>
      <c r="GD10" s="306"/>
      <c r="GE10" s="306">
        <f t="shared" si="78"/>
        <v>0</v>
      </c>
      <c r="GF10" s="334"/>
      <c r="GG10" s="306"/>
      <c r="GH10" s="306">
        <f t="shared" si="79"/>
        <v>0</v>
      </c>
      <c r="GI10" s="334"/>
      <c r="GJ10" s="306"/>
      <c r="GK10" s="306">
        <f t="shared" si="80"/>
        <v>0</v>
      </c>
      <c r="GL10" s="334">
        <f t="shared" si="81"/>
        <v>0</v>
      </c>
      <c r="GM10" s="334">
        <f t="shared" si="81"/>
        <v>0</v>
      </c>
      <c r="GN10" s="334">
        <f t="shared" si="81"/>
        <v>0</v>
      </c>
      <c r="GO10" s="334">
        <f t="shared" si="82"/>
        <v>0</v>
      </c>
      <c r="GP10" s="306"/>
      <c r="GQ10" s="306">
        <f t="shared" si="83"/>
        <v>0</v>
      </c>
      <c r="GR10" s="334">
        <f t="shared" si="84"/>
        <v>0</v>
      </c>
      <c r="GS10" s="306"/>
      <c r="GT10" s="306">
        <f t="shared" si="85"/>
        <v>0</v>
      </c>
      <c r="GU10" s="334">
        <f t="shared" si="86"/>
        <v>0</v>
      </c>
      <c r="GV10" s="306"/>
      <c r="GW10" s="306">
        <f t="shared" si="87"/>
        <v>0</v>
      </c>
      <c r="GX10" s="334">
        <f t="shared" si="88"/>
        <v>0</v>
      </c>
      <c r="GY10" s="334">
        <f t="shared" si="26"/>
        <v>0</v>
      </c>
      <c r="GZ10" s="334">
        <f t="shared" si="26"/>
        <v>0</v>
      </c>
      <c r="HA10" s="334">
        <f t="shared" si="89"/>
        <v>25616</v>
      </c>
      <c r="HB10" s="334">
        <f t="shared" si="27"/>
        <v>25616</v>
      </c>
      <c r="HC10" s="347">
        <f t="shared" si="27"/>
        <v>8488</v>
      </c>
    </row>
    <row r="11" spans="1:211" x14ac:dyDescent="0.2">
      <c r="A11" s="305" t="s">
        <v>568</v>
      </c>
      <c r="B11" s="306">
        <v>0</v>
      </c>
      <c r="C11" s="306"/>
      <c r="D11" s="306">
        <f t="shared" si="28"/>
        <v>0</v>
      </c>
      <c r="E11" s="306">
        <v>0</v>
      </c>
      <c r="F11" s="306"/>
      <c r="G11" s="306">
        <f t="shared" si="29"/>
        <v>0</v>
      </c>
      <c r="H11" s="306">
        <v>0</v>
      </c>
      <c r="I11" s="306"/>
      <c r="J11" s="306">
        <f t="shared" si="30"/>
        <v>0</v>
      </c>
      <c r="K11" s="306">
        <v>0</v>
      </c>
      <c r="L11" s="306"/>
      <c r="M11" s="306">
        <f t="shared" si="31"/>
        <v>0</v>
      </c>
      <c r="N11" s="306">
        <v>0</v>
      </c>
      <c r="O11" s="306"/>
      <c r="P11" s="306">
        <f t="shared" si="32"/>
        <v>0</v>
      </c>
      <c r="Q11" s="306">
        <v>0</v>
      </c>
      <c r="R11" s="306"/>
      <c r="S11" s="306">
        <f t="shared" si="33"/>
        <v>0</v>
      </c>
      <c r="T11" s="306">
        <v>0</v>
      </c>
      <c r="U11" s="306"/>
      <c r="V11" s="306">
        <f t="shared" si="34"/>
        <v>0</v>
      </c>
      <c r="W11" s="306">
        <v>0</v>
      </c>
      <c r="X11" s="306"/>
      <c r="Y11" s="306">
        <f t="shared" si="35"/>
        <v>0</v>
      </c>
      <c r="Z11" s="306">
        <v>0</v>
      </c>
      <c r="AA11" s="306"/>
      <c r="AB11" s="306"/>
      <c r="AC11" s="306"/>
      <c r="AD11" s="306"/>
      <c r="AE11" s="306"/>
      <c r="AF11" s="306"/>
      <c r="AG11" s="306"/>
      <c r="AH11" s="306">
        <f t="shared" si="36"/>
        <v>0</v>
      </c>
      <c r="AI11" s="306"/>
      <c r="AJ11" s="306"/>
      <c r="AK11" s="306">
        <f t="shared" si="37"/>
        <v>0</v>
      </c>
      <c r="AL11" s="306"/>
      <c r="AM11" s="306"/>
      <c r="AN11" s="306">
        <f t="shared" si="38"/>
        <v>0</v>
      </c>
      <c r="AO11" s="306"/>
      <c r="AP11" s="306"/>
      <c r="AQ11" s="306">
        <f t="shared" si="39"/>
        <v>0</v>
      </c>
      <c r="AR11" s="306"/>
      <c r="AS11" s="306"/>
      <c r="AT11" s="306">
        <f t="shared" si="40"/>
        <v>0</v>
      </c>
      <c r="AU11" s="306"/>
      <c r="AV11" s="306"/>
      <c r="AW11" s="306">
        <f t="shared" si="41"/>
        <v>0</v>
      </c>
      <c r="AX11" s="306"/>
      <c r="AY11" s="306"/>
      <c r="AZ11" s="306">
        <f t="shared" si="42"/>
        <v>0</v>
      </c>
      <c r="BA11" s="306"/>
      <c r="BB11" s="306"/>
      <c r="BC11" s="306">
        <f t="shared" si="43"/>
        <v>0</v>
      </c>
      <c r="BD11" s="306"/>
      <c r="BE11" s="306"/>
      <c r="BF11" s="306">
        <f t="shared" si="44"/>
        <v>0</v>
      </c>
      <c r="BG11" s="306"/>
      <c r="BH11" s="306"/>
      <c r="BI11" s="306">
        <f t="shared" si="45"/>
        <v>0</v>
      </c>
      <c r="BJ11" s="306"/>
      <c r="BK11" s="306"/>
      <c r="BL11" s="306">
        <f t="shared" si="46"/>
        <v>0</v>
      </c>
      <c r="BM11" s="306"/>
      <c r="BN11" s="306"/>
      <c r="BO11" s="306">
        <f t="shared" si="47"/>
        <v>0</v>
      </c>
      <c r="BP11" s="306"/>
      <c r="BQ11" s="306"/>
      <c r="BR11" s="306">
        <f t="shared" si="48"/>
        <v>0</v>
      </c>
      <c r="BS11" s="306"/>
      <c r="BT11" s="306"/>
      <c r="BU11" s="306">
        <f t="shared" si="49"/>
        <v>0</v>
      </c>
      <c r="BV11" s="306"/>
      <c r="BW11" s="306"/>
      <c r="BX11" s="306">
        <f t="shared" si="50"/>
        <v>0</v>
      </c>
      <c r="BY11" s="306"/>
      <c r="BZ11" s="306"/>
      <c r="CA11" s="306">
        <f t="shared" si="51"/>
        <v>0</v>
      </c>
      <c r="CB11" s="306"/>
      <c r="CC11" s="306"/>
      <c r="CD11" s="306">
        <f t="shared" si="52"/>
        <v>0</v>
      </c>
      <c r="CE11" s="306"/>
      <c r="CF11" s="306"/>
      <c r="CG11" s="306">
        <f t="shared" si="53"/>
        <v>0</v>
      </c>
      <c r="CH11" s="306"/>
      <c r="CI11" s="306"/>
      <c r="CJ11" s="306">
        <f t="shared" si="54"/>
        <v>0</v>
      </c>
      <c r="CK11" s="306"/>
      <c r="CL11" s="306"/>
      <c r="CM11" s="306">
        <f t="shared" si="55"/>
        <v>0</v>
      </c>
      <c r="CN11" s="306"/>
      <c r="CO11" s="306"/>
      <c r="CP11" s="306">
        <f t="shared" si="56"/>
        <v>0</v>
      </c>
      <c r="CQ11" s="306"/>
      <c r="CR11" s="306"/>
      <c r="CS11" s="306">
        <f t="shared" si="57"/>
        <v>0</v>
      </c>
      <c r="CT11" s="306"/>
      <c r="CU11" s="306"/>
      <c r="CV11" s="306">
        <f t="shared" si="58"/>
        <v>0</v>
      </c>
      <c r="CW11" s="306"/>
      <c r="CX11" s="306"/>
      <c r="CY11" s="306">
        <f t="shared" si="59"/>
        <v>0</v>
      </c>
      <c r="CZ11" s="306"/>
      <c r="DA11" s="306"/>
      <c r="DB11" s="306">
        <f t="shared" si="60"/>
        <v>0</v>
      </c>
      <c r="DC11" s="306"/>
      <c r="DD11" s="306"/>
      <c r="DE11" s="306">
        <f t="shared" si="61"/>
        <v>0</v>
      </c>
      <c r="DF11" s="306"/>
      <c r="DG11" s="306"/>
      <c r="DH11" s="306">
        <f t="shared" si="62"/>
        <v>0</v>
      </c>
      <c r="DI11" s="306"/>
      <c r="DJ11" s="306"/>
      <c r="DK11" s="306">
        <f t="shared" si="63"/>
        <v>0</v>
      </c>
      <c r="DL11" s="306"/>
      <c r="DM11" s="306"/>
      <c r="DN11" s="306">
        <f t="shared" si="64"/>
        <v>0</v>
      </c>
      <c r="DO11" s="306"/>
      <c r="DP11" s="306"/>
      <c r="DQ11" s="306">
        <f t="shared" si="65"/>
        <v>0</v>
      </c>
      <c r="DR11" s="394">
        <f t="shared" si="66"/>
        <v>0</v>
      </c>
      <c r="DS11" s="394">
        <f t="shared" si="66"/>
        <v>0</v>
      </c>
      <c r="DT11" s="394">
        <f t="shared" si="66"/>
        <v>0</v>
      </c>
      <c r="DU11" s="306">
        <v>0</v>
      </c>
      <c r="DV11" s="306"/>
      <c r="DW11" s="306"/>
      <c r="DX11" s="306">
        <v>0</v>
      </c>
      <c r="DY11" s="306"/>
      <c r="DZ11" s="306"/>
      <c r="EA11" s="306">
        <v>0</v>
      </c>
      <c r="EB11" s="306"/>
      <c r="EC11" s="306"/>
      <c r="ED11" s="306">
        <v>0</v>
      </c>
      <c r="EE11" s="306"/>
      <c r="EF11" s="306"/>
      <c r="EG11" s="306">
        <v>0</v>
      </c>
      <c r="EH11" s="306"/>
      <c r="EI11" s="306"/>
      <c r="EJ11" s="306"/>
      <c r="EK11" s="306"/>
      <c r="EL11" s="306"/>
      <c r="EM11" s="306"/>
      <c r="EN11" s="306"/>
      <c r="EO11" s="306"/>
      <c r="EP11" s="306">
        <v>0</v>
      </c>
      <c r="EQ11" s="306"/>
      <c r="ER11" s="306"/>
      <c r="ES11" s="306"/>
      <c r="ET11" s="306"/>
      <c r="EU11" s="306"/>
      <c r="EV11" s="394">
        <f t="shared" si="67"/>
        <v>0</v>
      </c>
      <c r="EW11" s="394">
        <f t="shared" si="67"/>
        <v>0</v>
      </c>
      <c r="EX11" s="394">
        <f t="shared" si="67"/>
        <v>0</v>
      </c>
      <c r="EY11" s="306"/>
      <c r="EZ11" s="306"/>
      <c r="FA11" s="306">
        <f t="shared" si="68"/>
        <v>0</v>
      </c>
      <c r="FB11" s="306"/>
      <c r="FC11" s="306"/>
      <c r="FD11" s="306">
        <f t="shared" si="69"/>
        <v>0</v>
      </c>
      <c r="FE11" s="306"/>
      <c r="FF11" s="306"/>
      <c r="FG11" s="306">
        <f t="shared" si="70"/>
        <v>0</v>
      </c>
      <c r="FH11" s="306"/>
      <c r="FI11" s="306"/>
      <c r="FJ11" s="306">
        <f t="shared" si="71"/>
        <v>0</v>
      </c>
      <c r="FK11" s="334"/>
      <c r="FL11" s="306"/>
      <c r="FM11" s="306">
        <f t="shared" si="72"/>
        <v>0</v>
      </c>
      <c r="FN11" s="334"/>
      <c r="FO11" s="306"/>
      <c r="FP11" s="306">
        <f t="shared" si="73"/>
        <v>0</v>
      </c>
      <c r="FQ11" s="334"/>
      <c r="FR11" s="306"/>
      <c r="FS11" s="306">
        <f t="shared" si="74"/>
        <v>0</v>
      </c>
      <c r="FT11" s="334"/>
      <c r="FU11" s="306"/>
      <c r="FV11" s="306">
        <f t="shared" si="75"/>
        <v>0</v>
      </c>
      <c r="FW11" s="334"/>
      <c r="FX11" s="306"/>
      <c r="FY11" s="306">
        <f t="shared" si="76"/>
        <v>0</v>
      </c>
      <c r="FZ11" s="334"/>
      <c r="GA11" s="306"/>
      <c r="GB11" s="306">
        <f t="shared" si="77"/>
        <v>0</v>
      </c>
      <c r="GC11" s="334"/>
      <c r="GD11" s="306"/>
      <c r="GE11" s="306">
        <f t="shared" si="78"/>
        <v>0</v>
      </c>
      <c r="GF11" s="334"/>
      <c r="GG11" s="306"/>
      <c r="GH11" s="306">
        <f t="shared" si="79"/>
        <v>0</v>
      </c>
      <c r="GI11" s="334"/>
      <c r="GJ11" s="306"/>
      <c r="GK11" s="306">
        <f t="shared" si="80"/>
        <v>0</v>
      </c>
      <c r="GL11" s="334">
        <f t="shared" si="81"/>
        <v>0</v>
      </c>
      <c r="GM11" s="334">
        <f t="shared" si="81"/>
        <v>0</v>
      </c>
      <c r="GN11" s="334">
        <f t="shared" si="81"/>
        <v>0</v>
      </c>
      <c r="GO11" s="334">
        <f t="shared" si="82"/>
        <v>0</v>
      </c>
      <c r="GP11" s="306"/>
      <c r="GQ11" s="306">
        <f t="shared" si="83"/>
        <v>0</v>
      </c>
      <c r="GR11" s="334">
        <f t="shared" si="84"/>
        <v>0</v>
      </c>
      <c r="GS11" s="306"/>
      <c r="GT11" s="306">
        <f t="shared" si="85"/>
        <v>0</v>
      </c>
      <c r="GU11" s="334">
        <f t="shared" si="86"/>
        <v>0</v>
      </c>
      <c r="GV11" s="306"/>
      <c r="GW11" s="306">
        <f t="shared" si="87"/>
        <v>0</v>
      </c>
      <c r="GX11" s="334">
        <f t="shared" si="88"/>
        <v>0</v>
      </c>
      <c r="GY11" s="334">
        <f t="shared" si="26"/>
        <v>0</v>
      </c>
      <c r="GZ11" s="334">
        <f t="shared" si="26"/>
        <v>0</v>
      </c>
      <c r="HA11" s="334">
        <f t="shared" si="89"/>
        <v>0</v>
      </c>
      <c r="HB11" s="334">
        <f t="shared" si="27"/>
        <v>0</v>
      </c>
      <c r="HC11" s="347">
        <f t="shared" si="27"/>
        <v>0</v>
      </c>
    </row>
    <row r="12" spans="1:211" s="167" customFormat="1" x14ac:dyDescent="0.2">
      <c r="A12" s="309" t="s">
        <v>569</v>
      </c>
      <c r="B12" s="310">
        <f>B13+B14+B15+B16+B17</f>
        <v>0</v>
      </c>
      <c r="C12" s="310">
        <f t="shared" ref="C12:D12" si="90">C13+C14+C15+C16+C17</f>
        <v>0</v>
      </c>
      <c r="D12" s="310">
        <f t="shared" si="90"/>
        <v>0</v>
      </c>
      <c r="E12" s="310">
        <f>E13+E14+E15+E16+E17</f>
        <v>0</v>
      </c>
      <c r="F12" s="310">
        <f t="shared" ref="F12:G12" si="91">F13+F14+F15+F16+F17</f>
        <v>0</v>
      </c>
      <c r="G12" s="310">
        <f t="shared" si="91"/>
        <v>0</v>
      </c>
      <c r="H12" s="310">
        <f>H13+H14+H15+H16+H17</f>
        <v>0</v>
      </c>
      <c r="I12" s="310">
        <f t="shared" ref="I12:J12" si="92">I13+I14+I15+I16+I17</f>
        <v>0</v>
      </c>
      <c r="J12" s="310">
        <f t="shared" si="92"/>
        <v>0</v>
      </c>
      <c r="K12" s="310">
        <f>K13+K14+K15+K16+K17</f>
        <v>0</v>
      </c>
      <c r="L12" s="310">
        <f t="shared" ref="L12:M12" si="93">L13+L14+L15+L16+L17</f>
        <v>0</v>
      </c>
      <c r="M12" s="310">
        <f t="shared" si="93"/>
        <v>0</v>
      </c>
      <c r="N12" s="310">
        <f>N13+N14+N15+N16+N17</f>
        <v>0</v>
      </c>
      <c r="O12" s="310">
        <f t="shared" ref="O12:P12" si="94">O13+O14+O15+O16+O17</f>
        <v>0</v>
      </c>
      <c r="P12" s="310">
        <f t="shared" si="94"/>
        <v>0</v>
      </c>
      <c r="Q12" s="310">
        <f>Q13+Q14+Q15+Q16+Q17</f>
        <v>0</v>
      </c>
      <c r="R12" s="310">
        <f t="shared" ref="R12:S12" si="95">R13+R14+R15+R16+R17</f>
        <v>0</v>
      </c>
      <c r="S12" s="310">
        <f t="shared" si="95"/>
        <v>0</v>
      </c>
      <c r="T12" s="310">
        <f>T13+T14+T15+T16+T17</f>
        <v>0</v>
      </c>
      <c r="U12" s="310">
        <f t="shared" ref="U12:V12" si="96">U13+U14+U15+U16+U17</f>
        <v>0</v>
      </c>
      <c r="V12" s="310">
        <f t="shared" si="96"/>
        <v>0</v>
      </c>
      <c r="W12" s="310">
        <f>W13+W14+W15+W16+W17</f>
        <v>0</v>
      </c>
      <c r="X12" s="310">
        <f t="shared" ref="X12:CI12" si="97">X13+X14+X15+X16+X17</f>
        <v>0</v>
      </c>
      <c r="Y12" s="310">
        <f t="shared" si="97"/>
        <v>0</v>
      </c>
      <c r="Z12" s="310">
        <f t="shared" si="97"/>
        <v>0</v>
      </c>
      <c r="AA12" s="310">
        <f t="shared" si="97"/>
        <v>0</v>
      </c>
      <c r="AB12" s="310">
        <f t="shared" ref="AB12" si="98">AB13+AB14+AB15+AB16+AB17</f>
        <v>0</v>
      </c>
      <c r="AC12" s="310">
        <f t="shared" si="97"/>
        <v>0</v>
      </c>
      <c r="AD12" s="310">
        <f t="shared" si="97"/>
        <v>60079</v>
      </c>
      <c r="AE12" s="310">
        <f t="shared" si="97"/>
        <v>60079</v>
      </c>
      <c r="AF12" s="310">
        <f t="shared" si="97"/>
        <v>0</v>
      </c>
      <c r="AG12" s="310">
        <f t="shared" si="97"/>
        <v>0</v>
      </c>
      <c r="AH12" s="310">
        <f t="shared" si="97"/>
        <v>0</v>
      </c>
      <c r="AI12" s="310">
        <f t="shared" si="97"/>
        <v>0</v>
      </c>
      <c r="AJ12" s="310">
        <f t="shared" si="97"/>
        <v>0</v>
      </c>
      <c r="AK12" s="310">
        <f t="shared" si="97"/>
        <v>0</v>
      </c>
      <c r="AL12" s="310">
        <f t="shared" si="97"/>
        <v>0</v>
      </c>
      <c r="AM12" s="310">
        <f t="shared" si="97"/>
        <v>0</v>
      </c>
      <c r="AN12" s="310">
        <f t="shared" si="97"/>
        <v>0</v>
      </c>
      <c r="AO12" s="310">
        <f t="shared" si="97"/>
        <v>0</v>
      </c>
      <c r="AP12" s="310">
        <f t="shared" si="97"/>
        <v>0</v>
      </c>
      <c r="AQ12" s="310">
        <f t="shared" si="97"/>
        <v>0</v>
      </c>
      <c r="AR12" s="310">
        <f>AR13+AR14+AR15+AR16+AR17</f>
        <v>0</v>
      </c>
      <c r="AS12" s="310">
        <f t="shared" ref="AS12:AT12" si="99">AS13+AS14+AS15+AS16+AS17</f>
        <v>0</v>
      </c>
      <c r="AT12" s="310">
        <f t="shared" si="99"/>
        <v>0</v>
      </c>
      <c r="AU12" s="310">
        <f t="shared" si="97"/>
        <v>0</v>
      </c>
      <c r="AV12" s="310">
        <f t="shared" si="97"/>
        <v>0</v>
      </c>
      <c r="AW12" s="310">
        <f t="shared" si="97"/>
        <v>0</v>
      </c>
      <c r="AX12" s="310">
        <f t="shared" si="97"/>
        <v>0</v>
      </c>
      <c r="AY12" s="310">
        <f t="shared" si="97"/>
        <v>0</v>
      </c>
      <c r="AZ12" s="310">
        <f t="shared" si="97"/>
        <v>0</v>
      </c>
      <c r="BA12" s="310">
        <f t="shared" si="97"/>
        <v>0</v>
      </c>
      <c r="BB12" s="310">
        <f t="shared" si="97"/>
        <v>0</v>
      </c>
      <c r="BC12" s="310">
        <f t="shared" si="97"/>
        <v>0</v>
      </c>
      <c r="BD12" s="310">
        <f t="shared" si="97"/>
        <v>0</v>
      </c>
      <c r="BE12" s="310">
        <f t="shared" si="97"/>
        <v>0</v>
      </c>
      <c r="BF12" s="310">
        <f t="shared" si="97"/>
        <v>0</v>
      </c>
      <c r="BG12" s="310">
        <f t="shared" si="97"/>
        <v>0</v>
      </c>
      <c r="BH12" s="310">
        <f t="shared" si="97"/>
        <v>0</v>
      </c>
      <c r="BI12" s="310">
        <f t="shared" si="97"/>
        <v>0</v>
      </c>
      <c r="BJ12" s="310">
        <f t="shared" si="97"/>
        <v>0</v>
      </c>
      <c r="BK12" s="310">
        <f t="shared" si="97"/>
        <v>0</v>
      </c>
      <c r="BL12" s="310">
        <f t="shared" si="97"/>
        <v>0</v>
      </c>
      <c r="BM12" s="310">
        <f t="shared" si="97"/>
        <v>0</v>
      </c>
      <c r="BN12" s="310">
        <f t="shared" si="97"/>
        <v>0</v>
      </c>
      <c r="BO12" s="310">
        <f t="shared" si="97"/>
        <v>0</v>
      </c>
      <c r="BP12" s="310">
        <f t="shared" si="97"/>
        <v>0</v>
      </c>
      <c r="BQ12" s="310">
        <f t="shared" si="97"/>
        <v>0</v>
      </c>
      <c r="BR12" s="310">
        <f t="shared" si="97"/>
        <v>0</v>
      </c>
      <c r="BS12" s="310">
        <f t="shared" si="97"/>
        <v>0</v>
      </c>
      <c r="BT12" s="310">
        <f t="shared" si="97"/>
        <v>0</v>
      </c>
      <c r="BU12" s="310">
        <f t="shared" si="97"/>
        <v>0</v>
      </c>
      <c r="BV12" s="310">
        <f t="shared" si="97"/>
        <v>0</v>
      </c>
      <c r="BW12" s="310">
        <f t="shared" si="97"/>
        <v>0</v>
      </c>
      <c r="BX12" s="310">
        <f t="shared" si="97"/>
        <v>0</v>
      </c>
      <c r="BY12" s="310">
        <f t="shared" si="97"/>
        <v>0</v>
      </c>
      <c r="BZ12" s="310">
        <f t="shared" si="97"/>
        <v>0</v>
      </c>
      <c r="CA12" s="310">
        <f t="shared" si="97"/>
        <v>0</v>
      </c>
      <c r="CB12" s="310">
        <f t="shared" si="97"/>
        <v>0</v>
      </c>
      <c r="CC12" s="310">
        <f t="shared" si="97"/>
        <v>0</v>
      </c>
      <c r="CD12" s="310">
        <f t="shared" si="97"/>
        <v>0</v>
      </c>
      <c r="CE12" s="310">
        <f t="shared" si="97"/>
        <v>0</v>
      </c>
      <c r="CF12" s="310">
        <f t="shared" si="97"/>
        <v>0</v>
      </c>
      <c r="CG12" s="310">
        <f t="shared" si="97"/>
        <v>0</v>
      </c>
      <c r="CH12" s="310">
        <f t="shared" si="97"/>
        <v>0</v>
      </c>
      <c r="CI12" s="310">
        <f t="shared" si="97"/>
        <v>0</v>
      </c>
      <c r="CJ12" s="310">
        <f t="shared" ref="CJ12:EU12" si="100">CJ13+CJ14+CJ15+CJ16+CJ17</f>
        <v>0</v>
      </c>
      <c r="CK12" s="310">
        <f t="shared" si="100"/>
        <v>0</v>
      </c>
      <c r="CL12" s="310">
        <f t="shared" si="100"/>
        <v>0</v>
      </c>
      <c r="CM12" s="310">
        <f t="shared" si="100"/>
        <v>0</v>
      </c>
      <c r="CN12" s="310">
        <f t="shared" si="100"/>
        <v>0</v>
      </c>
      <c r="CO12" s="310">
        <f t="shared" si="100"/>
        <v>0</v>
      </c>
      <c r="CP12" s="310">
        <f t="shared" si="100"/>
        <v>0</v>
      </c>
      <c r="CQ12" s="310">
        <f t="shared" si="100"/>
        <v>0</v>
      </c>
      <c r="CR12" s="310">
        <f t="shared" si="100"/>
        <v>0</v>
      </c>
      <c r="CS12" s="310">
        <f t="shared" si="100"/>
        <v>0</v>
      </c>
      <c r="CT12" s="310">
        <f t="shared" si="100"/>
        <v>0</v>
      </c>
      <c r="CU12" s="310">
        <f t="shared" si="100"/>
        <v>0</v>
      </c>
      <c r="CV12" s="310">
        <f t="shared" si="100"/>
        <v>0</v>
      </c>
      <c r="CW12" s="310">
        <f t="shared" si="100"/>
        <v>0</v>
      </c>
      <c r="CX12" s="310">
        <f t="shared" si="100"/>
        <v>0</v>
      </c>
      <c r="CY12" s="310">
        <f t="shared" si="100"/>
        <v>0</v>
      </c>
      <c r="CZ12" s="310">
        <f t="shared" si="100"/>
        <v>0</v>
      </c>
      <c r="DA12" s="310">
        <f t="shared" si="100"/>
        <v>0</v>
      </c>
      <c r="DB12" s="310">
        <f t="shared" si="100"/>
        <v>0</v>
      </c>
      <c r="DC12" s="310">
        <f t="shared" si="100"/>
        <v>0</v>
      </c>
      <c r="DD12" s="310">
        <f t="shared" si="100"/>
        <v>0</v>
      </c>
      <c r="DE12" s="310">
        <f t="shared" si="100"/>
        <v>0</v>
      </c>
      <c r="DF12" s="310">
        <f t="shared" si="100"/>
        <v>0</v>
      </c>
      <c r="DG12" s="310">
        <f t="shared" si="100"/>
        <v>0</v>
      </c>
      <c r="DH12" s="310">
        <f t="shared" si="100"/>
        <v>0</v>
      </c>
      <c r="DI12" s="310">
        <f t="shared" si="100"/>
        <v>0</v>
      </c>
      <c r="DJ12" s="310">
        <f t="shared" si="100"/>
        <v>0</v>
      </c>
      <c r="DK12" s="310">
        <f t="shared" si="100"/>
        <v>0</v>
      </c>
      <c r="DL12" s="310">
        <f t="shared" si="100"/>
        <v>0</v>
      </c>
      <c r="DM12" s="310">
        <f t="shared" si="100"/>
        <v>0</v>
      </c>
      <c r="DN12" s="310">
        <f t="shared" si="100"/>
        <v>0</v>
      </c>
      <c r="DO12" s="310">
        <f t="shared" si="100"/>
        <v>0</v>
      </c>
      <c r="DP12" s="310">
        <f t="shared" si="100"/>
        <v>0</v>
      </c>
      <c r="DQ12" s="310">
        <f t="shared" si="100"/>
        <v>0</v>
      </c>
      <c r="DR12" s="395">
        <f t="shared" si="100"/>
        <v>0</v>
      </c>
      <c r="DS12" s="395">
        <f t="shared" si="100"/>
        <v>60079</v>
      </c>
      <c r="DT12" s="395">
        <f t="shared" si="100"/>
        <v>60079</v>
      </c>
      <c r="DU12" s="310">
        <f t="shared" si="100"/>
        <v>0</v>
      </c>
      <c r="DV12" s="310">
        <f t="shared" si="100"/>
        <v>12466</v>
      </c>
      <c r="DW12" s="310">
        <f t="shared" si="100"/>
        <v>12466</v>
      </c>
      <c r="DX12" s="310">
        <f t="shared" si="100"/>
        <v>0</v>
      </c>
      <c r="DY12" s="310">
        <f t="shared" si="100"/>
        <v>1406</v>
      </c>
      <c r="DZ12" s="310">
        <f t="shared" si="100"/>
        <v>1406</v>
      </c>
      <c r="EA12" s="310">
        <f t="shared" si="100"/>
        <v>0</v>
      </c>
      <c r="EB12" s="310">
        <f t="shared" si="100"/>
        <v>1274</v>
      </c>
      <c r="EC12" s="310">
        <f t="shared" si="100"/>
        <v>1274</v>
      </c>
      <c r="ED12" s="310">
        <f t="shared" si="100"/>
        <v>0</v>
      </c>
      <c r="EE12" s="310">
        <f t="shared" si="100"/>
        <v>1177</v>
      </c>
      <c r="EF12" s="310">
        <f t="shared" si="100"/>
        <v>1177</v>
      </c>
      <c r="EG12" s="310">
        <f t="shared" si="100"/>
        <v>0</v>
      </c>
      <c r="EH12" s="310">
        <f t="shared" si="100"/>
        <v>397</v>
      </c>
      <c r="EI12" s="310">
        <f t="shared" si="100"/>
        <v>397</v>
      </c>
      <c r="EJ12" s="310">
        <f t="shared" si="100"/>
        <v>0</v>
      </c>
      <c r="EK12" s="310">
        <f t="shared" si="100"/>
        <v>0</v>
      </c>
      <c r="EL12" s="310">
        <f t="shared" si="100"/>
        <v>0</v>
      </c>
      <c r="EM12" s="310">
        <f t="shared" si="100"/>
        <v>0</v>
      </c>
      <c r="EN12" s="310">
        <f t="shared" si="100"/>
        <v>0</v>
      </c>
      <c r="EO12" s="310">
        <f t="shared" si="100"/>
        <v>0</v>
      </c>
      <c r="EP12" s="310">
        <f t="shared" si="100"/>
        <v>0</v>
      </c>
      <c r="EQ12" s="310">
        <f t="shared" si="100"/>
        <v>43637</v>
      </c>
      <c r="ER12" s="310">
        <f t="shared" si="100"/>
        <v>43637</v>
      </c>
      <c r="ES12" s="310">
        <f t="shared" si="100"/>
        <v>0</v>
      </c>
      <c r="ET12" s="310">
        <f t="shared" si="100"/>
        <v>0</v>
      </c>
      <c r="EU12" s="310">
        <f t="shared" si="100"/>
        <v>0</v>
      </c>
      <c r="EV12" s="395">
        <f t="shared" ref="EV12:HC12" si="101">EV13+EV14+EV15+EV16+EV17</f>
        <v>0</v>
      </c>
      <c r="EW12" s="395">
        <f t="shared" si="101"/>
        <v>60357</v>
      </c>
      <c r="EX12" s="395">
        <f t="shared" si="101"/>
        <v>60357</v>
      </c>
      <c r="EY12" s="310">
        <f t="shared" si="101"/>
        <v>0</v>
      </c>
      <c r="EZ12" s="310">
        <f t="shared" si="101"/>
        <v>0</v>
      </c>
      <c r="FA12" s="310">
        <f t="shared" si="101"/>
        <v>0</v>
      </c>
      <c r="FB12" s="310">
        <f t="shared" si="101"/>
        <v>0</v>
      </c>
      <c r="FC12" s="310">
        <f t="shared" si="101"/>
        <v>0</v>
      </c>
      <c r="FD12" s="310">
        <f t="shared" si="101"/>
        <v>0</v>
      </c>
      <c r="FE12" s="310">
        <f t="shared" si="101"/>
        <v>0</v>
      </c>
      <c r="FF12" s="310">
        <f t="shared" si="101"/>
        <v>0</v>
      </c>
      <c r="FG12" s="310">
        <f t="shared" si="101"/>
        <v>0</v>
      </c>
      <c r="FH12" s="310">
        <f t="shared" si="101"/>
        <v>0</v>
      </c>
      <c r="FI12" s="310">
        <f t="shared" si="101"/>
        <v>0</v>
      </c>
      <c r="FJ12" s="310">
        <f t="shared" si="101"/>
        <v>0</v>
      </c>
      <c r="FK12" s="310">
        <f t="shared" si="101"/>
        <v>0</v>
      </c>
      <c r="FL12" s="310">
        <f t="shared" si="101"/>
        <v>0</v>
      </c>
      <c r="FM12" s="310">
        <f t="shared" si="101"/>
        <v>0</v>
      </c>
      <c r="FN12" s="310">
        <f t="shared" si="101"/>
        <v>0</v>
      </c>
      <c r="FO12" s="310">
        <f t="shared" si="101"/>
        <v>0</v>
      </c>
      <c r="FP12" s="310">
        <f t="shared" si="101"/>
        <v>0</v>
      </c>
      <c r="FQ12" s="310">
        <f t="shared" si="101"/>
        <v>0</v>
      </c>
      <c r="FR12" s="310">
        <f t="shared" si="101"/>
        <v>0</v>
      </c>
      <c r="FS12" s="310">
        <f t="shared" si="101"/>
        <v>0</v>
      </c>
      <c r="FT12" s="310">
        <f t="shared" si="101"/>
        <v>0</v>
      </c>
      <c r="FU12" s="310">
        <f t="shared" si="101"/>
        <v>0</v>
      </c>
      <c r="FV12" s="310">
        <f t="shared" si="101"/>
        <v>0</v>
      </c>
      <c r="FW12" s="310">
        <f t="shared" si="101"/>
        <v>0</v>
      </c>
      <c r="FX12" s="310">
        <f t="shared" si="101"/>
        <v>0</v>
      </c>
      <c r="FY12" s="310">
        <f t="shared" si="101"/>
        <v>0</v>
      </c>
      <c r="FZ12" s="310">
        <f t="shared" si="101"/>
        <v>0</v>
      </c>
      <c r="GA12" s="310">
        <f t="shared" si="101"/>
        <v>0</v>
      </c>
      <c r="GB12" s="310">
        <f t="shared" si="101"/>
        <v>0</v>
      </c>
      <c r="GC12" s="310">
        <f t="shared" si="101"/>
        <v>0</v>
      </c>
      <c r="GD12" s="310">
        <f t="shared" si="101"/>
        <v>0</v>
      </c>
      <c r="GE12" s="310">
        <f t="shared" si="101"/>
        <v>0</v>
      </c>
      <c r="GF12" s="310">
        <f t="shared" si="101"/>
        <v>0</v>
      </c>
      <c r="GG12" s="310">
        <f t="shared" si="101"/>
        <v>0</v>
      </c>
      <c r="GH12" s="310">
        <f t="shared" si="101"/>
        <v>0</v>
      </c>
      <c r="GI12" s="310">
        <f t="shared" si="101"/>
        <v>0</v>
      </c>
      <c r="GJ12" s="310">
        <f t="shared" si="101"/>
        <v>0</v>
      </c>
      <c r="GK12" s="310">
        <f t="shared" si="101"/>
        <v>0</v>
      </c>
      <c r="GL12" s="310">
        <f t="shared" si="101"/>
        <v>0</v>
      </c>
      <c r="GM12" s="310">
        <f t="shared" si="101"/>
        <v>0</v>
      </c>
      <c r="GN12" s="310">
        <f t="shared" si="101"/>
        <v>0</v>
      </c>
      <c r="GO12" s="310">
        <f t="shared" si="101"/>
        <v>0</v>
      </c>
      <c r="GP12" s="310">
        <f t="shared" si="101"/>
        <v>0</v>
      </c>
      <c r="GQ12" s="310">
        <f t="shared" si="101"/>
        <v>0</v>
      </c>
      <c r="GR12" s="310">
        <f t="shared" si="101"/>
        <v>0</v>
      </c>
      <c r="GS12" s="310">
        <f t="shared" si="101"/>
        <v>0</v>
      </c>
      <c r="GT12" s="310">
        <f t="shared" si="101"/>
        <v>0</v>
      </c>
      <c r="GU12" s="310">
        <f t="shared" si="101"/>
        <v>0</v>
      </c>
      <c r="GV12" s="310">
        <f t="shared" si="101"/>
        <v>0</v>
      </c>
      <c r="GW12" s="310">
        <f t="shared" si="101"/>
        <v>0</v>
      </c>
      <c r="GX12" s="310">
        <f t="shared" si="101"/>
        <v>0</v>
      </c>
      <c r="GY12" s="310">
        <f t="shared" si="101"/>
        <v>0</v>
      </c>
      <c r="GZ12" s="310">
        <f t="shared" si="101"/>
        <v>0</v>
      </c>
      <c r="HA12" s="310">
        <f t="shared" si="101"/>
        <v>0</v>
      </c>
      <c r="HB12" s="310">
        <f t="shared" si="101"/>
        <v>120436</v>
      </c>
      <c r="HC12" s="311">
        <f t="shared" si="101"/>
        <v>120436</v>
      </c>
    </row>
    <row r="13" spans="1:211" x14ac:dyDescent="0.2">
      <c r="A13" s="305" t="s">
        <v>570</v>
      </c>
      <c r="B13" s="306"/>
      <c r="C13" s="306"/>
      <c r="D13" s="306">
        <f t="shared" si="28"/>
        <v>0</v>
      </c>
      <c r="E13" s="306"/>
      <c r="F13" s="306"/>
      <c r="G13" s="306">
        <f t="shared" ref="G13:G17" si="102">E13+F13</f>
        <v>0</v>
      </c>
      <c r="H13" s="306"/>
      <c r="I13" s="306"/>
      <c r="J13" s="306">
        <f t="shared" ref="J13:J17" si="103">H13+I13</f>
        <v>0</v>
      </c>
      <c r="K13" s="306"/>
      <c r="L13" s="306"/>
      <c r="M13" s="306">
        <f t="shared" ref="M13:M17" si="104">K13+L13</f>
        <v>0</v>
      </c>
      <c r="N13" s="306"/>
      <c r="O13" s="306"/>
      <c r="P13" s="306">
        <f t="shared" ref="P13:P17" si="105">N13+O13</f>
        <v>0</v>
      </c>
      <c r="Q13" s="306"/>
      <c r="R13" s="306"/>
      <c r="S13" s="306">
        <f t="shared" ref="S13:S17" si="106">Q13+R13</f>
        <v>0</v>
      </c>
      <c r="T13" s="306"/>
      <c r="U13" s="306"/>
      <c r="V13" s="306">
        <f t="shared" ref="V13:V17" si="107">T13+U13</f>
        <v>0</v>
      </c>
      <c r="W13" s="306"/>
      <c r="X13" s="306"/>
      <c r="Y13" s="306">
        <f t="shared" ref="Y13:Y17" si="108">W13+X13</f>
        <v>0</v>
      </c>
      <c r="Z13" s="306"/>
      <c r="AA13" s="306"/>
      <c r="AB13" s="306"/>
      <c r="AC13" s="306">
        <v>0</v>
      </c>
      <c r="AD13" s="306">
        <v>60079</v>
      </c>
      <c r="AE13" s="306">
        <v>60079</v>
      </c>
      <c r="AF13" s="306"/>
      <c r="AG13" s="306"/>
      <c r="AH13" s="306">
        <f t="shared" ref="AH13:AH17" si="109">AF13+AG13</f>
        <v>0</v>
      </c>
      <c r="AI13" s="306"/>
      <c r="AJ13" s="306"/>
      <c r="AK13" s="306">
        <f t="shared" ref="AK13:AK17" si="110">AI13+AJ13</f>
        <v>0</v>
      </c>
      <c r="AL13" s="306"/>
      <c r="AM13" s="306"/>
      <c r="AN13" s="306">
        <f t="shared" ref="AN13:AN17" si="111">AL13+AM13</f>
        <v>0</v>
      </c>
      <c r="AO13" s="306"/>
      <c r="AP13" s="306"/>
      <c r="AQ13" s="306">
        <f t="shared" ref="AQ13:AQ17" si="112">AO13+AP13</f>
        <v>0</v>
      </c>
      <c r="AR13" s="306"/>
      <c r="AS13" s="306"/>
      <c r="AT13" s="306">
        <f t="shared" ref="AT13:AT17" si="113">AR13+AS13</f>
        <v>0</v>
      </c>
      <c r="AU13" s="306"/>
      <c r="AV13" s="306"/>
      <c r="AW13" s="306">
        <f t="shared" ref="AW13:AW17" si="114">AU13+AV13</f>
        <v>0</v>
      </c>
      <c r="AX13" s="306"/>
      <c r="AY13" s="306"/>
      <c r="AZ13" s="306">
        <f t="shared" ref="AZ13:AZ17" si="115">AX13+AY13</f>
        <v>0</v>
      </c>
      <c r="BA13" s="306"/>
      <c r="BB13" s="306"/>
      <c r="BC13" s="306">
        <f t="shared" ref="BC13:BC17" si="116">BA13+BB13</f>
        <v>0</v>
      </c>
      <c r="BD13" s="306"/>
      <c r="BE13" s="306"/>
      <c r="BF13" s="306">
        <f t="shared" ref="BF13:BF17" si="117">BD13+BE13</f>
        <v>0</v>
      </c>
      <c r="BG13" s="306"/>
      <c r="BH13" s="306"/>
      <c r="BI13" s="306">
        <f t="shared" ref="BI13:BI17" si="118">BG13+BH13</f>
        <v>0</v>
      </c>
      <c r="BJ13" s="306"/>
      <c r="BK13" s="306"/>
      <c r="BL13" s="306">
        <f t="shared" ref="BL13:BL17" si="119">BJ13+BK13</f>
        <v>0</v>
      </c>
      <c r="BM13" s="306"/>
      <c r="BN13" s="306"/>
      <c r="BO13" s="306">
        <f t="shared" ref="BO13:BO17" si="120">BM13+BN13</f>
        <v>0</v>
      </c>
      <c r="BP13" s="306"/>
      <c r="BQ13" s="306"/>
      <c r="BR13" s="306">
        <f t="shared" ref="BR13:BR17" si="121">BP13+BQ13</f>
        <v>0</v>
      </c>
      <c r="BS13" s="306"/>
      <c r="BT13" s="306"/>
      <c r="BU13" s="306">
        <f t="shared" ref="BU13:BU17" si="122">BS13+BT13</f>
        <v>0</v>
      </c>
      <c r="BV13" s="306"/>
      <c r="BW13" s="306"/>
      <c r="BX13" s="306">
        <f t="shared" ref="BX13:BX17" si="123">BV13+BW13</f>
        <v>0</v>
      </c>
      <c r="BY13" s="306"/>
      <c r="BZ13" s="306"/>
      <c r="CA13" s="306">
        <f t="shared" ref="CA13:CA17" si="124">BY13+BZ13</f>
        <v>0</v>
      </c>
      <c r="CB13" s="306"/>
      <c r="CC13" s="306"/>
      <c r="CD13" s="306">
        <f t="shared" ref="CD13:CD17" si="125">CB13+CC13</f>
        <v>0</v>
      </c>
      <c r="CE13" s="306"/>
      <c r="CF13" s="306"/>
      <c r="CG13" s="306">
        <f t="shared" ref="CG13:CG17" si="126">CE13+CF13</f>
        <v>0</v>
      </c>
      <c r="CH13" s="306"/>
      <c r="CI13" s="306"/>
      <c r="CJ13" s="306">
        <f t="shared" ref="CJ13:CJ17" si="127">CH13+CI13</f>
        <v>0</v>
      </c>
      <c r="CK13" s="306"/>
      <c r="CL13" s="306"/>
      <c r="CM13" s="306">
        <f t="shared" ref="CM13:CM17" si="128">CK13+CL13</f>
        <v>0</v>
      </c>
      <c r="CN13" s="306"/>
      <c r="CO13" s="306"/>
      <c r="CP13" s="306">
        <f t="shared" ref="CP13:CP17" si="129">CN13+CO13</f>
        <v>0</v>
      </c>
      <c r="CQ13" s="306"/>
      <c r="CR13" s="306"/>
      <c r="CS13" s="306">
        <f t="shared" ref="CS13:CS17" si="130">CQ13+CR13</f>
        <v>0</v>
      </c>
      <c r="CT13" s="306"/>
      <c r="CU13" s="306"/>
      <c r="CV13" s="306">
        <f t="shared" ref="CV13:CV17" si="131">CT13+CU13</f>
        <v>0</v>
      </c>
      <c r="CW13" s="306"/>
      <c r="CX13" s="306"/>
      <c r="CY13" s="306">
        <f t="shared" ref="CY13:CY17" si="132">CW13+CX13</f>
        <v>0</v>
      </c>
      <c r="CZ13" s="306"/>
      <c r="DA13" s="306"/>
      <c r="DB13" s="306">
        <f t="shared" ref="DB13:DB17" si="133">CZ13+DA13</f>
        <v>0</v>
      </c>
      <c r="DC13" s="306"/>
      <c r="DD13" s="306"/>
      <c r="DE13" s="306">
        <f t="shared" ref="DE13:DE17" si="134">DC13+DD13</f>
        <v>0</v>
      </c>
      <c r="DF13" s="306"/>
      <c r="DG13" s="306"/>
      <c r="DH13" s="306">
        <f t="shared" ref="DH13:DH17" si="135">DF13+DG13</f>
        <v>0</v>
      </c>
      <c r="DI13" s="306"/>
      <c r="DJ13" s="306"/>
      <c r="DK13" s="306">
        <f t="shared" ref="DK13:DK17" si="136">DI13+DJ13</f>
        <v>0</v>
      </c>
      <c r="DL13" s="306"/>
      <c r="DM13" s="306"/>
      <c r="DN13" s="306">
        <f t="shared" ref="DN13:DN17" si="137">DL13+DM13</f>
        <v>0</v>
      </c>
      <c r="DO13" s="306"/>
      <c r="DP13" s="306"/>
      <c r="DQ13" s="306">
        <f t="shared" ref="DQ13:DQ17" si="138">DO13+DP13</f>
        <v>0</v>
      </c>
      <c r="DR13" s="394">
        <f t="shared" si="66"/>
        <v>0</v>
      </c>
      <c r="DS13" s="394">
        <f t="shared" si="66"/>
        <v>60079</v>
      </c>
      <c r="DT13" s="394">
        <f t="shared" si="66"/>
        <v>60079</v>
      </c>
      <c r="DU13" s="306">
        <v>0</v>
      </c>
      <c r="DV13" s="306">
        <v>12466</v>
      </c>
      <c r="DW13" s="306">
        <v>12466</v>
      </c>
      <c r="DX13" s="306">
        <v>0</v>
      </c>
      <c r="DY13" s="306">
        <v>1406</v>
      </c>
      <c r="DZ13" s="306">
        <v>1406</v>
      </c>
      <c r="EA13" s="306">
        <v>0</v>
      </c>
      <c r="EB13" s="306">
        <v>1274</v>
      </c>
      <c r="EC13" s="306">
        <v>1274</v>
      </c>
      <c r="ED13" s="306">
        <v>0</v>
      </c>
      <c r="EE13" s="306">
        <v>1177</v>
      </c>
      <c r="EF13" s="306">
        <v>1177</v>
      </c>
      <c r="EG13" s="306">
        <v>0</v>
      </c>
      <c r="EH13" s="306">
        <v>397</v>
      </c>
      <c r="EI13" s="306">
        <v>397</v>
      </c>
      <c r="EJ13" s="306"/>
      <c r="EK13" s="306"/>
      <c r="EL13" s="306"/>
      <c r="EM13" s="306"/>
      <c r="EN13" s="306"/>
      <c r="EO13" s="306"/>
      <c r="EP13" s="306">
        <v>0</v>
      </c>
      <c r="EQ13" s="306">
        <v>43637</v>
      </c>
      <c r="ER13" s="306">
        <v>43637</v>
      </c>
      <c r="ES13" s="306"/>
      <c r="ET13" s="306"/>
      <c r="EU13" s="306"/>
      <c r="EV13" s="394">
        <f t="shared" si="67"/>
        <v>0</v>
      </c>
      <c r="EW13" s="394">
        <f t="shared" si="67"/>
        <v>60357</v>
      </c>
      <c r="EX13" s="394">
        <f t="shared" si="67"/>
        <v>60357</v>
      </c>
      <c r="EY13" s="306"/>
      <c r="EZ13" s="306"/>
      <c r="FA13" s="306">
        <f t="shared" ref="FA13:FA17" si="139">EY13+EZ13</f>
        <v>0</v>
      </c>
      <c r="FB13" s="306"/>
      <c r="FC13" s="306"/>
      <c r="FD13" s="306">
        <f t="shared" ref="FD13:FD17" si="140">FB13+FC13</f>
        <v>0</v>
      </c>
      <c r="FE13" s="306"/>
      <c r="FF13" s="306"/>
      <c r="FG13" s="306">
        <f t="shared" ref="FG13:FG17" si="141">FE13+FF13</f>
        <v>0</v>
      </c>
      <c r="FH13" s="306"/>
      <c r="FI13" s="306"/>
      <c r="FJ13" s="306">
        <f t="shared" ref="FJ13:FJ17" si="142">FH13+FI13</f>
        <v>0</v>
      </c>
      <c r="FK13" s="334"/>
      <c r="FL13" s="306"/>
      <c r="FM13" s="306">
        <f t="shared" ref="FM13:FM17" si="143">FK13+FL13</f>
        <v>0</v>
      </c>
      <c r="FN13" s="334"/>
      <c r="FO13" s="306"/>
      <c r="FP13" s="306">
        <f t="shared" ref="FP13:FP17" si="144">FN13+FO13</f>
        <v>0</v>
      </c>
      <c r="FQ13" s="334"/>
      <c r="FR13" s="306"/>
      <c r="FS13" s="306">
        <f t="shared" ref="FS13:FS17" si="145">FQ13+FR13</f>
        <v>0</v>
      </c>
      <c r="FT13" s="334"/>
      <c r="FU13" s="306"/>
      <c r="FV13" s="306">
        <f t="shared" ref="FV13:FV17" si="146">FT13+FU13</f>
        <v>0</v>
      </c>
      <c r="FW13" s="334"/>
      <c r="FX13" s="306"/>
      <c r="FY13" s="306">
        <f t="shared" ref="FY13:FY17" si="147">FW13+FX13</f>
        <v>0</v>
      </c>
      <c r="FZ13" s="334"/>
      <c r="GA13" s="306"/>
      <c r="GB13" s="306">
        <f t="shared" ref="GB13:GB17" si="148">FZ13+GA13</f>
        <v>0</v>
      </c>
      <c r="GC13" s="334"/>
      <c r="GD13" s="306"/>
      <c r="GE13" s="306">
        <f t="shared" ref="GE13:GE17" si="149">GC13+GD13</f>
        <v>0</v>
      </c>
      <c r="GF13" s="334"/>
      <c r="GG13" s="306"/>
      <c r="GH13" s="306">
        <f t="shared" ref="GH13:GH17" si="150">GF13+GG13</f>
        <v>0</v>
      </c>
      <c r="GI13" s="334"/>
      <c r="GJ13" s="306"/>
      <c r="GK13" s="306">
        <f t="shared" ref="GK13:GK17" si="151">GI13+GJ13</f>
        <v>0</v>
      </c>
      <c r="GL13" s="334">
        <f t="shared" ref="GL13:GN17" si="152">EY13+FB13+FE13+FH13+FK13+FN13+FQ13+FT13+FW13+FZ13+GC13+GF13+GI13</f>
        <v>0</v>
      </c>
      <c r="GM13" s="334">
        <f t="shared" si="152"/>
        <v>0</v>
      </c>
      <c r="GN13" s="334">
        <f t="shared" si="152"/>
        <v>0</v>
      </c>
      <c r="GO13" s="334">
        <f t="shared" ref="GO13:GO17" si="153">SUM(GB13:GN13)</f>
        <v>0</v>
      </c>
      <c r="GP13" s="306"/>
      <c r="GQ13" s="306">
        <f t="shared" ref="GQ13:GQ17" si="154">GO13+GP13</f>
        <v>0</v>
      </c>
      <c r="GR13" s="334">
        <f t="shared" ref="GR13:GR17" si="155">SUM(GE13:GQ13)</f>
        <v>0</v>
      </c>
      <c r="GS13" s="306"/>
      <c r="GT13" s="306">
        <f t="shared" ref="GT13:GT17" si="156">GR13+GS13</f>
        <v>0</v>
      </c>
      <c r="GU13" s="334">
        <f t="shared" ref="GU13:GU17" si="157">SUM(GH13:GT13)</f>
        <v>0</v>
      </c>
      <c r="GV13" s="306"/>
      <c r="GW13" s="306">
        <f t="shared" ref="GW13:GW17" si="158">GU13+GV13</f>
        <v>0</v>
      </c>
      <c r="GX13" s="334">
        <f t="shared" ref="GX13:GZ17" si="159">GL13+GO13+GR13+GU13</f>
        <v>0</v>
      </c>
      <c r="GY13" s="334">
        <f t="shared" si="159"/>
        <v>0</v>
      </c>
      <c r="GZ13" s="334">
        <f t="shared" si="159"/>
        <v>0</v>
      </c>
      <c r="HA13" s="334">
        <f t="shared" ref="HA13:HC17" si="160">GX13+EV13+DR13</f>
        <v>0</v>
      </c>
      <c r="HB13" s="334">
        <f t="shared" si="160"/>
        <v>120436</v>
      </c>
      <c r="HC13" s="347">
        <f t="shared" si="160"/>
        <v>120436</v>
      </c>
    </row>
    <row r="14" spans="1:211" x14ac:dyDescent="0.2">
      <c r="A14" s="305" t="s">
        <v>571</v>
      </c>
      <c r="B14" s="306">
        <v>0</v>
      </c>
      <c r="C14" s="306"/>
      <c r="D14" s="306">
        <f t="shared" si="28"/>
        <v>0</v>
      </c>
      <c r="E14" s="306">
        <v>0</v>
      </c>
      <c r="F14" s="306"/>
      <c r="G14" s="306">
        <f t="shared" si="102"/>
        <v>0</v>
      </c>
      <c r="H14" s="306">
        <v>0</v>
      </c>
      <c r="I14" s="306"/>
      <c r="J14" s="306">
        <f t="shared" si="103"/>
        <v>0</v>
      </c>
      <c r="K14" s="306">
        <v>0</v>
      </c>
      <c r="L14" s="306"/>
      <c r="M14" s="306">
        <f t="shared" si="104"/>
        <v>0</v>
      </c>
      <c r="N14" s="306">
        <v>0</v>
      </c>
      <c r="O14" s="306"/>
      <c r="P14" s="306">
        <f t="shared" si="105"/>
        <v>0</v>
      </c>
      <c r="Q14" s="306">
        <v>0</v>
      </c>
      <c r="R14" s="306"/>
      <c r="S14" s="306">
        <f t="shared" si="106"/>
        <v>0</v>
      </c>
      <c r="T14" s="306">
        <v>0</v>
      </c>
      <c r="U14" s="306"/>
      <c r="V14" s="306">
        <f t="shared" si="107"/>
        <v>0</v>
      </c>
      <c r="W14" s="306">
        <v>0</v>
      </c>
      <c r="X14" s="306"/>
      <c r="Y14" s="306">
        <f t="shared" si="108"/>
        <v>0</v>
      </c>
      <c r="Z14" s="306"/>
      <c r="AA14" s="306"/>
      <c r="AB14" s="306"/>
      <c r="AC14" s="306"/>
      <c r="AD14" s="306"/>
      <c r="AE14" s="306"/>
      <c r="AF14" s="306"/>
      <c r="AG14" s="306"/>
      <c r="AH14" s="306">
        <f t="shared" si="109"/>
        <v>0</v>
      </c>
      <c r="AI14" s="306"/>
      <c r="AJ14" s="306"/>
      <c r="AK14" s="306">
        <f t="shared" si="110"/>
        <v>0</v>
      </c>
      <c r="AL14" s="306"/>
      <c r="AM14" s="306"/>
      <c r="AN14" s="306">
        <f t="shared" si="111"/>
        <v>0</v>
      </c>
      <c r="AO14" s="306"/>
      <c r="AP14" s="306"/>
      <c r="AQ14" s="306">
        <f t="shared" si="112"/>
        <v>0</v>
      </c>
      <c r="AR14" s="306"/>
      <c r="AS14" s="306"/>
      <c r="AT14" s="306">
        <f t="shared" si="113"/>
        <v>0</v>
      </c>
      <c r="AU14" s="306"/>
      <c r="AV14" s="306"/>
      <c r="AW14" s="306">
        <f t="shared" si="114"/>
        <v>0</v>
      </c>
      <c r="AX14" s="306"/>
      <c r="AY14" s="306"/>
      <c r="AZ14" s="306">
        <f t="shared" si="115"/>
        <v>0</v>
      </c>
      <c r="BA14" s="306"/>
      <c r="BB14" s="306"/>
      <c r="BC14" s="306">
        <f t="shared" si="116"/>
        <v>0</v>
      </c>
      <c r="BD14" s="306"/>
      <c r="BE14" s="306"/>
      <c r="BF14" s="306">
        <f t="shared" si="117"/>
        <v>0</v>
      </c>
      <c r="BG14" s="306"/>
      <c r="BH14" s="306"/>
      <c r="BI14" s="306">
        <f t="shared" si="118"/>
        <v>0</v>
      </c>
      <c r="BJ14" s="306"/>
      <c r="BK14" s="306"/>
      <c r="BL14" s="306">
        <f t="shared" si="119"/>
        <v>0</v>
      </c>
      <c r="BM14" s="306"/>
      <c r="BN14" s="306"/>
      <c r="BO14" s="306">
        <f t="shared" si="120"/>
        <v>0</v>
      </c>
      <c r="BP14" s="306"/>
      <c r="BQ14" s="306"/>
      <c r="BR14" s="306">
        <f t="shared" si="121"/>
        <v>0</v>
      </c>
      <c r="BS14" s="306"/>
      <c r="BT14" s="306"/>
      <c r="BU14" s="306">
        <f t="shared" si="122"/>
        <v>0</v>
      </c>
      <c r="BV14" s="306"/>
      <c r="BW14" s="306"/>
      <c r="BX14" s="306">
        <f t="shared" si="123"/>
        <v>0</v>
      </c>
      <c r="BY14" s="306"/>
      <c r="BZ14" s="306"/>
      <c r="CA14" s="306">
        <f t="shared" si="124"/>
        <v>0</v>
      </c>
      <c r="CB14" s="306"/>
      <c r="CC14" s="306"/>
      <c r="CD14" s="306">
        <f t="shared" si="125"/>
        <v>0</v>
      </c>
      <c r="CE14" s="306"/>
      <c r="CF14" s="306"/>
      <c r="CG14" s="306">
        <f t="shared" si="126"/>
        <v>0</v>
      </c>
      <c r="CH14" s="306"/>
      <c r="CI14" s="306"/>
      <c r="CJ14" s="306">
        <f t="shared" si="127"/>
        <v>0</v>
      </c>
      <c r="CK14" s="306"/>
      <c r="CL14" s="306"/>
      <c r="CM14" s="306">
        <f t="shared" si="128"/>
        <v>0</v>
      </c>
      <c r="CN14" s="306"/>
      <c r="CO14" s="306"/>
      <c r="CP14" s="306">
        <f t="shared" si="129"/>
        <v>0</v>
      </c>
      <c r="CQ14" s="306"/>
      <c r="CR14" s="306"/>
      <c r="CS14" s="306">
        <f t="shared" si="130"/>
        <v>0</v>
      </c>
      <c r="CT14" s="306"/>
      <c r="CU14" s="306"/>
      <c r="CV14" s="306">
        <f t="shared" si="131"/>
        <v>0</v>
      </c>
      <c r="CW14" s="306"/>
      <c r="CX14" s="306"/>
      <c r="CY14" s="306">
        <f t="shared" si="132"/>
        <v>0</v>
      </c>
      <c r="CZ14" s="306"/>
      <c r="DA14" s="306"/>
      <c r="DB14" s="306">
        <f t="shared" si="133"/>
        <v>0</v>
      </c>
      <c r="DC14" s="306"/>
      <c r="DD14" s="306"/>
      <c r="DE14" s="306">
        <f t="shared" si="134"/>
        <v>0</v>
      </c>
      <c r="DF14" s="306"/>
      <c r="DG14" s="306"/>
      <c r="DH14" s="306">
        <f t="shared" si="135"/>
        <v>0</v>
      </c>
      <c r="DI14" s="306"/>
      <c r="DJ14" s="306"/>
      <c r="DK14" s="306">
        <f t="shared" si="136"/>
        <v>0</v>
      </c>
      <c r="DL14" s="306"/>
      <c r="DM14" s="306"/>
      <c r="DN14" s="306">
        <f t="shared" si="137"/>
        <v>0</v>
      </c>
      <c r="DO14" s="306"/>
      <c r="DP14" s="306"/>
      <c r="DQ14" s="306">
        <f t="shared" si="138"/>
        <v>0</v>
      </c>
      <c r="DR14" s="394">
        <f t="shared" si="66"/>
        <v>0</v>
      </c>
      <c r="DS14" s="394">
        <f t="shared" si="66"/>
        <v>0</v>
      </c>
      <c r="DT14" s="394">
        <f t="shared" si="66"/>
        <v>0</v>
      </c>
      <c r="DU14" s="306">
        <v>0</v>
      </c>
      <c r="DV14" s="306"/>
      <c r="DW14" s="306"/>
      <c r="DX14" s="306">
        <v>0</v>
      </c>
      <c r="DY14" s="306"/>
      <c r="DZ14" s="306"/>
      <c r="EA14" s="306">
        <v>0</v>
      </c>
      <c r="EB14" s="306"/>
      <c r="EC14" s="306"/>
      <c r="ED14" s="306">
        <v>0</v>
      </c>
      <c r="EE14" s="306"/>
      <c r="EF14" s="306"/>
      <c r="EG14" s="306">
        <v>0</v>
      </c>
      <c r="EH14" s="306"/>
      <c r="EI14" s="306"/>
      <c r="EJ14" s="306"/>
      <c r="EK14" s="306"/>
      <c r="EL14" s="306"/>
      <c r="EM14" s="306"/>
      <c r="EN14" s="306"/>
      <c r="EO14" s="306"/>
      <c r="EP14" s="306">
        <v>0</v>
      </c>
      <c r="EQ14" s="306"/>
      <c r="ER14" s="306"/>
      <c r="ES14" s="306"/>
      <c r="ET14" s="306"/>
      <c r="EU14" s="306"/>
      <c r="EV14" s="394">
        <f t="shared" si="67"/>
        <v>0</v>
      </c>
      <c r="EW14" s="394">
        <f t="shared" si="67"/>
        <v>0</v>
      </c>
      <c r="EX14" s="394">
        <f t="shared" si="67"/>
        <v>0</v>
      </c>
      <c r="EY14" s="306"/>
      <c r="EZ14" s="306"/>
      <c r="FA14" s="306">
        <f t="shared" si="139"/>
        <v>0</v>
      </c>
      <c r="FB14" s="306"/>
      <c r="FC14" s="306"/>
      <c r="FD14" s="306">
        <f t="shared" si="140"/>
        <v>0</v>
      </c>
      <c r="FE14" s="306"/>
      <c r="FF14" s="306"/>
      <c r="FG14" s="306">
        <f t="shared" si="141"/>
        <v>0</v>
      </c>
      <c r="FH14" s="306"/>
      <c r="FI14" s="306"/>
      <c r="FJ14" s="306">
        <f t="shared" si="142"/>
        <v>0</v>
      </c>
      <c r="FK14" s="334"/>
      <c r="FL14" s="306"/>
      <c r="FM14" s="306">
        <f t="shared" si="143"/>
        <v>0</v>
      </c>
      <c r="FN14" s="334"/>
      <c r="FO14" s="306"/>
      <c r="FP14" s="306">
        <f t="shared" si="144"/>
        <v>0</v>
      </c>
      <c r="FQ14" s="334"/>
      <c r="FR14" s="306"/>
      <c r="FS14" s="306">
        <f t="shared" si="145"/>
        <v>0</v>
      </c>
      <c r="FT14" s="334"/>
      <c r="FU14" s="306"/>
      <c r="FV14" s="306">
        <f t="shared" si="146"/>
        <v>0</v>
      </c>
      <c r="FW14" s="334"/>
      <c r="FX14" s="306"/>
      <c r="FY14" s="306">
        <f t="shared" si="147"/>
        <v>0</v>
      </c>
      <c r="FZ14" s="334"/>
      <c r="GA14" s="306"/>
      <c r="GB14" s="306">
        <f t="shared" si="148"/>
        <v>0</v>
      </c>
      <c r="GC14" s="334"/>
      <c r="GD14" s="306"/>
      <c r="GE14" s="306">
        <f t="shared" si="149"/>
        <v>0</v>
      </c>
      <c r="GF14" s="334"/>
      <c r="GG14" s="306"/>
      <c r="GH14" s="306">
        <f t="shared" si="150"/>
        <v>0</v>
      </c>
      <c r="GI14" s="334"/>
      <c r="GJ14" s="306"/>
      <c r="GK14" s="306">
        <f t="shared" si="151"/>
        <v>0</v>
      </c>
      <c r="GL14" s="334">
        <f t="shared" si="152"/>
        <v>0</v>
      </c>
      <c r="GM14" s="334">
        <f t="shared" si="152"/>
        <v>0</v>
      </c>
      <c r="GN14" s="334">
        <f t="shared" si="152"/>
        <v>0</v>
      </c>
      <c r="GO14" s="334">
        <f t="shared" si="153"/>
        <v>0</v>
      </c>
      <c r="GP14" s="306"/>
      <c r="GQ14" s="306">
        <f t="shared" si="154"/>
        <v>0</v>
      </c>
      <c r="GR14" s="334">
        <f t="shared" si="155"/>
        <v>0</v>
      </c>
      <c r="GS14" s="306"/>
      <c r="GT14" s="306">
        <f t="shared" si="156"/>
        <v>0</v>
      </c>
      <c r="GU14" s="334">
        <f t="shared" si="157"/>
        <v>0</v>
      </c>
      <c r="GV14" s="306"/>
      <c r="GW14" s="306">
        <f t="shared" si="158"/>
        <v>0</v>
      </c>
      <c r="GX14" s="334">
        <f t="shared" si="159"/>
        <v>0</v>
      </c>
      <c r="GY14" s="334">
        <f t="shared" si="159"/>
        <v>0</v>
      </c>
      <c r="GZ14" s="334">
        <f t="shared" si="159"/>
        <v>0</v>
      </c>
      <c r="HA14" s="334">
        <f t="shared" si="160"/>
        <v>0</v>
      </c>
      <c r="HB14" s="334">
        <f t="shared" si="160"/>
        <v>0</v>
      </c>
      <c r="HC14" s="347">
        <f t="shared" si="160"/>
        <v>0</v>
      </c>
    </row>
    <row r="15" spans="1:211" x14ac:dyDescent="0.2">
      <c r="A15" s="305" t="s">
        <v>572</v>
      </c>
      <c r="B15" s="306">
        <v>0</v>
      </c>
      <c r="C15" s="306"/>
      <c r="D15" s="306">
        <f t="shared" si="28"/>
        <v>0</v>
      </c>
      <c r="E15" s="306">
        <v>0</v>
      </c>
      <c r="F15" s="306"/>
      <c r="G15" s="306">
        <f t="shared" si="102"/>
        <v>0</v>
      </c>
      <c r="H15" s="306">
        <v>0</v>
      </c>
      <c r="I15" s="306"/>
      <c r="J15" s="306">
        <f t="shared" si="103"/>
        <v>0</v>
      </c>
      <c r="K15" s="306">
        <v>0</v>
      </c>
      <c r="L15" s="306"/>
      <c r="M15" s="306">
        <f t="shared" si="104"/>
        <v>0</v>
      </c>
      <c r="N15" s="306">
        <v>0</v>
      </c>
      <c r="O15" s="306"/>
      <c r="P15" s="306">
        <f t="shared" si="105"/>
        <v>0</v>
      </c>
      <c r="Q15" s="306">
        <v>0</v>
      </c>
      <c r="R15" s="306"/>
      <c r="S15" s="306">
        <f t="shared" si="106"/>
        <v>0</v>
      </c>
      <c r="T15" s="306">
        <v>0</v>
      </c>
      <c r="U15" s="306"/>
      <c r="V15" s="306">
        <f t="shared" si="107"/>
        <v>0</v>
      </c>
      <c r="W15" s="306">
        <v>0</v>
      </c>
      <c r="X15" s="306"/>
      <c r="Y15" s="306">
        <f t="shared" si="108"/>
        <v>0</v>
      </c>
      <c r="Z15" s="306">
        <v>0</v>
      </c>
      <c r="AA15" s="306"/>
      <c r="AB15" s="306"/>
      <c r="AC15" s="306"/>
      <c r="AD15" s="306"/>
      <c r="AE15" s="306"/>
      <c r="AF15" s="306"/>
      <c r="AG15" s="306"/>
      <c r="AH15" s="306">
        <f t="shared" si="109"/>
        <v>0</v>
      </c>
      <c r="AI15" s="306"/>
      <c r="AJ15" s="306"/>
      <c r="AK15" s="306">
        <f t="shared" si="110"/>
        <v>0</v>
      </c>
      <c r="AL15" s="306"/>
      <c r="AM15" s="306"/>
      <c r="AN15" s="306">
        <f t="shared" si="111"/>
        <v>0</v>
      </c>
      <c r="AO15" s="306"/>
      <c r="AP15" s="306"/>
      <c r="AQ15" s="306">
        <f t="shared" si="112"/>
        <v>0</v>
      </c>
      <c r="AR15" s="306"/>
      <c r="AS15" s="306"/>
      <c r="AT15" s="306">
        <f t="shared" si="113"/>
        <v>0</v>
      </c>
      <c r="AU15" s="306"/>
      <c r="AV15" s="306"/>
      <c r="AW15" s="306">
        <f t="shared" si="114"/>
        <v>0</v>
      </c>
      <c r="AX15" s="306"/>
      <c r="AY15" s="306"/>
      <c r="AZ15" s="306">
        <f t="shared" si="115"/>
        <v>0</v>
      </c>
      <c r="BA15" s="306"/>
      <c r="BB15" s="306"/>
      <c r="BC15" s="306">
        <f t="shared" si="116"/>
        <v>0</v>
      </c>
      <c r="BD15" s="306"/>
      <c r="BE15" s="306"/>
      <c r="BF15" s="306">
        <f t="shared" si="117"/>
        <v>0</v>
      </c>
      <c r="BG15" s="306"/>
      <c r="BH15" s="306"/>
      <c r="BI15" s="306">
        <f t="shared" si="118"/>
        <v>0</v>
      </c>
      <c r="BJ15" s="306"/>
      <c r="BK15" s="306"/>
      <c r="BL15" s="306">
        <f t="shared" si="119"/>
        <v>0</v>
      </c>
      <c r="BM15" s="306"/>
      <c r="BN15" s="306"/>
      <c r="BO15" s="306">
        <f t="shared" si="120"/>
        <v>0</v>
      </c>
      <c r="BP15" s="306"/>
      <c r="BQ15" s="306"/>
      <c r="BR15" s="306">
        <f t="shared" si="121"/>
        <v>0</v>
      </c>
      <c r="BS15" s="306"/>
      <c r="BT15" s="306"/>
      <c r="BU15" s="306">
        <f t="shared" si="122"/>
        <v>0</v>
      </c>
      <c r="BV15" s="306"/>
      <c r="BW15" s="306"/>
      <c r="BX15" s="306">
        <f t="shared" si="123"/>
        <v>0</v>
      </c>
      <c r="BY15" s="306"/>
      <c r="BZ15" s="306"/>
      <c r="CA15" s="306">
        <f t="shared" si="124"/>
        <v>0</v>
      </c>
      <c r="CB15" s="306"/>
      <c r="CC15" s="306"/>
      <c r="CD15" s="306">
        <f t="shared" si="125"/>
        <v>0</v>
      </c>
      <c r="CE15" s="306"/>
      <c r="CF15" s="306"/>
      <c r="CG15" s="306">
        <f t="shared" si="126"/>
        <v>0</v>
      </c>
      <c r="CH15" s="306"/>
      <c r="CI15" s="306"/>
      <c r="CJ15" s="306">
        <f t="shared" si="127"/>
        <v>0</v>
      </c>
      <c r="CK15" s="306"/>
      <c r="CL15" s="306"/>
      <c r="CM15" s="306">
        <f t="shared" si="128"/>
        <v>0</v>
      </c>
      <c r="CN15" s="306"/>
      <c r="CO15" s="306"/>
      <c r="CP15" s="306">
        <f t="shared" si="129"/>
        <v>0</v>
      </c>
      <c r="CQ15" s="306"/>
      <c r="CR15" s="306"/>
      <c r="CS15" s="306">
        <f t="shared" si="130"/>
        <v>0</v>
      </c>
      <c r="CT15" s="306"/>
      <c r="CU15" s="306"/>
      <c r="CV15" s="306">
        <f t="shared" si="131"/>
        <v>0</v>
      </c>
      <c r="CW15" s="306"/>
      <c r="CX15" s="306"/>
      <c r="CY15" s="306">
        <f t="shared" si="132"/>
        <v>0</v>
      </c>
      <c r="CZ15" s="306"/>
      <c r="DA15" s="306"/>
      <c r="DB15" s="306">
        <f t="shared" si="133"/>
        <v>0</v>
      </c>
      <c r="DC15" s="306"/>
      <c r="DD15" s="306"/>
      <c r="DE15" s="306">
        <f t="shared" si="134"/>
        <v>0</v>
      </c>
      <c r="DF15" s="306"/>
      <c r="DG15" s="306"/>
      <c r="DH15" s="306">
        <f t="shared" si="135"/>
        <v>0</v>
      </c>
      <c r="DI15" s="306"/>
      <c r="DJ15" s="306"/>
      <c r="DK15" s="306">
        <f t="shared" si="136"/>
        <v>0</v>
      </c>
      <c r="DL15" s="306"/>
      <c r="DM15" s="306"/>
      <c r="DN15" s="306">
        <f t="shared" si="137"/>
        <v>0</v>
      </c>
      <c r="DO15" s="306"/>
      <c r="DP15" s="306"/>
      <c r="DQ15" s="306">
        <f t="shared" si="138"/>
        <v>0</v>
      </c>
      <c r="DR15" s="394">
        <f t="shared" si="66"/>
        <v>0</v>
      </c>
      <c r="DS15" s="394">
        <f t="shared" si="66"/>
        <v>0</v>
      </c>
      <c r="DT15" s="394">
        <f t="shared" si="66"/>
        <v>0</v>
      </c>
      <c r="DU15" s="306">
        <v>0</v>
      </c>
      <c r="DV15" s="306"/>
      <c r="DW15" s="306"/>
      <c r="DX15" s="306">
        <v>0</v>
      </c>
      <c r="DY15" s="306"/>
      <c r="DZ15" s="306"/>
      <c r="EA15" s="306">
        <v>0</v>
      </c>
      <c r="EB15" s="306"/>
      <c r="EC15" s="306"/>
      <c r="ED15" s="306">
        <v>0</v>
      </c>
      <c r="EE15" s="306"/>
      <c r="EF15" s="306"/>
      <c r="EG15" s="306">
        <v>0</v>
      </c>
      <c r="EH15" s="306"/>
      <c r="EI15" s="306"/>
      <c r="EJ15" s="306"/>
      <c r="EK15" s="306"/>
      <c r="EL15" s="306"/>
      <c r="EM15" s="306"/>
      <c r="EN15" s="306"/>
      <c r="EO15" s="306"/>
      <c r="EP15" s="306">
        <v>0</v>
      </c>
      <c r="EQ15" s="306"/>
      <c r="ER15" s="306"/>
      <c r="ES15" s="306"/>
      <c r="ET15" s="306"/>
      <c r="EU15" s="306"/>
      <c r="EV15" s="394">
        <f t="shared" si="67"/>
        <v>0</v>
      </c>
      <c r="EW15" s="394">
        <f t="shared" si="67"/>
        <v>0</v>
      </c>
      <c r="EX15" s="394">
        <f t="shared" si="67"/>
        <v>0</v>
      </c>
      <c r="EY15" s="306"/>
      <c r="EZ15" s="306"/>
      <c r="FA15" s="306">
        <f t="shared" si="139"/>
        <v>0</v>
      </c>
      <c r="FB15" s="306"/>
      <c r="FC15" s="306"/>
      <c r="FD15" s="306">
        <f t="shared" si="140"/>
        <v>0</v>
      </c>
      <c r="FE15" s="306"/>
      <c r="FF15" s="306"/>
      <c r="FG15" s="306">
        <f t="shared" si="141"/>
        <v>0</v>
      </c>
      <c r="FH15" s="306"/>
      <c r="FI15" s="306"/>
      <c r="FJ15" s="306">
        <f t="shared" si="142"/>
        <v>0</v>
      </c>
      <c r="FK15" s="334"/>
      <c r="FL15" s="306"/>
      <c r="FM15" s="306">
        <f t="shared" si="143"/>
        <v>0</v>
      </c>
      <c r="FN15" s="334"/>
      <c r="FO15" s="306"/>
      <c r="FP15" s="306">
        <f t="shared" si="144"/>
        <v>0</v>
      </c>
      <c r="FQ15" s="334"/>
      <c r="FR15" s="306"/>
      <c r="FS15" s="306">
        <f t="shared" si="145"/>
        <v>0</v>
      </c>
      <c r="FT15" s="334"/>
      <c r="FU15" s="306"/>
      <c r="FV15" s="306">
        <f t="shared" si="146"/>
        <v>0</v>
      </c>
      <c r="FW15" s="334"/>
      <c r="FX15" s="306"/>
      <c r="FY15" s="306">
        <f t="shared" si="147"/>
        <v>0</v>
      </c>
      <c r="FZ15" s="334"/>
      <c r="GA15" s="306"/>
      <c r="GB15" s="306">
        <f t="shared" si="148"/>
        <v>0</v>
      </c>
      <c r="GC15" s="334"/>
      <c r="GD15" s="306"/>
      <c r="GE15" s="306">
        <f t="shared" si="149"/>
        <v>0</v>
      </c>
      <c r="GF15" s="334"/>
      <c r="GG15" s="306"/>
      <c r="GH15" s="306">
        <f t="shared" si="150"/>
        <v>0</v>
      </c>
      <c r="GI15" s="334"/>
      <c r="GJ15" s="306"/>
      <c r="GK15" s="306">
        <f t="shared" si="151"/>
        <v>0</v>
      </c>
      <c r="GL15" s="334">
        <f t="shared" si="152"/>
        <v>0</v>
      </c>
      <c r="GM15" s="334">
        <f t="shared" si="152"/>
        <v>0</v>
      </c>
      <c r="GN15" s="334">
        <f t="shared" si="152"/>
        <v>0</v>
      </c>
      <c r="GO15" s="334">
        <f t="shared" si="153"/>
        <v>0</v>
      </c>
      <c r="GP15" s="306"/>
      <c r="GQ15" s="306">
        <f t="shared" si="154"/>
        <v>0</v>
      </c>
      <c r="GR15" s="334">
        <f t="shared" si="155"/>
        <v>0</v>
      </c>
      <c r="GS15" s="306"/>
      <c r="GT15" s="306">
        <f t="shared" si="156"/>
        <v>0</v>
      </c>
      <c r="GU15" s="334">
        <f t="shared" si="157"/>
        <v>0</v>
      </c>
      <c r="GV15" s="306"/>
      <c r="GW15" s="306">
        <f t="shared" si="158"/>
        <v>0</v>
      </c>
      <c r="GX15" s="334">
        <f t="shared" si="159"/>
        <v>0</v>
      </c>
      <c r="GY15" s="334">
        <f t="shared" si="159"/>
        <v>0</v>
      </c>
      <c r="GZ15" s="334">
        <f t="shared" si="159"/>
        <v>0</v>
      </c>
      <c r="HA15" s="334">
        <f t="shared" si="160"/>
        <v>0</v>
      </c>
      <c r="HB15" s="334">
        <f t="shared" si="160"/>
        <v>0</v>
      </c>
      <c r="HC15" s="347">
        <f t="shared" si="160"/>
        <v>0</v>
      </c>
    </row>
    <row r="16" spans="1:211" x14ac:dyDescent="0.2">
      <c r="A16" s="305" t="s">
        <v>573</v>
      </c>
      <c r="B16" s="306">
        <v>0</v>
      </c>
      <c r="C16" s="306"/>
      <c r="D16" s="306">
        <f t="shared" si="28"/>
        <v>0</v>
      </c>
      <c r="E16" s="306">
        <v>0</v>
      </c>
      <c r="F16" s="306"/>
      <c r="G16" s="306">
        <f t="shared" si="102"/>
        <v>0</v>
      </c>
      <c r="H16" s="306">
        <v>0</v>
      </c>
      <c r="I16" s="306"/>
      <c r="J16" s="306">
        <f t="shared" si="103"/>
        <v>0</v>
      </c>
      <c r="K16" s="306">
        <v>0</v>
      </c>
      <c r="L16" s="306"/>
      <c r="M16" s="306">
        <f t="shared" si="104"/>
        <v>0</v>
      </c>
      <c r="N16" s="306">
        <v>0</v>
      </c>
      <c r="O16" s="306"/>
      <c r="P16" s="306">
        <f t="shared" si="105"/>
        <v>0</v>
      </c>
      <c r="Q16" s="306">
        <v>0</v>
      </c>
      <c r="R16" s="306"/>
      <c r="S16" s="306">
        <f t="shared" si="106"/>
        <v>0</v>
      </c>
      <c r="T16" s="306">
        <v>0</v>
      </c>
      <c r="U16" s="306"/>
      <c r="V16" s="306">
        <f t="shared" si="107"/>
        <v>0</v>
      </c>
      <c r="W16" s="306">
        <v>0</v>
      </c>
      <c r="X16" s="306"/>
      <c r="Y16" s="306">
        <f t="shared" si="108"/>
        <v>0</v>
      </c>
      <c r="Z16" s="306">
        <v>0</v>
      </c>
      <c r="AA16" s="306"/>
      <c r="AB16" s="306"/>
      <c r="AC16" s="306"/>
      <c r="AD16" s="306"/>
      <c r="AE16" s="306"/>
      <c r="AF16" s="306"/>
      <c r="AG16" s="306"/>
      <c r="AH16" s="306">
        <f t="shared" si="109"/>
        <v>0</v>
      </c>
      <c r="AI16" s="306"/>
      <c r="AJ16" s="306"/>
      <c r="AK16" s="306">
        <f t="shared" si="110"/>
        <v>0</v>
      </c>
      <c r="AL16" s="306"/>
      <c r="AM16" s="306"/>
      <c r="AN16" s="306">
        <f t="shared" si="111"/>
        <v>0</v>
      </c>
      <c r="AO16" s="306"/>
      <c r="AP16" s="306"/>
      <c r="AQ16" s="306">
        <f t="shared" si="112"/>
        <v>0</v>
      </c>
      <c r="AR16" s="306"/>
      <c r="AS16" s="306"/>
      <c r="AT16" s="306">
        <f t="shared" si="113"/>
        <v>0</v>
      </c>
      <c r="AU16" s="306"/>
      <c r="AV16" s="306"/>
      <c r="AW16" s="306">
        <f t="shared" si="114"/>
        <v>0</v>
      </c>
      <c r="AX16" s="306"/>
      <c r="AY16" s="306"/>
      <c r="AZ16" s="306">
        <f t="shared" si="115"/>
        <v>0</v>
      </c>
      <c r="BA16" s="306"/>
      <c r="BB16" s="306"/>
      <c r="BC16" s="306">
        <f t="shared" si="116"/>
        <v>0</v>
      </c>
      <c r="BD16" s="306"/>
      <c r="BE16" s="306"/>
      <c r="BF16" s="306">
        <f t="shared" si="117"/>
        <v>0</v>
      </c>
      <c r="BG16" s="306"/>
      <c r="BH16" s="306"/>
      <c r="BI16" s="306">
        <f t="shared" si="118"/>
        <v>0</v>
      </c>
      <c r="BJ16" s="306"/>
      <c r="BK16" s="306"/>
      <c r="BL16" s="306">
        <f t="shared" si="119"/>
        <v>0</v>
      </c>
      <c r="BM16" s="306"/>
      <c r="BN16" s="306"/>
      <c r="BO16" s="306">
        <f t="shared" si="120"/>
        <v>0</v>
      </c>
      <c r="BP16" s="306"/>
      <c r="BQ16" s="306"/>
      <c r="BR16" s="306">
        <f t="shared" si="121"/>
        <v>0</v>
      </c>
      <c r="BS16" s="306"/>
      <c r="BT16" s="306"/>
      <c r="BU16" s="306">
        <f t="shared" si="122"/>
        <v>0</v>
      </c>
      <c r="BV16" s="306"/>
      <c r="BW16" s="306"/>
      <c r="BX16" s="306">
        <f t="shared" si="123"/>
        <v>0</v>
      </c>
      <c r="BY16" s="306"/>
      <c r="BZ16" s="306"/>
      <c r="CA16" s="306">
        <f t="shared" si="124"/>
        <v>0</v>
      </c>
      <c r="CB16" s="306"/>
      <c r="CC16" s="306"/>
      <c r="CD16" s="306">
        <f t="shared" si="125"/>
        <v>0</v>
      </c>
      <c r="CE16" s="306"/>
      <c r="CF16" s="306"/>
      <c r="CG16" s="306">
        <f t="shared" si="126"/>
        <v>0</v>
      </c>
      <c r="CH16" s="306"/>
      <c r="CI16" s="306"/>
      <c r="CJ16" s="306">
        <f t="shared" si="127"/>
        <v>0</v>
      </c>
      <c r="CK16" s="306"/>
      <c r="CL16" s="306"/>
      <c r="CM16" s="306">
        <f t="shared" si="128"/>
        <v>0</v>
      </c>
      <c r="CN16" s="306"/>
      <c r="CO16" s="306"/>
      <c r="CP16" s="306">
        <f t="shared" si="129"/>
        <v>0</v>
      </c>
      <c r="CQ16" s="306"/>
      <c r="CR16" s="306"/>
      <c r="CS16" s="306">
        <f t="shared" si="130"/>
        <v>0</v>
      </c>
      <c r="CT16" s="306"/>
      <c r="CU16" s="306"/>
      <c r="CV16" s="306">
        <f t="shared" si="131"/>
        <v>0</v>
      </c>
      <c r="CW16" s="306"/>
      <c r="CX16" s="306"/>
      <c r="CY16" s="306">
        <f t="shared" si="132"/>
        <v>0</v>
      </c>
      <c r="CZ16" s="306"/>
      <c r="DA16" s="306"/>
      <c r="DB16" s="306">
        <f t="shared" si="133"/>
        <v>0</v>
      </c>
      <c r="DC16" s="306"/>
      <c r="DD16" s="306"/>
      <c r="DE16" s="306">
        <f t="shared" si="134"/>
        <v>0</v>
      </c>
      <c r="DF16" s="306"/>
      <c r="DG16" s="306"/>
      <c r="DH16" s="306">
        <f t="shared" si="135"/>
        <v>0</v>
      </c>
      <c r="DI16" s="306"/>
      <c r="DJ16" s="306"/>
      <c r="DK16" s="306">
        <f t="shared" si="136"/>
        <v>0</v>
      </c>
      <c r="DL16" s="306"/>
      <c r="DM16" s="306"/>
      <c r="DN16" s="306">
        <f t="shared" si="137"/>
        <v>0</v>
      </c>
      <c r="DO16" s="306"/>
      <c r="DP16" s="306"/>
      <c r="DQ16" s="306">
        <f t="shared" si="138"/>
        <v>0</v>
      </c>
      <c r="DR16" s="394">
        <f t="shared" si="66"/>
        <v>0</v>
      </c>
      <c r="DS16" s="394">
        <f t="shared" si="66"/>
        <v>0</v>
      </c>
      <c r="DT16" s="394">
        <f t="shared" si="66"/>
        <v>0</v>
      </c>
      <c r="DU16" s="306">
        <v>0</v>
      </c>
      <c r="DV16" s="306"/>
      <c r="DW16" s="306"/>
      <c r="DX16" s="306">
        <v>0</v>
      </c>
      <c r="DY16" s="306"/>
      <c r="DZ16" s="306"/>
      <c r="EA16" s="306">
        <v>0</v>
      </c>
      <c r="EB16" s="306"/>
      <c r="EC16" s="306"/>
      <c r="ED16" s="306">
        <v>0</v>
      </c>
      <c r="EE16" s="306"/>
      <c r="EF16" s="306"/>
      <c r="EG16" s="306">
        <v>0</v>
      </c>
      <c r="EH16" s="306"/>
      <c r="EI16" s="306"/>
      <c r="EJ16" s="306"/>
      <c r="EK16" s="306"/>
      <c r="EL16" s="306"/>
      <c r="EM16" s="306"/>
      <c r="EN16" s="306"/>
      <c r="EO16" s="306"/>
      <c r="EP16" s="306">
        <v>0</v>
      </c>
      <c r="EQ16" s="306"/>
      <c r="ER16" s="306"/>
      <c r="ES16" s="306"/>
      <c r="ET16" s="306"/>
      <c r="EU16" s="306"/>
      <c r="EV16" s="394">
        <f t="shared" si="67"/>
        <v>0</v>
      </c>
      <c r="EW16" s="394">
        <f t="shared" si="67"/>
        <v>0</v>
      </c>
      <c r="EX16" s="394">
        <f t="shared" si="67"/>
        <v>0</v>
      </c>
      <c r="EY16" s="306"/>
      <c r="EZ16" s="306"/>
      <c r="FA16" s="306">
        <f t="shared" si="139"/>
        <v>0</v>
      </c>
      <c r="FB16" s="306"/>
      <c r="FC16" s="306"/>
      <c r="FD16" s="306">
        <f t="shared" si="140"/>
        <v>0</v>
      </c>
      <c r="FE16" s="306"/>
      <c r="FF16" s="306"/>
      <c r="FG16" s="306">
        <f t="shared" si="141"/>
        <v>0</v>
      </c>
      <c r="FH16" s="306"/>
      <c r="FI16" s="306"/>
      <c r="FJ16" s="306">
        <f t="shared" si="142"/>
        <v>0</v>
      </c>
      <c r="FK16" s="334"/>
      <c r="FL16" s="306"/>
      <c r="FM16" s="306">
        <f t="shared" si="143"/>
        <v>0</v>
      </c>
      <c r="FN16" s="334"/>
      <c r="FO16" s="306"/>
      <c r="FP16" s="306">
        <f t="shared" si="144"/>
        <v>0</v>
      </c>
      <c r="FQ16" s="334"/>
      <c r="FR16" s="306"/>
      <c r="FS16" s="306">
        <f t="shared" si="145"/>
        <v>0</v>
      </c>
      <c r="FT16" s="334"/>
      <c r="FU16" s="306"/>
      <c r="FV16" s="306">
        <f t="shared" si="146"/>
        <v>0</v>
      </c>
      <c r="FW16" s="334"/>
      <c r="FX16" s="306"/>
      <c r="FY16" s="306">
        <f t="shared" si="147"/>
        <v>0</v>
      </c>
      <c r="FZ16" s="334"/>
      <c r="GA16" s="306"/>
      <c r="GB16" s="306">
        <f t="shared" si="148"/>
        <v>0</v>
      </c>
      <c r="GC16" s="334"/>
      <c r="GD16" s="306"/>
      <c r="GE16" s="306">
        <f t="shared" si="149"/>
        <v>0</v>
      </c>
      <c r="GF16" s="334"/>
      <c r="GG16" s="306"/>
      <c r="GH16" s="306">
        <f t="shared" si="150"/>
        <v>0</v>
      </c>
      <c r="GI16" s="334"/>
      <c r="GJ16" s="306"/>
      <c r="GK16" s="306">
        <f t="shared" si="151"/>
        <v>0</v>
      </c>
      <c r="GL16" s="334">
        <f t="shared" si="152"/>
        <v>0</v>
      </c>
      <c r="GM16" s="334">
        <f t="shared" si="152"/>
        <v>0</v>
      </c>
      <c r="GN16" s="334">
        <f t="shared" si="152"/>
        <v>0</v>
      </c>
      <c r="GO16" s="334">
        <f t="shared" si="153"/>
        <v>0</v>
      </c>
      <c r="GP16" s="306"/>
      <c r="GQ16" s="306">
        <f t="shared" si="154"/>
        <v>0</v>
      </c>
      <c r="GR16" s="334">
        <f t="shared" si="155"/>
        <v>0</v>
      </c>
      <c r="GS16" s="306"/>
      <c r="GT16" s="306">
        <f t="shared" si="156"/>
        <v>0</v>
      </c>
      <c r="GU16" s="334">
        <f t="shared" si="157"/>
        <v>0</v>
      </c>
      <c r="GV16" s="306"/>
      <c r="GW16" s="306">
        <f t="shared" si="158"/>
        <v>0</v>
      </c>
      <c r="GX16" s="334">
        <f t="shared" si="159"/>
        <v>0</v>
      </c>
      <c r="GY16" s="334">
        <f t="shared" si="159"/>
        <v>0</v>
      </c>
      <c r="GZ16" s="334">
        <f t="shared" si="159"/>
        <v>0</v>
      </c>
      <c r="HA16" s="334">
        <f t="shared" si="160"/>
        <v>0</v>
      </c>
      <c r="HB16" s="334">
        <f t="shared" si="160"/>
        <v>0</v>
      </c>
      <c r="HC16" s="347">
        <f t="shared" si="160"/>
        <v>0</v>
      </c>
    </row>
    <row r="17" spans="1:211" x14ac:dyDescent="0.2">
      <c r="A17" s="305" t="s">
        <v>574</v>
      </c>
      <c r="B17" s="306">
        <v>0</v>
      </c>
      <c r="C17" s="306"/>
      <c r="D17" s="306">
        <f t="shared" si="28"/>
        <v>0</v>
      </c>
      <c r="E17" s="306">
        <v>0</v>
      </c>
      <c r="F17" s="306"/>
      <c r="G17" s="306">
        <f t="shared" si="102"/>
        <v>0</v>
      </c>
      <c r="H17" s="306">
        <v>0</v>
      </c>
      <c r="I17" s="306"/>
      <c r="J17" s="306">
        <f t="shared" si="103"/>
        <v>0</v>
      </c>
      <c r="K17" s="306">
        <v>0</v>
      </c>
      <c r="L17" s="306"/>
      <c r="M17" s="306">
        <f t="shared" si="104"/>
        <v>0</v>
      </c>
      <c r="N17" s="306">
        <v>0</v>
      </c>
      <c r="O17" s="306"/>
      <c r="P17" s="306">
        <f t="shared" si="105"/>
        <v>0</v>
      </c>
      <c r="Q17" s="306">
        <v>0</v>
      </c>
      <c r="R17" s="306"/>
      <c r="S17" s="306">
        <f t="shared" si="106"/>
        <v>0</v>
      </c>
      <c r="T17" s="306">
        <v>0</v>
      </c>
      <c r="U17" s="306"/>
      <c r="V17" s="306">
        <f t="shared" si="107"/>
        <v>0</v>
      </c>
      <c r="W17" s="306">
        <v>0</v>
      </c>
      <c r="X17" s="306"/>
      <c r="Y17" s="306">
        <f t="shared" si="108"/>
        <v>0</v>
      </c>
      <c r="Z17" s="306">
        <v>0</v>
      </c>
      <c r="AA17" s="306"/>
      <c r="AB17" s="306"/>
      <c r="AC17" s="306"/>
      <c r="AD17" s="306"/>
      <c r="AE17" s="306"/>
      <c r="AF17" s="306"/>
      <c r="AG17" s="306"/>
      <c r="AH17" s="306">
        <f t="shared" si="109"/>
        <v>0</v>
      </c>
      <c r="AI17" s="306"/>
      <c r="AJ17" s="306"/>
      <c r="AK17" s="306">
        <f t="shared" si="110"/>
        <v>0</v>
      </c>
      <c r="AL17" s="306"/>
      <c r="AM17" s="306"/>
      <c r="AN17" s="306">
        <f t="shared" si="111"/>
        <v>0</v>
      </c>
      <c r="AO17" s="306"/>
      <c r="AP17" s="306"/>
      <c r="AQ17" s="306">
        <f t="shared" si="112"/>
        <v>0</v>
      </c>
      <c r="AR17" s="306"/>
      <c r="AS17" s="306"/>
      <c r="AT17" s="306">
        <f t="shared" si="113"/>
        <v>0</v>
      </c>
      <c r="AU17" s="306"/>
      <c r="AV17" s="306"/>
      <c r="AW17" s="306">
        <f t="shared" si="114"/>
        <v>0</v>
      </c>
      <c r="AX17" s="306"/>
      <c r="AY17" s="306"/>
      <c r="AZ17" s="306">
        <f t="shared" si="115"/>
        <v>0</v>
      </c>
      <c r="BA17" s="306"/>
      <c r="BB17" s="306"/>
      <c r="BC17" s="306">
        <f t="shared" si="116"/>
        <v>0</v>
      </c>
      <c r="BD17" s="306"/>
      <c r="BE17" s="306"/>
      <c r="BF17" s="306">
        <f t="shared" si="117"/>
        <v>0</v>
      </c>
      <c r="BG17" s="306"/>
      <c r="BH17" s="306"/>
      <c r="BI17" s="306">
        <f t="shared" si="118"/>
        <v>0</v>
      </c>
      <c r="BJ17" s="306"/>
      <c r="BK17" s="306"/>
      <c r="BL17" s="306">
        <f t="shared" si="119"/>
        <v>0</v>
      </c>
      <c r="BM17" s="306"/>
      <c r="BN17" s="306"/>
      <c r="BO17" s="306">
        <f t="shared" si="120"/>
        <v>0</v>
      </c>
      <c r="BP17" s="306"/>
      <c r="BQ17" s="306"/>
      <c r="BR17" s="306">
        <f t="shared" si="121"/>
        <v>0</v>
      </c>
      <c r="BS17" s="306"/>
      <c r="BT17" s="306"/>
      <c r="BU17" s="306">
        <f t="shared" si="122"/>
        <v>0</v>
      </c>
      <c r="BV17" s="306"/>
      <c r="BW17" s="306"/>
      <c r="BX17" s="306">
        <f t="shared" si="123"/>
        <v>0</v>
      </c>
      <c r="BY17" s="306"/>
      <c r="BZ17" s="306"/>
      <c r="CA17" s="306">
        <f t="shared" si="124"/>
        <v>0</v>
      </c>
      <c r="CB17" s="306"/>
      <c r="CC17" s="306"/>
      <c r="CD17" s="306">
        <f t="shared" si="125"/>
        <v>0</v>
      </c>
      <c r="CE17" s="306"/>
      <c r="CF17" s="306"/>
      <c r="CG17" s="306">
        <f t="shared" si="126"/>
        <v>0</v>
      </c>
      <c r="CH17" s="306"/>
      <c r="CI17" s="306"/>
      <c r="CJ17" s="306">
        <f t="shared" si="127"/>
        <v>0</v>
      </c>
      <c r="CK17" s="306"/>
      <c r="CL17" s="306"/>
      <c r="CM17" s="306">
        <f t="shared" si="128"/>
        <v>0</v>
      </c>
      <c r="CN17" s="306"/>
      <c r="CO17" s="306"/>
      <c r="CP17" s="306">
        <f t="shared" si="129"/>
        <v>0</v>
      </c>
      <c r="CQ17" s="306"/>
      <c r="CR17" s="306"/>
      <c r="CS17" s="306">
        <f t="shared" si="130"/>
        <v>0</v>
      </c>
      <c r="CT17" s="306"/>
      <c r="CU17" s="306"/>
      <c r="CV17" s="306">
        <f t="shared" si="131"/>
        <v>0</v>
      </c>
      <c r="CW17" s="306"/>
      <c r="CX17" s="306"/>
      <c r="CY17" s="306">
        <f t="shared" si="132"/>
        <v>0</v>
      </c>
      <c r="CZ17" s="306"/>
      <c r="DA17" s="306"/>
      <c r="DB17" s="306">
        <f t="shared" si="133"/>
        <v>0</v>
      </c>
      <c r="DC17" s="306"/>
      <c r="DD17" s="306"/>
      <c r="DE17" s="306">
        <f t="shared" si="134"/>
        <v>0</v>
      </c>
      <c r="DF17" s="306"/>
      <c r="DG17" s="306"/>
      <c r="DH17" s="306">
        <f t="shared" si="135"/>
        <v>0</v>
      </c>
      <c r="DI17" s="306"/>
      <c r="DJ17" s="306"/>
      <c r="DK17" s="306">
        <f t="shared" si="136"/>
        <v>0</v>
      </c>
      <c r="DL17" s="306"/>
      <c r="DM17" s="306"/>
      <c r="DN17" s="306">
        <f t="shared" si="137"/>
        <v>0</v>
      </c>
      <c r="DO17" s="306"/>
      <c r="DP17" s="306"/>
      <c r="DQ17" s="306">
        <f t="shared" si="138"/>
        <v>0</v>
      </c>
      <c r="DR17" s="394">
        <f t="shared" si="66"/>
        <v>0</v>
      </c>
      <c r="DS17" s="394">
        <f t="shared" si="66"/>
        <v>0</v>
      </c>
      <c r="DT17" s="394">
        <f t="shared" si="66"/>
        <v>0</v>
      </c>
      <c r="DU17" s="306">
        <v>0</v>
      </c>
      <c r="DV17" s="306"/>
      <c r="DW17" s="306"/>
      <c r="DX17" s="306">
        <v>0</v>
      </c>
      <c r="DY17" s="306"/>
      <c r="DZ17" s="306"/>
      <c r="EA17" s="306">
        <v>0</v>
      </c>
      <c r="EB17" s="306"/>
      <c r="EC17" s="306"/>
      <c r="ED17" s="306">
        <v>0</v>
      </c>
      <c r="EE17" s="306"/>
      <c r="EF17" s="306"/>
      <c r="EG17" s="306">
        <v>0</v>
      </c>
      <c r="EH17" s="306"/>
      <c r="EI17" s="306"/>
      <c r="EJ17" s="306"/>
      <c r="EK17" s="306"/>
      <c r="EL17" s="306"/>
      <c r="EM17" s="306"/>
      <c r="EN17" s="306"/>
      <c r="EO17" s="306"/>
      <c r="EP17" s="306">
        <v>0</v>
      </c>
      <c r="EQ17" s="306"/>
      <c r="ER17" s="306"/>
      <c r="ES17" s="306"/>
      <c r="ET17" s="306"/>
      <c r="EU17" s="306"/>
      <c r="EV17" s="394">
        <f t="shared" si="67"/>
        <v>0</v>
      </c>
      <c r="EW17" s="394">
        <f t="shared" si="67"/>
        <v>0</v>
      </c>
      <c r="EX17" s="394">
        <f t="shared" si="67"/>
        <v>0</v>
      </c>
      <c r="EY17" s="306"/>
      <c r="EZ17" s="306"/>
      <c r="FA17" s="306">
        <f t="shared" si="139"/>
        <v>0</v>
      </c>
      <c r="FB17" s="306"/>
      <c r="FC17" s="306"/>
      <c r="FD17" s="306">
        <f t="shared" si="140"/>
        <v>0</v>
      </c>
      <c r="FE17" s="306"/>
      <c r="FF17" s="306"/>
      <c r="FG17" s="306">
        <f t="shared" si="141"/>
        <v>0</v>
      </c>
      <c r="FH17" s="306"/>
      <c r="FI17" s="306"/>
      <c r="FJ17" s="306">
        <f t="shared" si="142"/>
        <v>0</v>
      </c>
      <c r="FK17" s="334"/>
      <c r="FL17" s="306"/>
      <c r="FM17" s="306">
        <f t="shared" si="143"/>
        <v>0</v>
      </c>
      <c r="FN17" s="334"/>
      <c r="FO17" s="306"/>
      <c r="FP17" s="306">
        <f t="shared" si="144"/>
        <v>0</v>
      </c>
      <c r="FQ17" s="334"/>
      <c r="FR17" s="306"/>
      <c r="FS17" s="306">
        <f t="shared" si="145"/>
        <v>0</v>
      </c>
      <c r="FT17" s="334"/>
      <c r="FU17" s="306"/>
      <c r="FV17" s="306">
        <f t="shared" si="146"/>
        <v>0</v>
      </c>
      <c r="FW17" s="334"/>
      <c r="FX17" s="306"/>
      <c r="FY17" s="306">
        <f t="shared" si="147"/>
        <v>0</v>
      </c>
      <c r="FZ17" s="334"/>
      <c r="GA17" s="306"/>
      <c r="GB17" s="306">
        <f t="shared" si="148"/>
        <v>0</v>
      </c>
      <c r="GC17" s="334"/>
      <c r="GD17" s="306"/>
      <c r="GE17" s="306">
        <f t="shared" si="149"/>
        <v>0</v>
      </c>
      <c r="GF17" s="334"/>
      <c r="GG17" s="306"/>
      <c r="GH17" s="306">
        <f t="shared" si="150"/>
        <v>0</v>
      </c>
      <c r="GI17" s="334"/>
      <c r="GJ17" s="306"/>
      <c r="GK17" s="306">
        <f t="shared" si="151"/>
        <v>0</v>
      </c>
      <c r="GL17" s="334">
        <f t="shared" si="152"/>
        <v>0</v>
      </c>
      <c r="GM17" s="334">
        <f t="shared" si="152"/>
        <v>0</v>
      </c>
      <c r="GN17" s="334">
        <f t="shared" si="152"/>
        <v>0</v>
      </c>
      <c r="GO17" s="334">
        <f t="shared" si="153"/>
        <v>0</v>
      </c>
      <c r="GP17" s="306"/>
      <c r="GQ17" s="306">
        <f t="shared" si="154"/>
        <v>0</v>
      </c>
      <c r="GR17" s="334">
        <f t="shared" si="155"/>
        <v>0</v>
      </c>
      <c r="GS17" s="306"/>
      <c r="GT17" s="306">
        <f t="shared" si="156"/>
        <v>0</v>
      </c>
      <c r="GU17" s="334">
        <f t="shared" si="157"/>
        <v>0</v>
      </c>
      <c r="GV17" s="306"/>
      <c r="GW17" s="306">
        <f t="shared" si="158"/>
        <v>0</v>
      </c>
      <c r="GX17" s="334">
        <f t="shared" si="159"/>
        <v>0</v>
      </c>
      <c r="GY17" s="334">
        <f t="shared" si="159"/>
        <v>0</v>
      </c>
      <c r="GZ17" s="334">
        <f t="shared" si="159"/>
        <v>0</v>
      </c>
      <c r="HA17" s="334">
        <f t="shared" si="160"/>
        <v>0</v>
      </c>
      <c r="HB17" s="334">
        <f t="shared" si="160"/>
        <v>0</v>
      </c>
      <c r="HC17" s="347">
        <f t="shared" si="160"/>
        <v>0</v>
      </c>
    </row>
    <row r="18" spans="1:211" s="167" customFormat="1" x14ac:dyDescent="0.2">
      <c r="A18" s="309" t="s">
        <v>575</v>
      </c>
      <c r="B18" s="310">
        <f>B19+B20+B21</f>
        <v>0</v>
      </c>
      <c r="C18" s="310">
        <f t="shared" ref="C18:D18" si="161">C19+C20+C21</f>
        <v>0</v>
      </c>
      <c r="D18" s="310">
        <f t="shared" si="161"/>
        <v>0</v>
      </c>
      <c r="E18" s="310">
        <f>E19+E20+E21</f>
        <v>0</v>
      </c>
      <c r="F18" s="310">
        <f t="shared" ref="F18:G18" si="162">F19+F20+F21</f>
        <v>0</v>
      </c>
      <c r="G18" s="310">
        <f t="shared" si="162"/>
        <v>0</v>
      </c>
      <c r="H18" s="310">
        <f>H19+H20+H21</f>
        <v>0</v>
      </c>
      <c r="I18" s="310">
        <f t="shared" ref="I18:J18" si="163">I19+I20+I21</f>
        <v>0</v>
      </c>
      <c r="J18" s="310">
        <f t="shared" si="163"/>
        <v>0</v>
      </c>
      <c r="K18" s="310">
        <f>K19+K20+K21</f>
        <v>0</v>
      </c>
      <c r="L18" s="310">
        <f t="shared" ref="L18:M18" si="164">L19+L20+L21</f>
        <v>0</v>
      </c>
      <c r="M18" s="310">
        <f t="shared" si="164"/>
        <v>0</v>
      </c>
      <c r="N18" s="310">
        <f>N19+N20+N21</f>
        <v>0</v>
      </c>
      <c r="O18" s="310">
        <f t="shared" ref="O18:P18" si="165">O19+O20+O21</f>
        <v>0</v>
      </c>
      <c r="P18" s="310">
        <f t="shared" si="165"/>
        <v>0</v>
      </c>
      <c r="Q18" s="310">
        <f>Q19+Q20+Q21</f>
        <v>0</v>
      </c>
      <c r="R18" s="310">
        <f t="shared" ref="R18:S18" si="166">R19+R20+R21</f>
        <v>0</v>
      </c>
      <c r="S18" s="310">
        <f t="shared" si="166"/>
        <v>0</v>
      </c>
      <c r="T18" s="310">
        <f>T19+T20+T21</f>
        <v>0</v>
      </c>
      <c r="U18" s="310">
        <f t="shared" ref="U18:V18" si="167">U19+U20+U21</f>
        <v>0</v>
      </c>
      <c r="V18" s="310">
        <f t="shared" si="167"/>
        <v>0</v>
      </c>
      <c r="W18" s="310">
        <f>W19+W20+W21</f>
        <v>0</v>
      </c>
      <c r="X18" s="310">
        <f t="shared" ref="X18:CI18" si="168">X19+X20+X21</f>
        <v>0</v>
      </c>
      <c r="Y18" s="310">
        <f t="shared" si="168"/>
        <v>0</v>
      </c>
      <c r="Z18" s="310">
        <f t="shared" si="168"/>
        <v>0</v>
      </c>
      <c r="AA18" s="310">
        <f t="shared" si="168"/>
        <v>0</v>
      </c>
      <c r="AB18" s="310">
        <f t="shared" ref="AB18" si="169">AB19+AB20+AB21</f>
        <v>0</v>
      </c>
      <c r="AC18" s="310">
        <f t="shared" si="168"/>
        <v>0</v>
      </c>
      <c r="AD18" s="310">
        <f t="shared" si="168"/>
        <v>0</v>
      </c>
      <c r="AE18" s="310">
        <f t="shared" si="168"/>
        <v>0</v>
      </c>
      <c r="AF18" s="310">
        <f t="shared" si="168"/>
        <v>0</v>
      </c>
      <c r="AG18" s="310">
        <f t="shared" si="168"/>
        <v>0</v>
      </c>
      <c r="AH18" s="310">
        <f t="shared" si="168"/>
        <v>0</v>
      </c>
      <c r="AI18" s="310">
        <f t="shared" si="168"/>
        <v>0</v>
      </c>
      <c r="AJ18" s="310">
        <f t="shared" si="168"/>
        <v>0</v>
      </c>
      <c r="AK18" s="310">
        <f t="shared" si="168"/>
        <v>0</v>
      </c>
      <c r="AL18" s="310">
        <f t="shared" si="168"/>
        <v>0</v>
      </c>
      <c r="AM18" s="310">
        <f t="shared" si="168"/>
        <v>0</v>
      </c>
      <c r="AN18" s="310">
        <f t="shared" si="168"/>
        <v>0</v>
      </c>
      <c r="AO18" s="310">
        <f t="shared" si="168"/>
        <v>0</v>
      </c>
      <c r="AP18" s="310">
        <f t="shared" si="168"/>
        <v>0</v>
      </c>
      <c r="AQ18" s="310">
        <f t="shared" si="168"/>
        <v>0</v>
      </c>
      <c r="AR18" s="310">
        <f>AR19+AR20+AR21</f>
        <v>0</v>
      </c>
      <c r="AS18" s="310">
        <f t="shared" ref="AS18:AT18" si="170">AS19+AS20+AS21</f>
        <v>0</v>
      </c>
      <c r="AT18" s="310">
        <f t="shared" si="170"/>
        <v>0</v>
      </c>
      <c r="AU18" s="310">
        <f t="shared" si="168"/>
        <v>0</v>
      </c>
      <c r="AV18" s="310">
        <f t="shared" si="168"/>
        <v>0</v>
      </c>
      <c r="AW18" s="310">
        <f t="shared" si="168"/>
        <v>0</v>
      </c>
      <c r="AX18" s="310">
        <f t="shared" si="168"/>
        <v>0</v>
      </c>
      <c r="AY18" s="310">
        <f t="shared" si="168"/>
        <v>0</v>
      </c>
      <c r="AZ18" s="310">
        <f t="shared" si="168"/>
        <v>0</v>
      </c>
      <c r="BA18" s="310">
        <f t="shared" si="168"/>
        <v>0</v>
      </c>
      <c r="BB18" s="310">
        <f t="shared" si="168"/>
        <v>0</v>
      </c>
      <c r="BC18" s="310">
        <f t="shared" si="168"/>
        <v>0</v>
      </c>
      <c r="BD18" s="310">
        <f t="shared" si="168"/>
        <v>0</v>
      </c>
      <c r="BE18" s="310">
        <f t="shared" si="168"/>
        <v>0</v>
      </c>
      <c r="BF18" s="310">
        <f t="shared" si="168"/>
        <v>0</v>
      </c>
      <c r="BG18" s="310">
        <f t="shared" si="168"/>
        <v>0</v>
      </c>
      <c r="BH18" s="310">
        <f t="shared" si="168"/>
        <v>0</v>
      </c>
      <c r="BI18" s="310">
        <f t="shared" si="168"/>
        <v>0</v>
      </c>
      <c r="BJ18" s="310">
        <f t="shared" si="168"/>
        <v>0</v>
      </c>
      <c r="BK18" s="310">
        <f t="shared" si="168"/>
        <v>0</v>
      </c>
      <c r="BL18" s="310">
        <f t="shared" si="168"/>
        <v>0</v>
      </c>
      <c r="BM18" s="310">
        <f t="shared" si="168"/>
        <v>0</v>
      </c>
      <c r="BN18" s="310">
        <f t="shared" si="168"/>
        <v>0</v>
      </c>
      <c r="BO18" s="310">
        <f t="shared" si="168"/>
        <v>0</v>
      </c>
      <c r="BP18" s="310">
        <f t="shared" si="168"/>
        <v>0</v>
      </c>
      <c r="BQ18" s="310">
        <f t="shared" si="168"/>
        <v>0</v>
      </c>
      <c r="BR18" s="310">
        <f t="shared" si="168"/>
        <v>0</v>
      </c>
      <c r="BS18" s="310">
        <f t="shared" si="168"/>
        <v>0</v>
      </c>
      <c r="BT18" s="310">
        <f t="shared" si="168"/>
        <v>0</v>
      </c>
      <c r="BU18" s="310">
        <f t="shared" si="168"/>
        <v>0</v>
      </c>
      <c r="BV18" s="310">
        <f t="shared" si="168"/>
        <v>0</v>
      </c>
      <c r="BW18" s="310">
        <f t="shared" si="168"/>
        <v>0</v>
      </c>
      <c r="BX18" s="310">
        <f t="shared" si="168"/>
        <v>0</v>
      </c>
      <c r="BY18" s="310">
        <f t="shared" si="168"/>
        <v>0</v>
      </c>
      <c r="BZ18" s="310">
        <f t="shared" si="168"/>
        <v>0</v>
      </c>
      <c r="CA18" s="310">
        <f t="shared" si="168"/>
        <v>0</v>
      </c>
      <c r="CB18" s="310">
        <f t="shared" si="168"/>
        <v>0</v>
      </c>
      <c r="CC18" s="310">
        <f t="shared" si="168"/>
        <v>0</v>
      </c>
      <c r="CD18" s="310">
        <f t="shared" si="168"/>
        <v>0</v>
      </c>
      <c r="CE18" s="310">
        <f t="shared" si="168"/>
        <v>0</v>
      </c>
      <c r="CF18" s="310">
        <f t="shared" si="168"/>
        <v>0</v>
      </c>
      <c r="CG18" s="310">
        <f t="shared" si="168"/>
        <v>0</v>
      </c>
      <c r="CH18" s="310">
        <f t="shared" si="168"/>
        <v>0</v>
      </c>
      <c r="CI18" s="310">
        <f t="shared" si="168"/>
        <v>0</v>
      </c>
      <c r="CJ18" s="310">
        <f t="shared" ref="CJ18:EU18" si="171">CJ19+CJ20+CJ21</f>
        <v>0</v>
      </c>
      <c r="CK18" s="310">
        <f t="shared" si="171"/>
        <v>0</v>
      </c>
      <c r="CL18" s="310">
        <f t="shared" si="171"/>
        <v>0</v>
      </c>
      <c r="CM18" s="310">
        <f t="shared" si="171"/>
        <v>0</v>
      </c>
      <c r="CN18" s="310">
        <f t="shared" si="171"/>
        <v>0</v>
      </c>
      <c r="CO18" s="310">
        <f t="shared" si="171"/>
        <v>0</v>
      </c>
      <c r="CP18" s="310">
        <f t="shared" si="171"/>
        <v>0</v>
      </c>
      <c r="CQ18" s="310">
        <f t="shared" si="171"/>
        <v>0</v>
      </c>
      <c r="CR18" s="310">
        <f t="shared" si="171"/>
        <v>0</v>
      </c>
      <c r="CS18" s="310">
        <f t="shared" si="171"/>
        <v>0</v>
      </c>
      <c r="CT18" s="310">
        <f t="shared" si="171"/>
        <v>0</v>
      </c>
      <c r="CU18" s="310">
        <f t="shared" si="171"/>
        <v>0</v>
      </c>
      <c r="CV18" s="310">
        <f t="shared" si="171"/>
        <v>0</v>
      </c>
      <c r="CW18" s="310">
        <f t="shared" si="171"/>
        <v>0</v>
      </c>
      <c r="CX18" s="310">
        <f t="shared" si="171"/>
        <v>0</v>
      </c>
      <c r="CY18" s="310">
        <f t="shared" si="171"/>
        <v>0</v>
      </c>
      <c r="CZ18" s="310">
        <f t="shared" si="171"/>
        <v>0</v>
      </c>
      <c r="DA18" s="310">
        <f t="shared" si="171"/>
        <v>0</v>
      </c>
      <c r="DB18" s="310">
        <f t="shared" si="171"/>
        <v>0</v>
      </c>
      <c r="DC18" s="310">
        <f t="shared" si="171"/>
        <v>0</v>
      </c>
      <c r="DD18" s="310">
        <f t="shared" si="171"/>
        <v>0</v>
      </c>
      <c r="DE18" s="310">
        <f t="shared" si="171"/>
        <v>0</v>
      </c>
      <c r="DF18" s="310">
        <f t="shared" si="171"/>
        <v>0</v>
      </c>
      <c r="DG18" s="310">
        <f t="shared" si="171"/>
        <v>0</v>
      </c>
      <c r="DH18" s="310">
        <f t="shared" si="171"/>
        <v>0</v>
      </c>
      <c r="DI18" s="310">
        <f t="shared" si="171"/>
        <v>0</v>
      </c>
      <c r="DJ18" s="310">
        <f t="shared" si="171"/>
        <v>0</v>
      </c>
      <c r="DK18" s="310">
        <f t="shared" si="171"/>
        <v>0</v>
      </c>
      <c r="DL18" s="310">
        <f t="shared" si="171"/>
        <v>0</v>
      </c>
      <c r="DM18" s="310">
        <f t="shared" si="171"/>
        <v>0</v>
      </c>
      <c r="DN18" s="310">
        <f t="shared" si="171"/>
        <v>0</v>
      </c>
      <c r="DO18" s="310">
        <f t="shared" si="171"/>
        <v>0</v>
      </c>
      <c r="DP18" s="310">
        <f t="shared" si="171"/>
        <v>0</v>
      </c>
      <c r="DQ18" s="310">
        <f t="shared" si="171"/>
        <v>0</v>
      </c>
      <c r="DR18" s="395">
        <f t="shared" si="171"/>
        <v>0</v>
      </c>
      <c r="DS18" s="395">
        <f t="shared" si="171"/>
        <v>0</v>
      </c>
      <c r="DT18" s="395">
        <f t="shared" si="171"/>
        <v>0</v>
      </c>
      <c r="DU18" s="310">
        <f t="shared" si="171"/>
        <v>0</v>
      </c>
      <c r="DV18" s="310">
        <f t="shared" si="171"/>
        <v>0</v>
      </c>
      <c r="DW18" s="310">
        <f t="shared" si="171"/>
        <v>0</v>
      </c>
      <c r="DX18" s="310">
        <f t="shared" si="171"/>
        <v>0</v>
      </c>
      <c r="DY18" s="310">
        <f t="shared" si="171"/>
        <v>0</v>
      </c>
      <c r="DZ18" s="310">
        <f t="shared" si="171"/>
        <v>0</v>
      </c>
      <c r="EA18" s="310">
        <f t="shared" si="171"/>
        <v>0</v>
      </c>
      <c r="EB18" s="310">
        <f t="shared" si="171"/>
        <v>0</v>
      </c>
      <c r="EC18" s="310">
        <f t="shared" si="171"/>
        <v>0</v>
      </c>
      <c r="ED18" s="310">
        <f t="shared" si="171"/>
        <v>0</v>
      </c>
      <c r="EE18" s="310">
        <f t="shared" si="171"/>
        <v>0</v>
      </c>
      <c r="EF18" s="310">
        <f t="shared" si="171"/>
        <v>0</v>
      </c>
      <c r="EG18" s="310">
        <f t="shared" si="171"/>
        <v>0</v>
      </c>
      <c r="EH18" s="310">
        <f t="shared" si="171"/>
        <v>0</v>
      </c>
      <c r="EI18" s="310">
        <f t="shared" si="171"/>
        <v>0</v>
      </c>
      <c r="EJ18" s="310">
        <f t="shared" si="171"/>
        <v>0</v>
      </c>
      <c r="EK18" s="310">
        <f t="shared" si="171"/>
        <v>0</v>
      </c>
      <c r="EL18" s="310">
        <f t="shared" si="171"/>
        <v>0</v>
      </c>
      <c r="EM18" s="310">
        <f t="shared" si="171"/>
        <v>0</v>
      </c>
      <c r="EN18" s="310">
        <f t="shared" si="171"/>
        <v>0</v>
      </c>
      <c r="EO18" s="310">
        <f t="shared" si="171"/>
        <v>0</v>
      </c>
      <c r="EP18" s="310">
        <f t="shared" si="171"/>
        <v>0</v>
      </c>
      <c r="EQ18" s="310">
        <f t="shared" si="171"/>
        <v>0</v>
      </c>
      <c r="ER18" s="310">
        <f t="shared" si="171"/>
        <v>0</v>
      </c>
      <c r="ES18" s="310">
        <f t="shared" si="171"/>
        <v>0</v>
      </c>
      <c r="ET18" s="310">
        <f t="shared" si="171"/>
        <v>0</v>
      </c>
      <c r="EU18" s="310">
        <f t="shared" si="171"/>
        <v>0</v>
      </c>
      <c r="EV18" s="395">
        <f t="shared" ref="EV18:HC18" si="172">EV19+EV20+EV21</f>
        <v>0</v>
      </c>
      <c r="EW18" s="395">
        <f t="shared" si="172"/>
        <v>0</v>
      </c>
      <c r="EX18" s="395">
        <f t="shared" si="172"/>
        <v>0</v>
      </c>
      <c r="EY18" s="310">
        <f t="shared" si="172"/>
        <v>0</v>
      </c>
      <c r="EZ18" s="310">
        <f t="shared" si="172"/>
        <v>0</v>
      </c>
      <c r="FA18" s="310">
        <f t="shared" si="172"/>
        <v>0</v>
      </c>
      <c r="FB18" s="310">
        <f t="shared" si="172"/>
        <v>0</v>
      </c>
      <c r="FC18" s="310">
        <f t="shared" si="172"/>
        <v>0</v>
      </c>
      <c r="FD18" s="310">
        <f t="shared" si="172"/>
        <v>0</v>
      </c>
      <c r="FE18" s="310">
        <f t="shared" si="172"/>
        <v>0</v>
      </c>
      <c r="FF18" s="310">
        <f t="shared" si="172"/>
        <v>0</v>
      </c>
      <c r="FG18" s="310">
        <f t="shared" si="172"/>
        <v>0</v>
      </c>
      <c r="FH18" s="310">
        <f t="shared" si="172"/>
        <v>0</v>
      </c>
      <c r="FI18" s="310">
        <f t="shared" si="172"/>
        <v>0</v>
      </c>
      <c r="FJ18" s="310">
        <f t="shared" si="172"/>
        <v>0</v>
      </c>
      <c r="FK18" s="310">
        <f t="shared" si="172"/>
        <v>0</v>
      </c>
      <c r="FL18" s="310">
        <f t="shared" si="172"/>
        <v>0</v>
      </c>
      <c r="FM18" s="310">
        <f t="shared" si="172"/>
        <v>0</v>
      </c>
      <c r="FN18" s="310">
        <f t="shared" si="172"/>
        <v>0</v>
      </c>
      <c r="FO18" s="310">
        <f t="shared" si="172"/>
        <v>0</v>
      </c>
      <c r="FP18" s="310">
        <f t="shared" si="172"/>
        <v>0</v>
      </c>
      <c r="FQ18" s="310">
        <f t="shared" si="172"/>
        <v>0</v>
      </c>
      <c r="FR18" s="310">
        <f t="shared" si="172"/>
        <v>0</v>
      </c>
      <c r="FS18" s="310">
        <f t="shared" si="172"/>
        <v>0</v>
      </c>
      <c r="FT18" s="310">
        <f t="shared" si="172"/>
        <v>0</v>
      </c>
      <c r="FU18" s="310">
        <f t="shared" si="172"/>
        <v>0</v>
      </c>
      <c r="FV18" s="310">
        <f t="shared" si="172"/>
        <v>0</v>
      </c>
      <c r="FW18" s="310">
        <f t="shared" si="172"/>
        <v>0</v>
      </c>
      <c r="FX18" s="310">
        <f t="shared" si="172"/>
        <v>0</v>
      </c>
      <c r="FY18" s="310">
        <f t="shared" si="172"/>
        <v>0</v>
      </c>
      <c r="FZ18" s="310">
        <f t="shared" si="172"/>
        <v>0</v>
      </c>
      <c r="GA18" s="310">
        <f t="shared" si="172"/>
        <v>0</v>
      </c>
      <c r="GB18" s="310">
        <f t="shared" si="172"/>
        <v>0</v>
      </c>
      <c r="GC18" s="310">
        <f t="shared" si="172"/>
        <v>0</v>
      </c>
      <c r="GD18" s="310">
        <f t="shared" si="172"/>
        <v>0</v>
      </c>
      <c r="GE18" s="310">
        <f t="shared" si="172"/>
        <v>0</v>
      </c>
      <c r="GF18" s="310">
        <f t="shared" si="172"/>
        <v>0</v>
      </c>
      <c r="GG18" s="310">
        <f t="shared" si="172"/>
        <v>0</v>
      </c>
      <c r="GH18" s="310">
        <f t="shared" si="172"/>
        <v>0</v>
      </c>
      <c r="GI18" s="310">
        <f t="shared" si="172"/>
        <v>0</v>
      </c>
      <c r="GJ18" s="310">
        <f t="shared" si="172"/>
        <v>0</v>
      </c>
      <c r="GK18" s="310">
        <f t="shared" si="172"/>
        <v>0</v>
      </c>
      <c r="GL18" s="310">
        <f t="shared" si="172"/>
        <v>0</v>
      </c>
      <c r="GM18" s="310">
        <f t="shared" si="172"/>
        <v>0</v>
      </c>
      <c r="GN18" s="310">
        <f t="shared" si="172"/>
        <v>0</v>
      </c>
      <c r="GO18" s="310">
        <f t="shared" si="172"/>
        <v>0</v>
      </c>
      <c r="GP18" s="310">
        <f t="shared" si="172"/>
        <v>0</v>
      </c>
      <c r="GQ18" s="310">
        <f t="shared" si="172"/>
        <v>0</v>
      </c>
      <c r="GR18" s="310">
        <f t="shared" si="172"/>
        <v>0</v>
      </c>
      <c r="GS18" s="310">
        <f t="shared" si="172"/>
        <v>0</v>
      </c>
      <c r="GT18" s="310">
        <f t="shared" si="172"/>
        <v>0</v>
      </c>
      <c r="GU18" s="310">
        <f t="shared" si="172"/>
        <v>0</v>
      </c>
      <c r="GV18" s="310">
        <f t="shared" si="172"/>
        <v>0</v>
      </c>
      <c r="GW18" s="310">
        <f t="shared" si="172"/>
        <v>0</v>
      </c>
      <c r="GX18" s="310">
        <f t="shared" si="172"/>
        <v>0</v>
      </c>
      <c r="GY18" s="310">
        <f t="shared" si="172"/>
        <v>0</v>
      </c>
      <c r="GZ18" s="310">
        <f t="shared" si="172"/>
        <v>0</v>
      </c>
      <c r="HA18" s="310">
        <f t="shared" si="172"/>
        <v>0</v>
      </c>
      <c r="HB18" s="310">
        <f t="shared" si="172"/>
        <v>0</v>
      </c>
      <c r="HC18" s="311">
        <f t="shared" si="172"/>
        <v>0</v>
      </c>
    </row>
    <row r="19" spans="1:211" x14ac:dyDescent="0.2">
      <c r="A19" s="305" t="s">
        <v>576</v>
      </c>
      <c r="B19" s="306">
        <v>0</v>
      </c>
      <c r="C19" s="306"/>
      <c r="D19" s="306">
        <f t="shared" si="28"/>
        <v>0</v>
      </c>
      <c r="E19" s="306">
        <v>0</v>
      </c>
      <c r="F19" s="306"/>
      <c r="G19" s="306">
        <f t="shared" ref="G19:G20" si="173">E19+F19</f>
        <v>0</v>
      </c>
      <c r="H19" s="306">
        <v>0</v>
      </c>
      <c r="I19" s="306"/>
      <c r="J19" s="306">
        <f t="shared" ref="J19:J20" si="174">H19+I19</f>
        <v>0</v>
      </c>
      <c r="K19" s="306">
        <v>0</v>
      </c>
      <c r="L19" s="306"/>
      <c r="M19" s="306">
        <f t="shared" ref="M19:M20" si="175">K19+L19</f>
        <v>0</v>
      </c>
      <c r="N19" s="306">
        <v>0</v>
      </c>
      <c r="O19" s="306"/>
      <c r="P19" s="306">
        <f t="shared" ref="P19:P20" si="176">N19+O19</f>
        <v>0</v>
      </c>
      <c r="Q19" s="306">
        <v>0</v>
      </c>
      <c r="R19" s="306"/>
      <c r="S19" s="306">
        <f t="shared" ref="S19:S20" si="177">Q19+R19</f>
        <v>0</v>
      </c>
      <c r="T19" s="306">
        <v>0</v>
      </c>
      <c r="U19" s="306"/>
      <c r="V19" s="306">
        <f t="shared" ref="V19:V20" si="178">T19+U19</f>
        <v>0</v>
      </c>
      <c r="W19" s="306">
        <v>0</v>
      </c>
      <c r="X19" s="306"/>
      <c r="Y19" s="306">
        <f t="shared" ref="Y19:Y20" si="179">W19+X19</f>
        <v>0</v>
      </c>
      <c r="Z19" s="306">
        <v>0</v>
      </c>
      <c r="AA19" s="306"/>
      <c r="AB19" s="306"/>
      <c r="AC19" s="306"/>
      <c r="AD19" s="306"/>
      <c r="AE19" s="306"/>
      <c r="AF19" s="306"/>
      <c r="AG19" s="306"/>
      <c r="AH19" s="306">
        <f t="shared" ref="AH19:AH20" si="180">AF19+AG19</f>
        <v>0</v>
      </c>
      <c r="AI19" s="306"/>
      <c r="AJ19" s="306"/>
      <c r="AK19" s="306">
        <f t="shared" ref="AK19:AK20" si="181">AI19+AJ19</f>
        <v>0</v>
      </c>
      <c r="AL19" s="306"/>
      <c r="AM19" s="306"/>
      <c r="AN19" s="306">
        <f t="shared" ref="AN19:AN20" si="182">AL19+AM19</f>
        <v>0</v>
      </c>
      <c r="AO19" s="306"/>
      <c r="AP19" s="306"/>
      <c r="AQ19" s="306">
        <f t="shared" ref="AQ19:AQ20" si="183">AO19+AP19</f>
        <v>0</v>
      </c>
      <c r="AR19" s="306"/>
      <c r="AS19" s="306"/>
      <c r="AT19" s="306">
        <f t="shared" ref="AT19:AT20" si="184">AR19+AS19</f>
        <v>0</v>
      </c>
      <c r="AU19" s="306"/>
      <c r="AV19" s="306"/>
      <c r="AW19" s="306">
        <f t="shared" ref="AW19:AW20" si="185">AU19+AV19</f>
        <v>0</v>
      </c>
      <c r="AX19" s="306"/>
      <c r="AY19" s="306"/>
      <c r="AZ19" s="306">
        <f t="shared" ref="AZ19:AZ20" si="186">AX19+AY19</f>
        <v>0</v>
      </c>
      <c r="BA19" s="306"/>
      <c r="BB19" s="306"/>
      <c r="BC19" s="306">
        <f t="shared" ref="BC19:BC20" si="187">BA19+BB19</f>
        <v>0</v>
      </c>
      <c r="BD19" s="306"/>
      <c r="BE19" s="306"/>
      <c r="BF19" s="306">
        <f t="shared" ref="BF19:BF20" si="188">BD19+BE19</f>
        <v>0</v>
      </c>
      <c r="BG19" s="306"/>
      <c r="BH19" s="306"/>
      <c r="BI19" s="306">
        <f t="shared" ref="BI19:BI20" si="189">BG19+BH19</f>
        <v>0</v>
      </c>
      <c r="BJ19" s="306"/>
      <c r="BK19" s="306"/>
      <c r="BL19" s="306">
        <f t="shared" ref="BL19:BL20" si="190">BJ19+BK19</f>
        <v>0</v>
      </c>
      <c r="BM19" s="306"/>
      <c r="BN19" s="306"/>
      <c r="BO19" s="306">
        <f t="shared" ref="BO19:BO20" si="191">BM19+BN19</f>
        <v>0</v>
      </c>
      <c r="BP19" s="306"/>
      <c r="BQ19" s="306"/>
      <c r="BR19" s="306">
        <f t="shared" ref="BR19:BR20" si="192">BP19+BQ19</f>
        <v>0</v>
      </c>
      <c r="BS19" s="306"/>
      <c r="BT19" s="306"/>
      <c r="BU19" s="306">
        <f t="shared" ref="BU19:BU20" si="193">BS19+BT19</f>
        <v>0</v>
      </c>
      <c r="BV19" s="306"/>
      <c r="BW19" s="306"/>
      <c r="BX19" s="306">
        <f t="shared" ref="BX19:BX20" si="194">BV19+BW19</f>
        <v>0</v>
      </c>
      <c r="BY19" s="306"/>
      <c r="BZ19" s="306"/>
      <c r="CA19" s="306">
        <f t="shared" ref="CA19:CA20" si="195">BY19+BZ19</f>
        <v>0</v>
      </c>
      <c r="CB19" s="306"/>
      <c r="CC19" s="306"/>
      <c r="CD19" s="306">
        <f t="shared" ref="CD19:CD20" si="196">CB19+CC19</f>
        <v>0</v>
      </c>
      <c r="CE19" s="306"/>
      <c r="CF19" s="306"/>
      <c r="CG19" s="306">
        <f t="shared" ref="CG19:CG20" si="197">CE19+CF19</f>
        <v>0</v>
      </c>
      <c r="CH19" s="306"/>
      <c r="CI19" s="306"/>
      <c r="CJ19" s="306">
        <f t="shared" ref="CJ19:CJ20" si="198">CH19+CI19</f>
        <v>0</v>
      </c>
      <c r="CK19" s="306"/>
      <c r="CL19" s="306"/>
      <c r="CM19" s="306">
        <f t="shared" ref="CM19:CM20" si="199">CK19+CL19</f>
        <v>0</v>
      </c>
      <c r="CN19" s="306"/>
      <c r="CO19" s="306"/>
      <c r="CP19" s="306">
        <f t="shared" ref="CP19:CP20" si="200">CN19+CO19</f>
        <v>0</v>
      </c>
      <c r="CQ19" s="306"/>
      <c r="CR19" s="306"/>
      <c r="CS19" s="306">
        <f t="shared" ref="CS19:CS20" si="201">CQ19+CR19</f>
        <v>0</v>
      </c>
      <c r="CT19" s="306"/>
      <c r="CU19" s="306"/>
      <c r="CV19" s="306">
        <f t="shared" ref="CV19:CV20" si="202">CT19+CU19</f>
        <v>0</v>
      </c>
      <c r="CW19" s="306"/>
      <c r="CX19" s="306"/>
      <c r="CY19" s="306">
        <f t="shared" ref="CY19:CY20" si="203">CW19+CX19</f>
        <v>0</v>
      </c>
      <c r="CZ19" s="306"/>
      <c r="DA19" s="306"/>
      <c r="DB19" s="306">
        <f t="shared" ref="DB19:DB20" si="204">CZ19+DA19</f>
        <v>0</v>
      </c>
      <c r="DC19" s="306"/>
      <c r="DD19" s="306"/>
      <c r="DE19" s="306">
        <f t="shared" ref="DE19:DE20" si="205">DC19+DD19</f>
        <v>0</v>
      </c>
      <c r="DF19" s="306"/>
      <c r="DG19" s="306"/>
      <c r="DH19" s="306">
        <f t="shared" ref="DH19:DH20" si="206">DF19+DG19</f>
        <v>0</v>
      </c>
      <c r="DI19" s="306"/>
      <c r="DJ19" s="306"/>
      <c r="DK19" s="306">
        <f t="shared" ref="DK19:DK20" si="207">DI19+DJ19</f>
        <v>0</v>
      </c>
      <c r="DL19" s="306"/>
      <c r="DM19" s="306"/>
      <c r="DN19" s="306">
        <f t="shared" ref="DN19:DN20" si="208">DL19+DM19</f>
        <v>0</v>
      </c>
      <c r="DO19" s="306"/>
      <c r="DP19" s="306"/>
      <c r="DQ19" s="306">
        <f t="shared" ref="DQ19:DQ20" si="209">DO19+DP19</f>
        <v>0</v>
      </c>
      <c r="DR19" s="394">
        <f t="shared" si="66"/>
        <v>0</v>
      </c>
      <c r="DS19" s="394">
        <f t="shared" si="66"/>
        <v>0</v>
      </c>
      <c r="DT19" s="394">
        <f t="shared" si="66"/>
        <v>0</v>
      </c>
      <c r="DU19" s="306">
        <v>0</v>
      </c>
      <c r="DV19" s="306"/>
      <c r="DW19" s="306"/>
      <c r="DX19" s="306">
        <v>0</v>
      </c>
      <c r="DY19" s="306"/>
      <c r="DZ19" s="306"/>
      <c r="EA19" s="306">
        <v>0</v>
      </c>
      <c r="EB19" s="306"/>
      <c r="EC19" s="306"/>
      <c r="ED19" s="306">
        <v>0</v>
      </c>
      <c r="EE19" s="306"/>
      <c r="EF19" s="306"/>
      <c r="EG19" s="306">
        <v>0</v>
      </c>
      <c r="EH19" s="306"/>
      <c r="EI19" s="306"/>
      <c r="EJ19" s="306"/>
      <c r="EK19" s="306"/>
      <c r="EL19" s="306"/>
      <c r="EM19" s="306"/>
      <c r="EN19" s="306"/>
      <c r="EO19" s="306"/>
      <c r="EP19" s="306">
        <v>0</v>
      </c>
      <c r="EQ19" s="306"/>
      <c r="ER19" s="306"/>
      <c r="ES19" s="306"/>
      <c r="ET19" s="306"/>
      <c r="EU19" s="306"/>
      <c r="EV19" s="394">
        <f t="shared" si="67"/>
        <v>0</v>
      </c>
      <c r="EW19" s="394">
        <f t="shared" si="67"/>
        <v>0</v>
      </c>
      <c r="EX19" s="394">
        <f t="shared" si="67"/>
        <v>0</v>
      </c>
      <c r="EY19" s="306"/>
      <c r="EZ19" s="306"/>
      <c r="FA19" s="306">
        <f t="shared" ref="FA19:FA20" si="210">EY19+EZ19</f>
        <v>0</v>
      </c>
      <c r="FB19" s="306"/>
      <c r="FC19" s="306"/>
      <c r="FD19" s="306">
        <f t="shared" ref="FD19:FD20" si="211">FB19+FC19</f>
        <v>0</v>
      </c>
      <c r="FE19" s="306"/>
      <c r="FF19" s="306"/>
      <c r="FG19" s="306">
        <f t="shared" ref="FG19:FG20" si="212">FE19+FF19</f>
        <v>0</v>
      </c>
      <c r="FH19" s="306"/>
      <c r="FI19" s="306"/>
      <c r="FJ19" s="306">
        <f t="shared" ref="FJ19:FJ20" si="213">FH19+FI19</f>
        <v>0</v>
      </c>
      <c r="FK19" s="334"/>
      <c r="FL19" s="306"/>
      <c r="FM19" s="306">
        <f t="shared" ref="FM19:FM20" si="214">FK19+FL19</f>
        <v>0</v>
      </c>
      <c r="FN19" s="334"/>
      <c r="FO19" s="306"/>
      <c r="FP19" s="306">
        <f t="shared" ref="FP19:FP20" si="215">FN19+FO19</f>
        <v>0</v>
      </c>
      <c r="FQ19" s="334"/>
      <c r="FR19" s="306"/>
      <c r="FS19" s="306">
        <f t="shared" ref="FS19:FS20" si="216">FQ19+FR19</f>
        <v>0</v>
      </c>
      <c r="FT19" s="334"/>
      <c r="FU19" s="306"/>
      <c r="FV19" s="306">
        <f t="shared" ref="FV19:FV20" si="217">FT19+FU19</f>
        <v>0</v>
      </c>
      <c r="FW19" s="334"/>
      <c r="FX19" s="306"/>
      <c r="FY19" s="306">
        <f t="shared" ref="FY19:FY20" si="218">FW19+FX19</f>
        <v>0</v>
      </c>
      <c r="FZ19" s="334"/>
      <c r="GA19" s="306"/>
      <c r="GB19" s="306">
        <f t="shared" ref="GB19:GB20" si="219">FZ19+GA19</f>
        <v>0</v>
      </c>
      <c r="GC19" s="334"/>
      <c r="GD19" s="306"/>
      <c r="GE19" s="306">
        <f t="shared" ref="GE19:GE20" si="220">GC19+GD19</f>
        <v>0</v>
      </c>
      <c r="GF19" s="334"/>
      <c r="GG19" s="306"/>
      <c r="GH19" s="306">
        <f t="shared" ref="GH19:GH20" si="221">GF19+GG19</f>
        <v>0</v>
      </c>
      <c r="GI19" s="334"/>
      <c r="GJ19" s="306"/>
      <c r="GK19" s="306">
        <f t="shared" ref="GK19:GK20" si="222">GI19+GJ19</f>
        <v>0</v>
      </c>
      <c r="GL19" s="334">
        <f t="shared" ref="GL19:GN20" si="223">EY19+FB19+FE19+FH19+FK19+FN19+FQ19+FT19+FW19+FZ19+GC19+GF19+GI19</f>
        <v>0</v>
      </c>
      <c r="GM19" s="334">
        <f t="shared" si="223"/>
        <v>0</v>
      </c>
      <c r="GN19" s="334">
        <f t="shared" si="223"/>
        <v>0</v>
      </c>
      <c r="GO19" s="334">
        <f t="shared" ref="GO19:GO20" si="224">SUM(GB19:GN19)</f>
        <v>0</v>
      </c>
      <c r="GP19" s="306"/>
      <c r="GQ19" s="306">
        <f t="shared" ref="GQ19:GQ20" si="225">GO19+GP19</f>
        <v>0</v>
      </c>
      <c r="GR19" s="334">
        <f t="shared" ref="GR19:GR20" si="226">SUM(GE19:GQ19)</f>
        <v>0</v>
      </c>
      <c r="GS19" s="306"/>
      <c r="GT19" s="306">
        <f t="shared" ref="GT19:GT20" si="227">GR19+GS19</f>
        <v>0</v>
      </c>
      <c r="GU19" s="334">
        <f t="shared" ref="GU19:GU20" si="228">SUM(GH19:GT19)</f>
        <v>0</v>
      </c>
      <c r="GV19" s="306"/>
      <c r="GW19" s="306">
        <f t="shared" ref="GW19:GW20" si="229">GU19+GV19</f>
        <v>0</v>
      </c>
      <c r="GX19" s="334">
        <f t="shared" ref="GX19:GZ20" si="230">GL19+GO19+GR19+GU19</f>
        <v>0</v>
      </c>
      <c r="GY19" s="334">
        <f t="shared" si="230"/>
        <v>0</v>
      </c>
      <c r="GZ19" s="334">
        <f t="shared" si="230"/>
        <v>0</v>
      </c>
      <c r="HA19" s="334">
        <f t="shared" ref="HA19:HC20" si="231">GX19+EV19+DR19</f>
        <v>0</v>
      </c>
      <c r="HB19" s="334">
        <f t="shared" si="231"/>
        <v>0</v>
      </c>
      <c r="HC19" s="347">
        <f t="shared" si="231"/>
        <v>0</v>
      </c>
    </row>
    <row r="20" spans="1:211" x14ac:dyDescent="0.2">
      <c r="A20" s="305" t="s">
        <v>577</v>
      </c>
      <c r="B20" s="306">
        <v>0</v>
      </c>
      <c r="C20" s="306"/>
      <c r="D20" s="306">
        <f t="shared" si="28"/>
        <v>0</v>
      </c>
      <c r="E20" s="306">
        <v>0</v>
      </c>
      <c r="F20" s="306"/>
      <c r="G20" s="306">
        <f t="shared" si="173"/>
        <v>0</v>
      </c>
      <c r="H20" s="306">
        <v>0</v>
      </c>
      <c r="I20" s="306"/>
      <c r="J20" s="306">
        <f t="shared" si="174"/>
        <v>0</v>
      </c>
      <c r="K20" s="306">
        <v>0</v>
      </c>
      <c r="L20" s="306"/>
      <c r="M20" s="306">
        <f t="shared" si="175"/>
        <v>0</v>
      </c>
      <c r="N20" s="306">
        <v>0</v>
      </c>
      <c r="O20" s="306"/>
      <c r="P20" s="306">
        <f t="shared" si="176"/>
        <v>0</v>
      </c>
      <c r="Q20" s="306">
        <v>0</v>
      </c>
      <c r="R20" s="306"/>
      <c r="S20" s="306">
        <f t="shared" si="177"/>
        <v>0</v>
      </c>
      <c r="T20" s="306">
        <v>0</v>
      </c>
      <c r="U20" s="306"/>
      <c r="V20" s="306">
        <f t="shared" si="178"/>
        <v>0</v>
      </c>
      <c r="W20" s="306">
        <v>0</v>
      </c>
      <c r="X20" s="306"/>
      <c r="Y20" s="306">
        <f t="shared" si="179"/>
        <v>0</v>
      </c>
      <c r="Z20" s="306">
        <v>0</v>
      </c>
      <c r="AA20" s="306"/>
      <c r="AB20" s="306"/>
      <c r="AC20" s="306"/>
      <c r="AD20" s="306"/>
      <c r="AE20" s="306"/>
      <c r="AF20" s="306"/>
      <c r="AG20" s="306"/>
      <c r="AH20" s="306">
        <f t="shared" si="180"/>
        <v>0</v>
      </c>
      <c r="AI20" s="306"/>
      <c r="AJ20" s="306"/>
      <c r="AK20" s="306">
        <f t="shared" si="181"/>
        <v>0</v>
      </c>
      <c r="AL20" s="306"/>
      <c r="AM20" s="306"/>
      <c r="AN20" s="306">
        <f t="shared" si="182"/>
        <v>0</v>
      </c>
      <c r="AO20" s="306"/>
      <c r="AP20" s="306"/>
      <c r="AQ20" s="306">
        <f t="shared" si="183"/>
        <v>0</v>
      </c>
      <c r="AR20" s="306"/>
      <c r="AS20" s="306"/>
      <c r="AT20" s="306">
        <f t="shared" si="184"/>
        <v>0</v>
      </c>
      <c r="AU20" s="306"/>
      <c r="AV20" s="306"/>
      <c r="AW20" s="306">
        <f t="shared" si="185"/>
        <v>0</v>
      </c>
      <c r="AX20" s="306"/>
      <c r="AY20" s="306"/>
      <c r="AZ20" s="306">
        <f t="shared" si="186"/>
        <v>0</v>
      </c>
      <c r="BA20" s="306"/>
      <c r="BB20" s="306"/>
      <c r="BC20" s="306">
        <f t="shared" si="187"/>
        <v>0</v>
      </c>
      <c r="BD20" s="306"/>
      <c r="BE20" s="306"/>
      <c r="BF20" s="306">
        <f t="shared" si="188"/>
        <v>0</v>
      </c>
      <c r="BG20" s="306"/>
      <c r="BH20" s="306"/>
      <c r="BI20" s="306">
        <f t="shared" si="189"/>
        <v>0</v>
      </c>
      <c r="BJ20" s="306"/>
      <c r="BK20" s="306"/>
      <c r="BL20" s="306">
        <f t="shared" si="190"/>
        <v>0</v>
      </c>
      <c r="BM20" s="306"/>
      <c r="BN20" s="306"/>
      <c r="BO20" s="306">
        <f t="shared" si="191"/>
        <v>0</v>
      </c>
      <c r="BP20" s="306"/>
      <c r="BQ20" s="306"/>
      <c r="BR20" s="306">
        <f t="shared" si="192"/>
        <v>0</v>
      </c>
      <c r="BS20" s="306"/>
      <c r="BT20" s="306"/>
      <c r="BU20" s="306">
        <f t="shared" si="193"/>
        <v>0</v>
      </c>
      <c r="BV20" s="306"/>
      <c r="BW20" s="306"/>
      <c r="BX20" s="306">
        <f t="shared" si="194"/>
        <v>0</v>
      </c>
      <c r="BY20" s="306"/>
      <c r="BZ20" s="306"/>
      <c r="CA20" s="306">
        <f t="shared" si="195"/>
        <v>0</v>
      </c>
      <c r="CB20" s="306"/>
      <c r="CC20" s="306"/>
      <c r="CD20" s="306">
        <f t="shared" si="196"/>
        <v>0</v>
      </c>
      <c r="CE20" s="306"/>
      <c r="CF20" s="306"/>
      <c r="CG20" s="306">
        <f t="shared" si="197"/>
        <v>0</v>
      </c>
      <c r="CH20" s="306"/>
      <c r="CI20" s="306"/>
      <c r="CJ20" s="306">
        <f t="shared" si="198"/>
        <v>0</v>
      </c>
      <c r="CK20" s="306"/>
      <c r="CL20" s="306"/>
      <c r="CM20" s="306">
        <f t="shared" si="199"/>
        <v>0</v>
      </c>
      <c r="CN20" s="306"/>
      <c r="CO20" s="306"/>
      <c r="CP20" s="306">
        <f t="shared" si="200"/>
        <v>0</v>
      </c>
      <c r="CQ20" s="306"/>
      <c r="CR20" s="306"/>
      <c r="CS20" s="306">
        <f t="shared" si="201"/>
        <v>0</v>
      </c>
      <c r="CT20" s="306"/>
      <c r="CU20" s="306"/>
      <c r="CV20" s="306">
        <f t="shared" si="202"/>
        <v>0</v>
      </c>
      <c r="CW20" s="306"/>
      <c r="CX20" s="306"/>
      <c r="CY20" s="306">
        <f t="shared" si="203"/>
        <v>0</v>
      </c>
      <c r="CZ20" s="306"/>
      <c r="DA20" s="306"/>
      <c r="DB20" s="306">
        <f t="shared" si="204"/>
        <v>0</v>
      </c>
      <c r="DC20" s="306"/>
      <c r="DD20" s="306"/>
      <c r="DE20" s="306">
        <f t="shared" si="205"/>
        <v>0</v>
      </c>
      <c r="DF20" s="306"/>
      <c r="DG20" s="306"/>
      <c r="DH20" s="306">
        <f t="shared" si="206"/>
        <v>0</v>
      </c>
      <c r="DI20" s="306"/>
      <c r="DJ20" s="306"/>
      <c r="DK20" s="306">
        <f t="shared" si="207"/>
        <v>0</v>
      </c>
      <c r="DL20" s="306"/>
      <c r="DM20" s="306"/>
      <c r="DN20" s="306">
        <f t="shared" si="208"/>
        <v>0</v>
      </c>
      <c r="DO20" s="306"/>
      <c r="DP20" s="306"/>
      <c r="DQ20" s="306">
        <f t="shared" si="209"/>
        <v>0</v>
      </c>
      <c r="DR20" s="394">
        <f t="shared" si="66"/>
        <v>0</v>
      </c>
      <c r="DS20" s="394">
        <f t="shared" si="66"/>
        <v>0</v>
      </c>
      <c r="DT20" s="394">
        <f t="shared" si="66"/>
        <v>0</v>
      </c>
      <c r="DU20" s="306">
        <v>0</v>
      </c>
      <c r="DV20" s="306"/>
      <c r="DW20" s="306"/>
      <c r="DX20" s="306">
        <v>0</v>
      </c>
      <c r="DY20" s="306"/>
      <c r="DZ20" s="306"/>
      <c r="EA20" s="306">
        <v>0</v>
      </c>
      <c r="EB20" s="306"/>
      <c r="EC20" s="306"/>
      <c r="ED20" s="306">
        <v>0</v>
      </c>
      <c r="EE20" s="306"/>
      <c r="EF20" s="306"/>
      <c r="EG20" s="306">
        <v>0</v>
      </c>
      <c r="EH20" s="306"/>
      <c r="EI20" s="306"/>
      <c r="EJ20" s="306"/>
      <c r="EK20" s="306"/>
      <c r="EL20" s="306"/>
      <c r="EM20" s="306"/>
      <c r="EN20" s="306"/>
      <c r="EO20" s="306"/>
      <c r="EP20" s="306">
        <v>0</v>
      </c>
      <c r="EQ20" s="306"/>
      <c r="ER20" s="306"/>
      <c r="ES20" s="306"/>
      <c r="ET20" s="306"/>
      <c r="EU20" s="306"/>
      <c r="EV20" s="394">
        <f t="shared" si="67"/>
        <v>0</v>
      </c>
      <c r="EW20" s="394">
        <f t="shared" si="67"/>
        <v>0</v>
      </c>
      <c r="EX20" s="394">
        <f t="shared" si="67"/>
        <v>0</v>
      </c>
      <c r="EY20" s="306"/>
      <c r="EZ20" s="306"/>
      <c r="FA20" s="306">
        <f t="shared" si="210"/>
        <v>0</v>
      </c>
      <c r="FB20" s="306"/>
      <c r="FC20" s="306"/>
      <c r="FD20" s="306">
        <f t="shared" si="211"/>
        <v>0</v>
      </c>
      <c r="FE20" s="306"/>
      <c r="FF20" s="306"/>
      <c r="FG20" s="306">
        <f t="shared" si="212"/>
        <v>0</v>
      </c>
      <c r="FH20" s="306"/>
      <c r="FI20" s="306"/>
      <c r="FJ20" s="306">
        <f t="shared" si="213"/>
        <v>0</v>
      </c>
      <c r="FK20" s="334"/>
      <c r="FL20" s="306"/>
      <c r="FM20" s="306">
        <f t="shared" si="214"/>
        <v>0</v>
      </c>
      <c r="FN20" s="334"/>
      <c r="FO20" s="306"/>
      <c r="FP20" s="306">
        <f t="shared" si="215"/>
        <v>0</v>
      </c>
      <c r="FQ20" s="334"/>
      <c r="FR20" s="306"/>
      <c r="FS20" s="306">
        <f t="shared" si="216"/>
        <v>0</v>
      </c>
      <c r="FT20" s="334"/>
      <c r="FU20" s="306"/>
      <c r="FV20" s="306">
        <f t="shared" si="217"/>
        <v>0</v>
      </c>
      <c r="FW20" s="334"/>
      <c r="FX20" s="306"/>
      <c r="FY20" s="306">
        <f t="shared" si="218"/>
        <v>0</v>
      </c>
      <c r="FZ20" s="334"/>
      <c r="GA20" s="306"/>
      <c r="GB20" s="306">
        <f t="shared" si="219"/>
        <v>0</v>
      </c>
      <c r="GC20" s="334"/>
      <c r="GD20" s="306"/>
      <c r="GE20" s="306">
        <f t="shared" si="220"/>
        <v>0</v>
      </c>
      <c r="GF20" s="334"/>
      <c r="GG20" s="306"/>
      <c r="GH20" s="306">
        <f t="shared" si="221"/>
        <v>0</v>
      </c>
      <c r="GI20" s="334"/>
      <c r="GJ20" s="306"/>
      <c r="GK20" s="306">
        <f t="shared" si="222"/>
        <v>0</v>
      </c>
      <c r="GL20" s="334">
        <f t="shared" si="223"/>
        <v>0</v>
      </c>
      <c r="GM20" s="334">
        <f t="shared" si="223"/>
        <v>0</v>
      </c>
      <c r="GN20" s="334">
        <f t="shared" si="223"/>
        <v>0</v>
      </c>
      <c r="GO20" s="334">
        <f t="shared" si="224"/>
        <v>0</v>
      </c>
      <c r="GP20" s="306"/>
      <c r="GQ20" s="306">
        <f t="shared" si="225"/>
        <v>0</v>
      </c>
      <c r="GR20" s="334">
        <f t="shared" si="226"/>
        <v>0</v>
      </c>
      <c r="GS20" s="306"/>
      <c r="GT20" s="306">
        <f t="shared" si="227"/>
        <v>0</v>
      </c>
      <c r="GU20" s="334">
        <f t="shared" si="228"/>
        <v>0</v>
      </c>
      <c r="GV20" s="306"/>
      <c r="GW20" s="306">
        <f t="shared" si="229"/>
        <v>0</v>
      </c>
      <c r="GX20" s="334">
        <f t="shared" si="230"/>
        <v>0</v>
      </c>
      <c r="GY20" s="334">
        <f t="shared" si="230"/>
        <v>0</v>
      </c>
      <c r="GZ20" s="334">
        <f t="shared" si="230"/>
        <v>0</v>
      </c>
      <c r="HA20" s="334">
        <f t="shared" si="231"/>
        <v>0</v>
      </c>
      <c r="HB20" s="334">
        <f t="shared" si="231"/>
        <v>0</v>
      </c>
      <c r="HC20" s="347">
        <f t="shared" si="231"/>
        <v>0</v>
      </c>
    </row>
    <row r="21" spans="1:211" s="167" customFormat="1" x14ac:dyDescent="0.2">
      <c r="A21" s="309" t="s">
        <v>578</v>
      </c>
      <c r="B21" s="310">
        <f>B22+B23+B24+B25</f>
        <v>0</v>
      </c>
      <c r="C21" s="310">
        <f t="shared" ref="C21:D21" si="232">C22+C23+C24+C25</f>
        <v>0</v>
      </c>
      <c r="D21" s="310">
        <f t="shared" si="232"/>
        <v>0</v>
      </c>
      <c r="E21" s="310">
        <f>E22+E23+E24+E25</f>
        <v>0</v>
      </c>
      <c r="F21" s="310">
        <f t="shared" ref="F21:G21" si="233">F22+F23+F24+F25</f>
        <v>0</v>
      </c>
      <c r="G21" s="310">
        <f t="shared" si="233"/>
        <v>0</v>
      </c>
      <c r="H21" s="310">
        <f>H22+H23+H24+H25</f>
        <v>0</v>
      </c>
      <c r="I21" s="310">
        <f t="shared" ref="I21:J21" si="234">I22+I23+I24+I25</f>
        <v>0</v>
      </c>
      <c r="J21" s="310">
        <f t="shared" si="234"/>
        <v>0</v>
      </c>
      <c r="K21" s="310">
        <f>K22+K23+K24+K25</f>
        <v>0</v>
      </c>
      <c r="L21" s="310">
        <f t="shared" ref="L21:M21" si="235">L22+L23+L24+L25</f>
        <v>0</v>
      </c>
      <c r="M21" s="310">
        <f t="shared" si="235"/>
        <v>0</v>
      </c>
      <c r="N21" s="310">
        <f>N22+N23+N24+N25</f>
        <v>0</v>
      </c>
      <c r="O21" s="310">
        <f t="shared" ref="O21:P21" si="236">O22+O23+O24+O25</f>
        <v>0</v>
      </c>
      <c r="P21" s="310">
        <f t="shared" si="236"/>
        <v>0</v>
      </c>
      <c r="Q21" s="310">
        <f>Q22+Q23+Q24+Q25</f>
        <v>0</v>
      </c>
      <c r="R21" s="310">
        <f t="shared" ref="R21:S21" si="237">R22+R23+R24+R25</f>
        <v>0</v>
      </c>
      <c r="S21" s="310">
        <f t="shared" si="237"/>
        <v>0</v>
      </c>
      <c r="T21" s="310">
        <f>T22+T23+T24+T25</f>
        <v>0</v>
      </c>
      <c r="U21" s="310">
        <f t="shared" ref="U21:V21" si="238">U22+U23+U24+U25</f>
        <v>0</v>
      </c>
      <c r="V21" s="310">
        <f t="shared" si="238"/>
        <v>0</v>
      </c>
      <c r="W21" s="310">
        <f>W22+W23+W24+W25</f>
        <v>0</v>
      </c>
      <c r="X21" s="310">
        <f t="shared" ref="X21:CI21" si="239">X22+X23+X24+X25</f>
        <v>0</v>
      </c>
      <c r="Y21" s="310">
        <f t="shared" si="239"/>
        <v>0</v>
      </c>
      <c r="Z21" s="310">
        <f t="shared" si="239"/>
        <v>0</v>
      </c>
      <c r="AA21" s="310">
        <f t="shared" si="239"/>
        <v>0</v>
      </c>
      <c r="AB21" s="310">
        <f t="shared" ref="AB21" si="240">AB22+AB23+AB24+AB25</f>
        <v>0</v>
      </c>
      <c r="AC21" s="310">
        <f t="shared" si="239"/>
        <v>0</v>
      </c>
      <c r="AD21" s="310">
        <f t="shared" si="239"/>
        <v>0</v>
      </c>
      <c r="AE21" s="310">
        <f t="shared" si="239"/>
        <v>0</v>
      </c>
      <c r="AF21" s="310">
        <f t="shared" si="239"/>
        <v>0</v>
      </c>
      <c r="AG21" s="310">
        <f t="shared" si="239"/>
        <v>0</v>
      </c>
      <c r="AH21" s="310">
        <f t="shared" si="239"/>
        <v>0</v>
      </c>
      <c r="AI21" s="310">
        <f t="shared" si="239"/>
        <v>0</v>
      </c>
      <c r="AJ21" s="310">
        <f t="shared" si="239"/>
        <v>0</v>
      </c>
      <c r="AK21" s="310">
        <f t="shared" si="239"/>
        <v>0</v>
      </c>
      <c r="AL21" s="310">
        <f t="shared" si="239"/>
        <v>0</v>
      </c>
      <c r="AM21" s="310">
        <f t="shared" si="239"/>
        <v>0</v>
      </c>
      <c r="AN21" s="310">
        <f t="shared" si="239"/>
        <v>0</v>
      </c>
      <c r="AO21" s="310">
        <f t="shared" si="239"/>
        <v>0</v>
      </c>
      <c r="AP21" s="310">
        <f t="shared" si="239"/>
        <v>0</v>
      </c>
      <c r="AQ21" s="310">
        <f t="shared" si="239"/>
        <v>0</v>
      </c>
      <c r="AR21" s="310">
        <f>AR22+AR23+AR24+AR25</f>
        <v>0</v>
      </c>
      <c r="AS21" s="310">
        <f t="shared" ref="AS21:AT21" si="241">AS22+AS23+AS24+AS25</f>
        <v>0</v>
      </c>
      <c r="AT21" s="310">
        <f t="shared" si="241"/>
        <v>0</v>
      </c>
      <c r="AU21" s="310">
        <f t="shared" si="239"/>
        <v>0</v>
      </c>
      <c r="AV21" s="310">
        <f t="shared" si="239"/>
        <v>0</v>
      </c>
      <c r="AW21" s="310">
        <f t="shared" si="239"/>
        <v>0</v>
      </c>
      <c r="AX21" s="310">
        <f t="shared" si="239"/>
        <v>0</v>
      </c>
      <c r="AY21" s="310">
        <f t="shared" si="239"/>
        <v>0</v>
      </c>
      <c r="AZ21" s="310">
        <f t="shared" si="239"/>
        <v>0</v>
      </c>
      <c r="BA21" s="310">
        <f t="shared" si="239"/>
        <v>0</v>
      </c>
      <c r="BB21" s="310">
        <f t="shared" si="239"/>
        <v>0</v>
      </c>
      <c r="BC21" s="310">
        <f t="shared" si="239"/>
        <v>0</v>
      </c>
      <c r="BD21" s="310">
        <f t="shared" si="239"/>
        <v>0</v>
      </c>
      <c r="BE21" s="310">
        <f t="shared" si="239"/>
        <v>0</v>
      </c>
      <c r="BF21" s="310">
        <f t="shared" si="239"/>
        <v>0</v>
      </c>
      <c r="BG21" s="310">
        <f t="shared" si="239"/>
        <v>0</v>
      </c>
      <c r="BH21" s="310">
        <f t="shared" si="239"/>
        <v>0</v>
      </c>
      <c r="BI21" s="310">
        <f t="shared" si="239"/>
        <v>0</v>
      </c>
      <c r="BJ21" s="310">
        <f t="shared" si="239"/>
        <v>0</v>
      </c>
      <c r="BK21" s="310">
        <f t="shared" si="239"/>
        <v>0</v>
      </c>
      <c r="BL21" s="310">
        <f t="shared" si="239"/>
        <v>0</v>
      </c>
      <c r="BM21" s="310">
        <f t="shared" si="239"/>
        <v>0</v>
      </c>
      <c r="BN21" s="310">
        <f t="shared" si="239"/>
        <v>0</v>
      </c>
      <c r="BO21" s="310">
        <f t="shared" si="239"/>
        <v>0</v>
      </c>
      <c r="BP21" s="310">
        <f t="shared" si="239"/>
        <v>0</v>
      </c>
      <c r="BQ21" s="310">
        <f t="shared" si="239"/>
        <v>0</v>
      </c>
      <c r="BR21" s="310">
        <f t="shared" si="239"/>
        <v>0</v>
      </c>
      <c r="BS21" s="310">
        <f t="shared" si="239"/>
        <v>0</v>
      </c>
      <c r="BT21" s="310">
        <f t="shared" si="239"/>
        <v>0</v>
      </c>
      <c r="BU21" s="310">
        <f t="shared" si="239"/>
        <v>0</v>
      </c>
      <c r="BV21" s="310">
        <f t="shared" si="239"/>
        <v>0</v>
      </c>
      <c r="BW21" s="310">
        <f t="shared" si="239"/>
        <v>0</v>
      </c>
      <c r="BX21" s="310">
        <f t="shared" si="239"/>
        <v>0</v>
      </c>
      <c r="BY21" s="310">
        <f t="shared" si="239"/>
        <v>0</v>
      </c>
      <c r="BZ21" s="310">
        <f t="shared" si="239"/>
        <v>0</v>
      </c>
      <c r="CA21" s="310">
        <f t="shared" si="239"/>
        <v>0</v>
      </c>
      <c r="CB21" s="310">
        <f t="shared" si="239"/>
        <v>0</v>
      </c>
      <c r="CC21" s="310">
        <f t="shared" si="239"/>
        <v>0</v>
      </c>
      <c r="CD21" s="310">
        <f t="shared" si="239"/>
        <v>0</v>
      </c>
      <c r="CE21" s="310">
        <f t="shared" si="239"/>
        <v>0</v>
      </c>
      <c r="CF21" s="310">
        <f t="shared" si="239"/>
        <v>0</v>
      </c>
      <c r="CG21" s="310">
        <f t="shared" si="239"/>
        <v>0</v>
      </c>
      <c r="CH21" s="310">
        <f t="shared" si="239"/>
        <v>0</v>
      </c>
      <c r="CI21" s="310">
        <f t="shared" si="239"/>
        <v>0</v>
      </c>
      <c r="CJ21" s="310">
        <f t="shared" ref="CJ21:EU21" si="242">CJ22+CJ23+CJ24+CJ25</f>
        <v>0</v>
      </c>
      <c r="CK21" s="310">
        <f t="shared" si="242"/>
        <v>0</v>
      </c>
      <c r="CL21" s="310">
        <f t="shared" si="242"/>
        <v>0</v>
      </c>
      <c r="CM21" s="310">
        <f t="shared" si="242"/>
        <v>0</v>
      </c>
      <c r="CN21" s="310">
        <f t="shared" si="242"/>
        <v>0</v>
      </c>
      <c r="CO21" s="310">
        <f t="shared" si="242"/>
        <v>0</v>
      </c>
      <c r="CP21" s="310">
        <f t="shared" si="242"/>
        <v>0</v>
      </c>
      <c r="CQ21" s="310">
        <f t="shared" si="242"/>
        <v>0</v>
      </c>
      <c r="CR21" s="310">
        <f t="shared" si="242"/>
        <v>0</v>
      </c>
      <c r="CS21" s="310">
        <f t="shared" si="242"/>
        <v>0</v>
      </c>
      <c r="CT21" s="310">
        <f t="shared" si="242"/>
        <v>0</v>
      </c>
      <c r="CU21" s="310">
        <f t="shared" si="242"/>
        <v>0</v>
      </c>
      <c r="CV21" s="310">
        <f t="shared" si="242"/>
        <v>0</v>
      </c>
      <c r="CW21" s="310">
        <f t="shared" si="242"/>
        <v>0</v>
      </c>
      <c r="CX21" s="310">
        <f t="shared" si="242"/>
        <v>0</v>
      </c>
      <c r="CY21" s="310">
        <f t="shared" si="242"/>
        <v>0</v>
      </c>
      <c r="CZ21" s="310">
        <f t="shared" si="242"/>
        <v>0</v>
      </c>
      <c r="DA21" s="310">
        <f t="shared" si="242"/>
        <v>0</v>
      </c>
      <c r="DB21" s="310">
        <f t="shared" si="242"/>
        <v>0</v>
      </c>
      <c r="DC21" s="310">
        <f t="shared" si="242"/>
        <v>0</v>
      </c>
      <c r="DD21" s="310">
        <f t="shared" si="242"/>
        <v>0</v>
      </c>
      <c r="DE21" s="310">
        <f t="shared" si="242"/>
        <v>0</v>
      </c>
      <c r="DF21" s="310">
        <f t="shared" si="242"/>
        <v>0</v>
      </c>
      <c r="DG21" s="310">
        <f t="shared" si="242"/>
        <v>0</v>
      </c>
      <c r="DH21" s="310">
        <f t="shared" si="242"/>
        <v>0</v>
      </c>
      <c r="DI21" s="310">
        <f t="shared" si="242"/>
        <v>0</v>
      </c>
      <c r="DJ21" s="310">
        <f t="shared" si="242"/>
        <v>0</v>
      </c>
      <c r="DK21" s="310">
        <f t="shared" si="242"/>
        <v>0</v>
      </c>
      <c r="DL21" s="310">
        <f t="shared" si="242"/>
        <v>0</v>
      </c>
      <c r="DM21" s="310">
        <f t="shared" si="242"/>
        <v>0</v>
      </c>
      <c r="DN21" s="310">
        <f t="shared" si="242"/>
        <v>0</v>
      </c>
      <c r="DO21" s="310">
        <f t="shared" si="242"/>
        <v>0</v>
      </c>
      <c r="DP21" s="310">
        <f t="shared" si="242"/>
        <v>0</v>
      </c>
      <c r="DQ21" s="310">
        <f t="shared" si="242"/>
        <v>0</v>
      </c>
      <c r="DR21" s="395">
        <f t="shared" si="242"/>
        <v>0</v>
      </c>
      <c r="DS21" s="395">
        <f t="shared" si="242"/>
        <v>0</v>
      </c>
      <c r="DT21" s="395">
        <f t="shared" si="242"/>
        <v>0</v>
      </c>
      <c r="DU21" s="310">
        <f t="shared" si="242"/>
        <v>0</v>
      </c>
      <c r="DV21" s="310">
        <f t="shared" si="242"/>
        <v>0</v>
      </c>
      <c r="DW21" s="310">
        <f t="shared" si="242"/>
        <v>0</v>
      </c>
      <c r="DX21" s="310">
        <f t="shared" si="242"/>
        <v>0</v>
      </c>
      <c r="DY21" s="310">
        <f t="shared" si="242"/>
        <v>0</v>
      </c>
      <c r="DZ21" s="310">
        <f t="shared" si="242"/>
        <v>0</v>
      </c>
      <c r="EA21" s="310">
        <f t="shared" si="242"/>
        <v>0</v>
      </c>
      <c r="EB21" s="310">
        <f t="shared" si="242"/>
        <v>0</v>
      </c>
      <c r="EC21" s="310">
        <f t="shared" si="242"/>
        <v>0</v>
      </c>
      <c r="ED21" s="310">
        <f t="shared" si="242"/>
        <v>0</v>
      </c>
      <c r="EE21" s="310">
        <f t="shared" si="242"/>
        <v>0</v>
      </c>
      <c r="EF21" s="310">
        <f t="shared" si="242"/>
        <v>0</v>
      </c>
      <c r="EG21" s="310">
        <f t="shared" si="242"/>
        <v>0</v>
      </c>
      <c r="EH21" s="310">
        <f t="shared" si="242"/>
        <v>0</v>
      </c>
      <c r="EI21" s="310">
        <f t="shared" si="242"/>
        <v>0</v>
      </c>
      <c r="EJ21" s="310">
        <f t="shared" si="242"/>
        <v>0</v>
      </c>
      <c r="EK21" s="310">
        <f t="shared" si="242"/>
        <v>0</v>
      </c>
      <c r="EL21" s="310">
        <f t="shared" si="242"/>
        <v>0</v>
      </c>
      <c r="EM21" s="310">
        <f t="shared" si="242"/>
        <v>0</v>
      </c>
      <c r="EN21" s="310">
        <f t="shared" si="242"/>
        <v>0</v>
      </c>
      <c r="EO21" s="310">
        <f t="shared" si="242"/>
        <v>0</v>
      </c>
      <c r="EP21" s="310">
        <f t="shared" si="242"/>
        <v>0</v>
      </c>
      <c r="EQ21" s="310">
        <f t="shared" si="242"/>
        <v>0</v>
      </c>
      <c r="ER21" s="310">
        <f t="shared" si="242"/>
        <v>0</v>
      </c>
      <c r="ES21" s="310">
        <f t="shared" si="242"/>
        <v>0</v>
      </c>
      <c r="ET21" s="310">
        <f t="shared" si="242"/>
        <v>0</v>
      </c>
      <c r="EU21" s="310">
        <f t="shared" si="242"/>
        <v>0</v>
      </c>
      <c r="EV21" s="395">
        <f t="shared" ref="EV21:HC21" si="243">EV22+EV23+EV24+EV25</f>
        <v>0</v>
      </c>
      <c r="EW21" s="395">
        <f t="shared" si="243"/>
        <v>0</v>
      </c>
      <c r="EX21" s="395">
        <f t="shared" si="243"/>
        <v>0</v>
      </c>
      <c r="EY21" s="310">
        <f t="shared" si="243"/>
        <v>0</v>
      </c>
      <c r="EZ21" s="310">
        <f t="shared" si="243"/>
        <v>0</v>
      </c>
      <c r="FA21" s="310">
        <f t="shared" si="243"/>
        <v>0</v>
      </c>
      <c r="FB21" s="310">
        <f t="shared" si="243"/>
        <v>0</v>
      </c>
      <c r="FC21" s="310">
        <f t="shared" si="243"/>
        <v>0</v>
      </c>
      <c r="FD21" s="310">
        <f t="shared" si="243"/>
        <v>0</v>
      </c>
      <c r="FE21" s="310">
        <f t="shared" si="243"/>
        <v>0</v>
      </c>
      <c r="FF21" s="310">
        <f t="shared" si="243"/>
        <v>0</v>
      </c>
      <c r="FG21" s="310">
        <f t="shared" si="243"/>
        <v>0</v>
      </c>
      <c r="FH21" s="310">
        <f t="shared" si="243"/>
        <v>0</v>
      </c>
      <c r="FI21" s="310">
        <f t="shared" si="243"/>
        <v>0</v>
      </c>
      <c r="FJ21" s="310">
        <f t="shared" si="243"/>
        <v>0</v>
      </c>
      <c r="FK21" s="310">
        <f t="shared" si="243"/>
        <v>0</v>
      </c>
      <c r="FL21" s="310">
        <f t="shared" si="243"/>
        <v>0</v>
      </c>
      <c r="FM21" s="310">
        <f t="shared" si="243"/>
        <v>0</v>
      </c>
      <c r="FN21" s="310">
        <f t="shared" si="243"/>
        <v>0</v>
      </c>
      <c r="FO21" s="310">
        <f t="shared" si="243"/>
        <v>0</v>
      </c>
      <c r="FP21" s="310">
        <f t="shared" si="243"/>
        <v>0</v>
      </c>
      <c r="FQ21" s="310">
        <f t="shared" si="243"/>
        <v>0</v>
      </c>
      <c r="FR21" s="310">
        <f t="shared" si="243"/>
        <v>0</v>
      </c>
      <c r="FS21" s="310">
        <f t="shared" si="243"/>
        <v>0</v>
      </c>
      <c r="FT21" s="310">
        <f t="shared" si="243"/>
        <v>0</v>
      </c>
      <c r="FU21" s="310">
        <f t="shared" si="243"/>
        <v>0</v>
      </c>
      <c r="FV21" s="310">
        <f t="shared" si="243"/>
        <v>0</v>
      </c>
      <c r="FW21" s="310">
        <f t="shared" si="243"/>
        <v>0</v>
      </c>
      <c r="FX21" s="310">
        <f t="shared" si="243"/>
        <v>0</v>
      </c>
      <c r="FY21" s="310">
        <f t="shared" si="243"/>
        <v>0</v>
      </c>
      <c r="FZ21" s="310">
        <f t="shared" si="243"/>
        <v>0</v>
      </c>
      <c r="GA21" s="310">
        <f t="shared" si="243"/>
        <v>0</v>
      </c>
      <c r="GB21" s="310">
        <f t="shared" si="243"/>
        <v>0</v>
      </c>
      <c r="GC21" s="310">
        <f t="shared" si="243"/>
        <v>0</v>
      </c>
      <c r="GD21" s="310">
        <f t="shared" si="243"/>
        <v>0</v>
      </c>
      <c r="GE21" s="310">
        <f t="shared" si="243"/>
        <v>0</v>
      </c>
      <c r="GF21" s="310">
        <f t="shared" si="243"/>
        <v>0</v>
      </c>
      <c r="GG21" s="310">
        <f t="shared" si="243"/>
        <v>0</v>
      </c>
      <c r="GH21" s="310">
        <f t="shared" si="243"/>
        <v>0</v>
      </c>
      <c r="GI21" s="310">
        <f t="shared" si="243"/>
        <v>0</v>
      </c>
      <c r="GJ21" s="310">
        <f t="shared" si="243"/>
        <v>0</v>
      </c>
      <c r="GK21" s="310">
        <f t="shared" si="243"/>
        <v>0</v>
      </c>
      <c r="GL21" s="310">
        <f t="shared" si="243"/>
        <v>0</v>
      </c>
      <c r="GM21" s="310">
        <f t="shared" si="243"/>
        <v>0</v>
      </c>
      <c r="GN21" s="310">
        <f t="shared" si="243"/>
        <v>0</v>
      </c>
      <c r="GO21" s="310">
        <f t="shared" si="243"/>
        <v>0</v>
      </c>
      <c r="GP21" s="310">
        <f t="shared" si="243"/>
        <v>0</v>
      </c>
      <c r="GQ21" s="310">
        <f t="shared" si="243"/>
        <v>0</v>
      </c>
      <c r="GR21" s="310">
        <f t="shared" si="243"/>
        <v>0</v>
      </c>
      <c r="GS21" s="310">
        <f t="shared" si="243"/>
        <v>0</v>
      </c>
      <c r="GT21" s="310">
        <f t="shared" si="243"/>
        <v>0</v>
      </c>
      <c r="GU21" s="310">
        <f t="shared" si="243"/>
        <v>0</v>
      </c>
      <c r="GV21" s="310">
        <f t="shared" si="243"/>
        <v>0</v>
      </c>
      <c r="GW21" s="310">
        <f t="shared" si="243"/>
        <v>0</v>
      </c>
      <c r="GX21" s="310">
        <f t="shared" si="243"/>
        <v>0</v>
      </c>
      <c r="GY21" s="310">
        <f t="shared" si="243"/>
        <v>0</v>
      </c>
      <c r="GZ21" s="310">
        <f t="shared" si="243"/>
        <v>0</v>
      </c>
      <c r="HA21" s="310">
        <f t="shared" si="243"/>
        <v>0</v>
      </c>
      <c r="HB21" s="310">
        <f t="shared" si="243"/>
        <v>0</v>
      </c>
      <c r="HC21" s="311">
        <f t="shared" si="243"/>
        <v>0</v>
      </c>
    </row>
    <row r="22" spans="1:211" x14ac:dyDescent="0.2">
      <c r="A22" s="305" t="s">
        <v>579</v>
      </c>
      <c r="B22" s="306">
        <v>0</v>
      </c>
      <c r="C22" s="306"/>
      <c r="D22" s="306">
        <f t="shared" si="28"/>
        <v>0</v>
      </c>
      <c r="E22" s="306">
        <v>0</v>
      </c>
      <c r="F22" s="306"/>
      <c r="G22" s="306">
        <f t="shared" ref="G22:G25" si="244">E22+F22</f>
        <v>0</v>
      </c>
      <c r="H22" s="306">
        <v>0</v>
      </c>
      <c r="I22" s="306"/>
      <c r="J22" s="306">
        <f t="shared" ref="J22:J25" si="245">H22+I22</f>
        <v>0</v>
      </c>
      <c r="K22" s="306">
        <v>0</v>
      </c>
      <c r="L22" s="306"/>
      <c r="M22" s="306">
        <f t="shared" ref="M22:M25" si="246">K22+L22</f>
        <v>0</v>
      </c>
      <c r="N22" s="306">
        <v>0</v>
      </c>
      <c r="O22" s="306"/>
      <c r="P22" s="306">
        <f t="shared" ref="P22:P25" si="247">N22+O22</f>
        <v>0</v>
      </c>
      <c r="Q22" s="306">
        <v>0</v>
      </c>
      <c r="R22" s="306"/>
      <c r="S22" s="306">
        <f t="shared" ref="S22:S25" si="248">Q22+R22</f>
        <v>0</v>
      </c>
      <c r="T22" s="306">
        <v>0</v>
      </c>
      <c r="U22" s="306"/>
      <c r="V22" s="306">
        <f t="shared" ref="V22:V25" si="249">T22+U22</f>
        <v>0</v>
      </c>
      <c r="W22" s="306">
        <v>0</v>
      </c>
      <c r="X22" s="306"/>
      <c r="Y22" s="306">
        <f t="shared" ref="Y22:Y25" si="250">W22+X22</f>
        <v>0</v>
      </c>
      <c r="Z22" s="306"/>
      <c r="AA22" s="306"/>
      <c r="AB22" s="306"/>
      <c r="AC22" s="306"/>
      <c r="AD22" s="306"/>
      <c r="AE22" s="306"/>
      <c r="AF22" s="306"/>
      <c r="AG22" s="306"/>
      <c r="AH22" s="306">
        <f t="shared" ref="AH22:AH25" si="251">AF22+AG22</f>
        <v>0</v>
      </c>
      <c r="AI22" s="306"/>
      <c r="AJ22" s="306"/>
      <c r="AK22" s="306">
        <f t="shared" ref="AK22:AK25" si="252">AI22+AJ22</f>
        <v>0</v>
      </c>
      <c r="AL22" s="306"/>
      <c r="AM22" s="306"/>
      <c r="AN22" s="306">
        <f t="shared" ref="AN22:AN25" si="253">AL22+AM22</f>
        <v>0</v>
      </c>
      <c r="AO22" s="306"/>
      <c r="AP22" s="306"/>
      <c r="AQ22" s="306">
        <f t="shared" ref="AQ22:AQ25" si="254">AO22+AP22</f>
        <v>0</v>
      </c>
      <c r="AR22" s="306"/>
      <c r="AS22" s="306"/>
      <c r="AT22" s="306">
        <f t="shared" ref="AT22:AT25" si="255">AR22+AS22</f>
        <v>0</v>
      </c>
      <c r="AU22" s="306"/>
      <c r="AV22" s="306"/>
      <c r="AW22" s="306">
        <f t="shared" ref="AW22:AW25" si="256">AU22+AV22</f>
        <v>0</v>
      </c>
      <c r="AX22" s="306"/>
      <c r="AY22" s="306"/>
      <c r="AZ22" s="306">
        <f t="shared" ref="AZ22:AZ25" si="257">AX22+AY22</f>
        <v>0</v>
      </c>
      <c r="BA22" s="306"/>
      <c r="BB22" s="306"/>
      <c r="BC22" s="306">
        <f t="shared" ref="BC22:BC25" si="258">BA22+BB22</f>
        <v>0</v>
      </c>
      <c r="BD22" s="306"/>
      <c r="BE22" s="306"/>
      <c r="BF22" s="306">
        <f t="shared" ref="BF22:BF25" si="259">BD22+BE22</f>
        <v>0</v>
      </c>
      <c r="BG22" s="306"/>
      <c r="BH22" s="306"/>
      <c r="BI22" s="306">
        <f t="shared" ref="BI22:BI25" si="260">BG22+BH22</f>
        <v>0</v>
      </c>
      <c r="BJ22" s="306"/>
      <c r="BK22" s="306"/>
      <c r="BL22" s="306">
        <f t="shared" ref="BL22:BL25" si="261">BJ22+BK22</f>
        <v>0</v>
      </c>
      <c r="BM22" s="306"/>
      <c r="BN22" s="306"/>
      <c r="BO22" s="306">
        <f t="shared" ref="BO22:BO25" si="262">BM22+BN22</f>
        <v>0</v>
      </c>
      <c r="BP22" s="306"/>
      <c r="BQ22" s="306"/>
      <c r="BR22" s="306">
        <f t="shared" ref="BR22:BR25" si="263">BP22+BQ22</f>
        <v>0</v>
      </c>
      <c r="BS22" s="306"/>
      <c r="BT22" s="306"/>
      <c r="BU22" s="306">
        <f t="shared" ref="BU22:BU25" si="264">BS22+BT22</f>
        <v>0</v>
      </c>
      <c r="BV22" s="306"/>
      <c r="BW22" s="306"/>
      <c r="BX22" s="306">
        <f t="shared" ref="BX22:BX25" si="265">BV22+BW22</f>
        <v>0</v>
      </c>
      <c r="BY22" s="306"/>
      <c r="BZ22" s="306"/>
      <c r="CA22" s="306">
        <f t="shared" ref="CA22:CA25" si="266">BY22+BZ22</f>
        <v>0</v>
      </c>
      <c r="CB22" s="306"/>
      <c r="CC22" s="306"/>
      <c r="CD22" s="306">
        <f t="shared" ref="CD22:CD25" si="267">CB22+CC22</f>
        <v>0</v>
      </c>
      <c r="CE22" s="306"/>
      <c r="CF22" s="306"/>
      <c r="CG22" s="306">
        <f t="shared" ref="CG22:CG25" si="268">CE22+CF22</f>
        <v>0</v>
      </c>
      <c r="CH22" s="306"/>
      <c r="CI22" s="306"/>
      <c r="CJ22" s="306">
        <f t="shared" ref="CJ22:CJ25" si="269">CH22+CI22</f>
        <v>0</v>
      </c>
      <c r="CK22" s="306"/>
      <c r="CL22" s="306"/>
      <c r="CM22" s="306">
        <f t="shared" ref="CM22:CM25" si="270">CK22+CL22</f>
        <v>0</v>
      </c>
      <c r="CN22" s="306"/>
      <c r="CO22" s="306"/>
      <c r="CP22" s="306">
        <f t="shared" ref="CP22:CP25" si="271">CN22+CO22</f>
        <v>0</v>
      </c>
      <c r="CQ22" s="306"/>
      <c r="CR22" s="306"/>
      <c r="CS22" s="306">
        <f t="shared" ref="CS22:CS25" si="272">CQ22+CR22</f>
        <v>0</v>
      </c>
      <c r="CT22" s="306"/>
      <c r="CU22" s="306"/>
      <c r="CV22" s="306">
        <f t="shared" ref="CV22:CV25" si="273">CT22+CU22</f>
        <v>0</v>
      </c>
      <c r="CW22" s="306"/>
      <c r="CX22" s="306"/>
      <c r="CY22" s="306">
        <f t="shared" ref="CY22:CY25" si="274">CW22+CX22</f>
        <v>0</v>
      </c>
      <c r="CZ22" s="306"/>
      <c r="DA22" s="306"/>
      <c r="DB22" s="306">
        <f t="shared" ref="DB22:DB25" si="275">CZ22+DA22</f>
        <v>0</v>
      </c>
      <c r="DC22" s="306"/>
      <c r="DD22" s="306"/>
      <c r="DE22" s="306">
        <f t="shared" ref="DE22:DE25" si="276">DC22+DD22</f>
        <v>0</v>
      </c>
      <c r="DF22" s="306"/>
      <c r="DG22" s="306"/>
      <c r="DH22" s="306">
        <f t="shared" ref="DH22:DH25" si="277">DF22+DG22</f>
        <v>0</v>
      </c>
      <c r="DI22" s="306"/>
      <c r="DJ22" s="306"/>
      <c r="DK22" s="306">
        <f t="shared" ref="DK22:DK25" si="278">DI22+DJ22</f>
        <v>0</v>
      </c>
      <c r="DL22" s="306"/>
      <c r="DM22" s="306"/>
      <c r="DN22" s="306">
        <f t="shared" ref="DN22:DN25" si="279">DL22+DM22</f>
        <v>0</v>
      </c>
      <c r="DO22" s="306"/>
      <c r="DP22" s="306"/>
      <c r="DQ22" s="306">
        <f t="shared" ref="DQ22:DQ25" si="280">DO22+DP22</f>
        <v>0</v>
      </c>
      <c r="DR22" s="394">
        <f t="shared" si="66"/>
        <v>0</v>
      </c>
      <c r="DS22" s="394">
        <f t="shared" si="66"/>
        <v>0</v>
      </c>
      <c r="DT22" s="394">
        <f t="shared" si="66"/>
        <v>0</v>
      </c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94">
        <f t="shared" si="67"/>
        <v>0</v>
      </c>
      <c r="EW22" s="394">
        <f t="shared" si="67"/>
        <v>0</v>
      </c>
      <c r="EX22" s="394">
        <f t="shared" si="67"/>
        <v>0</v>
      </c>
      <c r="EY22" s="306"/>
      <c r="EZ22" s="306"/>
      <c r="FA22" s="306">
        <f t="shared" ref="FA22:FA25" si="281">EY22+EZ22</f>
        <v>0</v>
      </c>
      <c r="FB22" s="306"/>
      <c r="FC22" s="306"/>
      <c r="FD22" s="306">
        <f t="shared" ref="FD22:FD25" si="282">FB22+FC22</f>
        <v>0</v>
      </c>
      <c r="FE22" s="306"/>
      <c r="FF22" s="306"/>
      <c r="FG22" s="306">
        <f t="shared" ref="FG22:FG25" si="283">FE22+FF22</f>
        <v>0</v>
      </c>
      <c r="FH22" s="306"/>
      <c r="FI22" s="306"/>
      <c r="FJ22" s="306">
        <f t="shared" ref="FJ22:FJ25" si="284">FH22+FI22</f>
        <v>0</v>
      </c>
      <c r="FK22" s="334"/>
      <c r="FL22" s="306"/>
      <c r="FM22" s="306">
        <f t="shared" ref="FM22:FM25" si="285">FK22+FL22</f>
        <v>0</v>
      </c>
      <c r="FN22" s="334"/>
      <c r="FO22" s="306"/>
      <c r="FP22" s="306">
        <f t="shared" ref="FP22:FP25" si="286">FN22+FO22</f>
        <v>0</v>
      </c>
      <c r="FQ22" s="334"/>
      <c r="FR22" s="306"/>
      <c r="FS22" s="306">
        <f t="shared" ref="FS22:FS25" si="287">FQ22+FR22</f>
        <v>0</v>
      </c>
      <c r="FT22" s="334"/>
      <c r="FU22" s="306"/>
      <c r="FV22" s="306">
        <f t="shared" ref="FV22:FV25" si="288">FT22+FU22</f>
        <v>0</v>
      </c>
      <c r="FW22" s="334"/>
      <c r="FX22" s="306"/>
      <c r="FY22" s="306">
        <f t="shared" ref="FY22:FY25" si="289">FW22+FX22</f>
        <v>0</v>
      </c>
      <c r="FZ22" s="334"/>
      <c r="GA22" s="306"/>
      <c r="GB22" s="306">
        <f t="shared" ref="GB22:GB25" si="290">FZ22+GA22</f>
        <v>0</v>
      </c>
      <c r="GC22" s="334"/>
      <c r="GD22" s="306"/>
      <c r="GE22" s="306">
        <f t="shared" ref="GE22:GE25" si="291">GC22+GD22</f>
        <v>0</v>
      </c>
      <c r="GF22" s="334"/>
      <c r="GG22" s="306"/>
      <c r="GH22" s="306">
        <f t="shared" ref="GH22:GH25" si="292">GF22+GG22</f>
        <v>0</v>
      </c>
      <c r="GI22" s="334"/>
      <c r="GJ22" s="306"/>
      <c r="GK22" s="306">
        <f t="shared" ref="GK22:GK25" si="293">GI22+GJ22</f>
        <v>0</v>
      </c>
      <c r="GL22" s="334">
        <f t="shared" ref="GL22:GN25" si="294">EY22+FB22+FE22+FH22+FK22+FN22+FQ22+FT22+FW22+FZ22+GC22+GF22+GI22</f>
        <v>0</v>
      </c>
      <c r="GM22" s="334">
        <f t="shared" si="294"/>
        <v>0</v>
      </c>
      <c r="GN22" s="334">
        <f t="shared" si="294"/>
        <v>0</v>
      </c>
      <c r="GO22" s="334">
        <f t="shared" ref="GO22:GO25" si="295">SUM(GB22:GN22)</f>
        <v>0</v>
      </c>
      <c r="GP22" s="306"/>
      <c r="GQ22" s="306">
        <f t="shared" ref="GQ22:GQ25" si="296">GO22+GP22</f>
        <v>0</v>
      </c>
      <c r="GR22" s="334">
        <f t="shared" ref="GR22:GR25" si="297">SUM(GE22:GQ22)</f>
        <v>0</v>
      </c>
      <c r="GS22" s="306"/>
      <c r="GT22" s="306">
        <f t="shared" ref="GT22:GT25" si="298">GR22+GS22</f>
        <v>0</v>
      </c>
      <c r="GU22" s="334">
        <f t="shared" ref="GU22:GU25" si="299">SUM(GH22:GT22)</f>
        <v>0</v>
      </c>
      <c r="GV22" s="306"/>
      <c r="GW22" s="306">
        <f t="shared" ref="GW22:GW25" si="300">GU22+GV22</f>
        <v>0</v>
      </c>
      <c r="GX22" s="334">
        <f t="shared" ref="GX22:GZ25" si="301">GL22+GO22+GR22+GU22</f>
        <v>0</v>
      </c>
      <c r="GY22" s="334">
        <f t="shared" si="301"/>
        <v>0</v>
      </c>
      <c r="GZ22" s="334">
        <f t="shared" si="301"/>
        <v>0</v>
      </c>
      <c r="HA22" s="334">
        <f t="shared" ref="HA22:HC25" si="302">GX22+EV22+DR22</f>
        <v>0</v>
      </c>
      <c r="HB22" s="334">
        <f t="shared" si="302"/>
        <v>0</v>
      </c>
      <c r="HC22" s="347">
        <f t="shared" si="302"/>
        <v>0</v>
      </c>
    </row>
    <row r="23" spans="1:211" x14ac:dyDescent="0.2">
      <c r="A23" s="305" t="s">
        <v>580</v>
      </c>
      <c r="B23" s="306">
        <v>0</v>
      </c>
      <c r="C23" s="306"/>
      <c r="D23" s="306">
        <f t="shared" si="28"/>
        <v>0</v>
      </c>
      <c r="E23" s="306">
        <v>0</v>
      </c>
      <c r="F23" s="306"/>
      <c r="G23" s="306">
        <f t="shared" si="244"/>
        <v>0</v>
      </c>
      <c r="H23" s="306">
        <v>0</v>
      </c>
      <c r="I23" s="306"/>
      <c r="J23" s="306">
        <f t="shared" si="245"/>
        <v>0</v>
      </c>
      <c r="K23" s="306">
        <v>0</v>
      </c>
      <c r="L23" s="306"/>
      <c r="M23" s="306">
        <f t="shared" si="246"/>
        <v>0</v>
      </c>
      <c r="N23" s="306">
        <v>0</v>
      </c>
      <c r="O23" s="306"/>
      <c r="P23" s="306">
        <f t="shared" si="247"/>
        <v>0</v>
      </c>
      <c r="Q23" s="306">
        <v>0</v>
      </c>
      <c r="R23" s="306"/>
      <c r="S23" s="306">
        <f t="shared" si="248"/>
        <v>0</v>
      </c>
      <c r="T23" s="306">
        <v>0</v>
      </c>
      <c r="U23" s="306"/>
      <c r="V23" s="306">
        <f t="shared" si="249"/>
        <v>0</v>
      </c>
      <c r="W23" s="306">
        <v>0</v>
      </c>
      <c r="X23" s="306"/>
      <c r="Y23" s="306">
        <f t="shared" si="250"/>
        <v>0</v>
      </c>
      <c r="Z23" s="306">
        <v>0</v>
      </c>
      <c r="AA23" s="306"/>
      <c r="AB23" s="306"/>
      <c r="AC23" s="306"/>
      <c r="AD23" s="306"/>
      <c r="AE23" s="306"/>
      <c r="AF23" s="306"/>
      <c r="AG23" s="306"/>
      <c r="AH23" s="306">
        <f t="shared" si="251"/>
        <v>0</v>
      </c>
      <c r="AI23" s="306"/>
      <c r="AJ23" s="306"/>
      <c r="AK23" s="306">
        <f t="shared" si="252"/>
        <v>0</v>
      </c>
      <c r="AL23" s="306"/>
      <c r="AM23" s="306"/>
      <c r="AN23" s="306">
        <f t="shared" si="253"/>
        <v>0</v>
      </c>
      <c r="AO23" s="306"/>
      <c r="AP23" s="306"/>
      <c r="AQ23" s="306">
        <f t="shared" si="254"/>
        <v>0</v>
      </c>
      <c r="AR23" s="306"/>
      <c r="AS23" s="306"/>
      <c r="AT23" s="306">
        <f t="shared" si="255"/>
        <v>0</v>
      </c>
      <c r="AU23" s="306"/>
      <c r="AV23" s="306"/>
      <c r="AW23" s="306">
        <f t="shared" si="256"/>
        <v>0</v>
      </c>
      <c r="AX23" s="306"/>
      <c r="AY23" s="306"/>
      <c r="AZ23" s="306">
        <f t="shared" si="257"/>
        <v>0</v>
      </c>
      <c r="BA23" s="306"/>
      <c r="BB23" s="306"/>
      <c r="BC23" s="306">
        <f t="shared" si="258"/>
        <v>0</v>
      </c>
      <c r="BD23" s="306"/>
      <c r="BE23" s="306"/>
      <c r="BF23" s="306">
        <f t="shared" si="259"/>
        <v>0</v>
      </c>
      <c r="BG23" s="306"/>
      <c r="BH23" s="306"/>
      <c r="BI23" s="306">
        <f t="shared" si="260"/>
        <v>0</v>
      </c>
      <c r="BJ23" s="306"/>
      <c r="BK23" s="306"/>
      <c r="BL23" s="306">
        <f t="shared" si="261"/>
        <v>0</v>
      </c>
      <c r="BM23" s="306"/>
      <c r="BN23" s="306"/>
      <c r="BO23" s="306">
        <f t="shared" si="262"/>
        <v>0</v>
      </c>
      <c r="BP23" s="306"/>
      <c r="BQ23" s="306"/>
      <c r="BR23" s="306">
        <f t="shared" si="263"/>
        <v>0</v>
      </c>
      <c r="BS23" s="306"/>
      <c r="BT23" s="306"/>
      <c r="BU23" s="306">
        <f t="shared" si="264"/>
        <v>0</v>
      </c>
      <c r="BV23" s="306"/>
      <c r="BW23" s="306"/>
      <c r="BX23" s="306">
        <f t="shared" si="265"/>
        <v>0</v>
      </c>
      <c r="BY23" s="306"/>
      <c r="BZ23" s="306"/>
      <c r="CA23" s="306">
        <f t="shared" si="266"/>
        <v>0</v>
      </c>
      <c r="CB23" s="306"/>
      <c r="CC23" s="306"/>
      <c r="CD23" s="306">
        <f t="shared" si="267"/>
        <v>0</v>
      </c>
      <c r="CE23" s="306"/>
      <c r="CF23" s="306"/>
      <c r="CG23" s="306">
        <f t="shared" si="268"/>
        <v>0</v>
      </c>
      <c r="CH23" s="306"/>
      <c r="CI23" s="306"/>
      <c r="CJ23" s="306">
        <f t="shared" si="269"/>
        <v>0</v>
      </c>
      <c r="CK23" s="306"/>
      <c r="CL23" s="306"/>
      <c r="CM23" s="306">
        <f t="shared" si="270"/>
        <v>0</v>
      </c>
      <c r="CN23" s="306"/>
      <c r="CO23" s="306"/>
      <c r="CP23" s="306">
        <f t="shared" si="271"/>
        <v>0</v>
      </c>
      <c r="CQ23" s="306"/>
      <c r="CR23" s="306"/>
      <c r="CS23" s="306">
        <f t="shared" si="272"/>
        <v>0</v>
      </c>
      <c r="CT23" s="306"/>
      <c r="CU23" s="306"/>
      <c r="CV23" s="306">
        <f t="shared" si="273"/>
        <v>0</v>
      </c>
      <c r="CW23" s="306"/>
      <c r="CX23" s="306"/>
      <c r="CY23" s="306">
        <f t="shared" si="274"/>
        <v>0</v>
      </c>
      <c r="CZ23" s="306"/>
      <c r="DA23" s="306"/>
      <c r="DB23" s="306">
        <f t="shared" si="275"/>
        <v>0</v>
      </c>
      <c r="DC23" s="306"/>
      <c r="DD23" s="306"/>
      <c r="DE23" s="306">
        <f t="shared" si="276"/>
        <v>0</v>
      </c>
      <c r="DF23" s="306"/>
      <c r="DG23" s="306"/>
      <c r="DH23" s="306">
        <f t="shared" si="277"/>
        <v>0</v>
      </c>
      <c r="DI23" s="306"/>
      <c r="DJ23" s="306"/>
      <c r="DK23" s="306">
        <f t="shared" si="278"/>
        <v>0</v>
      </c>
      <c r="DL23" s="306"/>
      <c r="DM23" s="306"/>
      <c r="DN23" s="306">
        <f t="shared" si="279"/>
        <v>0</v>
      </c>
      <c r="DO23" s="306"/>
      <c r="DP23" s="306"/>
      <c r="DQ23" s="306">
        <f t="shared" si="280"/>
        <v>0</v>
      </c>
      <c r="DR23" s="394">
        <f t="shared" si="66"/>
        <v>0</v>
      </c>
      <c r="DS23" s="394">
        <f t="shared" si="66"/>
        <v>0</v>
      </c>
      <c r="DT23" s="394">
        <f t="shared" si="66"/>
        <v>0</v>
      </c>
      <c r="DU23" s="306">
        <v>0</v>
      </c>
      <c r="DV23" s="306"/>
      <c r="DW23" s="306"/>
      <c r="DX23" s="306">
        <v>0</v>
      </c>
      <c r="DY23" s="306"/>
      <c r="DZ23" s="306"/>
      <c r="EA23" s="306">
        <v>0</v>
      </c>
      <c r="EB23" s="306"/>
      <c r="EC23" s="306"/>
      <c r="ED23" s="306">
        <v>0</v>
      </c>
      <c r="EE23" s="306"/>
      <c r="EF23" s="306"/>
      <c r="EG23" s="306">
        <v>0</v>
      </c>
      <c r="EH23" s="306"/>
      <c r="EI23" s="306"/>
      <c r="EJ23" s="306"/>
      <c r="EK23" s="306"/>
      <c r="EL23" s="306"/>
      <c r="EM23" s="306"/>
      <c r="EN23" s="306"/>
      <c r="EO23" s="306"/>
      <c r="EP23" s="306">
        <v>0</v>
      </c>
      <c r="EQ23" s="306"/>
      <c r="ER23" s="306"/>
      <c r="ES23" s="306"/>
      <c r="ET23" s="306"/>
      <c r="EU23" s="306"/>
      <c r="EV23" s="394">
        <f t="shared" si="67"/>
        <v>0</v>
      </c>
      <c r="EW23" s="394">
        <f t="shared" si="67"/>
        <v>0</v>
      </c>
      <c r="EX23" s="394">
        <f t="shared" si="67"/>
        <v>0</v>
      </c>
      <c r="EY23" s="306"/>
      <c r="EZ23" s="306"/>
      <c r="FA23" s="306">
        <f t="shared" si="281"/>
        <v>0</v>
      </c>
      <c r="FB23" s="306"/>
      <c r="FC23" s="306"/>
      <c r="FD23" s="306">
        <f t="shared" si="282"/>
        <v>0</v>
      </c>
      <c r="FE23" s="306"/>
      <c r="FF23" s="306"/>
      <c r="FG23" s="306">
        <f t="shared" si="283"/>
        <v>0</v>
      </c>
      <c r="FH23" s="306"/>
      <c r="FI23" s="306"/>
      <c r="FJ23" s="306">
        <f t="shared" si="284"/>
        <v>0</v>
      </c>
      <c r="FK23" s="334"/>
      <c r="FL23" s="306"/>
      <c r="FM23" s="306">
        <f t="shared" si="285"/>
        <v>0</v>
      </c>
      <c r="FN23" s="334"/>
      <c r="FO23" s="306"/>
      <c r="FP23" s="306">
        <f t="shared" si="286"/>
        <v>0</v>
      </c>
      <c r="FQ23" s="334"/>
      <c r="FR23" s="306"/>
      <c r="FS23" s="306">
        <f t="shared" si="287"/>
        <v>0</v>
      </c>
      <c r="FT23" s="334"/>
      <c r="FU23" s="306"/>
      <c r="FV23" s="306">
        <f t="shared" si="288"/>
        <v>0</v>
      </c>
      <c r="FW23" s="334"/>
      <c r="FX23" s="306"/>
      <c r="FY23" s="306">
        <f t="shared" si="289"/>
        <v>0</v>
      </c>
      <c r="FZ23" s="334"/>
      <c r="GA23" s="306"/>
      <c r="GB23" s="306">
        <f t="shared" si="290"/>
        <v>0</v>
      </c>
      <c r="GC23" s="334"/>
      <c r="GD23" s="306"/>
      <c r="GE23" s="306">
        <f t="shared" si="291"/>
        <v>0</v>
      </c>
      <c r="GF23" s="334"/>
      <c r="GG23" s="306"/>
      <c r="GH23" s="306">
        <f t="shared" si="292"/>
        <v>0</v>
      </c>
      <c r="GI23" s="334"/>
      <c r="GJ23" s="306"/>
      <c r="GK23" s="306">
        <f t="shared" si="293"/>
        <v>0</v>
      </c>
      <c r="GL23" s="334">
        <f t="shared" si="294"/>
        <v>0</v>
      </c>
      <c r="GM23" s="334">
        <f t="shared" si="294"/>
        <v>0</v>
      </c>
      <c r="GN23" s="334">
        <f t="shared" si="294"/>
        <v>0</v>
      </c>
      <c r="GO23" s="334">
        <f t="shared" si="295"/>
        <v>0</v>
      </c>
      <c r="GP23" s="306"/>
      <c r="GQ23" s="306">
        <f t="shared" si="296"/>
        <v>0</v>
      </c>
      <c r="GR23" s="334">
        <f t="shared" si="297"/>
        <v>0</v>
      </c>
      <c r="GS23" s="306"/>
      <c r="GT23" s="306">
        <f t="shared" si="298"/>
        <v>0</v>
      </c>
      <c r="GU23" s="334">
        <f t="shared" si="299"/>
        <v>0</v>
      </c>
      <c r="GV23" s="306"/>
      <c r="GW23" s="306">
        <f t="shared" si="300"/>
        <v>0</v>
      </c>
      <c r="GX23" s="334">
        <f t="shared" si="301"/>
        <v>0</v>
      </c>
      <c r="GY23" s="334">
        <f t="shared" si="301"/>
        <v>0</v>
      </c>
      <c r="GZ23" s="334">
        <f t="shared" si="301"/>
        <v>0</v>
      </c>
      <c r="HA23" s="334">
        <f t="shared" si="302"/>
        <v>0</v>
      </c>
      <c r="HB23" s="334">
        <f t="shared" si="302"/>
        <v>0</v>
      </c>
      <c r="HC23" s="347">
        <f t="shared" si="302"/>
        <v>0</v>
      </c>
    </row>
    <row r="24" spans="1:211" x14ac:dyDescent="0.2">
      <c r="A24" s="305" t="s">
        <v>581</v>
      </c>
      <c r="B24" s="306">
        <v>0</v>
      </c>
      <c r="C24" s="306"/>
      <c r="D24" s="306">
        <f t="shared" si="28"/>
        <v>0</v>
      </c>
      <c r="E24" s="306">
        <v>0</v>
      </c>
      <c r="F24" s="306"/>
      <c r="G24" s="306">
        <f t="shared" si="244"/>
        <v>0</v>
      </c>
      <c r="H24" s="306">
        <v>0</v>
      </c>
      <c r="I24" s="306"/>
      <c r="J24" s="306">
        <f t="shared" si="245"/>
        <v>0</v>
      </c>
      <c r="K24" s="306">
        <v>0</v>
      </c>
      <c r="L24" s="306"/>
      <c r="M24" s="306">
        <f t="shared" si="246"/>
        <v>0</v>
      </c>
      <c r="N24" s="306">
        <v>0</v>
      </c>
      <c r="O24" s="306"/>
      <c r="P24" s="306">
        <f t="shared" si="247"/>
        <v>0</v>
      </c>
      <c r="Q24" s="306">
        <v>0</v>
      </c>
      <c r="R24" s="306"/>
      <c r="S24" s="306">
        <f t="shared" si="248"/>
        <v>0</v>
      </c>
      <c r="T24" s="306">
        <v>0</v>
      </c>
      <c r="U24" s="306"/>
      <c r="V24" s="306">
        <f t="shared" si="249"/>
        <v>0</v>
      </c>
      <c r="W24" s="306">
        <v>0</v>
      </c>
      <c r="X24" s="306"/>
      <c r="Y24" s="306">
        <f t="shared" si="250"/>
        <v>0</v>
      </c>
      <c r="Z24" s="306">
        <v>0</v>
      </c>
      <c r="AA24" s="306"/>
      <c r="AB24" s="306"/>
      <c r="AC24" s="306"/>
      <c r="AD24" s="306"/>
      <c r="AE24" s="306"/>
      <c r="AF24" s="306"/>
      <c r="AG24" s="306"/>
      <c r="AH24" s="306">
        <f t="shared" si="251"/>
        <v>0</v>
      </c>
      <c r="AI24" s="306"/>
      <c r="AJ24" s="306"/>
      <c r="AK24" s="306">
        <f t="shared" si="252"/>
        <v>0</v>
      </c>
      <c r="AL24" s="306"/>
      <c r="AM24" s="306"/>
      <c r="AN24" s="306">
        <f t="shared" si="253"/>
        <v>0</v>
      </c>
      <c r="AO24" s="306"/>
      <c r="AP24" s="306"/>
      <c r="AQ24" s="306">
        <f t="shared" si="254"/>
        <v>0</v>
      </c>
      <c r="AR24" s="306"/>
      <c r="AS24" s="306"/>
      <c r="AT24" s="306">
        <f t="shared" si="255"/>
        <v>0</v>
      </c>
      <c r="AU24" s="306"/>
      <c r="AV24" s="306"/>
      <c r="AW24" s="306">
        <f t="shared" si="256"/>
        <v>0</v>
      </c>
      <c r="AX24" s="306"/>
      <c r="AY24" s="306"/>
      <c r="AZ24" s="306">
        <f t="shared" si="257"/>
        <v>0</v>
      </c>
      <c r="BA24" s="306"/>
      <c r="BB24" s="306"/>
      <c r="BC24" s="306">
        <f t="shared" si="258"/>
        <v>0</v>
      </c>
      <c r="BD24" s="306"/>
      <c r="BE24" s="306"/>
      <c r="BF24" s="306">
        <f t="shared" si="259"/>
        <v>0</v>
      </c>
      <c r="BG24" s="306"/>
      <c r="BH24" s="306"/>
      <c r="BI24" s="306">
        <f t="shared" si="260"/>
        <v>0</v>
      </c>
      <c r="BJ24" s="306"/>
      <c r="BK24" s="306"/>
      <c r="BL24" s="306">
        <f t="shared" si="261"/>
        <v>0</v>
      </c>
      <c r="BM24" s="306"/>
      <c r="BN24" s="306"/>
      <c r="BO24" s="306">
        <f t="shared" si="262"/>
        <v>0</v>
      </c>
      <c r="BP24" s="306"/>
      <c r="BQ24" s="306"/>
      <c r="BR24" s="306">
        <f t="shared" si="263"/>
        <v>0</v>
      </c>
      <c r="BS24" s="306"/>
      <c r="BT24" s="306"/>
      <c r="BU24" s="306">
        <f t="shared" si="264"/>
        <v>0</v>
      </c>
      <c r="BV24" s="306"/>
      <c r="BW24" s="306"/>
      <c r="BX24" s="306">
        <f t="shared" si="265"/>
        <v>0</v>
      </c>
      <c r="BY24" s="306"/>
      <c r="BZ24" s="306"/>
      <c r="CA24" s="306">
        <f t="shared" si="266"/>
        <v>0</v>
      </c>
      <c r="CB24" s="306"/>
      <c r="CC24" s="306"/>
      <c r="CD24" s="306">
        <f t="shared" si="267"/>
        <v>0</v>
      </c>
      <c r="CE24" s="306"/>
      <c r="CF24" s="306"/>
      <c r="CG24" s="306">
        <f t="shared" si="268"/>
        <v>0</v>
      </c>
      <c r="CH24" s="306"/>
      <c r="CI24" s="306"/>
      <c r="CJ24" s="306">
        <f t="shared" si="269"/>
        <v>0</v>
      </c>
      <c r="CK24" s="306"/>
      <c r="CL24" s="306"/>
      <c r="CM24" s="306">
        <f t="shared" si="270"/>
        <v>0</v>
      </c>
      <c r="CN24" s="306"/>
      <c r="CO24" s="306"/>
      <c r="CP24" s="306">
        <f t="shared" si="271"/>
        <v>0</v>
      </c>
      <c r="CQ24" s="306"/>
      <c r="CR24" s="306"/>
      <c r="CS24" s="306">
        <f t="shared" si="272"/>
        <v>0</v>
      </c>
      <c r="CT24" s="306"/>
      <c r="CU24" s="306"/>
      <c r="CV24" s="306">
        <f t="shared" si="273"/>
        <v>0</v>
      </c>
      <c r="CW24" s="306"/>
      <c r="CX24" s="306"/>
      <c r="CY24" s="306">
        <f t="shared" si="274"/>
        <v>0</v>
      </c>
      <c r="CZ24" s="306"/>
      <c r="DA24" s="306"/>
      <c r="DB24" s="306">
        <f t="shared" si="275"/>
        <v>0</v>
      </c>
      <c r="DC24" s="306"/>
      <c r="DD24" s="306"/>
      <c r="DE24" s="306">
        <f t="shared" si="276"/>
        <v>0</v>
      </c>
      <c r="DF24" s="306"/>
      <c r="DG24" s="306"/>
      <c r="DH24" s="306">
        <f t="shared" si="277"/>
        <v>0</v>
      </c>
      <c r="DI24" s="306"/>
      <c r="DJ24" s="306"/>
      <c r="DK24" s="306">
        <f t="shared" si="278"/>
        <v>0</v>
      </c>
      <c r="DL24" s="306"/>
      <c r="DM24" s="306"/>
      <c r="DN24" s="306">
        <f t="shared" si="279"/>
        <v>0</v>
      </c>
      <c r="DO24" s="306"/>
      <c r="DP24" s="306"/>
      <c r="DQ24" s="306">
        <f t="shared" si="280"/>
        <v>0</v>
      </c>
      <c r="DR24" s="394">
        <f t="shared" si="66"/>
        <v>0</v>
      </c>
      <c r="DS24" s="394">
        <f t="shared" si="66"/>
        <v>0</v>
      </c>
      <c r="DT24" s="394">
        <f t="shared" si="66"/>
        <v>0</v>
      </c>
      <c r="DU24" s="306">
        <v>0</v>
      </c>
      <c r="DV24" s="306"/>
      <c r="DW24" s="306"/>
      <c r="DX24" s="306">
        <v>0</v>
      </c>
      <c r="DY24" s="306"/>
      <c r="DZ24" s="306"/>
      <c r="EA24" s="306">
        <v>0</v>
      </c>
      <c r="EB24" s="306"/>
      <c r="EC24" s="306"/>
      <c r="ED24" s="306">
        <v>0</v>
      </c>
      <c r="EE24" s="306"/>
      <c r="EF24" s="306"/>
      <c r="EG24" s="306">
        <v>0</v>
      </c>
      <c r="EH24" s="306"/>
      <c r="EI24" s="306"/>
      <c r="EJ24" s="306"/>
      <c r="EK24" s="306"/>
      <c r="EL24" s="306"/>
      <c r="EM24" s="306"/>
      <c r="EN24" s="306"/>
      <c r="EO24" s="306"/>
      <c r="EP24" s="306">
        <v>0</v>
      </c>
      <c r="EQ24" s="306"/>
      <c r="ER24" s="306"/>
      <c r="ES24" s="306"/>
      <c r="ET24" s="306"/>
      <c r="EU24" s="306"/>
      <c r="EV24" s="394">
        <f t="shared" si="67"/>
        <v>0</v>
      </c>
      <c r="EW24" s="394">
        <f t="shared" si="67"/>
        <v>0</v>
      </c>
      <c r="EX24" s="394">
        <f t="shared" si="67"/>
        <v>0</v>
      </c>
      <c r="EY24" s="306"/>
      <c r="EZ24" s="306"/>
      <c r="FA24" s="306">
        <f t="shared" si="281"/>
        <v>0</v>
      </c>
      <c r="FB24" s="306"/>
      <c r="FC24" s="306"/>
      <c r="FD24" s="306">
        <f t="shared" si="282"/>
        <v>0</v>
      </c>
      <c r="FE24" s="306"/>
      <c r="FF24" s="306"/>
      <c r="FG24" s="306">
        <f t="shared" si="283"/>
        <v>0</v>
      </c>
      <c r="FH24" s="306"/>
      <c r="FI24" s="306"/>
      <c r="FJ24" s="306">
        <f t="shared" si="284"/>
        <v>0</v>
      </c>
      <c r="FK24" s="334"/>
      <c r="FL24" s="306"/>
      <c r="FM24" s="306">
        <f t="shared" si="285"/>
        <v>0</v>
      </c>
      <c r="FN24" s="334"/>
      <c r="FO24" s="306"/>
      <c r="FP24" s="306">
        <f t="shared" si="286"/>
        <v>0</v>
      </c>
      <c r="FQ24" s="334"/>
      <c r="FR24" s="306"/>
      <c r="FS24" s="306">
        <f t="shared" si="287"/>
        <v>0</v>
      </c>
      <c r="FT24" s="334"/>
      <c r="FU24" s="306"/>
      <c r="FV24" s="306">
        <f t="shared" si="288"/>
        <v>0</v>
      </c>
      <c r="FW24" s="334"/>
      <c r="FX24" s="306"/>
      <c r="FY24" s="306">
        <f t="shared" si="289"/>
        <v>0</v>
      </c>
      <c r="FZ24" s="334"/>
      <c r="GA24" s="306"/>
      <c r="GB24" s="306">
        <f t="shared" si="290"/>
        <v>0</v>
      </c>
      <c r="GC24" s="334"/>
      <c r="GD24" s="306"/>
      <c r="GE24" s="306">
        <f t="shared" si="291"/>
        <v>0</v>
      </c>
      <c r="GF24" s="334"/>
      <c r="GG24" s="306"/>
      <c r="GH24" s="306">
        <f t="shared" si="292"/>
        <v>0</v>
      </c>
      <c r="GI24" s="334"/>
      <c r="GJ24" s="306"/>
      <c r="GK24" s="306">
        <f t="shared" si="293"/>
        <v>0</v>
      </c>
      <c r="GL24" s="334">
        <f t="shared" si="294"/>
        <v>0</v>
      </c>
      <c r="GM24" s="334">
        <f t="shared" si="294"/>
        <v>0</v>
      </c>
      <c r="GN24" s="334">
        <f t="shared" si="294"/>
        <v>0</v>
      </c>
      <c r="GO24" s="334">
        <f t="shared" si="295"/>
        <v>0</v>
      </c>
      <c r="GP24" s="306"/>
      <c r="GQ24" s="306">
        <f t="shared" si="296"/>
        <v>0</v>
      </c>
      <c r="GR24" s="334">
        <f t="shared" si="297"/>
        <v>0</v>
      </c>
      <c r="GS24" s="306"/>
      <c r="GT24" s="306">
        <f t="shared" si="298"/>
        <v>0</v>
      </c>
      <c r="GU24" s="334">
        <f t="shared" si="299"/>
        <v>0</v>
      </c>
      <c r="GV24" s="306"/>
      <c r="GW24" s="306">
        <f t="shared" si="300"/>
        <v>0</v>
      </c>
      <c r="GX24" s="334">
        <f t="shared" si="301"/>
        <v>0</v>
      </c>
      <c r="GY24" s="334">
        <f t="shared" si="301"/>
        <v>0</v>
      </c>
      <c r="GZ24" s="334">
        <f t="shared" si="301"/>
        <v>0</v>
      </c>
      <c r="HA24" s="334">
        <f t="shared" si="302"/>
        <v>0</v>
      </c>
      <c r="HB24" s="334">
        <f t="shared" si="302"/>
        <v>0</v>
      </c>
      <c r="HC24" s="347">
        <f t="shared" si="302"/>
        <v>0</v>
      </c>
    </row>
    <row r="25" spans="1:211" x14ac:dyDescent="0.2">
      <c r="A25" s="305" t="s">
        <v>582</v>
      </c>
      <c r="B25" s="306">
        <v>0</v>
      </c>
      <c r="C25" s="306"/>
      <c r="D25" s="306">
        <f t="shared" si="28"/>
        <v>0</v>
      </c>
      <c r="E25" s="306">
        <v>0</v>
      </c>
      <c r="F25" s="306"/>
      <c r="G25" s="306">
        <f t="shared" si="244"/>
        <v>0</v>
      </c>
      <c r="H25" s="306">
        <v>0</v>
      </c>
      <c r="I25" s="306"/>
      <c r="J25" s="306">
        <f t="shared" si="245"/>
        <v>0</v>
      </c>
      <c r="K25" s="306">
        <v>0</v>
      </c>
      <c r="L25" s="306"/>
      <c r="M25" s="306">
        <f t="shared" si="246"/>
        <v>0</v>
      </c>
      <c r="N25" s="306">
        <v>0</v>
      </c>
      <c r="O25" s="306"/>
      <c r="P25" s="306">
        <f t="shared" si="247"/>
        <v>0</v>
      </c>
      <c r="Q25" s="306">
        <v>0</v>
      </c>
      <c r="R25" s="306"/>
      <c r="S25" s="306">
        <f t="shared" si="248"/>
        <v>0</v>
      </c>
      <c r="T25" s="306">
        <v>0</v>
      </c>
      <c r="U25" s="306"/>
      <c r="V25" s="306">
        <f t="shared" si="249"/>
        <v>0</v>
      </c>
      <c r="W25" s="306">
        <v>0</v>
      </c>
      <c r="X25" s="306"/>
      <c r="Y25" s="306">
        <f t="shared" si="250"/>
        <v>0</v>
      </c>
      <c r="Z25" s="306">
        <v>0</v>
      </c>
      <c r="AA25" s="306"/>
      <c r="AB25" s="306"/>
      <c r="AC25" s="306"/>
      <c r="AD25" s="306"/>
      <c r="AE25" s="306"/>
      <c r="AF25" s="306"/>
      <c r="AG25" s="306"/>
      <c r="AH25" s="306">
        <f t="shared" si="251"/>
        <v>0</v>
      </c>
      <c r="AI25" s="306"/>
      <c r="AJ25" s="306"/>
      <c r="AK25" s="306">
        <f t="shared" si="252"/>
        <v>0</v>
      </c>
      <c r="AL25" s="306"/>
      <c r="AM25" s="306"/>
      <c r="AN25" s="306">
        <f t="shared" si="253"/>
        <v>0</v>
      </c>
      <c r="AO25" s="306"/>
      <c r="AP25" s="306"/>
      <c r="AQ25" s="306">
        <f t="shared" si="254"/>
        <v>0</v>
      </c>
      <c r="AR25" s="306"/>
      <c r="AS25" s="306"/>
      <c r="AT25" s="306">
        <f t="shared" si="255"/>
        <v>0</v>
      </c>
      <c r="AU25" s="306"/>
      <c r="AV25" s="306"/>
      <c r="AW25" s="306">
        <f t="shared" si="256"/>
        <v>0</v>
      </c>
      <c r="AX25" s="306"/>
      <c r="AY25" s="306"/>
      <c r="AZ25" s="306">
        <f t="shared" si="257"/>
        <v>0</v>
      </c>
      <c r="BA25" s="306"/>
      <c r="BB25" s="306"/>
      <c r="BC25" s="306">
        <f t="shared" si="258"/>
        <v>0</v>
      </c>
      <c r="BD25" s="306"/>
      <c r="BE25" s="306"/>
      <c r="BF25" s="306">
        <f t="shared" si="259"/>
        <v>0</v>
      </c>
      <c r="BG25" s="306"/>
      <c r="BH25" s="306"/>
      <c r="BI25" s="306">
        <f t="shared" si="260"/>
        <v>0</v>
      </c>
      <c r="BJ25" s="306"/>
      <c r="BK25" s="306"/>
      <c r="BL25" s="306">
        <f t="shared" si="261"/>
        <v>0</v>
      </c>
      <c r="BM25" s="306"/>
      <c r="BN25" s="306"/>
      <c r="BO25" s="306">
        <f t="shared" si="262"/>
        <v>0</v>
      </c>
      <c r="BP25" s="306"/>
      <c r="BQ25" s="306"/>
      <c r="BR25" s="306">
        <f t="shared" si="263"/>
        <v>0</v>
      </c>
      <c r="BS25" s="306"/>
      <c r="BT25" s="306"/>
      <c r="BU25" s="306">
        <f t="shared" si="264"/>
        <v>0</v>
      </c>
      <c r="BV25" s="306"/>
      <c r="BW25" s="306"/>
      <c r="BX25" s="306">
        <f t="shared" si="265"/>
        <v>0</v>
      </c>
      <c r="BY25" s="306"/>
      <c r="BZ25" s="306"/>
      <c r="CA25" s="306">
        <f t="shared" si="266"/>
        <v>0</v>
      </c>
      <c r="CB25" s="306"/>
      <c r="CC25" s="306"/>
      <c r="CD25" s="306">
        <f t="shared" si="267"/>
        <v>0</v>
      </c>
      <c r="CE25" s="306"/>
      <c r="CF25" s="306"/>
      <c r="CG25" s="306">
        <f t="shared" si="268"/>
        <v>0</v>
      </c>
      <c r="CH25" s="306"/>
      <c r="CI25" s="306"/>
      <c r="CJ25" s="306">
        <f t="shared" si="269"/>
        <v>0</v>
      </c>
      <c r="CK25" s="306"/>
      <c r="CL25" s="306"/>
      <c r="CM25" s="306">
        <f t="shared" si="270"/>
        <v>0</v>
      </c>
      <c r="CN25" s="306"/>
      <c r="CO25" s="306"/>
      <c r="CP25" s="306">
        <f t="shared" si="271"/>
        <v>0</v>
      </c>
      <c r="CQ25" s="306"/>
      <c r="CR25" s="306"/>
      <c r="CS25" s="306">
        <f t="shared" si="272"/>
        <v>0</v>
      </c>
      <c r="CT25" s="306"/>
      <c r="CU25" s="306"/>
      <c r="CV25" s="306">
        <f t="shared" si="273"/>
        <v>0</v>
      </c>
      <c r="CW25" s="306"/>
      <c r="CX25" s="306"/>
      <c r="CY25" s="306">
        <f t="shared" si="274"/>
        <v>0</v>
      </c>
      <c r="CZ25" s="306"/>
      <c r="DA25" s="306"/>
      <c r="DB25" s="306">
        <f t="shared" si="275"/>
        <v>0</v>
      </c>
      <c r="DC25" s="306"/>
      <c r="DD25" s="306"/>
      <c r="DE25" s="306">
        <f t="shared" si="276"/>
        <v>0</v>
      </c>
      <c r="DF25" s="306"/>
      <c r="DG25" s="306"/>
      <c r="DH25" s="306">
        <f t="shared" si="277"/>
        <v>0</v>
      </c>
      <c r="DI25" s="306"/>
      <c r="DJ25" s="306"/>
      <c r="DK25" s="306">
        <f t="shared" si="278"/>
        <v>0</v>
      </c>
      <c r="DL25" s="306"/>
      <c r="DM25" s="306"/>
      <c r="DN25" s="306">
        <f t="shared" si="279"/>
        <v>0</v>
      </c>
      <c r="DO25" s="306"/>
      <c r="DP25" s="306"/>
      <c r="DQ25" s="306">
        <f t="shared" si="280"/>
        <v>0</v>
      </c>
      <c r="DR25" s="394">
        <f t="shared" si="66"/>
        <v>0</v>
      </c>
      <c r="DS25" s="394">
        <f t="shared" si="66"/>
        <v>0</v>
      </c>
      <c r="DT25" s="394">
        <f t="shared" si="66"/>
        <v>0</v>
      </c>
      <c r="DU25" s="306">
        <v>0</v>
      </c>
      <c r="DV25" s="306"/>
      <c r="DW25" s="306"/>
      <c r="DX25" s="306">
        <v>0</v>
      </c>
      <c r="DY25" s="306"/>
      <c r="DZ25" s="306"/>
      <c r="EA25" s="306">
        <v>0</v>
      </c>
      <c r="EB25" s="306"/>
      <c r="EC25" s="306"/>
      <c r="ED25" s="306">
        <v>0</v>
      </c>
      <c r="EE25" s="306"/>
      <c r="EF25" s="306"/>
      <c r="EG25" s="306">
        <v>0</v>
      </c>
      <c r="EH25" s="306"/>
      <c r="EI25" s="306"/>
      <c r="EJ25" s="306"/>
      <c r="EK25" s="306"/>
      <c r="EL25" s="306"/>
      <c r="EM25" s="306"/>
      <c r="EN25" s="306"/>
      <c r="EO25" s="306"/>
      <c r="EP25" s="306">
        <v>0</v>
      </c>
      <c r="EQ25" s="306"/>
      <c r="ER25" s="306"/>
      <c r="ES25" s="306"/>
      <c r="ET25" s="306"/>
      <c r="EU25" s="306"/>
      <c r="EV25" s="394">
        <f t="shared" si="67"/>
        <v>0</v>
      </c>
      <c r="EW25" s="394">
        <f t="shared" si="67"/>
        <v>0</v>
      </c>
      <c r="EX25" s="394">
        <f t="shared" si="67"/>
        <v>0</v>
      </c>
      <c r="EY25" s="306"/>
      <c r="EZ25" s="306"/>
      <c r="FA25" s="306">
        <f t="shared" si="281"/>
        <v>0</v>
      </c>
      <c r="FB25" s="306"/>
      <c r="FC25" s="306"/>
      <c r="FD25" s="306">
        <f t="shared" si="282"/>
        <v>0</v>
      </c>
      <c r="FE25" s="306"/>
      <c r="FF25" s="306"/>
      <c r="FG25" s="306">
        <f t="shared" si="283"/>
        <v>0</v>
      </c>
      <c r="FH25" s="306"/>
      <c r="FI25" s="306"/>
      <c r="FJ25" s="306">
        <f t="shared" si="284"/>
        <v>0</v>
      </c>
      <c r="FK25" s="334"/>
      <c r="FL25" s="306"/>
      <c r="FM25" s="306">
        <f t="shared" si="285"/>
        <v>0</v>
      </c>
      <c r="FN25" s="334"/>
      <c r="FO25" s="306"/>
      <c r="FP25" s="306">
        <f t="shared" si="286"/>
        <v>0</v>
      </c>
      <c r="FQ25" s="334"/>
      <c r="FR25" s="306"/>
      <c r="FS25" s="306">
        <f t="shared" si="287"/>
        <v>0</v>
      </c>
      <c r="FT25" s="334"/>
      <c r="FU25" s="306"/>
      <c r="FV25" s="306">
        <f t="shared" si="288"/>
        <v>0</v>
      </c>
      <c r="FW25" s="334"/>
      <c r="FX25" s="306"/>
      <c r="FY25" s="306">
        <f t="shared" si="289"/>
        <v>0</v>
      </c>
      <c r="FZ25" s="334"/>
      <c r="GA25" s="306"/>
      <c r="GB25" s="306">
        <f t="shared" si="290"/>
        <v>0</v>
      </c>
      <c r="GC25" s="334"/>
      <c r="GD25" s="306"/>
      <c r="GE25" s="306">
        <f t="shared" si="291"/>
        <v>0</v>
      </c>
      <c r="GF25" s="334"/>
      <c r="GG25" s="306"/>
      <c r="GH25" s="306">
        <f t="shared" si="292"/>
        <v>0</v>
      </c>
      <c r="GI25" s="334"/>
      <c r="GJ25" s="306"/>
      <c r="GK25" s="306">
        <f t="shared" si="293"/>
        <v>0</v>
      </c>
      <c r="GL25" s="334">
        <f t="shared" si="294"/>
        <v>0</v>
      </c>
      <c r="GM25" s="334">
        <f t="shared" si="294"/>
        <v>0</v>
      </c>
      <c r="GN25" s="334">
        <f t="shared" si="294"/>
        <v>0</v>
      </c>
      <c r="GO25" s="334">
        <f t="shared" si="295"/>
        <v>0</v>
      </c>
      <c r="GP25" s="306"/>
      <c r="GQ25" s="306">
        <f t="shared" si="296"/>
        <v>0</v>
      </c>
      <c r="GR25" s="334">
        <f t="shared" si="297"/>
        <v>0</v>
      </c>
      <c r="GS25" s="306"/>
      <c r="GT25" s="306">
        <f t="shared" si="298"/>
        <v>0</v>
      </c>
      <c r="GU25" s="334">
        <f t="shared" si="299"/>
        <v>0</v>
      </c>
      <c r="GV25" s="306"/>
      <c r="GW25" s="306">
        <f t="shared" si="300"/>
        <v>0</v>
      </c>
      <c r="GX25" s="334">
        <f t="shared" si="301"/>
        <v>0</v>
      </c>
      <c r="GY25" s="334">
        <f t="shared" si="301"/>
        <v>0</v>
      </c>
      <c r="GZ25" s="334">
        <f t="shared" si="301"/>
        <v>0</v>
      </c>
      <c r="HA25" s="334">
        <f t="shared" si="302"/>
        <v>0</v>
      </c>
      <c r="HB25" s="334">
        <f t="shared" si="302"/>
        <v>0</v>
      </c>
      <c r="HC25" s="347">
        <f t="shared" si="302"/>
        <v>0</v>
      </c>
    </row>
    <row r="26" spans="1:211" s="167" customFormat="1" ht="13.5" thickBot="1" x14ac:dyDescent="0.25">
      <c r="A26" s="312" t="s">
        <v>583</v>
      </c>
      <c r="B26" s="313">
        <f>B7+B18</f>
        <v>0</v>
      </c>
      <c r="C26" s="313">
        <f t="shared" ref="C26:D26" si="303">C7+C18</f>
        <v>0</v>
      </c>
      <c r="D26" s="313">
        <f t="shared" si="303"/>
        <v>0</v>
      </c>
      <c r="E26" s="313">
        <f>E7+E18</f>
        <v>0</v>
      </c>
      <c r="F26" s="313">
        <f t="shared" ref="F26:FK26" si="304">F7+F18</f>
        <v>0</v>
      </c>
      <c r="G26" s="313">
        <f t="shared" si="304"/>
        <v>0</v>
      </c>
      <c r="H26" s="313">
        <f>H7+H18</f>
        <v>0</v>
      </c>
      <c r="I26" s="313">
        <f t="shared" si="304"/>
        <v>0</v>
      </c>
      <c r="J26" s="313">
        <f t="shared" si="304"/>
        <v>0</v>
      </c>
      <c r="K26" s="313">
        <f>K7+K18</f>
        <v>0</v>
      </c>
      <c r="L26" s="313">
        <f t="shared" si="304"/>
        <v>0</v>
      </c>
      <c r="M26" s="313">
        <f t="shared" si="304"/>
        <v>0</v>
      </c>
      <c r="N26" s="313">
        <f>N7+N18</f>
        <v>0</v>
      </c>
      <c r="O26" s="313">
        <f t="shared" si="304"/>
        <v>0</v>
      </c>
      <c r="P26" s="313">
        <f t="shared" si="304"/>
        <v>0</v>
      </c>
      <c r="Q26" s="313">
        <f>Q7+Q18</f>
        <v>0</v>
      </c>
      <c r="R26" s="313">
        <f t="shared" si="304"/>
        <v>0</v>
      </c>
      <c r="S26" s="313">
        <f t="shared" si="304"/>
        <v>0</v>
      </c>
      <c r="T26" s="313">
        <f>T7+T18</f>
        <v>0</v>
      </c>
      <c r="U26" s="313">
        <f t="shared" si="304"/>
        <v>0</v>
      </c>
      <c r="V26" s="313">
        <f t="shared" si="304"/>
        <v>0</v>
      </c>
      <c r="W26" s="313">
        <f>W7+W18</f>
        <v>0</v>
      </c>
      <c r="X26" s="313">
        <f t="shared" si="304"/>
        <v>0</v>
      </c>
      <c r="Y26" s="313">
        <f t="shared" si="304"/>
        <v>0</v>
      </c>
      <c r="Z26" s="313">
        <f t="shared" si="304"/>
        <v>0</v>
      </c>
      <c r="AA26" s="313">
        <f t="shared" si="304"/>
        <v>0</v>
      </c>
      <c r="AB26" s="313">
        <f t="shared" ref="AB26" si="305">AB7+AB18</f>
        <v>0</v>
      </c>
      <c r="AC26" s="313">
        <f t="shared" si="304"/>
        <v>0</v>
      </c>
      <c r="AD26" s="313">
        <f t="shared" si="304"/>
        <v>60079</v>
      </c>
      <c r="AE26" s="313">
        <f t="shared" si="304"/>
        <v>60079</v>
      </c>
      <c r="AF26" s="313">
        <f t="shared" si="304"/>
        <v>0</v>
      </c>
      <c r="AG26" s="313">
        <f t="shared" si="304"/>
        <v>0</v>
      </c>
      <c r="AH26" s="313">
        <f t="shared" si="304"/>
        <v>0</v>
      </c>
      <c r="AI26" s="313">
        <f t="shared" si="304"/>
        <v>0</v>
      </c>
      <c r="AJ26" s="313">
        <f t="shared" si="304"/>
        <v>0</v>
      </c>
      <c r="AK26" s="313">
        <f t="shared" si="304"/>
        <v>0</v>
      </c>
      <c r="AL26" s="313">
        <f t="shared" si="304"/>
        <v>0</v>
      </c>
      <c r="AM26" s="313">
        <f t="shared" si="304"/>
        <v>0</v>
      </c>
      <c r="AN26" s="313">
        <f t="shared" si="304"/>
        <v>0</v>
      </c>
      <c r="AO26" s="313">
        <f t="shared" si="304"/>
        <v>0</v>
      </c>
      <c r="AP26" s="313">
        <f t="shared" si="304"/>
        <v>0</v>
      </c>
      <c r="AQ26" s="313">
        <f t="shared" si="304"/>
        <v>0</v>
      </c>
      <c r="AR26" s="313">
        <f>AR7+AR18</f>
        <v>0</v>
      </c>
      <c r="AS26" s="313">
        <f t="shared" ref="AS26:AT26" si="306">AS7+AS18</f>
        <v>0</v>
      </c>
      <c r="AT26" s="313">
        <f t="shared" si="306"/>
        <v>0</v>
      </c>
      <c r="AU26" s="313">
        <f t="shared" si="304"/>
        <v>0</v>
      </c>
      <c r="AV26" s="313">
        <f t="shared" si="304"/>
        <v>0</v>
      </c>
      <c r="AW26" s="313">
        <f t="shared" si="304"/>
        <v>0</v>
      </c>
      <c r="AX26" s="313">
        <f t="shared" si="304"/>
        <v>0</v>
      </c>
      <c r="AY26" s="313">
        <f t="shared" si="304"/>
        <v>0</v>
      </c>
      <c r="AZ26" s="313">
        <f t="shared" si="304"/>
        <v>0</v>
      </c>
      <c r="BA26" s="313">
        <f t="shared" si="304"/>
        <v>0</v>
      </c>
      <c r="BB26" s="313">
        <f t="shared" si="304"/>
        <v>0</v>
      </c>
      <c r="BC26" s="313">
        <f t="shared" si="304"/>
        <v>0</v>
      </c>
      <c r="BD26" s="313">
        <f t="shared" si="304"/>
        <v>0</v>
      </c>
      <c r="BE26" s="313">
        <f t="shared" si="304"/>
        <v>0</v>
      </c>
      <c r="BF26" s="313">
        <f t="shared" si="304"/>
        <v>0</v>
      </c>
      <c r="BG26" s="313">
        <f t="shared" si="304"/>
        <v>0</v>
      </c>
      <c r="BH26" s="313">
        <f t="shared" si="304"/>
        <v>0</v>
      </c>
      <c r="BI26" s="313">
        <f t="shared" si="304"/>
        <v>0</v>
      </c>
      <c r="BJ26" s="313">
        <f t="shared" si="304"/>
        <v>0</v>
      </c>
      <c r="BK26" s="313">
        <f t="shared" si="304"/>
        <v>0</v>
      </c>
      <c r="BL26" s="313">
        <f t="shared" si="304"/>
        <v>0</v>
      </c>
      <c r="BM26" s="313">
        <f t="shared" si="304"/>
        <v>0</v>
      </c>
      <c r="BN26" s="313">
        <f t="shared" si="304"/>
        <v>0</v>
      </c>
      <c r="BO26" s="313">
        <f t="shared" si="304"/>
        <v>0</v>
      </c>
      <c r="BP26" s="313">
        <f t="shared" si="304"/>
        <v>0</v>
      </c>
      <c r="BQ26" s="313">
        <f t="shared" si="304"/>
        <v>0</v>
      </c>
      <c r="BR26" s="313">
        <f t="shared" si="304"/>
        <v>0</v>
      </c>
      <c r="BS26" s="313">
        <f t="shared" si="304"/>
        <v>0</v>
      </c>
      <c r="BT26" s="313">
        <f t="shared" si="304"/>
        <v>0</v>
      </c>
      <c r="BU26" s="313">
        <f t="shared" si="304"/>
        <v>0</v>
      </c>
      <c r="BV26" s="313">
        <f t="shared" si="304"/>
        <v>0</v>
      </c>
      <c r="BW26" s="313">
        <f t="shared" si="304"/>
        <v>0</v>
      </c>
      <c r="BX26" s="313">
        <f t="shared" si="304"/>
        <v>0</v>
      </c>
      <c r="BY26" s="313">
        <f t="shared" si="304"/>
        <v>0</v>
      </c>
      <c r="BZ26" s="313">
        <f t="shared" si="304"/>
        <v>0</v>
      </c>
      <c r="CA26" s="313">
        <f t="shared" si="304"/>
        <v>0</v>
      </c>
      <c r="CB26" s="313">
        <f t="shared" si="304"/>
        <v>0</v>
      </c>
      <c r="CC26" s="313">
        <f t="shared" si="304"/>
        <v>0</v>
      </c>
      <c r="CD26" s="313">
        <f t="shared" si="304"/>
        <v>0</v>
      </c>
      <c r="CE26" s="313">
        <f t="shared" si="304"/>
        <v>0</v>
      </c>
      <c r="CF26" s="313">
        <f t="shared" si="304"/>
        <v>0</v>
      </c>
      <c r="CG26" s="313">
        <f t="shared" si="304"/>
        <v>0</v>
      </c>
      <c r="CH26" s="313">
        <f t="shared" si="304"/>
        <v>0</v>
      </c>
      <c r="CI26" s="313">
        <f t="shared" si="304"/>
        <v>0</v>
      </c>
      <c r="CJ26" s="313">
        <f t="shared" si="304"/>
        <v>0</v>
      </c>
      <c r="CK26" s="313">
        <f t="shared" si="304"/>
        <v>0</v>
      </c>
      <c r="CL26" s="313">
        <f t="shared" si="304"/>
        <v>0</v>
      </c>
      <c r="CM26" s="313">
        <f t="shared" si="304"/>
        <v>0</v>
      </c>
      <c r="CN26" s="313">
        <f t="shared" si="304"/>
        <v>0</v>
      </c>
      <c r="CO26" s="313">
        <f t="shared" si="304"/>
        <v>0</v>
      </c>
      <c r="CP26" s="313">
        <f t="shared" si="304"/>
        <v>0</v>
      </c>
      <c r="CQ26" s="313">
        <f t="shared" si="304"/>
        <v>0</v>
      </c>
      <c r="CR26" s="313">
        <f t="shared" si="304"/>
        <v>0</v>
      </c>
      <c r="CS26" s="313">
        <f t="shared" si="304"/>
        <v>0</v>
      </c>
      <c r="CT26" s="313">
        <f t="shared" si="304"/>
        <v>0</v>
      </c>
      <c r="CU26" s="313">
        <f t="shared" si="304"/>
        <v>0</v>
      </c>
      <c r="CV26" s="313">
        <f t="shared" si="304"/>
        <v>0</v>
      </c>
      <c r="CW26" s="313">
        <f t="shared" si="304"/>
        <v>0</v>
      </c>
      <c r="CX26" s="313">
        <f t="shared" si="304"/>
        <v>0</v>
      </c>
      <c r="CY26" s="313">
        <f t="shared" si="304"/>
        <v>0</v>
      </c>
      <c r="CZ26" s="313">
        <f t="shared" si="304"/>
        <v>0</v>
      </c>
      <c r="DA26" s="313">
        <f t="shared" si="304"/>
        <v>0</v>
      </c>
      <c r="DB26" s="313">
        <f t="shared" si="304"/>
        <v>0</v>
      </c>
      <c r="DC26" s="313">
        <f t="shared" si="304"/>
        <v>0</v>
      </c>
      <c r="DD26" s="313">
        <f t="shared" si="304"/>
        <v>0</v>
      </c>
      <c r="DE26" s="313">
        <f t="shared" si="304"/>
        <v>0</v>
      </c>
      <c r="DF26" s="313">
        <f t="shared" si="304"/>
        <v>0</v>
      </c>
      <c r="DG26" s="313">
        <f t="shared" si="304"/>
        <v>0</v>
      </c>
      <c r="DH26" s="313">
        <f t="shared" si="304"/>
        <v>0</v>
      </c>
      <c r="DI26" s="313">
        <f t="shared" si="304"/>
        <v>0</v>
      </c>
      <c r="DJ26" s="313">
        <f t="shared" si="304"/>
        <v>0</v>
      </c>
      <c r="DK26" s="313">
        <f t="shared" si="304"/>
        <v>0</v>
      </c>
      <c r="DL26" s="313">
        <f t="shared" si="304"/>
        <v>0</v>
      </c>
      <c r="DM26" s="313">
        <f t="shared" si="304"/>
        <v>0</v>
      </c>
      <c r="DN26" s="313">
        <f t="shared" si="304"/>
        <v>0</v>
      </c>
      <c r="DO26" s="313">
        <f t="shared" si="304"/>
        <v>0</v>
      </c>
      <c r="DP26" s="313">
        <f t="shared" si="304"/>
        <v>0</v>
      </c>
      <c r="DQ26" s="313">
        <f t="shared" si="304"/>
        <v>0</v>
      </c>
      <c r="DR26" s="396">
        <f t="shared" si="304"/>
        <v>0</v>
      </c>
      <c r="DS26" s="396">
        <f t="shared" si="304"/>
        <v>60079</v>
      </c>
      <c r="DT26" s="396">
        <f t="shared" si="304"/>
        <v>60079</v>
      </c>
      <c r="DU26" s="313">
        <f t="shared" si="304"/>
        <v>14114</v>
      </c>
      <c r="DV26" s="313">
        <f t="shared" si="304"/>
        <v>26663</v>
      </c>
      <c r="DW26" s="313">
        <f t="shared" ref="DW26" si="307">DW7+DW18</f>
        <v>14378</v>
      </c>
      <c r="DX26" s="313">
        <f t="shared" si="304"/>
        <v>5816</v>
      </c>
      <c r="DY26" s="313">
        <f t="shared" si="304"/>
        <v>7388</v>
      </c>
      <c r="DZ26" s="313">
        <f t="shared" ref="DZ26" si="308">DZ7+DZ18</f>
        <v>2819</v>
      </c>
      <c r="EA26" s="313">
        <f t="shared" si="304"/>
        <v>5232</v>
      </c>
      <c r="EB26" s="313">
        <f t="shared" si="304"/>
        <v>6506</v>
      </c>
      <c r="EC26" s="313">
        <f t="shared" ref="EC26" si="309">EC7+EC18</f>
        <v>5505</v>
      </c>
      <c r="ED26" s="313">
        <f t="shared" si="304"/>
        <v>1500</v>
      </c>
      <c r="EE26" s="313">
        <f t="shared" si="304"/>
        <v>2677</v>
      </c>
      <c r="EF26" s="313">
        <f t="shared" ref="EF26" si="310">EF7+EF18</f>
        <v>1227</v>
      </c>
      <c r="EG26" s="313">
        <f t="shared" si="304"/>
        <v>1100</v>
      </c>
      <c r="EH26" s="313">
        <f t="shared" si="304"/>
        <v>1497</v>
      </c>
      <c r="EI26" s="313">
        <f t="shared" ref="EI26" si="311">EI7+EI18</f>
        <v>1129</v>
      </c>
      <c r="EJ26" s="313">
        <f t="shared" si="304"/>
        <v>0</v>
      </c>
      <c r="EK26" s="313">
        <f t="shared" si="304"/>
        <v>0</v>
      </c>
      <c r="EL26" s="313">
        <f t="shared" ref="EL26" si="312">EL7+EL18</f>
        <v>0</v>
      </c>
      <c r="EM26" s="313">
        <f t="shared" si="304"/>
        <v>0</v>
      </c>
      <c r="EN26" s="313">
        <f t="shared" si="304"/>
        <v>0</v>
      </c>
      <c r="EO26" s="313">
        <f t="shared" ref="EO26" si="313">EO7+EO18</f>
        <v>0</v>
      </c>
      <c r="EP26" s="313">
        <f t="shared" si="304"/>
        <v>235676</v>
      </c>
      <c r="EQ26" s="313">
        <f t="shared" si="304"/>
        <v>288721</v>
      </c>
      <c r="ER26" s="313">
        <f t="shared" ref="ER26" si="314">ER7+ER18</f>
        <v>267989</v>
      </c>
      <c r="ES26" s="313">
        <f t="shared" si="304"/>
        <v>0</v>
      </c>
      <c r="ET26" s="313">
        <f t="shared" si="304"/>
        <v>0</v>
      </c>
      <c r="EU26" s="313">
        <f t="shared" ref="EU26" si="315">EU7+EU18</f>
        <v>0</v>
      </c>
      <c r="EV26" s="396">
        <f t="shared" si="304"/>
        <v>263438</v>
      </c>
      <c r="EW26" s="396">
        <f t="shared" si="304"/>
        <v>333452</v>
      </c>
      <c r="EX26" s="396">
        <f t="shared" si="304"/>
        <v>293047</v>
      </c>
      <c r="EY26" s="313">
        <f t="shared" si="304"/>
        <v>0</v>
      </c>
      <c r="EZ26" s="313">
        <f t="shared" si="304"/>
        <v>0</v>
      </c>
      <c r="FA26" s="313">
        <f t="shared" si="304"/>
        <v>0</v>
      </c>
      <c r="FB26" s="313">
        <f t="shared" si="304"/>
        <v>0</v>
      </c>
      <c r="FC26" s="313">
        <f t="shared" si="304"/>
        <v>0</v>
      </c>
      <c r="FD26" s="313">
        <f t="shared" si="304"/>
        <v>0</v>
      </c>
      <c r="FE26" s="313">
        <f t="shared" si="304"/>
        <v>0</v>
      </c>
      <c r="FF26" s="313">
        <f t="shared" si="304"/>
        <v>0</v>
      </c>
      <c r="FG26" s="313">
        <f t="shared" si="304"/>
        <v>0</v>
      </c>
      <c r="FH26" s="313">
        <f t="shared" si="304"/>
        <v>0</v>
      </c>
      <c r="FI26" s="313">
        <f t="shared" si="304"/>
        <v>0</v>
      </c>
      <c r="FJ26" s="313">
        <f t="shared" si="304"/>
        <v>0</v>
      </c>
      <c r="FK26" s="313">
        <f t="shared" si="304"/>
        <v>0</v>
      </c>
      <c r="FL26" s="313">
        <f t="shared" ref="FL26:HC26" si="316">FL7+FL18</f>
        <v>0</v>
      </c>
      <c r="FM26" s="313">
        <f t="shared" si="316"/>
        <v>0</v>
      </c>
      <c r="FN26" s="313">
        <f t="shared" si="316"/>
        <v>0</v>
      </c>
      <c r="FO26" s="313">
        <f t="shared" si="316"/>
        <v>0</v>
      </c>
      <c r="FP26" s="313">
        <f t="shared" si="316"/>
        <v>0</v>
      </c>
      <c r="FQ26" s="313">
        <f t="shared" si="316"/>
        <v>0</v>
      </c>
      <c r="FR26" s="313">
        <f t="shared" si="316"/>
        <v>0</v>
      </c>
      <c r="FS26" s="313">
        <f t="shared" si="316"/>
        <v>0</v>
      </c>
      <c r="FT26" s="313">
        <f t="shared" si="316"/>
        <v>0</v>
      </c>
      <c r="FU26" s="313">
        <f t="shared" si="316"/>
        <v>0</v>
      </c>
      <c r="FV26" s="313">
        <f t="shared" si="316"/>
        <v>0</v>
      </c>
      <c r="FW26" s="313">
        <f t="shared" si="316"/>
        <v>0</v>
      </c>
      <c r="FX26" s="313">
        <f t="shared" si="316"/>
        <v>0</v>
      </c>
      <c r="FY26" s="313">
        <f t="shared" si="316"/>
        <v>0</v>
      </c>
      <c r="FZ26" s="313">
        <f t="shared" si="316"/>
        <v>0</v>
      </c>
      <c r="GA26" s="313">
        <f t="shared" si="316"/>
        <v>0</v>
      </c>
      <c r="GB26" s="313">
        <f t="shared" si="316"/>
        <v>0</v>
      </c>
      <c r="GC26" s="313">
        <f t="shared" si="316"/>
        <v>0</v>
      </c>
      <c r="GD26" s="313">
        <f t="shared" si="316"/>
        <v>0</v>
      </c>
      <c r="GE26" s="313">
        <f t="shared" si="316"/>
        <v>0</v>
      </c>
      <c r="GF26" s="313">
        <f t="shared" si="316"/>
        <v>0</v>
      </c>
      <c r="GG26" s="313">
        <f t="shared" si="316"/>
        <v>0</v>
      </c>
      <c r="GH26" s="313">
        <f t="shared" si="316"/>
        <v>0</v>
      </c>
      <c r="GI26" s="313">
        <f t="shared" si="316"/>
        <v>0</v>
      </c>
      <c r="GJ26" s="313">
        <f t="shared" si="316"/>
        <v>0</v>
      </c>
      <c r="GK26" s="313">
        <f t="shared" si="316"/>
        <v>0</v>
      </c>
      <c r="GL26" s="313">
        <f t="shared" si="316"/>
        <v>0</v>
      </c>
      <c r="GM26" s="313">
        <f t="shared" si="316"/>
        <v>0</v>
      </c>
      <c r="GN26" s="313">
        <f t="shared" si="316"/>
        <v>0</v>
      </c>
      <c r="GO26" s="313">
        <f t="shared" si="316"/>
        <v>0</v>
      </c>
      <c r="GP26" s="313">
        <f t="shared" si="316"/>
        <v>0</v>
      </c>
      <c r="GQ26" s="313">
        <f t="shared" si="316"/>
        <v>0</v>
      </c>
      <c r="GR26" s="313">
        <f t="shared" si="316"/>
        <v>0</v>
      </c>
      <c r="GS26" s="313">
        <f t="shared" si="316"/>
        <v>0</v>
      </c>
      <c r="GT26" s="313">
        <f t="shared" si="316"/>
        <v>0</v>
      </c>
      <c r="GU26" s="313">
        <f t="shared" si="316"/>
        <v>0</v>
      </c>
      <c r="GV26" s="313">
        <f t="shared" si="316"/>
        <v>0</v>
      </c>
      <c r="GW26" s="313">
        <f t="shared" si="316"/>
        <v>0</v>
      </c>
      <c r="GX26" s="313">
        <f t="shared" si="316"/>
        <v>0</v>
      </c>
      <c r="GY26" s="313">
        <f t="shared" si="316"/>
        <v>0</v>
      </c>
      <c r="GZ26" s="313">
        <f t="shared" si="316"/>
        <v>0</v>
      </c>
      <c r="HA26" s="313">
        <f t="shared" si="316"/>
        <v>263438</v>
      </c>
      <c r="HB26" s="313">
        <f t="shared" si="316"/>
        <v>393531</v>
      </c>
      <c r="HC26" s="314">
        <f t="shared" si="316"/>
        <v>353126</v>
      </c>
    </row>
    <row r="27" spans="1:211" s="167" customFormat="1" ht="13.5" thickBot="1" x14ac:dyDescent="0.25">
      <c r="A27" s="922" t="s">
        <v>584</v>
      </c>
      <c r="B27" s="315">
        <f>B52+B61</f>
        <v>0</v>
      </c>
      <c r="C27" s="315">
        <f t="shared" ref="C27:D27" si="317">C52+C61</f>
        <v>0</v>
      </c>
      <c r="D27" s="315">
        <f t="shared" si="317"/>
        <v>0</v>
      </c>
      <c r="E27" s="315">
        <f>E52+E61</f>
        <v>0</v>
      </c>
      <c r="F27" s="315">
        <f t="shared" ref="F27:FK27" si="318">F52+F61</f>
        <v>0</v>
      </c>
      <c r="G27" s="315">
        <f t="shared" si="318"/>
        <v>0</v>
      </c>
      <c r="H27" s="315">
        <f>H52+H61</f>
        <v>0</v>
      </c>
      <c r="I27" s="315">
        <f t="shared" si="318"/>
        <v>0</v>
      </c>
      <c r="J27" s="315">
        <f t="shared" si="318"/>
        <v>0</v>
      </c>
      <c r="K27" s="315">
        <f>K52+K61</f>
        <v>0</v>
      </c>
      <c r="L27" s="315">
        <f t="shared" si="318"/>
        <v>0</v>
      </c>
      <c r="M27" s="315">
        <f t="shared" si="318"/>
        <v>0</v>
      </c>
      <c r="N27" s="315">
        <f>N52+N61</f>
        <v>0</v>
      </c>
      <c r="O27" s="315">
        <f t="shared" si="318"/>
        <v>0</v>
      </c>
      <c r="P27" s="315">
        <f t="shared" si="318"/>
        <v>0</v>
      </c>
      <c r="Q27" s="315">
        <f>Q52+Q61</f>
        <v>0</v>
      </c>
      <c r="R27" s="315">
        <f t="shared" si="318"/>
        <v>0</v>
      </c>
      <c r="S27" s="315">
        <f t="shared" si="318"/>
        <v>0</v>
      </c>
      <c r="T27" s="315">
        <f>T52+T61</f>
        <v>0</v>
      </c>
      <c r="U27" s="315">
        <f t="shared" si="318"/>
        <v>0</v>
      </c>
      <c r="V27" s="315">
        <f t="shared" si="318"/>
        <v>0</v>
      </c>
      <c r="W27" s="315">
        <f>W52+W61</f>
        <v>0</v>
      </c>
      <c r="X27" s="315">
        <f t="shared" si="318"/>
        <v>0</v>
      </c>
      <c r="Y27" s="315">
        <f t="shared" si="318"/>
        <v>0</v>
      </c>
      <c r="Z27" s="315">
        <f t="shared" si="318"/>
        <v>0</v>
      </c>
      <c r="AA27" s="315">
        <f t="shared" si="318"/>
        <v>0</v>
      </c>
      <c r="AB27" s="315">
        <f t="shared" ref="AB27" si="319">AB52+AB61</f>
        <v>0</v>
      </c>
      <c r="AC27" s="315">
        <f t="shared" si="318"/>
        <v>0</v>
      </c>
      <c r="AD27" s="315">
        <f t="shared" si="318"/>
        <v>230499</v>
      </c>
      <c r="AE27" s="315">
        <f t="shared" si="318"/>
        <v>230499</v>
      </c>
      <c r="AF27" s="315">
        <f t="shared" si="318"/>
        <v>0</v>
      </c>
      <c r="AG27" s="315">
        <f t="shared" si="318"/>
        <v>0</v>
      </c>
      <c r="AH27" s="315">
        <f t="shared" si="318"/>
        <v>0</v>
      </c>
      <c r="AI27" s="315">
        <f t="shared" si="318"/>
        <v>0</v>
      </c>
      <c r="AJ27" s="315">
        <f t="shared" si="318"/>
        <v>0</v>
      </c>
      <c r="AK27" s="315">
        <f t="shared" si="318"/>
        <v>0</v>
      </c>
      <c r="AL27" s="315">
        <f t="shared" si="318"/>
        <v>0</v>
      </c>
      <c r="AM27" s="315">
        <f t="shared" si="318"/>
        <v>0</v>
      </c>
      <c r="AN27" s="315">
        <f t="shared" si="318"/>
        <v>0</v>
      </c>
      <c r="AO27" s="315">
        <f t="shared" si="318"/>
        <v>0</v>
      </c>
      <c r="AP27" s="315">
        <f t="shared" si="318"/>
        <v>0</v>
      </c>
      <c r="AQ27" s="315">
        <f t="shared" si="318"/>
        <v>0</v>
      </c>
      <c r="AR27" s="315">
        <f>AR52+AR61</f>
        <v>0</v>
      </c>
      <c r="AS27" s="315">
        <f t="shared" ref="AS27:AT27" si="320">AS52+AS61</f>
        <v>0</v>
      </c>
      <c r="AT27" s="315">
        <f t="shared" si="320"/>
        <v>0</v>
      </c>
      <c r="AU27" s="315">
        <f t="shared" si="318"/>
        <v>0</v>
      </c>
      <c r="AV27" s="315">
        <f t="shared" si="318"/>
        <v>0</v>
      </c>
      <c r="AW27" s="315">
        <f t="shared" si="318"/>
        <v>0</v>
      </c>
      <c r="AX27" s="315">
        <f t="shared" si="318"/>
        <v>0</v>
      </c>
      <c r="AY27" s="315">
        <f t="shared" si="318"/>
        <v>0</v>
      </c>
      <c r="AZ27" s="315">
        <f t="shared" si="318"/>
        <v>0</v>
      </c>
      <c r="BA27" s="315">
        <f t="shared" si="318"/>
        <v>0</v>
      </c>
      <c r="BB27" s="315">
        <f t="shared" si="318"/>
        <v>0</v>
      </c>
      <c r="BC27" s="315">
        <f t="shared" si="318"/>
        <v>0</v>
      </c>
      <c r="BD27" s="315">
        <f t="shared" si="318"/>
        <v>0</v>
      </c>
      <c r="BE27" s="315">
        <f t="shared" si="318"/>
        <v>0</v>
      </c>
      <c r="BF27" s="315">
        <f t="shared" si="318"/>
        <v>0</v>
      </c>
      <c r="BG27" s="315">
        <f t="shared" si="318"/>
        <v>0</v>
      </c>
      <c r="BH27" s="315">
        <f t="shared" si="318"/>
        <v>0</v>
      </c>
      <c r="BI27" s="315">
        <f t="shared" si="318"/>
        <v>0</v>
      </c>
      <c r="BJ27" s="315">
        <f t="shared" si="318"/>
        <v>0</v>
      </c>
      <c r="BK27" s="315">
        <f t="shared" si="318"/>
        <v>0</v>
      </c>
      <c r="BL27" s="315">
        <f t="shared" si="318"/>
        <v>0</v>
      </c>
      <c r="BM27" s="315">
        <f t="shared" si="318"/>
        <v>0</v>
      </c>
      <c r="BN27" s="315">
        <f t="shared" si="318"/>
        <v>0</v>
      </c>
      <c r="BO27" s="315">
        <f t="shared" si="318"/>
        <v>0</v>
      </c>
      <c r="BP27" s="315">
        <f t="shared" si="318"/>
        <v>0</v>
      </c>
      <c r="BQ27" s="315">
        <f t="shared" si="318"/>
        <v>0</v>
      </c>
      <c r="BR27" s="315">
        <f t="shared" si="318"/>
        <v>0</v>
      </c>
      <c r="BS27" s="315">
        <f t="shared" si="318"/>
        <v>0</v>
      </c>
      <c r="BT27" s="315">
        <f t="shared" si="318"/>
        <v>0</v>
      </c>
      <c r="BU27" s="315">
        <f t="shared" si="318"/>
        <v>0</v>
      </c>
      <c r="BV27" s="315">
        <f t="shared" si="318"/>
        <v>0</v>
      </c>
      <c r="BW27" s="315">
        <f t="shared" si="318"/>
        <v>0</v>
      </c>
      <c r="BX27" s="315">
        <f t="shared" si="318"/>
        <v>0</v>
      </c>
      <c r="BY27" s="315">
        <f t="shared" si="318"/>
        <v>0</v>
      </c>
      <c r="BZ27" s="315">
        <f t="shared" si="318"/>
        <v>0</v>
      </c>
      <c r="CA27" s="315">
        <f t="shared" si="318"/>
        <v>0</v>
      </c>
      <c r="CB27" s="315">
        <f t="shared" si="318"/>
        <v>0</v>
      </c>
      <c r="CC27" s="315">
        <f t="shared" si="318"/>
        <v>0</v>
      </c>
      <c r="CD27" s="315">
        <f t="shared" si="318"/>
        <v>0</v>
      </c>
      <c r="CE27" s="315">
        <f t="shared" si="318"/>
        <v>0</v>
      </c>
      <c r="CF27" s="315">
        <f t="shared" si="318"/>
        <v>0</v>
      </c>
      <c r="CG27" s="315">
        <f t="shared" si="318"/>
        <v>0</v>
      </c>
      <c r="CH27" s="315">
        <f t="shared" si="318"/>
        <v>0</v>
      </c>
      <c r="CI27" s="315">
        <f t="shared" si="318"/>
        <v>0</v>
      </c>
      <c r="CJ27" s="315">
        <f t="shared" si="318"/>
        <v>0</v>
      </c>
      <c r="CK27" s="315">
        <f t="shared" si="318"/>
        <v>0</v>
      </c>
      <c r="CL27" s="315">
        <f t="shared" si="318"/>
        <v>0</v>
      </c>
      <c r="CM27" s="315">
        <f t="shared" si="318"/>
        <v>0</v>
      </c>
      <c r="CN27" s="315">
        <f t="shared" si="318"/>
        <v>0</v>
      </c>
      <c r="CO27" s="315">
        <f t="shared" si="318"/>
        <v>0</v>
      </c>
      <c r="CP27" s="315">
        <f t="shared" si="318"/>
        <v>0</v>
      </c>
      <c r="CQ27" s="315">
        <f t="shared" si="318"/>
        <v>0</v>
      </c>
      <c r="CR27" s="315">
        <f t="shared" si="318"/>
        <v>0</v>
      </c>
      <c r="CS27" s="315">
        <f t="shared" si="318"/>
        <v>0</v>
      </c>
      <c r="CT27" s="315">
        <f t="shared" si="318"/>
        <v>0</v>
      </c>
      <c r="CU27" s="315">
        <f t="shared" si="318"/>
        <v>0</v>
      </c>
      <c r="CV27" s="315">
        <f t="shared" si="318"/>
        <v>0</v>
      </c>
      <c r="CW27" s="315">
        <f t="shared" si="318"/>
        <v>0</v>
      </c>
      <c r="CX27" s="315">
        <f t="shared" si="318"/>
        <v>0</v>
      </c>
      <c r="CY27" s="315">
        <f t="shared" si="318"/>
        <v>0</v>
      </c>
      <c r="CZ27" s="315">
        <f t="shared" si="318"/>
        <v>0</v>
      </c>
      <c r="DA27" s="315">
        <f t="shared" si="318"/>
        <v>0</v>
      </c>
      <c r="DB27" s="315">
        <f t="shared" si="318"/>
        <v>0</v>
      </c>
      <c r="DC27" s="315">
        <f t="shared" si="318"/>
        <v>0</v>
      </c>
      <c r="DD27" s="315">
        <f t="shared" si="318"/>
        <v>0</v>
      </c>
      <c r="DE27" s="315">
        <f t="shared" si="318"/>
        <v>0</v>
      </c>
      <c r="DF27" s="315">
        <f t="shared" si="318"/>
        <v>0</v>
      </c>
      <c r="DG27" s="315">
        <f t="shared" si="318"/>
        <v>0</v>
      </c>
      <c r="DH27" s="315">
        <f t="shared" si="318"/>
        <v>0</v>
      </c>
      <c r="DI27" s="315">
        <f t="shared" si="318"/>
        <v>0</v>
      </c>
      <c r="DJ27" s="315">
        <f t="shared" si="318"/>
        <v>0</v>
      </c>
      <c r="DK27" s="315">
        <f t="shared" si="318"/>
        <v>0</v>
      </c>
      <c r="DL27" s="315">
        <f t="shared" si="318"/>
        <v>0</v>
      </c>
      <c r="DM27" s="315">
        <f t="shared" si="318"/>
        <v>0</v>
      </c>
      <c r="DN27" s="315">
        <f t="shared" si="318"/>
        <v>0</v>
      </c>
      <c r="DO27" s="315">
        <f t="shared" si="318"/>
        <v>0</v>
      </c>
      <c r="DP27" s="315">
        <f t="shared" si="318"/>
        <v>0</v>
      </c>
      <c r="DQ27" s="315">
        <f t="shared" si="318"/>
        <v>0</v>
      </c>
      <c r="DR27" s="397">
        <f t="shared" si="318"/>
        <v>0</v>
      </c>
      <c r="DS27" s="397">
        <f t="shared" si="318"/>
        <v>230499</v>
      </c>
      <c r="DT27" s="397">
        <f t="shared" si="318"/>
        <v>230499</v>
      </c>
      <c r="DU27" s="315">
        <f t="shared" si="318"/>
        <v>14114</v>
      </c>
      <c r="DV27" s="315">
        <f t="shared" si="318"/>
        <v>26663</v>
      </c>
      <c r="DW27" s="315">
        <f t="shared" ref="DW27" si="321">DW52+DW61</f>
        <v>14378</v>
      </c>
      <c r="DX27" s="315">
        <f t="shared" si="318"/>
        <v>5816</v>
      </c>
      <c r="DY27" s="315">
        <f t="shared" si="318"/>
        <v>7388</v>
      </c>
      <c r="DZ27" s="315">
        <f t="shared" ref="DZ27" si="322">DZ52+DZ61</f>
        <v>3901</v>
      </c>
      <c r="EA27" s="315">
        <f t="shared" si="318"/>
        <v>5232</v>
      </c>
      <c r="EB27" s="315">
        <f t="shared" si="318"/>
        <v>6506</v>
      </c>
      <c r="EC27" s="315">
        <f t="shared" ref="EC27" si="323">EC52+EC61</f>
        <v>5505</v>
      </c>
      <c r="ED27" s="315">
        <f t="shared" si="318"/>
        <v>1500</v>
      </c>
      <c r="EE27" s="315">
        <f t="shared" si="318"/>
        <v>2677</v>
      </c>
      <c r="EF27" s="315">
        <f t="shared" ref="EF27" si="324">EF52+EF61</f>
        <v>1231</v>
      </c>
      <c r="EG27" s="315">
        <f t="shared" si="318"/>
        <v>1100</v>
      </c>
      <c r="EH27" s="315">
        <f t="shared" si="318"/>
        <v>1497</v>
      </c>
      <c r="EI27" s="315">
        <f t="shared" ref="EI27" si="325">EI52+EI61</f>
        <v>1129</v>
      </c>
      <c r="EJ27" s="315">
        <f t="shared" si="318"/>
        <v>0</v>
      </c>
      <c r="EK27" s="315">
        <f t="shared" si="318"/>
        <v>0</v>
      </c>
      <c r="EL27" s="315">
        <f t="shared" ref="EL27" si="326">EL52+EL61</f>
        <v>0</v>
      </c>
      <c r="EM27" s="315">
        <f t="shared" si="318"/>
        <v>0</v>
      </c>
      <c r="EN27" s="315">
        <f t="shared" si="318"/>
        <v>0</v>
      </c>
      <c r="EO27" s="315">
        <f t="shared" ref="EO27" si="327">EO52+EO61</f>
        <v>0</v>
      </c>
      <c r="EP27" s="315">
        <f t="shared" si="318"/>
        <v>235676</v>
      </c>
      <c r="EQ27" s="315">
        <f t="shared" si="318"/>
        <v>288721</v>
      </c>
      <c r="ER27" s="315">
        <f t="shared" ref="ER27" si="328">ER52+ER61</f>
        <v>267989</v>
      </c>
      <c r="ES27" s="315">
        <f t="shared" si="318"/>
        <v>0</v>
      </c>
      <c r="ET27" s="315">
        <f t="shared" si="318"/>
        <v>0</v>
      </c>
      <c r="EU27" s="315">
        <f t="shared" ref="EU27" si="329">EU52+EU61</f>
        <v>0</v>
      </c>
      <c r="EV27" s="397">
        <f t="shared" si="318"/>
        <v>263438</v>
      </c>
      <c r="EW27" s="397">
        <f t="shared" si="318"/>
        <v>333452</v>
      </c>
      <c r="EX27" s="397">
        <f t="shared" si="318"/>
        <v>294133</v>
      </c>
      <c r="EY27" s="315">
        <f t="shared" si="318"/>
        <v>0</v>
      </c>
      <c r="EZ27" s="315">
        <f t="shared" si="318"/>
        <v>0</v>
      </c>
      <c r="FA27" s="315">
        <f t="shared" si="318"/>
        <v>0</v>
      </c>
      <c r="FB27" s="315">
        <f t="shared" si="318"/>
        <v>0</v>
      </c>
      <c r="FC27" s="315">
        <f t="shared" si="318"/>
        <v>0</v>
      </c>
      <c r="FD27" s="315">
        <f t="shared" si="318"/>
        <v>0</v>
      </c>
      <c r="FE27" s="315">
        <f t="shared" si="318"/>
        <v>0</v>
      </c>
      <c r="FF27" s="315">
        <f t="shared" si="318"/>
        <v>0</v>
      </c>
      <c r="FG27" s="315">
        <f t="shared" si="318"/>
        <v>0</v>
      </c>
      <c r="FH27" s="315">
        <f t="shared" si="318"/>
        <v>0</v>
      </c>
      <c r="FI27" s="315">
        <f t="shared" si="318"/>
        <v>0</v>
      </c>
      <c r="FJ27" s="315">
        <f t="shared" si="318"/>
        <v>0</v>
      </c>
      <c r="FK27" s="315">
        <f t="shared" si="318"/>
        <v>0</v>
      </c>
      <c r="FL27" s="315">
        <f t="shared" ref="FL27:HC27" si="330">FL52+FL61</f>
        <v>0</v>
      </c>
      <c r="FM27" s="315">
        <f t="shared" si="330"/>
        <v>0</v>
      </c>
      <c r="FN27" s="315">
        <f t="shared" si="330"/>
        <v>0</v>
      </c>
      <c r="FO27" s="315">
        <f t="shared" si="330"/>
        <v>0</v>
      </c>
      <c r="FP27" s="315">
        <f t="shared" si="330"/>
        <v>0</v>
      </c>
      <c r="FQ27" s="315">
        <f t="shared" si="330"/>
        <v>0</v>
      </c>
      <c r="FR27" s="315">
        <f t="shared" si="330"/>
        <v>0</v>
      </c>
      <c r="FS27" s="315">
        <f t="shared" si="330"/>
        <v>0</v>
      </c>
      <c r="FT27" s="315">
        <f t="shared" si="330"/>
        <v>0</v>
      </c>
      <c r="FU27" s="315">
        <f t="shared" si="330"/>
        <v>0</v>
      </c>
      <c r="FV27" s="315">
        <f t="shared" si="330"/>
        <v>0</v>
      </c>
      <c r="FW27" s="315">
        <f t="shared" si="330"/>
        <v>0</v>
      </c>
      <c r="FX27" s="315">
        <f t="shared" si="330"/>
        <v>0</v>
      </c>
      <c r="FY27" s="315">
        <f t="shared" si="330"/>
        <v>0</v>
      </c>
      <c r="FZ27" s="315">
        <f t="shared" si="330"/>
        <v>0</v>
      </c>
      <c r="GA27" s="315">
        <f t="shared" si="330"/>
        <v>0</v>
      </c>
      <c r="GB27" s="315">
        <f t="shared" si="330"/>
        <v>0</v>
      </c>
      <c r="GC27" s="315">
        <f t="shared" si="330"/>
        <v>0</v>
      </c>
      <c r="GD27" s="315">
        <f t="shared" si="330"/>
        <v>0</v>
      </c>
      <c r="GE27" s="315">
        <f t="shared" si="330"/>
        <v>0</v>
      </c>
      <c r="GF27" s="315">
        <f t="shared" si="330"/>
        <v>0</v>
      </c>
      <c r="GG27" s="315">
        <f t="shared" si="330"/>
        <v>0</v>
      </c>
      <c r="GH27" s="315">
        <f t="shared" si="330"/>
        <v>0</v>
      </c>
      <c r="GI27" s="315">
        <f t="shared" si="330"/>
        <v>0</v>
      </c>
      <c r="GJ27" s="315">
        <f t="shared" si="330"/>
        <v>0</v>
      </c>
      <c r="GK27" s="315">
        <f t="shared" si="330"/>
        <v>0</v>
      </c>
      <c r="GL27" s="315">
        <f t="shared" si="330"/>
        <v>0</v>
      </c>
      <c r="GM27" s="315">
        <f t="shared" si="330"/>
        <v>0</v>
      </c>
      <c r="GN27" s="315">
        <f t="shared" si="330"/>
        <v>0</v>
      </c>
      <c r="GO27" s="315">
        <f t="shared" si="330"/>
        <v>0</v>
      </c>
      <c r="GP27" s="315">
        <f t="shared" si="330"/>
        <v>0</v>
      </c>
      <c r="GQ27" s="315">
        <f t="shared" si="330"/>
        <v>0</v>
      </c>
      <c r="GR27" s="315">
        <f t="shared" si="330"/>
        <v>0</v>
      </c>
      <c r="GS27" s="315">
        <f t="shared" si="330"/>
        <v>0</v>
      </c>
      <c r="GT27" s="315">
        <f t="shared" si="330"/>
        <v>0</v>
      </c>
      <c r="GU27" s="315">
        <f t="shared" si="330"/>
        <v>0</v>
      </c>
      <c r="GV27" s="315">
        <f t="shared" si="330"/>
        <v>0</v>
      </c>
      <c r="GW27" s="315">
        <f t="shared" si="330"/>
        <v>0</v>
      </c>
      <c r="GX27" s="315">
        <f t="shared" si="330"/>
        <v>0</v>
      </c>
      <c r="GY27" s="315">
        <f t="shared" si="330"/>
        <v>0</v>
      </c>
      <c r="GZ27" s="315">
        <f t="shared" si="330"/>
        <v>0</v>
      </c>
      <c r="HA27" s="315">
        <f t="shared" si="330"/>
        <v>263438</v>
      </c>
      <c r="HB27" s="315">
        <f t="shared" si="330"/>
        <v>563951</v>
      </c>
      <c r="HC27" s="316">
        <f t="shared" si="330"/>
        <v>524632</v>
      </c>
    </row>
    <row r="28" spans="1:211" s="167" customFormat="1" x14ac:dyDescent="0.2">
      <c r="A28" s="300" t="s">
        <v>585</v>
      </c>
      <c r="B28" s="302">
        <f>B29+B35+B36+B37</f>
        <v>0</v>
      </c>
      <c r="C28" s="302">
        <f t="shared" ref="C28:D28" si="331">C29+C35+C36+C37</f>
        <v>0</v>
      </c>
      <c r="D28" s="302">
        <f t="shared" si="331"/>
        <v>0</v>
      </c>
      <c r="E28" s="302">
        <f>E29+E35+E36+E37</f>
        <v>0</v>
      </c>
      <c r="F28" s="302">
        <f t="shared" ref="F28:G28" si="332">F29+F35+F36+F37</f>
        <v>0</v>
      </c>
      <c r="G28" s="302">
        <f t="shared" si="332"/>
        <v>0</v>
      </c>
      <c r="H28" s="302">
        <f>H29+H35+H36+H37</f>
        <v>0</v>
      </c>
      <c r="I28" s="302">
        <f t="shared" ref="I28:J28" si="333">I29+I35+I36+I37</f>
        <v>0</v>
      </c>
      <c r="J28" s="302">
        <f t="shared" si="333"/>
        <v>0</v>
      </c>
      <c r="K28" s="302">
        <f>K29+K35+K36+K37</f>
        <v>0</v>
      </c>
      <c r="L28" s="302">
        <f t="shared" ref="L28:M28" si="334">L29+L35+L36+L37</f>
        <v>0</v>
      </c>
      <c r="M28" s="302">
        <f t="shared" si="334"/>
        <v>0</v>
      </c>
      <c r="N28" s="302">
        <f>N29+N35+N36+N37</f>
        <v>0</v>
      </c>
      <c r="O28" s="302">
        <f t="shared" ref="O28:P28" si="335">O29+O35+O36+O37</f>
        <v>0</v>
      </c>
      <c r="P28" s="302">
        <f t="shared" si="335"/>
        <v>0</v>
      </c>
      <c r="Q28" s="302">
        <f>Q29+Q35+Q36+Q37</f>
        <v>0</v>
      </c>
      <c r="R28" s="302">
        <f t="shared" ref="R28:S28" si="336">R29+R35+R36+R37</f>
        <v>0</v>
      </c>
      <c r="S28" s="302">
        <f t="shared" si="336"/>
        <v>0</v>
      </c>
      <c r="T28" s="302">
        <f>T29+T35+T36+T37</f>
        <v>0</v>
      </c>
      <c r="U28" s="302">
        <f t="shared" ref="U28:V28" si="337">U29+U35+U36+U37</f>
        <v>0</v>
      </c>
      <c r="V28" s="302">
        <f t="shared" si="337"/>
        <v>0</v>
      </c>
      <c r="W28" s="302">
        <f>W29+W35+W36+W37</f>
        <v>0</v>
      </c>
      <c r="X28" s="302">
        <f t="shared" ref="X28:CI28" si="338">X29+X35+X36+X37</f>
        <v>0</v>
      </c>
      <c r="Y28" s="302">
        <f t="shared" si="338"/>
        <v>0</v>
      </c>
      <c r="Z28" s="302">
        <f t="shared" si="338"/>
        <v>0</v>
      </c>
      <c r="AA28" s="302">
        <f t="shared" si="338"/>
        <v>0</v>
      </c>
      <c r="AB28" s="302">
        <f t="shared" ref="AB28" si="339">AB29+AB35+AB36+AB37</f>
        <v>0</v>
      </c>
      <c r="AC28" s="302">
        <f t="shared" si="338"/>
        <v>0</v>
      </c>
      <c r="AD28" s="302">
        <f t="shared" si="338"/>
        <v>60357</v>
      </c>
      <c r="AE28" s="302">
        <f t="shared" si="338"/>
        <v>60357</v>
      </c>
      <c r="AF28" s="302">
        <f t="shared" si="338"/>
        <v>0</v>
      </c>
      <c r="AG28" s="302">
        <f t="shared" si="338"/>
        <v>0</v>
      </c>
      <c r="AH28" s="302">
        <f t="shared" si="338"/>
        <v>0</v>
      </c>
      <c r="AI28" s="302">
        <f t="shared" si="338"/>
        <v>0</v>
      </c>
      <c r="AJ28" s="302">
        <f t="shared" si="338"/>
        <v>0</v>
      </c>
      <c r="AK28" s="302">
        <f t="shared" si="338"/>
        <v>0</v>
      </c>
      <c r="AL28" s="302">
        <f t="shared" si="338"/>
        <v>0</v>
      </c>
      <c r="AM28" s="302">
        <f t="shared" si="338"/>
        <v>0</v>
      </c>
      <c r="AN28" s="302">
        <f t="shared" si="338"/>
        <v>0</v>
      </c>
      <c r="AO28" s="302">
        <f t="shared" si="338"/>
        <v>0</v>
      </c>
      <c r="AP28" s="302">
        <f t="shared" si="338"/>
        <v>0</v>
      </c>
      <c r="AQ28" s="302">
        <f t="shared" si="338"/>
        <v>0</v>
      </c>
      <c r="AR28" s="302">
        <f>AR29+AR35+AR36+AR37</f>
        <v>0</v>
      </c>
      <c r="AS28" s="302">
        <f t="shared" ref="AS28:AT28" si="340">AS29+AS35+AS36+AS37</f>
        <v>0</v>
      </c>
      <c r="AT28" s="302">
        <f t="shared" si="340"/>
        <v>0</v>
      </c>
      <c r="AU28" s="302">
        <f t="shared" si="338"/>
        <v>0</v>
      </c>
      <c r="AV28" s="302">
        <f t="shared" si="338"/>
        <v>0</v>
      </c>
      <c r="AW28" s="302">
        <f t="shared" si="338"/>
        <v>0</v>
      </c>
      <c r="AX28" s="302">
        <f t="shared" si="338"/>
        <v>0</v>
      </c>
      <c r="AY28" s="302">
        <f t="shared" si="338"/>
        <v>0</v>
      </c>
      <c r="AZ28" s="302">
        <f t="shared" si="338"/>
        <v>0</v>
      </c>
      <c r="BA28" s="302">
        <f t="shared" si="338"/>
        <v>0</v>
      </c>
      <c r="BB28" s="302">
        <f t="shared" si="338"/>
        <v>0</v>
      </c>
      <c r="BC28" s="302">
        <f t="shared" si="338"/>
        <v>0</v>
      </c>
      <c r="BD28" s="302">
        <f t="shared" si="338"/>
        <v>0</v>
      </c>
      <c r="BE28" s="302">
        <f t="shared" si="338"/>
        <v>0</v>
      </c>
      <c r="BF28" s="302">
        <f t="shared" si="338"/>
        <v>0</v>
      </c>
      <c r="BG28" s="302">
        <f t="shared" si="338"/>
        <v>0</v>
      </c>
      <c r="BH28" s="302">
        <f t="shared" si="338"/>
        <v>0</v>
      </c>
      <c r="BI28" s="302">
        <f t="shared" si="338"/>
        <v>0</v>
      </c>
      <c r="BJ28" s="302">
        <f t="shared" si="338"/>
        <v>0</v>
      </c>
      <c r="BK28" s="302">
        <f t="shared" si="338"/>
        <v>0</v>
      </c>
      <c r="BL28" s="302">
        <f t="shared" si="338"/>
        <v>0</v>
      </c>
      <c r="BM28" s="302">
        <f t="shared" si="338"/>
        <v>0</v>
      </c>
      <c r="BN28" s="302">
        <f t="shared" si="338"/>
        <v>0</v>
      </c>
      <c r="BO28" s="302">
        <f t="shared" si="338"/>
        <v>0</v>
      </c>
      <c r="BP28" s="302">
        <f t="shared" si="338"/>
        <v>0</v>
      </c>
      <c r="BQ28" s="302">
        <f t="shared" si="338"/>
        <v>0</v>
      </c>
      <c r="BR28" s="302">
        <f t="shared" si="338"/>
        <v>0</v>
      </c>
      <c r="BS28" s="302">
        <f t="shared" si="338"/>
        <v>0</v>
      </c>
      <c r="BT28" s="302">
        <f t="shared" si="338"/>
        <v>0</v>
      </c>
      <c r="BU28" s="302">
        <f t="shared" si="338"/>
        <v>0</v>
      </c>
      <c r="BV28" s="302">
        <f t="shared" si="338"/>
        <v>0</v>
      </c>
      <c r="BW28" s="302">
        <f t="shared" si="338"/>
        <v>0</v>
      </c>
      <c r="BX28" s="302">
        <f t="shared" si="338"/>
        <v>0</v>
      </c>
      <c r="BY28" s="302">
        <f t="shared" si="338"/>
        <v>0</v>
      </c>
      <c r="BZ28" s="302">
        <f t="shared" si="338"/>
        <v>0</v>
      </c>
      <c r="CA28" s="302">
        <f t="shared" si="338"/>
        <v>0</v>
      </c>
      <c r="CB28" s="302">
        <f t="shared" si="338"/>
        <v>0</v>
      </c>
      <c r="CC28" s="302">
        <f t="shared" si="338"/>
        <v>0</v>
      </c>
      <c r="CD28" s="302">
        <f t="shared" si="338"/>
        <v>0</v>
      </c>
      <c r="CE28" s="302">
        <f t="shared" si="338"/>
        <v>0</v>
      </c>
      <c r="CF28" s="302">
        <f t="shared" si="338"/>
        <v>0</v>
      </c>
      <c r="CG28" s="302">
        <f t="shared" si="338"/>
        <v>0</v>
      </c>
      <c r="CH28" s="302">
        <f t="shared" si="338"/>
        <v>0</v>
      </c>
      <c r="CI28" s="302">
        <f t="shared" si="338"/>
        <v>0</v>
      </c>
      <c r="CJ28" s="302">
        <f t="shared" ref="CJ28:EU28" si="341">CJ29+CJ35+CJ36+CJ37</f>
        <v>0</v>
      </c>
      <c r="CK28" s="302">
        <f t="shared" si="341"/>
        <v>0</v>
      </c>
      <c r="CL28" s="302">
        <f t="shared" si="341"/>
        <v>0</v>
      </c>
      <c r="CM28" s="302">
        <f t="shared" si="341"/>
        <v>0</v>
      </c>
      <c r="CN28" s="302">
        <f t="shared" si="341"/>
        <v>0</v>
      </c>
      <c r="CO28" s="302">
        <f t="shared" si="341"/>
        <v>0</v>
      </c>
      <c r="CP28" s="302">
        <f t="shared" si="341"/>
        <v>0</v>
      </c>
      <c r="CQ28" s="302">
        <f t="shared" si="341"/>
        <v>0</v>
      </c>
      <c r="CR28" s="302">
        <f t="shared" si="341"/>
        <v>0</v>
      </c>
      <c r="CS28" s="302">
        <f t="shared" si="341"/>
        <v>0</v>
      </c>
      <c r="CT28" s="302">
        <f t="shared" si="341"/>
        <v>0</v>
      </c>
      <c r="CU28" s="302">
        <f t="shared" si="341"/>
        <v>0</v>
      </c>
      <c r="CV28" s="302">
        <f t="shared" si="341"/>
        <v>0</v>
      </c>
      <c r="CW28" s="302">
        <f t="shared" si="341"/>
        <v>0</v>
      </c>
      <c r="CX28" s="302">
        <f t="shared" si="341"/>
        <v>0</v>
      </c>
      <c r="CY28" s="302">
        <f t="shared" si="341"/>
        <v>0</v>
      </c>
      <c r="CZ28" s="302">
        <f t="shared" si="341"/>
        <v>0</v>
      </c>
      <c r="DA28" s="302">
        <f t="shared" si="341"/>
        <v>0</v>
      </c>
      <c r="DB28" s="302">
        <f t="shared" si="341"/>
        <v>0</v>
      </c>
      <c r="DC28" s="302">
        <f t="shared" si="341"/>
        <v>0</v>
      </c>
      <c r="DD28" s="302">
        <f t="shared" si="341"/>
        <v>0</v>
      </c>
      <c r="DE28" s="302">
        <f t="shared" si="341"/>
        <v>0</v>
      </c>
      <c r="DF28" s="302">
        <f t="shared" si="341"/>
        <v>0</v>
      </c>
      <c r="DG28" s="302">
        <f t="shared" si="341"/>
        <v>0</v>
      </c>
      <c r="DH28" s="302">
        <f t="shared" si="341"/>
        <v>0</v>
      </c>
      <c r="DI28" s="302">
        <f t="shared" si="341"/>
        <v>0</v>
      </c>
      <c r="DJ28" s="302">
        <f t="shared" si="341"/>
        <v>0</v>
      </c>
      <c r="DK28" s="302">
        <f t="shared" si="341"/>
        <v>0</v>
      </c>
      <c r="DL28" s="302">
        <f t="shared" si="341"/>
        <v>0</v>
      </c>
      <c r="DM28" s="302">
        <f t="shared" si="341"/>
        <v>0</v>
      </c>
      <c r="DN28" s="302">
        <f t="shared" si="341"/>
        <v>0</v>
      </c>
      <c r="DO28" s="302">
        <f t="shared" si="341"/>
        <v>0</v>
      </c>
      <c r="DP28" s="302">
        <f t="shared" si="341"/>
        <v>0</v>
      </c>
      <c r="DQ28" s="302">
        <f t="shared" si="341"/>
        <v>0</v>
      </c>
      <c r="DR28" s="393">
        <f t="shared" si="341"/>
        <v>0</v>
      </c>
      <c r="DS28" s="393">
        <f t="shared" si="341"/>
        <v>60357</v>
      </c>
      <c r="DT28" s="393">
        <f t="shared" si="341"/>
        <v>60357</v>
      </c>
      <c r="DU28" s="302">
        <f t="shared" si="341"/>
        <v>1000</v>
      </c>
      <c r="DV28" s="302">
        <f t="shared" si="341"/>
        <v>13522</v>
      </c>
      <c r="DW28" s="302">
        <f t="shared" si="341"/>
        <v>13951</v>
      </c>
      <c r="DX28" s="302">
        <f t="shared" si="341"/>
        <v>1300</v>
      </c>
      <c r="DY28" s="302">
        <f t="shared" si="341"/>
        <v>1447</v>
      </c>
      <c r="DZ28" s="302">
        <f t="shared" si="341"/>
        <v>1217</v>
      </c>
      <c r="EA28" s="302">
        <f t="shared" si="341"/>
        <v>1600</v>
      </c>
      <c r="EB28" s="302">
        <f t="shared" si="341"/>
        <v>2874</v>
      </c>
      <c r="EC28" s="302">
        <f t="shared" si="341"/>
        <v>3532</v>
      </c>
      <c r="ED28" s="302">
        <f t="shared" si="341"/>
        <v>0</v>
      </c>
      <c r="EE28" s="302">
        <f t="shared" si="341"/>
        <v>1177</v>
      </c>
      <c r="EF28" s="302">
        <f t="shared" si="341"/>
        <v>1177</v>
      </c>
      <c r="EG28" s="302">
        <f t="shared" si="341"/>
        <v>0</v>
      </c>
      <c r="EH28" s="302">
        <f t="shared" si="341"/>
        <v>1250</v>
      </c>
      <c r="EI28" s="302">
        <f t="shared" si="341"/>
        <v>1250</v>
      </c>
      <c r="EJ28" s="302">
        <f t="shared" si="341"/>
        <v>0</v>
      </c>
      <c r="EK28" s="302">
        <f t="shared" si="341"/>
        <v>0</v>
      </c>
      <c r="EL28" s="302">
        <f t="shared" si="341"/>
        <v>0</v>
      </c>
      <c r="EM28" s="302">
        <f t="shared" si="341"/>
        <v>0</v>
      </c>
      <c r="EN28" s="302">
        <f t="shared" si="341"/>
        <v>0</v>
      </c>
      <c r="EO28" s="302">
        <f t="shared" si="341"/>
        <v>0</v>
      </c>
      <c r="EP28" s="302">
        <f t="shared" si="341"/>
        <v>0</v>
      </c>
      <c r="EQ28" s="302">
        <f t="shared" si="341"/>
        <v>43709</v>
      </c>
      <c r="ER28" s="302">
        <f t="shared" si="341"/>
        <v>43709</v>
      </c>
      <c r="ES28" s="302">
        <f t="shared" si="341"/>
        <v>0</v>
      </c>
      <c r="ET28" s="302">
        <f t="shared" si="341"/>
        <v>0</v>
      </c>
      <c r="EU28" s="302">
        <f t="shared" si="341"/>
        <v>0</v>
      </c>
      <c r="EV28" s="393">
        <f t="shared" ref="EV28:HC28" si="342">EV29+EV35+EV36+EV37</f>
        <v>3900</v>
      </c>
      <c r="EW28" s="393">
        <f t="shared" si="342"/>
        <v>63979</v>
      </c>
      <c r="EX28" s="393">
        <f t="shared" si="342"/>
        <v>64836</v>
      </c>
      <c r="EY28" s="302">
        <f t="shared" si="342"/>
        <v>0</v>
      </c>
      <c r="EZ28" s="302">
        <f t="shared" si="342"/>
        <v>0</v>
      </c>
      <c r="FA28" s="302">
        <f t="shared" si="342"/>
        <v>0</v>
      </c>
      <c r="FB28" s="302">
        <f t="shared" si="342"/>
        <v>0</v>
      </c>
      <c r="FC28" s="302">
        <f t="shared" si="342"/>
        <v>0</v>
      </c>
      <c r="FD28" s="302">
        <f t="shared" si="342"/>
        <v>0</v>
      </c>
      <c r="FE28" s="302">
        <f t="shared" si="342"/>
        <v>0</v>
      </c>
      <c r="FF28" s="302">
        <f t="shared" si="342"/>
        <v>0</v>
      </c>
      <c r="FG28" s="302">
        <f t="shared" si="342"/>
        <v>0</v>
      </c>
      <c r="FH28" s="302">
        <f t="shared" si="342"/>
        <v>0</v>
      </c>
      <c r="FI28" s="302">
        <f t="shared" si="342"/>
        <v>0</v>
      </c>
      <c r="FJ28" s="302">
        <f t="shared" si="342"/>
        <v>0</v>
      </c>
      <c r="FK28" s="302">
        <f t="shared" si="342"/>
        <v>0</v>
      </c>
      <c r="FL28" s="302">
        <f t="shared" si="342"/>
        <v>0</v>
      </c>
      <c r="FM28" s="302">
        <f t="shared" si="342"/>
        <v>0</v>
      </c>
      <c r="FN28" s="302">
        <f t="shared" si="342"/>
        <v>0</v>
      </c>
      <c r="FO28" s="302">
        <f t="shared" si="342"/>
        <v>0</v>
      </c>
      <c r="FP28" s="302">
        <f t="shared" si="342"/>
        <v>0</v>
      </c>
      <c r="FQ28" s="302">
        <f t="shared" si="342"/>
        <v>0</v>
      </c>
      <c r="FR28" s="302">
        <f t="shared" si="342"/>
        <v>0</v>
      </c>
      <c r="FS28" s="302">
        <f t="shared" si="342"/>
        <v>0</v>
      </c>
      <c r="FT28" s="302">
        <f t="shared" si="342"/>
        <v>0</v>
      </c>
      <c r="FU28" s="302">
        <f t="shared" si="342"/>
        <v>0</v>
      </c>
      <c r="FV28" s="302">
        <f t="shared" si="342"/>
        <v>0</v>
      </c>
      <c r="FW28" s="302">
        <f t="shared" si="342"/>
        <v>0</v>
      </c>
      <c r="FX28" s="302">
        <f t="shared" si="342"/>
        <v>0</v>
      </c>
      <c r="FY28" s="302">
        <f t="shared" si="342"/>
        <v>0</v>
      </c>
      <c r="FZ28" s="302">
        <f t="shared" si="342"/>
        <v>0</v>
      </c>
      <c r="GA28" s="302">
        <f t="shared" si="342"/>
        <v>0</v>
      </c>
      <c r="GB28" s="302">
        <f t="shared" si="342"/>
        <v>0</v>
      </c>
      <c r="GC28" s="302">
        <f t="shared" si="342"/>
        <v>0</v>
      </c>
      <c r="GD28" s="302">
        <f t="shared" si="342"/>
        <v>0</v>
      </c>
      <c r="GE28" s="302">
        <f t="shared" si="342"/>
        <v>0</v>
      </c>
      <c r="GF28" s="302">
        <f t="shared" si="342"/>
        <v>0</v>
      </c>
      <c r="GG28" s="302">
        <f t="shared" si="342"/>
        <v>0</v>
      </c>
      <c r="GH28" s="302">
        <f t="shared" si="342"/>
        <v>0</v>
      </c>
      <c r="GI28" s="302">
        <f t="shared" si="342"/>
        <v>0</v>
      </c>
      <c r="GJ28" s="302">
        <f t="shared" si="342"/>
        <v>0</v>
      </c>
      <c r="GK28" s="302">
        <f t="shared" si="342"/>
        <v>0</v>
      </c>
      <c r="GL28" s="302">
        <f t="shared" si="342"/>
        <v>0</v>
      </c>
      <c r="GM28" s="302">
        <f t="shared" si="342"/>
        <v>0</v>
      </c>
      <c r="GN28" s="302">
        <f t="shared" si="342"/>
        <v>0</v>
      </c>
      <c r="GO28" s="302">
        <f t="shared" si="342"/>
        <v>0</v>
      </c>
      <c r="GP28" s="302">
        <f t="shared" si="342"/>
        <v>0</v>
      </c>
      <c r="GQ28" s="302">
        <f t="shared" si="342"/>
        <v>0</v>
      </c>
      <c r="GR28" s="302">
        <f t="shared" si="342"/>
        <v>0</v>
      </c>
      <c r="GS28" s="302">
        <f t="shared" si="342"/>
        <v>0</v>
      </c>
      <c r="GT28" s="302">
        <f t="shared" si="342"/>
        <v>0</v>
      </c>
      <c r="GU28" s="302">
        <f t="shared" si="342"/>
        <v>0</v>
      </c>
      <c r="GV28" s="302">
        <f t="shared" si="342"/>
        <v>0</v>
      </c>
      <c r="GW28" s="302">
        <f t="shared" si="342"/>
        <v>0</v>
      </c>
      <c r="GX28" s="302">
        <f t="shared" si="342"/>
        <v>0</v>
      </c>
      <c r="GY28" s="302">
        <f t="shared" si="342"/>
        <v>0</v>
      </c>
      <c r="GZ28" s="302">
        <f t="shared" si="342"/>
        <v>0</v>
      </c>
      <c r="HA28" s="302">
        <f t="shared" si="342"/>
        <v>3900</v>
      </c>
      <c r="HB28" s="302">
        <f t="shared" si="342"/>
        <v>124336</v>
      </c>
      <c r="HC28" s="303">
        <f t="shared" si="342"/>
        <v>125193</v>
      </c>
    </row>
    <row r="29" spans="1:211" s="167" customFormat="1" ht="25.5" x14ac:dyDescent="0.2">
      <c r="A29" s="317" t="s">
        <v>586</v>
      </c>
      <c r="B29" s="310">
        <f>B30+B31+B32+B33+B34</f>
        <v>0</v>
      </c>
      <c r="C29" s="310">
        <f t="shared" ref="C29:D29" si="343">C30+C31+C32+C33+C34</f>
        <v>0</v>
      </c>
      <c r="D29" s="310">
        <f t="shared" si="343"/>
        <v>0</v>
      </c>
      <c r="E29" s="310">
        <f>E30+E31+E32+E33+E34</f>
        <v>0</v>
      </c>
      <c r="F29" s="310">
        <f t="shared" ref="F29:G29" si="344">F30+F31+F32+F33+F34</f>
        <v>0</v>
      </c>
      <c r="G29" s="310">
        <f t="shared" si="344"/>
        <v>0</v>
      </c>
      <c r="H29" s="310">
        <f>H30+H31+H32+H33+H34</f>
        <v>0</v>
      </c>
      <c r="I29" s="310">
        <f t="shared" ref="I29:J29" si="345">I30+I31+I32+I33+I34</f>
        <v>0</v>
      </c>
      <c r="J29" s="310">
        <f t="shared" si="345"/>
        <v>0</v>
      </c>
      <c r="K29" s="310">
        <f>K30+K31+K32+K33+K34</f>
        <v>0</v>
      </c>
      <c r="L29" s="310">
        <f t="shared" ref="L29:M29" si="346">L30+L31+L32+L33+L34</f>
        <v>0</v>
      </c>
      <c r="M29" s="310">
        <f t="shared" si="346"/>
        <v>0</v>
      </c>
      <c r="N29" s="310">
        <f>N30+N31+N32+N33+N34</f>
        <v>0</v>
      </c>
      <c r="O29" s="310">
        <f t="shared" ref="O29:P29" si="347">O30+O31+O32+O33+O34</f>
        <v>0</v>
      </c>
      <c r="P29" s="310">
        <f t="shared" si="347"/>
        <v>0</v>
      </c>
      <c r="Q29" s="310">
        <f>Q30+Q31+Q32+Q33+Q34</f>
        <v>0</v>
      </c>
      <c r="R29" s="310">
        <f t="shared" ref="R29:S29" si="348">R30+R31+R32+R33+R34</f>
        <v>0</v>
      </c>
      <c r="S29" s="310">
        <f t="shared" si="348"/>
        <v>0</v>
      </c>
      <c r="T29" s="310">
        <f>T30+T31+T32+T33+T34</f>
        <v>0</v>
      </c>
      <c r="U29" s="310">
        <f t="shared" ref="U29:V29" si="349">U30+U31+U32+U33+U34</f>
        <v>0</v>
      </c>
      <c r="V29" s="310">
        <f t="shared" si="349"/>
        <v>0</v>
      </c>
      <c r="W29" s="310">
        <f>W30+W31+W32+W33+W34</f>
        <v>0</v>
      </c>
      <c r="X29" s="310">
        <f t="shared" ref="X29:CI29" si="350">X30+X31+X32+X33+X34</f>
        <v>0</v>
      </c>
      <c r="Y29" s="310">
        <f t="shared" si="350"/>
        <v>0</v>
      </c>
      <c r="Z29" s="310">
        <f t="shared" si="350"/>
        <v>0</v>
      </c>
      <c r="AA29" s="310">
        <f t="shared" si="350"/>
        <v>0</v>
      </c>
      <c r="AB29" s="310">
        <f t="shared" ref="AB29" si="351">AB30+AB31+AB32+AB33+AB34</f>
        <v>0</v>
      </c>
      <c r="AC29" s="310">
        <f t="shared" si="350"/>
        <v>0</v>
      </c>
      <c r="AD29" s="310">
        <f t="shared" si="350"/>
        <v>60357</v>
      </c>
      <c r="AE29" s="310">
        <f t="shared" si="350"/>
        <v>60357</v>
      </c>
      <c r="AF29" s="310">
        <f t="shared" si="350"/>
        <v>0</v>
      </c>
      <c r="AG29" s="310">
        <f t="shared" si="350"/>
        <v>0</v>
      </c>
      <c r="AH29" s="310">
        <f t="shared" si="350"/>
        <v>0</v>
      </c>
      <c r="AI29" s="310">
        <f t="shared" si="350"/>
        <v>0</v>
      </c>
      <c r="AJ29" s="310">
        <f t="shared" si="350"/>
        <v>0</v>
      </c>
      <c r="AK29" s="310">
        <f t="shared" si="350"/>
        <v>0</v>
      </c>
      <c r="AL29" s="310">
        <f t="shared" si="350"/>
        <v>0</v>
      </c>
      <c r="AM29" s="310">
        <f t="shared" si="350"/>
        <v>0</v>
      </c>
      <c r="AN29" s="310">
        <f t="shared" si="350"/>
        <v>0</v>
      </c>
      <c r="AO29" s="310">
        <f t="shared" si="350"/>
        <v>0</v>
      </c>
      <c r="AP29" s="310">
        <f t="shared" si="350"/>
        <v>0</v>
      </c>
      <c r="AQ29" s="310">
        <f t="shared" si="350"/>
        <v>0</v>
      </c>
      <c r="AR29" s="310">
        <f>AR30+AR31+AR32+AR33+AR34</f>
        <v>0</v>
      </c>
      <c r="AS29" s="310">
        <f t="shared" ref="AS29:AT29" si="352">AS30+AS31+AS32+AS33+AS34</f>
        <v>0</v>
      </c>
      <c r="AT29" s="310">
        <f t="shared" si="352"/>
        <v>0</v>
      </c>
      <c r="AU29" s="310">
        <f t="shared" si="350"/>
        <v>0</v>
      </c>
      <c r="AV29" s="310">
        <f t="shared" si="350"/>
        <v>0</v>
      </c>
      <c r="AW29" s="310">
        <f t="shared" si="350"/>
        <v>0</v>
      </c>
      <c r="AX29" s="310">
        <f t="shared" si="350"/>
        <v>0</v>
      </c>
      <c r="AY29" s="310">
        <f t="shared" si="350"/>
        <v>0</v>
      </c>
      <c r="AZ29" s="310">
        <f t="shared" si="350"/>
        <v>0</v>
      </c>
      <c r="BA29" s="310">
        <f t="shared" si="350"/>
        <v>0</v>
      </c>
      <c r="BB29" s="310">
        <f t="shared" si="350"/>
        <v>0</v>
      </c>
      <c r="BC29" s="310">
        <f t="shared" si="350"/>
        <v>0</v>
      </c>
      <c r="BD29" s="310">
        <f t="shared" si="350"/>
        <v>0</v>
      </c>
      <c r="BE29" s="310">
        <f t="shared" si="350"/>
        <v>0</v>
      </c>
      <c r="BF29" s="310">
        <f t="shared" si="350"/>
        <v>0</v>
      </c>
      <c r="BG29" s="310">
        <f t="shared" si="350"/>
        <v>0</v>
      </c>
      <c r="BH29" s="310">
        <f t="shared" si="350"/>
        <v>0</v>
      </c>
      <c r="BI29" s="310">
        <f t="shared" si="350"/>
        <v>0</v>
      </c>
      <c r="BJ29" s="310">
        <f t="shared" si="350"/>
        <v>0</v>
      </c>
      <c r="BK29" s="310">
        <f t="shared" si="350"/>
        <v>0</v>
      </c>
      <c r="BL29" s="310">
        <f t="shared" si="350"/>
        <v>0</v>
      </c>
      <c r="BM29" s="310">
        <f t="shared" si="350"/>
        <v>0</v>
      </c>
      <c r="BN29" s="310">
        <f t="shared" si="350"/>
        <v>0</v>
      </c>
      <c r="BO29" s="310">
        <f t="shared" si="350"/>
        <v>0</v>
      </c>
      <c r="BP29" s="310">
        <f t="shared" si="350"/>
        <v>0</v>
      </c>
      <c r="BQ29" s="310">
        <f t="shared" si="350"/>
        <v>0</v>
      </c>
      <c r="BR29" s="310">
        <f t="shared" si="350"/>
        <v>0</v>
      </c>
      <c r="BS29" s="310">
        <f t="shared" si="350"/>
        <v>0</v>
      </c>
      <c r="BT29" s="310">
        <f t="shared" si="350"/>
        <v>0</v>
      </c>
      <c r="BU29" s="310">
        <f t="shared" si="350"/>
        <v>0</v>
      </c>
      <c r="BV29" s="310">
        <f t="shared" si="350"/>
        <v>0</v>
      </c>
      <c r="BW29" s="310">
        <f t="shared" si="350"/>
        <v>0</v>
      </c>
      <c r="BX29" s="310">
        <f t="shared" si="350"/>
        <v>0</v>
      </c>
      <c r="BY29" s="310">
        <f t="shared" si="350"/>
        <v>0</v>
      </c>
      <c r="BZ29" s="310">
        <f t="shared" si="350"/>
        <v>0</v>
      </c>
      <c r="CA29" s="310">
        <f t="shared" si="350"/>
        <v>0</v>
      </c>
      <c r="CB29" s="310">
        <f t="shared" si="350"/>
        <v>0</v>
      </c>
      <c r="CC29" s="310">
        <f t="shared" si="350"/>
        <v>0</v>
      </c>
      <c r="CD29" s="310">
        <f t="shared" si="350"/>
        <v>0</v>
      </c>
      <c r="CE29" s="310">
        <f t="shared" si="350"/>
        <v>0</v>
      </c>
      <c r="CF29" s="310">
        <f t="shared" si="350"/>
        <v>0</v>
      </c>
      <c r="CG29" s="310">
        <f t="shared" si="350"/>
        <v>0</v>
      </c>
      <c r="CH29" s="310">
        <f t="shared" si="350"/>
        <v>0</v>
      </c>
      <c r="CI29" s="310">
        <f t="shared" si="350"/>
        <v>0</v>
      </c>
      <c r="CJ29" s="310">
        <f t="shared" ref="CJ29:EU29" si="353">CJ30+CJ31+CJ32+CJ33+CJ34</f>
        <v>0</v>
      </c>
      <c r="CK29" s="310">
        <f t="shared" si="353"/>
        <v>0</v>
      </c>
      <c r="CL29" s="310">
        <f t="shared" si="353"/>
        <v>0</v>
      </c>
      <c r="CM29" s="310">
        <f t="shared" si="353"/>
        <v>0</v>
      </c>
      <c r="CN29" s="310">
        <f t="shared" si="353"/>
        <v>0</v>
      </c>
      <c r="CO29" s="310">
        <f t="shared" si="353"/>
        <v>0</v>
      </c>
      <c r="CP29" s="310">
        <f t="shared" si="353"/>
        <v>0</v>
      </c>
      <c r="CQ29" s="310">
        <f t="shared" si="353"/>
        <v>0</v>
      </c>
      <c r="CR29" s="310">
        <f t="shared" si="353"/>
        <v>0</v>
      </c>
      <c r="CS29" s="310">
        <f t="shared" si="353"/>
        <v>0</v>
      </c>
      <c r="CT29" s="310">
        <f t="shared" si="353"/>
        <v>0</v>
      </c>
      <c r="CU29" s="310">
        <f t="shared" si="353"/>
        <v>0</v>
      </c>
      <c r="CV29" s="310">
        <f t="shared" si="353"/>
        <v>0</v>
      </c>
      <c r="CW29" s="310">
        <f t="shared" si="353"/>
        <v>0</v>
      </c>
      <c r="CX29" s="310">
        <f t="shared" si="353"/>
        <v>0</v>
      </c>
      <c r="CY29" s="310">
        <f t="shared" si="353"/>
        <v>0</v>
      </c>
      <c r="CZ29" s="310">
        <f t="shared" si="353"/>
        <v>0</v>
      </c>
      <c r="DA29" s="310">
        <f t="shared" si="353"/>
        <v>0</v>
      </c>
      <c r="DB29" s="310">
        <f t="shared" si="353"/>
        <v>0</v>
      </c>
      <c r="DC29" s="310">
        <f t="shared" si="353"/>
        <v>0</v>
      </c>
      <c r="DD29" s="310">
        <f t="shared" si="353"/>
        <v>0</v>
      </c>
      <c r="DE29" s="310">
        <f t="shared" si="353"/>
        <v>0</v>
      </c>
      <c r="DF29" s="310">
        <f t="shared" si="353"/>
        <v>0</v>
      </c>
      <c r="DG29" s="310">
        <f t="shared" si="353"/>
        <v>0</v>
      </c>
      <c r="DH29" s="310">
        <f t="shared" si="353"/>
        <v>0</v>
      </c>
      <c r="DI29" s="310">
        <f t="shared" si="353"/>
        <v>0</v>
      </c>
      <c r="DJ29" s="310">
        <f t="shared" si="353"/>
        <v>0</v>
      </c>
      <c r="DK29" s="310">
        <f t="shared" si="353"/>
        <v>0</v>
      </c>
      <c r="DL29" s="310">
        <f t="shared" si="353"/>
        <v>0</v>
      </c>
      <c r="DM29" s="310">
        <f t="shared" si="353"/>
        <v>0</v>
      </c>
      <c r="DN29" s="310">
        <f t="shared" si="353"/>
        <v>0</v>
      </c>
      <c r="DO29" s="310">
        <f t="shared" si="353"/>
        <v>0</v>
      </c>
      <c r="DP29" s="310">
        <f t="shared" si="353"/>
        <v>0</v>
      </c>
      <c r="DQ29" s="310">
        <f t="shared" si="353"/>
        <v>0</v>
      </c>
      <c r="DR29" s="395">
        <f t="shared" si="353"/>
        <v>0</v>
      </c>
      <c r="DS29" s="395">
        <f t="shared" si="353"/>
        <v>60357</v>
      </c>
      <c r="DT29" s="395">
        <f t="shared" si="353"/>
        <v>60357</v>
      </c>
      <c r="DU29" s="310">
        <f t="shared" si="353"/>
        <v>0</v>
      </c>
      <c r="DV29" s="310">
        <f t="shared" si="353"/>
        <v>12522</v>
      </c>
      <c r="DW29" s="310">
        <f t="shared" si="353"/>
        <v>12522</v>
      </c>
      <c r="DX29" s="310">
        <f t="shared" si="353"/>
        <v>0</v>
      </c>
      <c r="DY29" s="310">
        <f t="shared" si="353"/>
        <v>147</v>
      </c>
      <c r="DZ29" s="310">
        <f t="shared" si="353"/>
        <v>147</v>
      </c>
      <c r="EA29" s="310">
        <f t="shared" si="353"/>
        <v>0</v>
      </c>
      <c r="EB29" s="310">
        <f t="shared" si="353"/>
        <v>1274</v>
      </c>
      <c r="EC29" s="310">
        <f t="shared" si="353"/>
        <v>1274</v>
      </c>
      <c r="ED29" s="310">
        <f t="shared" si="353"/>
        <v>0</v>
      </c>
      <c r="EE29" s="310">
        <f t="shared" si="353"/>
        <v>1177</v>
      </c>
      <c r="EF29" s="310">
        <f t="shared" si="353"/>
        <v>1177</v>
      </c>
      <c r="EG29" s="310">
        <f t="shared" si="353"/>
        <v>0</v>
      </c>
      <c r="EH29" s="310">
        <f t="shared" si="353"/>
        <v>1250</v>
      </c>
      <c r="EI29" s="310">
        <f t="shared" si="353"/>
        <v>1250</v>
      </c>
      <c r="EJ29" s="310">
        <f t="shared" si="353"/>
        <v>0</v>
      </c>
      <c r="EK29" s="310">
        <f t="shared" si="353"/>
        <v>0</v>
      </c>
      <c r="EL29" s="310">
        <f t="shared" si="353"/>
        <v>0</v>
      </c>
      <c r="EM29" s="310">
        <f t="shared" si="353"/>
        <v>0</v>
      </c>
      <c r="EN29" s="310">
        <f t="shared" si="353"/>
        <v>0</v>
      </c>
      <c r="EO29" s="310">
        <f t="shared" si="353"/>
        <v>0</v>
      </c>
      <c r="EP29" s="310">
        <f t="shared" si="353"/>
        <v>0</v>
      </c>
      <c r="EQ29" s="310">
        <f t="shared" si="353"/>
        <v>43709</v>
      </c>
      <c r="ER29" s="310">
        <f t="shared" si="353"/>
        <v>43709</v>
      </c>
      <c r="ES29" s="310">
        <f t="shared" si="353"/>
        <v>0</v>
      </c>
      <c r="ET29" s="310">
        <f t="shared" si="353"/>
        <v>0</v>
      </c>
      <c r="EU29" s="310">
        <f t="shared" si="353"/>
        <v>0</v>
      </c>
      <c r="EV29" s="395">
        <f t="shared" ref="EV29:HC29" si="354">EV30+EV31+EV32+EV33+EV34</f>
        <v>0</v>
      </c>
      <c r="EW29" s="395">
        <f t="shared" si="354"/>
        <v>60079</v>
      </c>
      <c r="EX29" s="395">
        <f t="shared" si="354"/>
        <v>60079</v>
      </c>
      <c r="EY29" s="310">
        <f t="shared" si="354"/>
        <v>0</v>
      </c>
      <c r="EZ29" s="310">
        <f t="shared" si="354"/>
        <v>0</v>
      </c>
      <c r="FA29" s="310">
        <f t="shared" si="354"/>
        <v>0</v>
      </c>
      <c r="FB29" s="310">
        <f t="shared" si="354"/>
        <v>0</v>
      </c>
      <c r="FC29" s="310">
        <f t="shared" si="354"/>
        <v>0</v>
      </c>
      <c r="FD29" s="310">
        <f t="shared" si="354"/>
        <v>0</v>
      </c>
      <c r="FE29" s="310">
        <f t="shared" si="354"/>
        <v>0</v>
      </c>
      <c r="FF29" s="310">
        <f t="shared" si="354"/>
        <v>0</v>
      </c>
      <c r="FG29" s="310">
        <f t="shared" si="354"/>
        <v>0</v>
      </c>
      <c r="FH29" s="310">
        <f t="shared" si="354"/>
        <v>0</v>
      </c>
      <c r="FI29" s="310">
        <f t="shared" si="354"/>
        <v>0</v>
      </c>
      <c r="FJ29" s="310">
        <f t="shared" si="354"/>
        <v>0</v>
      </c>
      <c r="FK29" s="310">
        <f t="shared" si="354"/>
        <v>0</v>
      </c>
      <c r="FL29" s="310">
        <f t="shared" si="354"/>
        <v>0</v>
      </c>
      <c r="FM29" s="310">
        <f t="shared" si="354"/>
        <v>0</v>
      </c>
      <c r="FN29" s="310">
        <f t="shared" si="354"/>
        <v>0</v>
      </c>
      <c r="FO29" s="310">
        <f t="shared" si="354"/>
        <v>0</v>
      </c>
      <c r="FP29" s="310">
        <f t="shared" si="354"/>
        <v>0</v>
      </c>
      <c r="FQ29" s="310">
        <f t="shared" si="354"/>
        <v>0</v>
      </c>
      <c r="FR29" s="310">
        <f t="shared" si="354"/>
        <v>0</v>
      </c>
      <c r="FS29" s="310">
        <f t="shared" si="354"/>
        <v>0</v>
      </c>
      <c r="FT29" s="310">
        <f t="shared" si="354"/>
        <v>0</v>
      </c>
      <c r="FU29" s="310">
        <f t="shared" si="354"/>
        <v>0</v>
      </c>
      <c r="FV29" s="310">
        <f t="shared" si="354"/>
        <v>0</v>
      </c>
      <c r="FW29" s="310">
        <f t="shared" si="354"/>
        <v>0</v>
      </c>
      <c r="FX29" s="310">
        <f t="shared" si="354"/>
        <v>0</v>
      </c>
      <c r="FY29" s="310">
        <f t="shared" si="354"/>
        <v>0</v>
      </c>
      <c r="FZ29" s="310">
        <f t="shared" si="354"/>
        <v>0</v>
      </c>
      <c r="GA29" s="310">
        <f t="shared" si="354"/>
        <v>0</v>
      </c>
      <c r="GB29" s="310">
        <f t="shared" si="354"/>
        <v>0</v>
      </c>
      <c r="GC29" s="310">
        <f t="shared" si="354"/>
        <v>0</v>
      </c>
      <c r="GD29" s="310">
        <f t="shared" si="354"/>
        <v>0</v>
      </c>
      <c r="GE29" s="310">
        <f t="shared" si="354"/>
        <v>0</v>
      </c>
      <c r="GF29" s="310">
        <f t="shared" si="354"/>
        <v>0</v>
      </c>
      <c r="GG29" s="310">
        <f t="shared" si="354"/>
        <v>0</v>
      </c>
      <c r="GH29" s="310">
        <f t="shared" si="354"/>
        <v>0</v>
      </c>
      <c r="GI29" s="310">
        <f t="shared" si="354"/>
        <v>0</v>
      </c>
      <c r="GJ29" s="310">
        <f t="shared" si="354"/>
        <v>0</v>
      </c>
      <c r="GK29" s="310">
        <f t="shared" si="354"/>
        <v>0</v>
      </c>
      <c r="GL29" s="310">
        <f t="shared" si="354"/>
        <v>0</v>
      </c>
      <c r="GM29" s="310">
        <f t="shared" si="354"/>
        <v>0</v>
      </c>
      <c r="GN29" s="310">
        <f t="shared" si="354"/>
        <v>0</v>
      </c>
      <c r="GO29" s="310">
        <f t="shared" si="354"/>
        <v>0</v>
      </c>
      <c r="GP29" s="310">
        <f t="shared" si="354"/>
        <v>0</v>
      </c>
      <c r="GQ29" s="310">
        <f t="shared" si="354"/>
        <v>0</v>
      </c>
      <c r="GR29" s="310">
        <f t="shared" si="354"/>
        <v>0</v>
      </c>
      <c r="GS29" s="310">
        <f t="shared" si="354"/>
        <v>0</v>
      </c>
      <c r="GT29" s="310">
        <f t="shared" si="354"/>
        <v>0</v>
      </c>
      <c r="GU29" s="310">
        <f t="shared" si="354"/>
        <v>0</v>
      </c>
      <c r="GV29" s="310">
        <f t="shared" si="354"/>
        <v>0</v>
      </c>
      <c r="GW29" s="310">
        <f t="shared" si="354"/>
        <v>0</v>
      </c>
      <c r="GX29" s="310">
        <f t="shared" si="354"/>
        <v>0</v>
      </c>
      <c r="GY29" s="310">
        <f t="shared" si="354"/>
        <v>0</v>
      </c>
      <c r="GZ29" s="310">
        <f t="shared" si="354"/>
        <v>0</v>
      </c>
      <c r="HA29" s="310">
        <f t="shared" si="354"/>
        <v>0</v>
      </c>
      <c r="HB29" s="310">
        <f t="shared" si="354"/>
        <v>120436</v>
      </c>
      <c r="HC29" s="311">
        <f t="shared" si="354"/>
        <v>120436</v>
      </c>
    </row>
    <row r="30" spans="1:211" x14ac:dyDescent="0.2">
      <c r="A30" s="318" t="s">
        <v>587</v>
      </c>
      <c r="B30" s="306">
        <v>0</v>
      </c>
      <c r="C30" s="306"/>
      <c r="D30" s="306">
        <f t="shared" ref="D30:D36" si="355">B30+C30</f>
        <v>0</v>
      </c>
      <c r="E30" s="306">
        <v>0</v>
      </c>
      <c r="F30" s="306"/>
      <c r="G30" s="306">
        <f t="shared" ref="G30:G36" si="356">E30+F30</f>
        <v>0</v>
      </c>
      <c r="H30" s="306">
        <v>0</v>
      </c>
      <c r="I30" s="306"/>
      <c r="J30" s="306">
        <f t="shared" ref="J30:J36" si="357">H30+I30</f>
        <v>0</v>
      </c>
      <c r="K30" s="306">
        <v>0</v>
      </c>
      <c r="L30" s="306"/>
      <c r="M30" s="306">
        <f t="shared" ref="M30:M36" si="358">K30+L30</f>
        <v>0</v>
      </c>
      <c r="N30" s="306">
        <v>0</v>
      </c>
      <c r="O30" s="306"/>
      <c r="P30" s="306">
        <f t="shared" ref="P30:P36" si="359">N30+O30</f>
        <v>0</v>
      </c>
      <c r="Q30" s="306">
        <v>0</v>
      </c>
      <c r="R30" s="306"/>
      <c r="S30" s="306">
        <f t="shared" ref="S30:S36" si="360">Q30+R30</f>
        <v>0</v>
      </c>
      <c r="T30" s="306">
        <v>0</v>
      </c>
      <c r="U30" s="306"/>
      <c r="V30" s="306">
        <f t="shared" ref="V30:V36" si="361">T30+U30</f>
        <v>0</v>
      </c>
      <c r="W30" s="306">
        <v>0</v>
      </c>
      <c r="X30" s="306"/>
      <c r="Y30" s="306">
        <f t="shared" ref="Y30:Y36" si="362">W30+X30</f>
        <v>0</v>
      </c>
      <c r="Z30" s="306">
        <v>0</v>
      </c>
      <c r="AA30" s="306"/>
      <c r="AB30" s="306"/>
      <c r="AC30" s="306"/>
      <c r="AD30" s="306"/>
      <c r="AE30" s="306"/>
      <c r="AF30" s="306"/>
      <c r="AG30" s="306"/>
      <c r="AH30" s="306">
        <f t="shared" ref="AH30:AH36" si="363">AF30+AG30</f>
        <v>0</v>
      </c>
      <c r="AI30" s="306"/>
      <c r="AJ30" s="306"/>
      <c r="AK30" s="306">
        <f t="shared" ref="AK30:AK36" si="364">AI30+AJ30</f>
        <v>0</v>
      </c>
      <c r="AL30" s="306"/>
      <c r="AM30" s="306"/>
      <c r="AN30" s="306">
        <f t="shared" ref="AN30:AN36" si="365">AL30+AM30</f>
        <v>0</v>
      </c>
      <c r="AO30" s="306"/>
      <c r="AP30" s="306"/>
      <c r="AQ30" s="306">
        <f t="shared" ref="AQ30:AQ36" si="366">AO30+AP30</f>
        <v>0</v>
      </c>
      <c r="AR30" s="306"/>
      <c r="AS30" s="306"/>
      <c r="AT30" s="306">
        <f t="shared" ref="AT30:AT36" si="367">AR30+AS30</f>
        <v>0</v>
      </c>
      <c r="AU30" s="306"/>
      <c r="AV30" s="306"/>
      <c r="AW30" s="306">
        <f t="shared" ref="AW30:AW36" si="368">AU30+AV30</f>
        <v>0</v>
      </c>
      <c r="AX30" s="306"/>
      <c r="AY30" s="306"/>
      <c r="AZ30" s="306">
        <f t="shared" ref="AZ30:AZ36" si="369">AX30+AY30</f>
        <v>0</v>
      </c>
      <c r="BA30" s="306"/>
      <c r="BB30" s="306"/>
      <c r="BC30" s="306">
        <f t="shared" ref="BC30:BC36" si="370">BA30+BB30</f>
        <v>0</v>
      </c>
      <c r="BD30" s="306"/>
      <c r="BE30" s="306"/>
      <c r="BF30" s="306">
        <f t="shared" ref="BF30:BF36" si="371">BD30+BE30</f>
        <v>0</v>
      </c>
      <c r="BG30" s="306"/>
      <c r="BH30" s="306"/>
      <c r="BI30" s="306">
        <f t="shared" ref="BI30:BI36" si="372">BG30+BH30</f>
        <v>0</v>
      </c>
      <c r="BJ30" s="306"/>
      <c r="BK30" s="306"/>
      <c r="BL30" s="306">
        <f t="shared" ref="BL30:BL36" si="373">BJ30+BK30</f>
        <v>0</v>
      </c>
      <c r="BM30" s="306"/>
      <c r="BN30" s="306"/>
      <c r="BO30" s="306">
        <f t="shared" ref="BO30:BO36" si="374">BM30+BN30</f>
        <v>0</v>
      </c>
      <c r="BP30" s="306"/>
      <c r="BQ30" s="306"/>
      <c r="BR30" s="306">
        <f t="shared" ref="BR30:BR36" si="375">BP30+BQ30</f>
        <v>0</v>
      </c>
      <c r="BS30" s="306"/>
      <c r="BT30" s="306"/>
      <c r="BU30" s="306">
        <f t="shared" ref="BU30:BU36" si="376">BS30+BT30</f>
        <v>0</v>
      </c>
      <c r="BV30" s="306"/>
      <c r="BW30" s="306"/>
      <c r="BX30" s="306">
        <f t="shared" ref="BX30:BX36" si="377">BV30+BW30</f>
        <v>0</v>
      </c>
      <c r="BY30" s="306"/>
      <c r="BZ30" s="306"/>
      <c r="CA30" s="306">
        <f t="shared" ref="CA30:CA36" si="378">BY30+BZ30</f>
        <v>0</v>
      </c>
      <c r="CB30" s="306"/>
      <c r="CC30" s="306"/>
      <c r="CD30" s="306">
        <f t="shared" ref="CD30:CD36" si="379">CB30+CC30</f>
        <v>0</v>
      </c>
      <c r="CE30" s="306"/>
      <c r="CF30" s="306"/>
      <c r="CG30" s="306">
        <f t="shared" ref="CG30:CG36" si="380">CE30+CF30</f>
        <v>0</v>
      </c>
      <c r="CH30" s="306"/>
      <c r="CI30" s="306"/>
      <c r="CJ30" s="306">
        <f t="shared" ref="CJ30:CJ36" si="381">CH30+CI30</f>
        <v>0</v>
      </c>
      <c r="CK30" s="306"/>
      <c r="CL30" s="306"/>
      <c r="CM30" s="306">
        <f t="shared" ref="CM30:CM36" si="382">CK30+CL30</f>
        <v>0</v>
      </c>
      <c r="CN30" s="306"/>
      <c r="CO30" s="306"/>
      <c r="CP30" s="306">
        <f t="shared" ref="CP30:CP36" si="383">CN30+CO30</f>
        <v>0</v>
      </c>
      <c r="CQ30" s="306"/>
      <c r="CR30" s="306"/>
      <c r="CS30" s="306">
        <f t="shared" ref="CS30:CS36" si="384">CQ30+CR30</f>
        <v>0</v>
      </c>
      <c r="CT30" s="306"/>
      <c r="CU30" s="306"/>
      <c r="CV30" s="306">
        <f t="shared" ref="CV30:CV36" si="385">CT30+CU30</f>
        <v>0</v>
      </c>
      <c r="CW30" s="306"/>
      <c r="CX30" s="306"/>
      <c r="CY30" s="306">
        <f t="shared" ref="CY30:CY36" si="386">CW30+CX30</f>
        <v>0</v>
      </c>
      <c r="CZ30" s="306"/>
      <c r="DA30" s="306"/>
      <c r="DB30" s="306">
        <f t="shared" ref="DB30:DB36" si="387">CZ30+DA30</f>
        <v>0</v>
      </c>
      <c r="DC30" s="306"/>
      <c r="DD30" s="306"/>
      <c r="DE30" s="306">
        <f t="shared" ref="DE30:DE36" si="388">DC30+DD30</f>
        <v>0</v>
      </c>
      <c r="DF30" s="306"/>
      <c r="DG30" s="306"/>
      <c r="DH30" s="306">
        <f t="shared" ref="DH30:DH36" si="389">DF30+DG30</f>
        <v>0</v>
      </c>
      <c r="DI30" s="306"/>
      <c r="DJ30" s="306"/>
      <c r="DK30" s="306">
        <f t="shared" ref="DK30:DK36" si="390">DI30+DJ30</f>
        <v>0</v>
      </c>
      <c r="DL30" s="306"/>
      <c r="DM30" s="306"/>
      <c r="DN30" s="306">
        <f t="shared" ref="DN30:DN36" si="391">DL30+DM30</f>
        <v>0</v>
      </c>
      <c r="DO30" s="306"/>
      <c r="DP30" s="306"/>
      <c r="DQ30" s="306">
        <f t="shared" ref="DQ30:DQ36" si="392">DO30+DP30</f>
        <v>0</v>
      </c>
      <c r="DR30" s="394">
        <f t="shared" ref="DR30:DT36" si="393">B30+E30+H30+K30+N30+Q30+T30+W30+Z30+AC30+AF30+AI30+AL30+AO30+AR30+AU30+AX30+BA30+BD30+BG30+BJ30+BM30+BP30+BS30+BV30+BY30+CB30+CE30+CH30+CK30+CN30+CQ30+CT30+CW30+CZ30+DC30+DF30+DI30+DL30+DO30</f>
        <v>0</v>
      </c>
      <c r="DS30" s="394">
        <f t="shared" si="393"/>
        <v>0</v>
      </c>
      <c r="DT30" s="394">
        <f t="shared" si="393"/>
        <v>0</v>
      </c>
      <c r="DU30" s="306">
        <v>0</v>
      </c>
      <c r="DV30" s="306"/>
      <c r="DW30" s="306"/>
      <c r="DX30" s="306">
        <v>0</v>
      </c>
      <c r="DY30" s="306"/>
      <c r="DZ30" s="306"/>
      <c r="EA30" s="306">
        <v>0</v>
      </c>
      <c r="EB30" s="306"/>
      <c r="EC30" s="306"/>
      <c r="ED30" s="306">
        <v>0</v>
      </c>
      <c r="EE30" s="306"/>
      <c r="EF30" s="306"/>
      <c r="EG30" s="306">
        <v>0</v>
      </c>
      <c r="EH30" s="306"/>
      <c r="EI30" s="306"/>
      <c r="EJ30" s="306"/>
      <c r="EK30" s="306"/>
      <c r="EL30" s="306"/>
      <c r="EM30" s="306"/>
      <c r="EN30" s="306"/>
      <c r="EO30" s="306"/>
      <c r="EP30" s="306">
        <v>0</v>
      </c>
      <c r="EQ30" s="306"/>
      <c r="ER30" s="306"/>
      <c r="ES30" s="306"/>
      <c r="ET30" s="306"/>
      <c r="EU30" s="306"/>
      <c r="EV30" s="394">
        <f t="shared" ref="EV30:EX36" si="394">DU30+DX30+EA30+ED30+EG30+EJ30+EM30+EP30+ES30</f>
        <v>0</v>
      </c>
      <c r="EW30" s="394">
        <f t="shared" si="394"/>
        <v>0</v>
      </c>
      <c r="EX30" s="394">
        <f t="shared" si="394"/>
        <v>0</v>
      </c>
      <c r="EY30" s="306"/>
      <c r="EZ30" s="306"/>
      <c r="FA30" s="306">
        <f t="shared" ref="FA30:FA36" si="395">EY30+EZ30</f>
        <v>0</v>
      </c>
      <c r="FB30" s="306"/>
      <c r="FC30" s="306"/>
      <c r="FD30" s="306">
        <f t="shared" ref="FD30:FD36" si="396">FB30+FC30</f>
        <v>0</v>
      </c>
      <c r="FE30" s="306"/>
      <c r="FF30" s="306"/>
      <c r="FG30" s="306">
        <f t="shared" ref="FG30:FG36" si="397">FE30+FF30</f>
        <v>0</v>
      </c>
      <c r="FH30" s="306"/>
      <c r="FI30" s="306"/>
      <c r="FJ30" s="306">
        <f t="shared" ref="FJ30:FJ36" si="398">FH30+FI30</f>
        <v>0</v>
      </c>
      <c r="FK30" s="334"/>
      <c r="FL30" s="306"/>
      <c r="FM30" s="306">
        <f t="shared" ref="FM30:FM36" si="399">FK30+FL30</f>
        <v>0</v>
      </c>
      <c r="FN30" s="334"/>
      <c r="FO30" s="306"/>
      <c r="FP30" s="306">
        <f t="shared" ref="FP30:FP36" si="400">FN30+FO30</f>
        <v>0</v>
      </c>
      <c r="FQ30" s="334"/>
      <c r="FR30" s="306"/>
      <c r="FS30" s="306">
        <f t="shared" ref="FS30:FS36" si="401">FQ30+FR30</f>
        <v>0</v>
      </c>
      <c r="FT30" s="334"/>
      <c r="FU30" s="306"/>
      <c r="FV30" s="306">
        <f t="shared" ref="FV30:FV36" si="402">FT30+FU30</f>
        <v>0</v>
      </c>
      <c r="FW30" s="334"/>
      <c r="FX30" s="306"/>
      <c r="FY30" s="306">
        <f t="shared" ref="FY30:FY36" si="403">FW30+FX30</f>
        <v>0</v>
      </c>
      <c r="FZ30" s="334"/>
      <c r="GA30" s="306"/>
      <c r="GB30" s="306">
        <f t="shared" ref="GB30:GB36" si="404">FZ30+GA30</f>
        <v>0</v>
      </c>
      <c r="GC30" s="334"/>
      <c r="GD30" s="306"/>
      <c r="GE30" s="306">
        <f t="shared" ref="GE30:GE36" si="405">GC30+GD30</f>
        <v>0</v>
      </c>
      <c r="GF30" s="334"/>
      <c r="GG30" s="306"/>
      <c r="GH30" s="306">
        <f t="shared" ref="GH30:GH36" si="406">GF30+GG30</f>
        <v>0</v>
      </c>
      <c r="GI30" s="334"/>
      <c r="GJ30" s="306"/>
      <c r="GK30" s="306">
        <f t="shared" ref="GK30:GK36" si="407">GI30+GJ30</f>
        <v>0</v>
      </c>
      <c r="GL30" s="334">
        <f t="shared" ref="GL30:GN36" si="408">EY30+FB30+FE30+FH30+FK30+FN30+FQ30+FT30+FW30+FZ30+GC30+GF30+GI30</f>
        <v>0</v>
      </c>
      <c r="GM30" s="334">
        <f t="shared" si="408"/>
        <v>0</v>
      </c>
      <c r="GN30" s="334">
        <f t="shared" si="408"/>
        <v>0</v>
      </c>
      <c r="GO30" s="334">
        <f t="shared" ref="GO30:GO36" si="409">SUM(GB30:GN30)</f>
        <v>0</v>
      </c>
      <c r="GP30" s="306"/>
      <c r="GQ30" s="306">
        <f t="shared" ref="GQ30:GQ36" si="410">GO30+GP30</f>
        <v>0</v>
      </c>
      <c r="GR30" s="334">
        <f t="shared" ref="GR30:GR36" si="411">SUM(GE30:GQ30)</f>
        <v>0</v>
      </c>
      <c r="GS30" s="306"/>
      <c r="GT30" s="306">
        <f t="shared" ref="GT30:GT36" si="412">GR30+GS30</f>
        <v>0</v>
      </c>
      <c r="GU30" s="334">
        <f t="shared" ref="GU30:GU36" si="413">SUM(GH30:GT30)</f>
        <v>0</v>
      </c>
      <c r="GV30" s="306"/>
      <c r="GW30" s="306">
        <f t="shared" ref="GW30:GW36" si="414">GU30+GV30</f>
        <v>0</v>
      </c>
      <c r="GX30" s="334">
        <f t="shared" ref="GX30:GZ36" si="415">GL30+GO30+GR30+GU30</f>
        <v>0</v>
      </c>
      <c r="GY30" s="334">
        <f t="shared" si="415"/>
        <v>0</v>
      </c>
      <c r="GZ30" s="334">
        <f t="shared" si="415"/>
        <v>0</v>
      </c>
      <c r="HA30" s="334">
        <f t="shared" ref="HA30:HC36" si="416">GX30+EV30+DR30</f>
        <v>0</v>
      </c>
      <c r="HB30" s="334">
        <f t="shared" si="416"/>
        <v>0</v>
      </c>
      <c r="HC30" s="347">
        <f t="shared" si="416"/>
        <v>0</v>
      </c>
    </row>
    <row r="31" spans="1:211" x14ac:dyDescent="0.2">
      <c r="A31" s="318" t="s">
        <v>588</v>
      </c>
      <c r="B31" s="306">
        <v>0</v>
      </c>
      <c r="C31" s="306"/>
      <c r="D31" s="306">
        <f t="shared" si="355"/>
        <v>0</v>
      </c>
      <c r="E31" s="306">
        <v>0</v>
      </c>
      <c r="F31" s="306"/>
      <c r="G31" s="306">
        <f t="shared" si="356"/>
        <v>0</v>
      </c>
      <c r="H31" s="306">
        <v>0</v>
      </c>
      <c r="I31" s="306"/>
      <c r="J31" s="306">
        <f t="shared" si="357"/>
        <v>0</v>
      </c>
      <c r="K31" s="306">
        <v>0</v>
      </c>
      <c r="L31" s="306"/>
      <c r="M31" s="306">
        <f t="shared" si="358"/>
        <v>0</v>
      </c>
      <c r="N31" s="306">
        <v>0</v>
      </c>
      <c r="O31" s="306"/>
      <c r="P31" s="306">
        <f t="shared" si="359"/>
        <v>0</v>
      </c>
      <c r="Q31" s="306">
        <v>0</v>
      </c>
      <c r="R31" s="306"/>
      <c r="S31" s="306">
        <f t="shared" si="360"/>
        <v>0</v>
      </c>
      <c r="T31" s="306">
        <v>0</v>
      </c>
      <c r="U31" s="306"/>
      <c r="V31" s="306">
        <f t="shared" si="361"/>
        <v>0</v>
      </c>
      <c r="W31" s="306">
        <v>0</v>
      </c>
      <c r="X31" s="306"/>
      <c r="Y31" s="306">
        <f t="shared" si="362"/>
        <v>0</v>
      </c>
      <c r="Z31" s="306">
        <v>0</v>
      </c>
      <c r="AA31" s="306"/>
      <c r="AB31" s="306"/>
      <c r="AC31" s="306">
        <v>0</v>
      </c>
      <c r="AD31" s="306">
        <v>60357</v>
      </c>
      <c r="AE31" s="306">
        <v>60357</v>
      </c>
      <c r="AF31" s="306"/>
      <c r="AG31" s="306"/>
      <c r="AH31" s="306">
        <f t="shared" si="363"/>
        <v>0</v>
      </c>
      <c r="AI31" s="306"/>
      <c r="AJ31" s="306"/>
      <c r="AK31" s="306">
        <f t="shared" si="364"/>
        <v>0</v>
      </c>
      <c r="AL31" s="306"/>
      <c r="AM31" s="306"/>
      <c r="AN31" s="306">
        <f t="shared" si="365"/>
        <v>0</v>
      </c>
      <c r="AO31" s="306"/>
      <c r="AP31" s="306"/>
      <c r="AQ31" s="306">
        <f t="shared" si="366"/>
        <v>0</v>
      </c>
      <c r="AR31" s="306"/>
      <c r="AS31" s="306"/>
      <c r="AT31" s="306">
        <f t="shared" si="367"/>
        <v>0</v>
      </c>
      <c r="AU31" s="306"/>
      <c r="AV31" s="306"/>
      <c r="AW31" s="306">
        <f t="shared" si="368"/>
        <v>0</v>
      </c>
      <c r="AX31" s="306"/>
      <c r="AY31" s="306"/>
      <c r="AZ31" s="306">
        <f t="shared" si="369"/>
        <v>0</v>
      </c>
      <c r="BA31" s="306"/>
      <c r="BB31" s="306"/>
      <c r="BC31" s="306">
        <f t="shared" si="370"/>
        <v>0</v>
      </c>
      <c r="BD31" s="306"/>
      <c r="BE31" s="306"/>
      <c r="BF31" s="306">
        <f t="shared" si="371"/>
        <v>0</v>
      </c>
      <c r="BG31" s="306"/>
      <c r="BH31" s="306"/>
      <c r="BI31" s="306">
        <f t="shared" si="372"/>
        <v>0</v>
      </c>
      <c r="BJ31" s="306"/>
      <c r="BK31" s="306"/>
      <c r="BL31" s="306">
        <f t="shared" si="373"/>
        <v>0</v>
      </c>
      <c r="BM31" s="306"/>
      <c r="BN31" s="306"/>
      <c r="BO31" s="306">
        <f t="shared" si="374"/>
        <v>0</v>
      </c>
      <c r="BP31" s="306"/>
      <c r="BQ31" s="306"/>
      <c r="BR31" s="306">
        <f t="shared" si="375"/>
        <v>0</v>
      </c>
      <c r="BS31" s="306"/>
      <c r="BT31" s="306"/>
      <c r="BU31" s="306">
        <f t="shared" si="376"/>
        <v>0</v>
      </c>
      <c r="BV31" s="306"/>
      <c r="BW31" s="306"/>
      <c r="BX31" s="306">
        <f t="shared" si="377"/>
        <v>0</v>
      </c>
      <c r="BY31" s="306"/>
      <c r="BZ31" s="306"/>
      <c r="CA31" s="306">
        <f t="shared" si="378"/>
        <v>0</v>
      </c>
      <c r="CB31" s="306"/>
      <c r="CC31" s="306"/>
      <c r="CD31" s="306">
        <f t="shared" si="379"/>
        <v>0</v>
      </c>
      <c r="CE31" s="306"/>
      <c r="CF31" s="306"/>
      <c r="CG31" s="306">
        <f t="shared" si="380"/>
        <v>0</v>
      </c>
      <c r="CH31" s="306"/>
      <c r="CI31" s="306"/>
      <c r="CJ31" s="306">
        <f t="shared" si="381"/>
        <v>0</v>
      </c>
      <c r="CK31" s="306"/>
      <c r="CL31" s="306"/>
      <c r="CM31" s="306">
        <f t="shared" si="382"/>
        <v>0</v>
      </c>
      <c r="CN31" s="306"/>
      <c r="CO31" s="306"/>
      <c r="CP31" s="306">
        <f t="shared" si="383"/>
        <v>0</v>
      </c>
      <c r="CQ31" s="306"/>
      <c r="CR31" s="306"/>
      <c r="CS31" s="306">
        <f t="shared" si="384"/>
        <v>0</v>
      </c>
      <c r="CT31" s="306"/>
      <c r="CU31" s="306"/>
      <c r="CV31" s="306">
        <f t="shared" si="385"/>
        <v>0</v>
      </c>
      <c r="CW31" s="306"/>
      <c r="CX31" s="306"/>
      <c r="CY31" s="306">
        <f t="shared" si="386"/>
        <v>0</v>
      </c>
      <c r="CZ31" s="306"/>
      <c r="DA31" s="306"/>
      <c r="DB31" s="306">
        <f t="shared" si="387"/>
        <v>0</v>
      </c>
      <c r="DC31" s="306"/>
      <c r="DD31" s="306"/>
      <c r="DE31" s="306">
        <f t="shared" si="388"/>
        <v>0</v>
      </c>
      <c r="DF31" s="306"/>
      <c r="DG31" s="306"/>
      <c r="DH31" s="306">
        <f t="shared" si="389"/>
        <v>0</v>
      </c>
      <c r="DI31" s="306"/>
      <c r="DJ31" s="306"/>
      <c r="DK31" s="306">
        <f t="shared" si="390"/>
        <v>0</v>
      </c>
      <c r="DL31" s="306"/>
      <c r="DM31" s="306"/>
      <c r="DN31" s="306">
        <f t="shared" si="391"/>
        <v>0</v>
      </c>
      <c r="DO31" s="306"/>
      <c r="DP31" s="306"/>
      <c r="DQ31" s="306">
        <f t="shared" si="392"/>
        <v>0</v>
      </c>
      <c r="DR31" s="394">
        <f t="shared" si="393"/>
        <v>0</v>
      </c>
      <c r="DS31" s="394">
        <f t="shared" si="393"/>
        <v>60357</v>
      </c>
      <c r="DT31" s="394">
        <f t="shared" si="393"/>
        <v>60357</v>
      </c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306"/>
      <c r="EG31" s="306"/>
      <c r="EH31" s="306"/>
      <c r="EI31" s="306"/>
      <c r="EJ31" s="306"/>
      <c r="EK31" s="306"/>
      <c r="EL31" s="306"/>
      <c r="EM31" s="306"/>
      <c r="EN31" s="306"/>
      <c r="EO31" s="306"/>
      <c r="EP31" s="306"/>
      <c r="EQ31" s="306"/>
      <c r="ER31" s="306"/>
      <c r="ES31" s="306"/>
      <c r="ET31" s="306"/>
      <c r="EU31" s="306"/>
      <c r="EV31" s="394">
        <f t="shared" si="394"/>
        <v>0</v>
      </c>
      <c r="EW31" s="394">
        <f t="shared" si="394"/>
        <v>0</v>
      </c>
      <c r="EX31" s="394">
        <f t="shared" si="394"/>
        <v>0</v>
      </c>
      <c r="EY31" s="306"/>
      <c r="EZ31" s="306"/>
      <c r="FA31" s="306">
        <f t="shared" si="395"/>
        <v>0</v>
      </c>
      <c r="FB31" s="306"/>
      <c r="FC31" s="306"/>
      <c r="FD31" s="306">
        <f t="shared" si="396"/>
        <v>0</v>
      </c>
      <c r="FE31" s="306"/>
      <c r="FF31" s="306"/>
      <c r="FG31" s="306">
        <f t="shared" si="397"/>
        <v>0</v>
      </c>
      <c r="FH31" s="306"/>
      <c r="FI31" s="306"/>
      <c r="FJ31" s="306">
        <f t="shared" si="398"/>
        <v>0</v>
      </c>
      <c r="FK31" s="334"/>
      <c r="FL31" s="306"/>
      <c r="FM31" s="306">
        <f t="shared" si="399"/>
        <v>0</v>
      </c>
      <c r="FN31" s="334"/>
      <c r="FO31" s="306"/>
      <c r="FP31" s="306">
        <f t="shared" si="400"/>
        <v>0</v>
      </c>
      <c r="FQ31" s="334"/>
      <c r="FR31" s="306"/>
      <c r="FS31" s="306">
        <f t="shared" si="401"/>
        <v>0</v>
      </c>
      <c r="FT31" s="334"/>
      <c r="FU31" s="306"/>
      <c r="FV31" s="306">
        <f t="shared" si="402"/>
        <v>0</v>
      </c>
      <c r="FW31" s="334"/>
      <c r="FX31" s="306"/>
      <c r="FY31" s="306">
        <f t="shared" si="403"/>
        <v>0</v>
      </c>
      <c r="FZ31" s="334"/>
      <c r="GA31" s="306"/>
      <c r="GB31" s="306">
        <f t="shared" si="404"/>
        <v>0</v>
      </c>
      <c r="GC31" s="334"/>
      <c r="GD31" s="306"/>
      <c r="GE31" s="306">
        <f t="shared" si="405"/>
        <v>0</v>
      </c>
      <c r="GF31" s="334"/>
      <c r="GG31" s="306"/>
      <c r="GH31" s="306">
        <f t="shared" si="406"/>
        <v>0</v>
      </c>
      <c r="GI31" s="334"/>
      <c r="GJ31" s="306"/>
      <c r="GK31" s="306">
        <f t="shared" si="407"/>
        <v>0</v>
      </c>
      <c r="GL31" s="334">
        <f t="shared" si="408"/>
        <v>0</v>
      </c>
      <c r="GM31" s="334">
        <f t="shared" si="408"/>
        <v>0</v>
      </c>
      <c r="GN31" s="334">
        <f t="shared" si="408"/>
        <v>0</v>
      </c>
      <c r="GO31" s="334">
        <f t="shared" si="409"/>
        <v>0</v>
      </c>
      <c r="GP31" s="306"/>
      <c r="GQ31" s="306">
        <f t="shared" si="410"/>
        <v>0</v>
      </c>
      <c r="GR31" s="334">
        <f t="shared" si="411"/>
        <v>0</v>
      </c>
      <c r="GS31" s="306"/>
      <c r="GT31" s="306">
        <f t="shared" si="412"/>
        <v>0</v>
      </c>
      <c r="GU31" s="334">
        <f t="shared" si="413"/>
        <v>0</v>
      </c>
      <c r="GV31" s="306"/>
      <c r="GW31" s="306">
        <f t="shared" si="414"/>
        <v>0</v>
      </c>
      <c r="GX31" s="334">
        <f t="shared" si="415"/>
        <v>0</v>
      </c>
      <c r="GY31" s="334">
        <f t="shared" si="415"/>
        <v>0</v>
      </c>
      <c r="GZ31" s="334">
        <f t="shared" si="415"/>
        <v>0</v>
      </c>
      <c r="HA31" s="334">
        <f t="shared" si="416"/>
        <v>0</v>
      </c>
      <c r="HB31" s="334">
        <f t="shared" si="416"/>
        <v>60357</v>
      </c>
      <c r="HC31" s="347">
        <f t="shared" si="416"/>
        <v>60357</v>
      </c>
    </row>
    <row r="32" spans="1:211" x14ac:dyDescent="0.2">
      <c r="A32" s="318" t="s">
        <v>589</v>
      </c>
      <c r="B32" s="306">
        <v>0</v>
      </c>
      <c r="C32" s="306"/>
      <c r="D32" s="306">
        <f t="shared" si="355"/>
        <v>0</v>
      </c>
      <c r="E32" s="306">
        <v>0</v>
      </c>
      <c r="F32" s="306"/>
      <c r="G32" s="306">
        <f t="shared" si="356"/>
        <v>0</v>
      </c>
      <c r="H32" s="306">
        <v>0</v>
      </c>
      <c r="I32" s="306"/>
      <c r="J32" s="306">
        <f t="shared" si="357"/>
        <v>0</v>
      </c>
      <c r="K32" s="306">
        <v>0</v>
      </c>
      <c r="L32" s="306"/>
      <c r="M32" s="306">
        <f t="shared" si="358"/>
        <v>0</v>
      </c>
      <c r="N32" s="306">
        <v>0</v>
      </c>
      <c r="O32" s="306"/>
      <c r="P32" s="306">
        <f t="shared" si="359"/>
        <v>0</v>
      </c>
      <c r="Q32" s="306">
        <v>0</v>
      </c>
      <c r="R32" s="306"/>
      <c r="S32" s="306">
        <f t="shared" si="360"/>
        <v>0</v>
      </c>
      <c r="T32" s="306">
        <v>0</v>
      </c>
      <c r="U32" s="306"/>
      <c r="V32" s="306">
        <f t="shared" si="361"/>
        <v>0</v>
      </c>
      <c r="W32" s="306">
        <v>0</v>
      </c>
      <c r="X32" s="306"/>
      <c r="Y32" s="306">
        <f t="shared" si="362"/>
        <v>0</v>
      </c>
      <c r="Z32" s="306"/>
      <c r="AA32" s="306"/>
      <c r="AB32" s="306"/>
      <c r="AC32" s="306"/>
      <c r="AD32" s="306"/>
      <c r="AE32" s="306"/>
      <c r="AF32" s="306"/>
      <c r="AG32" s="306"/>
      <c r="AH32" s="306">
        <f t="shared" si="363"/>
        <v>0</v>
      </c>
      <c r="AI32" s="306"/>
      <c r="AJ32" s="306"/>
      <c r="AK32" s="306">
        <f t="shared" si="364"/>
        <v>0</v>
      </c>
      <c r="AL32" s="306"/>
      <c r="AM32" s="306"/>
      <c r="AN32" s="306">
        <f t="shared" si="365"/>
        <v>0</v>
      </c>
      <c r="AO32" s="306"/>
      <c r="AP32" s="306"/>
      <c r="AQ32" s="306">
        <f t="shared" si="366"/>
        <v>0</v>
      </c>
      <c r="AR32" s="306"/>
      <c r="AS32" s="306"/>
      <c r="AT32" s="306">
        <f t="shared" si="367"/>
        <v>0</v>
      </c>
      <c r="AU32" s="306"/>
      <c r="AV32" s="306"/>
      <c r="AW32" s="306">
        <f t="shared" si="368"/>
        <v>0</v>
      </c>
      <c r="AX32" s="306"/>
      <c r="AY32" s="306"/>
      <c r="AZ32" s="306">
        <f t="shared" si="369"/>
        <v>0</v>
      </c>
      <c r="BA32" s="306"/>
      <c r="BB32" s="306"/>
      <c r="BC32" s="306">
        <f t="shared" si="370"/>
        <v>0</v>
      </c>
      <c r="BD32" s="306"/>
      <c r="BE32" s="306"/>
      <c r="BF32" s="306">
        <f t="shared" si="371"/>
        <v>0</v>
      </c>
      <c r="BG32" s="306"/>
      <c r="BH32" s="306"/>
      <c r="BI32" s="306">
        <f t="shared" si="372"/>
        <v>0</v>
      </c>
      <c r="BJ32" s="306"/>
      <c r="BK32" s="306"/>
      <c r="BL32" s="306">
        <f t="shared" si="373"/>
        <v>0</v>
      </c>
      <c r="BM32" s="306"/>
      <c r="BN32" s="306"/>
      <c r="BO32" s="306">
        <f t="shared" si="374"/>
        <v>0</v>
      </c>
      <c r="BP32" s="306"/>
      <c r="BQ32" s="306"/>
      <c r="BR32" s="306">
        <f t="shared" si="375"/>
        <v>0</v>
      </c>
      <c r="BS32" s="306"/>
      <c r="BT32" s="306"/>
      <c r="BU32" s="306">
        <f t="shared" si="376"/>
        <v>0</v>
      </c>
      <c r="BV32" s="306"/>
      <c r="BW32" s="306"/>
      <c r="BX32" s="306">
        <f t="shared" si="377"/>
        <v>0</v>
      </c>
      <c r="BY32" s="306"/>
      <c r="BZ32" s="306"/>
      <c r="CA32" s="306">
        <f t="shared" si="378"/>
        <v>0</v>
      </c>
      <c r="CB32" s="306"/>
      <c r="CC32" s="306"/>
      <c r="CD32" s="306">
        <f t="shared" si="379"/>
        <v>0</v>
      </c>
      <c r="CE32" s="306"/>
      <c r="CF32" s="306"/>
      <c r="CG32" s="306">
        <f t="shared" si="380"/>
        <v>0</v>
      </c>
      <c r="CH32" s="306"/>
      <c r="CI32" s="306"/>
      <c r="CJ32" s="306">
        <f t="shared" si="381"/>
        <v>0</v>
      </c>
      <c r="CK32" s="306"/>
      <c r="CL32" s="306"/>
      <c r="CM32" s="306">
        <f t="shared" si="382"/>
        <v>0</v>
      </c>
      <c r="CN32" s="306"/>
      <c r="CO32" s="306"/>
      <c r="CP32" s="306">
        <f t="shared" si="383"/>
        <v>0</v>
      </c>
      <c r="CQ32" s="306"/>
      <c r="CR32" s="306"/>
      <c r="CS32" s="306">
        <f t="shared" si="384"/>
        <v>0</v>
      </c>
      <c r="CT32" s="306"/>
      <c r="CU32" s="306"/>
      <c r="CV32" s="306">
        <f t="shared" si="385"/>
        <v>0</v>
      </c>
      <c r="CW32" s="306"/>
      <c r="CX32" s="306"/>
      <c r="CY32" s="306">
        <f t="shared" si="386"/>
        <v>0</v>
      </c>
      <c r="CZ32" s="306"/>
      <c r="DA32" s="306"/>
      <c r="DB32" s="306">
        <f t="shared" si="387"/>
        <v>0</v>
      </c>
      <c r="DC32" s="306"/>
      <c r="DD32" s="306"/>
      <c r="DE32" s="306">
        <f t="shared" si="388"/>
        <v>0</v>
      </c>
      <c r="DF32" s="306"/>
      <c r="DG32" s="306"/>
      <c r="DH32" s="306">
        <f t="shared" si="389"/>
        <v>0</v>
      </c>
      <c r="DI32" s="306"/>
      <c r="DJ32" s="306"/>
      <c r="DK32" s="306">
        <f t="shared" si="390"/>
        <v>0</v>
      </c>
      <c r="DL32" s="306"/>
      <c r="DM32" s="306"/>
      <c r="DN32" s="306">
        <f t="shared" si="391"/>
        <v>0</v>
      </c>
      <c r="DO32" s="306"/>
      <c r="DP32" s="306"/>
      <c r="DQ32" s="306">
        <f t="shared" si="392"/>
        <v>0</v>
      </c>
      <c r="DR32" s="394">
        <f t="shared" si="393"/>
        <v>0</v>
      </c>
      <c r="DS32" s="394">
        <f t="shared" si="393"/>
        <v>0</v>
      </c>
      <c r="DT32" s="394">
        <f t="shared" si="393"/>
        <v>0</v>
      </c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94">
        <f t="shared" si="394"/>
        <v>0</v>
      </c>
      <c r="EW32" s="394">
        <f t="shared" si="394"/>
        <v>0</v>
      </c>
      <c r="EX32" s="394">
        <f t="shared" si="394"/>
        <v>0</v>
      </c>
      <c r="EY32" s="306"/>
      <c r="EZ32" s="306"/>
      <c r="FA32" s="306">
        <f t="shared" si="395"/>
        <v>0</v>
      </c>
      <c r="FB32" s="306"/>
      <c r="FC32" s="306"/>
      <c r="FD32" s="306">
        <f t="shared" si="396"/>
        <v>0</v>
      </c>
      <c r="FE32" s="306"/>
      <c r="FF32" s="306"/>
      <c r="FG32" s="306">
        <f t="shared" si="397"/>
        <v>0</v>
      </c>
      <c r="FH32" s="306"/>
      <c r="FI32" s="306"/>
      <c r="FJ32" s="306">
        <f t="shared" si="398"/>
        <v>0</v>
      </c>
      <c r="FK32" s="334"/>
      <c r="FL32" s="306"/>
      <c r="FM32" s="306">
        <f t="shared" si="399"/>
        <v>0</v>
      </c>
      <c r="FN32" s="334"/>
      <c r="FO32" s="306"/>
      <c r="FP32" s="306">
        <f t="shared" si="400"/>
        <v>0</v>
      </c>
      <c r="FQ32" s="334"/>
      <c r="FR32" s="306"/>
      <c r="FS32" s="306">
        <f t="shared" si="401"/>
        <v>0</v>
      </c>
      <c r="FT32" s="334"/>
      <c r="FU32" s="306"/>
      <c r="FV32" s="306">
        <f t="shared" si="402"/>
        <v>0</v>
      </c>
      <c r="FW32" s="334"/>
      <c r="FX32" s="306"/>
      <c r="FY32" s="306">
        <f t="shared" si="403"/>
        <v>0</v>
      </c>
      <c r="FZ32" s="334"/>
      <c r="GA32" s="306"/>
      <c r="GB32" s="306">
        <f t="shared" si="404"/>
        <v>0</v>
      </c>
      <c r="GC32" s="334"/>
      <c r="GD32" s="306"/>
      <c r="GE32" s="306">
        <f t="shared" si="405"/>
        <v>0</v>
      </c>
      <c r="GF32" s="334"/>
      <c r="GG32" s="306"/>
      <c r="GH32" s="306">
        <f t="shared" si="406"/>
        <v>0</v>
      </c>
      <c r="GI32" s="334"/>
      <c r="GJ32" s="306"/>
      <c r="GK32" s="306">
        <f t="shared" si="407"/>
        <v>0</v>
      </c>
      <c r="GL32" s="334">
        <f t="shared" si="408"/>
        <v>0</v>
      </c>
      <c r="GM32" s="334">
        <f t="shared" si="408"/>
        <v>0</v>
      </c>
      <c r="GN32" s="334">
        <f t="shared" si="408"/>
        <v>0</v>
      </c>
      <c r="GO32" s="334">
        <f t="shared" si="409"/>
        <v>0</v>
      </c>
      <c r="GP32" s="306"/>
      <c r="GQ32" s="306">
        <f t="shared" si="410"/>
        <v>0</v>
      </c>
      <c r="GR32" s="334">
        <f t="shared" si="411"/>
        <v>0</v>
      </c>
      <c r="GS32" s="306"/>
      <c r="GT32" s="306">
        <f t="shared" si="412"/>
        <v>0</v>
      </c>
      <c r="GU32" s="334">
        <f t="shared" si="413"/>
        <v>0</v>
      </c>
      <c r="GV32" s="306"/>
      <c r="GW32" s="306">
        <f t="shared" si="414"/>
        <v>0</v>
      </c>
      <c r="GX32" s="334">
        <f t="shared" si="415"/>
        <v>0</v>
      </c>
      <c r="GY32" s="334">
        <f t="shared" si="415"/>
        <v>0</v>
      </c>
      <c r="GZ32" s="334">
        <f t="shared" si="415"/>
        <v>0</v>
      </c>
      <c r="HA32" s="334">
        <f t="shared" si="416"/>
        <v>0</v>
      </c>
      <c r="HB32" s="334">
        <f t="shared" si="416"/>
        <v>0</v>
      </c>
      <c r="HC32" s="347">
        <f t="shared" si="416"/>
        <v>0</v>
      </c>
    </row>
    <row r="33" spans="1:211" x14ac:dyDescent="0.2">
      <c r="A33" s="318" t="s">
        <v>590</v>
      </c>
      <c r="B33" s="306">
        <v>0</v>
      </c>
      <c r="C33" s="306"/>
      <c r="D33" s="306">
        <f t="shared" si="355"/>
        <v>0</v>
      </c>
      <c r="E33" s="306">
        <v>0</v>
      </c>
      <c r="F33" s="306"/>
      <c r="G33" s="306">
        <f t="shared" si="356"/>
        <v>0</v>
      </c>
      <c r="H33" s="306">
        <v>0</v>
      </c>
      <c r="I33" s="306"/>
      <c r="J33" s="306">
        <f t="shared" si="357"/>
        <v>0</v>
      </c>
      <c r="K33" s="306">
        <v>0</v>
      </c>
      <c r="L33" s="306"/>
      <c r="M33" s="306">
        <f t="shared" si="358"/>
        <v>0</v>
      </c>
      <c r="N33" s="306">
        <v>0</v>
      </c>
      <c r="O33" s="306"/>
      <c r="P33" s="306">
        <f t="shared" si="359"/>
        <v>0</v>
      </c>
      <c r="Q33" s="306">
        <v>0</v>
      </c>
      <c r="R33" s="306"/>
      <c r="S33" s="306">
        <f t="shared" si="360"/>
        <v>0</v>
      </c>
      <c r="T33" s="306">
        <v>0</v>
      </c>
      <c r="U33" s="306"/>
      <c r="V33" s="306">
        <f t="shared" si="361"/>
        <v>0</v>
      </c>
      <c r="W33" s="306">
        <v>0</v>
      </c>
      <c r="X33" s="306"/>
      <c r="Y33" s="306">
        <f t="shared" si="362"/>
        <v>0</v>
      </c>
      <c r="Z33" s="306"/>
      <c r="AA33" s="306"/>
      <c r="AB33" s="306"/>
      <c r="AC33" s="306"/>
      <c r="AD33" s="306"/>
      <c r="AE33" s="306"/>
      <c r="AF33" s="306"/>
      <c r="AG33" s="306"/>
      <c r="AH33" s="306">
        <f t="shared" si="363"/>
        <v>0</v>
      </c>
      <c r="AI33" s="306"/>
      <c r="AJ33" s="306"/>
      <c r="AK33" s="306">
        <f t="shared" si="364"/>
        <v>0</v>
      </c>
      <c r="AL33" s="306"/>
      <c r="AM33" s="306"/>
      <c r="AN33" s="306">
        <f t="shared" si="365"/>
        <v>0</v>
      </c>
      <c r="AO33" s="306"/>
      <c r="AP33" s="306"/>
      <c r="AQ33" s="306">
        <f t="shared" si="366"/>
        <v>0</v>
      </c>
      <c r="AR33" s="306"/>
      <c r="AS33" s="306"/>
      <c r="AT33" s="306">
        <f t="shared" si="367"/>
        <v>0</v>
      </c>
      <c r="AU33" s="306"/>
      <c r="AV33" s="306"/>
      <c r="AW33" s="306">
        <f t="shared" si="368"/>
        <v>0</v>
      </c>
      <c r="AX33" s="306"/>
      <c r="AY33" s="306"/>
      <c r="AZ33" s="306">
        <f t="shared" si="369"/>
        <v>0</v>
      </c>
      <c r="BA33" s="306"/>
      <c r="BB33" s="306"/>
      <c r="BC33" s="306">
        <f t="shared" si="370"/>
        <v>0</v>
      </c>
      <c r="BD33" s="306"/>
      <c r="BE33" s="306"/>
      <c r="BF33" s="306">
        <f t="shared" si="371"/>
        <v>0</v>
      </c>
      <c r="BG33" s="306"/>
      <c r="BH33" s="306"/>
      <c r="BI33" s="306">
        <f t="shared" si="372"/>
        <v>0</v>
      </c>
      <c r="BJ33" s="306"/>
      <c r="BK33" s="306"/>
      <c r="BL33" s="306">
        <f t="shared" si="373"/>
        <v>0</v>
      </c>
      <c r="BM33" s="306"/>
      <c r="BN33" s="306"/>
      <c r="BO33" s="306">
        <f t="shared" si="374"/>
        <v>0</v>
      </c>
      <c r="BP33" s="306"/>
      <c r="BQ33" s="306"/>
      <c r="BR33" s="306">
        <f t="shared" si="375"/>
        <v>0</v>
      </c>
      <c r="BS33" s="306"/>
      <c r="BT33" s="306"/>
      <c r="BU33" s="306">
        <f t="shared" si="376"/>
        <v>0</v>
      </c>
      <c r="BV33" s="306"/>
      <c r="BW33" s="306"/>
      <c r="BX33" s="306">
        <f t="shared" si="377"/>
        <v>0</v>
      </c>
      <c r="BY33" s="306"/>
      <c r="BZ33" s="306"/>
      <c r="CA33" s="306">
        <f t="shared" si="378"/>
        <v>0</v>
      </c>
      <c r="CB33" s="306"/>
      <c r="CC33" s="306"/>
      <c r="CD33" s="306">
        <f t="shared" si="379"/>
        <v>0</v>
      </c>
      <c r="CE33" s="306"/>
      <c r="CF33" s="306"/>
      <c r="CG33" s="306">
        <f t="shared" si="380"/>
        <v>0</v>
      </c>
      <c r="CH33" s="306"/>
      <c r="CI33" s="306"/>
      <c r="CJ33" s="306">
        <f t="shared" si="381"/>
        <v>0</v>
      </c>
      <c r="CK33" s="306"/>
      <c r="CL33" s="306"/>
      <c r="CM33" s="306">
        <f t="shared" si="382"/>
        <v>0</v>
      </c>
      <c r="CN33" s="306"/>
      <c r="CO33" s="306"/>
      <c r="CP33" s="306">
        <f t="shared" si="383"/>
        <v>0</v>
      </c>
      <c r="CQ33" s="306"/>
      <c r="CR33" s="306"/>
      <c r="CS33" s="306">
        <f t="shared" si="384"/>
        <v>0</v>
      </c>
      <c r="CT33" s="306"/>
      <c r="CU33" s="306"/>
      <c r="CV33" s="306">
        <f t="shared" si="385"/>
        <v>0</v>
      </c>
      <c r="CW33" s="306"/>
      <c r="CX33" s="306"/>
      <c r="CY33" s="306">
        <f t="shared" si="386"/>
        <v>0</v>
      </c>
      <c r="CZ33" s="306"/>
      <c r="DA33" s="306"/>
      <c r="DB33" s="306">
        <f t="shared" si="387"/>
        <v>0</v>
      </c>
      <c r="DC33" s="306"/>
      <c r="DD33" s="306"/>
      <c r="DE33" s="306">
        <f t="shared" si="388"/>
        <v>0</v>
      </c>
      <c r="DF33" s="306"/>
      <c r="DG33" s="306"/>
      <c r="DH33" s="306">
        <f t="shared" si="389"/>
        <v>0</v>
      </c>
      <c r="DI33" s="306"/>
      <c r="DJ33" s="306"/>
      <c r="DK33" s="306">
        <f t="shared" si="390"/>
        <v>0</v>
      </c>
      <c r="DL33" s="306"/>
      <c r="DM33" s="306"/>
      <c r="DN33" s="306">
        <f t="shared" si="391"/>
        <v>0</v>
      </c>
      <c r="DO33" s="306"/>
      <c r="DP33" s="306"/>
      <c r="DQ33" s="306">
        <f t="shared" si="392"/>
        <v>0</v>
      </c>
      <c r="DR33" s="394">
        <f t="shared" si="393"/>
        <v>0</v>
      </c>
      <c r="DS33" s="394">
        <f t="shared" si="393"/>
        <v>0</v>
      </c>
      <c r="DT33" s="394">
        <f t="shared" si="393"/>
        <v>0</v>
      </c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94">
        <f t="shared" si="394"/>
        <v>0</v>
      </c>
      <c r="EW33" s="394">
        <f t="shared" si="394"/>
        <v>0</v>
      </c>
      <c r="EX33" s="394">
        <f t="shared" si="394"/>
        <v>0</v>
      </c>
      <c r="EY33" s="306"/>
      <c r="EZ33" s="306"/>
      <c r="FA33" s="306">
        <f t="shared" si="395"/>
        <v>0</v>
      </c>
      <c r="FB33" s="306"/>
      <c r="FC33" s="306"/>
      <c r="FD33" s="306">
        <f t="shared" si="396"/>
        <v>0</v>
      </c>
      <c r="FE33" s="306"/>
      <c r="FF33" s="306"/>
      <c r="FG33" s="306">
        <f t="shared" si="397"/>
        <v>0</v>
      </c>
      <c r="FH33" s="306"/>
      <c r="FI33" s="306"/>
      <c r="FJ33" s="306">
        <f t="shared" si="398"/>
        <v>0</v>
      </c>
      <c r="FK33" s="334"/>
      <c r="FL33" s="306"/>
      <c r="FM33" s="306">
        <f t="shared" si="399"/>
        <v>0</v>
      </c>
      <c r="FN33" s="334"/>
      <c r="FO33" s="306"/>
      <c r="FP33" s="306">
        <f t="shared" si="400"/>
        <v>0</v>
      </c>
      <c r="FQ33" s="334"/>
      <c r="FR33" s="306"/>
      <c r="FS33" s="306">
        <f t="shared" si="401"/>
        <v>0</v>
      </c>
      <c r="FT33" s="334"/>
      <c r="FU33" s="306"/>
      <c r="FV33" s="306">
        <f t="shared" si="402"/>
        <v>0</v>
      </c>
      <c r="FW33" s="334"/>
      <c r="FX33" s="306"/>
      <c r="FY33" s="306">
        <f t="shared" si="403"/>
        <v>0</v>
      </c>
      <c r="FZ33" s="334"/>
      <c r="GA33" s="306"/>
      <c r="GB33" s="306">
        <f t="shared" si="404"/>
        <v>0</v>
      </c>
      <c r="GC33" s="334"/>
      <c r="GD33" s="306"/>
      <c r="GE33" s="306">
        <f t="shared" si="405"/>
        <v>0</v>
      </c>
      <c r="GF33" s="334"/>
      <c r="GG33" s="306"/>
      <c r="GH33" s="306">
        <f t="shared" si="406"/>
        <v>0</v>
      </c>
      <c r="GI33" s="334"/>
      <c r="GJ33" s="306"/>
      <c r="GK33" s="306">
        <f t="shared" si="407"/>
        <v>0</v>
      </c>
      <c r="GL33" s="334">
        <f t="shared" si="408"/>
        <v>0</v>
      </c>
      <c r="GM33" s="334">
        <f t="shared" si="408"/>
        <v>0</v>
      </c>
      <c r="GN33" s="334">
        <f t="shared" si="408"/>
        <v>0</v>
      </c>
      <c r="GO33" s="334">
        <f t="shared" si="409"/>
        <v>0</v>
      </c>
      <c r="GP33" s="306"/>
      <c r="GQ33" s="306">
        <f t="shared" si="410"/>
        <v>0</v>
      </c>
      <c r="GR33" s="334">
        <f t="shared" si="411"/>
        <v>0</v>
      </c>
      <c r="GS33" s="306"/>
      <c r="GT33" s="306">
        <f t="shared" si="412"/>
        <v>0</v>
      </c>
      <c r="GU33" s="334">
        <f t="shared" si="413"/>
        <v>0</v>
      </c>
      <c r="GV33" s="306"/>
      <c r="GW33" s="306">
        <f t="shared" si="414"/>
        <v>0</v>
      </c>
      <c r="GX33" s="334">
        <f t="shared" si="415"/>
        <v>0</v>
      </c>
      <c r="GY33" s="334">
        <f t="shared" si="415"/>
        <v>0</v>
      </c>
      <c r="GZ33" s="334">
        <f t="shared" si="415"/>
        <v>0</v>
      </c>
      <c r="HA33" s="334">
        <f t="shared" si="416"/>
        <v>0</v>
      </c>
      <c r="HB33" s="334">
        <f t="shared" si="416"/>
        <v>0</v>
      </c>
      <c r="HC33" s="347">
        <f t="shared" si="416"/>
        <v>0</v>
      </c>
    </row>
    <row r="34" spans="1:211" x14ac:dyDescent="0.2">
      <c r="A34" s="318" t="s">
        <v>591</v>
      </c>
      <c r="B34" s="306">
        <v>0</v>
      </c>
      <c r="C34" s="306"/>
      <c r="D34" s="306">
        <f t="shared" si="355"/>
        <v>0</v>
      </c>
      <c r="E34" s="306">
        <v>0</v>
      </c>
      <c r="F34" s="306"/>
      <c r="G34" s="306">
        <f t="shared" si="356"/>
        <v>0</v>
      </c>
      <c r="H34" s="306">
        <v>0</v>
      </c>
      <c r="I34" s="306"/>
      <c r="J34" s="306">
        <f t="shared" si="357"/>
        <v>0</v>
      </c>
      <c r="K34" s="306">
        <v>0</v>
      </c>
      <c r="L34" s="306"/>
      <c r="M34" s="306">
        <f t="shared" si="358"/>
        <v>0</v>
      </c>
      <c r="N34" s="306">
        <v>0</v>
      </c>
      <c r="O34" s="306"/>
      <c r="P34" s="306">
        <f t="shared" si="359"/>
        <v>0</v>
      </c>
      <c r="Q34" s="306">
        <v>0</v>
      </c>
      <c r="R34" s="306"/>
      <c r="S34" s="306">
        <f t="shared" si="360"/>
        <v>0</v>
      </c>
      <c r="T34" s="306">
        <v>0</v>
      </c>
      <c r="U34" s="306"/>
      <c r="V34" s="306">
        <f t="shared" si="361"/>
        <v>0</v>
      </c>
      <c r="W34" s="306">
        <v>0</v>
      </c>
      <c r="X34" s="306"/>
      <c r="Y34" s="306">
        <f t="shared" si="362"/>
        <v>0</v>
      </c>
      <c r="Z34" s="306">
        <v>0</v>
      </c>
      <c r="AA34" s="306"/>
      <c r="AB34" s="306"/>
      <c r="AC34" s="306"/>
      <c r="AD34" s="306"/>
      <c r="AE34" s="306"/>
      <c r="AF34" s="306"/>
      <c r="AG34" s="306"/>
      <c r="AH34" s="306">
        <f t="shared" si="363"/>
        <v>0</v>
      </c>
      <c r="AI34" s="306"/>
      <c r="AJ34" s="306"/>
      <c r="AK34" s="306">
        <f t="shared" si="364"/>
        <v>0</v>
      </c>
      <c r="AL34" s="306"/>
      <c r="AM34" s="306"/>
      <c r="AN34" s="306">
        <f t="shared" si="365"/>
        <v>0</v>
      </c>
      <c r="AO34" s="306"/>
      <c r="AP34" s="306"/>
      <c r="AQ34" s="306">
        <f t="shared" si="366"/>
        <v>0</v>
      </c>
      <c r="AR34" s="306"/>
      <c r="AS34" s="306"/>
      <c r="AT34" s="306">
        <f t="shared" si="367"/>
        <v>0</v>
      </c>
      <c r="AU34" s="306"/>
      <c r="AV34" s="306"/>
      <c r="AW34" s="306">
        <f t="shared" si="368"/>
        <v>0</v>
      </c>
      <c r="AX34" s="306"/>
      <c r="AY34" s="306"/>
      <c r="AZ34" s="306">
        <f t="shared" si="369"/>
        <v>0</v>
      </c>
      <c r="BA34" s="306"/>
      <c r="BB34" s="306"/>
      <c r="BC34" s="306">
        <f t="shared" si="370"/>
        <v>0</v>
      </c>
      <c r="BD34" s="306"/>
      <c r="BE34" s="306"/>
      <c r="BF34" s="306">
        <f t="shared" si="371"/>
        <v>0</v>
      </c>
      <c r="BG34" s="306"/>
      <c r="BH34" s="306"/>
      <c r="BI34" s="306">
        <f t="shared" si="372"/>
        <v>0</v>
      </c>
      <c r="BJ34" s="306"/>
      <c r="BK34" s="306"/>
      <c r="BL34" s="306">
        <f t="shared" si="373"/>
        <v>0</v>
      </c>
      <c r="BM34" s="306"/>
      <c r="BN34" s="306"/>
      <c r="BO34" s="306">
        <f t="shared" si="374"/>
        <v>0</v>
      </c>
      <c r="BP34" s="306"/>
      <c r="BQ34" s="306"/>
      <c r="BR34" s="306">
        <f t="shared" si="375"/>
        <v>0</v>
      </c>
      <c r="BS34" s="306"/>
      <c r="BT34" s="306"/>
      <c r="BU34" s="306">
        <f t="shared" si="376"/>
        <v>0</v>
      </c>
      <c r="BV34" s="306"/>
      <c r="BW34" s="306"/>
      <c r="BX34" s="306">
        <f t="shared" si="377"/>
        <v>0</v>
      </c>
      <c r="BY34" s="306"/>
      <c r="BZ34" s="306"/>
      <c r="CA34" s="306">
        <f t="shared" si="378"/>
        <v>0</v>
      </c>
      <c r="CB34" s="306"/>
      <c r="CC34" s="306"/>
      <c r="CD34" s="306">
        <f t="shared" si="379"/>
        <v>0</v>
      </c>
      <c r="CE34" s="306"/>
      <c r="CF34" s="306"/>
      <c r="CG34" s="306">
        <f t="shared" si="380"/>
        <v>0</v>
      </c>
      <c r="CH34" s="306"/>
      <c r="CI34" s="306"/>
      <c r="CJ34" s="306">
        <f t="shared" si="381"/>
        <v>0</v>
      </c>
      <c r="CK34" s="306"/>
      <c r="CL34" s="306"/>
      <c r="CM34" s="306">
        <f t="shared" si="382"/>
        <v>0</v>
      </c>
      <c r="CN34" s="306"/>
      <c r="CO34" s="306"/>
      <c r="CP34" s="306">
        <f t="shared" si="383"/>
        <v>0</v>
      </c>
      <c r="CQ34" s="306"/>
      <c r="CR34" s="306"/>
      <c r="CS34" s="306">
        <f t="shared" si="384"/>
        <v>0</v>
      </c>
      <c r="CT34" s="306"/>
      <c r="CU34" s="306"/>
      <c r="CV34" s="306">
        <f t="shared" si="385"/>
        <v>0</v>
      </c>
      <c r="CW34" s="306"/>
      <c r="CX34" s="306"/>
      <c r="CY34" s="306">
        <f t="shared" si="386"/>
        <v>0</v>
      </c>
      <c r="CZ34" s="306"/>
      <c r="DA34" s="306"/>
      <c r="DB34" s="306">
        <f t="shared" si="387"/>
        <v>0</v>
      </c>
      <c r="DC34" s="306"/>
      <c r="DD34" s="306"/>
      <c r="DE34" s="306">
        <f t="shared" si="388"/>
        <v>0</v>
      </c>
      <c r="DF34" s="306"/>
      <c r="DG34" s="306"/>
      <c r="DH34" s="306">
        <f t="shared" si="389"/>
        <v>0</v>
      </c>
      <c r="DI34" s="306"/>
      <c r="DJ34" s="306"/>
      <c r="DK34" s="306">
        <f t="shared" si="390"/>
        <v>0</v>
      </c>
      <c r="DL34" s="306"/>
      <c r="DM34" s="306"/>
      <c r="DN34" s="306">
        <f t="shared" si="391"/>
        <v>0</v>
      </c>
      <c r="DO34" s="306"/>
      <c r="DP34" s="306"/>
      <c r="DQ34" s="306">
        <f t="shared" si="392"/>
        <v>0</v>
      </c>
      <c r="DR34" s="394">
        <f t="shared" si="393"/>
        <v>0</v>
      </c>
      <c r="DS34" s="394">
        <f t="shared" si="393"/>
        <v>0</v>
      </c>
      <c r="DT34" s="394">
        <f t="shared" si="393"/>
        <v>0</v>
      </c>
      <c r="DU34" s="306">
        <v>0</v>
      </c>
      <c r="DV34" s="306">
        <v>12522</v>
      </c>
      <c r="DW34" s="306">
        <v>12522</v>
      </c>
      <c r="DX34" s="306">
        <v>0</v>
      </c>
      <c r="DY34" s="306">
        <v>147</v>
      </c>
      <c r="DZ34" s="306">
        <v>147</v>
      </c>
      <c r="EA34" s="306">
        <v>0</v>
      </c>
      <c r="EB34" s="306">
        <v>1274</v>
      </c>
      <c r="EC34" s="306">
        <v>1274</v>
      </c>
      <c r="ED34" s="306">
        <v>0</v>
      </c>
      <c r="EE34" s="306">
        <v>1177</v>
      </c>
      <c r="EF34" s="306">
        <v>1177</v>
      </c>
      <c r="EG34" s="306">
        <v>0</v>
      </c>
      <c r="EH34" s="306">
        <v>1250</v>
      </c>
      <c r="EI34" s="306">
        <v>1250</v>
      </c>
      <c r="EJ34" s="306"/>
      <c r="EK34" s="306"/>
      <c r="EL34" s="306"/>
      <c r="EM34" s="306"/>
      <c r="EN34" s="306"/>
      <c r="EO34" s="306"/>
      <c r="EP34" s="306">
        <v>0</v>
      </c>
      <c r="EQ34" s="306">
        <v>43709</v>
      </c>
      <c r="ER34" s="306">
        <v>43709</v>
      </c>
      <c r="ES34" s="306"/>
      <c r="ET34" s="306"/>
      <c r="EU34" s="306"/>
      <c r="EV34" s="394">
        <f t="shared" si="394"/>
        <v>0</v>
      </c>
      <c r="EW34" s="394">
        <f t="shared" si="394"/>
        <v>60079</v>
      </c>
      <c r="EX34" s="394">
        <f t="shared" si="394"/>
        <v>60079</v>
      </c>
      <c r="EY34" s="306"/>
      <c r="EZ34" s="306"/>
      <c r="FA34" s="306">
        <f t="shared" si="395"/>
        <v>0</v>
      </c>
      <c r="FB34" s="306"/>
      <c r="FC34" s="306"/>
      <c r="FD34" s="306">
        <f t="shared" si="396"/>
        <v>0</v>
      </c>
      <c r="FE34" s="306"/>
      <c r="FF34" s="306"/>
      <c r="FG34" s="306">
        <f t="shared" si="397"/>
        <v>0</v>
      </c>
      <c r="FH34" s="306"/>
      <c r="FI34" s="306"/>
      <c r="FJ34" s="306">
        <f t="shared" si="398"/>
        <v>0</v>
      </c>
      <c r="FK34" s="334"/>
      <c r="FL34" s="306"/>
      <c r="FM34" s="306">
        <f t="shared" si="399"/>
        <v>0</v>
      </c>
      <c r="FN34" s="334"/>
      <c r="FO34" s="306"/>
      <c r="FP34" s="306">
        <f t="shared" si="400"/>
        <v>0</v>
      </c>
      <c r="FQ34" s="334"/>
      <c r="FR34" s="306"/>
      <c r="FS34" s="306">
        <f t="shared" si="401"/>
        <v>0</v>
      </c>
      <c r="FT34" s="334"/>
      <c r="FU34" s="306"/>
      <c r="FV34" s="306">
        <f t="shared" si="402"/>
        <v>0</v>
      </c>
      <c r="FW34" s="334"/>
      <c r="FX34" s="306"/>
      <c r="FY34" s="306">
        <f t="shared" si="403"/>
        <v>0</v>
      </c>
      <c r="FZ34" s="334"/>
      <c r="GA34" s="306"/>
      <c r="GB34" s="306">
        <f t="shared" si="404"/>
        <v>0</v>
      </c>
      <c r="GC34" s="334"/>
      <c r="GD34" s="306"/>
      <c r="GE34" s="306">
        <f t="shared" si="405"/>
        <v>0</v>
      </c>
      <c r="GF34" s="334"/>
      <c r="GG34" s="306"/>
      <c r="GH34" s="306">
        <f t="shared" si="406"/>
        <v>0</v>
      </c>
      <c r="GI34" s="334"/>
      <c r="GJ34" s="306"/>
      <c r="GK34" s="306">
        <f t="shared" si="407"/>
        <v>0</v>
      </c>
      <c r="GL34" s="334">
        <f t="shared" si="408"/>
        <v>0</v>
      </c>
      <c r="GM34" s="334">
        <f t="shared" si="408"/>
        <v>0</v>
      </c>
      <c r="GN34" s="334">
        <f t="shared" si="408"/>
        <v>0</v>
      </c>
      <c r="GO34" s="334">
        <f t="shared" si="409"/>
        <v>0</v>
      </c>
      <c r="GP34" s="306"/>
      <c r="GQ34" s="306">
        <f t="shared" si="410"/>
        <v>0</v>
      </c>
      <c r="GR34" s="334">
        <f t="shared" si="411"/>
        <v>0</v>
      </c>
      <c r="GS34" s="306"/>
      <c r="GT34" s="306">
        <f t="shared" si="412"/>
        <v>0</v>
      </c>
      <c r="GU34" s="334">
        <f t="shared" si="413"/>
        <v>0</v>
      </c>
      <c r="GV34" s="306"/>
      <c r="GW34" s="306">
        <f t="shared" si="414"/>
        <v>0</v>
      </c>
      <c r="GX34" s="334">
        <f t="shared" si="415"/>
        <v>0</v>
      </c>
      <c r="GY34" s="334">
        <f t="shared" si="415"/>
        <v>0</v>
      </c>
      <c r="GZ34" s="334">
        <f t="shared" si="415"/>
        <v>0</v>
      </c>
      <c r="HA34" s="334">
        <f t="shared" si="416"/>
        <v>0</v>
      </c>
      <c r="HB34" s="334">
        <f t="shared" si="416"/>
        <v>60079</v>
      </c>
      <c r="HC34" s="347">
        <f t="shared" si="416"/>
        <v>60079</v>
      </c>
    </row>
    <row r="35" spans="1:211" x14ac:dyDescent="0.2">
      <c r="A35" s="318" t="s">
        <v>592</v>
      </c>
      <c r="B35" s="306">
        <v>0</v>
      </c>
      <c r="C35" s="306"/>
      <c r="D35" s="306">
        <f t="shared" si="355"/>
        <v>0</v>
      </c>
      <c r="E35" s="306">
        <v>0</v>
      </c>
      <c r="F35" s="306"/>
      <c r="G35" s="306">
        <f t="shared" si="356"/>
        <v>0</v>
      </c>
      <c r="H35" s="306">
        <v>0</v>
      </c>
      <c r="I35" s="306"/>
      <c r="J35" s="306">
        <f t="shared" si="357"/>
        <v>0</v>
      </c>
      <c r="K35" s="306">
        <v>0</v>
      </c>
      <c r="L35" s="306"/>
      <c r="M35" s="306">
        <f t="shared" si="358"/>
        <v>0</v>
      </c>
      <c r="N35" s="306">
        <v>0</v>
      </c>
      <c r="O35" s="306"/>
      <c r="P35" s="306">
        <f t="shared" si="359"/>
        <v>0</v>
      </c>
      <c r="Q35" s="306">
        <v>0</v>
      </c>
      <c r="R35" s="306"/>
      <c r="S35" s="306">
        <f t="shared" si="360"/>
        <v>0</v>
      </c>
      <c r="T35" s="306">
        <v>0</v>
      </c>
      <c r="U35" s="306"/>
      <c r="V35" s="306">
        <f t="shared" si="361"/>
        <v>0</v>
      </c>
      <c r="W35" s="306">
        <v>0</v>
      </c>
      <c r="X35" s="306"/>
      <c r="Y35" s="306">
        <f t="shared" si="362"/>
        <v>0</v>
      </c>
      <c r="Z35" s="306">
        <v>0</v>
      </c>
      <c r="AA35" s="306"/>
      <c r="AB35" s="306"/>
      <c r="AC35" s="306"/>
      <c r="AD35" s="306"/>
      <c r="AE35" s="306"/>
      <c r="AF35" s="306"/>
      <c r="AG35" s="306"/>
      <c r="AH35" s="306">
        <f t="shared" si="363"/>
        <v>0</v>
      </c>
      <c r="AI35" s="306"/>
      <c r="AJ35" s="306"/>
      <c r="AK35" s="306">
        <f t="shared" si="364"/>
        <v>0</v>
      </c>
      <c r="AL35" s="306"/>
      <c r="AM35" s="306"/>
      <c r="AN35" s="306">
        <f t="shared" si="365"/>
        <v>0</v>
      </c>
      <c r="AO35" s="306"/>
      <c r="AP35" s="306"/>
      <c r="AQ35" s="306">
        <f t="shared" si="366"/>
        <v>0</v>
      </c>
      <c r="AR35" s="306"/>
      <c r="AS35" s="306"/>
      <c r="AT35" s="306">
        <f t="shared" si="367"/>
        <v>0</v>
      </c>
      <c r="AU35" s="306"/>
      <c r="AV35" s="306"/>
      <c r="AW35" s="306">
        <f t="shared" si="368"/>
        <v>0</v>
      </c>
      <c r="AX35" s="306"/>
      <c r="AY35" s="306"/>
      <c r="AZ35" s="306">
        <f t="shared" si="369"/>
        <v>0</v>
      </c>
      <c r="BA35" s="306"/>
      <c r="BB35" s="306"/>
      <c r="BC35" s="306">
        <f t="shared" si="370"/>
        <v>0</v>
      </c>
      <c r="BD35" s="306"/>
      <c r="BE35" s="306"/>
      <c r="BF35" s="306">
        <f t="shared" si="371"/>
        <v>0</v>
      </c>
      <c r="BG35" s="306"/>
      <c r="BH35" s="306"/>
      <c r="BI35" s="306">
        <f t="shared" si="372"/>
        <v>0</v>
      </c>
      <c r="BJ35" s="306"/>
      <c r="BK35" s="306"/>
      <c r="BL35" s="306">
        <f t="shared" si="373"/>
        <v>0</v>
      </c>
      <c r="BM35" s="306"/>
      <c r="BN35" s="306"/>
      <c r="BO35" s="306">
        <f t="shared" si="374"/>
        <v>0</v>
      </c>
      <c r="BP35" s="306"/>
      <c r="BQ35" s="306"/>
      <c r="BR35" s="306">
        <f t="shared" si="375"/>
        <v>0</v>
      </c>
      <c r="BS35" s="306"/>
      <c r="BT35" s="306"/>
      <c r="BU35" s="306">
        <f t="shared" si="376"/>
        <v>0</v>
      </c>
      <c r="BV35" s="306"/>
      <c r="BW35" s="306"/>
      <c r="BX35" s="306">
        <f t="shared" si="377"/>
        <v>0</v>
      </c>
      <c r="BY35" s="306"/>
      <c r="BZ35" s="306"/>
      <c r="CA35" s="306">
        <f t="shared" si="378"/>
        <v>0</v>
      </c>
      <c r="CB35" s="306"/>
      <c r="CC35" s="306"/>
      <c r="CD35" s="306">
        <f t="shared" si="379"/>
        <v>0</v>
      </c>
      <c r="CE35" s="306"/>
      <c r="CF35" s="306"/>
      <c r="CG35" s="306">
        <f t="shared" si="380"/>
        <v>0</v>
      </c>
      <c r="CH35" s="306"/>
      <c r="CI35" s="306"/>
      <c r="CJ35" s="306">
        <f t="shared" si="381"/>
        <v>0</v>
      </c>
      <c r="CK35" s="306"/>
      <c r="CL35" s="306"/>
      <c r="CM35" s="306">
        <f t="shared" si="382"/>
        <v>0</v>
      </c>
      <c r="CN35" s="306"/>
      <c r="CO35" s="306"/>
      <c r="CP35" s="306">
        <f t="shared" si="383"/>
        <v>0</v>
      </c>
      <c r="CQ35" s="306"/>
      <c r="CR35" s="306"/>
      <c r="CS35" s="306">
        <f t="shared" si="384"/>
        <v>0</v>
      </c>
      <c r="CT35" s="306"/>
      <c r="CU35" s="306"/>
      <c r="CV35" s="306">
        <f t="shared" si="385"/>
        <v>0</v>
      </c>
      <c r="CW35" s="306"/>
      <c r="CX35" s="306"/>
      <c r="CY35" s="306">
        <f t="shared" si="386"/>
        <v>0</v>
      </c>
      <c r="CZ35" s="306"/>
      <c r="DA35" s="306"/>
      <c r="DB35" s="306">
        <f t="shared" si="387"/>
        <v>0</v>
      </c>
      <c r="DC35" s="306"/>
      <c r="DD35" s="306"/>
      <c r="DE35" s="306">
        <f t="shared" si="388"/>
        <v>0</v>
      </c>
      <c r="DF35" s="306"/>
      <c r="DG35" s="306"/>
      <c r="DH35" s="306">
        <f t="shared" si="389"/>
        <v>0</v>
      </c>
      <c r="DI35" s="306"/>
      <c r="DJ35" s="306"/>
      <c r="DK35" s="306">
        <f t="shared" si="390"/>
        <v>0</v>
      </c>
      <c r="DL35" s="306"/>
      <c r="DM35" s="306"/>
      <c r="DN35" s="306">
        <f t="shared" si="391"/>
        <v>0</v>
      </c>
      <c r="DO35" s="306"/>
      <c r="DP35" s="306"/>
      <c r="DQ35" s="306">
        <f t="shared" si="392"/>
        <v>0</v>
      </c>
      <c r="DR35" s="394">
        <f t="shared" si="393"/>
        <v>0</v>
      </c>
      <c r="DS35" s="394">
        <f t="shared" si="393"/>
        <v>0</v>
      </c>
      <c r="DT35" s="394">
        <f t="shared" si="393"/>
        <v>0</v>
      </c>
      <c r="DU35" s="306">
        <v>1000</v>
      </c>
      <c r="DV35" s="306">
        <v>1000</v>
      </c>
      <c r="DW35" s="306">
        <v>1429</v>
      </c>
      <c r="DX35" s="306">
        <v>1300</v>
      </c>
      <c r="DY35" s="306">
        <v>1300</v>
      </c>
      <c r="DZ35" s="306">
        <v>1070</v>
      </c>
      <c r="EA35" s="306">
        <v>0</v>
      </c>
      <c r="EB35" s="306"/>
      <c r="EC35" s="306"/>
      <c r="ED35" s="306">
        <v>0</v>
      </c>
      <c r="EE35" s="306"/>
      <c r="EF35" s="306"/>
      <c r="EG35" s="306">
        <v>0</v>
      </c>
      <c r="EH35" s="306"/>
      <c r="EI35" s="306"/>
      <c r="EJ35" s="306"/>
      <c r="EK35" s="306"/>
      <c r="EL35" s="306"/>
      <c r="EM35" s="306"/>
      <c r="EN35" s="306"/>
      <c r="EO35" s="306"/>
      <c r="EP35" s="306">
        <v>0</v>
      </c>
      <c r="EQ35" s="306"/>
      <c r="ER35" s="306"/>
      <c r="ES35" s="306"/>
      <c r="ET35" s="306"/>
      <c r="EU35" s="306"/>
      <c r="EV35" s="394">
        <f t="shared" si="394"/>
        <v>2300</v>
      </c>
      <c r="EW35" s="394">
        <f t="shared" si="394"/>
        <v>2300</v>
      </c>
      <c r="EX35" s="394">
        <f t="shared" si="394"/>
        <v>2499</v>
      </c>
      <c r="EY35" s="306"/>
      <c r="EZ35" s="306"/>
      <c r="FA35" s="306">
        <f t="shared" si="395"/>
        <v>0</v>
      </c>
      <c r="FB35" s="306"/>
      <c r="FC35" s="306"/>
      <c r="FD35" s="306">
        <f t="shared" si="396"/>
        <v>0</v>
      </c>
      <c r="FE35" s="306"/>
      <c r="FF35" s="306"/>
      <c r="FG35" s="306">
        <f t="shared" si="397"/>
        <v>0</v>
      </c>
      <c r="FH35" s="306"/>
      <c r="FI35" s="306"/>
      <c r="FJ35" s="306">
        <f t="shared" si="398"/>
        <v>0</v>
      </c>
      <c r="FK35" s="334"/>
      <c r="FL35" s="306"/>
      <c r="FM35" s="306">
        <f t="shared" si="399"/>
        <v>0</v>
      </c>
      <c r="FN35" s="334"/>
      <c r="FO35" s="306"/>
      <c r="FP35" s="306">
        <f t="shared" si="400"/>
        <v>0</v>
      </c>
      <c r="FQ35" s="334"/>
      <c r="FR35" s="306"/>
      <c r="FS35" s="306">
        <f t="shared" si="401"/>
        <v>0</v>
      </c>
      <c r="FT35" s="334"/>
      <c r="FU35" s="306"/>
      <c r="FV35" s="306">
        <f t="shared" si="402"/>
        <v>0</v>
      </c>
      <c r="FW35" s="334"/>
      <c r="FX35" s="306"/>
      <c r="FY35" s="306">
        <f t="shared" si="403"/>
        <v>0</v>
      </c>
      <c r="FZ35" s="334"/>
      <c r="GA35" s="306"/>
      <c r="GB35" s="306">
        <f t="shared" si="404"/>
        <v>0</v>
      </c>
      <c r="GC35" s="334"/>
      <c r="GD35" s="306"/>
      <c r="GE35" s="306">
        <f t="shared" si="405"/>
        <v>0</v>
      </c>
      <c r="GF35" s="334"/>
      <c r="GG35" s="306"/>
      <c r="GH35" s="306">
        <f t="shared" si="406"/>
        <v>0</v>
      </c>
      <c r="GI35" s="334"/>
      <c r="GJ35" s="306"/>
      <c r="GK35" s="306">
        <f t="shared" si="407"/>
        <v>0</v>
      </c>
      <c r="GL35" s="334">
        <f t="shared" si="408"/>
        <v>0</v>
      </c>
      <c r="GM35" s="334">
        <f t="shared" si="408"/>
        <v>0</v>
      </c>
      <c r="GN35" s="334">
        <f t="shared" si="408"/>
        <v>0</v>
      </c>
      <c r="GO35" s="334">
        <f t="shared" si="409"/>
        <v>0</v>
      </c>
      <c r="GP35" s="306"/>
      <c r="GQ35" s="306">
        <f t="shared" si="410"/>
        <v>0</v>
      </c>
      <c r="GR35" s="334">
        <f t="shared" si="411"/>
        <v>0</v>
      </c>
      <c r="GS35" s="306"/>
      <c r="GT35" s="306">
        <f t="shared" si="412"/>
        <v>0</v>
      </c>
      <c r="GU35" s="334">
        <f t="shared" si="413"/>
        <v>0</v>
      </c>
      <c r="GV35" s="306"/>
      <c r="GW35" s="306">
        <f t="shared" si="414"/>
        <v>0</v>
      </c>
      <c r="GX35" s="334">
        <f t="shared" si="415"/>
        <v>0</v>
      </c>
      <c r="GY35" s="334">
        <f t="shared" si="415"/>
        <v>0</v>
      </c>
      <c r="GZ35" s="334">
        <f t="shared" si="415"/>
        <v>0</v>
      </c>
      <c r="HA35" s="334">
        <f t="shared" si="416"/>
        <v>2300</v>
      </c>
      <c r="HB35" s="334">
        <f t="shared" si="416"/>
        <v>2300</v>
      </c>
      <c r="HC35" s="347">
        <f t="shared" si="416"/>
        <v>2499</v>
      </c>
    </row>
    <row r="36" spans="1:211" x14ac:dyDescent="0.2">
      <c r="A36" s="318" t="s">
        <v>593</v>
      </c>
      <c r="B36" s="306">
        <v>0</v>
      </c>
      <c r="C36" s="306"/>
      <c r="D36" s="306">
        <f t="shared" si="355"/>
        <v>0</v>
      </c>
      <c r="E36" s="306">
        <v>0</v>
      </c>
      <c r="F36" s="306"/>
      <c r="G36" s="306">
        <f t="shared" si="356"/>
        <v>0</v>
      </c>
      <c r="H36" s="306">
        <v>0</v>
      </c>
      <c r="I36" s="306"/>
      <c r="J36" s="306">
        <f t="shared" si="357"/>
        <v>0</v>
      </c>
      <c r="K36" s="306">
        <v>0</v>
      </c>
      <c r="L36" s="306"/>
      <c r="M36" s="306">
        <f t="shared" si="358"/>
        <v>0</v>
      </c>
      <c r="N36" s="306">
        <v>0</v>
      </c>
      <c r="O36" s="306"/>
      <c r="P36" s="306">
        <f t="shared" si="359"/>
        <v>0</v>
      </c>
      <c r="Q36" s="306">
        <v>0</v>
      </c>
      <c r="R36" s="306"/>
      <c r="S36" s="306">
        <f t="shared" si="360"/>
        <v>0</v>
      </c>
      <c r="T36" s="306">
        <v>0</v>
      </c>
      <c r="U36" s="306"/>
      <c r="V36" s="306">
        <f t="shared" si="361"/>
        <v>0</v>
      </c>
      <c r="W36" s="306">
        <v>0</v>
      </c>
      <c r="X36" s="306"/>
      <c r="Y36" s="306">
        <f t="shared" si="362"/>
        <v>0</v>
      </c>
      <c r="Z36" s="306">
        <v>0</v>
      </c>
      <c r="AA36" s="306"/>
      <c r="AB36" s="306"/>
      <c r="AC36" s="306"/>
      <c r="AD36" s="306"/>
      <c r="AE36" s="306"/>
      <c r="AF36" s="306"/>
      <c r="AG36" s="306"/>
      <c r="AH36" s="306">
        <f t="shared" si="363"/>
        <v>0</v>
      </c>
      <c r="AI36" s="306"/>
      <c r="AJ36" s="306"/>
      <c r="AK36" s="306">
        <f t="shared" si="364"/>
        <v>0</v>
      </c>
      <c r="AL36" s="306"/>
      <c r="AM36" s="306"/>
      <c r="AN36" s="306">
        <f t="shared" si="365"/>
        <v>0</v>
      </c>
      <c r="AO36" s="306"/>
      <c r="AP36" s="306"/>
      <c r="AQ36" s="306">
        <f t="shared" si="366"/>
        <v>0</v>
      </c>
      <c r="AR36" s="306"/>
      <c r="AS36" s="306"/>
      <c r="AT36" s="306">
        <f t="shared" si="367"/>
        <v>0</v>
      </c>
      <c r="AU36" s="306"/>
      <c r="AV36" s="306"/>
      <c r="AW36" s="306">
        <f t="shared" si="368"/>
        <v>0</v>
      </c>
      <c r="AX36" s="306"/>
      <c r="AY36" s="306"/>
      <c r="AZ36" s="306">
        <f t="shared" si="369"/>
        <v>0</v>
      </c>
      <c r="BA36" s="306"/>
      <c r="BB36" s="306"/>
      <c r="BC36" s="306">
        <f t="shared" si="370"/>
        <v>0</v>
      </c>
      <c r="BD36" s="306"/>
      <c r="BE36" s="306"/>
      <c r="BF36" s="306">
        <f t="shared" si="371"/>
        <v>0</v>
      </c>
      <c r="BG36" s="306"/>
      <c r="BH36" s="306"/>
      <c r="BI36" s="306">
        <f t="shared" si="372"/>
        <v>0</v>
      </c>
      <c r="BJ36" s="306"/>
      <c r="BK36" s="306"/>
      <c r="BL36" s="306">
        <f t="shared" si="373"/>
        <v>0</v>
      </c>
      <c r="BM36" s="306"/>
      <c r="BN36" s="306"/>
      <c r="BO36" s="306">
        <f t="shared" si="374"/>
        <v>0</v>
      </c>
      <c r="BP36" s="306"/>
      <c r="BQ36" s="306"/>
      <c r="BR36" s="306">
        <f t="shared" si="375"/>
        <v>0</v>
      </c>
      <c r="BS36" s="306"/>
      <c r="BT36" s="306"/>
      <c r="BU36" s="306">
        <f t="shared" si="376"/>
        <v>0</v>
      </c>
      <c r="BV36" s="306"/>
      <c r="BW36" s="306"/>
      <c r="BX36" s="306">
        <f t="shared" si="377"/>
        <v>0</v>
      </c>
      <c r="BY36" s="306"/>
      <c r="BZ36" s="306"/>
      <c r="CA36" s="306">
        <f t="shared" si="378"/>
        <v>0</v>
      </c>
      <c r="CB36" s="306"/>
      <c r="CC36" s="306"/>
      <c r="CD36" s="306">
        <f t="shared" si="379"/>
        <v>0</v>
      </c>
      <c r="CE36" s="306"/>
      <c r="CF36" s="306"/>
      <c r="CG36" s="306">
        <f t="shared" si="380"/>
        <v>0</v>
      </c>
      <c r="CH36" s="306"/>
      <c r="CI36" s="306"/>
      <c r="CJ36" s="306">
        <f t="shared" si="381"/>
        <v>0</v>
      </c>
      <c r="CK36" s="306"/>
      <c r="CL36" s="306"/>
      <c r="CM36" s="306">
        <f t="shared" si="382"/>
        <v>0</v>
      </c>
      <c r="CN36" s="306"/>
      <c r="CO36" s="306"/>
      <c r="CP36" s="306">
        <f t="shared" si="383"/>
        <v>0</v>
      </c>
      <c r="CQ36" s="306"/>
      <c r="CR36" s="306"/>
      <c r="CS36" s="306">
        <f t="shared" si="384"/>
        <v>0</v>
      </c>
      <c r="CT36" s="306"/>
      <c r="CU36" s="306"/>
      <c r="CV36" s="306">
        <f t="shared" si="385"/>
        <v>0</v>
      </c>
      <c r="CW36" s="306"/>
      <c r="CX36" s="306"/>
      <c r="CY36" s="306">
        <f t="shared" si="386"/>
        <v>0</v>
      </c>
      <c r="CZ36" s="306"/>
      <c r="DA36" s="306"/>
      <c r="DB36" s="306">
        <f t="shared" si="387"/>
        <v>0</v>
      </c>
      <c r="DC36" s="306"/>
      <c r="DD36" s="306"/>
      <c r="DE36" s="306">
        <f t="shared" si="388"/>
        <v>0</v>
      </c>
      <c r="DF36" s="306"/>
      <c r="DG36" s="306"/>
      <c r="DH36" s="306">
        <f t="shared" si="389"/>
        <v>0</v>
      </c>
      <c r="DI36" s="306"/>
      <c r="DJ36" s="306"/>
      <c r="DK36" s="306">
        <f t="shared" si="390"/>
        <v>0</v>
      </c>
      <c r="DL36" s="306"/>
      <c r="DM36" s="306"/>
      <c r="DN36" s="306">
        <f t="shared" si="391"/>
        <v>0</v>
      </c>
      <c r="DO36" s="306"/>
      <c r="DP36" s="306"/>
      <c r="DQ36" s="306">
        <f t="shared" si="392"/>
        <v>0</v>
      </c>
      <c r="DR36" s="394">
        <f t="shared" si="393"/>
        <v>0</v>
      </c>
      <c r="DS36" s="394">
        <f t="shared" si="393"/>
        <v>0</v>
      </c>
      <c r="DT36" s="394">
        <f t="shared" si="393"/>
        <v>0</v>
      </c>
      <c r="DU36" s="306">
        <v>0</v>
      </c>
      <c r="DV36" s="306"/>
      <c r="DW36" s="306"/>
      <c r="DX36" s="306">
        <v>0</v>
      </c>
      <c r="DY36" s="306"/>
      <c r="DZ36" s="306"/>
      <c r="EA36" s="306">
        <v>1600</v>
      </c>
      <c r="EB36" s="306">
        <v>1600</v>
      </c>
      <c r="EC36" s="306">
        <v>2258</v>
      </c>
      <c r="ED36" s="306">
        <v>0</v>
      </c>
      <c r="EE36" s="306"/>
      <c r="EF36" s="306"/>
      <c r="EG36" s="306">
        <v>0</v>
      </c>
      <c r="EH36" s="306"/>
      <c r="EI36" s="306"/>
      <c r="EJ36" s="306"/>
      <c r="EK36" s="306"/>
      <c r="EL36" s="306"/>
      <c r="EM36" s="306"/>
      <c r="EN36" s="306"/>
      <c r="EO36" s="306"/>
      <c r="EP36" s="306">
        <v>0</v>
      </c>
      <c r="EQ36" s="306"/>
      <c r="ER36" s="306"/>
      <c r="ES36" s="306"/>
      <c r="ET36" s="306"/>
      <c r="EU36" s="306"/>
      <c r="EV36" s="394">
        <f t="shared" si="394"/>
        <v>1600</v>
      </c>
      <c r="EW36" s="394">
        <f t="shared" si="394"/>
        <v>1600</v>
      </c>
      <c r="EX36" s="394">
        <f t="shared" si="394"/>
        <v>2258</v>
      </c>
      <c r="EY36" s="306"/>
      <c r="EZ36" s="306"/>
      <c r="FA36" s="306">
        <f t="shared" si="395"/>
        <v>0</v>
      </c>
      <c r="FB36" s="306"/>
      <c r="FC36" s="306"/>
      <c r="FD36" s="306">
        <f t="shared" si="396"/>
        <v>0</v>
      </c>
      <c r="FE36" s="306"/>
      <c r="FF36" s="306"/>
      <c r="FG36" s="306">
        <f t="shared" si="397"/>
        <v>0</v>
      </c>
      <c r="FH36" s="306"/>
      <c r="FI36" s="306"/>
      <c r="FJ36" s="306">
        <f t="shared" si="398"/>
        <v>0</v>
      </c>
      <c r="FK36" s="334"/>
      <c r="FL36" s="306"/>
      <c r="FM36" s="306">
        <f t="shared" si="399"/>
        <v>0</v>
      </c>
      <c r="FN36" s="334"/>
      <c r="FO36" s="306"/>
      <c r="FP36" s="306">
        <f t="shared" si="400"/>
        <v>0</v>
      </c>
      <c r="FQ36" s="334"/>
      <c r="FR36" s="306"/>
      <c r="FS36" s="306">
        <f t="shared" si="401"/>
        <v>0</v>
      </c>
      <c r="FT36" s="334"/>
      <c r="FU36" s="306"/>
      <c r="FV36" s="306">
        <f t="shared" si="402"/>
        <v>0</v>
      </c>
      <c r="FW36" s="334"/>
      <c r="FX36" s="306"/>
      <c r="FY36" s="306">
        <f t="shared" si="403"/>
        <v>0</v>
      </c>
      <c r="FZ36" s="334"/>
      <c r="GA36" s="306"/>
      <c r="GB36" s="306">
        <f t="shared" si="404"/>
        <v>0</v>
      </c>
      <c r="GC36" s="334"/>
      <c r="GD36" s="306"/>
      <c r="GE36" s="306">
        <f t="shared" si="405"/>
        <v>0</v>
      </c>
      <c r="GF36" s="334"/>
      <c r="GG36" s="306"/>
      <c r="GH36" s="306">
        <f t="shared" si="406"/>
        <v>0</v>
      </c>
      <c r="GI36" s="334"/>
      <c r="GJ36" s="306"/>
      <c r="GK36" s="306">
        <f t="shared" si="407"/>
        <v>0</v>
      </c>
      <c r="GL36" s="334">
        <f t="shared" si="408"/>
        <v>0</v>
      </c>
      <c r="GM36" s="334">
        <f t="shared" si="408"/>
        <v>0</v>
      </c>
      <c r="GN36" s="334">
        <f t="shared" si="408"/>
        <v>0</v>
      </c>
      <c r="GO36" s="334">
        <f t="shared" si="409"/>
        <v>0</v>
      </c>
      <c r="GP36" s="306"/>
      <c r="GQ36" s="306">
        <f t="shared" si="410"/>
        <v>0</v>
      </c>
      <c r="GR36" s="334">
        <f t="shared" si="411"/>
        <v>0</v>
      </c>
      <c r="GS36" s="306"/>
      <c r="GT36" s="306">
        <f t="shared" si="412"/>
        <v>0</v>
      </c>
      <c r="GU36" s="334">
        <f t="shared" si="413"/>
        <v>0</v>
      </c>
      <c r="GV36" s="306"/>
      <c r="GW36" s="306">
        <f t="shared" si="414"/>
        <v>0</v>
      </c>
      <c r="GX36" s="334">
        <f t="shared" si="415"/>
        <v>0</v>
      </c>
      <c r="GY36" s="334">
        <f t="shared" si="415"/>
        <v>0</v>
      </c>
      <c r="GZ36" s="334">
        <f t="shared" si="415"/>
        <v>0</v>
      </c>
      <c r="HA36" s="334">
        <f t="shared" si="416"/>
        <v>1600</v>
      </c>
      <c r="HB36" s="334">
        <f t="shared" si="416"/>
        <v>1600</v>
      </c>
      <c r="HC36" s="347">
        <f t="shared" si="416"/>
        <v>2258</v>
      </c>
    </row>
    <row r="37" spans="1:211" s="167" customFormat="1" x14ac:dyDescent="0.2">
      <c r="A37" s="317" t="s">
        <v>594</v>
      </c>
      <c r="B37" s="310">
        <f>B38+B39</f>
        <v>0</v>
      </c>
      <c r="C37" s="310">
        <f t="shared" ref="C37:D37" si="417">C38+C39</f>
        <v>0</v>
      </c>
      <c r="D37" s="310">
        <f t="shared" si="417"/>
        <v>0</v>
      </c>
      <c r="E37" s="310">
        <f>E38+E39</f>
        <v>0</v>
      </c>
      <c r="F37" s="310">
        <f t="shared" ref="F37:G37" si="418">F38+F39</f>
        <v>0</v>
      </c>
      <c r="G37" s="310">
        <f t="shared" si="418"/>
        <v>0</v>
      </c>
      <c r="H37" s="310">
        <f>H38+H39</f>
        <v>0</v>
      </c>
      <c r="I37" s="310">
        <f t="shared" ref="I37:J37" si="419">I38+I39</f>
        <v>0</v>
      </c>
      <c r="J37" s="310">
        <f t="shared" si="419"/>
        <v>0</v>
      </c>
      <c r="K37" s="310">
        <f>K38+K39</f>
        <v>0</v>
      </c>
      <c r="L37" s="310">
        <f t="shared" ref="L37:M37" si="420">L38+L39</f>
        <v>0</v>
      </c>
      <c r="M37" s="310">
        <f t="shared" si="420"/>
        <v>0</v>
      </c>
      <c r="N37" s="310">
        <f>N38+N39</f>
        <v>0</v>
      </c>
      <c r="O37" s="310">
        <f t="shared" ref="O37:P37" si="421">O38+O39</f>
        <v>0</v>
      </c>
      <c r="P37" s="310">
        <f t="shared" si="421"/>
        <v>0</v>
      </c>
      <c r="Q37" s="310">
        <f>Q38+Q39</f>
        <v>0</v>
      </c>
      <c r="R37" s="310">
        <f t="shared" ref="R37:S37" si="422">R38+R39</f>
        <v>0</v>
      </c>
      <c r="S37" s="310">
        <f t="shared" si="422"/>
        <v>0</v>
      </c>
      <c r="T37" s="310">
        <f>T38+T39</f>
        <v>0</v>
      </c>
      <c r="U37" s="310">
        <f t="shared" ref="U37:V37" si="423">U38+U39</f>
        <v>0</v>
      </c>
      <c r="V37" s="310">
        <f t="shared" si="423"/>
        <v>0</v>
      </c>
      <c r="W37" s="310">
        <f>W38+W39</f>
        <v>0</v>
      </c>
      <c r="X37" s="310">
        <f t="shared" ref="X37:CI37" si="424">X38+X39</f>
        <v>0</v>
      </c>
      <c r="Y37" s="310">
        <f t="shared" si="424"/>
        <v>0</v>
      </c>
      <c r="Z37" s="310">
        <f t="shared" si="424"/>
        <v>0</v>
      </c>
      <c r="AA37" s="310">
        <f t="shared" si="424"/>
        <v>0</v>
      </c>
      <c r="AB37" s="310">
        <f t="shared" ref="AB37" si="425">AB38+AB39</f>
        <v>0</v>
      </c>
      <c r="AC37" s="310">
        <f t="shared" si="424"/>
        <v>0</v>
      </c>
      <c r="AD37" s="310">
        <f t="shared" si="424"/>
        <v>0</v>
      </c>
      <c r="AE37" s="310">
        <f t="shared" si="424"/>
        <v>0</v>
      </c>
      <c r="AF37" s="310">
        <f t="shared" si="424"/>
        <v>0</v>
      </c>
      <c r="AG37" s="310">
        <f t="shared" si="424"/>
        <v>0</v>
      </c>
      <c r="AH37" s="310">
        <f t="shared" si="424"/>
        <v>0</v>
      </c>
      <c r="AI37" s="310">
        <f t="shared" si="424"/>
        <v>0</v>
      </c>
      <c r="AJ37" s="310">
        <f t="shared" si="424"/>
        <v>0</v>
      </c>
      <c r="AK37" s="310">
        <f t="shared" si="424"/>
        <v>0</v>
      </c>
      <c r="AL37" s="310">
        <f t="shared" si="424"/>
        <v>0</v>
      </c>
      <c r="AM37" s="310">
        <f t="shared" si="424"/>
        <v>0</v>
      </c>
      <c r="AN37" s="310">
        <f t="shared" si="424"/>
        <v>0</v>
      </c>
      <c r="AO37" s="310">
        <f t="shared" si="424"/>
        <v>0</v>
      </c>
      <c r="AP37" s="310">
        <f t="shared" si="424"/>
        <v>0</v>
      </c>
      <c r="AQ37" s="310">
        <f t="shared" si="424"/>
        <v>0</v>
      </c>
      <c r="AR37" s="310">
        <f>AR38+AR39</f>
        <v>0</v>
      </c>
      <c r="AS37" s="310">
        <f t="shared" ref="AS37:AT37" si="426">AS38+AS39</f>
        <v>0</v>
      </c>
      <c r="AT37" s="310">
        <f t="shared" si="426"/>
        <v>0</v>
      </c>
      <c r="AU37" s="310">
        <f t="shared" si="424"/>
        <v>0</v>
      </c>
      <c r="AV37" s="310">
        <f t="shared" si="424"/>
        <v>0</v>
      </c>
      <c r="AW37" s="310">
        <f t="shared" si="424"/>
        <v>0</v>
      </c>
      <c r="AX37" s="310">
        <f t="shared" si="424"/>
        <v>0</v>
      </c>
      <c r="AY37" s="310">
        <f t="shared" si="424"/>
        <v>0</v>
      </c>
      <c r="AZ37" s="310">
        <f t="shared" si="424"/>
        <v>0</v>
      </c>
      <c r="BA37" s="310">
        <f t="shared" si="424"/>
        <v>0</v>
      </c>
      <c r="BB37" s="310">
        <f t="shared" si="424"/>
        <v>0</v>
      </c>
      <c r="BC37" s="310">
        <f t="shared" si="424"/>
        <v>0</v>
      </c>
      <c r="BD37" s="310">
        <f t="shared" si="424"/>
        <v>0</v>
      </c>
      <c r="BE37" s="310">
        <f t="shared" si="424"/>
        <v>0</v>
      </c>
      <c r="BF37" s="310">
        <f t="shared" si="424"/>
        <v>0</v>
      </c>
      <c r="BG37" s="310">
        <f t="shared" si="424"/>
        <v>0</v>
      </c>
      <c r="BH37" s="310">
        <f t="shared" si="424"/>
        <v>0</v>
      </c>
      <c r="BI37" s="310">
        <f t="shared" si="424"/>
        <v>0</v>
      </c>
      <c r="BJ37" s="310">
        <f t="shared" si="424"/>
        <v>0</v>
      </c>
      <c r="BK37" s="310">
        <f t="shared" si="424"/>
        <v>0</v>
      </c>
      <c r="BL37" s="310">
        <f t="shared" si="424"/>
        <v>0</v>
      </c>
      <c r="BM37" s="310">
        <f t="shared" si="424"/>
        <v>0</v>
      </c>
      <c r="BN37" s="310">
        <f t="shared" si="424"/>
        <v>0</v>
      </c>
      <c r="BO37" s="310">
        <f t="shared" si="424"/>
        <v>0</v>
      </c>
      <c r="BP37" s="310">
        <f t="shared" si="424"/>
        <v>0</v>
      </c>
      <c r="BQ37" s="310">
        <f t="shared" si="424"/>
        <v>0</v>
      </c>
      <c r="BR37" s="310">
        <f t="shared" si="424"/>
        <v>0</v>
      </c>
      <c r="BS37" s="310">
        <f t="shared" si="424"/>
        <v>0</v>
      </c>
      <c r="BT37" s="310">
        <f t="shared" si="424"/>
        <v>0</v>
      </c>
      <c r="BU37" s="310">
        <f t="shared" si="424"/>
        <v>0</v>
      </c>
      <c r="BV37" s="310">
        <f t="shared" si="424"/>
        <v>0</v>
      </c>
      <c r="BW37" s="310">
        <f t="shared" si="424"/>
        <v>0</v>
      </c>
      <c r="BX37" s="310">
        <f t="shared" si="424"/>
        <v>0</v>
      </c>
      <c r="BY37" s="310">
        <f t="shared" si="424"/>
        <v>0</v>
      </c>
      <c r="BZ37" s="310">
        <f t="shared" si="424"/>
        <v>0</v>
      </c>
      <c r="CA37" s="310">
        <f t="shared" si="424"/>
        <v>0</v>
      </c>
      <c r="CB37" s="310">
        <f t="shared" si="424"/>
        <v>0</v>
      </c>
      <c r="CC37" s="310">
        <f t="shared" si="424"/>
        <v>0</v>
      </c>
      <c r="CD37" s="310">
        <f t="shared" si="424"/>
        <v>0</v>
      </c>
      <c r="CE37" s="310">
        <f t="shared" si="424"/>
        <v>0</v>
      </c>
      <c r="CF37" s="310">
        <f t="shared" si="424"/>
        <v>0</v>
      </c>
      <c r="CG37" s="310">
        <f t="shared" si="424"/>
        <v>0</v>
      </c>
      <c r="CH37" s="310">
        <f t="shared" si="424"/>
        <v>0</v>
      </c>
      <c r="CI37" s="310">
        <f t="shared" si="424"/>
        <v>0</v>
      </c>
      <c r="CJ37" s="310">
        <f t="shared" ref="CJ37:EU37" si="427">CJ38+CJ39</f>
        <v>0</v>
      </c>
      <c r="CK37" s="310">
        <f t="shared" si="427"/>
        <v>0</v>
      </c>
      <c r="CL37" s="310">
        <f t="shared" si="427"/>
        <v>0</v>
      </c>
      <c r="CM37" s="310">
        <f t="shared" si="427"/>
        <v>0</v>
      </c>
      <c r="CN37" s="310">
        <f t="shared" si="427"/>
        <v>0</v>
      </c>
      <c r="CO37" s="310">
        <f t="shared" si="427"/>
        <v>0</v>
      </c>
      <c r="CP37" s="310">
        <f t="shared" si="427"/>
        <v>0</v>
      </c>
      <c r="CQ37" s="310">
        <f t="shared" si="427"/>
        <v>0</v>
      </c>
      <c r="CR37" s="310">
        <f t="shared" si="427"/>
        <v>0</v>
      </c>
      <c r="CS37" s="310">
        <f t="shared" si="427"/>
        <v>0</v>
      </c>
      <c r="CT37" s="310">
        <f t="shared" si="427"/>
        <v>0</v>
      </c>
      <c r="CU37" s="310">
        <f t="shared" si="427"/>
        <v>0</v>
      </c>
      <c r="CV37" s="310">
        <f t="shared" si="427"/>
        <v>0</v>
      </c>
      <c r="CW37" s="310">
        <f t="shared" si="427"/>
        <v>0</v>
      </c>
      <c r="CX37" s="310">
        <f t="shared" si="427"/>
        <v>0</v>
      </c>
      <c r="CY37" s="310">
        <f t="shared" si="427"/>
        <v>0</v>
      </c>
      <c r="CZ37" s="310">
        <f t="shared" si="427"/>
        <v>0</v>
      </c>
      <c r="DA37" s="310">
        <f t="shared" si="427"/>
        <v>0</v>
      </c>
      <c r="DB37" s="310">
        <f t="shared" si="427"/>
        <v>0</v>
      </c>
      <c r="DC37" s="310">
        <f t="shared" si="427"/>
        <v>0</v>
      </c>
      <c r="DD37" s="310">
        <f t="shared" si="427"/>
        <v>0</v>
      </c>
      <c r="DE37" s="310">
        <f t="shared" si="427"/>
        <v>0</v>
      </c>
      <c r="DF37" s="310">
        <f t="shared" si="427"/>
        <v>0</v>
      </c>
      <c r="DG37" s="310">
        <f t="shared" si="427"/>
        <v>0</v>
      </c>
      <c r="DH37" s="310">
        <f t="shared" si="427"/>
        <v>0</v>
      </c>
      <c r="DI37" s="310">
        <f t="shared" si="427"/>
        <v>0</v>
      </c>
      <c r="DJ37" s="310">
        <f t="shared" si="427"/>
        <v>0</v>
      </c>
      <c r="DK37" s="310">
        <f t="shared" si="427"/>
        <v>0</v>
      </c>
      <c r="DL37" s="310">
        <f t="shared" si="427"/>
        <v>0</v>
      </c>
      <c r="DM37" s="310">
        <f t="shared" si="427"/>
        <v>0</v>
      </c>
      <c r="DN37" s="310">
        <f t="shared" si="427"/>
        <v>0</v>
      </c>
      <c r="DO37" s="310">
        <f t="shared" si="427"/>
        <v>0</v>
      </c>
      <c r="DP37" s="310">
        <f t="shared" si="427"/>
        <v>0</v>
      </c>
      <c r="DQ37" s="310">
        <f t="shared" si="427"/>
        <v>0</v>
      </c>
      <c r="DR37" s="395">
        <f t="shared" si="427"/>
        <v>0</v>
      </c>
      <c r="DS37" s="395">
        <f t="shared" si="427"/>
        <v>0</v>
      </c>
      <c r="DT37" s="395">
        <f t="shared" si="427"/>
        <v>0</v>
      </c>
      <c r="DU37" s="310">
        <f t="shared" si="427"/>
        <v>0</v>
      </c>
      <c r="DV37" s="310">
        <f t="shared" si="427"/>
        <v>0</v>
      </c>
      <c r="DW37" s="310">
        <f t="shared" si="427"/>
        <v>0</v>
      </c>
      <c r="DX37" s="310">
        <f t="shared" si="427"/>
        <v>0</v>
      </c>
      <c r="DY37" s="310">
        <f t="shared" si="427"/>
        <v>0</v>
      </c>
      <c r="DZ37" s="310">
        <f t="shared" si="427"/>
        <v>0</v>
      </c>
      <c r="EA37" s="310">
        <f t="shared" si="427"/>
        <v>0</v>
      </c>
      <c r="EB37" s="310">
        <f t="shared" si="427"/>
        <v>0</v>
      </c>
      <c r="EC37" s="310">
        <f t="shared" si="427"/>
        <v>0</v>
      </c>
      <c r="ED37" s="310">
        <f t="shared" si="427"/>
        <v>0</v>
      </c>
      <c r="EE37" s="310">
        <f t="shared" si="427"/>
        <v>0</v>
      </c>
      <c r="EF37" s="310">
        <f t="shared" si="427"/>
        <v>0</v>
      </c>
      <c r="EG37" s="310">
        <f t="shared" si="427"/>
        <v>0</v>
      </c>
      <c r="EH37" s="310">
        <f t="shared" si="427"/>
        <v>0</v>
      </c>
      <c r="EI37" s="310">
        <f t="shared" si="427"/>
        <v>0</v>
      </c>
      <c r="EJ37" s="310">
        <f t="shared" si="427"/>
        <v>0</v>
      </c>
      <c r="EK37" s="310">
        <f t="shared" si="427"/>
        <v>0</v>
      </c>
      <c r="EL37" s="310">
        <f t="shared" si="427"/>
        <v>0</v>
      </c>
      <c r="EM37" s="310">
        <f t="shared" si="427"/>
        <v>0</v>
      </c>
      <c r="EN37" s="310">
        <f t="shared" si="427"/>
        <v>0</v>
      </c>
      <c r="EO37" s="310">
        <f t="shared" si="427"/>
        <v>0</v>
      </c>
      <c r="EP37" s="310">
        <f t="shared" si="427"/>
        <v>0</v>
      </c>
      <c r="EQ37" s="310">
        <f t="shared" si="427"/>
        <v>0</v>
      </c>
      <c r="ER37" s="310">
        <f t="shared" si="427"/>
        <v>0</v>
      </c>
      <c r="ES37" s="310">
        <f t="shared" si="427"/>
        <v>0</v>
      </c>
      <c r="ET37" s="310">
        <f t="shared" si="427"/>
        <v>0</v>
      </c>
      <c r="EU37" s="310">
        <f t="shared" si="427"/>
        <v>0</v>
      </c>
      <c r="EV37" s="395">
        <f t="shared" ref="EV37:HC37" si="428">EV38+EV39</f>
        <v>0</v>
      </c>
      <c r="EW37" s="395">
        <f t="shared" si="428"/>
        <v>0</v>
      </c>
      <c r="EX37" s="395">
        <f t="shared" si="428"/>
        <v>0</v>
      </c>
      <c r="EY37" s="310">
        <f t="shared" si="428"/>
        <v>0</v>
      </c>
      <c r="EZ37" s="310">
        <f t="shared" si="428"/>
        <v>0</v>
      </c>
      <c r="FA37" s="310">
        <f t="shared" si="428"/>
        <v>0</v>
      </c>
      <c r="FB37" s="310">
        <f t="shared" si="428"/>
        <v>0</v>
      </c>
      <c r="FC37" s="310">
        <f t="shared" si="428"/>
        <v>0</v>
      </c>
      <c r="FD37" s="310">
        <f t="shared" si="428"/>
        <v>0</v>
      </c>
      <c r="FE37" s="310">
        <f t="shared" si="428"/>
        <v>0</v>
      </c>
      <c r="FF37" s="310">
        <f t="shared" si="428"/>
        <v>0</v>
      </c>
      <c r="FG37" s="310">
        <f t="shared" si="428"/>
        <v>0</v>
      </c>
      <c r="FH37" s="310">
        <f t="shared" si="428"/>
        <v>0</v>
      </c>
      <c r="FI37" s="310">
        <f t="shared" si="428"/>
        <v>0</v>
      </c>
      <c r="FJ37" s="310">
        <f t="shared" si="428"/>
        <v>0</v>
      </c>
      <c r="FK37" s="310">
        <f t="shared" si="428"/>
        <v>0</v>
      </c>
      <c r="FL37" s="310">
        <f t="shared" si="428"/>
        <v>0</v>
      </c>
      <c r="FM37" s="310">
        <f t="shared" si="428"/>
        <v>0</v>
      </c>
      <c r="FN37" s="310">
        <f t="shared" si="428"/>
        <v>0</v>
      </c>
      <c r="FO37" s="310">
        <f t="shared" si="428"/>
        <v>0</v>
      </c>
      <c r="FP37" s="310">
        <f t="shared" si="428"/>
        <v>0</v>
      </c>
      <c r="FQ37" s="310">
        <f t="shared" si="428"/>
        <v>0</v>
      </c>
      <c r="FR37" s="310">
        <f t="shared" si="428"/>
        <v>0</v>
      </c>
      <c r="FS37" s="310">
        <f t="shared" si="428"/>
        <v>0</v>
      </c>
      <c r="FT37" s="310">
        <f t="shared" si="428"/>
        <v>0</v>
      </c>
      <c r="FU37" s="310">
        <f t="shared" si="428"/>
        <v>0</v>
      </c>
      <c r="FV37" s="310">
        <f t="shared" si="428"/>
        <v>0</v>
      </c>
      <c r="FW37" s="310">
        <f t="shared" si="428"/>
        <v>0</v>
      </c>
      <c r="FX37" s="310">
        <f t="shared" si="428"/>
        <v>0</v>
      </c>
      <c r="FY37" s="310">
        <f t="shared" si="428"/>
        <v>0</v>
      </c>
      <c r="FZ37" s="310">
        <f t="shared" si="428"/>
        <v>0</v>
      </c>
      <c r="GA37" s="310">
        <f t="shared" si="428"/>
        <v>0</v>
      </c>
      <c r="GB37" s="310">
        <f t="shared" si="428"/>
        <v>0</v>
      </c>
      <c r="GC37" s="310">
        <f t="shared" si="428"/>
        <v>0</v>
      </c>
      <c r="GD37" s="310">
        <f t="shared" si="428"/>
        <v>0</v>
      </c>
      <c r="GE37" s="310">
        <f t="shared" si="428"/>
        <v>0</v>
      </c>
      <c r="GF37" s="310">
        <f t="shared" si="428"/>
        <v>0</v>
      </c>
      <c r="GG37" s="310">
        <f t="shared" si="428"/>
        <v>0</v>
      </c>
      <c r="GH37" s="310">
        <f t="shared" si="428"/>
        <v>0</v>
      </c>
      <c r="GI37" s="310">
        <f t="shared" si="428"/>
        <v>0</v>
      </c>
      <c r="GJ37" s="310">
        <f t="shared" si="428"/>
        <v>0</v>
      </c>
      <c r="GK37" s="310">
        <f t="shared" si="428"/>
        <v>0</v>
      </c>
      <c r="GL37" s="310">
        <f t="shared" si="428"/>
        <v>0</v>
      </c>
      <c r="GM37" s="310">
        <f t="shared" si="428"/>
        <v>0</v>
      </c>
      <c r="GN37" s="310">
        <f t="shared" si="428"/>
        <v>0</v>
      </c>
      <c r="GO37" s="310">
        <f t="shared" si="428"/>
        <v>0</v>
      </c>
      <c r="GP37" s="310">
        <f t="shared" si="428"/>
        <v>0</v>
      </c>
      <c r="GQ37" s="310">
        <f t="shared" si="428"/>
        <v>0</v>
      </c>
      <c r="GR37" s="310">
        <f t="shared" si="428"/>
        <v>0</v>
      </c>
      <c r="GS37" s="310">
        <f t="shared" si="428"/>
        <v>0</v>
      </c>
      <c r="GT37" s="310">
        <f t="shared" si="428"/>
        <v>0</v>
      </c>
      <c r="GU37" s="310">
        <f t="shared" si="428"/>
        <v>0</v>
      </c>
      <c r="GV37" s="310">
        <f t="shared" si="428"/>
        <v>0</v>
      </c>
      <c r="GW37" s="310">
        <f t="shared" si="428"/>
        <v>0</v>
      </c>
      <c r="GX37" s="310">
        <f t="shared" si="428"/>
        <v>0</v>
      </c>
      <c r="GY37" s="310">
        <f t="shared" si="428"/>
        <v>0</v>
      </c>
      <c r="GZ37" s="310">
        <f t="shared" si="428"/>
        <v>0</v>
      </c>
      <c r="HA37" s="310">
        <f t="shared" si="428"/>
        <v>0</v>
      </c>
      <c r="HB37" s="310">
        <f t="shared" si="428"/>
        <v>0</v>
      </c>
      <c r="HC37" s="311">
        <f t="shared" si="428"/>
        <v>0</v>
      </c>
    </row>
    <row r="38" spans="1:211" x14ac:dyDescent="0.2">
      <c r="A38" s="318" t="s">
        <v>595</v>
      </c>
      <c r="B38" s="306">
        <v>0</v>
      </c>
      <c r="C38" s="306"/>
      <c r="D38" s="306">
        <f t="shared" ref="D38:D39" si="429">B38+C38</f>
        <v>0</v>
      </c>
      <c r="E38" s="306">
        <v>0</v>
      </c>
      <c r="F38" s="306"/>
      <c r="G38" s="306">
        <f t="shared" ref="G38:G39" si="430">E38+F38</f>
        <v>0</v>
      </c>
      <c r="H38" s="306">
        <v>0</v>
      </c>
      <c r="I38" s="306"/>
      <c r="J38" s="306">
        <f t="shared" ref="J38:J39" si="431">H38+I38</f>
        <v>0</v>
      </c>
      <c r="K38" s="306">
        <v>0</v>
      </c>
      <c r="L38" s="306"/>
      <c r="M38" s="306">
        <f t="shared" ref="M38:M39" si="432">K38+L38</f>
        <v>0</v>
      </c>
      <c r="N38" s="306">
        <v>0</v>
      </c>
      <c r="O38" s="306"/>
      <c r="P38" s="306">
        <f t="shared" ref="P38:P39" si="433">N38+O38</f>
        <v>0</v>
      </c>
      <c r="Q38" s="306">
        <v>0</v>
      </c>
      <c r="R38" s="306"/>
      <c r="S38" s="306">
        <f t="shared" ref="S38:S39" si="434">Q38+R38</f>
        <v>0</v>
      </c>
      <c r="T38" s="306">
        <v>0</v>
      </c>
      <c r="U38" s="306"/>
      <c r="V38" s="306">
        <f t="shared" ref="V38:V39" si="435">T38+U38</f>
        <v>0</v>
      </c>
      <c r="W38" s="306">
        <v>0</v>
      </c>
      <c r="X38" s="306"/>
      <c r="Y38" s="306">
        <f t="shared" ref="Y38:Y39" si="436">W38+X38</f>
        <v>0</v>
      </c>
      <c r="Z38" s="306"/>
      <c r="AA38" s="306"/>
      <c r="AB38" s="306"/>
      <c r="AC38" s="306"/>
      <c r="AD38" s="306"/>
      <c r="AE38" s="306"/>
      <c r="AF38" s="306"/>
      <c r="AG38" s="306"/>
      <c r="AH38" s="306">
        <f t="shared" ref="AH38:AH39" si="437">AF38+AG38</f>
        <v>0</v>
      </c>
      <c r="AI38" s="306"/>
      <c r="AJ38" s="306"/>
      <c r="AK38" s="306">
        <f t="shared" ref="AK38:AK39" si="438">AI38+AJ38</f>
        <v>0</v>
      </c>
      <c r="AL38" s="306"/>
      <c r="AM38" s="306"/>
      <c r="AN38" s="306">
        <f t="shared" ref="AN38:AN39" si="439">AL38+AM38</f>
        <v>0</v>
      </c>
      <c r="AO38" s="306"/>
      <c r="AP38" s="306"/>
      <c r="AQ38" s="306">
        <f t="shared" ref="AQ38:AQ39" si="440">AO38+AP38</f>
        <v>0</v>
      </c>
      <c r="AR38" s="306"/>
      <c r="AS38" s="306"/>
      <c r="AT38" s="306">
        <f t="shared" ref="AT38:AT39" si="441">AR38+AS38</f>
        <v>0</v>
      </c>
      <c r="AU38" s="306"/>
      <c r="AV38" s="306"/>
      <c r="AW38" s="306">
        <f t="shared" ref="AW38:AW39" si="442">AU38+AV38</f>
        <v>0</v>
      </c>
      <c r="AX38" s="306"/>
      <c r="AY38" s="306"/>
      <c r="AZ38" s="306">
        <f t="shared" ref="AZ38:AZ39" si="443">AX38+AY38</f>
        <v>0</v>
      </c>
      <c r="BA38" s="306"/>
      <c r="BB38" s="306"/>
      <c r="BC38" s="306">
        <f t="shared" ref="BC38:BC39" si="444">BA38+BB38</f>
        <v>0</v>
      </c>
      <c r="BD38" s="306"/>
      <c r="BE38" s="306"/>
      <c r="BF38" s="306">
        <f t="shared" ref="BF38:BF39" si="445">BD38+BE38</f>
        <v>0</v>
      </c>
      <c r="BG38" s="306"/>
      <c r="BH38" s="306"/>
      <c r="BI38" s="306">
        <f t="shared" ref="BI38:BI39" si="446">BG38+BH38</f>
        <v>0</v>
      </c>
      <c r="BJ38" s="306"/>
      <c r="BK38" s="306"/>
      <c r="BL38" s="306">
        <f t="shared" ref="BL38:BL39" si="447">BJ38+BK38</f>
        <v>0</v>
      </c>
      <c r="BM38" s="306"/>
      <c r="BN38" s="306"/>
      <c r="BO38" s="306">
        <f t="shared" ref="BO38:BO39" si="448">BM38+BN38</f>
        <v>0</v>
      </c>
      <c r="BP38" s="306"/>
      <c r="BQ38" s="306"/>
      <c r="BR38" s="306">
        <f t="shared" ref="BR38:BR39" si="449">BP38+BQ38</f>
        <v>0</v>
      </c>
      <c r="BS38" s="306"/>
      <c r="BT38" s="306"/>
      <c r="BU38" s="306">
        <f t="shared" ref="BU38:BU39" si="450">BS38+BT38</f>
        <v>0</v>
      </c>
      <c r="BV38" s="306"/>
      <c r="BW38" s="306"/>
      <c r="BX38" s="306">
        <f t="shared" ref="BX38:BX39" si="451">BV38+BW38</f>
        <v>0</v>
      </c>
      <c r="BY38" s="306"/>
      <c r="BZ38" s="306"/>
      <c r="CA38" s="306">
        <f t="shared" ref="CA38:CA39" si="452">BY38+BZ38</f>
        <v>0</v>
      </c>
      <c r="CB38" s="306"/>
      <c r="CC38" s="306"/>
      <c r="CD38" s="306">
        <f t="shared" ref="CD38:CD39" si="453">CB38+CC38</f>
        <v>0</v>
      </c>
      <c r="CE38" s="306"/>
      <c r="CF38" s="306"/>
      <c r="CG38" s="306">
        <f t="shared" ref="CG38:CG39" si="454">CE38+CF38</f>
        <v>0</v>
      </c>
      <c r="CH38" s="306"/>
      <c r="CI38" s="306"/>
      <c r="CJ38" s="306">
        <f t="shared" ref="CJ38:CJ39" si="455">CH38+CI38</f>
        <v>0</v>
      </c>
      <c r="CK38" s="306"/>
      <c r="CL38" s="306"/>
      <c r="CM38" s="306">
        <f t="shared" ref="CM38:CM39" si="456">CK38+CL38</f>
        <v>0</v>
      </c>
      <c r="CN38" s="306"/>
      <c r="CO38" s="306"/>
      <c r="CP38" s="306">
        <f t="shared" ref="CP38:CP39" si="457">CN38+CO38</f>
        <v>0</v>
      </c>
      <c r="CQ38" s="306"/>
      <c r="CR38" s="306"/>
      <c r="CS38" s="306">
        <f t="shared" ref="CS38:CS39" si="458">CQ38+CR38</f>
        <v>0</v>
      </c>
      <c r="CT38" s="306"/>
      <c r="CU38" s="306"/>
      <c r="CV38" s="306">
        <f t="shared" ref="CV38:CV39" si="459">CT38+CU38</f>
        <v>0</v>
      </c>
      <c r="CW38" s="306"/>
      <c r="CX38" s="306"/>
      <c r="CY38" s="306">
        <f t="shared" ref="CY38:CY39" si="460">CW38+CX38</f>
        <v>0</v>
      </c>
      <c r="CZ38" s="306"/>
      <c r="DA38" s="306"/>
      <c r="DB38" s="306">
        <f t="shared" ref="DB38:DB39" si="461">CZ38+DA38</f>
        <v>0</v>
      </c>
      <c r="DC38" s="306"/>
      <c r="DD38" s="306"/>
      <c r="DE38" s="306">
        <f t="shared" ref="DE38:DE39" si="462">DC38+DD38</f>
        <v>0</v>
      </c>
      <c r="DF38" s="306"/>
      <c r="DG38" s="306"/>
      <c r="DH38" s="306">
        <f t="shared" ref="DH38:DH39" si="463">DF38+DG38</f>
        <v>0</v>
      </c>
      <c r="DI38" s="306"/>
      <c r="DJ38" s="306"/>
      <c r="DK38" s="306">
        <f t="shared" ref="DK38:DK39" si="464">DI38+DJ38</f>
        <v>0</v>
      </c>
      <c r="DL38" s="306"/>
      <c r="DM38" s="306"/>
      <c r="DN38" s="306">
        <f t="shared" ref="DN38:DN39" si="465">DL38+DM38</f>
        <v>0</v>
      </c>
      <c r="DO38" s="306"/>
      <c r="DP38" s="306"/>
      <c r="DQ38" s="306">
        <f t="shared" ref="DQ38:DQ39" si="466">DO38+DP38</f>
        <v>0</v>
      </c>
      <c r="DR38" s="394">
        <f t="shared" ref="DR38:DT39" si="467">B38+E38+H38+K38+N38+Q38+T38+W38+Z38+AC38+AF38+AI38+AL38+AO38+AR38+AU38+AX38+BA38+BD38+BG38+BJ38+BM38+BP38+BS38+BV38+BY38+CB38+CE38+CH38+CK38+CN38+CQ38+CT38+CW38+CZ38+DC38+DF38+DI38+DL38+DO38</f>
        <v>0</v>
      </c>
      <c r="DS38" s="394">
        <f t="shared" si="467"/>
        <v>0</v>
      </c>
      <c r="DT38" s="394">
        <f t="shared" si="467"/>
        <v>0</v>
      </c>
      <c r="DU38" s="306"/>
      <c r="DV38" s="306"/>
      <c r="DW38" s="306"/>
      <c r="DX38" s="306"/>
      <c r="DY38" s="306"/>
      <c r="DZ38" s="306"/>
      <c r="EA38" s="306"/>
      <c r="EB38" s="306"/>
      <c r="EC38" s="306"/>
      <c r="ED38" s="306"/>
      <c r="EE38" s="306"/>
      <c r="EF38" s="306"/>
      <c r="EG38" s="306"/>
      <c r="EH38" s="306"/>
      <c r="EI38" s="306"/>
      <c r="EJ38" s="306"/>
      <c r="EK38" s="306"/>
      <c r="EL38" s="306"/>
      <c r="EM38" s="306"/>
      <c r="EN38" s="306"/>
      <c r="EO38" s="306"/>
      <c r="EP38" s="306"/>
      <c r="EQ38" s="306"/>
      <c r="ER38" s="306"/>
      <c r="ES38" s="306"/>
      <c r="ET38" s="306"/>
      <c r="EU38" s="306"/>
      <c r="EV38" s="394">
        <f t="shared" ref="EV38:EX39" si="468">DU38+DX38+EA38+ED38+EG38+EJ38+EM38+EP38+ES38</f>
        <v>0</v>
      </c>
      <c r="EW38" s="394">
        <f t="shared" si="468"/>
        <v>0</v>
      </c>
      <c r="EX38" s="394">
        <f t="shared" si="468"/>
        <v>0</v>
      </c>
      <c r="EY38" s="306"/>
      <c r="EZ38" s="306"/>
      <c r="FA38" s="306">
        <f t="shared" ref="FA38:FA39" si="469">EY38+EZ38</f>
        <v>0</v>
      </c>
      <c r="FB38" s="306"/>
      <c r="FC38" s="306"/>
      <c r="FD38" s="306">
        <f t="shared" ref="FD38:FD39" si="470">FB38+FC38</f>
        <v>0</v>
      </c>
      <c r="FE38" s="306"/>
      <c r="FF38" s="306"/>
      <c r="FG38" s="306">
        <f t="shared" ref="FG38:FG39" si="471">FE38+FF38</f>
        <v>0</v>
      </c>
      <c r="FH38" s="306"/>
      <c r="FI38" s="306"/>
      <c r="FJ38" s="306">
        <f t="shared" ref="FJ38:FJ39" si="472">FH38+FI38</f>
        <v>0</v>
      </c>
      <c r="FK38" s="334"/>
      <c r="FL38" s="306"/>
      <c r="FM38" s="306">
        <f t="shared" ref="FM38:FM39" si="473">FK38+FL38</f>
        <v>0</v>
      </c>
      <c r="FN38" s="334"/>
      <c r="FO38" s="306"/>
      <c r="FP38" s="306">
        <f t="shared" ref="FP38:FP39" si="474">FN38+FO38</f>
        <v>0</v>
      </c>
      <c r="FQ38" s="334"/>
      <c r="FR38" s="306"/>
      <c r="FS38" s="306">
        <f t="shared" ref="FS38:FS39" si="475">FQ38+FR38</f>
        <v>0</v>
      </c>
      <c r="FT38" s="334"/>
      <c r="FU38" s="306"/>
      <c r="FV38" s="306">
        <f t="shared" ref="FV38:FV39" si="476">FT38+FU38</f>
        <v>0</v>
      </c>
      <c r="FW38" s="334"/>
      <c r="FX38" s="306"/>
      <c r="FY38" s="306">
        <f t="shared" ref="FY38:FY39" si="477">FW38+FX38</f>
        <v>0</v>
      </c>
      <c r="FZ38" s="334"/>
      <c r="GA38" s="306"/>
      <c r="GB38" s="306">
        <f t="shared" ref="GB38:GB39" si="478">FZ38+GA38</f>
        <v>0</v>
      </c>
      <c r="GC38" s="334"/>
      <c r="GD38" s="306"/>
      <c r="GE38" s="306">
        <f t="shared" ref="GE38:GE39" si="479">GC38+GD38</f>
        <v>0</v>
      </c>
      <c r="GF38" s="334"/>
      <c r="GG38" s="306"/>
      <c r="GH38" s="306">
        <f t="shared" ref="GH38:GH39" si="480">GF38+GG38</f>
        <v>0</v>
      </c>
      <c r="GI38" s="334"/>
      <c r="GJ38" s="306"/>
      <c r="GK38" s="306">
        <f t="shared" ref="GK38:GK39" si="481">GI38+GJ38</f>
        <v>0</v>
      </c>
      <c r="GL38" s="334">
        <f t="shared" ref="GL38:GN39" si="482">EY38+FB38+FE38+FH38+FK38+FN38+FQ38+FT38+FW38+FZ38+GC38+GF38+GI38</f>
        <v>0</v>
      </c>
      <c r="GM38" s="334">
        <f t="shared" si="482"/>
        <v>0</v>
      </c>
      <c r="GN38" s="334">
        <f t="shared" si="482"/>
        <v>0</v>
      </c>
      <c r="GO38" s="334">
        <f>SUM(GB38:GN38)</f>
        <v>0</v>
      </c>
      <c r="GP38" s="306"/>
      <c r="GQ38" s="306">
        <f t="shared" ref="GQ38:GQ39" si="483">GO38+GP38</f>
        <v>0</v>
      </c>
      <c r="GR38" s="334">
        <f>SUM(GE38:GQ38)</f>
        <v>0</v>
      </c>
      <c r="GS38" s="306"/>
      <c r="GT38" s="306">
        <f t="shared" ref="GT38:GT39" si="484">GR38+GS38</f>
        <v>0</v>
      </c>
      <c r="GU38" s="334">
        <f>SUM(GH38:GT38)</f>
        <v>0</v>
      </c>
      <c r="GV38" s="306"/>
      <c r="GW38" s="306">
        <f t="shared" ref="GW38:GW39" si="485">GU38+GV38</f>
        <v>0</v>
      </c>
      <c r="GX38" s="334">
        <f t="shared" ref="GX38:GZ39" si="486">GL38+GO38+GR38+GU38</f>
        <v>0</v>
      </c>
      <c r="GY38" s="334">
        <f t="shared" si="486"/>
        <v>0</v>
      </c>
      <c r="GZ38" s="334">
        <f t="shared" si="486"/>
        <v>0</v>
      </c>
      <c r="HA38" s="334">
        <f t="shared" ref="HA38:HC39" si="487">GX38+EV38+DR38</f>
        <v>0</v>
      </c>
      <c r="HB38" s="334">
        <f t="shared" si="487"/>
        <v>0</v>
      </c>
      <c r="HC38" s="347">
        <f t="shared" si="487"/>
        <v>0</v>
      </c>
    </row>
    <row r="39" spans="1:211" x14ac:dyDescent="0.2">
      <c r="A39" s="318" t="s">
        <v>596</v>
      </c>
      <c r="B39" s="306">
        <v>0</v>
      </c>
      <c r="C39" s="306"/>
      <c r="D39" s="306">
        <f t="shared" si="429"/>
        <v>0</v>
      </c>
      <c r="E39" s="306">
        <v>0</v>
      </c>
      <c r="F39" s="306"/>
      <c r="G39" s="306">
        <f t="shared" si="430"/>
        <v>0</v>
      </c>
      <c r="H39" s="306">
        <v>0</v>
      </c>
      <c r="I39" s="306"/>
      <c r="J39" s="306">
        <f t="shared" si="431"/>
        <v>0</v>
      </c>
      <c r="K39" s="306">
        <v>0</v>
      </c>
      <c r="L39" s="306"/>
      <c r="M39" s="306">
        <f t="shared" si="432"/>
        <v>0</v>
      </c>
      <c r="N39" s="306">
        <v>0</v>
      </c>
      <c r="O39" s="306"/>
      <c r="P39" s="306">
        <f t="shared" si="433"/>
        <v>0</v>
      </c>
      <c r="Q39" s="306">
        <v>0</v>
      </c>
      <c r="R39" s="306"/>
      <c r="S39" s="306">
        <f t="shared" si="434"/>
        <v>0</v>
      </c>
      <c r="T39" s="306">
        <v>0</v>
      </c>
      <c r="U39" s="306"/>
      <c r="V39" s="306">
        <f t="shared" si="435"/>
        <v>0</v>
      </c>
      <c r="W39" s="306">
        <v>0</v>
      </c>
      <c r="X39" s="306"/>
      <c r="Y39" s="306">
        <f t="shared" si="436"/>
        <v>0</v>
      </c>
      <c r="Z39" s="306">
        <v>0</v>
      </c>
      <c r="AA39" s="306"/>
      <c r="AB39" s="306"/>
      <c r="AC39" s="306"/>
      <c r="AD39" s="306"/>
      <c r="AE39" s="306"/>
      <c r="AF39" s="306"/>
      <c r="AG39" s="306"/>
      <c r="AH39" s="306">
        <f t="shared" si="437"/>
        <v>0</v>
      </c>
      <c r="AI39" s="306"/>
      <c r="AJ39" s="306"/>
      <c r="AK39" s="306">
        <f t="shared" si="438"/>
        <v>0</v>
      </c>
      <c r="AL39" s="306"/>
      <c r="AM39" s="306"/>
      <c r="AN39" s="306">
        <f t="shared" si="439"/>
        <v>0</v>
      </c>
      <c r="AO39" s="306"/>
      <c r="AP39" s="306"/>
      <c r="AQ39" s="306">
        <f t="shared" si="440"/>
        <v>0</v>
      </c>
      <c r="AR39" s="306"/>
      <c r="AS39" s="306"/>
      <c r="AT39" s="306">
        <f t="shared" si="441"/>
        <v>0</v>
      </c>
      <c r="AU39" s="306"/>
      <c r="AV39" s="306"/>
      <c r="AW39" s="306">
        <f t="shared" si="442"/>
        <v>0</v>
      </c>
      <c r="AX39" s="306"/>
      <c r="AY39" s="306"/>
      <c r="AZ39" s="306">
        <f t="shared" si="443"/>
        <v>0</v>
      </c>
      <c r="BA39" s="306"/>
      <c r="BB39" s="306"/>
      <c r="BC39" s="306">
        <f t="shared" si="444"/>
        <v>0</v>
      </c>
      <c r="BD39" s="306"/>
      <c r="BE39" s="306"/>
      <c r="BF39" s="306">
        <f t="shared" si="445"/>
        <v>0</v>
      </c>
      <c r="BG39" s="306"/>
      <c r="BH39" s="306"/>
      <c r="BI39" s="306">
        <f t="shared" si="446"/>
        <v>0</v>
      </c>
      <c r="BJ39" s="306"/>
      <c r="BK39" s="306"/>
      <c r="BL39" s="306">
        <f t="shared" si="447"/>
        <v>0</v>
      </c>
      <c r="BM39" s="306"/>
      <c r="BN39" s="306"/>
      <c r="BO39" s="306">
        <f t="shared" si="448"/>
        <v>0</v>
      </c>
      <c r="BP39" s="306"/>
      <c r="BQ39" s="306"/>
      <c r="BR39" s="306">
        <f t="shared" si="449"/>
        <v>0</v>
      </c>
      <c r="BS39" s="306"/>
      <c r="BT39" s="306"/>
      <c r="BU39" s="306">
        <f t="shared" si="450"/>
        <v>0</v>
      </c>
      <c r="BV39" s="306"/>
      <c r="BW39" s="306"/>
      <c r="BX39" s="306">
        <f t="shared" si="451"/>
        <v>0</v>
      </c>
      <c r="BY39" s="306"/>
      <c r="BZ39" s="306"/>
      <c r="CA39" s="306">
        <f t="shared" si="452"/>
        <v>0</v>
      </c>
      <c r="CB39" s="306"/>
      <c r="CC39" s="306"/>
      <c r="CD39" s="306">
        <f t="shared" si="453"/>
        <v>0</v>
      </c>
      <c r="CE39" s="306"/>
      <c r="CF39" s="306"/>
      <c r="CG39" s="306">
        <f t="shared" si="454"/>
        <v>0</v>
      </c>
      <c r="CH39" s="306"/>
      <c r="CI39" s="306"/>
      <c r="CJ39" s="306">
        <f t="shared" si="455"/>
        <v>0</v>
      </c>
      <c r="CK39" s="306"/>
      <c r="CL39" s="306"/>
      <c r="CM39" s="306">
        <f t="shared" si="456"/>
        <v>0</v>
      </c>
      <c r="CN39" s="306"/>
      <c r="CO39" s="306"/>
      <c r="CP39" s="306">
        <f t="shared" si="457"/>
        <v>0</v>
      </c>
      <c r="CQ39" s="306"/>
      <c r="CR39" s="306"/>
      <c r="CS39" s="306">
        <f t="shared" si="458"/>
        <v>0</v>
      </c>
      <c r="CT39" s="306"/>
      <c r="CU39" s="306"/>
      <c r="CV39" s="306">
        <f t="shared" si="459"/>
        <v>0</v>
      </c>
      <c r="CW39" s="306"/>
      <c r="CX39" s="306"/>
      <c r="CY39" s="306">
        <f t="shared" si="460"/>
        <v>0</v>
      </c>
      <c r="CZ39" s="306"/>
      <c r="DA39" s="306"/>
      <c r="DB39" s="306">
        <f t="shared" si="461"/>
        <v>0</v>
      </c>
      <c r="DC39" s="306"/>
      <c r="DD39" s="306"/>
      <c r="DE39" s="306">
        <f t="shared" si="462"/>
        <v>0</v>
      </c>
      <c r="DF39" s="306"/>
      <c r="DG39" s="306"/>
      <c r="DH39" s="306">
        <f t="shared" si="463"/>
        <v>0</v>
      </c>
      <c r="DI39" s="306"/>
      <c r="DJ39" s="306"/>
      <c r="DK39" s="306">
        <f t="shared" si="464"/>
        <v>0</v>
      </c>
      <c r="DL39" s="306"/>
      <c r="DM39" s="306"/>
      <c r="DN39" s="306">
        <f t="shared" si="465"/>
        <v>0</v>
      </c>
      <c r="DO39" s="306"/>
      <c r="DP39" s="306"/>
      <c r="DQ39" s="306">
        <f t="shared" si="466"/>
        <v>0</v>
      </c>
      <c r="DR39" s="394">
        <f t="shared" si="467"/>
        <v>0</v>
      </c>
      <c r="DS39" s="394">
        <f t="shared" si="467"/>
        <v>0</v>
      </c>
      <c r="DT39" s="394">
        <f t="shared" si="467"/>
        <v>0</v>
      </c>
      <c r="DU39" s="306">
        <v>0</v>
      </c>
      <c r="DV39" s="306"/>
      <c r="DW39" s="306"/>
      <c r="DX39" s="306">
        <v>0</v>
      </c>
      <c r="DY39" s="306"/>
      <c r="DZ39" s="306"/>
      <c r="EA39" s="306">
        <v>0</v>
      </c>
      <c r="EB39" s="306"/>
      <c r="EC39" s="306"/>
      <c r="ED39" s="306">
        <v>0</v>
      </c>
      <c r="EE39" s="306"/>
      <c r="EF39" s="306"/>
      <c r="EG39" s="306">
        <v>0</v>
      </c>
      <c r="EH39" s="306"/>
      <c r="EI39" s="306"/>
      <c r="EJ39" s="306"/>
      <c r="EK39" s="306"/>
      <c r="EL39" s="306"/>
      <c r="EM39" s="306"/>
      <c r="EN39" s="306"/>
      <c r="EO39" s="306"/>
      <c r="EP39" s="306">
        <v>0</v>
      </c>
      <c r="EQ39" s="306"/>
      <c r="ER39" s="306"/>
      <c r="ES39" s="306"/>
      <c r="ET39" s="306"/>
      <c r="EU39" s="306"/>
      <c r="EV39" s="394">
        <f t="shared" si="468"/>
        <v>0</v>
      </c>
      <c r="EW39" s="394">
        <f t="shared" si="468"/>
        <v>0</v>
      </c>
      <c r="EX39" s="394">
        <f t="shared" si="468"/>
        <v>0</v>
      </c>
      <c r="EY39" s="306"/>
      <c r="EZ39" s="306"/>
      <c r="FA39" s="306">
        <f t="shared" si="469"/>
        <v>0</v>
      </c>
      <c r="FB39" s="306"/>
      <c r="FC39" s="306"/>
      <c r="FD39" s="306">
        <f t="shared" si="470"/>
        <v>0</v>
      </c>
      <c r="FE39" s="306"/>
      <c r="FF39" s="306"/>
      <c r="FG39" s="306">
        <f t="shared" si="471"/>
        <v>0</v>
      </c>
      <c r="FH39" s="306"/>
      <c r="FI39" s="306"/>
      <c r="FJ39" s="306">
        <f t="shared" si="472"/>
        <v>0</v>
      </c>
      <c r="FK39" s="334"/>
      <c r="FL39" s="306"/>
      <c r="FM39" s="306">
        <f t="shared" si="473"/>
        <v>0</v>
      </c>
      <c r="FN39" s="334"/>
      <c r="FO39" s="306"/>
      <c r="FP39" s="306">
        <f t="shared" si="474"/>
        <v>0</v>
      </c>
      <c r="FQ39" s="334"/>
      <c r="FR39" s="306"/>
      <c r="FS39" s="306">
        <f t="shared" si="475"/>
        <v>0</v>
      </c>
      <c r="FT39" s="334"/>
      <c r="FU39" s="306"/>
      <c r="FV39" s="306">
        <f t="shared" si="476"/>
        <v>0</v>
      </c>
      <c r="FW39" s="334"/>
      <c r="FX39" s="306"/>
      <c r="FY39" s="306">
        <f t="shared" si="477"/>
        <v>0</v>
      </c>
      <c r="FZ39" s="334"/>
      <c r="GA39" s="306"/>
      <c r="GB39" s="306">
        <f t="shared" si="478"/>
        <v>0</v>
      </c>
      <c r="GC39" s="334"/>
      <c r="GD39" s="306"/>
      <c r="GE39" s="306">
        <f t="shared" si="479"/>
        <v>0</v>
      </c>
      <c r="GF39" s="334"/>
      <c r="GG39" s="306"/>
      <c r="GH39" s="306">
        <f t="shared" si="480"/>
        <v>0</v>
      </c>
      <c r="GI39" s="334"/>
      <c r="GJ39" s="306"/>
      <c r="GK39" s="306">
        <f t="shared" si="481"/>
        <v>0</v>
      </c>
      <c r="GL39" s="334">
        <f t="shared" si="482"/>
        <v>0</v>
      </c>
      <c r="GM39" s="334">
        <f t="shared" si="482"/>
        <v>0</v>
      </c>
      <c r="GN39" s="334">
        <f t="shared" si="482"/>
        <v>0</v>
      </c>
      <c r="GO39" s="334">
        <f>SUM(GB39:GN39)</f>
        <v>0</v>
      </c>
      <c r="GP39" s="306"/>
      <c r="GQ39" s="306">
        <f t="shared" si="483"/>
        <v>0</v>
      </c>
      <c r="GR39" s="334">
        <f>SUM(GE39:GQ39)</f>
        <v>0</v>
      </c>
      <c r="GS39" s="306"/>
      <c r="GT39" s="306">
        <f t="shared" si="484"/>
        <v>0</v>
      </c>
      <c r="GU39" s="334">
        <f>SUM(GH39:GT39)</f>
        <v>0</v>
      </c>
      <c r="GV39" s="306"/>
      <c r="GW39" s="306">
        <f t="shared" si="485"/>
        <v>0</v>
      </c>
      <c r="GX39" s="334">
        <f t="shared" si="486"/>
        <v>0</v>
      </c>
      <c r="GY39" s="334">
        <f t="shared" si="486"/>
        <v>0</v>
      </c>
      <c r="GZ39" s="334">
        <f t="shared" si="486"/>
        <v>0</v>
      </c>
      <c r="HA39" s="334">
        <f t="shared" si="487"/>
        <v>0</v>
      </c>
      <c r="HB39" s="334">
        <f t="shared" si="487"/>
        <v>0</v>
      </c>
      <c r="HC39" s="347">
        <f t="shared" si="487"/>
        <v>0</v>
      </c>
    </row>
    <row r="40" spans="1:211" s="167" customFormat="1" x14ac:dyDescent="0.2">
      <c r="A40" s="317" t="s">
        <v>597</v>
      </c>
      <c r="B40" s="310">
        <f>B41+B46+B47+B48+B49</f>
        <v>0</v>
      </c>
      <c r="C40" s="310">
        <f t="shared" ref="C40:D40" si="488">C41+C46+C47+C48+C49</f>
        <v>0</v>
      </c>
      <c r="D40" s="310">
        <f t="shared" si="488"/>
        <v>0</v>
      </c>
      <c r="E40" s="310">
        <f>E41+E46+E47+E48+E49</f>
        <v>0</v>
      </c>
      <c r="F40" s="310">
        <f t="shared" ref="F40:G40" si="489">F41+F46+F47+F48+F49</f>
        <v>0</v>
      </c>
      <c r="G40" s="310">
        <f t="shared" si="489"/>
        <v>0</v>
      </c>
      <c r="H40" s="310">
        <f>H41+H46+H47+H48+H49</f>
        <v>0</v>
      </c>
      <c r="I40" s="310">
        <f t="shared" ref="I40:J40" si="490">I41+I46+I47+I48+I49</f>
        <v>0</v>
      </c>
      <c r="J40" s="310">
        <f t="shared" si="490"/>
        <v>0</v>
      </c>
      <c r="K40" s="310">
        <f>K41+K46+K47+K48+K49</f>
        <v>0</v>
      </c>
      <c r="L40" s="310">
        <f t="shared" ref="L40:M40" si="491">L41+L46+L47+L48+L49</f>
        <v>0</v>
      </c>
      <c r="M40" s="310">
        <f t="shared" si="491"/>
        <v>0</v>
      </c>
      <c r="N40" s="310">
        <f>N41+N46+N47+N48+N49</f>
        <v>0</v>
      </c>
      <c r="O40" s="310">
        <f t="shared" ref="O40:P40" si="492">O41+O46+O47+O48+O49</f>
        <v>0</v>
      </c>
      <c r="P40" s="310">
        <f t="shared" si="492"/>
        <v>0</v>
      </c>
      <c r="Q40" s="310">
        <f>Q41+Q46+Q47+Q48+Q49</f>
        <v>0</v>
      </c>
      <c r="R40" s="310">
        <f t="shared" ref="R40:S40" si="493">R41+R46+R47+R48+R49</f>
        <v>0</v>
      </c>
      <c r="S40" s="310">
        <f t="shared" si="493"/>
        <v>0</v>
      </c>
      <c r="T40" s="310">
        <f>T41+T46+T47+T48+T49</f>
        <v>0</v>
      </c>
      <c r="U40" s="310">
        <f t="shared" ref="U40:V40" si="494">U41+U46+U47+U48+U49</f>
        <v>0</v>
      </c>
      <c r="V40" s="310">
        <f t="shared" si="494"/>
        <v>0</v>
      </c>
      <c r="W40" s="310">
        <f>W41+W46+W47+W48+W49</f>
        <v>0</v>
      </c>
      <c r="X40" s="310">
        <f t="shared" ref="X40:CI40" si="495">X41+X46+X47+X48+X49</f>
        <v>0</v>
      </c>
      <c r="Y40" s="310">
        <f t="shared" si="495"/>
        <v>0</v>
      </c>
      <c r="Z40" s="310">
        <f t="shared" si="495"/>
        <v>0</v>
      </c>
      <c r="AA40" s="310">
        <f t="shared" si="495"/>
        <v>0</v>
      </c>
      <c r="AB40" s="310">
        <f t="shared" ref="AB40" si="496">AB41+AB46+AB47+AB48+AB49</f>
        <v>0</v>
      </c>
      <c r="AC40" s="310">
        <f t="shared" si="495"/>
        <v>0</v>
      </c>
      <c r="AD40" s="310">
        <f t="shared" si="495"/>
        <v>0</v>
      </c>
      <c r="AE40" s="310">
        <f t="shared" si="495"/>
        <v>0</v>
      </c>
      <c r="AF40" s="310">
        <f t="shared" si="495"/>
        <v>0</v>
      </c>
      <c r="AG40" s="310">
        <f t="shared" si="495"/>
        <v>0</v>
      </c>
      <c r="AH40" s="310">
        <f t="shared" si="495"/>
        <v>0</v>
      </c>
      <c r="AI40" s="310">
        <f t="shared" si="495"/>
        <v>0</v>
      </c>
      <c r="AJ40" s="310">
        <f t="shared" si="495"/>
        <v>0</v>
      </c>
      <c r="AK40" s="310">
        <f t="shared" si="495"/>
        <v>0</v>
      </c>
      <c r="AL40" s="310">
        <f t="shared" si="495"/>
        <v>0</v>
      </c>
      <c r="AM40" s="310">
        <f t="shared" si="495"/>
        <v>0</v>
      </c>
      <c r="AN40" s="310">
        <f t="shared" si="495"/>
        <v>0</v>
      </c>
      <c r="AO40" s="310">
        <f t="shared" si="495"/>
        <v>0</v>
      </c>
      <c r="AP40" s="310">
        <f t="shared" si="495"/>
        <v>0</v>
      </c>
      <c r="AQ40" s="310">
        <f t="shared" si="495"/>
        <v>0</v>
      </c>
      <c r="AR40" s="310">
        <f>AR41+AR46+AR47+AR48+AR49</f>
        <v>0</v>
      </c>
      <c r="AS40" s="310">
        <f t="shared" ref="AS40:AT40" si="497">AS41+AS46+AS47+AS48+AS49</f>
        <v>0</v>
      </c>
      <c r="AT40" s="310">
        <f t="shared" si="497"/>
        <v>0</v>
      </c>
      <c r="AU40" s="310">
        <f t="shared" si="495"/>
        <v>0</v>
      </c>
      <c r="AV40" s="310">
        <f t="shared" si="495"/>
        <v>0</v>
      </c>
      <c r="AW40" s="310">
        <f t="shared" si="495"/>
        <v>0</v>
      </c>
      <c r="AX40" s="310">
        <f t="shared" si="495"/>
        <v>0</v>
      </c>
      <c r="AY40" s="310">
        <f t="shared" si="495"/>
        <v>0</v>
      </c>
      <c r="AZ40" s="310">
        <f t="shared" si="495"/>
        <v>0</v>
      </c>
      <c r="BA40" s="310">
        <f t="shared" si="495"/>
        <v>0</v>
      </c>
      <c r="BB40" s="310">
        <f t="shared" si="495"/>
        <v>0</v>
      </c>
      <c r="BC40" s="310">
        <f t="shared" si="495"/>
        <v>0</v>
      </c>
      <c r="BD40" s="310">
        <f t="shared" si="495"/>
        <v>0</v>
      </c>
      <c r="BE40" s="310">
        <f t="shared" si="495"/>
        <v>0</v>
      </c>
      <c r="BF40" s="310">
        <f t="shared" si="495"/>
        <v>0</v>
      </c>
      <c r="BG40" s="310">
        <f t="shared" si="495"/>
        <v>0</v>
      </c>
      <c r="BH40" s="310">
        <f t="shared" si="495"/>
        <v>0</v>
      </c>
      <c r="BI40" s="310">
        <f t="shared" si="495"/>
        <v>0</v>
      </c>
      <c r="BJ40" s="310">
        <f t="shared" si="495"/>
        <v>0</v>
      </c>
      <c r="BK40" s="310">
        <f t="shared" si="495"/>
        <v>0</v>
      </c>
      <c r="BL40" s="310">
        <f t="shared" si="495"/>
        <v>0</v>
      </c>
      <c r="BM40" s="310">
        <f t="shared" si="495"/>
        <v>0</v>
      </c>
      <c r="BN40" s="310">
        <f t="shared" si="495"/>
        <v>0</v>
      </c>
      <c r="BO40" s="310">
        <f t="shared" si="495"/>
        <v>0</v>
      </c>
      <c r="BP40" s="310">
        <f t="shared" si="495"/>
        <v>0</v>
      </c>
      <c r="BQ40" s="310">
        <f t="shared" si="495"/>
        <v>0</v>
      </c>
      <c r="BR40" s="310">
        <f t="shared" si="495"/>
        <v>0</v>
      </c>
      <c r="BS40" s="310">
        <f t="shared" si="495"/>
        <v>0</v>
      </c>
      <c r="BT40" s="310">
        <f t="shared" si="495"/>
        <v>0</v>
      </c>
      <c r="BU40" s="310">
        <f t="shared" si="495"/>
        <v>0</v>
      </c>
      <c r="BV40" s="310">
        <f t="shared" si="495"/>
        <v>0</v>
      </c>
      <c r="BW40" s="310">
        <f t="shared" si="495"/>
        <v>0</v>
      </c>
      <c r="BX40" s="310">
        <f t="shared" si="495"/>
        <v>0</v>
      </c>
      <c r="BY40" s="310">
        <f t="shared" si="495"/>
        <v>0</v>
      </c>
      <c r="BZ40" s="310">
        <f t="shared" si="495"/>
        <v>0</v>
      </c>
      <c r="CA40" s="310">
        <f t="shared" si="495"/>
        <v>0</v>
      </c>
      <c r="CB40" s="310">
        <f t="shared" si="495"/>
        <v>0</v>
      </c>
      <c r="CC40" s="310">
        <f t="shared" si="495"/>
        <v>0</v>
      </c>
      <c r="CD40" s="310">
        <f t="shared" si="495"/>
        <v>0</v>
      </c>
      <c r="CE40" s="310">
        <f t="shared" si="495"/>
        <v>0</v>
      </c>
      <c r="CF40" s="310">
        <f t="shared" si="495"/>
        <v>0</v>
      </c>
      <c r="CG40" s="310">
        <f t="shared" si="495"/>
        <v>0</v>
      </c>
      <c r="CH40" s="310">
        <f t="shared" si="495"/>
        <v>0</v>
      </c>
      <c r="CI40" s="310">
        <f t="shared" si="495"/>
        <v>0</v>
      </c>
      <c r="CJ40" s="310">
        <f t="shared" ref="CJ40:EU40" si="498">CJ41+CJ46+CJ47+CJ48+CJ49</f>
        <v>0</v>
      </c>
      <c r="CK40" s="310">
        <f t="shared" si="498"/>
        <v>0</v>
      </c>
      <c r="CL40" s="310">
        <f t="shared" si="498"/>
        <v>0</v>
      </c>
      <c r="CM40" s="310">
        <f t="shared" si="498"/>
        <v>0</v>
      </c>
      <c r="CN40" s="310">
        <f t="shared" si="498"/>
        <v>0</v>
      </c>
      <c r="CO40" s="310">
        <f t="shared" si="498"/>
        <v>0</v>
      </c>
      <c r="CP40" s="310">
        <f t="shared" si="498"/>
        <v>0</v>
      </c>
      <c r="CQ40" s="310">
        <f t="shared" si="498"/>
        <v>0</v>
      </c>
      <c r="CR40" s="310">
        <f t="shared" si="498"/>
        <v>0</v>
      </c>
      <c r="CS40" s="310">
        <f t="shared" si="498"/>
        <v>0</v>
      </c>
      <c r="CT40" s="310">
        <f t="shared" si="498"/>
        <v>0</v>
      </c>
      <c r="CU40" s="310">
        <f t="shared" si="498"/>
        <v>0</v>
      </c>
      <c r="CV40" s="310">
        <f t="shared" si="498"/>
        <v>0</v>
      </c>
      <c r="CW40" s="310">
        <f t="shared" si="498"/>
        <v>0</v>
      </c>
      <c r="CX40" s="310">
        <f t="shared" si="498"/>
        <v>0</v>
      </c>
      <c r="CY40" s="310">
        <f t="shared" si="498"/>
        <v>0</v>
      </c>
      <c r="CZ40" s="310">
        <f t="shared" si="498"/>
        <v>0</v>
      </c>
      <c r="DA40" s="310">
        <f t="shared" si="498"/>
        <v>0</v>
      </c>
      <c r="DB40" s="310">
        <f t="shared" si="498"/>
        <v>0</v>
      </c>
      <c r="DC40" s="310">
        <f t="shared" si="498"/>
        <v>0</v>
      </c>
      <c r="DD40" s="310">
        <f t="shared" si="498"/>
        <v>0</v>
      </c>
      <c r="DE40" s="310">
        <f t="shared" si="498"/>
        <v>0</v>
      </c>
      <c r="DF40" s="310">
        <f t="shared" si="498"/>
        <v>0</v>
      </c>
      <c r="DG40" s="310">
        <f t="shared" si="498"/>
        <v>0</v>
      </c>
      <c r="DH40" s="310">
        <f t="shared" si="498"/>
        <v>0</v>
      </c>
      <c r="DI40" s="310">
        <f t="shared" si="498"/>
        <v>0</v>
      </c>
      <c r="DJ40" s="310">
        <f t="shared" si="498"/>
        <v>0</v>
      </c>
      <c r="DK40" s="310">
        <f t="shared" si="498"/>
        <v>0</v>
      </c>
      <c r="DL40" s="310">
        <f t="shared" si="498"/>
        <v>0</v>
      </c>
      <c r="DM40" s="310">
        <f t="shared" si="498"/>
        <v>0</v>
      </c>
      <c r="DN40" s="310">
        <f t="shared" si="498"/>
        <v>0</v>
      </c>
      <c r="DO40" s="310">
        <f t="shared" si="498"/>
        <v>0</v>
      </c>
      <c r="DP40" s="310">
        <f t="shared" si="498"/>
        <v>0</v>
      </c>
      <c r="DQ40" s="310">
        <f t="shared" si="498"/>
        <v>0</v>
      </c>
      <c r="DR40" s="395">
        <f t="shared" si="498"/>
        <v>0</v>
      </c>
      <c r="DS40" s="395">
        <f t="shared" si="498"/>
        <v>0</v>
      </c>
      <c r="DT40" s="395">
        <f t="shared" si="498"/>
        <v>0</v>
      </c>
      <c r="DU40" s="310">
        <f t="shared" si="498"/>
        <v>0</v>
      </c>
      <c r="DV40" s="310">
        <f t="shared" si="498"/>
        <v>0</v>
      </c>
      <c r="DW40" s="310">
        <f t="shared" si="498"/>
        <v>0</v>
      </c>
      <c r="DX40" s="310">
        <f t="shared" si="498"/>
        <v>0</v>
      </c>
      <c r="DY40" s="310">
        <f t="shared" si="498"/>
        <v>0</v>
      </c>
      <c r="DZ40" s="310">
        <f t="shared" si="498"/>
        <v>0</v>
      </c>
      <c r="EA40" s="310">
        <f t="shared" si="498"/>
        <v>0</v>
      </c>
      <c r="EB40" s="310">
        <f t="shared" si="498"/>
        <v>0</v>
      </c>
      <c r="EC40" s="310">
        <f t="shared" si="498"/>
        <v>0</v>
      </c>
      <c r="ED40" s="310">
        <f t="shared" si="498"/>
        <v>0</v>
      </c>
      <c r="EE40" s="310">
        <f t="shared" si="498"/>
        <v>0</v>
      </c>
      <c r="EF40" s="310">
        <f t="shared" si="498"/>
        <v>0</v>
      </c>
      <c r="EG40" s="310">
        <f t="shared" si="498"/>
        <v>0</v>
      </c>
      <c r="EH40" s="310">
        <f t="shared" si="498"/>
        <v>0</v>
      </c>
      <c r="EI40" s="310">
        <f t="shared" si="498"/>
        <v>0</v>
      </c>
      <c r="EJ40" s="310">
        <f t="shared" si="498"/>
        <v>0</v>
      </c>
      <c r="EK40" s="310">
        <f t="shared" si="498"/>
        <v>0</v>
      </c>
      <c r="EL40" s="310">
        <f t="shared" si="498"/>
        <v>0</v>
      </c>
      <c r="EM40" s="310">
        <f t="shared" si="498"/>
        <v>0</v>
      </c>
      <c r="EN40" s="310">
        <f t="shared" si="498"/>
        <v>0</v>
      </c>
      <c r="EO40" s="310">
        <f t="shared" si="498"/>
        <v>0</v>
      </c>
      <c r="EP40" s="310">
        <f t="shared" si="498"/>
        <v>0</v>
      </c>
      <c r="EQ40" s="310">
        <f t="shared" si="498"/>
        <v>0</v>
      </c>
      <c r="ER40" s="310">
        <f t="shared" si="498"/>
        <v>0</v>
      </c>
      <c r="ES40" s="310">
        <f t="shared" si="498"/>
        <v>0</v>
      </c>
      <c r="ET40" s="310">
        <f t="shared" si="498"/>
        <v>0</v>
      </c>
      <c r="EU40" s="310">
        <f t="shared" si="498"/>
        <v>0</v>
      </c>
      <c r="EV40" s="395">
        <f t="shared" ref="EV40:HC40" si="499">EV41+EV46+EV47+EV48+EV49</f>
        <v>0</v>
      </c>
      <c r="EW40" s="395">
        <f t="shared" si="499"/>
        <v>0</v>
      </c>
      <c r="EX40" s="395">
        <f t="shared" si="499"/>
        <v>0</v>
      </c>
      <c r="EY40" s="310">
        <f t="shared" si="499"/>
        <v>0</v>
      </c>
      <c r="EZ40" s="310">
        <f t="shared" si="499"/>
        <v>0</v>
      </c>
      <c r="FA40" s="310">
        <f t="shared" si="499"/>
        <v>0</v>
      </c>
      <c r="FB40" s="310">
        <f t="shared" si="499"/>
        <v>0</v>
      </c>
      <c r="FC40" s="310">
        <f t="shared" si="499"/>
        <v>0</v>
      </c>
      <c r="FD40" s="310">
        <f t="shared" si="499"/>
        <v>0</v>
      </c>
      <c r="FE40" s="310">
        <f t="shared" si="499"/>
        <v>0</v>
      </c>
      <c r="FF40" s="310">
        <f t="shared" si="499"/>
        <v>0</v>
      </c>
      <c r="FG40" s="310">
        <f t="shared" si="499"/>
        <v>0</v>
      </c>
      <c r="FH40" s="310">
        <f t="shared" si="499"/>
        <v>0</v>
      </c>
      <c r="FI40" s="310">
        <f t="shared" si="499"/>
        <v>0</v>
      </c>
      <c r="FJ40" s="310">
        <f t="shared" si="499"/>
        <v>0</v>
      </c>
      <c r="FK40" s="310">
        <f t="shared" si="499"/>
        <v>0</v>
      </c>
      <c r="FL40" s="310">
        <f t="shared" si="499"/>
        <v>0</v>
      </c>
      <c r="FM40" s="310">
        <f t="shared" si="499"/>
        <v>0</v>
      </c>
      <c r="FN40" s="310">
        <f t="shared" si="499"/>
        <v>0</v>
      </c>
      <c r="FO40" s="310">
        <f t="shared" si="499"/>
        <v>0</v>
      </c>
      <c r="FP40" s="310">
        <f t="shared" si="499"/>
        <v>0</v>
      </c>
      <c r="FQ40" s="310">
        <f t="shared" si="499"/>
        <v>0</v>
      </c>
      <c r="FR40" s="310">
        <f t="shared" si="499"/>
        <v>0</v>
      </c>
      <c r="FS40" s="310">
        <f t="shared" si="499"/>
        <v>0</v>
      </c>
      <c r="FT40" s="310">
        <f t="shared" si="499"/>
        <v>0</v>
      </c>
      <c r="FU40" s="310">
        <f t="shared" si="499"/>
        <v>0</v>
      </c>
      <c r="FV40" s="310">
        <f t="shared" si="499"/>
        <v>0</v>
      </c>
      <c r="FW40" s="310">
        <f t="shared" si="499"/>
        <v>0</v>
      </c>
      <c r="FX40" s="310">
        <f t="shared" si="499"/>
        <v>0</v>
      </c>
      <c r="FY40" s="310">
        <f t="shared" si="499"/>
        <v>0</v>
      </c>
      <c r="FZ40" s="310">
        <f t="shared" si="499"/>
        <v>0</v>
      </c>
      <c r="GA40" s="310">
        <f t="shared" si="499"/>
        <v>0</v>
      </c>
      <c r="GB40" s="310">
        <f t="shared" si="499"/>
        <v>0</v>
      </c>
      <c r="GC40" s="310">
        <f t="shared" si="499"/>
        <v>0</v>
      </c>
      <c r="GD40" s="310">
        <f t="shared" si="499"/>
        <v>0</v>
      </c>
      <c r="GE40" s="310">
        <f t="shared" si="499"/>
        <v>0</v>
      </c>
      <c r="GF40" s="310">
        <f t="shared" si="499"/>
        <v>0</v>
      </c>
      <c r="GG40" s="310">
        <f t="shared" si="499"/>
        <v>0</v>
      </c>
      <c r="GH40" s="310">
        <f t="shared" si="499"/>
        <v>0</v>
      </c>
      <c r="GI40" s="310">
        <f t="shared" si="499"/>
        <v>0</v>
      </c>
      <c r="GJ40" s="310">
        <f t="shared" si="499"/>
        <v>0</v>
      </c>
      <c r="GK40" s="310">
        <f t="shared" si="499"/>
        <v>0</v>
      </c>
      <c r="GL40" s="310">
        <f t="shared" si="499"/>
        <v>0</v>
      </c>
      <c r="GM40" s="310">
        <f t="shared" si="499"/>
        <v>0</v>
      </c>
      <c r="GN40" s="310">
        <f t="shared" si="499"/>
        <v>0</v>
      </c>
      <c r="GO40" s="310">
        <f t="shared" si="499"/>
        <v>0</v>
      </c>
      <c r="GP40" s="310">
        <f t="shared" si="499"/>
        <v>0</v>
      </c>
      <c r="GQ40" s="310">
        <f t="shared" si="499"/>
        <v>0</v>
      </c>
      <c r="GR40" s="310">
        <f t="shared" si="499"/>
        <v>0</v>
      </c>
      <c r="GS40" s="310">
        <f t="shared" si="499"/>
        <v>0</v>
      </c>
      <c r="GT40" s="310">
        <f t="shared" si="499"/>
        <v>0</v>
      </c>
      <c r="GU40" s="310">
        <f t="shared" si="499"/>
        <v>0</v>
      </c>
      <c r="GV40" s="310">
        <f t="shared" si="499"/>
        <v>0</v>
      </c>
      <c r="GW40" s="310">
        <f t="shared" si="499"/>
        <v>0</v>
      </c>
      <c r="GX40" s="310">
        <f t="shared" si="499"/>
        <v>0</v>
      </c>
      <c r="GY40" s="310">
        <f t="shared" si="499"/>
        <v>0</v>
      </c>
      <c r="GZ40" s="310">
        <f t="shared" si="499"/>
        <v>0</v>
      </c>
      <c r="HA40" s="310">
        <f t="shared" si="499"/>
        <v>0</v>
      </c>
      <c r="HB40" s="310">
        <f t="shared" si="499"/>
        <v>0</v>
      </c>
      <c r="HC40" s="311">
        <f t="shared" si="499"/>
        <v>0</v>
      </c>
    </row>
    <row r="41" spans="1:211" s="167" customFormat="1" x14ac:dyDescent="0.2">
      <c r="A41" s="317" t="s">
        <v>598</v>
      </c>
      <c r="B41" s="310">
        <f>B42+B43+B44+B45</f>
        <v>0</v>
      </c>
      <c r="C41" s="310">
        <f t="shared" ref="C41:D41" si="500">C42+C43+C44+C45</f>
        <v>0</v>
      </c>
      <c r="D41" s="310">
        <f t="shared" si="500"/>
        <v>0</v>
      </c>
      <c r="E41" s="310">
        <f>E42+E43+E44+E45</f>
        <v>0</v>
      </c>
      <c r="F41" s="310">
        <f t="shared" ref="F41:G41" si="501">F42+F43+F44+F45</f>
        <v>0</v>
      </c>
      <c r="G41" s="310">
        <f t="shared" si="501"/>
        <v>0</v>
      </c>
      <c r="H41" s="310">
        <f>H42+H43+H44+H45</f>
        <v>0</v>
      </c>
      <c r="I41" s="310">
        <f t="shared" ref="I41:J41" si="502">I42+I43+I44+I45</f>
        <v>0</v>
      </c>
      <c r="J41" s="310">
        <f t="shared" si="502"/>
        <v>0</v>
      </c>
      <c r="K41" s="310">
        <f>K42+K43+K44+K45</f>
        <v>0</v>
      </c>
      <c r="L41" s="310">
        <f t="shared" ref="L41:M41" si="503">L42+L43+L44+L45</f>
        <v>0</v>
      </c>
      <c r="M41" s="310">
        <f t="shared" si="503"/>
        <v>0</v>
      </c>
      <c r="N41" s="310">
        <f>N42+N43+N44+N45</f>
        <v>0</v>
      </c>
      <c r="O41" s="310">
        <f t="shared" ref="O41:P41" si="504">O42+O43+O44+O45</f>
        <v>0</v>
      </c>
      <c r="P41" s="310">
        <f t="shared" si="504"/>
        <v>0</v>
      </c>
      <c r="Q41" s="310">
        <f>Q42+Q43+Q44+Q45</f>
        <v>0</v>
      </c>
      <c r="R41" s="310">
        <f t="shared" ref="R41:S41" si="505">R42+R43+R44+R45</f>
        <v>0</v>
      </c>
      <c r="S41" s="310">
        <f t="shared" si="505"/>
        <v>0</v>
      </c>
      <c r="T41" s="310">
        <f>T42+T43+T44+T45</f>
        <v>0</v>
      </c>
      <c r="U41" s="310">
        <f t="shared" ref="U41:V41" si="506">U42+U43+U44+U45</f>
        <v>0</v>
      </c>
      <c r="V41" s="310">
        <f t="shared" si="506"/>
        <v>0</v>
      </c>
      <c r="W41" s="310">
        <f>W42+W43+W44+W45</f>
        <v>0</v>
      </c>
      <c r="X41" s="310">
        <f t="shared" ref="X41:CI41" si="507">X42+X43+X44+X45</f>
        <v>0</v>
      </c>
      <c r="Y41" s="310">
        <f t="shared" si="507"/>
        <v>0</v>
      </c>
      <c r="Z41" s="310">
        <f t="shared" si="507"/>
        <v>0</v>
      </c>
      <c r="AA41" s="310">
        <f t="shared" si="507"/>
        <v>0</v>
      </c>
      <c r="AB41" s="310">
        <f t="shared" ref="AB41" si="508">AB42+AB43+AB44+AB45</f>
        <v>0</v>
      </c>
      <c r="AC41" s="310">
        <f t="shared" si="507"/>
        <v>0</v>
      </c>
      <c r="AD41" s="310">
        <f t="shared" si="507"/>
        <v>0</v>
      </c>
      <c r="AE41" s="310">
        <f t="shared" si="507"/>
        <v>0</v>
      </c>
      <c r="AF41" s="310">
        <f t="shared" si="507"/>
        <v>0</v>
      </c>
      <c r="AG41" s="310">
        <f t="shared" si="507"/>
        <v>0</v>
      </c>
      <c r="AH41" s="310">
        <f t="shared" si="507"/>
        <v>0</v>
      </c>
      <c r="AI41" s="310">
        <f t="shared" si="507"/>
        <v>0</v>
      </c>
      <c r="AJ41" s="310">
        <f t="shared" si="507"/>
        <v>0</v>
      </c>
      <c r="AK41" s="310">
        <f t="shared" si="507"/>
        <v>0</v>
      </c>
      <c r="AL41" s="310">
        <f t="shared" si="507"/>
        <v>0</v>
      </c>
      <c r="AM41" s="310">
        <f t="shared" si="507"/>
        <v>0</v>
      </c>
      <c r="AN41" s="310">
        <f t="shared" si="507"/>
        <v>0</v>
      </c>
      <c r="AO41" s="310">
        <f t="shared" si="507"/>
        <v>0</v>
      </c>
      <c r="AP41" s="310">
        <f t="shared" si="507"/>
        <v>0</v>
      </c>
      <c r="AQ41" s="310">
        <f t="shared" si="507"/>
        <v>0</v>
      </c>
      <c r="AR41" s="310">
        <f>AR42+AR43+AR44+AR45</f>
        <v>0</v>
      </c>
      <c r="AS41" s="310">
        <f t="shared" ref="AS41:AT41" si="509">AS42+AS43+AS44+AS45</f>
        <v>0</v>
      </c>
      <c r="AT41" s="310">
        <f t="shared" si="509"/>
        <v>0</v>
      </c>
      <c r="AU41" s="310">
        <f t="shared" si="507"/>
        <v>0</v>
      </c>
      <c r="AV41" s="310">
        <f t="shared" si="507"/>
        <v>0</v>
      </c>
      <c r="AW41" s="310">
        <f t="shared" si="507"/>
        <v>0</v>
      </c>
      <c r="AX41" s="310">
        <f t="shared" si="507"/>
        <v>0</v>
      </c>
      <c r="AY41" s="310">
        <f t="shared" si="507"/>
        <v>0</v>
      </c>
      <c r="AZ41" s="310">
        <f t="shared" si="507"/>
        <v>0</v>
      </c>
      <c r="BA41" s="310">
        <f t="shared" si="507"/>
        <v>0</v>
      </c>
      <c r="BB41" s="310">
        <f t="shared" si="507"/>
        <v>0</v>
      </c>
      <c r="BC41" s="310">
        <f t="shared" si="507"/>
        <v>0</v>
      </c>
      <c r="BD41" s="310">
        <f t="shared" si="507"/>
        <v>0</v>
      </c>
      <c r="BE41" s="310">
        <f t="shared" si="507"/>
        <v>0</v>
      </c>
      <c r="BF41" s="310">
        <f t="shared" si="507"/>
        <v>0</v>
      </c>
      <c r="BG41" s="310">
        <f t="shared" si="507"/>
        <v>0</v>
      </c>
      <c r="BH41" s="310">
        <f t="shared" si="507"/>
        <v>0</v>
      </c>
      <c r="BI41" s="310">
        <f t="shared" si="507"/>
        <v>0</v>
      </c>
      <c r="BJ41" s="310">
        <f t="shared" si="507"/>
        <v>0</v>
      </c>
      <c r="BK41" s="310">
        <f t="shared" si="507"/>
        <v>0</v>
      </c>
      <c r="BL41" s="310">
        <f t="shared" si="507"/>
        <v>0</v>
      </c>
      <c r="BM41" s="310">
        <f t="shared" si="507"/>
        <v>0</v>
      </c>
      <c r="BN41" s="310">
        <f t="shared" si="507"/>
        <v>0</v>
      </c>
      <c r="BO41" s="310">
        <f t="shared" si="507"/>
        <v>0</v>
      </c>
      <c r="BP41" s="310">
        <f t="shared" si="507"/>
        <v>0</v>
      </c>
      <c r="BQ41" s="310">
        <f t="shared" si="507"/>
        <v>0</v>
      </c>
      <c r="BR41" s="310">
        <f t="shared" si="507"/>
        <v>0</v>
      </c>
      <c r="BS41" s="310">
        <f t="shared" si="507"/>
        <v>0</v>
      </c>
      <c r="BT41" s="310">
        <f t="shared" si="507"/>
        <v>0</v>
      </c>
      <c r="BU41" s="310">
        <f t="shared" si="507"/>
        <v>0</v>
      </c>
      <c r="BV41" s="310">
        <f t="shared" si="507"/>
        <v>0</v>
      </c>
      <c r="BW41" s="310">
        <f t="shared" si="507"/>
        <v>0</v>
      </c>
      <c r="BX41" s="310">
        <f t="shared" si="507"/>
        <v>0</v>
      </c>
      <c r="BY41" s="310">
        <f t="shared" si="507"/>
        <v>0</v>
      </c>
      <c r="BZ41" s="310">
        <f t="shared" si="507"/>
        <v>0</v>
      </c>
      <c r="CA41" s="310">
        <f t="shared" si="507"/>
        <v>0</v>
      </c>
      <c r="CB41" s="310">
        <f t="shared" si="507"/>
        <v>0</v>
      </c>
      <c r="CC41" s="310">
        <f t="shared" si="507"/>
        <v>0</v>
      </c>
      <c r="CD41" s="310">
        <f t="shared" si="507"/>
        <v>0</v>
      </c>
      <c r="CE41" s="310">
        <f t="shared" si="507"/>
        <v>0</v>
      </c>
      <c r="CF41" s="310">
        <f t="shared" si="507"/>
        <v>0</v>
      </c>
      <c r="CG41" s="310">
        <f t="shared" si="507"/>
        <v>0</v>
      </c>
      <c r="CH41" s="310">
        <f t="shared" si="507"/>
        <v>0</v>
      </c>
      <c r="CI41" s="310">
        <f t="shared" si="507"/>
        <v>0</v>
      </c>
      <c r="CJ41" s="310">
        <f t="shared" ref="CJ41:EU41" si="510">CJ42+CJ43+CJ44+CJ45</f>
        <v>0</v>
      </c>
      <c r="CK41" s="310">
        <f t="shared" si="510"/>
        <v>0</v>
      </c>
      <c r="CL41" s="310">
        <f t="shared" si="510"/>
        <v>0</v>
      </c>
      <c r="CM41" s="310">
        <f t="shared" si="510"/>
        <v>0</v>
      </c>
      <c r="CN41" s="310">
        <f t="shared" si="510"/>
        <v>0</v>
      </c>
      <c r="CO41" s="310">
        <f t="shared" si="510"/>
        <v>0</v>
      </c>
      <c r="CP41" s="310">
        <f t="shared" si="510"/>
        <v>0</v>
      </c>
      <c r="CQ41" s="310">
        <f t="shared" si="510"/>
        <v>0</v>
      </c>
      <c r="CR41" s="310">
        <f t="shared" si="510"/>
        <v>0</v>
      </c>
      <c r="CS41" s="310">
        <f t="shared" si="510"/>
        <v>0</v>
      </c>
      <c r="CT41" s="310">
        <f t="shared" si="510"/>
        <v>0</v>
      </c>
      <c r="CU41" s="310">
        <f t="shared" si="510"/>
        <v>0</v>
      </c>
      <c r="CV41" s="310">
        <f t="shared" si="510"/>
        <v>0</v>
      </c>
      <c r="CW41" s="310">
        <f t="shared" si="510"/>
        <v>0</v>
      </c>
      <c r="CX41" s="310">
        <f t="shared" si="510"/>
        <v>0</v>
      </c>
      <c r="CY41" s="310">
        <f t="shared" si="510"/>
        <v>0</v>
      </c>
      <c r="CZ41" s="310">
        <f t="shared" si="510"/>
        <v>0</v>
      </c>
      <c r="DA41" s="310">
        <f t="shared" si="510"/>
        <v>0</v>
      </c>
      <c r="DB41" s="310">
        <f t="shared" si="510"/>
        <v>0</v>
      </c>
      <c r="DC41" s="310">
        <f t="shared" si="510"/>
        <v>0</v>
      </c>
      <c r="DD41" s="310">
        <f t="shared" si="510"/>
        <v>0</v>
      </c>
      <c r="DE41" s="310">
        <f t="shared" si="510"/>
        <v>0</v>
      </c>
      <c r="DF41" s="310">
        <f t="shared" si="510"/>
        <v>0</v>
      </c>
      <c r="DG41" s="310">
        <f t="shared" si="510"/>
        <v>0</v>
      </c>
      <c r="DH41" s="310">
        <f t="shared" si="510"/>
        <v>0</v>
      </c>
      <c r="DI41" s="310">
        <f t="shared" si="510"/>
        <v>0</v>
      </c>
      <c r="DJ41" s="310">
        <f t="shared" si="510"/>
        <v>0</v>
      </c>
      <c r="DK41" s="310">
        <f t="shared" si="510"/>
        <v>0</v>
      </c>
      <c r="DL41" s="310">
        <f t="shared" si="510"/>
        <v>0</v>
      </c>
      <c r="DM41" s="310">
        <f t="shared" si="510"/>
        <v>0</v>
      </c>
      <c r="DN41" s="310">
        <f t="shared" si="510"/>
        <v>0</v>
      </c>
      <c r="DO41" s="310">
        <f t="shared" si="510"/>
        <v>0</v>
      </c>
      <c r="DP41" s="310">
        <f t="shared" si="510"/>
        <v>0</v>
      </c>
      <c r="DQ41" s="310">
        <f t="shared" si="510"/>
        <v>0</v>
      </c>
      <c r="DR41" s="395">
        <f t="shared" si="510"/>
        <v>0</v>
      </c>
      <c r="DS41" s="395">
        <f t="shared" si="510"/>
        <v>0</v>
      </c>
      <c r="DT41" s="395">
        <f t="shared" si="510"/>
        <v>0</v>
      </c>
      <c r="DU41" s="310">
        <f t="shared" si="510"/>
        <v>0</v>
      </c>
      <c r="DV41" s="310">
        <f t="shared" si="510"/>
        <v>0</v>
      </c>
      <c r="DW41" s="310">
        <f t="shared" si="510"/>
        <v>0</v>
      </c>
      <c r="DX41" s="310">
        <f t="shared" si="510"/>
        <v>0</v>
      </c>
      <c r="DY41" s="310">
        <f t="shared" si="510"/>
        <v>0</v>
      </c>
      <c r="DZ41" s="310">
        <f t="shared" si="510"/>
        <v>0</v>
      </c>
      <c r="EA41" s="310">
        <f t="shared" si="510"/>
        <v>0</v>
      </c>
      <c r="EB41" s="310">
        <f t="shared" si="510"/>
        <v>0</v>
      </c>
      <c r="EC41" s="310">
        <f t="shared" si="510"/>
        <v>0</v>
      </c>
      <c r="ED41" s="310">
        <f t="shared" si="510"/>
        <v>0</v>
      </c>
      <c r="EE41" s="310">
        <f t="shared" si="510"/>
        <v>0</v>
      </c>
      <c r="EF41" s="310">
        <f t="shared" si="510"/>
        <v>0</v>
      </c>
      <c r="EG41" s="310">
        <f t="shared" si="510"/>
        <v>0</v>
      </c>
      <c r="EH41" s="310">
        <f t="shared" si="510"/>
        <v>0</v>
      </c>
      <c r="EI41" s="310">
        <f t="shared" si="510"/>
        <v>0</v>
      </c>
      <c r="EJ41" s="310">
        <f t="shared" si="510"/>
        <v>0</v>
      </c>
      <c r="EK41" s="310">
        <f t="shared" si="510"/>
        <v>0</v>
      </c>
      <c r="EL41" s="310">
        <f t="shared" si="510"/>
        <v>0</v>
      </c>
      <c r="EM41" s="310">
        <f t="shared" si="510"/>
        <v>0</v>
      </c>
      <c r="EN41" s="310">
        <f t="shared" si="510"/>
        <v>0</v>
      </c>
      <c r="EO41" s="310">
        <f t="shared" si="510"/>
        <v>0</v>
      </c>
      <c r="EP41" s="310">
        <f t="shared" si="510"/>
        <v>0</v>
      </c>
      <c r="EQ41" s="310">
        <f t="shared" si="510"/>
        <v>0</v>
      </c>
      <c r="ER41" s="310">
        <f t="shared" si="510"/>
        <v>0</v>
      </c>
      <c r="ES41" s="310">
        <f t="shared" si="510"/>
        <v>0</v>
      </c>
      <c r="ET41" s="310">
        <f t="shared" si="510"/>
        <v>0</v>
      </c>
      <c r="EU41" s="310">
        <f t="shared" si="510"/>
        <v>0</v>
      </c>
      <c r="EV41" s="395">
        <f t="shared" ref="EV41:HC41" si="511">EV42+EV43+EV44+EV45</f>
        <v>0</v>
      </c>
      <c r="EW41" s="395">
        <f t="shared" si="511"/>
        <v>0</v>
      </c>
      <c r="EX41" s="395">
        <f t="shared" si="511"/>
        <v>0</v>
      </c>
      <c r="EY41" s="310">
        <f t="shared" si="511"/>
        <v>0</v>
      </c>
      <c r="EZ41" s="310">
        <f t="shared" si="511"/>
        <v>0</v>
      </c>
      <c r="FA41" s="310">
        <f t="shared" si="511"/>
        <v>0</v>
      </c>
      <c r="FB41" s="310">
        <f t="shared" si="511"/>
        <v>0</v>
      </c>
      <c r="FC41" s="310">
        <f t="shared" si="511"/>
        <v>0</v>
      </c>
      <c r="FD41" s="310">
        <f t="shared" si="511"/>
        <v>0</v>
      </c>
      <c r="FE41" s="310">
        <f t="shared" si="511"/>
        <v>0</v>
      </c>
      <c r="FF41" s="310">
        <f t="shared" si="511"/>
        <v>0</v>
      </c>
      <c r="FG41" s="310">
        <f t="shared" si="511"/>
        <v>0</v>
      </c>
      <c r="FH41" s="310">
        <f t="shared" si="511"/>
        <v>0</v>
      </c>
      <c r="FI41" s="310">
        <f t="shared" si="511"/>
        <v>0</v>
      </c>
      <c r="FJ41" s="310">
        <f t="shared" si="511"/>
        <v>0</v>
      </c>
      <c r="FK41" s="310">
        <f t="shared" si="511"/>
        <v>0</v>
      </c>
      <c r="FL41" s="310">
        <f t="shared" si="511"/>
        <v>0</v>
      </c>
      <c r="FM41" s="310">
        <f t="shared" si="511"/>
        <v>0</v>
      </c>
      <c r="FN41" s="310">
        <f t="shared" si="511"/>
        <v>0</v>
      </c>
      <c r="FO41" s="310">
        <f t="shared" si="511"/>
        <v>0</v>
      </c>
      <c r="FP41" s="310">
        <f t="shared" si="511"/>
        <v>0</v>
      </c>
      <c r="FQ41" s="310">
        <f t="shared" si="511"/>
        <v>0</v>
      </c>
      <c r="FR41" s="310">
        <f t="shared" si="511"/>
        <v>0</v>
      </c>
      <c r="FS41" s="310">
        <f t="shared" si="511"/>
        <v>0</v>
      </c>
      <c r="FT41" s="310">
        <f t="shared" si="511"/>
        <v>0</v>
      </c>
      <c r="FU41" s="310">
        <f t="shared" si="511"/>
        <v>0</v>
      </c>
      <c r="FV41" s="310">
        <f t="shared" si="511"/>
        <v>0</v>
      </c>
      <c r="FW41" s="310">
        <f t="shared" si="511"/>
        <v>0</v>
      </c>
      <c r="FX41" s="310">
        <f t="shared" si="511"/>
        <v>0</v>
      </c>
      <c r="FY41" s="310">
        <f t="shared" si="511"/>
        <v>0</v>
      </c>
      <c r="FZ41" s="310">
        <f t="shared" si="511"/>
        <v>0</v>
      </c>
      <c r="GA41" s="310">
        <f t="shared" si="511"/>
        <v>0</v>
      </c>
      <c r="GB41" s="310">
        <f t="shared" si="511"/>
        <v>0</v>
      </c>
      <c r="GC41" s="310">
        <f t="shared" si="511"/>
        <v>0</v>
      </c>
      <c r="GD41" s="310">
        <f t="shared" si="511"/>
        <v>0</v>
      </c>
      <c r="GE41" s="310">
        <f t="shared" si="511"/>
        <v>0</v>
      </c>
      <c r="GF41" s="310">
        <f t="shared" si="511"/>
        <v>0</v>
      </c>
      <c r="GG41" s="310">
        <f t="shared" si="511"/>
        <v>0</v>
      </c>
      <c r="GH41" s="310">
        <f t="shared" si="511"/>
        <v>0</v>
      </c>
      <c r="GI41" s="310">
        <f t="shared" si="511"/>
        <v>0</v>
      </c>
      <c r="GJ41" s="310">
        <f t="shared" si="511"/>
        <v>0</v>
      </c>
      <c r="GK41" s="310">
        <f t="shared" si="511"/>
        <v>0</v>
      </c>
      <c r="GL41" s="310">
        <f t="shared" si="511"/>
        <v>0</v>
      </c>
      <c r="GM41" s="310">
        <f t="shared" si="511"/>
        <v>0</v>
      </c>
      <c r="GN41" s="310">
        <f t="shared" si="511"/>
        <v>0</v>
      </c>
      <c r="GO41" s="310">
        <f t="shared" si="511"/>
        <v>0</v>
      </c>
      <c r="GP41" s="310">
        <f t="shared" si="511"/>
        <v>0</v>
      </c>
      <c r="GQ41" s="310">
        <f t="shared" si="511"/>
        <v>0</v>
      </c>
      <c r="GR41" s="310">
        <f t="shared" si="511"/>
        <v>0</v>
      </c>
      <c r="GS41" s="310">
        <f t="shared" si="511"/>
        <v>0</v>
      </c>
      <c r="GT41" s="310">
        <f t="shared" si="511"/>
        <v>0</v>
      </c>
      <c r="GU41" s="310">
        <f t="shared" si="511"/>
        <v>0</v>
      </c>
      <c r="GV41" s="310">
        <f t="shared" si="511"/>
        <v>0</v>
      </c>
      <c r="GW41" s="310">
        <f t="shared" si="511"/>
        <v>0</v>
      </c>
      <c r="GX41" s="310">
        <f t="shared" si="511"/>
        <v>0</v>
      </c>
      <c r="GY41" s="310">
        <f t="shared" si="511"/>
        <v>0</v>
      </c>
      <c r="GZ41" s="310">
        <f t="shared" si="511"/>
        <v>0</v>
      </c>
      <c r="HA41" s="310">
        <f t="shared" si="511"/>
        <v>0</v>
      </c>
      <c r="HB41" s="310">
        <f t="shared" si="511"/>
        <v>0</v>
      </c>
      <c r="HC41" s="311">
        <f t="shared" si="511"/>
        <v>0</v>
      </c>
    </row>
    <row r="42" spans="1:211" x14ac:dyDescent="0.2">
      <c r="A42" s="318" t="s">
        <v>599</v>
      </c>
      <c r="B42" s="306">
        <v>0</v>
      </c>
      <c r="C42" s="306"/>
      <c r="D42" s="306">
        <f t="shared" ref="D42:D48" si="512">B42+C42</f>
        <v>0</v>
      </c>
      <c r="E42" s="306">
        <v>0</v>
      </c>
      <c r="F42" s="306"/>
      <c r="G42" s="306">
        <f t="shared" ref="G42:G48" si="513">E42+F42</f>
        <v>0</v>
      </c>
      <c r="H42" s="306">
        <v>0</v>
      </c>
      <c r="I42" s="306"/>
      <c r="J42" s="306">
        <f t="shared" ref="J42:J48" si="514">H42+I42</f>
        <v>0</v>
      </c>
      <c r="K42" s="306">
        <v>0</v>
      </c>
      <c r="L42" s="306"/>
      <c r="M42" s="306">
        <f t="shared" ref="M42:M48" si="515">K42+L42</f>
        <v>0</v>
      </c>
      <c r="N42" s="306">
        <v>0</v>
      </c>
      <c r="O42" s="306"/>
      <c r="P42" s="306">
        <f t="shared" ref="P42:P48" si="516">N42+O42</f>
        <v>0</v>
      </c>
      <c r="Q42" s="306">
        <v>0</v>
      </c>
      <c r="R42" s="306"/>
      <c r="S42" s="306">
        <f t="shared" ref="S42:S48" si="517">Q42+R42</f>
        <v>0</v>
      </c>
      <c r="T42" s="306">
        <v>0</v>
      </c>
      <c r="U42" s="306"/>
      <c r="V42" s="306">
        <f t="shared" ref="V42:V48" si="518">T42+U42</f>
        <v>0</v>
      </c>
      <c r="W42" s="306">
        <v>0</v>
      </c>
      <c r="X42" s="306"/>
      <c r="Y42" s="306">
        <f t="shared" ref="Y42:Y48" si="519">W42+X42</f>
        <v>0</v>
      </c>
      <c r="Z42" s="306">
        <v>0</v>
      </c>
      <c r="AA42" s="306"/>
      <c r="AB42" s="306"/>
      <c r="AC42" s="306"/>
      <c r="AD42" s="306"/>
      <c r="AE42" s="306"/>
      <c r="AF42" s="306"/>
      <c r="AG42" s="306"/>
      <c r="AH42" s="306">
        <f t="shared" ref="AH42:AH48" si="520">AF42+AG42</f>
        <v>0</v>
      </c>
      <c r="AI42" s="306"/>
      <c r="AJ42" s="306"/>
      <c r="AK42" s="306">
        <f t="shared" ref="AK42:AK48" si="521">AI42+AJ42</f>
        <v>0</v>
      </c>
      <c r="AL42" s="306"/>
      <c r="AM42" s="306"/>
      <c r="AN42" s="306">
        <f t="shared" ref="AN42:AN48" si="522">AL42+AM42</f>
        <v>0</v>
      </c>
      <c r="AO42" s="306"/>
      <c r="AP42" s="306"/>
      <c r="AQ42" s="306">
        <f t="shared" ref="AQ42:AQ48" si="523">AO42+AP42</f>
        <v>0</v>
      </c>
      <c r="AR42" s="306"/>
      <c r="AS42" s="306"/>
      <c r="AT42" s="306">
        <f t="shared" ref="AT42:AT48" si="524">AR42+AS42</f>
        <v>0</v>
      </c>
      <c r="AU42" s="306"/>
      <c r="AV42" s="306"/>
      <c r="AW42" s="306">
        <f t="shared" ref="AW42:AW48" si="525">AU42+AV42</f>
        <v>0</v>
      </c>
      <c r="AX42" s="306"/>
      <c r="AY42" s="306"/>
      <c r="AZ42" s="306">
        <f t="shared" ref="AZ42:AZ48" si="526">AX42+AY42</f>
        <v>0</v>
      </c>
      <c r="BA42" s="306"/>
      <c r="BB42" s="306"/>
      <c r="BC42" s="306">
        <f t="shared" ref="BC42:BC48" si="527">BA42+BB42</f>
        <v>0</v>
      </c>
      <c r="BD42" s="306"/>
      <c r="BE42" s="306"/>
      <c r="BF42" s="306">
        <f t="shared" ref="BF42:BF48" si="528">BD42+BE42</f>
        <v>0</v>
      </c>
      <c r="BG42" s="306"/>
      <c r="BH42" s="306"/>
      <c r="BI42" s="306">
        <f t="shared" ref="BI42:BI48" si="529">BG42+BH42</f>
        <v>0</v>
      </c>
      <c r="BJ42" s="306"/>
      <c r="BK42" s="306"/>
      <c r="BL42" s="306">
        <f t="shared" ref="BL42:BL48" si="530">BJ42+BK42</f>
        <v>0</v>
      </c>
      <c r="BM42" s="306"/>
      <c r="BN42" s="306"/>
      <c r="BO42" s="306">
        <f t="shared" ref="BO42:BO48" si="531">BM42+BN42</f>
        <v>0</v>
      </c>
      <c r="BP42" s="306"/>
      <c r="BQ42" s="306"/>
      <c r="BR42" s="306">
        <f t="shared" ref="BR42:BR48" si="532">BP42+BQ42</f>
        <v>0</v>
      </c>
      <c r="BS42" s="306"/>
      <c r="BT42" s="306"/>
      <c r="BU42" s="306">
        <f t="shared" ref="BU42:BU48" si="533">BS42+BT42</f>
        <v>0</v>
      </c>
      <c r="BV42" s="306"/>
      <c r="BW42" s="306"/>
      <c r="BX42" s="306">
        <f t="shared" ref="BX42:BX48" si="534">BV42+BW42</f>
        <v>0</v>
      </c>
      <c r="BY42" s="306"/>
      <c r="BZ42" s="306"/>
      <c r="CA42" s="306">
        <f t="shared" ref="CA42:CA48" si="535">BY42+BZ42</f>
        <v>0</v>
      </c>
      <c r="CB42" s="306"/>
      <c r="CC42" s="306"/>
      <c r="CD42" s="306">
        <f t="shared" ref="CD42:CD48" si="536">CB42+CC42</f>
        <v>0</v>
      </c>
      <c r="CE42" s="306"/>
      <c r="CF42" s="306"/>
      <c r="CG42" s="306">
        <f t="shared" ref="CG42:CG48" si="537">CE42+CF42</f>
        <v>0</v>
      </c>
      <c r="CH42" s="306"/>
      <c r="CI42" s="306"/>
      <c r="CJ42" s="306">
        <f t="shared" ref="CJ42:CJ48" si="538">CH42+CI42</f>
        <v>0</v>
      </c>
      <c r="CK42" s="306"/>
      <c r="CL42" s="306"/>
      <c r="CM42" s="306">
        <f t="shared" ref="CM42:CM48" si="539">CK42+CL42</f>
        <v>0</v>
      </c>
      <c r="CN42" s="306"/>
      <c r="CO42" s="306"/>
      <c r="CP42" s="306">
        <f t="shared" ref="CP42:CP48" si="540">CN42+CO42</f>
        <v>0</v>
      </c>
      <c r="CQ42" s="306"/>
      <c r="CR42" s="306"/>
      <c r="CS42" s="306">
        <f t="shared" ref="CS42:CS48" si="541">CQ42+CR42</f>
        <v>0</v>
      </c>
      <c r="CT42" s="306"/>
      <c r="CU42" s="306"/>
      <c r="CV42" s="306">
        <f t="shared" ref="CV42:CV48" si="542">CT42+CU42</f>
        <v>0</v>
      </c>
      <c r="CW42" s="306"/>
      <c r="CX42" s="306"/>
      <c r="CY42" s="306">
        <f t="shared" ref="CY42:CY48" si="543">CW42+CX42</f>
        <v>0</v>
      </c>
      <c r="CZ42" s="306"/>
      <c r="DA42" s="306"/>
      <c r="DB42" s="306">
        <f t="shared" ref="DB42:DB48" si="544">CZ42+DA42</f>
        <v>0</v>
      </c>
      <c r="DC42" s="306"/>
      <c r="DD42" s="306"/>
      <c r="DE42" s="306">
        <f t="shared" ref="DE42:DE48" si="545">DC42+DD42</f>
        <v>0</v>
      </c>
      <c r="DF42" s="306"/>
      <c r="DG42" s="306"/>
      <c r="DH42" s="306">
        <f t="shared" ref="DH42:DH48" si="546">DF42+DG42</f>
        <v>0</v>
      </c>
      <c r="DI42" s="306"/>
      <c r="DJ42" s="306"/>
      <c r="DK42" s="306">
        <f t="shared" ref="DK42:DK48" si="547">DI42+DJ42</f>
        <v>0</v>
      </c>
      <c r="DL42" s="306"/>
      <c r="DM42" s="306"/>
      <c r="DN42" s="306">
        <f t="shared" ref="DN42:DN48" si="548">DL42+DM42</f>
        <v>0</v>
      </c>
      <c r="DO42" s="306"/>
      <c r="DP42" s="306"/>
      <c r="DQ42" s="306">
        <f t="shared" ref="DQ42:DQ48" si="549">DO42+DP42</f>
        <v>0</v>
      </c>
      <c r="DR42" s="394">
        <f t="shared" ref="DR42:DT48" si="550">B42+E42+H42+K42+N42+Q42+T42+W42+Z42+AC42+AF42+AI42+AL42+AO42+AR42+AU42+AX42+BA42+BD42+BG42+BJ42+BM42+BP42+BS42+BV42+BY42+CB42+CE42+CH42+CK42+CN42+CQ42+CT42+CW42+CZ42+DC42+DF42+DI42+DL42+DO42</f>
        <v>0</v>
      </c>
      <c r="DS42" s="394">
        <f t="shared" si="550"/>
        <v>0</v>
      </c>
      <c r="DT42" s="394">
        <f t="shared" si="550"/>
        <v>0</v>
      </c>
      <c r="DU42" s="306">
        <v>0</v>
      </c>
      <c r="DV42" s="306"/>
      <c r="DW42" s="306"/>
      <c r="DX42" s="306">
        <v>0</v>
      </c>
      <c r="DY42" s="306"/>
      <c r="DZ42" s="306"/>
      <c r="EA42" s="306">
        <v>0</v>
      </c>
      <c r="EB42" s="306"/>
      <c r="EC42" s="306"/>
      <c r="ED42" s="306">
        <v>0</v>
      </c>
      <c r="EE42" s="306"/>
      <c r="EF42" s="306"/>
      <c r="EG42" s="306">
        <v>0</v>
      </c>
      <c r="EH42" s="306"/>
      <c r="EI42" s="306"/>
      <c r="EJ42" s="306"/>
      <c r="EK42" s="306"/>
      <c r="EL42" s="306"/>
      <c r="EM42" s="306"/>
      <c r="EN42" s="306"/>
      <c r="EO42" s="306"/>
      <c r="EP42" s="306">
        <v>0</v>
      </c>
      <c r="EQ42" s="306"/>
      <c r="ER42" s="306"/>
      <c r="ES42" s="306"/>
      <c r="ET42" s="306"/>
      <c r="EU42" s="306"/>
      <c r="EV42" s="394">
        <f t="shared" ref="EV42:EX48" si="551">DU42+DX42+EA42+ED42+EG42+EJ42+EM42+EP42+ES42</f>
        <v>0</v>
      </c>
      <c r="EW42" s="394">
        <f t="shared" si="551"/>
        <v>0</v>
      </c>
      <c r="EX42" s="394">
        <f t="shared" si="551"/>
        <v>0</v>
      </c>
      <c r="EY42" s="306"/>
      <c r="EZ42" s="306"/>
      <c r="FA42" s="306">
        <f t="shared" ref="FA42:FA48" si="552">EY42+EZ42</f>
        <v>0</v>
      </c>
      <c r="FB42" s="306"/>
      <c r="FC42" s="306"/>
      <c r="FD42" s="306">
        <f t="shared" ref="FD42:FD48" si="553">FB42+FC42</f>
        <v>0</v>
      </c>
      <c r="FE42" s="306"/>
      <c r="FF42" s="306"/>
      <c r="FG42" s="306">
        <f t="shared" ref="FG42:FG48" si="554">FE42+FF42</f>
        <v>0</v>
      </c>
      <c r="FH42" s="306"/>
      <c r="FI42" s="306"/>
      <c r="FJ42" s="306">
        <f t="shared" ref="FJ42:FJ48" si="555">FH42+FI42</f>
        <v>0</v>
      </c>
      <c r="FK42" s="334"/>
      <c r="FL42" s="306"/>
      <c r="FM42" s="306">
        <f t="shared" ref="FM42:FM48" si="556">FK42+FL42</f>
        <v>0</v>
      </c>
      <c r="FN42" s="334"/>
      <c r="FO42" s="306"/>
      <c r="FP42" s="306">
        <f t="shared" ref="FP42:FP48" si="557">FN42+FO42</f>
        <v>0</v>
      </c>
      <c r="FQ42" s="334"/>
      <c r="FR42" s="306"/>
      <c r="FS42" s="306">
        <f t="shared" ref="FS42:FS48" si="558">FQ42+FR42</f>
        <v>0</v>
      </c>
      <c r="FT42" s="334"/>
      <c r="FU42" s="306"/>
      <c r="FV42" s="306">
        <f t="shared" ref="FV42:FV48" si="559">FT42+FU42</f>
        <v>0</v>
      </c>
      <c r="FW42" s="334"/>
      <c r="FX42" s="306"/>
      <c r="FY42" s="306">
        <f t="shared" ref="FY42:FY48" si="560">FW42+FX42</f>
        <v>0</v>
      </c>
      <c r="FZ42" s="334"/>
      <c r="GA42" s="306"/>
      <c r="GB42" s="306">
        <f t="shared" ref="GB42:GB48" si="561">FZ42+GA42</f>
        <v>0</v>
      </c>
      <c r="GC42" s="334"/>
      <c r="GD42" s="306"/>
      <c r="GE42" s="306">
        <f t="shared" ref="GE42:GE48" si="562">GC42+GD42</f>
        <v>0</v>
      </c>
      <c r="GF42" s="334"/>
      <c r="GG42" s="306"/>
      <c r="GH42" s="306">
        <f t="shared" ref="GH42:GH48" si="563">GF42+GG42</f>
        <v>0</v>
      </c>
      <c r="GI42" s="334"/>
      <c r="GJ42" s="306"/>
      <c r="GK42" s="306">
        <f t="shared" ref="GK42:GK48" si="564">GI42+GJ42</f>
        <v>0</v>
      </c>
      <c r="GL42" s="334">
        <f t="shared" ref="GL42:GN48" si="565">EY42+FB42+FE42+FH42+FK42+FN42+FQ42+FT42+FW42+FZ42+GC42+GF42+GI42</f>
        <v>0</v>
      </c>
      <c r="GM42" s="334">
        <f t="shared" si="565"/>
        <v>0</v>
      </c>
      <c r="GN42" s="334">
        <f t="shared" si="565"/>
        <v>0</v>
      </c>
      <c r="GO42" s="334">
        <f t="shared" ref="GO42:GO48" si="566">SUM(GB42:GN42)</f>
        <v>0</v>
      </c>
      <c r="GP42" s="306"/>
      <c r="GQ42" s="306">
        <f t="shared" ref="GQ42:GQ48" si="567">GO42+GP42</f>
        <v>0</v>
      </c>
      <c r="GR42" s="334">
        <f t="shared" ref="GR42:GR48" si="568">SUM(GE42:GQ42)</f>
        <v>0</v>
      </c>
      <c r="GS42" s="306"/>
      <c r="GT42" s="306">
        <f t="shared" ref="GT42:GT48" si="569">GR42+GS42</f>
        <v>0</v>
      </c>
      <c r="GU42" s="334">
        <f t="shared" ref="GU42:GU48" si="570">SUM(GH42:GT42)</f>
        <v>0</v>
      </c>
      <c r="GV42" s="306"/>
      <c r="GW42" s="306">
        <f t="shared" ref="GW42:GW48" si="571">GU42+GV42</f>
        <v>0</v>
      </c>
      <c r="GX42" s="334">
        <f t="shared" ref="GX42:GZ48" si="572">GL42+GO42+GR42+GU42</f>
        <v>0</v>
      </c>
      <c r="GY42" s="334">
        <f t="shared" si="572"/>
        <v>0</v>
      </c>
      <c r="GZ42" s="334">
        <f t="shared" si="572"/>
        <v>0</v>
      </c>
      <c r="HA42" s="334">
        <f t="shared" ref="HA42:HC48" si="573">GX42+EV42+DR42</f>
        <v>0</v>
      </c>
      <c r="HB42" s="334">
        <f t="shared" si="573"/>
        <v>0</v>
      </c>
      <c r="HC42" s="347">
        <f t="shared" si="573"/>
        <v>0</v>
      </c>
    </row>
    <row r="43" spans="1:211" ht="25.5" x14ac:dyDescent="0.2">
      <c r="A43" s="318" t="s">
        <v>600</v>
      </c>
      <c r="B43" s="306">
        <v>0</v>
      </c>
      <c r="C43" s="306"/>
      <c r="D43" s="306">
        <f t="shared" si="512"/>
        <v>0</v>
      </c>
      <c r="E43" s="306">
        <v>0</v>
      </c>
      <c r="F43" s="306"/>
      <c r="G43" s="306">
        <f t="shared" si="513"/>
        <v>0</v>
      </c>
      <c r="H43" s="306">
        <v>0</v>
      </c>
      <c r="I43" s="306"/>
      <c r="J43" s="306">
        <f t="shared" si="514"/>
        <v>0</v>
      </c>
      <c r="K43" s="306">
        <v>0</v>
      </c>
      <c r="L43" s="306"/>
      <c r="M43" s="306">
        <f t="shared" si="515"/>
        <v>0</v>
      </c>
      <c r="N43" s="306">
        <v>0</v>
      </c>
      <c r="O43" s="306"/>
      <c r="P43" s="306">
        <f t="shared" si="516"/>
        <v>0</v>
      </c>
      <c r="Q43" s="306">
        <v>0</v>
      </c>
      <c r="R43" s="306"/>
      <c r="S43" s="306">
        <f t="shared" si="517"/>
        <v>0</v>
      </c>
      <c r="T43" s="306">
        <v>0</v>
      </c>
      <c r="U43" s="306"/>
      <c r="V43" s="306">
        <f t="shared" si="518"/>
        <v>0</v>
      </c>
      <c r="W43" s="306">
        <v>0</v>
      </c>
      <c r="X43" s="306"/>
      <c r="Y43" s="306">
        <f t="shared" si="519"/>
        <v>0</v>
      </c>
      <c r="Z43" s="306"/>
      <c r="AA43" s="306"/>
      <c r="AB43" s="306"/>
      <c r="AC43" s="306"/>
      <c r="AD43" s="306"/>
      <c r="AE43" s="306"/>
      <c r="AF43" s="306"/>
      <c r="AG43" s="306"/>
      <c r="AH43" s="306">
        <f t="shared" si="520"/>
        <v>0</v>
      </c>
      <c r="AI43" s="306"/>
      <c r="AJ43" s="306"/>
      <c r="AK43" s="306">
        <f t="shared" si="521"/>
        <v>0</v>
      </c>
      <c r="AL43" s="306"/>
      <c r="AM43" s="306"/>
      <c r="AN43" s="306">
        <f t="shared" si="522"/>
        <v>0</v>
      </c>
      <c r="AO43" s="306"/>
      <c r="AP43" s="306"/>
      <c r="AQ43" s="306">
        <f t="shared" si="523"/>
        <v>0</v>
      </c>
      <c r="AR43" s="306"/>
      <c r="AS43" s="306"/>
      <c r="AT43" s="306">
        <f t="shared" si="524"/>
        <v>0</v>
      </c>
      <c r="AU43" s="306"/>
      <c r="AV43" s="306"/>
      <c r="AW43" s="306">
        <f t="shared" si="525"/>
        <v>0</v>
      </c>
      <c r="AX43" s="306"/>
      <c r="AY43" s="306"/>
      <c r="AZ43" s="306">
        <f t="shared" si="526"/>
        <v>0</v>
      </c>
      <c r="BA43" s="306"/>
      <c r="BB43" s="306"/>
      <c r="BC43" s="306">
        <f t="shared" si="527"/>
        <v>0</v>
      </c>
      <c r="BD43" s="306"/>
      <c r="BE43" s="306"/>
      <c r="BF43" s="306">
        <f t="shared" si="528"/>
        <v>0</v>
      </c>
      <c r="BG43" s="306"/>
      <c r="BH43" s="306"/>
      <c r="BI43" s="306">
        <f t="shared" si="529"/>
        <v>0</v>
      </c>
      <c r="BJ43" s="306"/>
      <c r="BK43" s="306"/>
      <c r="BL43" s="306">
        <f t="shared" si="530"/>
        <v>0</v>
      </c>
      <c r="BM43" s="306"/>
      <c r="BN43" s="306"/>
      <c r="BO43" s="306">
        <f t="shared" si="531"/>
        <v>0</v>
      </c>
      <c r="BP43" s="306"/>
      <c r="BQ43" s="306"/>
      <c r="BR43" s="306">
        <f t="shared" si="532"/>
        <v>0</v>
      </c>
      <c r="BS43" s="306"/>
      <c r="BT43" s="306"/>
      <c r="BU43" s="306">
        <f t="shared" si="533"/>
        <v>0</v>
      </c>
      <c r="BV43" s="306"/>
      <c r="BW43" s="306"/>
      <c r="BX43" s="306">
        <f t="shared" si="534"/>
        <v>0</v>
      </c>
      <c r="BY43" s="306"/>
      <c r="BZ43" s="306"/>
      <c r="CA43" s="306">
        <f t="shared" si="535"/>
        <v>0</v>
      </c>
      <c r="CB43" s="306"/>
      <c r="CC43" s="306"/>
      <c r="CD43" s="306">
        <f t="shared" si="536"/>
        <v>0</v>
      </c>
      <c r="CE43" s="306"/>
      <c r="CF43" s="306"/>
      <c r="CG43" s="306">
        <f t="shared" si="537"/>
        <v>0</v>
      </c>
      <c r="CH43" s="306"/>
      <c r="CI43" s="306"/>
      <c r="CJ43" s="306">
        <f t="shared" si="538"/>
        <v>0</v>
      </c>
      <c r="CK43" s="306"/>
      <c r="CL43" s="306"/>
      <c r="CM43" s="306">
        <f t="shared" si="539"/>
        <v>0</v>
      </c>
      <c r="CN43" s="306"/>
      <c r="CO43" s="306"/>
      <c r="CP43" s="306">
        <f t="shared" si="540"/>
        <v>0</v>
      </c>
      <c r="CQ43" s="306"/>
      <c r="CR43" s="306"/>
      <c r="CS43" s="306">
        <f t="shared" si="541"/>
        <v>0</v>
      </c>
      <c r="CT43" s="306"/>
      <c r="CU43" s="306"/>
      <c r="CV43" s="306">
        <f t="shared" si="542"/>
        <v>0</v>
      </c>
      <c r="CW43" s="306"/>
      <c r="CX43" s="306"/>
      <c r="CY43" s="306">
        <f t="shared" si="543"/>
        <v>0</v>
      </c>
      <c r="CZ43" s="306"/>
      <c r="DA43" s="306"/>
      <c r="DB43" s="306">
        <f t="shared" si="544"/>
        <v>0</v>
      </c>
      <c r="DC43" s="306"/>
      <c r="DD43" s="306"/>
      <c r="DE43" s="306">
        <f t="shared" si="545"/>
        <v>0</v>
      </c>
      <c r="DF43" s="306"/>
      <c r="DG43" s="306"/>
      <c r="DH43" s="306">
        <f t="shared" si="546"/>
        <v>0</v>
      </c>
      <c r="DI43" s="306"/>
      <c r="DJ43" s="306"/>
      <c r="DK43" s="306">
        <f t="shared" si="547"/>
        <v>0</v>
      </c>
      <c r="DL43" s="306"/>
      <c r="DM43" s="306"/>
      <c r="DN43" s="306">
        <f t="shared" si="548"/>
        <v>0</v>
      </c>
      <c r="DO43" s="306"/>
      <c r="DP43" s="306"/>
      <c r="DQ43" s="306">
        <f t="shared" si="549"/>
        <v>0</v>
      </c>
      <c r="DR43" s="394">
        <f t="shared" si="550"/>
        <v>0</v>
      </c>
      <c r="DS43" s="394">
        <f t="shared" si="550"/>
        <v>0</v>
      </c>
      <c r="DT43" s="394">
        <f t="shared" si="550"/>
        <v>0</v>
      </c>
      <c r="DU43" s="306"/>
      <c r="DV43" s="306"/>
      <c r="DW43" s="306"/>
      <c r="DX43" s="306"/>
      <c r="DY43" s="306"/>
      <c r="DZ43" s="306"/>
      <c r="EA43" s="306"/>
      <c r="EB43" s="306"/>
      <c r="EC43" s="306"/>
      <c r="ED43" s="306"/>
      <c r="EE43" s="306"/>
      <c r="EF43" s="306"/>
      <c r="EG43" s="306"/>
      <c r="EH43" s="306"/>
      <c r="EI43" s="306"/>
      <c r="EJ43" s="306"/>
      <c r="EK43" s="306"/>
      <c r="EL43" s="306"/>
      <c r="EM43" s="306"/>
      <c r="EN43" s="306"/>
      <c r="EO43" s="306"/>
      <c r="EP43" s="306"/>
      <c r="EQ43" s="306"/>
      <c r="ER43" s="306"/>
      <c r="ES43" s="306"/>
      <c r="ET43" s="306"/>
      <c r="EU43" s="306"/>
      <c r="EV43" s="394">
        <f t="shared" si="551"/>
        <v>0</v>
      </c>
      <c r="EW43" s="394">
        <f t="shared" si="551"/>
        <v>0</v>
      </c>
      <c r="EX43" s="394">
        <f t="shared" si="551"/>
        <v>0</v>
      </c>
      <c r="EY43" s="306"/>
      <c r="EZ43" s="306"/>
      <c r="FA43" s="306">
        <f t="shared" si="552"/>
        <v>0</v>
      </c>
      <c r="FB43" s="306"/>
      <c r="FC43" s="306"/>
      <c r="FD43" s="306">
        <f t="shared" si="553"/>
        <v>0</v>
      </c>
      <c r="FE43" s="306"/>
      <c r="FF43" s="306"/>
      <c r="FG43" s="306">
        <f t="shared" si="554"/>
        <v>0</v>
      </c>
      <c r="FH43" s="306"/>
      <c r="FI43" s="306"/>
      <c r="FJ43" s="306">
        <f t="shared" si="555"/>
        <v>0</v>
      </c>
      <c r="FK43" s="334"/>
      <c r="FL43" s="306"/>
      <c r="FM43" s="306">
        <f t="shared" si="556"/>
        <v>0</v>
      </c>
      <c r="FN43" s="334"/>
      <c r="FO43" s="306"/>
      <c r="FP43" s="306">
        <f t="shared" si="557"/>
        <v>0</v>
      </c>
      <c r="FQ43" s="334"/>
      <c r="FR43" s="306"/>
      <c r="FS43" s="306">
        <f t="shared" si="558"/>
        <v>0</v>
      </c>
      <c r="FT43" s="334"/>
      <c r="FU43" s="306"/>
      <c r="FV43" s="306">
        <f t="shared" si="559"/>
        <v>0</v>
      </c>
      <c r="FW43" s="334"/>
      <c r="FX43" s="306"/>
      <c r="FY43" s="306">
        <f t="shared" si="560"/>
        <v>0</v>
      </c>
      <c r="FZ43" s="334"/>
      <c r="GA43" s="306"/>
      <c r="GB43" s="306">
        <f t="shared" si="561"/>
        <v>0</v>
      </c>
      <c r="GC43" s="334"/>
      <c r="GD43" s="306"/>
      <c r="GE43" s="306">
        <f t="shared" si="562"/>
        <v>0</v>
      </c>
      <c r="GF43" s="334"/>
      <c r="GG43" s="306"/>
      <c r="GH43" s="306">
        <f t="shared" si="563"/>
        <v>0</v>
      </c>
      <c r="GI43" s="334"/>
      <c r="GJ43" s="306"/>
      <c r="GK43" s="306">
        <f t="shared" si="564"/>
        <v>0</v>
      </c>
      <c r="GL43" s="334">
        <f t="shared" si="565"/>
        <v>0</v>
      </c>
      <c r="GM43" s="334">
        <f t="shared" si="565"/>
        <v>0</v>
      </c>
      <c r="GN43" s="334">
        <f t="shared" si="565"/>
        <v>0</v>
      </c>
      <c r="GO43" s="334">
        <f t="shared" si="566"/>
        <v>0</v>
      </c>
      <c r="GP43" s="306"/>
      <c r="GQ43" s="306">
        <f t="shared" si="567"/>
        <v>0</v>
      </c>
      <c r="GR43" s="334">
        <f t="shared" si="568"/>
        <v>0</v>
      </c>
      <c r="GS43" s="306"/>
      <c r="GT43" s="306">
        <f t="shared" si="569"/>
        <v>0</v>
      </c>
      <c r="GU43" s="334">
        <f t="shared" si="570"/>
        <v>0</v>
      </c>
      <c r="GV43" s="306"/>
      <c r="GW43" s="306">
        <f t="shared" si="571"/>
        <v>0</v>
      </c>
      <c r="GX43" s="334">
        <f t="shared" si="572"/>
        <v>0</v>
      </c>
      <c r="GY43" s="334">
        <f t="shared" si="572"/>
        <v>0</v>
      </c>
      <c r="GZ43" s="334">
        <f t="shared" si="572"/>
        <v>0</v>
      </c>
      <c r="HA43" s="334">
        <f t="shared" si="573"/>
        <v>0</v>
      </c>
      <c r="HB43" s="334">
        <f t="shared" si="573"/>
        <v>0</v>
      </c>
      <c r="HC43" s="347">
        <f t="shared" si="573"/>
        <v>0</v>
      </c>
    </row>
    <row r="44" spans="1:211" x14ac:dyDescent="0.2">
      <c r="A44" s="318" t="s">
        <v>601</v>
      </c>
      <c r="B44" s="306">
        <v>0</v>
      </c>
      <c r="C44" s="306"/>
      <c r="D44" s="306">
        <f t="shared" si="512"/>
        <v>0</v>
      </c>
      <c r="E44" s="306">
        <v>0</v>
      </c>
      <c r="F44" s="306"/>
      <c r="G44" s="306">
        <f t="shared" si="513"/>
        <v>0</v>
      </c>
      <c r="H44" s="306">
        <v>0</v>
      </c>
      <c r="I44" s="306"/>
      <c r="J44" s="306">
        <f t="shared" si="514"/>
        <v>0</v>
      </c>
      <c r="K44" s="306">
        <v>0</v>
      </c>
      <c r="L44" s="306"/>
      <c r="M44" s="306">
        <f t="shared" si="515"/>
        <v>0</v>
      </c>
      <c r="N44" s="306">
        <v>0</v>
      </c>
      <c r="O44" s="306"/>
      <c r="P44" s="306">
        <f t="shared" si="516"/>
        <v>0</v>
      </c>
      <c r="Q44" s="306">
        <v>0</v>
      </c>
      <c r="R44" s="306"/>
      <c r="S44" s="306">
        <f t="shared" si="517"/>
        <v>0</v>
      </c>
      <c r="T44" s="306">
        <v>0</v>
      </c>
      <c r="U44" s="306"/>
      <c r="V44" s="306">
        <f t="shared" si="518"/>
        <v>0</v>
      </c>
      <c r="W44" s="306">
        <v>0</v>
      </c>
      <c r="X44" s="306"/>
      <c r="Y44" s="306">
        <f t="shared" si="519"/>
        <v>0</v>
      </c>
      <c r="Z44" s="306"/>
      <c r="AA44" s="306"/>
      <c r="AB44" s="306"/>
      <c r="AC44" s="306"/>
      <c r="AD44" s="306"/>
      <c r="AE44" s="306"/>
      <c r="AF44" s="306"/>
      <c r="AG44" s="306"/>
      <c r="AH44" s="306">
        <f t="shared" si="520"/>
        <v>0</v>
      </c>
      <c r="AI44" s="306"/>
      <c r="AJ44" s="306"/>
      <c r="AK44" s="306">
        <f t="shared" si="521"/>
        <v>0</v>
      </c>
      <c r="AL44" s="306"/>
      <c r="AM44" s="306"/>
      <c r="AN44" s="306">
        <f t="shared" si="522"/>
        <v>0</v>
      </c>
      <c r="AO44" s="306"/>
      <c r="AP44" s="306"/>
      <c r="AQ44" s="306">
        <f t="shared" si="523"/>
        <v>0</v>
      </c>
      <c r="AR44" s="306"/>
      <c r="AS44" s="306"/>
      <c r="AT44" s="306">
        <f t="shared" si="524"/>
        <v>0</v>
      </c>
      <c r="AU44" s="306"/>
      <c r="AV44" s="306"/>
      <c r="AW44" s="306">
        <f t="shared" si="525"/>
        <v>0</v>
      </c>
      <c r="AX44" s="306"/>
      <c r="AY44" s="306"/>
      <c r="AZ44" s="306">
        <f t="shared" si="526"/>
        <v>0</v>
      </c>
      <c r="BA44" s="306"/>
      <c r="BB44" s="306"/>
      <c r="BC44" s="306">
        <f t="shared" si="527"/>
        <v>0</v>
      </c>
      <c r="BD44" s="306"/>
      <c r="BE44" s="306"/>
      <c r="BF44" s="306">
        <f t="shared" si="528"/>
        <v>0</v>
      </c>
      <c r="BG44" s="306"/>
      <c r="BH44" s="306"/>
      <c r="BI44" s="306">
        <f t="shared" si="529"/>
        <v>0</v>
      </c>
      <c r="BJ44" s="306"/>
      <c r="BK44" s="306"/>
      <c r="BL44" s="306">
        <f t="shared" si="530"/>
        <v>0</v>
      </c>
      <c r="BM44" s="306"/>
      <c r="BN44" s="306"/>
      <c r="BO44" s="306">
        <f t="shared" si="531"/>
        <v>0</v>
      </c>
      <c r="BP44" s="306"/>
      <c r="BQ44" s="306"/>
      <c r="BR44" s="306">
        <f t="shared" si="532"/>
        <v>0</v>
      </c>
      <c r="BS44" s="306"/>
      <c r="BT44" s="306"/>
      <c r="BU44" s="306">
        <f t="shared" si="533"/>
        <v>0</v>
      </c>
      <c r="BV44" s="306"/>
      <c r="BW44" s="306"/>
      <c r="BX44" s="306">
        <f t="shared" si="534"/>
        <v>0</v>
      </c>
      <c r="BY44" s="306"/>
      <c r="BZ44" s="306"/>
      <c r="CA44" s="306">
        <f t="shared" si="535"/>
        <v>0</v>
      </c>
      <c r="CB44" s="306"/>
      <c r="CC44" s="306"/>
      <c r="CD44" s="306">
        <f t="shared" si="536"/>
        <v>0</v>
      </c>
      <c r="CE44" s="306"/>
      <c r="CF44" s="306"/>
      <c r="CG44" s="306">
        <f t="shared" si="537"/>
        <v>0</v>
      </c>
      <c r="CH44" s="306"/>
      <c r="CI44" s="306"/>
      <c r="CJ44" s="306">
        <f t="shared" si="538"/>
        <v>0</v>
      </c>
      <c r="CK44" s="306"/>
      <c r="CL44" s="306"/>
      <c r="CM44" s="306">
        <f t="shared" si="539"/>
        <v>0</v>
      </c>
      <c r="CN44" s="306"/>
      <c r="CO44" s="306"/>
      <c r="CP44" s="306">
        <f t="shared" si="540"/>
        <v>0</v>
      </c>
      <c r="CQ44" s="306"/>
      <c r="CR44" s="306"/>
      <c r="CS44" s="306">
        <f t="shared" si="541"/>
        <v>0</v>
      </c>
      <c r="CT44" s="306"/>
      <c r="CU44" s="306"/>
      <c r="CV44" s="306">
        <f t="shared" si="542"/>
        <v>0</v>
      </c>
      <c r="CW44" s="306"/>
      <c r="CX44" s="306"/>
      <c r="CY44" s="306">
        <f t="shared" si="543"/>
        <v>0</v>
      </c>
      <c r="CZ44" s="306"/>
      <c r="DA44" s="306"/>
      <c r="DB44" s="306">
        <f t="shared" si="544"/>
        <v>0</v>
      </c>
      <c r="DC44" s="306"/>
      <c r="DD44" s="306"/>
      <c r="DE44" s="306">
        <f t="shared" si="545"/>
        <v>0</v>
      </c>
      <c r="DF44" s="306"/>
      <c r="DG44" s="306"/>
      <c r="DH44" s="306">
        <f t="shared" si="546"/>
        <v>0</v>
      </c>
      <c r="DI44" s="306"/>
      <c r="DJ44" s="306"/>
      <c r="DK44" s="306">
        <f t="shared" si="547"/>
        <v>0</v>
      </c>
      <c r="DL44" s="306"/>
      <c r="DM44" s="306"/>
      <c r="DN44" s="306">
        <f t="shared" si="548"/>
        <v>0</v>
      </c>
      <c r="DO44" s="306"/>
      <c r="DP44" s="306"/>
      <c r="DQ44" s="306">
        <f t="shared" si="549"/>
        <v>0</v>
      </c>
      <c r="DR44" s="394">
        <f t="shared" si="550"/>
        <v>0</v>
      </c>
      <c r="DS44" s="394">
        <f t="shared" si="550"/>
        <v>0</v>
      </c>
      <c r="DT44" s="394">
        <f t="shared" si="550"/>
        <v>0</v>
      </c>
      <c r="DU44" s="306"/>
      <c r="DV44" s="306"/>
      <c r="DW44" s="306"/>
      <c r="DX44" s="306"/>
      <c r="DY44" s="306"/>
      <c r="DZ44" s="306"/>
      <c r="EA44" s="306"/>
      <c r="EB44" s="306"/>
      <c r="EC44" s="306"/>
      <c r="ED44" s="306"/>
      <c r="EE44" s="306"/>
      <c r="EF44" s="306"/>
      <c r="EG44" s="306"/>
      <c r="EH44" s="306"/>
      <c r="EI44" s="306"/>
      <c r="EJ44" s="306"/>
      <c r="EK44" s="306"/>
      <c r="EL44" s="306"/>
      <c r="EM44" s="306"/>
      <c r="EN44" s="306"/>
      <c r="EO44" s="306"/>
      <c r="EP44" s="306"/>
      <c r="EQ44" s="306"/>
      <c r="ER44" s="306"/>
      <c r="ES44" s="306"/>
      <c r="ET44" s="306"/>
      <c r="EU44" s="306"/>
      <c r="EV44" s="394">
        <f t="shared" si="551"/>
        <v>0</v>
      </c>
      <c r="EW44" s="394">
        <f t="shared" si="551"/>
        <v>0</v>
      </c>
      <c r="EX44" s="394">
        <f t="shared" si="551"/>
        <v>0</v>
      </c>
      <c r="EY44" s="306"/>
      <c r="EZ44" s="306"/>
      <c r="FA44" s="306">
        <f t="shared" si="552"/>
        <v>0</v>
      </c>
      <c r="FB44" s="306"/>
      <c r="FC44" s="306"/>
      <c r="FD44" s="306">
        <f t="shared" si="553"/>
        <v>0</v>
      </c>
      <c r="FE44" s="306"/>
      <c r="FF44" s="306"/>
      <c r="FG44" s="306">
        <f t="shared" si="554"/>
        <v>0</v>
      </c>
      <c r="FH44" s="306"/>
      <c r="FI44" s="306"/>
      <c r="FJ44" s="306">
        <f t="shared" si="555"/>
        <v>0</v>
      </c>
      <c r="FK44" s="334"/>
      <c r="FL44" s="306"/>
      <c r="FM44" s="306">
        <f t="shared" si="556"/>
        <v>0</v>
      </c>
      <c r="FN44" s="334"/>
      <c r="FO44" s="306"/>
      <c r="FP44" s="306">
        <f t="shared" si="557"/>
        <v>0</v>
      </c>
      <c r="FQ44" s="334"/>
      <c r="FR44" s="306"/>
      <c r="FS44" s="306">
        <f t="shared" si="558"/>
        <v>0</v>
      </c>
      <c r="FT44" s="334"/>
      <c r="FU44" s="306"/>
      <c r="FV44" s="306">
        <f t="shared" si="559"/>
        <v>0</v>
      </c>
      <c r="FW44" s="334"/>
      <c r="FX44" s="306"/>
      <c r="FY44" s="306">
        <f t="shared" si="560"/>
        <v>0</v>
      </c>
      <c r="FZ44" s="334"/>
      <c r="GA44" s="306"/>
      <c r="GB44" s="306">
        <f t="shared" si="561"/>
        <v>0</v>
      </c>
      <c r="GC44" s="334"/>
      <c r="GD44" s="306"/>
      <c r="GE44" s="306">
        <f t="shared" si="562"/>
        <v>0</v>
      </c>
      <c r="GF44" s="334"/>
      <c r="GG44" s="306"/>
      <c r="GH44" s="306">
        <f t="shared" si="563"/>
        <v>0</v>
      </c>
      <c r="GI44" s="334"/>
      <c r="GJ44" s="306"/>
      <c r="GK44" s="306">
        <f t="shared" si="564"/>
        <v>0</v>
      </c>
      <c r="GL44" s="334">
        <f t="shared" si="565"/>
        <v>0</v>
      </c>
      <c r="GM44" s="334">
        <f t="shared" si="565"/>
        <v>0</v>
      </c>
      <c r="GN44" s="334">
        <f t="shared" si="565"/>
        <v>0</v>
      </c>
      <c r="GO44" s="334">
        <f t="shared" si="566"/>
        <v>0</v>
      </c>
      <c r="GP44" s="306"/>
      <c r="GQ44" s="306">
        <f t="shared" si="567"/>
        <v>0</v>
      </c>
      <c r="GR44" s="334">
        <f t="shared" si="568"/>
        <v>0</v>
      </c>
      <c r="GS44" s="306"/>
      <c r="GT44" s="306">
        <f t="shared" si="569"/>
        <v>0</v>
      </c>
      <c r="GU44" s="334">
        <f t="shared" si="570"/>
        <v>0</v>
      </c>
      <c r="GV44" s="306"/>
      <c r="GW44" s="306">
        <f t="shared" si="571"/>
        <v>0</v>
      </c>
      <c r="GX44" s="334">
        <f t="shared" si="572"/>
        <v>0</v>
      </c>
      <c r="GY44" s="334">
        <f t="shared" si="572"/>
        <v>0</v>
      </c>
      <c r="GZ44" s="334">
        <f t="shared" si="572"/>
        <v>0</v>
      </c>
      <c r="HA44" s="334">
        <f t="shared" si="573"/>
        <v>0</v>
      </c>
      <c r="HB44" s="334">
        <f t="shared" si="573"/>
        <v>0</v>
      </c>
      <c r="HC44" s="347">
        <f t="shared" si="573"/>
        <v>0</v>
      </c>
    </row>
    <row r="45" spans="1:211" x14ac:dyDescent="0.2">
      <c r="A45" s="318" t="s">
        <v>602</v>
      </c>
      <c r="B45" s="306">
        <v>0</v>
      </c>
      <c r="C45" s="306"/>
      <c r="D45" s="306">
        <f t="shared" si="512"/>
        <v>0</v>
      </c>
      <c r="E45" s="306">
        <v>0</v>
      </c>
      <c r="F45" s="306"/>
      <c r="G45" s="306">
        <f t="shared" si="513"/>
        <v>0</v>
      </c>
      <c r="H45" s="306">
        <v>0</v>
      </c>
      <c r="I45" s="306"/>
      <c r="J45" s="306">
        <f t="shared" si="514"/>
        <v>0</v>
      </c>
      <c r="K45" s="306">
        <v>0</v>
      </c>
      <c r="L45" s="306"/>
      <c r="M45" s="306">
        <f t="shared" si="515"/>
        <v>0</v>
      </c>
      <c r="N45" s="306">
        <v>0</v>
      </c>
      <c r="O45" s="306"/>
      <c r="P45" s="306">
        <f t="shared" si="516"/>
        <v>0</v>
      </c>
      <c r="Q45" s="306">
        <v>0</v>
      </c>
      <c r="R45" s="306"/>
      <c r="S45" s="306">
        <f t="shared" si="517"/>
        <v>0</v>
      </c>
      <c r="T45" s="306">
        <v>0</v>
      </c>
      <c r="U45" s="306"/>
      <c r="V45" s="306">
        <f t="shared" si="518"/>
        <v>0</v>
      </c>
      <c r="W45" s="306">
        <v>0</v>
      </c>
      <c r="X45" s="306"/>
      <c r="Y45" s="306">
        <f t="shared" si="519"/>
        <v>0</v>
      </c>
      <c r="Z45" s="306">
        <v>0</v>
      </c>
      <c r="AA45" s="306"/>
      <c r="AB45" s="306"/>
      <c r="AC45" s="306"/>
      <c r="AD45" s="306"/>
      <c r="AE45" s="306"/>
      <c r="AF45" s="306"/>
      <c r="AG45" s="306"/>
      <c r="AH45" s="306">
        <f t="shared" si="520"/>
        <v>0</v>
      </c>
      <c r="AI45" s="306"/>
      <c r="AJ45" s="306"/>
      <c r="AK45" s="306">
        <f t="shared" si="521"/>
        <v>0</v>
      </c>
      <c r="AL45" s="306"/>
      <c r="AM45" s="306"/>
      <c r="AN45" s="306">
        <f t="shared" si="522"/>
        <v>0</v>
      </c>
      <c r="AO45" s="306"/>
      <c r="AP45" s="306"/>
      <c r="AQ45" s="306">
        <f t="shared" si="523"/>
        <v>0</v>
      </c>
      <c r="AR45" s="306"/>
      <c r="AS45" s="306"/>
      <c r="AT45" s="306">
        <f t="shared" si="524"/>
        <v>0</v>
      </c>
      <c r="AU45" s="306"/>
      <c r="AV45" s="306"/>
      <c r="AW45" s="306">
        <f t="shared" si="525"/>
        <v>0</v>
      </c>
      <c r="AX45" s="306"/>
      <c r="AY45" s="306"/>
      <c r="AZ45" s="306">
        <f t="shared" si="526"/>
        <v>0</v>
      </c>
      <c r="BA45" s="306"/>
      <c r="BB45" s="306"/>
      <c r="BC45" s="306">
        <f t="shared" si="527"/>
        <v>0</v>
      </c>
      <c r="BD45" s="306"/>
      <c r="BE45" s="306"/>
      <c r="BF45" s="306">
        <f t="shared" si="528"/>
        <v>0</v>
      </c>
      <c r="BG45" s="306"/>
      <c r="BH45" s="306"/>
      <c r="BI45" s="306">
        <f t="shared" si="529"/>
        <v>0</v>
      </c>
      <c r="BJ45" s="306"/>
      <c r="BK45" s="306"/>
      <c r="BL45" s="306">
        <f t="shared" si="530"/>
        <v>0</v>
      </c>
      <c r="BM45" s="306"/>
      <c r="BN45" s="306"/>
      <c r="BO45" s="306">
        <f t="shared" si="531"/>
        <v>0</v>
      </c>
      <c r="BP45" s="306"/>
      <c r="BQ45" s="306"/>
      <c r="BR45" s="306">
        <f t="shared" si="532"/>
        <v>0</v>
      </c>
      <c r="BS45" s="306"/>
      <c r="BT45" s="306"/>
      <c r="BU45" s="306">
        <f t="shared" si="533"/>
        <v>0</v>
      </c>
      <c r="BV45" s="306"/>
      <c r="BW45" s="306"/>
      <c r="BX45" s="306">
        <f t="shared" si="534"/>
        <v>0</v>
      </c>
      <c r="BY45" s="306"/>
      <c r="BZ45" s="306"/>
      <c r="CA45" s="306">
        <f t="shared" si="535"/>
        <v>0</v>
      </c>
      <c r="CB45" s="306"/>
      <c r="CC45" s="306"/>
      <c r="CD45" s="306">
        <f t="shared" si="536"/>
        <v>0</v>
      </c>
      <c r="CE45" s="306"/>
      <c r="CF45" s="306"/>
      <c r="CG45" s="306">
        <f t="shared" si="537"/>
        <v>0</v>
      </c>
      <c r="CH45" s="306"/>
      <c r="CI45" s="306"/>
      <c r="CJ45" s="306">
        <f t="shared" si="538"/>
        <v>0</v>
      </c>
      <c r="CK45" s="306"/>
      <c r="CL45" s="306"/>
      <c r="CM45" s="306">
        <f t="shared" si="539"/>
        <v>0</v>
      </c>
      <c r="CN45" s="306"/>
      <c r="CO45" s="306"/>
      <c r="CP45" s="306">
        <f t="shared" si="540"/>
        <v>0</v>
      </c>
      <c r="CQ45" s="306"/>
      <c r="CR45" s="306"/>
      <c r="CS45" s="306">
        <f t="shared" si="541"/>
        <v>0</v>
      </c>
      <c r="CT45" s="306"/>
      <c r="CU45" s="306"/>
      <c r="CV45" s="306">
        <f t="shared" si="542"/>
        <v>0</v>
      </c>
      <c r="CW45" s="306"/>
      <c r="CX45" s="306"/>
      <c r="CY45" s="306">
        <f t="shared" si="543"/>
        <v>0</v>
      </c>
      <c r="CZ45" s="306"/>
      <c r="DA45" s="306"/>
      <c r="DB45" s="306">
        <f t="shared" si="544"/>
        <v>0</v>
      </c>
      <c r="DC45" s="306"/>
      <c r="DD45" s="306"/>
      <c r="DE45" s="306">
        <f t="shared" si="545"/>
        <v>0</v>
      </c>
      <c r="DF45" s="306"/>
      <c r="DG45" s="306"/>
      <c r="DH45" s="306">
        <f t="shared" si="546"/>
        <v>0</v>
      </c>
      <c r="DI45" s="306"/>
      <c r="DJ45" s="306"/>
      <c r="DK45" s="306">
        <f t="shared" si="547"/>
        <v>0</v>
      </c>
      <c r="DL45" s="306"/>
      <c r="DM45" s="306"/>
      <c r="DN45" s="306">
        <f t="shared" si="548"/>
        <v>0</v>
      </c>
      <c r="DO45" s="306"/>
      <c r="DP45" s="306"/>
      <c r="DQ45" s="306">
        <f t="shared" si="549"/>
        <v>0</v>
      </c>
      <c r="DR45" s="394">
        <f t="shared" si="550"/>
        <v>0</v>
      </c>
      <c r="DS45" s="394">
        <f t="shared" si="550"/>
        <v>0</v>
      </c>
      <c r="DT45" s="394">
        <f t="shared" si="550"/>
        <v>0</v>
      </c>
      <c r="DU45" s="306">
        <v>0</v>
      </c>
      <c r="DV45" s="306"/>
      <c r="DW45" s="306"/>
      <c r="DX45" s="306">
        <v>0</v>
      </c>
      <c r="DY45" s="306"/>
      <c r="DZ45" s="306"/>
      <c r="EA45" s="306">
        <v>0</v>
      </c>
      <c r="EB45" s="306"/>
      <c r="EC45" s="306"/>
      <c r="ED45" s="306">
        <v>0</v>
      </c>
      <c r="EE45" s="306"/>
      <c r="EF45" s="306"/>
      <c r="EG45" s="306">
        <v>0</v>
      </c>
      <c r="EH45" s="306"/>
      <c r="EI45" s="306"/>
      <c r="EJ45" s="306"/>
      <c r="EK45" s="306"/>
      <c r="EL45" s="306"/>
      <c r="EM45" s="306"/>
      <c r="EN45" s="306"/>
      <c r="EO45" s="306"/>
      <c r="EP45" s="306">
        <v>0</v>
      </c>
      <c r="EQ45" s="306"/>
      <c r="ER45" s="306"/>
      <c r="ES45" s="306"/>
      <c r="ET45" s="306"/>
      <c r="EU45" s="306"/>
      <c r="EV45" s="394">
        <f t="shared" si="551"/>
        <v>0</v>
      </c>
      <c r="EW45" s="394">
        <f t="shared" si="551"/>
        <v>0</v>
      </c>
      <c r="EX45" s="394">
        <f t="shared" si="551"/>
        <v>0</v>
      </c>
      <c r="EY45" s="306"/>
      <c r="EZ45" s="306"/>
      <c r="FA45" s="306">
        <f t="shared" si="552"/>
        <v>0</v>
      </c>
      <c r="FB45" s="306"/>
      <c r="FC45" s="306"/>
      <c r="FD45" s="306">
        <f t="shared" si="553"/>
        <v>0</v>
      </c>
      <c r="FE45" s="306"/>
      <c r="FF45" s="306"/>
      <c r="FG45" s="306">
        <f t="shared" si="554"/>
        <v>0</v>
      </c>
      <c r="FH45" s="306"/>
      <c r="FI45" s="306"/>
      <c r="FJ45" s="306">
        <f t="shared" si="555"/>
        <v>0</v>
      </c>
      <c r="FK45" s="334"/>
      <c r="FL45" s="306"/>
      <c r="FM45" s="306">
        <f t="shared" si="556"/>
        <v>0</v>
      </c>
      <c r="FN45" s="334"/>
      <c r="FO45" s="306"/>
      <c r="FP45" s="306">
        <f t="shared" si="557"/>
        <v>0</v>
      </c>
      <c r="FQ45" s="334"/>
      <c r="FR45" s="306"/>
      <c r="FS45" s="306">
        <f t="shared" si="558"/>
        <v>0</v>
      </c>
      <c r="FT45" s="334"/>
      <c r="FU45" s="306"/>
      <c r="FV45" s="306">
        <f t="shared" si="559"/>
        <v>0</v>
      </c>
      <c r="FW45" s="334"/>
      <c r="FX45" s="306"/>
      <c r="FY45" s="306">
        <f t="shared" si="560"/>
        <v>0</v>
      </c>
      <c r="FZ45" s="334"/>
      <c r="GA45" s="306"/>
      <c r="GB45" s="306">
        <f t="shared" si="561"/>
        <v>0</v>
      </c>
      <c r="GC45" s="334"/>
      <c r="GD45" s="306"/>
      <c r="GE45" s="306">
        <f t="shared" si="562"/>
        <v>0</v>
      </c>
      <c r="GF45" s="334"/>
      <c r="GG45" s="306"/>
      <c r="GH45" s="306">
        <f t="shared" si="563"/>
        <v>0</v>
      </c>
      <c r="GI45" s="334"/>
      <c r="GJ45" s="306"/>
      <c r="GK45" s="306">
        <f t="shared" si="564"/>
        <v>0</v>
      </c>
      <c r="GL45" s="334">
        <f t="shared" si="565"/>
        <v>0</v>
      </c>
      <c r="GM45" s="334">
        <f t="shared" si="565"/>
        <v>0</v>
      </c>
      <c r="GN45" s="334">
        <f t="shared" si="565"/>
        <v>0</v>
      </c>
      <c r="GO45" s="334">
        <f t="shared" si="566"/>
        <v>0</v>
      </c>
      <c r="GP45" s="306"/>
      <c r="GQ45" s="306">
        <f t="shared" si="567"/>
        <v>0</v>
      </c>
      <c r="GR45" s="334">
        <f t="shared" si="568"/>
        <v>0</v>
      </c>
      <c r="GS45" s="306"/>
      <c r="GT45" s="306">
        <f t="shared" si="569"/>
        <v>0</v>
      </c>
      <c r="GU45" s="334">
        <f t="shared" si="570"/>
        <v>0</v>
      </c>
      <c r="GV45" s="306"/>
      <c r="GW45" s="306">
        <f t="shared" si="571"/>
        <v>0</v>
      </c>
      <c r="GX45" s="334">
        <f t="shared" si="572"/>
        <v>0</v>
      </c>
      <c r="GY45" s="334">
        <f t="shared" si="572"/>
        <v>0</v>
      </c>
      <c r="GZ45" s="334">
        <f t="shared" si="572"/>
        <v>0</v>
      </c>
      <c r="HA45" s="334">
        <f t="shared" si="573"/>
        <v>0</v>
      </c>
      <c r="HB45" s="334">
        <f t="shared" si="573"/>
        <v>0</v>
      </c>
      <c r="HC45" s="347">
        <f t="shared" si="573"/>
        <v>0</v>
      </c>
    </row>
    <row r="46" spans="1:211" x14ac:dyDescent="0.2">
      <c r="A46" s="318" t="s">
        <v>603</v>
      </c>
      <c r="B46" s="306">
        <v>0</v>
      </c>
      <c r="C46" s="306"/>
      <c r="D46" s="306">
        <f t="shared" si="512"/>
        <v>0</v>
      </c>
      <c r="E46" s="306">
        <v>0</v>
      </c>
      <c r="F46" s="306"/>
      <c r="G46" s="306">
        <f t="shared" si="513"/>
        <v>0</v>
      </c>
      <c r="H46" s="306">
        <v>0</v>
      </c>
      <c r="I46" s="306"/>
      <c r="J46" s="306">
        <f t="shared" si="514"/>
        <v>0</v>
      </c>
      <c r="K46" s="306">
        <v>0</v>
      </c>
      <c r="L46" s="306"/>
      <c r="M46" s="306">
        <f t="shared" si="515"/>
        <v>0</v>
      </c>
      <c r="N46" s="306">
        <v>0</v>
      </c>
      <c r="O46" s="306"/>
      <c r="P46" s="306">
        <f t="shared" si="516"/>
        <v>0</v>
      </c>
      <c r="Q46" s="306">
        <v>0</v>
      </c>
      <c r="R46" s="306"/>
      <c r="S46" s="306">
        <f t="shared" si="517"/>
        <v>0</v>
      </c>
      <c r="T46" s="306">
        <v>0</v>
      </c>
      <c r="U46" s="306"/>
      <c r="V46" s="306">
        <f t="shared" si="518"/>
        <v>0</v>
      </c>
      <c r="W46" s="306">
        <v>0</v>
      </c>
      <c r="X46" s="306"/>
      <c r="Y46" s="306">
        <f t="shared" si="519"/>
        <v>0</v>
      </c>
      <c r="Z46" s="306">
        <v>0</v>
      </c>
      <c r="AA46" s="306"/>
      <c r="AB46" s="306"/>
      <c r="AC46" s="306"/>
      <c r="AD46" s="306"/>
      <c r="AE46" s="306"/>
      <c r="AF46" s="306"/>
      <c r="AG46" s="306"/>
      <c r="AH46" s="306">
        <f t="shared" si="520"/>
        <v>0</v>
      </c>
      <c r="AI46" s="306"/>
      <c r="AJ46" s="306"/>
      <c r="AK46" s="306">
        <f t="shared" si="521"/>
        <v>0</v>
      </c>
      <c r="AL46" s="306"/>
      <c r="AM46" s="306"/>
      <c r="AN46" s="306">
        <f t="shared" si="522"/>
        <v>0</v>
      </c>
      <c r="AO46" s="306"/>
      <c r="AP46" s="306"/>
      <c r="AQ46" s="306">
        <f t="shared" si="523"/>
        <v>0</v>
      </c>
      <c r="AR46" s="306"/>
      <c r="AS46" s="306"/>
      <c r="AT46" s="306">
        <f t="shared" si="524"/>
        <v>0</v>
      </c>
      <c r="AU46" s="306"/>
      <c r="AV46" s="306"/>
      <c r="AW46" s="306">
        <f t="shared" si="525"/>
        <v>0</v>
      </c>
      <c r="AX46" s="306"/>
      <c r="AY46" s="306"/>
      <c r="AZ46" s="306">
        <f t="shared" si="526"/>
        <v>0</v>
      </c>
      <c r="BA46" s="306"/>
      <c r="BB46" s="306"/>
      <c r="BC46" s="306">
        <f t="shared" si="527"/>
        <v>0</v>
      </c>
      <c r="BD46" s="306"/>
      <c r="BE46" s="306"/>
      <c r="BF46" s="306">
        <f t="shared" si="528"/>
        <v>0</v>
      </c>
      <c r="BG46" s="306"/>
      <c r="BH46" s="306"/>
      <c r="BI46" s="306">
        <f t="shared" si="529"/>
        <v>0</v>
      </c>
      <c r="BJ46" s="306"/>
      <c r="BK46" s="306"/>
      <c r="BL46" s="306">
        <f t="shared" si="530"/>
        <v>0</v>
      </c>
      <c r="BM46" s="306"/>
      <c r="BN46" s="306"/>
      <c r="BO46" s="306">
        <f t="shared" si="531"/>
        <v>0</v>
      </c>
      <c r="BP46" s="306"/>
      <c r="BQ46" s="306"/>
      <c r="BR46" s="306">
        <f t="shared" si="532"/>
        <v>0</v>
      </c>
      <c r="BS46" s="306"/>
      <c r="BT46" s="306"/>
      <c r="BU46" s="306">
        <f t="shared" si="533"/>
        <v>0</v>
      </c>
      <c r="BV46" s="306"/>
      <c r="BW46" s="306"/>
      <c r="BX46" s="306">
        <f t="shared" si="534"/>
        <v>0</v>
      </c>
      <c r="BY46" s="306"/>
      <c r="BZ46" s="306"/>
      <c r="CA46" s="306">
        <f t="shared" si="535"/>
        <v>0</v>
      </c>
      <c r="CB46" s="306"/>
      <c r="CC46" s="306"/>
      <c r="CD46" s="306">
        <f t="shared" si="536"/>
        <v>0</v>
      </c>
      <c r="CE46" s="306"/>
      <c r="CF46" s="306"/>
      <c r="CG46" s="306">
        <f t="shared" si="537"/>
        <v>0</v>
      </c>
      <c r="CH46" s="306"/>
      <c r="CI46" s="306"/>
      <c r="CJ46" s="306">
        <f t="shared" si="538"/>
        <v>0</v>
      </c>
      <c r="CK46" s="306"/>
      <c r="CL46" s="306"/>
      <c r="CM46" s="306">
        <f t="shared" si="539"/>
        <v>0</v>
      </c>
      <c r="CN46" s="306"/>
      <c r="CO46" s="306"/>
      <c r="CP46" s="306">
        <f t="shared" si="540"/>
        <v>0</v>
      </c>
      <c r="CQ46" s="306"/>
      <c r="CR46" s="306"/>
      <c r="CS46" s="306">
        <f t="shared" si="541"/>
        <v>0</v>
      </c>
      <c r="CT46" s="306"/>
      <c r="CU46" s="306"/>
      <c r="CV46" s="306">
        <f t="shared" si="542"/>
        <v>0</v>
      </c>
      <c r="CW46" s="306"/>
      <c r="CX46" s="306"/>
      <c r="CY46" s="306">
        <f t="shared" si="543"/>
        <v>0</v>
      </c>
      <c r="CZ46" s="306"/>
      <c r="DA46" s="306"/>
      <c r="DB46" s="306">
        <f t="shared" si="544"/>
        <v>0</v>
      </c>
      <c r="DC46" s="306"/>
      <c r="DD46" s="306"/>
      <c r="DE46" s="306">
        <f t="shared" si="545"/>
        <v>0</v>
      </c>
      <c r="DF46" s="306"/>
      <c r="DG46" s="306"/>
      <c r="DH46" s="306">
        <f t="shared" si="546"/>
        <v>0</v>
      </c>
      <c r="DI46" s="306"/>
      <c r="DJ46" s="306"/>
      <c r="DK46" s="306">
        <f t="shared" si="547"/>
        <v>0</v>
      </c>
      <c r="DL46" s="306"/>
      <c r="DM46" s="306"/>
      <c r="DN46" s="306">
        <f t="shared" si="548"/>
        <v>0</v>
      </c>
      <c r="DO46" s="306"/>
      <c r="DP46" s="306"/>
      <c r="DQ46" s="306">
        <f t="shared" si="549"/>
        <v>0</v>
      </c>
      <c r="DR46" s="394">
        <f t="shared" si="550"/>
        <v>0</v>
      </c>
      <c r="DS46" s="394">
        <f t="shared" si="550"/>
        <v>0</v>
      </c>
      <c r="DT46" s="394">
        <f t="shared" si="550"/>
        <v>0</v>
      </c>
      <c r="DU46" s="306">
        <v>0</v>
      </c>
      <c r="DV46" s="306"/>
      <c r="DW46" s="306"/>
      <c r="DX46" s="306">
        <v>0</v>
      </c>
      <c r="DY46" s="306"/>
      <c r="DZ46" s="306"/>
      <c r="EA46" s="306">
        <v>0</v>
      </c>
      <c r="EB46" s="306"/>
      <c r="EC46" s="306"/>
      <c r="ED46" s="306">
        <v>0</v>
      </c>
      <c r="EE46" s="306"/>
      <c r="EF46" s="306"/>
      <c r="EG46" s="306">
        <v>0</v>
      </c>
      <c r="EH46" s="306"/>
      <c r="EI46" s="306"/>
      <c r="EJ46" s="306"/>
      <c r="EK46" s="306"/>
      <c r="EL46" s="306"/>
      <c r="EM46" s="306"/>
      <c r="EN46" s="306"/>
      <c r="EO46" s="306"/>
      <c r="EP46" s="306">
        <v>0</v>
      </c>
      <c r="EQ46" s="306"/>
      <c r="ER46" s="306"/>
      <c r="ES46" s="306"/>
      <c r="ET46" s="306"/>
      <c r="EU46" s="306"/>
      <c r="EV46" s="394">
        <f t="shared" si="551"/>
        <v>0</v>
      </c>
      <c r="EW46" s="394">
        <f t="shared" si="551"/>
        <v>0</v>
      </c>
      <c r="EX46" s="394">
        <f t="shared" si="551"/>
        <v>0</v>
      </c>
      <c r="EY46" s="306"/>
      <c r="EZ46" s="306"/>
      <c r="FA46" s="306">
        <f t="shared" si="552"/>
        <v>0</v>
      </c>
      <c r="FB46" s="306"/>
      <c r="FC46" s="306"/>
      <c r="FD46" s="306">
        <f t="shared" si="553"/>
        <v>0</v>
      </c>
      <c r="FE46" s="306"/>
      <c r="FF46" s="306"/>
      <c r="FG46" s="306">
        <f t="shared" si="554"/>
        <v>0</v>
      </c>
      <c r="FH46" s="306"/>
      <c r="FI46" s="306"/>
      <c r="FJ46" s="306">
        <f t="shared" si="555"/>
        <v>0</v>
      </c>
      <c r="FK46" s="334"/>
      <c r="FL46" s="306"/>
      <c r="FM46" s="306">
        <f t="shared" si="556"/>
        <v>0</v>
      </c>
      <c r="FN46" s="334"/>
      <c r="FO46" s="306"/>
      <c r="FP46" s="306">
        <f t="shared" si="557"/>
        <v>0</v>
      </c>
      <c r="FQ46" s="334"/>
      <c r="FR46" s="306"/>
      <c r="FS46" s="306">
        <f t="shared" si="558"/>
        <v>0</v>
      </c>
      <c r="FT46" s="334"/>
      <c r="FU46" s="306"/>
      <c r="FV46" s="306">
        <f t="shared" si="559"/>
        <v>0</v>
      </c>
      <c r="FW46" s="334"/>
      <c r="FX46" s="306"/>
      <c r="FY46" s="306">
        <f t="shared" si="560"/>
        <v>0</v>
      </c>
      <c r="FZ46" s="334"/>
      <c r="GA46" s="306"/>
      <c r="GB46" s="306">
        <f t="shared" si="561"/>
        <v>0</v>
      </c>
      <c r="GC46" s="334"/>
      <c r="GD46" s="306"/>
      <c r="GE46" s="306">
        <f t="shared" si="562"/>
        <v>0</v>
      </c>
      <c r="GF46" s="334"/>
      <c r="GG46" s="306"/>
      <c r="GH46" s="306">
        <f t="shared" si="563"/>
        <v>0</v>
      </c>
      <c r="GI46" s="334"/>
      <c r="GJ46" s="306"/>
      <c r="GK46" s="306">
        <f t="shared" si="564"/>
        <v>0</v>
      </c>
      <c r="GL46" s="334">
        <f t="shared" si="565"/>
        <v>0</v>
      </c>
      <c r="GM46" s="334">
        <f t="shared" si="565"/>
        <v>0</v>
      </c>
      <c r="GN46" s="334">
        <f t="shared" si="565"/>
        <v>0</v>
      </c>
      <c r="GO46" s="334">
        <f t="shared" si="566"/>
        <v>0</v>
      </c>
      <c r="GP46" s="306"/>
      <c r="GQ46" s="306">
        <f t="shared" si="567"/>
        <v>0</v>
      </c>
      <c r="GR46" s="334">
        <f t="shared" si="568"/>
        <v>0</v>
      </c>
      <c r="GS46" s="306"/>
      <c r="GT46" s="306">
        <f t="shared" si="569"/>
        <v>0</v>
      </c>
      <c r="GU46" s="334">
        <f t="shared" si="570"/>
        <v>0</v>
      </c>
      <c r="GV46" s="306"/>
      <c r="GW46" s="306">
        <f t="shared" si="571"/>
        <v>0</v>
      </c>
      <c r="GX46" s="334">
        <f t="shared" si="572"/>
        <v>0</v>
      </c>
      <c r="GY46" s="334">
        <f t="shared" si="572"/>
        <v>0</v>
      </c>
      <c r="GZ46" s="334">
        <f t="shared" si="572"/>
        <v>0</v>
      </c>
      <c r="HA46" s="334">
        <f t="shared" si="573"/>
        <v>0</v>
      </c>
      <c r="HB46" s="334">
        <f t="shared" si="573"/>
        <v>0</v>
      </c>
      <c r="HC46" s="347">
        <f t="shared" si="573"/>
        <v>0</v>
      </c>
    </row>
    <row r="47" spans="1:211" x14ac:dyDescent="0.2">
      <c r="A47" s="318" t="s">
        <v>604</v>
      </c>
      <c r="B47" s="306">
        <v>0</v>
      </c>
      <c r="C47" s="306"/>
      <c r="D47" s="306">
        <f t="shared" si="512"/>
        <v>0</v>
      </c>
      <c r="E47" s="306">
        <v>0</v>
      </c>
      <c r="F47" s="306"/>
      <c r="G47" s="306">
        <f t="shared" si="513"/>
        <v>0</v>
      </c>
      <c r="H47" s="306">
        <v>0</v>
      </c>
      <c r="I47" s="306"/>
      <c r="J47" s="306">
        <f t="shared" si="514"/>
        <v>0</v>
      </c>
      <c r="K47" s="306">
        <v>0</v>
      </c>
      <c r="L47" s="306"/>
      <c r="M47" s="306">
        <f t="shared" si="515"/>
        <v>0</v>
      </c>
      <c r="N47" s="306">
        <v>0</v>
      </c>
      <c r="O47" s="306"/>
      <c r="P47" s="306">
        <f t="shared" si="516"/>
        <v>0</v>
      </c>
      <c r="Q47" s="306">
        <v>0</v>
      </c>
      <c r="R47" s="306"/>
      <c r="S47" s="306">
        <f t="shared" si="517"/>
        <v>0</v>
      </c>
      <c r="T47" s="306">
        <v>0</v>
      </c>
      <c r="U47" s="306"/>
      <c r="V47" s="306">
        <f t="shared" si="518"/>
        <v>0</v>
      </c>
      <c r="W47" s="306">
        <v>0</v>
      </c>
      <c r="X47" s="306"/>
      <c r="Y47" s="306">
        <f t="shared" si="519"/>
        <v>0</v>
      </c>
      <c r="Z47" s="306">
        <v>0</v>
      </c>
      <c r="AA47" s="306"/>
      <c r="AB47" s="306"/>
      <c r="AC47" s="306"/>
      <c r="AD47" s="306"/>
      <c r="AE47" s="306"/>
      <c r="AF47" s="306"/>
      <c r="AG47" s="306"/>
      <c r="AH47" s="306">
        <f t="shared" si="520"/>
        <v>0</v>
      </c>
      <c r="AI47" s="306"/>
      <c r="AJ47" s="306"/>
      <c r="AK47" s="306">
        <f t="shared" si="521"/>
        <v>0</v>
      </c>
      <c r="AL47" s="306"/>
      <c r="AM47" s="306"/>
      <c r="AN47" s="306">
        <f t="shared" si="522"/>
        <v>0</v>
      </c>
      <c r="AO47" s="306"/>
      <c r="AP47" s="306"/>
      <c r="AQ47" s="306">
        <f t="shared" si="523"/>
        <v>0</v>
      </c>
      <c r="AR47" s="306"/>
      <c r="AS47" s="306"/>
      <c r="AT47" s="306">
        <f t="shared" si="524"/>
        <v>0</v>
      </c>
      <c r="AU47" s="306"/>
      <c r="AV47" s="306"/>
      <c r="AW47" s="306">
        <f t="shared" si="525"/>
        <v>0</v>
      </c>
      <c r="AX47" s="306"/>
      <c r="AY47" s="306"/>
      <c r="AZ47" s="306">
        <f t="shared" si="526"/>
        <v>0</v>
      </c>
      <c r="BA47" s="306"/>
      <c r="BB47" s="306"/>
      <c r="BC47" s="306">
        <f t="shared" si="527"/>
        <v>0</v>
      </c>
      <c r="BD47" s="306"/>
      <c r="BE47" s="306"/>
      <c r="BF47" s="306">
        <f t="shared" si="528"/>
        <v>0</v>
      </c>
      <c r="BG47" s="306"/>
      <c r="BH47" s="306"/>
      <c r="BI47" s="306">
        <f t="shared" si="529"/>
        <v>0</v>
      </c>
      <c r="BJ47" s="306"/>
      <c r="BK47" s="306"/>
      <c r="BL47" s="306">
        <f t="shared" si="530"/>
        <v>0</v>
      </c>
      <c r="BM47" s="306"/>
      <c r="BN47" s="306"/>
      <c r="BO47" s="306">
        <f t="shared" si="531"/>
        <v>0</v>
      </c>
      <c r="BP47" s="306"/>
      <c r="BQ47" s="306"/>
      <c r="BR47" s="306">
        <f t="shared" si="532"/>
        <v>0</v>
      </c>
      <c r="BS47" s="306"/>
      <c r="BT47" s="306"/>
      <c r="BU47" s="306">
        <f t="shared" si="533"/>
        <v>0</v>
      </c>
      <c r="BV47" s="306"/>
      <c r="BW47" s="306"/>
      <c r="BX47" s="306">
        <f t="shared" si="534"/>
        <v>0</v>
      </c>
      <c r="BY47" s="306"/>
      <c r="BZ47" s="306"/>
      <c r="CA47" s="306">
        <f t="shared" si="535"/>
        <v>0</v>
      </c>
      <c r="CB47" s="306"/>
      <c r="CC47" s="306"/>
      <c r="CD47" s="306">
        <f t="shared" si="536"/>
        <v>0</v>
      </c>
      <c r="CE47" s="306"/>
      <c r="CF47" s="306"/>
      <c r="CG47" s="306">
        <f t="shared" si="537"/>
        <v>0</v>
      </c>
      <c r="CH47" s="306"/>
      <c r="CI47" s="306"/>
      <c r="CJ47" s="306">
        <f t="shared" si="538"/>
        <v>0</v>
      </c>
      <c r="CK47" s="306"/>
      <c r="CL47" s="306"/>
      <c r="CM47" s="306">
        <f t="shared" si="539"/>
        <v>0</v>
      </c>
      <c r="CN47" s="306"/>
      <c r="CO47" s="306"/>
      <c r="CP47" s="306">
        <f t="shared" si="540"/>
        <v>0</v>
      </c>
      <c r="CQ47" s="306"/>
      <c r="CR47" s="306"/>
      <c r="CS47" s="306">
        <f t="shared" si="541"/>
        <v>0</v>
      </c>
      <c r="CT47" s="306"/>
      <c r="CU47" s="306"/>
      <c r="CV47" s="306">
        <f t="shared" si="542"/>
        <v>0</v>
      </c>
      <c r="CW47" s="306"/>
      <c r="CX47" s="306"/>
      <c r="CY47" s="306">
        <f t="shared" si="543"/>
        <v>0</v>
      </c>
      <c r="CZ47" s="306"/>
      <c r="DA47" s="306"/>
      <c r="DB47" s="306">
        <f t="shared" si="544"/>
        <v>0</v>
      </c>
      <c r="DC47" s="306"/>
      <c r="DD47" s="306"/>
      <c r="DE47" s="306">
        <f t="shared" si="545"/>
        <v>0</v>
      </c>
      <c r="DF47" s="306"/>
      <c r="DG47" s="306"/>
      <c r="DH47" s="306">
        <f t="shared" si="546"/>
        <v>0</v>
      </c>
      <c r="DI47" s="306"/>
      <c r="DJ47" s="306"/>
      <c r="DK47" s="306">
        <f t="shared" si="547"/>
        <v>0</v>
      </c>
      <c r="DL47" s="306"/>
      <c r="DM47" s="306"/>
      <c r="DN47" s="306">
        <f t="shared" si="548"/>
        <v>0</v>
      </c>
      <c r="DO47" s="306"/>
      <c r="DP47" s="306"/>
      <c r="DQ47" s="306">
        <f t="shared" si="549"/>
        <v>0</v>
      </c>
      <c r="DR47" s="394">
        <f t="shared" si="550"/>
        <v>0</v>
      </c>
      <c r="DS47" s="394">
        <f t="shared" si="550"/>
        <v>0</v>
      </c>
      <c r="DT47" s="394">
        <f t="shared" si="550"/>
        <v>0</v>
      </c>
      <c r="DU47" s="306">
        <v>0</v>
      </c>
      <c r="DV47" s="306"/>
      <c r="DW47" s="306"/>
      <c r="DX47" s="306">
        <v>0</v>
      </c>
      <c r="DY47" s="306"/>
      <c r="DZ47" s="306"/>
      <c r="EA47" s="306">
        <v>0</v>
      </c>
      <c r="EB47" s="306"/>
      <c r="EC47" s="306"/>
      <c r="ED47" s="306">
        <v>0</v>
      </c>
      <c r="EE47" s="306"/>
      <c r="EF47" s="306"/>
      <c r="EG47" s="306">
        <v>0</v>
      </c>
      <c r="EH47" s="306"/>
      <c r="EI47" s="306"/>
      <c r="EJ47" s="306"/>
      <c r="EK47" s="306"/>
      <c r="EL47" s="306"/>
      <c r="EM47" s="306"/>
      <c r="EN47" s="306"/>
      <c r="EO47" s="306"/>
      <c r="EP47" s="306">
        <v>0</v>
      </c>
      <c r="EQ47" s="306"/>
      <c r="ER47" s="306"/>
      <c r="ES47" s="306"/>
      <c r="ET47" s="306"/>
      <c r="EU47" s="306"/>
      <c r="EV47" s="394">
        <f t="shared" si="551"/>
        <v>0</v>
      </c>
      <c r="EW47" s="394">
        <f t="shared" si="551"/>
        <v>0</v>
      </c>
      <c r="EX47" s="394">
        <f t="shared" si="551"/>
        <v>0</v>
      </c>
      <c r="EY47" s="306"/>
      <c r="EZ47" s="306"/>
      <c r="FA47" s="306">
        <f t="shared" si="552"/>
        <v>0</v>
      </c>
      <c r="FB47" s="306"/>
      <c r="FC47" s="306"/>
      <c r="FD47" s="306">
        <f t="shared" si="553"/>
        <v>0</v>
      </c>
      <c r="FE47" s="306"/>
      <c r="FF47" s="306"/>
      <c r="FG47" s="306">
        <f t="shared" si="554"/>
        <v>0</v>
      </c>
      <c r="FH47" s="306"/>
      <c r="FI47" s="306"/>
      <c r="FJ47" s="306">
        <f t="shared" si="555"/>
        <v>0</v>
      </c>
      <c r="FK47" s="334"/>
      <c r="FL47" s="306"/>
      <c r="FM47" s="306">
        <f t="shared" si="556"/>
        <v>0</v>
      </c>
      <c r="FN47" s="334"/>
      <c r="FO47" s="306"/>
      <c r="FP47" s="306">
        <f t="shared" si="557"/>
        <v>0</v>
      </c>
      <c r="FQ47" s="334"/>
      <c r="FR47" s="306"/>
      <c r="FS47" s="306">
        <f t="shared" si="558"/>
        <v>0</v>
      </c>
      <c r="FT47" s="334"/>
      <c r="FU47" s="306"/>
      <c r="FV47" s="306">
        <f t="shared" si="559"/>
        <v>0</v>
      </c>
      <c r="FW47" s="334"/>
      <c r="FX47" s="306"/>
      <c r="FY47" s="306">
        <f t="shared" si="560"/>
        <v>0</v>
      </c>
      <c r="FZ47" s="334"/>
      <c r="GA47" s="306"/>
      <c r="GB47" s="306">
        <f t="shared" si="561"/>
        <v>0</v>
      </c>
      <c r="GC47" s="334"/>
      <c r="GD47" s="306"/>
      <c r="GE47" s="306">
        <f t="shared" si="562"/>
        <v>0</v>
      </c>
      <c r="GF47" s="334"/>
      <c r="GG47" s="306"/>
      <c r="GH47" s="306">
        <f t="shared" si="563"/>
        <v>0</v>
      </c>
      <c r="GI47" s="334"/>
      <c r="GJ47" s="306"/>
      <c r="GK47" s="306">
        <f t="shared" si="564"/>
        <v>0</v>
      </c>
      <c r="GL47" s="334">
        <f t="shared" si="565"/>
        <v>0</v>
      </c>
      <c r="GM47" s="334">
        <f t="shared" si="565"/>
        <v>0</v>
      </c>
      <c r="GN47" s="334">
        <f t="shared" si="565"/>
        <v>0</v>
      </c>
      <c r="GO47" s="334">
        <f t="shared" si="566"/>
        <v>0</v>
      </c>
      <c r="GP47" s="306"/>
      <c r="GQ47" s="306">
        <f t="shared" si="567"/>
        <v>0</v>
      </c>
      <c r="GR47" s="334">
        <f t="shared" si="568"/>
        <v>0</v>
      </c>
      <c r="GS47" s="306"/>
      <c r="GT47" s="306">
        <f t="shared" si="569"/>
        <v>0</v>
      </c>
      <c r="GU47" s="334">
        <f t="shared" si="570"/>
        <v>0</v>
      </c>
      <c r="GV47" s="306"/>
      <c r="GW47" s="306">
        <f t="shared" si="571"/>
        <v>0</v>
      </c>
      <c r="GX47" s="334">
        <f t="shared" si="572"/>
        <v>0</v>
      </c>
      <c r="GY47" s="334">
        <f t="shared" si="572"/>
        <v>0</v>
      </c>
      <c r="GZ47" s="334">
        <f t="shared" si="572"/>
        <v>0</v>
      </c>
      <c r="HA47" s="334">
        <f t="shared" si="573"/>
        <v>0</v>
      </c>
      <c r="HB47" s="334">
        <f t="shared" si="573"/>
        <v>0</v>
      </c>
      <c r="HC47" s="347">
        <f t="shared" si="573"/>
        <v>0</v>
      </c>
    </row>
    <row r="48" spans="1:211" ht="25.5" x14ac:dyDescent="0.2">
      <c r="A48" s="318" t="s">
        <v>605</v>
      </c>
      <c r="B48" s="306">
        <v>0</v>
      </c>
      <c r="C48" s="306"/>
      <c r="D48" s="306">
        <f t="shared" si="512"/>
        <v>0</v>
      </c>
      <c r="E48" s="306">
        <v>0</v>
      </c>
      <c r="F48" s="306"/>
      <c r="G48" s="306">
        <f t="shared" si="513"/>
        <v>0</v>
      </c>
      <c r="H48" s="306">
        <v>0</v>
      </c>
      <c r="I48" s="306"/>
      <c r="J48" s="306">
        <f t="shared" si="514"/>
        <v>0</v>
      </c>
      <c r="K48" s="306">
        <v>0</v>
      </c>
      <c r="L48" s="306"/>
      <c r="M48" s="306">
        <f t="shared" si="515"/>
        <v>0</v>
      </c>
      <c r="N48" s="306">
        <v>0</v>
      </c>
      <c r="O48" s="306"/>
      <c r="P48" s="306">
        <f t="shared" si="516"/>
        <v>0</v>
      </c>
      <c r="Q48" s="306">
        <v>0</v>
      </c>
      <c r="R48" s="306"/>
      <c r="S48" s="306">
        <f t="shared" si="517"/>
        <v>0</v>
      </c>
      <c r="T48" s="306">
        <v>0</v>
      </c>
      <c r="U48" s="306"/>
      <c r="V48" s="306">
        <f t="shared" si="518"/>
        <v>0</v>
      </c>
      <c r="W48" s="306">
        <v>0</v>
      </c>
      <c r="X48" s="306"/>
      <c r="Y48" s="306">
        <f t="shared" si="519"/>
        <v>0</v>
      </c>
      <c r="Z48" s="306">
        <v>0</v>
      </c>
      <c r="AA48" s="306"/>
      <c r="AB48" s="306"/>
      <c r="AC48" s="306"/>
      <c r="AD48" s="306"/>
      <c r="AE48" s="306"/>
      <c r="AF48" s="306"/>
      <c r="AG48" s="306"/>
      <c r="AH48" s="306">
        <f t="shared" si="520"/>
        <v>0</v>
      </c>
      <c r="AI48" s="306"/>
      <c r="AJ48" s="306"/>
      <c r="AK48" s="306">
        <f t="shared" si="521"/>
        <v>0</v>
      </c>
      <c r="AL48" s="306"/>
      <c r="AM48" s="306"/>
      <c r="AN48" s="306">
        <f t="shared" si="522"/>
        <v>0</v>
      </c>
      <c r="AO48" s="306"/>
      <c r="AP48" s="306"/>
      <c r="AQ48" s="306">
        <f t="shared" si="523"/>
        <v>0</v>
      </c>
      <c r="AR48" s="306"/>
      <c r="AS48" s="306"/>
      <c r="AT48" s="306">
        <f t="shared" si="524"/>
        <v>0</v>
      </c>
      <c r="AU48" s="306"/>
      <c r="AV48" s="306"/>
      <c r="AW48" s="306">
        <f t="shared" si="525"/>
        <v>0</v>
      </c>
      <c r="AX48" s="306"/>
      <c r="AY48" s="306"/>
      <c r="AZ48" s="306">
        <f t="shared" si="526"/>
        <v>0</v>
      </c>
      <c r="BA48" s="306"/>
      <c r="BB48" s="306"/>
      <c r="BC48" s="306">
        <f t="shared" si="527"/>
        <v>0</v>
      </c>
      <c r="BD48" s="306"/>
      <c r="BE48" s="306"/>
      <c r="BF48" s="306">
        <f t="shared" si="528"/>
        <v>0</v>
      </c>
      <c r="BG48" s="306"/>
      <c r="BH48" s="306"/>
      <c r="BI48" s="306">
        <f t="shared" si="529"/>
        <v>0</v>
      </c>
      <c r="BJ48" s="306"/>
      <c r="BK48" s="306"/>
      <c r="BL48" s="306">
        <f t="shared" si="530"/>
        <v>0</v>
      </c>
      <c r="BM48" s="306"/>
      <c r="BN48" s="306"/>
      <c r="BO48" s="306">
        <f t="shared" si="531"/>
        <v>0</v>
      </c>
      <c r="BP48" s="306"/>
      <c r="BQ48" s="306"/>
      <c r="BR48" s="306">
        <f t="shared" si="532"/>
        <v>0</v>
      </c>
      <c r="BS48" s="306"/>
      <c r="BT48" s="306"/>
      <c r="BU48" s="306">
        <f t="shared" si="533"/>
        <v>0</v>
      </c>
      <c r="BV48" s="306"/>
      <c r="BW48" s="306"/>
      <c r="BX48" s="306">
        <f t="shared" si="534"/>
        <v>0</v>
      </c>
      <c r="BY48" s="306"/>
      <c r="BZ48" s="306"/>
      <c r="CA48" s="306">
        <f t="shared" si="535"/>
        <v>0</v>
      </c>
      <c r="CB48" s="306"/>
      <c r="CC48" s="306"/>
      <c r="CD48" s="306">
        <f t="shared" si="536"/>
        <v>0</v>
      </c>
      <c r="CE48" s="306"/>
      <c r="CF48" s="306"/>
      <c r="CG48" s="306">
        <f t="shared" si="537"/>
        <v>0</v>
      </c>
      <c r="CH48" s="306"/>
      <c r="CI48" s="306"/>
      <c r="CJ48" s="306">
        <f t="shared" si="538"/>
        <v>0</v>
      </c>
      <c r="CK48" s="306"/>
      <c r="CL48" s="306"/>
      <c r="CM48" s="306">
        <f t="shared" si="539"/>
        <v>0</v>
      </c>
      <c r="CN48" s="306"/>
      <c r="CO48" s="306"/>
      <c r="CP48" s="306">
        <f t="shared" si="540"/>
        <v>0</v>
      </c>
      <c r="CQ48" s="306"/>
      <c r="CR48" s="306"/>
      <c r="CS48" s="306">
        <f t="shared" si="541"/>
        <v>0</v>
      </c>
      <c r="CT48" s="306"/>
      <c r="CU48" s="306"/>
      <c r="CV48" s="306">
        <f t="shared" si="542"/>
        <v>0</v>
      </c>
      <c r="CW48" s="306"/>
      <c r="CX48" s="306"/>
      <c r="CY48" s="306">
        <f t="shared" si="543"/>
        <v>0</v>
      </c>
      <c r="CZ48" s="306"/>
      <c r="DA48" s="306"/>
      <c r="DB48" s="306">
        <f t="shared" si="544"/>
        <v>0</v>
      </c>
      <c r="DC48" s="306"/>
      <c r="DD48" s="306"/>
      <c r="DE48" s="306">
        <f t="shared" si="545"/>
        <v>0</v>
      </c>
      <c r="DF48" s="306"/>
      <c r="DG48" s="306"/>
      <c r="DH48" s="306">
        <f t="shared" si="546"/>
        <v>0</v>
      </c>
      <c r="DI48" s="306"/>
      <c r="DJ48" s="306"/>
      <c r="DK48" s="306">
        <f t="shared" si="547"/>
        <v>0</v>
      </c>
      <c r="DL48" s="306"/>
      <c r="DM48" s="306"/>
      <c r="DN48" s="306">
        <f t="shared" si="548"/>
        <v>0</v>
      </c>
      <c r="DO48" s="306"/>
      <c r="DP48" s="306"/>
      <c r="DQ48" s="306">
        <f t="shared" si="549"/>
        <v>0</v>
      </c>
      <c r="DR48" s="394">
        <f t="shared" si="550"/>
        <v>0</v>
      </c>
      <c r="DS48" s="394">
        <f t="shared" si="550"/>
        <v>0</v>
      </c>
      <c r="DT48" s="394">
        <f t="shared" si="550"/>
        <v>0</v>
      </c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94">
        <f t="shared" si="551"/>
        <v>0</v>
      </c>
      <c r="EW48" s="394">
        <f t="shared" si="551"/>
        <v>0</v>
      </c>
      <c r="EX48" s="394">
        <f t="shared" si="551"/>
        <v>0</v>
      </c>
      <c r="EY48" s="306"/>
      <c r="EZ48" s="306"/>
      <c r="FA48" s="306">
        <f t="shared" si="552"/>
        <v>0</v>
      </c>
      <c r="FB48" s="306"/>
      <c r="FC48" s="306"/>
      <c r="FD48" s="306">
        <f t="shared" si="553"/>
        <v>0</v>
      </c>
      <c r="FE48" s="306"/>
      <c r="FF48" s="306"/>
      <c r="FG48" s="306">
        <f t="shared" si="554"/>
        <v>0</v>
      </c>
      <c r="FH48" s="306"/>
      <c r="FI48" s="306"/>
      <c r="FJ48" s="306">
        <f t="shared" si="555"/>
        <v>0</v>
      </c>
      <c r="FK48" s="334"/>
      <c r="FL48" s="306"/>
      <c r="FM48" s="306">
        <f t="shared" si="556"/>
        <v>0</v>
      </c>
      <c r="FN48" s="334"/>
      <c r="FO48" s="306"/>
      <c r="FP48" s="306">
        <f t="shared" si="557"/>
        <v>0</v>
      </c>
      <c r="FQ48" s="334"/>
      <c r="FR48" s="306"/>
      <c r="FS48" s="306">
        <f t="shared" si="558"/>
        <v>0</v>
      </c>
      <c r="FT48" s="334"/>
      <c r="FU48" s="306"/>
      <c r="FV48" s="306">
        <f t="shared" si="559"/>
        <v>0</v>
      </c>
      <c r="FW48" s="334"/>
      <c r="FX48" s="306"/>
      <c r="FY48" s="306">
        <f t="shared" si="560"/>
        <v>0</v>
      </c>
      <c r="FZ48" s="334"/>
      <c r="GA48" s="306"/>
      <c r="GB48" s="306">
        <f t="shared" si="561"/>
        <v>0</v>
      </c>
      <c r="GC48" s="334"/>
      <c r="GD48" s="306"/>
      <c r="GE48" s="306">
        <f t="shared" si="562"/>
        <v>0</v>
      </c>
      <c r="GF48" s="334"/>
      <c r="GG48" s="306"/>
      <c r="GH48" s="306">
        <f t="shared" si="563"/>
        <v>0</v>
      </c>
      <c r="GI48" s="334"/>
      <c r="GJ48" s="306"/>
      <c r="GK48" s="306">
        <f t="shared" si="564"/>
        <v>0</v>
      </c>
      <c r="GL48" s="334">
        <f t="shared" si="565"/>
        <v>0</v>
      </c>
      <c r="GM48" s="334">
        <f t="shared" si="565"/>
        <v>0</v>
      </c>
      <c r="GN48" s="334">
        <f t="shared" si="565"/>
        <v>0</v>
      </c>
      <c r="GO48" s="334">
        <f t="shared" si="566"/>
        <v>0</v>
      </c>
      <c r="GP48" s="306"/>
      <c r="GQ48" s="306">
        <f t="shared" si="567"/>
        <v>0</v>
      </c>
      <c r="GR48" s="334">
        <f t="shared" si="568"/>
        <v>0</v>
      </c>
      <c r="GS48" s="306"/>
      <c r="GT48" s="306">
        <f t="shared" si="569"/>
        <v>0</v>
      </c>
      <c r="GU48" s="334">
        <f t="shared" si="570"/>
        <v>0</v>
      </c>
      <c r="GV48" s="306"/>
      <c r="GW48" s="306">
        <f t="shared" si="571"/>
        <v>0</v>
      </c>
      <c r="GX48" s="334">
        <f t="shared" si="572"/>
        <v>0</v>
      </c>
      <c r="GY48" s="334">
        <f t="shared" si="572"/>
        <v>0</v>
      </c>
      <c r="GZ48" s="334">
        <f t="shared" si="572"/>
        <v>0</v>
      </c>
      <c r="HA48" s="334">
        <f t="shared" si="573"/>
        <v>0</v>
      </c>
      <c r="HB48" s="334">
        <f t="shared" si="573"/>
        <v>0</v>
      </c>
      <c r="HC48" s="347">
        <f t="shared" si="573"/>
        <v>0</v>
      </c>
    </row>
    <row r="49" spans="1:211" s="167" customFormat="1" x14ac:dyDescent="0.2">
      <c r="A49" s="317" t="s">
        <v>606</v>
      </c>
      <c r="B49" s="310">
        <f>B50+B51</f>
        <v>0</v>
      </c>
      <c r="C49" s="310">
        <f t="shared" ref="C49:D49" si="574">C50+C51</f>
        <v>0</v>
      </c>
      <c r="D49" s="310">
        <f t="shared" si="574"/>
        <v>0</v>
      </c>
      <c r="E49" s="310">
        <f>E50+E51</f>
        <v>0</v>
      </c>
      <c r="F49" s="310">
        <f t="shared" ref="F49:G49" si="575">F50+F51</f>
        <v>0</v>
      </c>
      <c r="G49" s="310">
        <f t="shared" si="575"/>
        <v>0</v>
      </c>
      <c r="H49" s="310">
        <f>H50+H51</f>
        <v>0</v>
      </c>
      <c r="I49" s="310">
        <f t="shared" ref="I49:J49" si="576">I50+I51</f>
        <v>0</v>
      </c>
      <c r="J49" s="310">
        <f t="shared" si="576"/>
        <v>0</v>
      </c>
      <c r="K49" s="310">
        <f>K50+K51</f>
        <v>0</v>
      </c>
      <c r="L49" s="310">
        <f t="shared" ref="L49:M49" si="577">L50+L51</f>
        <v>0</v>
      </c>
      <c r="M49" s="310">
        <f t="shared" si="577"/>
        <v>0</v>
      </c>
      <c r="N49" s="310">
        <f>N50+N51</f>
        <v>0</v>
      </c>
      <c r="O49" s="310">
        <f t="shared" ref="O49:P49" si="578">O50+O51</f>
        <v>0</v>
      </c>
      <c r="P49" s="310">
        <f t="shared" si="578"/>
        <v>0</v>
      </c>
      <c r="Q49" s="310">
        <f>Q50+Q51</f>
        <v>0</v>
      </c>
      <c r="R49" s="310">
        <f t="shared" ref="R49:S49" si="579">R50+R51</f>
        <v>0</v>
      </c>
      <c r="S49" s="310">
        <f t="shared" si="579"/>
        <v>0</v>
      </c>
      <c r="T49" s="310">
        <f>T50+T51</f>
        <v>0</v>
      </c>
      <c r="U49" s="310">
        <f t="shared" ref="U49:V49" si="580">U50+U51</f>
        <v>0</v>
      </c>
      <c r="V49" s="310">
        <f t="shared" si="580"/>
        <v>0</v>
      </c>
      <c r="W49" s="310">
        <f>W50+W51</f>
        <v>0</v>
      </c>
      <c r="X49" s="310">
        <f t="shared" ref="X49:CI49" si="581">X50+X51</f>
        <v>0</v>
      </c>
      <c r="Y49" s="310">
        <f t="shared" si="581"/>
        <v>0</v>
      </c>
      <c r="Z49" s="310">
        <f t="shared" si="581"/>
        <v>0</v>
      </c>
      <c r="AA49" s="310">
        <f t="shared" si="581"/>
        <v>0</v>
      </c>
      <c r="AB49" s="310">
        <f t="shared" ref="AB49" si="582">AB50+AB51</f>
        <v>0</v>
      </c>
      <c r="AC49" s="310">
        <f t="shared" si="581"/>
        <v>0</v>
      </c>
      <c r="AD49" s="310">
        <f t="shared" si="581"/>
        <v>0</v>
      </c>
      <c r="AE49" s="310">
        <f t="shared" si="581"/>
        <v>0</v>
      </c>
      <c r="AF49" s="310">
        <f t="shared" si="581"/>
        <v>0</v>
      </c>
      <c r="AG49" s="310">
        <f t="shared" si="581"/>
        <v>0</v>
      </c>
      <c r="AH49" s="310">
        <f t="shared" si="581"/>
        <v>0</v>
      </c>
      <c r="AI49" s="310">
        <f t="shared" si="581"/>
        <v>0</v>
      </c>
      <c r="AJ49" s="310">
        <f t="shared" si="581"/>
        <v>0</v>
      </c>
      <c r="AK49" s="310">
        <f t="shared" si="581"/>
        <v>0</v>
      </c>
      <c r="AL49" s="310">
        <f t="shared" si="581"/>
        <v>0</v>
      </c>
      <c r="AM49" s="310">
        <f t="shared" si="581"/>
        <v>0</v>
      </c>
      <c r="AN49" s="310">
        <f t="shared" si="581"/>
        <v>0</v>
      </c>
      <c r="AO49" s="310">
        <f t="shared" si="581"/>
        <v>0</v>
      </c>
      <c r="AP49" s="310">
        <f t="shared" si="581"/>
        <v>0</v>
      </c>
      <c r="AQ49" s="310">
        <f t="shared" si="581"/>
        <v>0</v>
      </c>
      <c r="AR49" s="310">
        <f>AR50+AR51</f>
        <v>0</v>
      </c>
      <c r="AS49" s="310">
        <f t="shared" ref="AS49:AT49" si="583">AS50+AS51</f>
        <v>0</v>
      </c>
      <c r="AT49" s="310">
        <f t="shared" si="583"/>
        <v>0</v>
      </c>
      <c r="AU49" s="310">
        <f t="shared" si="581"/>
        <v>0</v>
      </c>
      <c r="AV49" s="310">
        <f t="shared" si="581"/>
        <v>0</v>
      </c>
      <c r="AW49" s="310">
        <f t="shared" si="581"/>
        <v>0</v>
      </c>
      <c r="AX49" s="310">
        <f t="shared" si="581"/>
        <v>0</v>
      </c>
      <c r="AY49" s="310">
        <f t="shared" si="581"/>
        <v>0</v>
      </c>
      <c r="AZ49" s="310">
        <f t="shared" si="581"/>
        <v>0</v>
      </c>
      <c r="BA49" s="310">
        <f t="shared" si="581"/>
        <v>0</v>
      </c>
      <c r="BB49" s="310">
        <f t="shared" si="581"/>
        <v>0</v>
      </c>
      <c r="BC49" s="310">
        <f t="shared" si="581"/>
        <v>0</v>
      </c>
      <c r="BD49" s="310">
        <f t="shared" si="581"/>
        <v>0</v>
      </c>
      <c r="BE49" s="310">
        <f t="shared" si="581"/>
        <v>0</v>
      </c>
      <c r="BF49" s="310">
        <f t="shared" si="581"/>
        <v>0</v>
      </c>
      <c r="BG49" s="310">
        <f t="shared" si="581"/>
        <v>0</v>
      </c>
      <c r="BH49" s="310">
        <f t="shared" si="581"/>
        <v>0</v>
      </c>
      <c r="BI49" s="310">
        <f t="shared" si="581"/>
        <v>0</v>
      </c>
      <c r="BJ49" s="310">
        <f t="shared" si="581"/>
        <v>0</v>
      </c>
      <c r="BK49" s="310">
        <f t="shared" si="581"/>
        <v>0</v>
      </c>
      <c r="BL49" s="310">
        <f t="shared" si="581"/>
        <v>0</v>
      </c>
      <c r="BM49" s="310">
        <f t="shared" si="581"/>
        <v>0</v>
      </c>
      <c r="BN49" s="310">
        <f t="shared" si="581"/>
        <v>0</v>
      </c>
      <c r="BO49" s="310">
        <f t="shared" si="581"/>
        <v>0</v>
      </c>
      <c r="BP49" s="310">
        <f t="shared" si="581"/>
        <v>0</v>
      </c>
      <c r="BQ49" s="310">
        <f t="shared" si="581"/>
        <v>0</v>
      </c>
      <c r="BR49" s="310">
        <f t="shared" si="581"/>
        <v>0</v>
      </c>
      <c r="BS49" s="310">
        <f t="shared" si="581"/>
        <v>0</v>
      </c>
      <c r="BT49" s="310">
        <f t="shared" si="581"/>
        <v>0</v>
      </c>
      <c r="BU49" s="310">
        <f t="shared" si="581"/>
        <v>0</v>
      </c>
      <c r="BV49" s="310">
        <f t="shared" si="581"/>
        <v>0</v>
      </c>
      <c r="BW49" s="310">
        <f t="shared" si="581"/>
        <v>0</v>
      </c>
      <c r="BX49" s="310">
        <f t="shared" si="581"/>
        <v>0</v>
      </c>
      <c r="BY49" s="310">
        <f t="shared" si="581"/>
        <v>0</v>
      </c>
      <c r="BZ49" s="310">
        <f t="shared" si="581"/>
        <v>0</v>
      </c>
      <c r="CA49" s="310">
        <f t="shared" si="581"/>
        <v>0</v>
      </c>
      <c r="CB49" s="310">
        <f t="shared" si="581"/>
        <v>0</v>
      </c>
      <c r="CC49" s="310">
        <f t="shared" si="581"/>
        <v>0</v>
      </c>
      <c r="CD49" s="310">
        <f t="shared" si="581"/>
        <v>0</v>
      </c>
      <c r="CE49" s="310">
        <f t="shared" si="581"/>
        <v>0</v>
      </c>
      <c r="CF49" s="310">
        <f t="shared" si="581"/>
        <v>0</v>
      </c>
      <c r="CG49" s="310">
        <f t="shared" si="581"/>
        <v>0</v>
      </c>
      <c r="CH49" s="310">
        <f t="shared" si="581"/>
        <v>0</v>
      </c>
      <c r="CI49" s="310">
        <f t="shared" si="581"/>
        <v>0</v>
      </c>
      <c r="CJ49" s="310">
        <f t="shared" ref="CJ49:EU49" si="584">CJ50+CJ51</f>
        <v>0</v>
      </c>
      <c r="CK49" s="310">
        <f t="shared" si="584"/>
        <v>0</v>
      </c>
      <c r="CL49" s="310">
        <f t="shared" si="584"/>
        <v>0</v>
      </c>
      <c r="CM49" s="310">
        <f t="shared" si="584"/>
        <v>0</v>
      </c>
      <c r="CN49" s="310">
        <f t="shared" si="584"/>
        <v>0</v>
      </c>
      <c r="CO49" s="310">
        <f t="shared" si="584"/>
        <v>0</v>
      </c>
      <c r="CP49" s="310">
        <f t="shared" si="584"/>
        <v>0</v>
      </c>
      <c r="CQ49" s="310">
        <f t="shared" si="584"/>
        <v>0</v>
      </c>
      <c r="CR49" s="310">
        <f t="shared" si="584"/>
        <v>0</v>
      </c>
      <c r="CS49" s="310">
        <f t="shared" si="584"/>
        <v>0</v>
      </c>
      <c r="CT49" s="310">
        <f t="shared" si="584"/>
        <v>0</v>
      </c>
      <c r="CU49" s="310">
        <f t="shared" si="584"/>
        <v>0</v>
      </c>
      <c r="CV49" s="310">
        <f t="shared" si="584"/>
        <v>0</v>
      </c>
      <c r="CW49" s="310">
        <f t="shared" si="584"/>
        <v>0</v>
      </c>
      <c r="CX49" s="310">
        <f t="shared" si="584"/>
        <v>0</v>
      </c>
      <c r="CY49" s="310">
        <f t="shared" si="584"/>
        <v>0</v>
      </c>
      <c r="CZ49" s="310">
        <f t="shared" si="584"/>
        <v>0</v>
      </c>
      <c r="DA49" s="310">
        <f t="shared" si="584"/>
        <v>0</v>
      </c>
      <c r="DB49" s="310">
        <f t="shared" si="584"/>
        <v>0</v>
      </c>
      <c r="DC49" s="310">
        <f t="shared" si="584"/>
        <v>0</v>
      </c>
      <c r="DD49" s="310">
        <f t="shared" si="584"/>
        <v>0</v>
      </c>
      <c r="DE49" s="310">
        <f t="shared" si="584"/>
        <v>0</v>
      </c>
      <c r="DF49" s="310">
        <f t="shared" si="584"/>
        <v>0</v>
      </c>
      <c r="DG49" s="310">
        <f t="shared" si="584"/>
        <v>0</v>
      </c>
      <c r="DH49" s="310">
        <f t="shared" si="584"/>
        <v>0</v>
      </c>
      <c r="DI49" s="310">
        <f t="shared" si="584"/>
        <v>0</v>
      </c>
      <c r="DJ49" s="310">
        <f t="shared" si="584"/>
        <v>0</v>
      </c>
      <c r="DK49" s="310">
        <f t="shared" si="584"/>
        <v>0</v>
      </c>
      <c r="DL49" s="310">
        <f t="shared" si="584"/>
        <v>0</v>
      </c>
      <c r="DM49" s="310">
        <f t="shared" si="584"/>
        <v>0</v>
      </c>
      <c r="DN49" s="310">
        <f t="shared" si="584"/>
        <v>0</v>
      </c>
      <c r="DO49" s="310">
        <f t="shared" si="584"/>
        <v>0</v>
      </c>
      <c r="DP49" s="310">
        <f t="shared" si="584"/>
        <v>0</v>
      </c>
      <c r="DQ49" s="310">
        <f t="shared" si="584"/>
        <v>0</v>
      </c>
      <c r="DR49" s="395">
        <f t="shared" si="584"/>
        <v>0</v>
      </c>
      <c r="DS49" s="395">
        <f t="shared" si="584"/>
        <v>0</v>
      </c>
      <c r="DT49" s="395">
        <f t="shared" si="584"/>
        <v>0</v>
      </c>
      <c r="DU49" s="310">
        <f t="shared" si="584"/>
        <v>0</v>
      </c>
      <c r="DV49" s="310">
        <f t="shared" si="584"/>
        <v>0</v>
      </c>
      <c r="DW49" s="310">
        <f t="shared" si="584"/>
        <v>0</v>
      </c>
      <c r="DX49" s="310">
        <f t="shared" si="584"/>
        <v>0</v>
      </c>
      <c r="DY49" s="310">
        <f t="shared" si="584"/>
        <v>0</v>
      </c>
      <c r="DZ49" s="310">
        <f t="shared" si="584"/>
        <v>0</v>
      </c>
      <c r="EA49" s="310">
        <f t="shared" si="584"/>
        <v>0</v>
      </c>
      <c r="EB49" s="310">
        <f t="shared" si="584"/>
        <v>0</v>
      </c>
      <c r="EC49" s="310">
        <f t="shared" si="584"/>
        <v>0</v>
      </c>
      <c r="ED49" s="310">
        <f t="shared" si="584"/>
        <v>0</v>
      </c>
      <c r="EE49" s="310">
        <f t="shared" si="584"/>
        <v>0</v>
      </c>
      <c r="EF49" s="310">
        <f t="shared" si="584"/>
        <v>0</v>
      </c>
      <c r="EG49" s="310">
        <f t="shared" si="584"/>
        <v>0</v>
      </c>
      <c r="EH49" s="310">
        <f t="shared" si="584"/>
        <v>0</v>
      </c>
      <c r="EI49" s="310">
        <f t="shared" si="584"/>
        <v>0</v>
      </c>
      <c r="EJ49" s="310">
        <f t="shared" si="584"/>
        <v>0</v>
      </c>
      <c r="EK49" s="310">
        <f t="shared" si="584"/>
        <v>0</v>
      </c>
      <c r="EL49" s="310">
        <f t="shared" si="584"/>
        <v>0</v>
      </c>
      <c r="EM49" s="310">
        <f t="shared" si="584"/>
        <v>0</v>
      </c>
      <c r="EN49" s="310">
        <f t="shared" si="584"/>
        <v>0</v>
      </c>
      <c r="EO49" s="310">
        <f t="shared" si="584"/>
        <v>0</v>
      </c>
      <c r="EP49" s="310">
        <f t="shared" si="584"/>
        <v>0</v>
      </c>
      <c r="EQ49" s="310">
        <f t="shared" si="584"/>
        <v>0</v>
      </c>
      <c r="ER49" s="310">
        <f t="shared" si="584"/>
        <v>0</v>
      </c>
      <c r="ES49" s="310">
        <f t="shared" si="584"/>
        <v>0</v>
      </c>
      <c r="ET49" s="310">
        <f t="shared" si="584"/>
        <v>0</v>
      </c>
      <c r="EU49" s="310">
        <f t="shared" si="584"/>
        <v>0</v>
      </c>
      <c r="EV49" s="395">
        <f t="shared" ref="EV49:HC49" si="585">EV50+EV51</f>
        <v>0</v>
      </c>
      <c r="EW49" s="395">
        <f t="shared" si="585"/>
        <v>0</v>
      </c>
      <c r="EX49" s="395">
        <f t="shared" si="585"/>
        <v>0</v>
      </c>
      <c r="EY49" s="310">
        <f t="shared" si="585"/>
        <v>0</v>
      </c>
      <c r="EZ49" s="310">
        <f t="shared" si="585"/>
        <v>0</v>
      </c>
      <c r="FA49" s="310">
        <f t="shared" si="585"/>
        <v>0</v>
      </c>
      <c r="FB49" s="310">
        <f t="shared" si="585"/>
        <v>0</v>
      </c>
      <c r="FC49" s="310">
        <f t="shared" si="585"/>
        <v>0</v>
      </c>
      <c r="FD49" s="310">
        <f t="shared" si="585"/>
        <v>0</v>
      </c>
      <c r="FE49" s="310">
        <f t="shared" si="585"/>
        <v>0</v>
      </c>
      <c r="FF49" s="310">
        <f t="shared" si="585"/>
        <v>0</v>
      </c>
      <c r="FG49" s="310">
        <f t="shared" si="585"/>
        <v>0</v>
      </c>
      <c r="FH49" s="310">
        <f t="shared" si="585"/>
        <v>0</v>
      </c>
      <c r="FI49" s="310">
        <f t="shared" si="585"/>
        <v>0</v>
      </c>
      <c r="FJ49" s="310">
        <f t="shared" si="585"/>
        <v>0</v>
      </c>
      <c r="FK49" s="310">
        <f t="shared" si="585"/>
        <v>0</v>
      </c>
      <c r="FL49" s="310">
        <f t="shared" si="585"/>
        <v>0</v>
      </c>
      <c r="FM49" s="310">
        <f t="shared" si="585"/>
        <v>0</v>
      </c>
      <c r="FN49" s="310">
        <f t="shared" si="585"/>
        <v>0</v>
      </c>
      <c r="FO49" s="310">
        <f t="shared" si="585"/>
        <v>0</v>
      </c>
      <c r="FP49" s="310">
        <f t="shared" si="585"/>
        <v>0</v>
      </c>
      <c r="FQ49" s="310">
        <f t="shared" si="585"/>
        <v>0</v>
      </c>
      <c r="FR49" s="310">
        <f t="shared" si="585"/>
        <v>0</v>
      </c>
      <c r="FS49" s="310">
        <f t="shared" si="585"/>
        <v>0</v>
      </c>
      <c r="FT49" s="310">
        <f t="shared" si="585"/>
        <v>0</v>
      </c>
      <c r="FU49" s="310">
        <f t="shared" si="585"/>
        <v>0</v>
      </c>
      <c r="FV49" s="310">
        <f t="shared" si="585"/>
        <v>0</v>
      </c>
      <c r="FW49" s="310">
        <f t="shared" si="585"/>
        <v>0</v>
      </c>
      <c r="FX49" s="310">
        <f t="shared" si="585"/>
        <v>0</v>
      </c>
      <c r="FY49" s="310">
        <f t="shared" si="585"/>
        <v>0</v>
      </c>
      <c r="FZ49" s="310">
        <f t="shared" si="585"/>
        <v>0</v>
      </c>
      <c r="GA49" s="310">
        <f t="shared" si="585"/>
        <v>0</v>
      </c>
      <c r="GB49" s="310">
        <f t="shared" si="585"/>
        <v>0</v>
      </c>
      <c r="GC49" s="310">
        <f t="shared" si="585"/>
        <v>0</v>
      </c>
      <c r="GD49" s="310">
        <f t="shared" si="585"/>
        <v>0</v>
      </c>
      <c r="GE49" s="310">
        <f t="shared" si="585"/>
        <v>0</v>
      </c>
      <c r="GF49" s="310">
        <f t="shared" si="585"/>
        <v>0</v>
      </c>
      <c r="GG49" s="310">
        <f t="shared" si="585"/>
        <v>0</v>
      </c>
      <c r="GH49" s="310">
        <f t="shared" si="585"/>
        <v>0</v>
      </c>
      <c r="GI49" s="310">
        <f t="shared" si="585"/>
        <v>0</v>
      </c>
      <c r="GJ49" s="310">
        <f t="shared" si="585"/>
        <v>0</v>
      </c>
      <c r="GK49" s="310">
        <f t="shared" si="585"/>
        <v>0</v>
      </c>
      <c r="GL49" s="310">
        <f t="shared" si="585"/>
        <v>0</v>
      </c>
      <c r="GM49" s="310">
        <f t="shared" si="585"/>
        <v>0</v>
      </c>
      <c r="GN49" s="310">
        <f t="shared" si="585"/>
        <v>0</v>
      </c>
      <c r="GO49" s="310">
        <f t="shared" si="585"/>
        <v>0</v>
      </c>
      <c r="GP49" s="310">
        <f t="shared" si="585"/>
        <v>0</v>
      </c>
      <c r="GQ49" s="310">
        <f t="shared" si="585"/>
        <v>0</v>
      </c>
      <c r="GR49" s="310">
        <f t="shared" si="585"/>
        <v>0</v>
      </c>
      <c r="GS49" s="310">
        <f t="shared" si="585"/>
        <v>0</v>
      </c>
      <c r="GT49" s="310">
        <f t="shared" si="585"/>
        <v>0</v>
      </c>
      <c r="GU49" s="310">
        <f t="shared" si="585"/>
        <v>0</v>
      </c>
      <c r="GV49" s="310">
        <f t="shared" si="585"/>
        <v>0</v>
      </c>
      <c r="GW49" s="310">
        <f t="shared" si="585"/>
        <v>0</v>
      </c>
      <c r="GX49" s="310">
        <f t="shared" si="585"/>
        <v>0</v>
      </c>
      <c r="GY49" s="310">
        <f t="shared" si="585"/>
        <v>0</v>
      </c>
      <c r="GZ49" s="310">
        <f t="shared" si="585"/>
        <v>0</v>
      </c>
      <c r="HA49" s="310">
        <f t="shared" si="585"/>
        <v>0</v>
      </c>
      <c r="HB49" s="310">
        <f t="shared" si="585"/>
        <v>0</v>
      </c>
      <c r="HC49" s="311">
        <f t="shared" si="585"/>
        <v>0</v>
      </c>
    </row>
    <row r="50" spans="1:211" ht="25.5" x14ac:dyDescent="0.2">
      <c r="A50" s="318" t="s">
        <v>607</v>
      </c>
      <c r="B50" s="306">
        <v>0</v>
      </c>
      <c r="C50" s="306"/>
      <c r="D50" s="306">
        <f t="shared" ref="D50:D51" si="586">B50+C50</f>
        <v>0</v>
      </c>
      <c r="E50" s="306">
        <v>0</v>
      </c>
      <c r="F50" s="306"/>
      <c r="G50" s="306">
        <f t="shared" ref="G50:G51" si="587">E50+F50</f>
        <v>0</v>
      </c>
      <c r="H50" s="306">
        <v>0</v>
      </c>
      <c r="I50" s="306"/>
      <c r="J50" s="306">
        <f t="shared" ref="J50:J51" si="588">H50+I50</f>
        <v>0</v>
      </c>
      <c r="K50" s="306">
        <v>0</v>
      </c>
      <c r="L50" s="306"/>
      <c r="M50" s="306">
        <f t="shared" ref="M50:M51" si="589">K50+L50</f>
        <v>0</v>
      </c>
      <c r="N50" s="306">
        <v>0</v>
      </c>
      <c r="O50" s="306"/>
      <c r="P50" s="306">
        <f t="shared" ref="P50:P51" si="590">N50+O50</f>
        <v>0</v>
      </c>
      <c r="Q50" s="306">
        <v>0</v>
      </c>
      <c r="R50" s="306"/>
      <c r="S50" s="306">
        <f t="shared" ref="S50:S51" si="591">Q50+R50</f>
        <v>0</v>
      </c>
      <c r="T50" s="306">
        <v>0</v>
      </c>
      <c r="U50" s="306"/>
      <c r="V50" s="306">
        <f t="shared" ref="V50:V51" si="592">T50+U50</f>
        <v>0</v>
      </c>
      <c r="W50" s="306">
        <v>0</v>
      </c>
      <c r="X50" s="306"/>
      <c r="Y50" s="306">
        <f t="shared" ref="Y50:Y51" si="593">W50+X50</f>
        <v>0</v>
      </c>
      <c r="Z50" s="306">
        <v>0</v>
      </c>
      <c r="AA50" s="306"/>
      <c r="AB50" s="306"/>
      <c r="AC50" s="306"/>
      <c r="AD50" s="306"/>
      <c r="AE50" s="306"/>
      <c r="AF50" s="306"/>
      <c r="AG50" s="306"/>
      <c r="AH50" s="306">
        <f t="shared" ref="AH50:AH51" si="594">AF50+AG50</f>
        <v>0</v>
      </c>
      <c r="AI50" s="306"/>
      <c r="AJ50" s="306"/>
      <c r="AK50" s="306">
        <f t="shared" ref="AK50:AK51" si="595">AI50+AJ50</f>
        <v>0</v>
      </c>
      <c r="AL50" s="306"/>
      <c r="AM50" s="306"/>
      <c r="AN50" s="306">
        <f t="shared" ref="AN50:AN51" si="596">AL50+AM50</f>
        <v>0</v>
      </c>
      <c r="AO50" s="306"/>
      <c r="AP50" s="306"/>
      <c r="AQ50" s="306">
        <f t="shared" ref="AQ50:AQ51" si="597">AO50+AP50</f>
        <v>0</v>
      </c>
      <c r="AR50" s="306"/>
      <c r="AS50" s="306"/>
      <c r="AT50" s="306">
        <f t="shared" ref="AT50:AT51" si="598">AR50+AS50</f>
        <v>0</v>
      </c>
      <c r="AU50" s="306"/>
      <c r="AV50" s="306"/>
      <c r="AW50" s="306">
        <f t="shared" ref="AW50:AW51" si="599">AU50+AV50</f>
        <v>0</v>
      </c>
      <c r="AX50" s="306"/>
      <c r="AY50" s="306"/>
      <c r="AZ50" s="306">
        <f t="shared" ref="AZ50:AZ51" si="600">AX50+AY50</f>
        <v>0</v>
      </c>
      <c r="BA50" s="306"/>
      <c r="BB50" s="306"/>
      <c r="BC50" s="306">
        <f t="shared" ref="BC50:BC51" si="601">BA50+BB50</f>
        <v>0</v>
      </c>
      <c r="BD50" s="306"/>
      <c r="BE50" s="306"/>
      <c r="BF50" s="306">
        <f t="shared" ref="BF50:BF51" si="602">BD50+BE50</f>
        <v>0</v>
      </c>
      <c r="BG50" s="306"/>
      <c r="BH50" s="306"/>
      <c r="BI50" s="306">
        <f t="shared" ref="BI50:BI51" si="603">BG50+BH50</f>
        <v>0</v>
      </c>
      <c r="BJ50" s="306"/>
      <c r="BK50" s="306"/>
      <c r="BL50" s="306">
        <f t="shared" ref="BL50:BL51" si="604">BJ50+BK50</f>
        <v>0</v>
      </c>
      <c r="BM50" s="306"/>
      <c r="BN50" s="306"/>
      <c r="BO50" s="306">
        <f t="shared" ref="BO50:BO51" si="605">BM50+BN50</f>
        <v>0</v>
      </c>
      <c r="BP50" s="306"/>
      <c r="BQ50" s="306"/>
      <c r="BR50" s="306">
        <f t="shared" ref="BR50:BR51" si="606">BP50+BQ50</f>
        <v>0</v>
      </c>
      <c r="BS50" s="306"/>
      <c r="BT50" s="306"/>
      <c r="BU50" s="306">
        <f t="shared" ref="BU50:BU51" si="607">BS50+BT50</f>
        <v>0</v>
      </c>
      <c r="BV50" s="306"/>
      <c r="BW50" s="306"/>
      <c r="BX50" s="306">
        <f t="shared" ref="BX50:BX51" si="608">BV50+BW50</f>
        <v>0</v>
      </c>
      <c r="BY50" s="306"/>
      <c r="BZ50" s="306"/>
      <c r="CA50" s="306">
        <f t="shared" ref="CA50:CA51" si="609">BY50+BZ50</f>
        <v>0</v>
      </c>
      <c r="CB50" s="306"/>
      <c r="CC50" s="306"/>
      <c r="CD50" s="306">
        <f t="shared" ref="CD50:CD51" si="610">CB50+CC50</f>
        <v>0</v>
      </c>
      <c r="CE50" s="306"/>
      <c r="CF50" s="306"/>
      <c r="CG50" s="306">
        <f t="shared" ref="CG50:CG51" si="611">CE50+CF50</f>
        <v>0</v>
      </c>
      <c r="CH50" s="306"/>
      <c r="CI50" s="306"/>
      <c r="CJ50" s="306">
        <f t="shared" ref="CJ50:CJ51" si="612">CH50+CI50</f>
        <v>0</v>
      </c>
      <c r="CK50" s="306"/>
      <c r="CL50" s="306"/>
      <c r="CM50" s="306">
        <f t="shared" ref="CM50:CM51" si="613">CK50+CL50</f>
        <v>0</v>
      </c>
      <c r="CN50" s="306"/>
      <c r="CO50" s="306"/>
      <c r="CP50" s="306">
        <f t="shared" ref="CP50:CP51" si="614">CN50+CO50</f>
        <v>0</v>
      </c>
      <c r="CQ50" s="306"/>
      <c r="CR50" s="306"/>
      <c r="CS50" s="306">
        <f t="shared" ref="CS50:CS51" si="615">CQ50+CR50</f>
        <v>0</v>
      </c>
      <c r="CT50" s="306"/>
      <c r="CU50" s="306"/>
      <c r="CV50" s="306">
        <f t="shared" ref="CV50:CV51" si="616">CT50+CU50</f>
        <v>0</v>
      </c>
      <c r="CW50" s="306"/>
      <c r="CX50" s="306"/>
      <c r="CY50" s="306">
        <f t="shared" ref="CY50:CY51" si="617">CW50+CX50</f>
        <v>0</v>
      </c>
      <c r="CZ50" s="306"/>
      <c r="DA50" s="306"/>
      <c r="DB50" s="306">
        <f t="shared" ref="DB50:DB51" si="618">CZ50+DA50</f>
        <v>0</v>
      </c>
      <c r="DC50" s="306"/>
      <c r="DD50" s="306"/>
      <c r="DE50" s="306">
        <f t="shared" ref="DE50:DE51" si="619">DC50+DD50</f>
        <v>0</v>
      </c>
      <c r="DF50" s="306"/>
      <c r="DG50" s="306"/>
      <c r="DH50" s="306">
        <f t="shared" ref="DH50:DH51" si="620">DF50+DG50</f>
        <v>0</v>
      </c>
      <c r="DI50" s="306"/>
      <c r="DJ50" s="306"/>
      <c r="DK50" s="306">
        <f t="shared" ref="DK50:DK51" si="621">DI50+DJ50</f>
        <v>0</v>
      </c>
      <c r="DL50" s="306"/>
      <c r="DM50" s="306"/>
      <c r="DN50" s="306">
        <f t="shared" ref="DN50:DN51" si="622">DL50+DM50</f>
        <v>0</v>
      </c>
      <c r="DO50" s="306"/>
      <c r="DP50" s="306"/>
      <c r="DQ50" s="306">
        <f t="shared" ref="DQ50:DQ51" si="623">DO50+DP50</f>
        <v>0</v>
      </c>
      <c r="DR50" s="394">
        <f t="shared" ref="DR50:DT51" si="624">B50+E50+H50+K50+N50+Q50+T50+W50+Z50+AC50+AF50+AI50+AL50+AO50+AR50+AU50+AX50+BA50+BD50+BG50+BJ50+BM50+BP50+BS50+BV50+BY50+CB50+CE50+CH50+CK50+CN50+CQ50+CT50+CW50+CZ50+DC50+DF50+DI50+DL50+DO50</f>
        <v>0</v>
      </c>
      <c r="DS50" s="394">
        <f t="shared" si="624"/>
        <v>0</v>
      </c>
      <c r="DT50" s="394">
        <f t="shared" si="624"/>
        <v>0</v>
      </c>
      <c r="DU50" s="306"/>
      <c r="DV50" s="306"/>
      <c r="DW50" s="306"/>
      <c r="DX50" s="306"/>
      <c r="DY50" s="306"/>
      <c r="DZ50" s="306"/>
      <c r="EA50" s="306"/>
      <c r="EB50" s="306"/>
      <c r="EC50" s="306"/>
      <c r="ED50" s="306"/>
      <c r="EE50" s="306"/>
      <c r="EF50" s="306"/>
      <c r="EG50" s="306"/>
      <c r="EH50" s="306"/>
      <c r="EI50" s="306"/>
      <c r="EJ50" s="306"/>
      <c r="EK50" s="306"/>
      <c r="EL50" s="306"/>
      <c r="EM50" s="306"/>
      <c r="EN50" s="306"/>
      <c r="EO50" s="306"/>
      <c r="EP50" s="306"/>
      <c r="EQ50" s="306"/>
      <c r="ER50" s="306"/>
      <c r="ES50" s="306"/>
      <c r="ET50" s="306"/>
      <c r="EU50" s="306"/>
      <c r="EV50" s="394">
        <f t="shared" ref="EV50:EX51" si="625">DU50+DX50+EA50+ED50+EG50+EJ50+EM50+EP50+ES50</f>
        <v>0</v>
      </c>
      <c r="EW50" s="394">
        <f t="shared" si="625"/>
        <v>0</v>
      </c>
      <c r="EX50" s="394">
        <f t="shared" si="625"/>
        <v>0</v>
      </c>
      <c r="EY50" s="306"/>
      <c r="EZ50" s="306"/>
      <c r="FA50" s="306">
        <f t="shared" ref="FA50:FA51" si="626">EY50+EZ50</f>
        <v>0</v>
      </c>
      <c r="FB50" s="306"/>
      <c r="FC50" s="306"/>
      <c r="FD50" s="306">
        <f t="shared" ref="FD50:FD51" si="627">FB50+FC50</f>
        <v>0</v>
      </c>
      <c r="FE50" s="306"/>
      <c r="FF50" s="306"/>
      <c r="FG50" s="306">
        <f t="shared" ref="FG50:FG51" si="628">FE50+FF50</f>
        <v>0</v>
      </c>
      <c r="FH50" s="306"/>
      <c r="FI50" s="306"/>
      <c r="FJ50" s="306">
        <f t="shared" ref="FJ50:FJ51" si="629">FH50+FI50</f>
        <v>0</v>
      </c>
      <c r="FK50" s="334"/>
      <c r="FL50" s="306"/>
      <c r="FM50" s="306">
        <f t="shared" ref="FM50:FM51" si="630">FK50+FL50</f>
        <v>0</v>
      </c>
      <c r="FN50" s="334"/>
      <c r="FO50" s="306"/>
      <c r="FP50" s="306">
        <f t="shared" ref="FP50:FP51" si="631">FN50+FO50</f>
        <v>0</v>
      </c>
      <c r="FQ50" s="334"/>
      <c r="FR50" s="306"/>
      <c r="FS50" s="306">
        <f t="shared" ref="FS50:FS51" si="632">FQ50+FR50</f>
        <v>0</v>
      </c>
      <c r="FT50" s="334"/>
      <c r="FU50" s="306"/>
      <c r="FV50" s="306">
        <f t="shared" ref="FV50:FV51" si="633">FT50+FU50</f>
        <v>0</v>
      </c>
      <c r="FW50" s="334"/>
      <c r="FX50" s="306"/>
      <c r="FY50" s="306">
        <f t="shared" ref="FY50:FY51" si="634">FW50+FX50</f>
        <v>0</v>
      </c>
      <c r="FZ50" s="334"/>
      <c r="GA50" s="306"/>
      <c r="GB50" s="306">
        <f t="shared" ref="GB50:GB51" si="635">FZ50+GA50</f>
        <v>0</v>
      </c>
      <c r="GC50" s="334"/>
      <c r="GD50" s="306"/>
      <c r="GE50" s="306">
        <f t="shared" ref="GE50:GE51" si="636">GC50+GD50</f>
        <v>0</v>
      </c>
      <c r="GF50" s="334"/>
      <c r="GG50" s="306"/>
      <c r="GH50" s="306">
        <f t="shared" ref="GH50:GH51" si="637">GF50+GG50</f>
        <v>0</v>
      </c>
      <c r="GI50" s="334"/>
      <c r="GJ50" s="306"/>
      <c r="GK50" s="306">
        <f t="shared" ref="GK50:GK51" si="638">GI50+GJ50</f>
        <v>0</v>
      </c>
      <c r="GL50" s="334">
        <f t="shared" ref="GL50:GN51" si="639">EY50+FB50+FE50+FH50+FK50+FN50+FQ50+FT50+FW50+FZ50+GC50+GF50+GI50</f>
        <v>0</v>
      </c>
      <c r="GM50" s="334">
        <f t="shared" si="639"/>
        <v>0</v>
      </c>
      <c r="GN50" s="334">
        <f t="shared" si="639"/>
        <v>0</v>
      </c>
      <c r="GO50" s="334">
        <f>SUM(GB50:GN50)</f>
        <v>0</v>
      </c>
      <c r="GP50" s="306"/>
      <c r="GQ50" s="306">
        <f t="shared" ref="GQ50:GQ51" si="640">GO50+GP50</f>
        <v>0</v>
      </c>
      <c r="GR50" s="334">
        <f>SUM(GE50:GQ50)</f>
        <v>0</v>
      </c>
      <c r="GS50" s="306"/>
      <c r="GT50" s="306">
        <f t="shared" ref="GT50:GT51" si="641">GR50+GS50</f>
        <v>0</v>
      </c>
      <c r="GU50" s="334">
        <f>SUM(GH50:GT50)</f>
        <v>0</v>
      </c>
      <c r="GV50" s="306"/>
      <c r="GW50" s="306">
        <f t="shared" ref="GW50:GW51" si="642">GU50+GV50</f>
        <v>0</v>
      </c>
      <c r="GX50" s="334">
        <f t="shared" ref="GX50:GZ51" si="643">GL50+GO50+GR50+GU50</f>
        <v>0</v>
      </c>
      <c r="GY50" s="334">
        <f t="shared" si="643"/>
        <v>0</v>
      </c>
      <c r="GZ50" s="334">
        <f t="shared" si="643"/>
        <v>0</v>
      </c>
      <c r="HA50" s="334">
        <f t="shared" ref="HA50:HC51" si="644">GX50+EV50+DR50</f>
        <v>0</v>
      </c>
      <c r="HB50" s="334">
        <f t="shared" si="644"/>
        <v>0</v>
      </c>
      <c r="HC50" s="347">
        <f t="shared" si="644"/>
        <v>0</v>
      </c>
    </row>
    <row r="51" spans="1:211" x14ac:dyDescent="0.2">
      <c r="A51" s="318" t="s">
        <v>608</v>
      </c>
      <c r="B51" s="306">
        <v>0</v>
      </c>
      <c r="C51" s="306"/>
      <c r="D51" s="306">
        <f t="shared" si="586"/>
        <v>0</v>
      </c>
      <c r="E51" s="306">
        <v>0</v>
      </c>
      <c r="F51" s="306"/>
      <c r="G51" s="306">
        <f t="shared" si="587"/>
        <v>0</v>
      </c>
      <c r="H51" s="306">
        <v>0</v>
      </c>
      <c r="I51" s="306"/>
      <c r="J51" s="306">
        <f t="shared" si="588"/>
        <v>0</v>
      </c>
      <c r="K51" s="306">
        <v>0</v>
      </c>
      <c r="L51" s="306"/>
      <c r="M51" s="306">
        <f t="shared" si="589"/>
        <v>0</v>
      </c>
      <c r="N51" s="306">
        <v>0</v>
      </c>
      <c r="O51" s="306"/>
      <c r="P51" s="306">
        <f t="shared" si="590"/>
        <v>0</v>
      </c>
      <c r="Q51" s="306">
        <v>0</v>
      </c>
      <c r="R51" s="306"/>
      <c r="S51" s="306">
        <f t="shared" si="591"/>
        <v>0</v>
      </c>
      <c r="T51" s="306">
        <v>0</v>
      </c>
      <c r="U51" s="306"/>
      <c r="V51" s="306">
        <f t="shared" si="592"/>
        <v>0</v>
      </c>
      <c r="W51" s="306">
        <v>0</v>
      </c>
      <c r="X51" s="306"/>
      <c r="Y51" s="306">
        <f t="shared" si="593"/>
        <v>0</v>
      </c>
      <c r="Z51" s="306"/>
      <c r="AA51" s="306"/>
      <c r="AB51" s="306"/>
      <c r="AC51" s="306"/>
      <c r="AD51" s="306"/>
      <c r="AE51" s="306"/>
      <c r="AF51" s="306"/>
      <c r="AG51" s="306"/>
      <c r="AH51" s="306">
        <f t="shared" si="594"/>
        <v>0</v>
      </c>
      <c r="AI51" s="306"/>
      <c r="AJ51" s="306"/>
      <c r="AK51" s="306">
        <f t="shared" si="595"/>
        <v>0</v>
      </c>
      <c r="AL51" s="306"/>
      <c r="AM51" s="306"/>
      <c r="AN51" s="306">
        <f t="shared" si="596"/>
        <v>0</v>
      </c>
      <c r="AO51" s="306"/>
      <c r="AP51" s="306"/>
      <c r="AQ51" s="306">
        <f t="shared" si="597"/>
        <v>0</v>
      </c>
      <c r="AR51" s="306"/>
      <c r="AS51" s="306"/>
      <c r="AT51" s="306">
        <f t="shared" si="598"/>
        <v>0</v>
      </c>
      <c r="AU51" s="306"/>
      <c r="AV51" s="306"/>
      <c r="AW51" s="306">
        <f t="shared" si="599"/>
        <v>0</v>
      </c>
      <c r="AX51" s="306"/>
      <c r="AY51" s="306"/>
      <c r="AZ51" s="306">
        <f t="shared" si="600"/>
        <v>0</v>
      </c>
      <c r="BA51" s="306"/>
      <c r="BB51" s="306"/>
      <c r="BC51" s="306">
        <f t="shared" si="601"/>
        <v>0</v>
      </c>
      <c r="BD51" s="306"/>
      <c r="BE51" s="306"/>
      <c r="BF51" s="306">
        <f t="shared" si="602"/>
        <v>0</v>
      </c>
      <c r="BG51" s="306"/>
      <c r="BH51" s="306"/>
      <c r="BI51" s="306">
        <f t="shared" si="603"/>
        <v>0</v>
      </c>
      <c r="BJ51" s="306"/>
      <c r="BK51" s="306"/>
      <c r="BL51" s="306">
        <f t="shared" si="604"/>
        <v>0</v>
      </c>
      <c r="BM51" s="306"/>
      <c r="BN51" s="306"/>
      <c r="BO51" s="306">
        <f t="shared" si="605"/>
        <v>0</v>
      </c>
      <c r="BP51" s="306"/>
      <c r="BQ51" s="306"/>
      <c r="BR51" s="306">
        <f t="shared" si="606"/>
        <v>0</v>
      </c>
      <c r="BS51" s="306"/>
      <c r="BT51" s="306"/>
      <c r="BU51" s="306">
        <f t="shared" si="607"/>
        <v>0</v>
      </c>
      <c r="BV51" s="306"/>
      <c r="BW51" s="306"/>
      <c r="BX51" s="306">
        <f t="shared" si="608"/>
        <v>0</v>
      </c>
      <c r="BY51" s="306"/>
      <c r="BZ51" s="306"/>
      <c r="CA51" s="306">
        <f t="shared" si="609"/>
        <v>0</v>
      </c>
      <c r="CB51" s="306"/>
      <c r="CC51" s="306"/>
      <c r="CD51" s="306">
        <f t="shared" si="610"/>
        <v>0</v>
      </c>
      <c r="CE51" s="306"/>
      <c r="CF51" s="306"/>
      <c r="CG51" s="306">
        <f t="shared" si="611"/>
        <v>0</v>
      </c>
      <c r="CH51" s="306"/>
      <c r="CI51" s="306"/>
      <c r="CJ51" s="306">
        <f t="shared" si="612"/>
        <v>0</v>
      </c>
      <c r="CK51" s="306"/>
      <c r="CL51" s="306"/>
      <c r="CM51" s="306">
        <f t="shared" si="613"/>
        <v>0</v>
      </c>
      <c r="CN51" s="306"/>
      <c r="CO51" s="306"/>
      <c r="CP51" s="306">
        <f t="shared" si="614"/>
        <v>0</v>
      </c>
      <c r="CQ51" s="306"/>
      <c r="CR51" s="306"/>
      <c r="CS51" s="306">
        <f t="shared" si="615"/>
        <v>0</v>
      </c>
      <c r="CT51" s="306"/>
      <c r="CU51" s="306"/>
      <c r="CV51" s="306">
        <f t="shared" si="616"/>
        <v>0</v>
      </c>
      <c r="CW51" s="306"/>
      <c r="CX51" s="306"/>
      <c r="CY51" s="306">
        <f t="shared" si="617"/>
        <v>0</v>
      </c>
      <c r="CZ51" s="306"/>
      <c r="DA51" s="306"/>
      <c r="DB51" s="306">
        <f t="shared" si="618"/>
        <v>0</v>
      </c>
      <c r="DC51" s="306"/>
      <c r="DD51" s="306"/>
      <c r="DE51" s="306">
        <f t="shared" si="619"/>
        <v>0</v>
      </c>
      <c r="DF51" s="306"/>
      <c r="DG51" s="306"/>
      <c r="DH51" s="306">
        <f t="shared" si="620"/>
        <v>0</v>
      </c>
      <c r="DI51" s="306"/>
      <c r="DJ51" s="306"/>
      <c r="DK51" s="306">
        <f t="shared" si="621"/>
        <v>0</v>
      </c>
      <c r="DL51" s="306"/>
      <c r="DM51" s="306"/>
      <c r="DN51" s="306">
        <f t="shared" si="622"/>
        <v>0</v>
      </c>
      <c r="DO51" s="306"/>
      <c r="DP51" s="306"/>
      <c r="DQ51" s="306">
        <f t="shared" si="623"/>
        <v>0</v>
      </c>
      <c r="DR51" s="394">
        <f t="shared" si="624"/>
        <v>0</v>
      </c>
      <c r="DS51" s="394">
        <f t="shared" si="624"/>
        <v>0</v>
      </c>
      <c r="DT51" s="394">
        <f t="shared" si="624"/>
        <v>0</v>
      </c>
      <c r="DU51" s="306">
        <v>0</v>
      </c>
      <c r="DV51" s="306"/>
      <c r="DW51" s="306"/>
      <c r="DX51" s="306">
        <v>0</v>
      </c>
      <c r="DY51" s="306"/>
      <c r="DZ51" s="306"/>
      <c r="EA51" s="306">
        <v>0</v>
      </c>
      <c r="EB51" s="306"/>
      <c r="EC51" s="306"/>
      <c r="ED51" s="306">
        <v>0</v>
      </c>
      <c r="EE51" s="306"/>
      <c r="EF51" s="306"/>
      <c r="EG51" s="306">
        <v>0</v>
      </c>
      <c r="EH51" s="306"/>
      <c r="EI51" s="306"/>
      <c r="EJ51" s="306"/>
      <c r="EK51" s="306"/>
      <c r="EL51" s="306"/>
      <c r="EM51" s="306"/>
      <c r="EN51" s="306"/>
      <c r="EO51" s="306"/>
      <c r="EP51" s="306">
        <v>0</v>
      </c>
      <c r="EQ51" s="306"/>
      <c r="ER51" s="306"/>
      <c r="ES51" s="306"/>
      <c r="ET51" s="306"/>
      <c r="EU51" s="306"/>
      <c r="EV51" s="394">
        <f t="shared" si="625"/>
        <v>0</v>
      </c>
      <c r="EW51" s="394">
        <f t="shared" si="625"/>
        <v>0</v>
      </c>
      <c r="EX51" s="394">
        <f t="shared" si="625"/>
        <v>0</v>
      </c>
      <c r="EY51" s="306"/>
      <c r="EZ51" s="306"/>
      <c r="FA51" s="306">
        <f t="shared" si="626"/>
        <v>0</v>
      </c>
      <c r="FB51" s="306"/>
      <c r="FC51" s="306"/>
      <c r="FD51" s="306">
        <f t="shared" si="627"/>
        <v>0</v>
      </c>
      <c r="FE51" s="306"/>
      <c r="FF51" s="306"/>
      <c r="FG51" s="306">
        <f t="shared" si="628"/>
        <v>0</v>
      </c>
      <c r="FH51" s="306"/>
      <c r="FI51" s="306"/>
      <c r="FJ51" s="306">
        <f t="shared" si="629"/>
        <v>0</v>
      </c>
      <c r="FK51" s="334"/>
      <c r="FL51" s="306"/>
      <c r="FM51" s="306">
        <f t="shared" si="630"/>
        <v>0</v>
      </c>
      <c r="FN51" s="334"/>
      <c r="FO51" s="306"/>
      <c r="FP51" s="306">
        <f t="shared" si="631"/>
        <v>0</v>
      </c>
      <c r="FQ51" s="334"/>
      <c r="FR51" s="306"/>
      <c r="FS51" s="306">
        <f t="shared" si="632"/>
        <v>0</v>
      </c>
      <c r="FT51" s="334"/>
      <c r="FU51" s="306"/>
      <c r="FV51" s="306">
        <f t="shared" si="633"/>
        <v>0</v>
      </c>
      <c r="FW51" s="334"/>
      <c r="FX51" s="306"/>
      <c r="FY51" s="306">
        <f t="shared" si="634"/>
        <v>0</v>
      </c>
      <c r="FZ51" s="334"/>
      <c r="GA51" s="306"/>
      <c r="GB51" s="306">
        <f t="shared" si="635"/>
        <v>0</v>
      </c>
      <c r="GC51" s="334"/>
      <c r="GD51" s="306"/>
      <c r="GE51" s="306">
        <f t="shared" si="636"/>
        <v>0</v>
      </c>
      <c r="GF51" s="334"/>
      <c r="GG51" s="306"/>
      <c r="GH51" s="306">
        <f t="shared" si="637"/>
        <v>0</v>
      </c>
      <c r="GI51" s="334"/>
      <c r="GJ51" s="306"/>
      <c r="GK51" s="306">
        <f t="shared" si="638"/>
        <v>0</v>
      </c>
      <c r="GL51" s="334">
        <f t="shared" si="639"/>
        <v>0</v>
      </c>
      <c r="GM51" s="334">
        <f t="shared" si="639"/>
        <v>0</v>
      </c>
      <c r="GN51" s="334">
        <f t="shared" si="639"/>
        <v>0</v>
      </c>
      <c r="GO51" s="334">
        <f>SUM(GB51:GN51)</f>
        <v>0</v>
      </c>
      <c r="GP51" s="306"/>
      <c r="GQ51" s="306">
        <f t="shared" si="640"/>
        <v>0</v>
      </c>
      <c r="GR51" s="334">
        <f>SUM(GE51:GQ51)</f>
        <v>0</v>
      </c>
      <c r="GS51" s="306"/>
      <c r="GT51" s="306">
        <f t="shared" si="641"/>
        <v>0</v>
      </c>
      <c r="GU51" s="334">
        <f>SUM(GH51:GT51)</f>
        <v>0</v>
      </c>
      <c r="GV51" s="306"/>
      <c r="GW51" s="306">
        <f t="shared" si="642"/>
        <v>0</v>
      </c>
      <c r="GX51" s="334">
        <f t="shared" si="643"/>
        <v>0</v>
      </c>
      <c r="GY51" s="334">
        <f t="shared" si="643"/>
        <v>0</v>
      </c>
      <c r="GZ51" s="334">
        <f t="shared" si="643"/>
        <v>0</v>
      </c>
      <c r="HA51" s="334">
        <f t="shared" si="644"/>
        <v>0</v>
      </c>
      <c r="HB51" s="334">
        <f t="shared" si="644"/>
        <v>0</v>
      </c>
      <c r="HC51" s="347">
        <f t="shared" si="644"/>
        <v>0</v>
      </c>
    </row>
    <row r="52" spans="1:211" s="167" customFormat="1" x14ac:dyDescent="0.2">
      <c r="A52" s="317" t="s">
        <v>609</v>
      </c>
      <c r="B52" s="310">
        <f>B28+B40</f>
        <v>0</v>
      </c>
      <c r="C52" s="310">
        <f t="shared" ref="C52:D52" si="645">C28+C40</f>
        <v>0</v>
      </c>
      <c r="D52" s="310">
        <f t="shared" si="645"/>
        <v>0</v>
      </c>
      <c r="E52" s="310">
        <f>E28+E40</f>
        <v>0</v>
      </c>
      <c r="F52" s="310">
        <f t="shared" ref="F52:FK52" si="646">F28+F40</f>
        <v>0</v>
      </c>
      <c r="G52" s="310">
        <f t="shared" si="646"/>
        <v>0</v>
      </c>
      <c r="H52" s="310">
        <f>H28+H40</f>
        <v>0</v>
      </c>
      <c r="I52" s="310">
        <f t="shared" si="646"/>
        <v>0</v>
      </c>
      <c r="J52" s="310">
        <f t="shared" si="646"/>
        <v>0</v>
      </c>
      <c r="K52" s="310">
        <f>K28+K40</f>
        <v>0</v>
      </c>
      <c r="L52" s="310">
        <f t="shared" si="646"/>
        <v>0</v>
      </c>
      <c r="M52" s="310">
        <f t="shared" si="646"/>
        <v>0</v>
      </c>
      <c r="N52" s="310">
        <f>N28+N40</f>
        <v>0</v>
      </c>
      <c r="O52" s="310">
        <f t="shared" si="646"/>
        <v>0</v>
      </c>
      <c r="P52" s="310">
        <f t="shared" si="646"/>
        <v>0</v>
      </c>
      <c r="Q52" s="310">
        <f>Q28+Q40</f>
        <v>0</v>
      </c>
      <c r="R52" s="310">
        <f t="shared" si="646"/>
        <v>0</v>
      </c>
      <c r="S52" s="310">
        <f t="shared" si="646"/>
        <v>0</v>
      </c>
      <c r="T52" s="310">
        <f>T28+T40</f>
        <v>0</v>
      </c>
      <c r="U52" s="310">
        <f t="shared" si="646"/>
        <v>0</v>
      </c>
      <c r="V52" s="310">
        <f t="shared" si="646"/>
        <v>0</v>
      </c>
      <c r="W52" s="310">
        <f>W28+W40</f>
        <v>0</v>
      </c>
      <c r="X52" s="310">
        <f t="shared" si="646"/>
        <v>0</v>
      </c>
      <c r="Y52" s="310">
        <f t="shared" si="646"/>
        <v>0</v>
      </c>
      <c r="Z52" s="310">
        <f t="shared" si="646"/>
        <v>0</v>
      </c>
      <c r="AA52" s="310">
        <f t="shared" si="646"/>
        <v>0</v>
      </c>
      <c r="AB52" s="310">
        <f t="shared" ref="AB52" si="647">AB28+AB40</f>
        <v>0</v>
      </c>
      <c r="AC52" s="310">
        <f t="shared" si="646"/>
        <v>0</v>
      </c>
      <c r="AD52" s="310">
        <f t="shared" si="646"/>
        <v>60357</v>
      </c>
      <c r="AE52" s="310">
        <f t="shared" si="646"/>
        <v>60357</v>
      </c>
      <c r="AF52" s="310">
        <f t="shared" si="646"/>
        <v>0</v>
      </c>
      <c r="AG52" s="310">
        <f t="shared" si="646"/>
        <v>0</v>
      </c>
      <c r="AH52" s="310">
        <f t="shared" si="646"/>
        <v>0</v>
      </c>
      <c r="AI52" s="310">
        <f t="shared" si="646"/>
        <v>0</v>
      </c>
      <c r="AJ52" s="310">
        <f t="shared" si="646"/>
        <v>0</v>
      </c>
      <c r="AK52" s="310">
        <f t="shared" si="646"/>
        <v>0</v>
      </c>
      <c r="AL52" s="310">
        <f t="shared" si="646"/>
        <v>0</v>
      </c>
      <c r="AM52" s="310">
        <f t="shared" si="646"/>
        <v>0</v>
      </c>
      <c r="AN52" s="310">
        <f t="shared" si="646"/>
        <v>0</v>
      </c>
      <c r="AO52" s="310">
        <f t="shared" si="646"/>
        <v>0</v>
      </c>
      <c r="AP52" s="310">
        <f t="shared" si="646"/>
        <v>0</v>
      </c>
      <c r="AQ52" s="310">
        <f t="shared" si="646"/>
        <v>0</v>
      </c>
      <c r="AR52" s="310">
        <f>AR28+AR40</f>
        <v>0</v>
      </c>
      <c r="AS52" s="310">
        <f t="shared" ref="AS52:AT52" si="648">AS28+AS40</f>
        <v>0</v>
      </c>
      <c r="AT52" s="310">
        <f t="shared" si="648"/>
        <v>0</v>
      </c>
      <c r="AU52" s="310">
        <f t="shared" si="646"/>
        <v>0</v>
      </c>
      <c r="AV52" s="310">
        <f t="shared" si="646"/>
        <v>0</v>
      </c>
      <c r="AW52" s="310">
        <f t="shared" si="646"/>
        <v>0</v>
      </c>
      <c r="AX52" s="310">
        <f t="shared" si="646"/>
        <v>0</v>
      </c>
      <c r="AY52" s="310">
        <f t="shared" si="646"/>
        <v>0</v>
      </c>
      <c r="AZ52" s="310">
        <f t="shared" si="646"/>
        <v>0</v>
      </c>
      <c r="BA52" s="310">
        <f t="shared" si="646"/>
        <v>0</v>
      </c>
      <c r="BB52" s="310">
        <f t="shared" si="646"/>
        <v>0</v>
      </c>
      <c r="BC52" s="310">
        <f t="shared" si="646"/>
        <v>0</v>
      </c>
      <c r="BD52" s="310">
        <f t="shared" si="646"/>
        <v>0</v>
      </c>
      <c r="BE52" s="310">
        <f t="shared" si="646"/>
        <v>0</v>
      </c>
      <c r="BF52" s="310">
        <f t="shared" si="646"/>
        <v>0</v>
      </c>
      <c r="BG52" s="310">
        <f t="shared" si="646"/>
        <v>0</v>
      </c>
      <c r="BH52" s="310">
        <f t="shared" si="646"/>
        <v>0</v>
      </c>
      <c r="BI52" s="310">
        <f t="shared" si="646"/>
        <v>0</v>
      </c>
      <c r="BJ52" s="310">
        <f t="shared" si="646"/>
        <v>0</v>
      </c>
      <c r="BK52" s="310">
        <f t="shared" si="646"/>
        <v>0</v>
      </c>
      <c r="BL52" s="310">
        <f t="shared" si="646"/>
        <v>0</v>
      </c>
      <c r="BM52" s="310">
        <f t="shared" si="646"/>
        <v>0</v>
      </c>
      <c r="BN52" s="310">
        <f t="shared" si="646"/>
        <v>0</v>
      </c>
      <c r="BO52" s="310">
        <f t="shared" si="646"/>
        <v>0</v>
      </c>
      <c r="BP52" s="310">
        <f t="shared" si="646"/>
        <v>0</v>
      </c>
      <c r="BQ52" s="310">
        <f t="shared" si="646"/>
        <v>0</v>
      </c>
      <c r="BR52" s="310">
        <f t="shared" si="646"/>
        <v>0</v>
      </c>
      <c r="BS52" s="310">
        <f t="shared" si="646"/>
        <v>0</v>
      </c>
      <c r="BT52" s="310">
        <f t="shared" si="646"/>
        <v>0</v>
      </c>
      <c r="BU52" s="310">
        <f t="shared" si="646"/>
        <v>0</v>
      </c>
      <c r="BV52" s="310">
        <f t="shared" si="646"/>
        <v>0</v>
      </c>
      <c r="BW52" s="310">
        <f t="shared" si="646"/>
        <v>0</v>
      </c>
      <c r="BX52" s="310">
        <f t="shared" si="646"/>
        <v>0</v>
      </c>
      <c r="BY52" s="310">
        <f t="shared" si="646"/>
        <v>0</v>
      </c>
      <c r="BZ52" s="310">
        <f t="shared" si="646"/>
        <v>0</v>
      </c>
      <c r="CA52" s="310">
        <f t="shared" si="646"/>
        <v>0</v>
      </c>
      <c r="CB52" s="310">
        <f t="shared" si="646"/>
        <v>0</v>
      </c>
      <c r="CC52" s="310">
        <f t="shared" si="646"/>
        <v>0</v>
      </c>
      <c r="CD52" s="310">
        <f t="shared" si="646"/>
        <v>0</v>
      </c>
      <c r="CE52" s="310">
        <f t="shared" si="646"/>
        <v>0</v>
      </c>
      <c r="CF52" s="310">
        <f t="shared" si="646"/>
        <v>0</v>
      </c>
      <c r="CG52" s="310">
        <f t="shared" si="646"/>
        <v>0</v>
      </c>
      <c r="CH52" s="310">
        <f t="shared" si="646"/>
        <v>0</v>
      </c>
      <c r="CI52" s="310">
        <f t="shared" si="646"/>
        <v>0</v>
      </c>
      <c r="CJ52" s="310">
        <f t="shared" si="646"/>
        <v>0</v>
      </c>
      <c r="CK52" s="310">
        <f t="shared" si="646"/>
        <v>0</v>
      </c>
      <c r="CL52" s="310">
        <f t="shared" si="646"/>
        <v>0</v>
      </c>
      <c r="CM52" s="310">
        <f t="shared" si="646"/>
        <v>0</v>
      </c>
      <c r="CN52" s="310">
        <f t="shared" si="646"/>
        <v>0</v>
      </c>
      <c r="CO52" s="310">
        <f t="shared" si="646"/>
        <v>0</v>
      </c>
      <c r="CP52" s="310">
        <f t="shared" si="646"/>
        <v>0</v>
      </c>
      <c r="CQ52" s="310">
        <f t="shared" si="646"/>
        <v>0</v>
      </c>
      <c r="CR52" s="310">
        <f t="shared" si="646"/>
        <v>0</v>
      </c>
      <c r="CS52" s="310">
        <f t="shared" si="646"/>
        <v>0</v>
      </c>
      <c r="CT52" s="310">
        <f t="shared" si="646"/>
        <v>0</v>
      </c>
      <c r="CU52" s="310">
        <f t="shared" si="646"/>
        <v>0</v>
      </c>
      <c r="CV52" s="310">
        <f t="shared" si="646"/>
        <v>0</v>
      </c>
      <c r="CW52" s="310">
        <f t="shared" si="646"/>
        <v>0</v>
      </c>
      <c r="CX52" s="310">
        <f t="shared" si="646"/>
        <v>0</v>
      </c>
      <c r="CY52" s="310">
        <f t="shared" si="646"/>
        <v>0</v>
      </c>
      <c r="CZ52" s="310">
        <f t="shared" si="646"/>
        <v>0</v>
      </c>
      <c r="DA52" s="310">
        <f t="shared" si="646"/>
        <v>0</v>
      </c>
      <c r="DB52" s="310">
        <f t="shared" si="646"/>
        <v>0</v>
      </c>
      <c r="DC52" s="310">
        <f t="shared" si="646"/>
        <v>0</v>
      </c>
      <c r="DD52" s="310">
        <f t="shared" si="646"/>
        <v>0</v>
      </c>
      <c r="DE52" s="310">
        <f t="shared" si="646"/>
        <v>0</v>
      </c>
      <c r="DF52" s="310">
        <f t="shared" si="646"/>
        <v>0</v>
      </c>
      <c r="DG52" s="310">
        <f t="shared" si="646"/>
        <v>0</v>
      </c>
      <c r="DH52" s="310">
        <f t="shared" si="646"/>
        <v>0</v>
      </c>
      <c r="DI52" s="310">
        <f t="shared" si="646"/>
        <v>0</v>
      </c>
      <c r="DJ52" s="310">
        <f t="shared" si="646"/>
        <v>0</v>
      </c>
      <c r="DK52" s="310">
        <f t="shared" si="646"/>
        <v>0</v>
      </c>
      <c r="DL52" s="310">
        <f t="shared" si="646"/>
        <v>0</v>
      </c>
      <c r="DM52" s="310">
        <f t="shared" si="646"/>
        <v>0</v>
      </c>
      <c r="DN52" s="310">
        <f t="shared" si="646"/>
        <v>0</v>
      </c>
      <c r="DO52" s="310">
        <f t="shared" si="646"/>
        <v>0</v>
      </c>
      <c r="DP52" s="310">
        <f t="shared" si="646"/>
        <v>0</v>
      </c>
      <c r="DQ52" s="310">
        <f t="shared" si="646"/>
        <v>0</v>
      </c>
      <c r="DR52" s="395">
        <f t="shared" si="646"/>
        <v>0</v>
      </c>
      <c r="DS52" s="395">
        <f t="shared" si="646"/>
        <v>60357</v>
      </c>
      <c r="DT52" s="395">
        <f t="shared" si="646"/>
        <v>60357</v>
      </c>
      <c r="DU52" s="310">
        <f t="shared" si="646"/>
        <v>1000</v>
      </c>
      <c r="DV52" s="310">
        <f t="shared" si="646"/>
        <v>13522</v>
      </c>
      <c r="DW52" s="310">
        <f t="shared" ref="DW52" si="649">DW28+DW40</f>
        <v>13951</v>
      </c>
      <c r="DX52" s="310">
        <f t="shared" si="646"/>
        <v>1300</v>
      </c>
      <c r="DY52" s="310">
        <f t="shared" si="646"/>
        <v>1447</v>
      </c>
      <c r="DZ52" s="310">
        <f t="shared" ref="DZ52" si="650">DZ28+DZ40</f>
        <v>1217</v>
      </c>
      <c r="EA52" s="310">
        <f t="shared" si="646"/>
        <v>1600</v>
      </c>
      <c r="EB52" s="310">
        <f t="shared" si="646"/>
        <v>2874</v>
      </c>
      <c r="EC52" s="310">
        <f t="shared" ref="EC52" si="651">EC28+EC40</f>
        <v>3532</v>
      </c>
      <c r="ED52" s="310">
        <f t="shared" si="646"/>
        <v>0</v>
      </c>
      <c r="EE52" s="310">
        <f t="shared" si="646"/>
        <v>1177</v>
      </c>
      <c r="EF52" s="310">
        <f t="shared" ref="EF52" si="652">EF28+EF40</f>
        <v>1177</v>
      </c>
      <c r="EG52" s="310">
        <f t="shared" si="646"/>
        <v>0</v>
      </c>
      <c r="EH52" s="310">
        <f t="shared" si="646"/>
        <v>1250</v>
      </c>
      <c r="EI52" s="310">
        <f t="shared" ref="EI52" si="653">EI28+EI40</f>
        <v>1250</v>
      </c>
      <c r="EJ52" s="310">
        <f t="shared" si="646"/>
        <v>0</v>
      </c>
      <c r="EK52" s="310">
        <f t="shared" si="646"/>
        <v>0</v>
      </c>
      <c r="EL52" s="310">
        <f t="shared" ref="EL52" si="654">EL28+EL40</f>
        <v>0</v>
      </c>
      <c r="EM52" s="310">
        <f t="shared" si="646"/>
        <v>0</v>
      </c>
      <c r="EN52" s="310">
        <f t="shared" si="646"/>
        <v>0</v>
      </c>
      <c r="EO52" s="310">
        <f t="shared" ref="EO52" si="655">EO28+EO40</f>
        <v>0</v>
      </c>
      <c r="EP52" s="310">
        <f t="shared" si="646"/>
        <v>0</v>
      </c>
      <c r="EQ52" s="310">
        <f t="shared" si="646"/>
        <v>43709</v>
      </c>
      <c r="ER52" s="310">
        <f t="shared" ref="ER52" si="656">ER28+ER40</f>
        <v>43709</v>
      </c>
      <c r="ES52" s="310">
        <f t="shared" si="646"/>
        <v>0</v>
      </c>
      <c r="ET52" s="310">
        <f t="shared" si="646"/>
        <v>0</v>
      </c>
      <c r="EU52" s="310">
        <f t="shared" ref="EU52" si="657">EU28+EU40</f>
        <v>0</v>
      </c>
      <c r="EV52" s="395">
        <f t="shared" si="646"/>
        <v>3900</v>
      </c>
      <c r="EW52" s="395">
        <f t="shared" si="646"/>
        <v>63979</v>
      </c>
      <c r="EX52" s="395">
        <f t="shared" si="646"/>
        <v>64836</v>
      </c>
      <c r="EY52" s="310">
        <f t="shared" si="646"/>
        <v>0</v>
      </c>
      <c r="EZ52" s="310">
        <f t="shared" si="646"/>
        <v>0</v>
      </c>
      <c r="FA52" s="310">
        <f t="shared" si="646"/>
        <v>0</v>
      </c>
      <c r="FB52" s="310">
        <f t="shared" si="646"/>
        <v>0</v>
      </c>
      <c r="FC52" s="310">
        <f t="shared" si="646"/>
        <v>0</v>
      </c>
      <c r="FD52" s="310">
        <f t="shared" si="646"/>
        <v>0</v>
      </c>
      <c r="FE52" s="310">
        <f t="shared" si="646"/>
        <v>0</v>
      </c>
      <c r="FF52" s="310">
        <f t="shared" si="646"/>
        <v>0</v>
      </c>
      <c r="FG52" s="310">
        <f t="shared" si="646"/>
        <v>0</v>
      </c>
      <c r="FH52" s="310">
        <f t="shared" si="646"/>
        <v>0</v>
      </c>
      <c r="FI52" s="310">
        <f t="shared" si="646"/>
        <v>0</v>
      </c>
      <c r="FJ52" s="310">
        <f t="shared" si="646"/>
        <v>0</v>
      </c>
      <c r="FK52" s="310">
        <f t="shared" si="646"/>
        <v>0</v>
      </c>
      <c r="FL52" s="310">
        <f t="shared" ref="FL52:HC52" si="658">FL28+FL40</f>
        <v>0</v>
      </c>
      <c r="FM52" s="310">
        <f t="shared" si="658"/>
        <v>0</v>
      </c>
      <c r="FN52" s="310">
        <f t="shared" si="658"/>
        <v>0</v>
      </c>
      <c r="FO52" s="310">
        <f t="shared" si="658"/>
        <v>0</v>
      </c>
      <c r="FP52" s="310">
        <f t="shared" si="658"/>
        <v>0</v>
      </c>
      <c r="FQ52" s="310">
        <f t="shared" si="658"/>
        <v>0</v>
      </c>
      <c r="FR52" s="310">
        <f t="shared" si="658"/>
        <v>0</v>
      </c>
      <c r="FS52" s="310">
        <f t="shared" si="658"/>
        <v>0</v>
      </c>
      <c r="FT52" s="310">
        <f t="shared" si="658"/>
        <v>0</v>
      </c>
      <c r="FU52" s="310">
        <f t="shared" si="658"/>
        <v>0</v>
      </c>
      <c r="FV52" s="310">
        <f t="shared" si="658"/>
        <v>0</v>
      </c>
      <c r="FW52" s="310">
        <f t="shared" si="658"/>
        <v>0</v>
      </c>
      <c r="FX52" s="310">
        <f t="shared" si="658"/>
        <v>0</v>
      </c>
      <c r="FY52" s="310">
        <f t="shared" si="658"/>
        <v>0</v>
      </c>
      <c r="FZ52" s="310">
        <f t="shared" si="658"/>
        <v>0</v>
      </c>
      <c r="GA52" s="310">
        <f t="shared" si="658"/>
        <v>0</v>
      </c>
      <c r="GB52" s="310">
        <f t="shared" si="658"/>
        <v>0</v>
      </c>
      <c r="GC52" s="310">
        <f t="shared" si="658"/>
        <v>0</v>
      </c>
      <c r="GD52" s="310">
        <f t="shared" si="658"/>
        <v>0</v>
      </c>
      <c r="GE52" s="310">
        <f t="shared" si="658"/>
        <v>0</v>
      </c>
      <c r="GF52" s="310">
        <f t="shared" si="658"/>
        <v>0</v>
      </c>
      <c r="GG52" s="310">
        <f t="shared" si="658"/>
        <v>0</v>
      </c>
      <c r="GH52" s="310">
        <f t="shared" si="658"/>
        <v>0</v>
      </c>
      <c r="GI52" s="310">
        <f t="shared" si="658"/>
        <v>0</v>
      </c>
      <c r="GJ52" s="310">
        <f t="shared" si="658"/>
        <v>0</v>
      </c>
      <c r="GK52" s="310">
        <f t="shared" si="658"/>
        <v>0</v>
      </c>
      <c r="GL52" s="310">
        <f t="shared" si="658"/>
        <v>0</v>
      </c>
      <c r="GM52" s="310">
        <f t="shared" si="658"/>
        <v>0</v>
      </c>
      <c r="GN52" s="310">
        <f t="shared" si="658"/>
        <v>0</v>
      </c>
      <c r="GO52" s="310">
        <f t="shared" si="658"/>
        <v>0</v>
      </c>
      <c r="GP52" s="310">
        <f t="shared" si="658"/>
        <v>0</v>
      </c>
      <c r="GQ52" s="310">
        <f t="shared" si="658"/>
        <v>0</v>
      </c>
      <c r="GR52" s="310">
        <f t="shared" si="658"/>
        <v>0</v>
      </c>
      <c r="GS52" s="310">
        <f t="shared" si="658"/>
        <v>0</v>
      </c>
      <c r="GT52" s="310">
        <f t="shared" si="658"/>
        <v>0</v>
      </c>
      <c r="GU52" s="310">
        <f t="shared" si="658"/>
        <v>0</v>
      </c>
      <c r="GV52" s="310">
        <f t="shared" si="658"/>
        <v>0</v>
      </c>
      <c r="GW52" s="310">
        <f t="shared" si="658"/>
        <v>0</v>
      </c>
      <c r="GX52" s="310">
        <f t="shared" si="658"/>
        <v>0</v>
      </c>
      <c r="GY52" s="310">
        <f t="shared" si="658"/>
        <v>0</v>
      </c>
      <c r="GZ52" s="310">
        <f t="shared" si="658"/>
        <v>0</v>
      </c>
      <c r="HA52" s="310">
        <f t="shared" si="658"/>
        <v>3900</v>
      </c>
      <c r="HB52" s="310">
        <f t="shared" si="658"/>
        <v>124336</v>
      </c>
      <c r="HC52" s="311">
        <f t="shared" si="658"/>
        <v>125193</v>
      </c>
    </row>
    <row r="53" spans="1:211" s="167" customFormat="1" x14ac:dyDescent="0.2">
      <c r="A53" s="317" t="s">
        <v>610</v>
      </c>
      <c r="B53" s="310">
        <f>B54+B58</f>
        <v>0</v>
      </c>
      <c r="C53" s="310">
        <f t="shared" ref="C53:D53" si="659">C54+C58</f>
        <v>0</v>
      </c>
      <c r="D53" s="310">
        <f t="shared" si="659"/>
        <v>0</v>
      </c>
      <c r="E53" s="310">
        <f>E54+E58</f>
        <v>0</v>
      </c>
      <c r="F53" s="310">
        <f t="shared" ref="F53:G53" si="660">F54+F58</f>
        <v>0</v>
      </c>
      <c r="G53" s="310">
        <f t="shared" si="660"/>
        <v>0</v>
      </c>
      <c r="H53" s="310">
        <f>H54+H58</f>
        <v>0</v>
      </c>
      <c r="I53" s="310">
        <f t="shared" ref="I53:J53" si="661">I54+I58</f>
        <v>0</v>
      </c>
      <c r="J53" s="310">
        <f t="shared" si="661"/>
        <v>0</v>
      </c>
      <c r="K53" s="310">
        <f>K54+K58</f>
        <v>0</v>
      </c>
      <c r="L53" s="310">
        <f t="shared" ref="L53:M53" si="662">L54+L58</f>
        <v>0</v>
      </c>
      <c r="M53" s="310">
        <f t="shared" si="662"/>
        <v>0</v>
      </c>
      <c r="N53" s="310">
        <f>N54+N58</f>
        <v>0</v>
      </c>
      <c r="O53" s="310">
        <f t="shared" ref="O53:P53" si="663">O54+O58</f>
        <v>0</v>
      </c>
      <c r="P53" s="310">
        <f t="shared" si="663"/>
        <v>0</v>
      </c>
      <c r="Q53" s="310">
        <f>Q54+Q58</f>
        <v>0</v>
      </c>
      <c r="R53" s="310">
        <f t="shared" ref="R53:S53" si="664">R54+R58</f>
        <v>0</v>
      </c>
      <c r="S53" s="310">
        <f t="shared" si="664"/>
        <v>0</v>
      </c>
      <c r="T53" s="310">
        <f>T54+T58</f>
        <v>0</v>
      </c>
      <c r="U53" s="310">
        <f t="shared" ref="U53:V53" si="665">U54+U58</f>
        <v>0</v>
      </c>
      <c r="V53" s="310">
        <f t="shared" si="665"/>
        <v>0</v>
      </c>
      <c r="W53" s="310">
        <f>W54+W58</f>
        <v>0</v>
      </c>
      <c r="X53" s="310">
        <f t="shared" ref="X53:CI53" si="666">X54+X58</f>
        <v>0</v>
      </c>
      <c r="Y53" s="310">
        <f t="shared" si="666"/>
        <v>0</v>
      </c>
      <c r="Z53" s="310">
        <f t="shared" si="666"/>
        <v>259538</v>
      </c>
      <c r="AA53" s="310">
        <f t="shared" si="666"/>
        <v>268874</v>
      </c>
      <c r="AB53" s="310">
        <f t="shared" ref="AB53" si="667">AB54+AB58</f>
        <v>228698</v>
      </c>
      <c r="AC53" s="310">
        <f t="shared" si="666"/>
        <v>0</v>
      </c>
      <c r="AD53" s="310">
        <f t="shared" si="666"/>
        <v>0</v>
      </c>
      <c r="AE53" s="310">
        <f t="shared" si="666"/>
        <v>0</v>
      </c>
      <c r="AF53" s="310">
        <f t="shared" si="666"/>
        <v>0</v>
      </c>
      <c r="AG53" s="310">
        <f t="shared" si="666"/>
        <v>0</v>
      </c>
      <c r="AH53" s="310">
        <f t="shared" si="666"/>
        <v>0</v>
      </c>
      <c r="AI53" s="310">
        <f t="shared" si="666"/>
        <v>0</v>
      </c>
      <c r="AJ53" s="310">
        <f t="shared" si="666"/>
        <v>0</v>
      </c>
      <c r="AK53" s="310">
        <f t="shared" si="666"/>
        <v>0</v>
      </c>
      <c r="AL53" s="310">
        <f t="shared" si="666"/>
        <v>0</v>
      </c>
      <c r="AM53" s="310">
        <f t="shared" si="666"/>
        <v>0</v>
      </c>
      <c r="AN53" s="310">
        <f t="shared" si="666"/>
        <v>0</v>
      </c>
      <c r="AO53" s="310">
        <f t="shared" si="666"/>
        <v>0</v>
      </c>
      <c r="AP53" s="310">
        <f t="shared" si="666"/>
        <v>0</v>
      </c>
      <c r="AQ53" s="310">
        <f t="shared" si="666"/>
        <v>0</v>
      </c>
      <c r="AR53" s="310">
        <f>AR54+AR58</f>
        <v>0</v>
      </c>
      <c r="AS53" s="310">
        <f t="shared" ref="AS53:AT53" si="668">AS54+AS58</f>
        <v>0</v>
      </c>
      <c r="AT53" s="310">
        <f t="shared" si="668"/>
        <v>0</v>
      </c>
      <c r="AU53" s="310">
        <f t="shared" si="666"/>
        <v>0</v>
      </c>
      <c r="AV53" s="310">
        <f t="shared" si="666"/>
        <v>0</v>
      </c>
      <c r="AW53" s="310">
        <f t="shared" si="666"/>
        <v>0</v>
      </c>
      <c r="AX53" s="310">
        <f t="shared" si="666"/>
        <v>0</v>
      </c>
      <c r="AY53" s="310">
        <f t="shared" si="666"/>
        <v>0</v>
      </c>
      <c r="AZ53" s="310">
        <f t="shared" si="666"/>
        <v>0</v>
      </c>
      <c r="BA53" s="310">
        <f t="shared" si="666"/>
        <v>0</v>
      </c>
      <c r="BB53" s="310">
        <f t="shared" si="666"/>
        <v>0</v>
      </c>
      <c r="BC53" s="310">
        <f t="shared" si="666"/>
        <v>0</v>
      </c>
      <c r="BD53" s="310">
        <f t="shared" si="666"/>
        <v>0</v>
      </c>
      <c r="BE53" s="310">
        <f t="shared" si="666"/>
        <v>0</v>
      </c>
      <c r="BF53" s="310">
        <f t="shared" si="666"/>
        <v>0</v>
      </c>
      <c r="BG53" s="310">
        <f t="shared" si="666"/>
        <v>0</v>
      </c>
      <c r="BH53" s="310">
        <f t="shared" si="666"/>
        <v>0</v>
      </c>
      <c r="BI53" s="310">
        <f t="shared" si="666"/>
        <v>0</v>
      </c>
      <c r="BJ53" s="310">
        <f t="shared" si="666"/>
        <v>0</v>
      </c>
      <c r="BK53" s="310">
        <f t="shared" si="666"/>
        <v>0</v>
      </c>
      <c r="BL53" s="310">
        <f t="shared" si="666"/>
        <v>0</v>
      </c>
      <c r="BM53" s="310">
        <f t="shared" si="666"/>
        <v>0</v>
      </c>
      <c r="BN53" s="310">
        <f t="shared" si="666"/>
        <v>0</v>
      </c>
      <c r="BO53" s="310">
        <f t="shared" si="666"/>
        <v>0</v>
      </c>
      <c r="BP53" s="310">
        <f t="shared" si="666"/>
        <v>0</v>
      </c>
      <c r="BQ53" s="310">
        <f t="shared" si="666"/>
        <v>0</v>
      </c>
      <c r="BR53" s="310">
        <f t="shared" si="666"/>
        <v>0</v>
      </c>
      <c r="BS53" s="310">
        <f t="shared" si="666"/>
        <v>0</v>
      </c>
      <c r="BT53" s="310">
        <f t="shared" si="666"/>
        <v>0</v>
      </c>
      <c r="BU53" s="310">
        <f t="shared" si="666"/>
        <v>0</v>
      </c>
      <c r="BV53" s="310">
        <f t="shared" si="666"/>
        <v>0</v>
      </c>
      <c r="BW53" s="310">
        <f t="shared" si="666"/>
        <v>0</v>
      </c>
      <c r="BX53" s="310">
        <f t="shared" si="666"/>
        <v>0</v>
      </c>
      <c r="BY53" s="310">
        <f t="shared" si="666"/>
        <v>0</v>
      </c>
      <c r="BZ53" s="310">
        <f t="shared" si="666"/>
        <v>0</v>
      </c>
      <c r="CA53" s="310">
        <f t="shared" si="666"/>
        <v>0</v>
      </c>
      <c r="CB53" s="310">
        <f t="shared" si="666"/>
        <v>0</v>
      </c>
      <c r="CC53" s="310">
        <f t="shared" si="666"/>
        <v>0</v>
      </c>
      <c r="CD53" s="310">
        <f t="shared" si="666"/>
        <v>0</v>
      </c>
      <c r="CE53" s="310">
        <f t="shared" si="666"/>
        <v>0</v>
      </c>
      <c r="CF53" s="310">
        <f t="shared" si="666"/>
        <v>0</v>
      </c>
      <c r="CG53" s="310">
        <f t="shared" si="666"/>
        <v>0</v>
      </c>
      <c r="CH53" s="310">
        <f t="shared" si="666"/>
        <v>0</v>
      </c>
      <c r="CI53" s="310">
        <f t="shared" si="666"/>
        <v>0</v>
      </c>
      <c r="CJ53" s="310">
        <f t="shared" ref="CJ53:EU53" si="669">CJ54+CJ58</f>
        <v>0</v>
      </c>
      <c r="CK53" s="310">
        <f t="shared" si="669"/>
        <v>0</v>
      </c>
      <c r="CL53" s="310">
        <f t="shared" si="669"/>
        <v>0</v>
      </c>
      <c r="CM53" s="310">
        <f t="shared" si="669"/>
        <v>0</v>
      </c>
      <c r="CN53" s="310">
        <f t="shared" si="669"/>
        <v>0</v>
      </c>
      <c r="CO53" s="310">
        <f t="shared" si="669"/>
        <v>0</v>
      </c>
      <c r="CP53" s="310">
        <f t="shared" si="669"/>
        <v>0</v>
      </c>
      <c r="CQ53" s="310">
        <f t="shared" si="669"/>
        <v>0</v>
      </c>
      <c r="CR53" s="310">
        <f t="shared" si="669"/>
        <v>0</v>
      </c>
      <c r="CS53" s="310">
        <f t="shared" si="669"/>
        <v>0</v>
      </c>
      <c r="CT53" s="310">
        <f t="shared" si="669"/>
        <v>0</v>
      </c>
      <c r="CU53" s="310">
        <f t="shared" si="669"/>
        <v>0</v>
      </c>
      <c r="CV53" s="310">
        <f t="shared" si="669"/>
        <v>0</v>
      </c>
      <c r="CW53" s="310">
        <f t="shared" si="669"/>
        <v>0</v>
      </c>
      <c r="CX53" s="310">
        <f t="shared" si="669"/>
        <v>0</v>
      </c>
      <c r="CY53" s="310">
        <f t="shared" si="669"/>
        <v>0</v>
      </c>
      <c r="CZ53" s="310">
        <f t="shared" si="669"/>
        <v>0</v>
      </c>
      <c r="DA53" s="310">
        <f t="shared" si="669"/>
        <v>0</v>
      </c>
      <c r="DB53" s="310">
        <f t="shared" si="669"/>
        <v>0</v>
      </c>
      <c r="DC53" s="310">
        <f t="shared" si="669"/>
        <v>0</v>
      </c>
      <c r="DD53" s="310">
        <f t="shared" si="669"/>
        <v>0</v>
      </c>
      <c r="DE53" s="310">
        <f t="shared" si="669"/>
        <v>0</v>
      </c>
      <c r="DF53" s="310">
        <f t="shared" si="669"/>
        <v>0</v>
      </c>
      <c r="DG53" s="310">
        <f t="shared" si="669"/>
        <v>0</v>
      </c>
      <c r="DH53" s="310">
        <f t="shared" si="669"/>
        <v>0</v>
      </c>
      <c r="DI53" s="310">
        <f t="shared" si="669"/>
        <v>0</v>
      </c>
      <c r="DJ53" s="310">
        <f t="shared" si="669"/>
        <v>0</v>
      </c>
      <c r="DK53" s="310">
        <f t="shared" si="669"/>
        <v>0</v>
      </c>
      <c r="DL53" s="310">
        <f t="shared" si="669"/>
        <v>0</v>
      </c>
      <c r="DM53" s="310">
        <f t="shared" si="669"/>
        <v>0</v>
      </c>
      <c r="DN53" s="310">
        <f t="shared" si="669"/>
        <v>0</v>
      </c>
      <c r="DO53" s="310">
        <f t="shared" si="669"/>
        <v>0</v>
      </c>
      <c r="DP53" s="310">
        <f t="shared" si="669"/>
        <v>0</v>
      </c>
      <c r="DQ53" s="310">
        <f t="shared" si="669"/>
        <v>0</v>
      </c>
      <c r="DR53" s="395">
        <f t="shared" si="669"/>
        <v>259538</v>
      </c>
      <c r="DS53" s="395">
        <f t="shared" si="669"/>
        <v>268874</v>
      </c>
      <c r="DT53" s="395">
        <f t="shared" si="669"/>
        <v>228698</v>
      </c>
      <c r="DU53" s="310">
        <f t="shared" si="669"/>
        <v>0</v>
      </c>
      <c r="DV53" s="310">
        <f t="shared" si="669"/>
        <v>0</v>
      </c>
      <c r="DW53" s="310">
        <f t="shared" si="669"/>
        <v>0</v>
      </c>
      <c r="DX53" s="310">
        <f t="shared" si="669"/>
        <v>0</v>
      </c>
      <c r="DY53" s="310">
        <f t="shared" si="669"/>
        <v>0</v>
      </c>
      <c r="DZ53" s="310">
        <f t="shared" si="669"/>
        <v>0</v>
      </c>
      <c r="EA53" s="310">
        <f t="shared" si="669"/>
        <v>0</v>
      </c>
      <c r="EB53" s="310">
        <f t="shared" si="669"/>
        <v>0</v>
      </c>
      <c r="EC53" s="310">
        <f t="shared" si="669"/>
        <v>0</v>
      </c>
      <c r="ED53" s="310">
        <f t="shared" si="669"/>
        <v>0</v>
      </c>
      <c r="EE53" s="310">
        <f t="shared" si="669"/>
        <v>0</v>
      </c>
      <c r="EF53" s="310">
        <f t="shared" si="669"/>
        <v>0</v>
      </c>
      <c r="EG53" s="310">
        <f t="shared" si="669"/>
        <v>0</v>
      </c>
      <c r="EH53" s="310">
        <f t="shared" si="669"/>
        <v>0</v>
      </c>
      <c r="EI53" s="310">
        <f t="shared" si="669"/>
        <v>0</v>
      </c>
      <c r="EJ53" s="310">
        <f t="shared" si="669"/>
        <v>0</v>
      </c>
      <c r="EK53" s="310">
        <f t="shared" si="669"/>
        <v>0</v>
      </c>
      <c r="EL53" s="310">
        <f t="shared" si="669"/>
        <v>0</v>
      </c>
      <c r="EM53" s="310">
        <f t="shared" si="669"/>
        <v>0</v>
      </c>
      <c r="EN53" s="310">
        <f t="shared" si="669"/>
        <v>0</v>
      </c>
      <c r="EO53" s="310">
        <f t="shared" si="669"/>
        <v>0</v>
      </c>
      <c r="EP53" s="310">
        <f t="shared" si="669"/>
        <v>0</v>
      </c>
      <c r="EQ53" s="310">
        <f t="shared" si="669"/>
        <v>0</v>
      </c>
      <c r="ER53" s="310">
        <f t="shared" si="669"/>
        <v>0</v>
      </c>
      <c r="ES53" s="310">
        <f t="shared" si="669"/>
        <v>0</v>
      </c>
      <c r="ET53" s="310">
        <f t="shared" si="669"/>
        <v>0</v>
      </c>
      <c r="EU53" s="310">
        <f t="shared" si="669"/>
        <v>0</v>
      </c>
      <c r="EV53" s="395">
        <f t="shared" ref="EV53:HC53" si="670">EV54+EV58</f>
        <v>0</v>
      </c>
      <c r="EW53" s="395">
        <f t="shared" si="670"/>
        <v>0</v>
      </c>
      <c r="EX53" s="395">
        <f t="shared" si="670"/>
        <v>0</v>
      </c>
      <c r="EY53" s="310">
        <f t="shared" si="670"/>
        <v>0</v>
      </c>
      <c r="EZ53" s="310">
        <f t="shared" si="670"/>
        <v>0</v>
      </c>
      <c r="FA53" s="310">
        <f t="shared" si="670"/>
        <v>0</v>
      </c>
      <c r="FB53" s="310">
        <f t="shared" si="670"/>
        <v>0</v>
      </c>
      <c r="FC53" s="310">
        <f t="shared" si="670"/>
        <v>0</v>
      </c>
      <c r="FD53" s="310">
        <f t="shared" si="670"/>
        <v>0</v>
      </c>
      <c r="FE53" s="310">
        <f t="shared" si="670"/>
        <v>0</v>
      </c>
      <c r="FF53" s="310">
        <f t="shared" si="670"/>
        <v>0</v>
      </c>
      <c r="FG53" s="310">
        <f t="shared" si="670"/>
        <v>0</v>
      </c>
      <c r="FH53" s="310">
        <f t="shared" si="670"/>
        <v>0</v>
      </c>
      <c r="FI53" s="310">
        <f t="shared" si="670"/>
        <v>0</v>
      </c>
      <c r="FJ53" s="310">
        <f t="shared" si="670"/>
        <v>0</v>
      </c>
      <c r="FK53" s="310">
        <f t="shared" si="670"/>
        <v>0</v>
      </c>
      <c r="FL53" s="310">
        <f t="shared" si="670"/>
        <v>0</v>
      </c>
      <c r="FM53" s="310">
        <f t="shared" si="670"/>
        <v>0</v>
      </c>
      <c r="FN53" s="310">
        <f t="shared" si="670"/>
        <v>0</v>
      </c>
      <c r="FO53" s="310">
        <f t="shared" si="670"/>
        <v>0</v>
      </c>
      <c r="FP53" s="310">
        <f t="shared" si="670"/>
        <v>0</v>
      </c>
      <c r="FQ53" s="310">
        <f t="shared" si="670"/>
        <v>0</v>
      </c>
      <c r="FR53" s="310">
        <f t="shared" si="670"/>
        <v>0</v>
      </c>
      <c r="FS53" s="310">
        <f t="shared" si="670"/>
        <v>0</v>
      </c>
      <c r="FT53" s="310">
        <f t="shared" si="670"/>
        <v>0</v>
      </c>
      <c r="FU53" s="310">
        <f t="shared" si="670"/>
        <v>0</v>
      </c>
      <c r="FV53" s="310">
        <f t="shared" si="670"/>
        <v>0</v>
      </c>
      <c r="FW53" s="310">
        <f t="shared" si="670"/>
        <v>0</v>
      </c>
      <c r="FX53" s="310">
        <f t="shared" si="670"/>
        <v>0</v>
      </c>
      <c r="FY53" s="310">
        <f t="shared" si="670"/>
        <v>0</v>
      </c>
      <c r="FZ53" s="310">
        <f t="shared" si="670"/>
        <v>0</v>
      </c>
      <c r="GA53" s="310">
        <f t="shared" si="670"/>
        <v>0</v>
      </c>
      <c r="GB53" s="310">
        <f t="shared" si="670"/>
        <v>0</v>
      </c>
      <c r="GC53" s="310">
        <f t="shared" si="670"/>
        <v>0</v>
      </c>
      <c r="GD53" s="310">
        <f t="shared" si="670"/>
        <v>0</v>
      </c>
      <c r="GE53" s="310">
        <f t="shared" si="670"/>
        <v>0</v>
      </c>
      <c r="GF53" s="310">
        <f t="shared" si="670"/>
        <v>0</v>
      </c>
      <c r="GG53" s="310">
        <f t="shared" si="670"/>
        <v>0</v>
      </c>
      <c r="GH53" s="310">
        <f t="shared" si="670"/>
        <v>0</v>
      </c>
      <c r="GI53" s="310">
        <f t="shared" si="670"/>
        <v>0</v>
      </c>
      <c r="GJ53" s="310">
        <f t="shared" si="670"/>
        <v>0</v>
      </c>
      <c r="GK53" s="310">
        <f t="shared" si="670"/>
        <v>0</v>
      </c>
      <c r="GL53" s="310">
        <f t="shared" si="670"/>
        <v>0</v>
      </c>
      <c r="GM53" s="310">
        <f t="shared" si="670"/>
        <v>0</v>
      </c>
      <c r="GN53" s="310">
        <f t="shared" si="670"/>
        <v>0</v>
      </c>
      <c r="GO53" s="310">
        <f t="shared" si="670"/>
        <v>0</v>
      </c>
      <c r="GP53" s="310">
        <f t="shared" si="670"/>
        <v>0</v>
      </c>
      <c r="GQ53" s="310">
        <f t="shared" si="670"/>
        <v>0</v>
      </c>
      <c r="GR53" s="310">
        <f t="shared" si="670"/>
        <v>0</v>
      </c>
      <c r="GS53" s="310">
        <f t="shared" si="670"/>
        <v>0</v>
      </c>
      <c r="GT53" s="310">
        <f t="shared" si="670"/>
        <v>0</v>
      </c>
      <c r="GU53" s="310">
        <f t="shared" si="670"/>
        <v>0</v>
      </c>
      <c r="GV53" s="310">
        <f t="shared" si="670"/>
        <v>0</v>
      </c>
      <c r="GW53" s="310">
        <f t="shared" si="670"/>
        <v>0</v>
      </c>
      <c r="GX53" s="310">
        <f t="shared" si="670"/>
        <v>0</v>
      </c>
      <c r="GY53" s="310">
        <f t="shared" si="670"/>
        <v>0</v>
      </c>
      <c r="GZ53" s="310">
        <f t="shared" si="670"/>
        <v>0</v>
      </c>
      <c r="HA53" s="310">
        <f t="shared" si="670"/>
        <v>259538</v>
      </c>
      <c r="HB53" s="310">
        <f t="shared" si="670"/>
        <v>268874</v>
      </c>
      <c r="HC53" s="311">
        <f t="shared" si="670"/>
        <v>228698</v>
      </c>
    </row>
    <row r="54" spans="1:211" s="167" customFormat="1" x14ac:dyDescent="0.2">
      <c r="A54" s="317" t="s">
        <v>611</v>
      </c>
      <c r="B54" s="310">
        <f>B55+B56+B57</f>
        <v>0</v>
      </c>
      <c r="C54" s="310">
        <f t="shared" ref="C54:D54" si="671">C55+C56+C57</f>
        <v>0</v>
      </c>
      <c r="D54" s="310">
        <f t="shared" si="671"/>
        <v>0</v>
      </c>
      <c r="E54" s="310">
        <f>E55+E56+E57</f>
        <v>0</v>
      </c>
      <c r="F54" s="310">
        <f t="shared" ref="F54:G54" si="672">F55+F56+F57</f>
        <v>0</v>
      </c>
      <c r="G54" s="310">
        <f t="shared" si="672"/>
        <v>0</v>
      </c>
      <c r="H54" s="310">
        <f>H55+H56+H57</f>
        <v>0</v>
      </c>
      <c r="I54" s="310">
        <f t="shared" ref="I54:J54" si="673">I55+I56+I57</f>
        <v>0</v>
      </c>
      <c r="J54" s="310">
        <f t="shared" si="673"/>
        <v>0</v>
      </c>
      <c r="K54" s="310">
        <f>K55+K56+K57</f>
        <v>0</v>
      </c>
      <c r="L54" s="310">
        <f t="shared" ref="L54:M54" si="674">L55+L56+L57</f>
        <v>0</v>
      </c>
      <c r="M54" s="310">
        <f t="shared" si="674"/>
        <v>0</v>
      </c>
      <c r="N54" s="310">
        <f>N55+N56+N57</f>
        <v>0</v>
      </c>
      <c r="O54" s="310">
        <f t="shared" ref="O54:P54" si="675">O55+O56+O57</f>
        <v>0</v>
      </c>
      <c r="P54" s="310">
        <f t="shared" si="675"/>
        <v>0</v>
      </c>
      <c r="Q54" s="310">
        <f>Q55+Q56+Q57</f>
        <v>0</v>
      </c>
      <c r="R54" s="310">
        <f t="shared" ref="R54:S54" si="676">R55+R56+R57</f>
        <v>0</v>
      </c>
      <c r="S54" s="310">
        <f t="shared" si="676"/>
        <v>0</v>
      </c>
      <c r="T54" s="310">
        <f>T55+T56+T57</f>
        <v>0</v>
      </c>
      <c r="U54" s="310">
        <f t="shared" ref="U54:V54" si="677">U55+U56+U57</f>
        <v>0</v>
      </c>
      <c r="V54" s="310">
        <f t="shared" si="677"/>
        <v>0</v>
      </c>
      <c r="W54" s="310">
        <f>W55+W56+W57</f>
        <v>0</v>
      </c>
      <c r="X54" s="310">
        <f t="shared" ref="X54:CI54" si="678">X55+X56+X57</f>
        <v>0</v>
      </c>
      <c r="Y54" s="310">
        <f t="shared" si="678"/>
        <v>0</v>
      </c>
      <c r="Z54" s="310">
        <f t="shared" si="678"/>
        <v>259538</v>
      </c>
      <c r="AA54" s="310">
        <f t="shared" si="678"/>
        <v>268874</v>
      </c>
      <c r="AB54" s="310">
        <f t="shared" ref="AB54" si="679">AB55+AB56+AB57</f>
        <v>228698</v>
      </c>
      <c r="AC54" s="310">
        <f t="shared" si="678"/>
        <v>0</v>
      </c>
      <c r="AD54" s="310">
        <f t="shared" si="678"/>
        <v>0</v>
      </c>
      <c r="AE54" s="310">
        <f t="shared" si="678"/>
        <v>0</v>
      </c>
      <c r="AF54" s="310">
        <f t="shared" si="678"/>
        <v>0</v>
      </c>
      <c r="AG54" s="310">
        <f t="shared" si="678"/>
        <v>0</v>
      </c>
      <c r="AH54" s="310">
        <f t="shared" si="678"/>
        <v>0</v>
      </c>
      <c r="AI54" s="310">
        <f t="shared" si="678"/>
        <v>0</v>
      </c>
      <c r="AJ54" s="310">
        <f t="shared" si="678"/>
        <v>0</v>
      </c>
      <c r="AK54" s="310">
        <f t="shared" si="678"/>
        <v>0</v>
      </c>
      <c r="AL54" s="310">
        <f t="shared" si="678"/>
        <v>0</v>
      </c>
      <c r="AM54" s="310">
        <f t="shared" si="678"/>
        <v>0</v>
      </c>
      <c r="AN54" s="310">
        <f t="shared" si="678"/>
        <v>0</v>
      </c>
      <c r="AO54" s="310">
        <f t="shared" si="678"/>
        <v>0</v>
      </c>
      <c r="AP54" s="310">
        <f t="shared" si="678"/>
        <v>0</v>
      </c>
      <c r="AQ54" s="310">
        <f t="shared" si="678"/>
        <v>0</v>
      </c>
      <c r="AR54" s="310">
        <f>AR55+AR56+AR57</f>
        <v>0</v>
      </c>
      <c r="AS54" s="310">
        <f t="shared" ref="AS54:AT54" si="680">AS55+AS56+AS57</f>
        <v>0</v>
      </c>
      <c r="AT54" s="310">
        <f t="shared" si="680"/>
        <v>0</v>
      </c>
      <c r="AU54" s="310">
        <f t="shared" si="678"/>
        <v>0</v>
      </c>
      <c r="AV54" s="310">
        <f t="shared" si="678"/>
        <v>0</v>
      </c>
      <c r="AW54" s="310">
        <f t="shared" si="678"/>
        <v>0</v>
      </c>
      <c r="AX54" s="310">
        <f t="shared" si="678"/>
        <v>0</v>
      </c>
      <c r="AY54" s="310">
        <f t="shared" si="678"/>
        <v>0</v>
      </c>
      <c r="AZ54" s="310">
        <f t="shared" si="678"/>
        <v>0</v>
      </c>
      <c r="BA54" s="310">
        <f t="shared" si="678"/>
        <v>0</v>
      </c>
      <c r="BB54" s="310">
        <f t="shared" si="678"/>
        <v>0</v>
      </c>
      <c r="BC54" s="310">
        <f t="shared" si="678"/>
        <v>0</v>
      </c>
      <c r="BD54" s="310">
        <f t="shared" si="678"/>
        <v>0</v>
      </c>
      <c r="BE54" s="310">
        <f t="shared" si="678"/>
        <v>0</v>
      </c>
      <c r="BF54" s="310">
        <f t="shared" si="678"/>
        <v>0</v>
      </c>
      <c r="BG54" s="310">
        <f t="shared" si="678"/>
        <v>0</v>
      </c>
      <c r="BH54" s="310">
        <f t="shared" si="678"/>
        <v>0</v>
      </c>
      <c r="BI54" s="310">
        <f t="shared" si="678"/>
        <v>0</v>
      </c>
      <c r="BJ54" s="310">
        <f t="shared" si="678"/>
        <v>0</v>
      </c>
      <c r="BK54" s="310">
        <f t="shared" si="678"/>
        <v>0</v>
      </c>
      <c r="BL54" s="310">
        <f t="shared" si="678"/>
        <v>0</v>
      </c>
      <c r="BM54" s="310">
        <f t="shared" si="678"/>
        <v>0</v>
      </c>
      <c r="BN54" s="310">
        <f t="shared" si="678"/>
        <v>0</v>
      </c>
      <c r="BO54" s="310">
        <f t="shared" si="678"/>
        <v>0</v>
      </c>
      <c r="BP54" s="310">
        <f t="shared" si="678"/>
        <v>0</v>
      </c>
      <c r="BQ54" s="310">
        <f t="shared" si="678"/>
        <v>0</v>
      </c>
      <c r="BR54" s="310">
        <f t="shared" si="678"/>
        <v>0</v>
      </c>
      <c r="BS54" s="310">
        <f t="shared" si="678"/>
        <v>0</v>
      </c>
      <c r="BT54" s="310">
        <f t="shared" si="678"/>
        <v>0</v>
      </c>
      <c r="BU54" s="310">
        <f t="shared" si="678"/>
        <v>0</v>
      </c>
      <c r="BV54" s="310">
        <f t="shared" si="678"/>
        <v>0</v>
      </c>
      <c r="BW54" s="310">
        <f t="shared" si="678"/>
        <v>0</v>
      </c>
      <c r="BX54" s="310">
        <f t="shared" si="678"/>
        <v>0</v>
      </c>
      <c r="BY54" s="310">
        <f t="shared" si="678"/>
        <v>0</v>
      </c>
      <c r="BZ54" s="310">
        <f t="shared" si="678"/>
        <v>0</v>
      </c>
      <c r="CA54" s="310">
        <f t="shared" si="678"/>
        <v>0</v>
      </c>
      <c r="CB54" s="310">
        <f t="shared" si="678"/>
        <v>0</v>
      </c>
      <c r="CC54" s="310">
        <f t="shared" si="678"/>
        <v>0</v>
      </c>
      <c r="CD54" s="310">
        <f t="shared" si="678"/>
        <v>0</v>
      </c>
      <c r="CE54" s="310">
        <f t="shared" si="678"/>
        <v>0</v>
      </c>
      <c r="CF54" s="310">
        <f t="shared" si="678"/>
        <v>0</v>
      </c>
      <c r="CG54" s="310">
        <f t="shared" si="678"/>
        <v>0</v>
      </c>
      <c r="CH54" s="310">
        <f t="shared" si="678"/>
        <v>0</v>
      </c>
      <c r="CI54" s="310">
        <f t="shared" si="678"/>
        <v>0</v>
      </c>
      <c r="CJ54" s="310">
        <f t="shared" ref="CJ54:EU54" si="681">CJ55+CJ56+CJ57</f>
        <v>0</v>
      </c>
      <c r="CK54" s="310">
        <f t="shared" si="681"/>
        <v>0</v>
      </c>
      <c r="CL54" s="310">
        <f t="shared" si="681"/>
        <v>0</v>
      </c>
      <c r="CM54" s="310">
        <f t="shared" si="681"/>
        <v>0</v>
      </c>
      <c r="CN54" s="310">
        <f t="shared" si="681"/>
        <v>0</v>
      </c>
      <c r="CO54" s="310">
        <f t="shared" si="681"/>
        <v>0</v>
      </c>
      <c r="CP54" s="310">
        <f t="shared" si="681"/>
        <v>0</v>
      </c>
      <c r="CQ54" s="310">
        <f t="shared" si="681"/>
        <v>0</v>
      </c>
      <c r="CR54" s="310">
        <f t="shared" si="681"/>
        <v>0</v>
      </c>
      <c r="CS54" s="310">
        <f t="shared" si="681"/>
        <v>0</v>
      </c>
      <c r="CT54" s="310">
        <f t="shared" si="681"/>
        <v>0</v>
      </c>
      <c r="CU54" s="310">
        <f t="shared" si="681"/>
        <v>0</v>
      </c>
      <c r="CV54" s="310">
        <f t="shared" si="681"/>
        <v>0</v>
      </c>
      <c r="CW54" s="310">
        <f t="shared" si="681"/>
        <v>0</v>
      </c>
      <c r="CX54" s="310">
        <f t="shared" si="681"/>
        <v>0</v>
      </c>
      <c r="CY54" s="310">
        <f t="shared" si="681"/>
        <v>0</v>
      </c>
      <c r="CZ54" s="310">
        <f t="shared" si="681"/>
        <v>0</v>
      </c>
      <c r="DA54" s="310">
        <f t="shared" si="681"/>
        <v>0</v>
      </c>
      <c r="DB54" s="310">
        <f t="shared" si="681"/>
        <v>0</v>
      </c>
      <c r="DC54" s="310">
        <f t="shared" si="681"/>
        <v>0</v>
      </c>
      <c r="DD54" s="310">
        <f t="shared" si="681"/>
        <v>0</v>
      </c>
      <c r="DE54" s="310">
        <f t="shared" si="681"/>
        <v>0</v>
      </c>
      <c r="DF54" s="310">
        <f t="shared" si="681"/>
        <v>0</v>
      </c>
      <c r="DG54" s="310">
        <f t="shared" si="681"/>
        <v>0</v>
      </c>
      <c r="DH54" s="310">
        <f t="shared" si="681"/>
        <v>0</v>
      </c>
      <c r="DI54" s="310">
        <f t="shared" si="681"/>
        <v>0</v>
      </c>
      <c r="DJ54" s="310">
        <f t="shared" si="681"/>
        <v>0</v>
      </c>
      <c r="DK54" s="310">
        <f t="shared" si="681"/>
        <v>0</v>
      </c>
      <c r="DL54" s="310">
        <f t="shared" si="681"/>
        <v>0</v>
      </c>
      <c r="DM54" s="310">
        <f t="shared" si="681"/>
        <v>0</v>
      </c>
      <c r="DN54" s="310">
        <f t="shared" si="681"/>
        <v>0</v>
      </c>
      <c r="DO54" s="310">
        <f t="shared" si="681"/>
        <v>0</v>
      </c>
      <c r="DP54" s="310">
        <f t="shared" si="681"/>
        <v>0</v>
      </c>
      <c r="DQ54" s="310">
        <f t="shared" si="681"/>
        <v>0</v>
      </c>
      <c r="DR54" s="395">
        <f t="shared" si="681"/>
        <v>259538</v>
      </c>
      <c r="DS54" s="395">
        <f t="shared" si="681"/>
        <v>268874</v>
      </c>
      <c r="DT54" s="395">
        <f t="shared" si="681"/>
        <v>228698</v>
      </c>
      <c r="DU54" s="310">
        <f t="shared" si="681"/>
        <v>0</v>
      </c>
      <c r="DV54" s="310">
        <f t="shared" si="681"/>
        <v>0</v>
      </c>
      <c r="DW54" s="310">
        <f t="shared" si="681"/>
        <v>0</v>
      </c>
      <c r="DX54" s="310">
        <f t="shared" si="681"/>
        <v>0</v>
      </c>
      <c r="DY54" s="310">
        <f t="shared" si="681"/>
        <v>0</v>
      </c>
      <c r="DZ54" s="310">
        <f t="shared" si="681"/>
        <v>0</v>
      </c>
      <c r="EA54" s="310">
        <f t="shared" si="681"/>
        <v>0</v>
      </c>
      <c r="EB54" s="310">
        <f t="shared" si="681"/>
        <v>0</v>
      </c>
      <c r="EC54" s="310">
        <f t="shared" si="681"/>
        <v>0</v>
      </c>
      <c r="ED54" s="310">
        <f t="shared" si="681"/>
        <v>0</v>
      </c>
      <c r="EE54" s="310">
        <f t="shared" si="681"/>
        <v>0</v>
      </c>
      <c r="EF54" s="310">
        <f t="shared" si="681"/>
        <v>0</v>
      </c>
      <c r="EG54" s="310">
        <f t="shared" si="681"/>
        <v>0</v>
      </c>
      <c r="EH54" s="310">
        <f t="shared" si="681"/>
        <v>0</v>
      </c>
      <c r="EI54" s="310">
        <f t="shared" si="681"/>
        <v>0</v>
      </c>
      <c r="EJ54" s="310">
        <f t="shared" si="681"/>
        <v>0</v>
      </c>
      <c r="EK54" s="310">
        <f t="shared" si="681"/>
        <v>0</v>
      </c>
      <c r="EL54" s="310">
        <f t="shared" si="681"/>
        <v>0</v>
      </c>
      <c r="EM54" s="310">
        <f t="shared" si="681"/>
        <v>0</v>
      </c>
      <c r="EN54" s="310">
        <f t="shared" si="681"/>
        <v>0</v>
      </c>
      <c r="EO54" s="310">
        <f t="shared" si="681"/>
        <v>0</v>
      </c>
      <c r="EP54" s="310">
        <f t="shared" si="681"/>
        <v>0</v>
      </c>
      <c r="EQ54" s="310">
        <f t="shared" si="681"/>
        <v>0</v>
      </c>
      <c r="ER54" s="310">
        <f t="shared" si="681"/>
        <v>0</v>
      </c>
      <c r="ES54" s="310">
        <f t="shared" si="681"/>
        <v>0</v>
      </c>
      <c r="ET54" s="310">
        <f t="shared" si="681"/>
        <v>0</v>
      </c>
      <c r="EU54" s="310">
        <f t="shared" si="681"/>
        <v>0</v>
      </c>
      <c r="EV54" s="395">
        <f t="shared" ref="EV54:HC54" si="682">EV55+EV56+EV57</f>
        <v>0</v>
      </c>
      <c r="EW54" s="395">
        <f t="shared" si="682"/>
        <v>0</v>
      </c>
      <c r="EX54" s="395">
        <f t="shared" si="682"/>
        <v>0</v>
      </c>
      <c r="EY54" s="310">
        <f t="shared" si="682"/>
        <v>0</v>
      </c>
      <c r="EZ54" s="310">
        <f t="shared" si="682"/>
        <v>0</v>
      </c>
      <c r="FA54" s="310">
        <f t="shared" si="682"/>
        <v>0</v>
      </c>
      <c r="FB54" s="310">
        <f t="shared" si="682"/>
        <v>0</v>
      </c>
      <c r="FC54" s="310">
        <f t="shared" si="682"/>
        <v>0</v>
      </c>
      <c r="FD54" s="310">
        <f t="shared" si="682"/>
        <v>0</v>
      </c>
      <c r="FE54" s="310">
        <f t="shared" si="682"/>
        <v>0</v>
      </c>
      <c r="FF54" s="310">
        <f t="shared" si="682"/>
        <v>0</v>
      </c>
      <c r="FG54" s="310">
        <f t="shared" si="682"/>
        <v>0</v>
      </c>
      <c r="FH54" s="310">
        <f t="shared" si="682"/>
        <v>0</v>
      </c>
      <c r="FI54" s="310">
        <f t="shared" si="682"/>
        <v>0</v>
      </c>
      <c r="FJ54" s="310">
        <f t="shared" si="682"/>
        <v>0</v>
      </c>
      <c r="FK54" s="310">
        <f t="shared" si="682"/>
        <v>0</v>
      </c>
      <c r="FL54" s="310">
        <f t="shared" si="682"/>
        <v>0</v>
      </c>
      <c r="FM54" s="310">
        <f t="shared" si="682"/>
        <v>0</v>
      </c>
      <c r="FN54" s="310">
        <f t="shared" si="682"/>
        <v>0</v>
      </c>
      <c r="FO54" s="310">
        <f t="shared" si="682"/>
        <v>0</v>
      </c>
      <c r="FP54" s="310">
        <f t="shared" si="682"/>
        <v>0</v>
      </c>
      <c r="FQ54" s="310">
        <f t="shared" si="682"/>
        <v>0</v>
      </c>
      <c r="FR54" s="310">
        <f t="shared" si="682"/>
        <v>0</v>
      </c>
      <c r="FS54" s="310">
        <f t="shared" si="682"/>
        <v>0</v>
      </c>
      <c r="FT54" s="310">
        <f t="shared" si="682"/>
        <v>0</v>
      </c>
      <c r="FU54" s="310">
        <f t="shared" si="682"/>
        <v>0</v>
      </c>
      <c r="FV54" s="310">
        <f t="shared" si="682"/>
        <v>0</v>
      </c>
      <c r="FW54" s="310">
        <f t="shared" si="682"/>
        <v>0</v>
      </c>
      <c r="FX54" s="310">
        <f t="shared" si="682"/>
        <v>0</v>
      </c>
      <c r="FY54" s="310">
        <f t="shared" si="682"/>
        <v>0</v>
      </c>
      <c r="FZ54" s="310">
        <f t="shared" si="682"/>
        <v>0</v>
      </c>
      <c r="GA54" s="310">
        <f t="shared" si="682"/>
        <v>0</v>
      </c>
      <c r="GB54" s="310">
        <f t="shared" si="682"/>
        <v>0</v>
      </c>
      <c r="GC54" s="310">
        <f t="shared" si="682"/>
        <v>0</v>
      </c>
      <c r="GD54" s="310">
        <f t="shared" si="682"/>
        <v>0</v>
      </c>
      <c r="GE54" s="310">
        <f t="shared" si="682"/>
        <v>0</v>
      </c>
      <c r="GF54" s="310">
        <f t="shared" si="682"/>
        <v>0</v>
      </c>
      <c r="GG54" s="310">
        <f t="shared" si="682"/>
        <v>0</v>
      </c>
      <c r="GH54" s="310">
        <f t="shared" si="682"/>
        <v>0</v>
      </c>
      <c r="GI54" s="310">
        <f t="shared" si="682"/>
        <v>0</v>
      </c>
      <c r="GJ54" s="310">
        <f t="shared" si="682"/>
        <v>0</v>
      </c>
      <c r="GK54" s="310">
        <f t="shared" si="682"/>
        <v>0</v>
      </c>
      <c r="GL54" s="310">
        <f t="shared" si="682"/>
        <v>0</v>
      </c>
      <c r="GM54" s="310">
        <f t="shared" si="682"/>
        <v>0</v>
      </c>
      <c r="GN54" s="310">
        <f t="shared" si="682"/>
        <v>0</v>
      </c>
      <c r="GO54" s="310">
        <f t="shared" si="682"/>
        <v>0</v>
      </c>
      <c r="GP54" s="310">
        <f t="shared" si="682"/>
        <v>0</v>
      </c>
      <c r="GQ54" s="310">
        <f t="shared" si="682"/>
        <v>0</v>
      </c>
      <c r="GR54" s="310">
        <f t="shared" si="682"/>
        <v>0</v>
      </c>
      <c r="GS54" s="310">
        <f t="shared" si="682"/>
        <v>0</v>
      </c>
      <c r="GT54" s="310">
        <f t="shared" si="682"/>
        <v>0</v>
      </c>
      <c r="GU54" s="310">
        <f t="shared" si="682"/>
        <v>0</v>
      </c>
      <c r="GV54" s="310">
        <f t="shared" si="682"/>
        <v>0</v>
      </c>
      <c r="GW54" s="310">
        <f t="shared" si="682"/>
        <v>0</v>
      </c>
      <c r="GX54" s="310">
        <f t="shared" si="682"/>
        <v>0</v>
      </c>
      <c r="GY54" s="310">
        <f t="shared" si="682"/>
        <v>0</v>
      </c>
      <c r="GZ54" s="310">
        <f t="shared" si="682"/>
        <v>0</v>
      </c>
      <c r="HA54" s="310">
        <f t="shared" si="682"/>
        <v>259538</v>
      </c>
      <c r="HB54" s="310">
        <f t="shared" si="682"/>
        <v>268874</v>
      </c>
      <c r="HC54" s="311">
        <f t="shared" si="682"/>
        <v>228698</v>
      </c>
    </row>
    <row r="55" spans="1:211" s="167" customFormat="1" x14ac:dyDescent="0.2">
      <c r="A55" s="318" t="s">
        <v>612</v>
      </c>
      <c r="B55" s="306">
        <v>0</v>
      </c>
      <c r="C55" s="306"/>
      <c r="D55" s="306">
        <f t="shared" ref="D55:D57" si="683">B55+C55</f>
        <v>0</v>
      </c>
      <c r="E55" s="306">
        <v>0</v>
      </c>
      <c r="F55" s="306"/>
      <c r="G55" s="306">
        <f t="shared" ref="G55:G57" si="684">E55+F55</f>
        <v>0</v>
      </c>
      <c r="H55" s="306">
        <v>0</v>
      </c>
      <c r="I55" s="306"/>
      <c r="J55" s="306">
        <f t="shared" ref="J55:J57" si="685">H55+I55</f>
        <v>0</v>
      </c>
      <c r="K55" s="306">
        <v>0</v>
      </c>
      <c r="L55" s="306"/>
      <c r="M55" s="306">
        <f t="shared" ref="M55:M57" si="686">K55+L55</f>
        <v>0</v>
      </c>
      <c r="N55" s="306">
        <v>0</v>
      </c>
      <c r="O55" s="306"/>
      <c r="P55" s="306">
        <f t="shared" ref="P55:P57" si="687">N55+O55</f>
        <v>0</v>
      </c>
      <c r="Q55" s="306">
        <v>0</v>
      </c>
      <c r="R55" s="306"/>
      <c r="S55" s="306">
        <f t="shared" ref="S55:S57" si="688">Q55+R55</f>
        <v>0</v>
      </c>
      <c r="T55" s="306">
        <v>0</v>
      </c>
      <c r="U55" s="306"/>
      <c r="V55" s="306">
        <f t="shared" ref="V55:V57" si="689">T55+U55</f>
        <v>0</v>
      </c>
      <c r="W55" s="306">
        <v>0</v>
      </c>
      <c r="X55" s="306"/>
      <c r="Y55" s="306">
        <f t="shared" ref="Y55:Y57" si="690">W55+X55</f>
        <v>0</v>
      </c>
      <c r="Z55" s="306">
        <v>0</v>
      </c>
      <c r="AA55" s="306">
        <v>0</v>
      </c>
      <c r="AB55" s="306"/>
      <c r="AC55" s="306"/>
      <c r="AD55" s="306"/>
      <c r="AE55" s="306"/>
      <c r="AF55" s="306"/>
      <c r="AG55" s="306"/>
      <c r="AH55" s="306">
        <f t="shared" ref="AH55:AH57" si="691">AF55+AG55</f>
        <v>0</v>
      </c>
      <c r="AI55" s="306"/>
      <c r="AJ55" s="306"/>
      <c r="AK55" s="306">
        <f t="shared" ref="AK55:AK57" si="692">AI55+AJ55</f>
        <v>0</v>
      </c>
      <c r="AL55" s="306"/>
      <c r="AM55" s="306"/>
      <c r="AN55" s="306">
        <f t="shared" ref="AN55:AN57" si="693">AL55+AM55</f>
        <v>0</v>
      </c>
      <c r="AO55" s="306"/>
      <c r="AP55" s="306"/>
      <c r="AQ55" s="306">
        <f t="shared" ref="AQ55:AQ57" si="694">AO55+AP55</f>
        <v>0</v>
      </c>
      <c r="AR55" s="306"/>
      <c r="AS55" s="306"/>
      <c r="AT55" s="306">
        <f t="shared" ref="AT55:AT57" si="695">AR55+AS55</f>
        <v>0</v>
      </c>
      <c r="AU55" s="306"/>
      <c r="AV55" s="306"/>
      <c r="AW55" s="306">
        <f t="shared" ref="AW55:AW57" si="696">AU55+AV55</f>
        <v>0</v>
      </c>
      <c r="AX55" s="306"/>
      <c r="AY55" s="306"/>
      <c r="AZ55" s="306">
        <f t="shared" ref="AZ55:AZ57" si="697">AX55+AY55</f>
        <v>0</v>
      </c>
      <c r="BA55" s="306"/>
      <c r="BB55" s="306"/>
      <c r="BC55" s="306">
        <f t="shared" ref="BC55:BC57" si="698">BA55+BB55</f>
        <v>0</v>
      </c>
      <c r="BD55" s="306"/>
      <c r="BE55" s="306"/>
      <c r="BF55" s="306">
        <f t="shared" ref="BF55:BF57" si="699">BD55+BE55</f>
        <v>0</v>
      </c>
      <c r="BG55" s="306"/>
      <c r="BH55" s="306"/>
      <c r="BI55" s="306">
        <f t="shared" ref="BI55:BI57" si="700">BG55+BH55</f>
        <v>0</v>
      </c>
      <c r="BJ55" s="306"/>
      <c r="BK55" s="306"/>
      <c r="BL55" s="306">
        <f t="shared" ref="BL55:BL57" si="701">BJ55+BK55</f>
        <v>0</v>
      </c>
      <c r="BM55" s="306"/>
      <c r="BN55" s="306"/>
      <c r="BO55" s="306">
        <f t="shared" ref="BO55:BO57" si="702">BM55+BN55</f>
        <v>0</v>
      </c>
      <c r="BP55" s="306"/>
      <c r="BQ55" s="306"/>
      <c r="BR55" s="306">
        <f t="shared" ref="BR55:BR57" si="703">BP55+BQ55</f>
        <v>0</v>
      </c>
      <c r="BS55" s="306"/>
      <c r="BT55" s="306"/>
      <c r="BU55" s="306">
        <f t="shared" ref="BU55:BU57" si="704">BS55+BT55</f>
        <v>0</v>
      </c>
      <c r="BV55" s="306"/>
      <c r="BW55" s="306"/>
      <c r="BX55" s="306">
        <f t="shared" ref="BX55:BX57" si="705">BV55+BW55</f>
        <v>0</v>
      </c>
      <c r="BY55" s="306"/>
      <c r="BZ55" s="306"/>
      <c r="CA55" s="306">
        <f t="shared" ref="CA55:CA57" si="706">BY55+BZ55</f>
        <v>0</v>
      </c>
      <c r="CB55" s="306"/>
      <c r="CC55" s="306"/>
      <c r="CD55" s="306">
        <f t="shared" ref="CD55:CD57" si="707">CB55+CC55</f>
        <v>0</v>
      </c>
      <c r="CE55" s="306"/>
      <c r="CF55" s="306"/>
      <c r="CG55" s="306">
        <f t="shared" ref="CG55:CG57" si="708">CE55+CF55</f>
        <v>0</v>
      </c>
      <c r="CH55" s="306"/>
      <c r="CI55" s="306"/>
      <c r="CJ55" s="306">
        <f t="shared" ref="CJ55:CJ57" si="709">CH55+CI55</f>
        <v>0</v>
      </c>
      <c r="CK55" s="306"/>
      <c r="CL55" s="306"/>
      <c r="CM55" s="306">
        <f t="shared" ref="CM55:CM57" si="710">CK55+CL55</f>
        <v>0</v>
      </c>
      <c r="CN55" s="306"/>
      <c r="CO55" s="306"/>
      <c r="CP55" s="306">
        <f t="shared" ref="CP55:CP57" si="711">CN55+CO55</f>
        <v>0</v>
      </c>
      <c r="CQ55" s="306"/>
      <c r="CR55" s="306"/>
      <c r="CS55" s="306">
        <f t="shared" ref="CS55:CS57" si="712">CQ55+CR55</f>
        <v>0</v>
      </c>
      <c r="CT55" s="306"/>
      <c r="CU55" s="306"/>
      <c r="CV55" s="306">
        <f t="shared" ref="CV55:CV57" si="713">CT55+CU55</f>
        <v>0</v>
      </c>
      <c r="CW55" s="306"/>
      <c r="CX55" s="306"/>
      <c r="CY55" s="306">
        <f t="shared" ref="CY55:CY57" si="714">CW55+CX55</f>
        <v>0</v>
      </c>
      <c r="CZ55" s="306"/>
      <c r="DA55" s="306"/>
      <c r="DB55" s="306">
        <f t="shared" ref="DB55:DB57" si="715">CZ55+DA55</f>
        <v>0</v>
      </c>
      <c r="DC55" s="306"/>
      <c r="DD55" s="306"/>
      <c r="DE55" s="306">
        <f t="shared" ref="DE55:DE57" si="716">DC55+DD55</f>
        <v>0</v>
      </c>
      <c r="DF55" s="306"/>
      <c r="DG55" s="306"/>
      <c r="DH55" s="306">
        <f t="shared" ref="DH55:DH57" si="717">DF55+DG55</f>
        <v>0</v>
      </c>
      <c r="DI55" s="306"/>
      <c r="DJ55" s="306"/>
      <c r="DK55" s="306">
        <f t="shared" ref="DK55:DK57" si="718">DI55+DJ55</f>
        <v>0</v>
      </c>
      <c r="DL55" s="306"/>
      <c r="DM55" s="306"/>
      <c r="DN55" s="306">
        <f t="shared" ref="DN55:DN57" si="719">DL55+DM55</f>
        <v>0</v>
      </c>
      <c r="DO55" s="306"/>
      <c r="DP55" s="306"/>
      <c r="DQ55" s="306">
        <f t="shared" ref="DQ55:DQ57" si="720">DO55+DP55</f>
        <v>0</v>
      </c>
      <c r="DR55" s="394">
        <f t="shared" ref="DR55:DT57" si="721">B55+E55+H55+K55+N55+Q55+T55+W55+Z55+AC55+AF55+AI55+AL55+AO55+AR55+AU55+AX55+BA55+BD55+BG55+BJ55+BM55+BP55+BS55+BV55+BY55+CB55+CE55+CH55+CK55+CN55+CQ55+CT55+CW55+CZ55+DC55+DF55+DI55+DL55+DO55</f>
        <v>0</v>
      </c>
      <c r="DS55" s="394">
        <f t="shared" si="721"/>
        <v>0</v>
      </c>
      <c r="DT55" s="394">
        <f t="shared" si="721"/>
        <v>0</v>
      </c>
      <c r="DU55" s="306"/>
      <c r="DV55" s="306"/>
      <c r="DW55" s="306"/>
      <c r="DX55" s="306"/>
      <c r="DY55" s="306"/>
      <c r="DZ55" s="306"/>
      <c r="EA55" s="306"/>
      <c r="EB55" s="306"/>
      <c r="EC55" s="306"/>
      <c r="ED55" s="306"/>
      <c r="EE55" s="306"/>
      <c r="EF55" s="306"/>
      <c r="EG55" s="306"/>
      <c r="EH55" s="306"/>
      <c r="EI55" s="306"/>
      <c r="EJ55" s="306"/>
      <c r="EK55" s="306"/>
      <c r="EL55" s="306"/>
      <c r="EM55" s="306"/>
      <c r="EN55" s="306"/>
      <c r="EO55" s="306"/>
      <c r="EP55" s="306"/>
      <c r="EQ55" s="306"/>
      <c r="ER55" s="306"/>
      <c r="ES55" s="306"/>
      <c r="ET55" s="306"/>
      <c r="EU55" s="306"/>
      <c r="EV55" s="394">
        <f t="shared" ref="EV55:EX57" si="722">DU55+DX55+EA55+ED55+EG55+EJ55+EM55+EP55+ES55</f>
        <v>0</v>
      </c>
      <c r="EW55" s="394">
        <f t="shared" si="722"/>
        <v>0</v>
      </c>
      <c r="EX55" s="394">
        <f t="shared" si="722"/>
        <v>0</v>
      </c>
      <c r="EY55" s="306"/>
      <c r="EZ55" s="306"/>
      <c r="FA55" s="306">
        <f t="shared" ref="FA55:FA57" si="723">EY55+EZ55</f>
        <v>0</v>
      </c>
      <c r="FB55" s="306"/>
      <c r="FC55" s="306"/>
      <c r="FD55" s="306">
        <f t="shared" ref="FD55:FD57" si="724">FB55+FC55</f>
        <v>0</v>
      </c>
      <c r="FE55" s="306"/>
      <c r="FF55" s="306"/>
      <c r="FG55" s="306">
        <f t="shared" ref="FG55:FG57" si="725">FE55+FF55</f>
        <v>0</v>
      </c>
      <c r="FH55" s="306"/>
      <c r="FI55" s="306"/>
      <c r="FJ55" s="306">
        <f t="shared" ref="FJ55:FJ57" si="726">FH55+FI55</f>
        <v>0</v>
      </c>
      <c r="FK55" s="334"/>
      <c r="FL55" s="306"/>
      <c r="FM55" s="306">
        <f t="shared" ref="FM55:FM57" si="727">FK55+FL55</f>
        <v>0</v>
      </c>
      <c r="FN55" s="334"/>
      <c r="FO55" s="306"/>
      <c r="FP55" s="306">
        <f t="shared" ref="FP55:FP57" si="728">FN55+FO55</f>
        <v>0</v>
      </c>
      <c r="FQ55" s="334"/>
      <c r="FR55" s="306"/>
      <c r="FS55" s="306">
        <f t="shared" ref="FS55:FS57" si="729">FQ55+FR55</f>
        <v>0</v>
      </c>
      <c r="FT55" s="334"/>
      <c r="FU55" s="306"/>
      <c r="FV55" s="306">
        <f t="shared" ref="FV55:FV57" si="730">FT55+FU55</f>
        <v>0</v>
      </c>
      <c r="FW55" s="334"/>
      <c r="FX55" s="306"/>
      <c r="FY55" s="306">
        <f t="shared" ref="FY55:FY57" si="731">FW55+FX55</f>
        <v>0</v>
      </c>
      <c r="FZ55" s="334"/>
      <c r="GA55" s="306"/>
      <c r="GB55" s="306">
        <f t="shared" ref="GB55:GB57" si="732">FZ55+GA55</f>
        <v>0</v>
      </c>
      <c r="GC55" s="334"/>
      <c r="GD55" s="306"/>
      <c r="GE55" s="306">
        <f t="shared" ref="GE55:GE57" si="733">GC55+GD55</f>
        <v>0</v>
      </c>
      <c r="GF55" s="334"/>
      <c r="GG55" s="306"/>
      <c r="GH55" s="306">
        <f t="shared" ref="GH55:GH57" si="734">GF55+GG55</f>
        <v>0</v>
      </c>
      <c r="GI55" s="334"/>
      <c r="GJ55" s="306"/>
      <c r="GK55" s="306">
        <f t="shared" ref="GK55:GK57" si="735">GI55+GJ55</f>
        <v>0</v>
      </c>
      <c r="GL55" s="334">
        <f t="shared" ref="GL55:GN57" si="736">EY55+FB55+FE55+FH55+FK55+FN55+FQ55+FT55+FW55+FZ55+GC55+GF55+GI55</f>
        <v>0</v>
      </c>
      <c r="GM55" s="334">
        <f t="shared" si="736"/>
        <v>0</v>
      </c>
      <c r="GN55" s="334">
        <f t="shared" si="736"/>
        <v>0</v>
      </c>
      <c r="GO55" s="334">
        <f>SUM(GB55:GN55)</f>
        <v>0</v>
      </c>
      <c r="GP55" s="306"/>
      <c r="GQ55" s="306">
        <f t="shared" ref="GQ55:GQ57" si="737">GO55+GP55</f>
        <v>0</v>
      </c>
      <c r="GR55" s="334">
        <f>SUM(GE55:GQ55)</f>
        <v>0</v>
      </c>
      <c r="GS55" s="306"/>
      <c r="GT55" s="306">
        <f t="shared" ref="GT55:GT57" si="738">GR55+GS55</f>
        <v>0</v>
      </c>
      <c r="GU55" s="334">
        <f>SUM(GH55:GT55)</f>
        <v>0</v>
      </c>
      <c r="GV55" s="306"/>
      <c r="GW55" s="306">
        <f t="shared" ref="GW55:GW57" si="739">GU55+GV55</f>
        <v>0</v>
      </c>
      <c r="GX55" s="334">
        <f t="shared" ref="GX55:GZ57" si="740">GL55+GO55+GR55+GU55</f>
        <v>0</v>
      </c>
      <c r="GY55" s="334">
        <f t="shared" si="740"/>
        <v>0</v>
      </c>
      <c r="GZ55" s="334">
        <f t="shared" si="740"/>
        <v>0</v>
      </c>
      <c r="HA55" s="334">
        <f t="shared" ref="HA55:HC57" si="741">GX55+EV55+DR55</f>
        <v>0</v>
      </c>
      <c r="HB55" s="334">
        <f t="shared" si="741"/>
        <v>0</v>
      </c>
      <c r="HC55" s="347">
        <f t="shared" si="741"/>
        <v>0</v>
      </c>
    </row>
    <row r="56" spans="1:211" s="167" customFormat="1" x14ac:dyDescent="0.2">
      <c r="A56" s="318" t="s">
        <v>613</v>
      </c>
      <c r="B56" s="306"/>
      <c r="C56" s="306"/>
      <c r="D56" s="306">
        <f t="shared" si="683"/>
        <v>0</v>
      </c>
      <c r="E56" s="306"/>
      <c r="F56" s="306"/>
      <c r="G56" s="306">
        <f t="shared" si="684"/>
        <v>0</v>
      </c>
      <c r="H56" s="306"/>
      <c r="I56" s="306"/>
      <c r="J56" s="306">
        <f t="shared" si="685"/>
        <v>0</v>
      </c>
      <c r="K56" s="306"/>
      <c r="L56" s="306"/>
      <c r="M56" s="306">
        <f t="shared" si="686"/>
        <v>0</v>
      </c>
      <c r="N56" s="306"/>
      <c r="O56" s="306"/>
      <c r="P56" s="306">
        <f t="shared" si="687"/>
        <v>0</v>
      </c>
      <c r="Q56" s="306"/>
      <c r="R56" s="306"/>
      <c r="S56" s="306">
        <f t="shared" si="688"/>
        <v>0</v>
      </c>
      <c r="T56" s="306"/>
      <c r="U56" s="306"/>
      <c r="V56" s="306">
        <f t="shared" si="689"/>
        <v>0</v>
      </c>
      <c r="W56" s="306"/>
      <c r="X56" s="306"/>
      <c r="Y56" s="306">
        <f t="shared" si="690"/>
        <v>0</v>
      </c>
      <c r="Z56" s="306"/>
      <c r="AA56" s="306">
        <v>0</v>
      </c>
      <c r="AB56" s="306"/>
      <c r="AC56" s="306"/>
      <c r="AD56" s="306"/>
      <c r="AE56" s="306"/>
      <c r="AF56" s="306"/>
      <c r="AG56" s="306"/>
      <c r="AH56" s="306">
        <f t="shared" si="691"/>
        <v>0</v>
      </c>
      <c r="AI56" s="306"/>
      <c r="AJ56" s="306"/>
      <c r="AK56" s="306">
        <f t="shared" si="692"/>
        <v>0</v>
      </c>
      <c r="AL56" s="306"/>
      <c r="AM56" s="306"/>
      <c r="AN56" s="306">
        <f t="shared" si="693"/>
        <v>0</v>
      </c>
      <c r="AO56" s="306"/>
      <c r="AP56" s="306"/>
      <c r="AQ56" s="306">
        <f t="shared" si="694"/>
        <v>0</v>
      </c>
      <c r="AR56" s="306"/>
      <c r="AS56" s="306"/>
      <c r="AT56" s="306">
        <f t="shared" si="695"/>
        <v>0</v>
      </c>
      <c r="AU56" s="306"/>
      <c r="AV56" s="306"/>
      <c r="AW56" s="306">
        <f t="shared" si="696"/>
        <v>0</v>
      </c>
      <c r="AX56" s="306"/>
      <c r="AY56" s="306"/>
      <c r="AZ56" s="306">
        <f t="shared" si="697"/>
        <v>0</v>
      </c>
      <c r="BA56" s="306"/>
      <c r="BB56" s="306"/>
      <c r="BC56" s="306">
        <f t="shared" si="698"/>
        <v>0</v>
      </c>
      <c r="BD56" s="306"/>
      <c r="BE56" s="306"/>
      <c r="BF56" s="306">
        <f t="shared" si="699"/>
        <v>0</v>
      </c>
      <c r="BG56" s="306"/>
      <c r="BH56" s="306"/>
      <c r="BI56" s="306">
        <f t="shared" si="700"/>
        <v>0</v>
      </c>
      <c r="BJ56" s="306"/>
      <c r="BK56" s="306"/>
      <c r="BL56" s="306">
        <f t="shared" si="701"/>
        <v>0</v>
      </c>
      <c r="BM56" s="306"/>
      <c r="BN56" s="306"/>
      <c r="BO56" s="306">
        <f t="shared" si="702"/>
        <v>0</v>
      </c>
      <c r="BP56" s="306"/>
      <c r="BQ56" s="306"/>
      <c r="BR56" s="306">
        <f t="shared" si="703"/>
        <v>0</v>
      </c>
      <c r="BS56" s="306"/>
      <c r="BT56" s="306"/>
      <c r="BU56" s="306">
        <f t="shared" si="704"/>
        <v>0</v>
      </c>
      <c r="BV56" s="306"/>
      <c r="BW56" s="306"/>
      <c r="BX56" s="306">
        <f t="shared" si="705"/>
        <v>0</v>
      </c>
      <c r="BY56" s="306"/>
      <c r="BZ56" s="306"/>
      <c r="CA56" s="306">
        <f t="shared" si="706"/>
        <v>0</v>
      </c>
      <c r="CB56" s="306"/>
      <c r="CC56" s="306"/>
      <c r="CD56" s="306">
        <f t="shared" si="707"/>
        <v>0</v>
      </c>
      <c r="CE56" s="306"/>
      <c r="CF56" s="306"/>
      <c r="CG56" s="306">
        <f t="shared" si="708"/>
        <v>0</v>
      </c>
      <c r="CH56" s="306"/>
      <c r="CI56" s="306"/>
      <c r="CJ56" s="306">
        <f t="shared" si="709"/>
        <v>0</v>
      </c>
      <c r="CK56" s="306"/>
      <c r="CL56" s="306"/>
      <c r="CM56" s="306">
        <f t="shared" si="710"/>
        <v>0</v>
      </c>
      <c r="CN56" s="306"/>
      <c r="CO56" s="306"/>
      <c r="CP56" s="306">
        <f t="shared" si="711"/>
        <v>0</v>
      </c>
      <c r="CQ56" s="306"/>
      <c r="CR56" s="306"/>
      <c r="CS56" s="306">
        <f t="shared" si="712"/>
        <v>0</v>
      </c>
      <c r="CT56" s="306"/>
      <c r="CU56" s="306"/>
      <c r="CV56" s="306">
        <f t="shared" si="713"/>
        <v>0</v>
      </c>
      <c r="CW56" s="306"/>
      <c r="CX56" s="306"/>
      <c r="CY56" s="306">
        <f t="shared" si="714"/>
        <v>0</v>
      </c>
      <c r="CZ56" s="306"/>
      <c r="DA56" s="306"/>
      <c r="DB56" s="306">
        <f t="shared" si="715"/>
        <v>0</v>
      </c>
      <c r="DC56" s="306"/>
      <c r="DD56" s="306"/>
      <c r="DE56" s="306">
        <f t="shared" si="716"/>
        <v>0</v>
      </c>
      <c r="DF56" s="306"/>
      <c r="DG56" s="306"/>
      <c r="DH56" s="306">
        <f t="shared" si="717"/>
        <v>0</v>
      </c>
      <c r="DI56" s="306"/>
      <c r="DJ56" s="306"/>
      <c r="DK56" s="306">
        <f t="shared" si="718"/>
        <v>0</v>
      </c>
      <c r="DL56" s="306"/>
      <c r="DM56" s="306"/>
      <c r="DN56" s="306">
        <f t="shared" si="719"/>
        <v>0</v>
      </c>
      <c r="DO56" s="306"/>
      <c r="DP56" s="306"/>
      <c r="DQ56" s="306">
        <f t="shared" si="720"/>
        <v>0</v>
      </c>
      <c r="DR56" s="394">
        <f t="shared" si="721"/>
        <v>0</v>
      </c>
      <c r="DS56" s="394">
        <f t="shared" si="721"/>
        <v>0</v>
      </c>
      <c r="DT56" s="394">
        <f t="shared" si="721"/>
        <v>0</v>
      </c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94">
        <f t="shared" si="722"/>
        <v>0</v>
      </c>
      <c r="EW56" s="394">
        <f t="shared" si="722"/>
        <v>0</v>
      </c>
      <c r="EX56" s="394">
        <f t="shared" si="722"/>
        <v>0</v>
      </c>
      <c r="EY56" s="306"/>
      <c r="EZ56" s="306"/>
      <c r="FA56" s="306">
        <f t="shared" si="723"/>
        <v>0</v>
      </c>
      <c r="FB56" s="306"/>
      <c r="FC56" s="306"/>
      <c r="FD56" s="306">
        <f t="shared" si="724"/>
        <v>0</v>
      </c>
      <c r="FE56" s="306"/>
      <c r="FF56" s="306"/>
      <c r="FG56" s="306">
        <f t="shared" si="725"/>
        <v>0</v>
      </c>
      <c r="FH56" s="306"/>
      <c r="FI56" s="306"/>
      <c r="FJ56" s="306">
        <f t="shared" si="726"/>
        <v>0</v>
      </c>
      <c r="FK56" s="334"/>
      <c r="FL56" s="306"/>
      <c r="FM56" s="306">
        <f t="shared" si="727"/>
        <v>0</v>
      </c>
      <c r="FN56" s="334"/>
      <c r="FO56" s="306"/>
      <c r="FP56" s="306">
        <f t="shared" si="728"/>
        <v>0</v>
      </c>
      <c r="FQ56" s="334"/>
      <c r="FR56" s="306"/>
      <c r="FS56" s="306">
        <f t="shared" si="729"/>
        <v>0</v>
      </c>
      <c r="FT56" s="334"/>
      <c r="FU56" s="306"/>
      <c r="FV56" s="306">
        <f t="shared" si="730"/>
        <v>0</v>
      </c>
      <c r="FW56" s="334"/>
      <c r="FX56" s="306"/>
      <c r="FY56" s="306">
        <f t="shared" si="731"/>
        <v>0</v>
      </c>
      <c r="FZ56" s="334"/>
      <c r="GA56" s="306"/>
      <c r="GB56" s="306">
        <f t="shared" si="732"/>
        <v>0</v>
      </c>
      <c r="GC56" s="334"/>
      <c r="GD56" s="306"/>
      <c r="GE56" s="306">
        <f t="shared" si="733"/>
        <v>0</v>
      </c>
      <c r="GF56" s="334"/>
      <c r="GG56" s="306"/>
      <c r="GH56" s="306">
        <f t="shared" si="734"/>
        <v>0</v>
      </c>
      <c r="GI56" s="334"/>
      <c r="GJ56" s="306"/>
      <c r="GK56" s="306">
        <f t="shared" si="735"/>
        <v>0</v>
      </c>
      <c r="GL56" s="334">
        <f t="shared" si="736"/>
        <v>0</v>
      </c>
      <c r="GM56" s="334">
        <f t="shared" si="736"/>
        <v>0</v>
      </c>
      <c r="GN56" s="334">
        <f t="shared" si="736"/>
        <v>0</v>
      </c>
      <c r="GO56" s="334">
        <f>SUM(GB56:GN56)</f>
        <v>0</v>
      </c>
      <c r="GP56" s="306"/>
      <c r="GQ56" s="306">
        <f t="shared" si="737"/>
        <v>0</v>
      </c>
      <c r="GR56" s="334">
        <f>SUM(GE56:GQ56)</f>
        <v>0</v>
      </c>
      <c r="GS56" s="306"/>
      <c r="GT56" s="306">
        <f t="shared" si="738"/>
        <v>0</v>
      </c>
      <c r="GU56" s="334">
        <f>SUM(GH56:GT56)</f>
        <v>0</v>
      </c>
      <c r="GV56" s="306"/>
      <c r="GW56" s="306">
        <f t="shared" si="739"/>
        <v>0</v>
      </c>
      <c r="GX56" s="334">
        <f t="shared" si="740"/>
        <v>0</v>
      </c>
      <c r="GY56" s="334">
        <f t="shared" si="740"/>
        <v>0</v>
      </c>
      <c r="GZ56" s="334">
        <f t="shared" si="740"/>
        <v>0</v>
      </c>
      <c r="HA56" s="334">
        <f t="shared" si="741"/>
        <v>0</v>
      </c>
      <c r="HB56" s="334">
        <f t="shared" si="741"/>
        <v>0</v>
      </c>
      <c r="HC56" s="347">
        <f t="shared" si="741"/>
        <v>0</v>
      </c>
    </row>
    <row r="57" spans="1:211" x14ac:dyDescent="0.2">
      <c r="A57" s="319" t="s">
        <v>614</v>
      </c>
      <c r="B57" s="306">
        <v>0</v>
      </c>
      <c r="C57" s="306"/>
      <c r="D57" s="306">
        <f t="shared" si="683"/>
        <v>0</v>
      </c>
      <c r="E57" s="306">
        <v>0</v>
      </c>
      <c r="F57" s="306"/>
      <c r="G57" s="306">
        <f t="shared" si="684"/>
        <v>0</v>
      </c>
      <c r="H57" s="306">
        <v>0</v>
      </c>
      <c r="I57" s="306"/>
      <c r="J57" s="306">
        <f t="shared" si="685"/>
        <v>0</v>
      </c>
      <c r="K57" s="306">
        <v>0</v>
      </c>
      <c r="L57" s="306"/>
      <c r="M57" s="306">
        <f t="shared" si="686"/>
        <v>0</v>
      </c>
      <c r="N57" s="306">
        <v>0</v>
      </c>
      <c r="O57" s="306"/>
      <c r="P57" s="306">
        <f t="shared" si="687"/>
        <v>0</v>
      </c>
      <c r="Q57" s="306">
        <v>0</v>
      </c>
      <c r="R57" s="306"/>
      <c r="S57" s="306">
        <f t="shared" si="688"/>
        <v>0</v>
      </c>
      <c r="T57" s="306">
        <v>0</v>
      </c>
      <c r="U57" s="306"/>
      <c r="V57" s="306">
        <f t="shared" si="689"/>
        <v>0</v>
      </c>
      <c r="W57" s="306">
        <v>0</v>
      </c>
      <c r="X57" s="306"/>
      <c r="Y57" s="306">
        <f t="shared" si="690"/>
        <v>0</v>
      </c>
      <c r="Z57" s="306">
        <f>EV63</f>
        <v>259538</v>
      </c>
      <c r="AA57" s="306">
        <v>268874</v>
      </c>
      <c r="AB57" s="334">
        <v>228698</v>
      </c>
      <c r="AC57" s="306"/>
      <c r="AD57" s="306"/>
      <c r="AE57" s="306"/>
      <c r="AF57" s="306"/>
      <c r="AG57" s="306"/>
      <c r="AH57" s="306">
        <f t="shared" si="691"/>
        <v>0</v>
      </c>
      <c r="AI57" s="306"/>
      <c r="AJ57" s="306"/>
      <c r="AK57" s="306">
        <f t="shared" si="692"/>
        <v>0</v>
      </c>
      <c r="AL57" s="306"/>
      <c r="AM57" s="306"/>
      <c r="AN57" s="306">
        <f t="shared" si="693"/>
        <v>0</v>
      </c>
      <c r="AO57" s="306"/>
      <c r="AP57" s="306"/>
      <c r="AQ57" s="306">
        <f t="shared" si="694"/>
        <v>0</v>
      </c>
      <c r="AR57" s="306"/>
      <c r="AS57" s="306"/>
      <c r="AT57" s="306">
        <f t="shared" si="695"/>
        <v>0</v>
      </c>
      <c r="AU57" s="306"/>
      <c r="AV57" s="306"/>
      <c r="AW57" s="306">
        <f t="shared" si="696"/>
        <v>0</v>
      </c>
      <c r="AX57" s="306"/>
      <c r="AY57" s="306"/>
      <c r="AZ57" s="306">
        <f t="shared" si="697"/>
        <v>0</v>
      </c>
      <c r="BA57" s="306"/>
      <c r="BB57" s="306"/>
      <c r="BC57" s="306">
        <f t="shared" si="698"/>
        <v>0</v>
      </c>
      <c r="BD57" s="306"/>
      <c r="BE57" s="306"/>
      <c r="BF57" s="306">
        <f t="shared" si="699"/>
        <v>0</v>
      </c>
      <c r="BG57" s="306"/>
      <c r="BH57" s="306"/>
      <c r="BI57" s="306">
        <f t="shared" si="700"/>
        <v>0</v>
      </c>
      <c r="BJ57" s="306"/>
      <c r="BK57" s="306"/>
      <c r="BL57" s="306">
        <f t="shared" si="701"/>
        <v>0</v>
      </c>
      <c r="BM57" s="306"/>
      <c r="BN57" s="306"/>
      <c r="BO57" s="306">
        <f t="shared" si="702"/>
        <v>0</v>
      </c>
      <c r="BP57" s="306"/>
      <c r="BQ57" s="306"/>
      <c r="BR57" s="306">
        <f t="shared" si="703"/>
        <v>0</v>
      </c>
      <c r="BS57" s="306"/>
      <c r="BT57" s="306"/>
      <c r="BU57" s="306">
        <f t="shared" si="704"/>
        <v>0</v>
      </c>
      <c r="BV57" s="306"/>
      <c r="BW57" s="306"/>
      <c r="BX57" s="306">
        <f t="shared" si="705"/>
        <v>0</v>
      </c>
      <c r="BY57" s="306"/>
      <c r="BZ57" s="306"/>
      <c r="CA57" s="306">
        <f t="shared" si="706"/>
        <v>0</v>
      </c>
      <c r="CB57" s="306"/>
      <c r="CC57" s="306"/>
      <c r="CD57" s="306">
        <f t="shared" si="707"/>
        <v>0</v>
      </c>
      <c r="CE57" s="306"/>
      <c r="CF57" s="306"/>
      <c r="CG57" s="306">
        <f t="shared" si="708"/>
        <v>0</v>
      </c>
      <c r="CH57" s="306"/>
      <c r="CI57" s="306"/>
      <c r="CJ57" s="306">
        <f t="shared" si="709"/>
        <v>0</v>
      </c>
      <c r="CK57" s="306"/>
      <c r="CL57" s="306"/>
      <c r="CM57" s="306">
        <f t="shared" si="710"/>
        <v>0</v>
      </c>
      <c r="CN57" s="306"/>
      <c r="CO57" s="306"/>
      <c r="CP57" s="306">
        <f t="shared" si="711"/>
        <v>0</v>
      </c>
      <c r="CQ57" s="306"/>
      <c r="CR57" s="306"/>
      <c r="CS57" s="306">
        <f t="shared" si="712"/>
        <v>0</v>
      </c>
      <c r="CT57" s="306"/>
      <c r="CU57" s="306"/>
      <c r="CV57" s="306">
        <f t="shared" si="713"/>
        <v>0</v>
      </c>
      <c r="CW57" s="306"/>
      <c r="CX57" s="306"/>
      <c r="CY57" s="306">
        <f t="shared" si="714"/>
        <v>0</v>
      </c>
      <c r="CZ57" s="306"/>
      <c r="DA57" s="306"/>
      <c r="DB57" s="306">
        <f t="shared" si="715"/>
        <v>0</v>
      </c>
      <c r="DC57" s="306"/>
      <c r="DD57" s="306"/>
      <c r="DE57" s="306">
        <f t="shared" si="716"/>
        <v>0</v>
      </c>
      <c r="DF57" s="306"/>
      <c r="DG57" s="306"/>
      <c r="DH57" s="306">
        <f t="shared" si="717"/>
        <v>0</v>
      </c>
      <c r="DI57" s="306"/>
      <c r="DJ57" s="306"/>
      <c r="DK57" s="306">
        <f t="shared" si="718"/>
        <v>0</v>
      </c>
      <c r="DL57" s="306"/>
      <c r="DM57" s="306"/>
      <c r="DN57" s="306">
        <f t="shared" si="719"/>
        <v>0</v>
      </c>
      <c r="DO57" s="306"/>
      <c r="DP57" s="306"/>
      <c r="DQ57" s="306">
        <f t="shared" si="720"/>
        <v>0</v>
      </c>
      <c r="DR57" s="394">
        <f t="shared" si="721"/>
        <v>259538</v>
      </c>
      <c r="DS57" s="394">
        <f t="shared" si="721"/>
        <v>268874</v>
      </c>
      <c r="DT57" s="394">
        <f t="shared" si="721"/>
        <v>228698</v>
      </c>
      <c r="DU57" s="306">
        <v>0</v>
      </c>
      <c r="DV57" s="306"/>
      <c r="DW57" s="306"/>
      <c r="DX57" s="306">
        <v>0</v>
      </c>
      <c r="DY57" s="306"/>
      <c r="DZ57" s="306"/>
      <c r="EA57" s="306">
        <v>0</v>
      </c>
      <c r="EB57" s="306"/>
      <c r="EC57" s="306"/>
      <c r="ED57" s="306">
        <v>0</v>
      </c>
      <c r="EE57" s="306"/>
      <c r="EF57" s="306"/>
      <c r="EG57" s="306">
        <v>0</v>
      </c>
      <c r="EH57" s="306"/>
      <c r="EI57" s="306"/>
      <c r="EJ57" s="306"/>
      <c r="EK57" s="306"/>
      <c r="EL57" s="306"/>
      <c r="EM57" s="306"/>
      <c r="EN57" s="306"/>
      <c r="EO57" s="306"/>
      <c r="EP57" s="306">
        <v>0</v>
      </c>
      <c r="EQ57" s="306"/>
      <c r="ER57" s="306"/>
      <c r="ES57" s="306"/>
      <c r="ET57" s="306"/>
      <c r="EU57" s="306"/>
      <c r="EV57" s="394">
        <f t="shared" si="722"/>
        <v>0</v>
      </c>
      <c r="EW57" s="394">
        <f t="shared" si="722"/>
        <v>0</v>
      </c>
      <c r="EX57" s="394">
        <f t="shared" si="722"/>
        <v>0</v>
      </c>
      <c r="EY57" s="306"/>
      <c r="EZ57" s="306"/>
      <c r="FA57" s="306">
        <f t="shared" si="723"/>
        <v>0</v>
      </c>
      <c r="FB57" s="306"/>
      <c r="FC57" s="306"/>
      <c r="FD57" s="306">
        <f t="shared" si="724"/>
        <v>0</v>
      </c>
      <c r="FE57" s="306"/>
      <c r="FF57" s="306"/>
      <c r="FG57" s="306">
        <f t="shared" si="725"/>
        <v>0</v>
      </c>
      <c r="FH57" s="306"/>
      <c r="FI57" s="306"/>
      <c r="FJ57" s="306">
        <f t="shared" si="726"/>
        <v>0</v>
      </c>
      <c r="FK57" s="334"/>
      <c r="FL57" s="306"/>
      <c r="FM57" s="306">
        <f t="shared" si="727"/>
        <v>0</v>
      </c>
      <c r="FN57" s="334"/>
      <c r="FO57" s="306"/>
      <c r="FP57" s="306">
        <f t="shared" si="728"/>
        <v>0</v>
      </c>
      <c r="FQ57" s="334"/>
      <c r="FR57" s="306"/>
      <c r="FS57" s="306">
        <f t="shared" si="729"/>
        <v>0</v>
      </c>
      <c r="FT57" s="334"/>
      <c r="FU57" s="306"/>
      <c r="FV57" s="306">
        <f t="shared" si="730"/>
        <v>0</v>
      </c>
      <c r="FW57" s="334"/>
      <c r="FX57" s="306"/>
      <c r="FY57" s="306">
        <f t="shared" si="731"/>
        <v>0</v>
      </c>
      <c r="FZ57" s="334"/>
      <c r="GA57" s="306"/>
      <c r="GB57" s="306">
        <f t="shared" si="732"/>
        <v>0</v>
      </c>
      <c r="GC57" s="334"/>
      <c r="GD57" s="306"/>
      <c r="GE57" s="306">
        <f t="shared" si="733"/>
        <v>0</v>
      </c>
      <c r="GF57" s="334"/>
      <c r="GG57" s="306"/>
      <c r="GH57" s="306">
        <f t="shared" si="734"/>
        <v>0</v>
      </c>
      <c r="GI57" s="334"/>
      <c r="GJ57" s="306"/>
      <c r="GK57" s="306">
        <f t="shared" si="735"/>
        <v>0</v>
      </c>
      <c r="GL57" s="334">
        <f t="shared" si="736"/>
        <v>0</v>
      </c>
      <c r="GM57" s="334">
        <f t="shared" si="736"/>
        <v>0</v>
      </c>
      <c r="GN57" s="334">
        <f t="shared" si="736"/>
        <v>0</v>
      </c>
      <c r="GO57" s="334">
        <f>SUM(GB57:GN57)</f>
        <v>0</v>
      </c>
      <c r="GP57" s="306"/>
      <c r="GQ57" s="306">
        <f t="shared" si="737"/>
        <v>0</v>
      </c>
      <c r="GR57" s="334">
        <f>SUM(GE57:GQ57)</f>
        <v>0</v>
      </c>
      <c r="GS57" s="306"/>
      <c r="GT57" s="306">
        <f t="shared" si="738"/>
        <v>0</v>
      </c>
      <c r="GU57" s="334">
        <f>SUM(GH57:GT57)</f>
        <v>0</v>
      </c>
      <c r="GV57" s="306"/>
      <c r="GW57" s="306">
        <f t="shared" si="739"/>
        <v>0</v>
      </c>
      <c r="GX57" s="334">
        <f t="shared" si="740"/>
        <v>0</v>
      </c>
      <c r="GY57" s="334">
        <f t="shared" si="740"/>
        <v>0</v>
      </c>
      <c r="GZ57" s="334">
        <f t="shared" si="740"/>
        <v>0</v>
      </c>
      <c r="HA57" s="334">
        <f t="shared" si="741"/>
        <v>259538</v>
      </c>
      <c r="HB57" s="334">
        <f t="shared" si="741"/>
        <v>268874</v>
      </c>
      <c r="HC57" s="347">
        <f t="shared" si="741"/>
        <v>228698</v>
      </c>
    </row>
    <row r="58" spans="1:211" s="167" customFormat="1" x14ac:dyDescent="0.2">
      <c r="A58" s="317" t="s">
        <v>615</v>
      </c>
      <c r="B58" s="310">
        <f>B59+B60</f>
        <v>0</v>
      </c>
      <c r="C58" s="310">
        <f t="shared" ref="C58:D58" si="742">C59+C60</f>
        <v>0</v>
      </c>
      <c r="D58" s="310">
        <f t="shared" si="742"/>
        <v>0</v>
      </c>
      <c r="E58" s="310">
        <f>E59+E60</f>
        <v>0</v>
      </c>
      <c r="F58" s="310">
        <f t="shared" ref="F58:G58" si="743">F59+F60</f>
        <v>0</v>
      </c>
      <c r="G58" s="310">
        <f t="shared" si="743"/>
        <v>0</v>
      </c>
      <c r="H58" s="310">
        <f>H59+H60</f>
        <v>0</v>
      </c>
      <c r="I58" s="310">
        <f t="shared" ref="I58:J58" si="744">I59+I60</f>
        <v>0</v>
      </c>
      <c r="J58" s="310">
        <f t="shared" si="744"/>
        <v>0</v>
      </c>
      <c r="K58" s="310">
        <f>K59+K60</f>
        <v>0</v>
      </c>
      <c r="L58" s="310">
        <f t="shared" ref="L58:M58" si="745">L59+L60</f>
        <v>0</v>
      </c>
      <c r="M58" s="310">
        <f t="shared" si="745"/>
        <v>0</v>
      </c>
      <c r="N58" s="310">
        <f>N59+N60</f>
        <v>0</v>
      </c>
      <c r="O58" s="310">
        <f t="shared" ref="O58:P58" si="746">O59+O60</f>
        <v>0</v>
      </c>
      <c r="P58" s="310">
        <f t="shared" si="746"/>
        <v>0</v>
      </c>
      <c r="Q58" s="310">
        <f>Q59+Q60</f>
        <v>0</v>
      </c>
      <c r="R58" s="310">
        <f t="shared" ref="R58:S58" si="747">R59+R60</f>
        <v>0</v>
      </c>
      <c r="S58" s="310">
        <f t="shared" si="747"/>
        <v>0</v>
      </c>
      <c r="T58" s="310">
        <f>T59+T60</f>
        <v>0</v>
      </c>
      <c r="U58" s="310">
        <f t="shared" ref="U58:V58" si="748">U59+U60</f>
        <v>0</v>
      </c>
      <c r="V58" s="310">
        <f t="shared" si="748"/>
        <v>0</v>
      </c>
      <c r="W58" s="310">
        <f>W59+W60</f>
        <v>0</v>
      </c>
      <c r="X58" s="310">
        <f t="shared" ref="X58:CI58" si="749">X59+X60</f>
        <v>0</v>
      </c>
      <c r="Y58" s="310">
        <f t="shared" si="749"/>
        <v>0</v>
      </c>
      <c r="Z58" s="310">
        <f t="shared" si="749"/>
        <v>0</v>
      </c>
      <c r="AA58" s="310">
        <f t="shared" si="749"/>
        <v>0</v>
      </c>
      <c r="AB58" s="310">
        <f t="shared" ref="AB58" si="750">AB59+AB60</f>
        <v>0</v>
      </c>
      <c r="AC58" s="310">
        <f t="shared" si="749"/>
        <v>0</v>
      </c>
      <c r="AD58" s="310">
        <f t="shared" si="749"/>
        <v>0</v>
      </c>
      <c r="AE58" s="310">
        <f t="shared" si="749"/>
        <v>0</v>
      </c>
      <c r="AF58" s="310">
        <f t="shared" si="749"/>
        <v>0</v>
      </c>
      <c r="AG58" s="310">
        <f t="shared" si="749"/>
        <v>0</v>
      </c>
      <c r="AH58" s="310">
        <f t="shared" si="749"/>
        <v>0</v>
      </c>
      <c r="AI58" s="310">
        <f t="shared" si="749"/>
        <v>0</v>
      </c>
      <c r="AJ58" s="310">
        <f t="shared" si="749"/>
        <v>0</v>
      </c>
      <c r="AK58" s="310">
        <f t="shared" si="749"/>
        <v>0</v>
      </c>
      <c r="AL58" s="310">
        <f t="shared" si="749"/>
        <v>0</v>
      </c>
      <c r="AM58" s="310">
        <f t="shared" si="749"/>
        <v>0</v>
      </c>
      <c r="AN58" s="310">
        <f t="shared" si="749"/>
        <v>0</v>
      </c>
      <c r="AO58" s="310">
        <f t="shared" si="749"/>
        <v>0</v>
      </c>
      <c r="AP58" s="310">
        <f t="shared" si="749"/>
        <v>0</v>
      </c>
      <c r="AQ58" s="310">
        <f t="shared" si="749"/>
        <v>0</v>
      </c>
      <c r="AR58" s="310">
        <f>AR59+AR60</f>
        <v>0</v>
      </c>
      <c r="AS58" s="310">
        <f t="shared" ref="AS58:AT58" si="751">AS59+AS60</f>
        <v>0</v>
      </c>
      <c r="AT58" s="310">
        <f t="shared" si="751"/>
        <v>0</v>
      </c>
      <c r="AU58" s="310">
        <f t="shared" si="749"/>
        <v>0</v>
      </c>
      <c r="AV58" s="310">
        <f t="shared" si="749"/>
        <v>0</v>
      </c>
      <c r="AW58" s="310">
        <f t="shared" si="749"/>
        <v>0</v>
      </c>
      <c r="AX58" s="310">
        <f t="shared" si="749"/>
        <v>0</v>
      </c>
      <c r="AY58" s="310">
        <f t="shared" si="749"/>
        <v>0</v>
      </c>
      <c r="AZ58" s="310">
        <f t="shared" si="749"/>
        <v>0</v>
      </c>
      <c r="BA58" s="310">
        <f t="shared" si="749"/>
        <v>0</v>
      </c>
      <c r="BB58" s="310">
        <f t="shared" si="749"/>
        <v>0</v>
      </c>
      <c r="BC58" s="310">
        <f t="shared" si="749"/>
        <v>0</v>
      </c>
      <c r="BD58" s="310">
        <f t="shared" si="749"/>
        <v>0</v>
      </c>
      <c r="BE58" s="310">
        <f t="shared" si="749"/>
        <v>0</v>
      </c>
      <c r="BF58" s="310">
        <f t="shared" si="749"/>
        <v>0</v>
      </c>
      <c r="BG58" s="310">
        <f t="shared" si="749"/>
        <v>0</v>
      </c>
      <c r="BH58" s="310">
        <f t="shared" si="749"/>
        <v>0</v>
      </c>
      <c r="BI58" s="310">
        <f t="shared" si="749"/>
        <v>0</v>
      </c>
      <c r="BJ58" s="310">
        <f t="shared" si="749"/>
        <v>0</v>
      </c>
      <c r="BK58" s="310">
        <f t="shared" si="749"/>
        <v>0</v>
      </c>
      <c r="BL58" s="310">
        <f t="shared" si="749"/>
        <v>0</v>
      </c>
      <c r="BM58" s="310">
        <f t="shared" si="749"/>
        <v>0</v>
      </c>
      <c r="BN58" s="310">
        <f t="shared" si="749"/>
        <v>0</v>
      </c>
      <c r="BO58" s="310">
        <f t="shared" si="749"/>
        <v>0</v>
      </c>
      <c r="BP58" s="310">
        <f t="shared" si="749"/>
        <v>0</v>
      </c>
      <c r="BQ58" s="310">
        <f t="shared" si="749"/>
        <v>0</v>
      </c>
      <c r="BR58" s="310">
        <f t="shared" si="749"/>
        <v>0</v>
      </c>
      <c r="BS58" s="310">
        <f t="shared" si="749"/>
        <v>0</v>
      </c>
      <c r="BT58" s="310">
        <f t="shared" si="749"/>
        <v>0</v>
      </c>
      <c r="BU58" s="310">
        <f t="shared" si="749"/>
        <v>0</v>
      </c>
      <c r="BV58" s="310">
        <f t="shared" si="749"/>
        <v>0</v>
      </c>
      <c r="BW58" s="310">
        <f t="shared" si="749"/>
        <v>0</v>
      </c>
      <c r="BX58" s="310">
        <f t="shared" si="749"/>
        <v>0</v>
      </c>
      <c r="BY58" s="310">
        <f t="shared" si="749"/>
        <v>0</v>
      </c>
      <c r="BZ58" s="310">
        <f t="shared" si="749"/>
        <v>0</v>
      </c>
      <c r="CA58" s="310">
        <f t="shared" si="749"/>
        <v>0</v>
      </c>
      <c r="CB58" s="310">
        <f t="shared" si="749"/>
        <v>0</v>
      </c>
      <c r="CC58" s="310">
        <f t="shared" si="749"/>
        <v>0</v>
      </c>
      <c r="CD58" s="310">
        <f t="shared" si="749"/>
        <v>0</v>
      </c>
      <c r="CE58" s="310">
        <f t="shared" si="749"/>
        <v>0</v>
      </c>
      <c r="CF58" s="310">
        <f t="shared" si="749"/>
        <v>0</v>
      </c>
      <c r="CG58" s="310">
        <f t="shared" si="749"/>
        <v>0</v>
      </c>
      <c r="CH58" s="310">
        <f t="shared" si="749"/>
        <v>0</v>
      </c>
      <c r="CI58" s="310">
        <f t="shared" si="749"/>
        <v>0</v>
      </c>
      <c r="CJ58" s="310">
        <f t="shared" ref="CJ58:EU58" si="752">CJ59+CJ60</f>
        <v>0</v>
      </c>
      <c r="CK58" s="310">
        <f t="shared" si="752"/>
        <v>0</v>
      </c>
      <c r="CL58" s="310">
        <f t="shared" si="752"/>
        <v>0</v>
      </c>
      <c r="CM58" s="310">
        <f t="shared" si="752"/>
        <v>0</v>
      </c>
      <c r="CN58" s="310">
        <f t="shared" si="752"/>
        <v>0</v>
      </c>
      <c r="CO58" s="310">
        <f t="shared" si="752"/>
        <v>0</v>
      </c>
      <c r="CP58" s="310">
        <f t="shared" si="752"/>
        <v>0</v>
      </c>
      <c r="CQ58" s="310">
        <f t="shared" si="752"/>
        <v>0</v>
      </c>
      <c r="CR58" s="310">
        <f t="shared" si="752"/>
        <v>0</v>
      </c>
      <c r="CS58" s="310">
        <f t="shared" si="752"/>
        <v>0</v>
      </c>
      <c r="CT58" s="310">
        <f t="shared" si="752"/>
        <v>0</v>
      </c>
      <c r="CU58" s="310">
        <f t="shared" si="752"/>
        <v>0</v>
      </c>
      <c r="CV58" s="310">
        <f t="shared" si="752"/>
        <v>0</v>
      </c>
      <c r="CW58" s="310">
        <f t="shared" si="752"/>
        <v>0</v>
      </c>
      <c r="CX58" s="310">
        <f t="shared" si="752"/>
        <v>0</v>
      </c>
      <c r="CY58" s="310">
        <f t="shared" si="752"/>
        <v>0</v>
      </c>
      <c r="CZ58" s="310">
        <f t="shared" si="752"/>
        <v>0</v>
      </c>
      <c r="DA58" s="310">
        <f t="shared" si="752"/>
        <v>0</v>
      </c>
      <c r="DB58" s="310">
        <f t="shared" si="752"/>
        <v>0</v>
      </c>
      <c r="DC58" s="310">
        <f t="shared" si="752"/>
        <v>0</v>
      </c>
      <c r="DD58" s="310">
        <f t="shared" si="752"/>
        <v>0</v>
      </c>
      <c r="DE58" s="310">
        <f t="shared" si="752"/>
        <v>0</v>
      </c>
      <c r="DF58" s="310">
        <f t="shared" si="752"/>
        <v>0</v>
      </c>
      <c r="DG58" s="310">
        <f t="shared" si="752"/>
        <v>0</v>
      </c>
      <c r="DH58" s="310">
        <f t="shared" si="752"/>
        <v>0</v>
      </c>
      <c r="DI58" s="310">
        <f t="shared" si="752"/>
        <v>0</v>
      </c>
      <c r="DJ58" s="310">
        <f t="shared" si="752"/>
        <v>0</v>
      </c>
      <c r="DK58" s="310">
        <f t="shared" si="752"/>
        <v>0</v>
      </c>
      <c r="DL58" s="310">
        <f t="shared" si="752"/>
        <v>0</v>
      </c>
      <c r="DM58" s="310">
        <f t="shared" si="752"/>
        <v>0</v>
      </c>
      <c r="DN58" s="310">
        <f t="shared" si="752"/>
        <v>0</v>
      </c>
      <c r="DO58" s="310">
        <f t="shared" si="752"/>
        <v>0</v>
      </c>
      <c r="DP58" s="310">
        <f t="shared" si="752"/>
        <v>0</v>
      </c>
      <c r="DQ58" s="310">
        <f t="shared" si="752"/>
        <v>0</v>
      </c>
      <c r="DR58" s="395">
        <f t="shared" si="752"/>
        <v>0</v>
      </c>
      <c r="DS58" s="395">
        <f t="shared" si="752"/>
        <v>0</v>
      </c>
      <c r="DT58" s="395">
        <f t="shared" si="752"/>
        <v>0</v>
      </c>
      <c r="DU58" s="310">
        <f t="shared" si="752"/>
        <v>0</v>
      </c>
      <c r="DV58" s="310">
        <f t="shared" si="752"/>
        <v>0</v>
      </c>
      <c r="DW58" s="310">
        <f t="shared" si="752"/>
        <v>0</v>
      </c>
      <c r="DX58" s="310">
        <f t="shared" si="752"/>
        <v>0</v>
      </c>
      <c r="DY58" s="310">
        <f t="shared" si="752"/>
        <v>0</v>
      </c>
      <c r="DZ58" s="310">
        <f t="shared" si="752"/>
        <v>0</v>
      </c>
      <c r="EA58" s="310">
        <f t="shared" si="752"/>
        <v>0</v>
      </c>
      <c r="EB58" s="310">
        <f t="shared" si="752"/>
        <v>0</v>
      </c>
      <c r="EC58" s="310">
        <f t="shared" si="752"/>
        <v>0</v>
      </c>
      <c r="ED58" s="310">
        <f t="shared" si="752"/>
        <v>0</v>
      </c>
      <c r="EE58" s="310">
        <f t="shared" si="752"/>
        <v>0</v>
      </c>
      <c r="EF58" s="310">
        <f t="shared" si="752"/>
        <v>0</v>
      </c>
      <c r="EG58" s="310">
        <f t="shared" si="752"/>
        <v>0</v>
      </c>
      <c r="EH58" s="310">
        <f t="shared" si="752"/>
        <v>0</v>
      </c>
      <c r="EI58" s="310">
        <f t="shared" si="752"/>
        <v>0</v>
      </c>
      <c r="EJ58" s="310">
        <f t="shared" si="752"/>
        <v>0</v>
      </c>
      <c r="EK58" s="310">
        <f t="shared" si="752"/>
        <v>0</v>
      </c>
      <c r="EL58" s="310">
        <f t="shared" si="752"/>
        <v>0</v>
      </c>
      <c r="EM58" s="310">
        <f t="shared" si="752"/>
        <v>0</v>
      </c>
      <c r="EN58" s="310">
        <f t="shared" si="752"/>
        <v>0</v>
      </c>
      <c r="EO58" s="310">
        <f t="shared" si="752"/>
        <v>0</v>
      </c>
      <c r="EP58" s="310">
        <f t="shared" si="752"/>
        <v>0</v>
      </c>
      <c r="EQ58" s="310">
        <f t="shared" si="752"/>
        <v>0</v>
      </c>
      <c r="ER58" s="310">
        <f t="shared" si="752"/>
        <v>0</v>
      </c>
      <c r="ES58" s="310">
        <f t="shared" si="752"/>
        <v>0</v>
      </c>
      <c r="ET58" s="310">
        <f t="shared" si="752"/>
        <v>0</v>
      </c>
      <c r="EU58" s="310">
        <f t="shared" si="752"/>
        <v>0</v>
      </c>
      <c r="EV58" s="395">
        <f t="shared" ref="EV58:HC58" si="753">EV59+EV60</f>
        <v>0</v>
      </c>
      <c r="EW58" s="395">
        <f t="shared" si="753"/>
        <v>0</v>
      </c>
      <c r="EX58" s="395">
        <f t="shared" si="753"/>
        <v>0</v>
      </c>
      <c r="EY58" s="310">
        <f t="shared" si="753"/>
        <v>0</v>
      </c>
      <c r="EZ58" s="310">
        <f t="shared" si="753"/>
        <v>0</v>
      </c>
      <c r="FA58" s="310">
        <f t="shared" si="753"/>
        <v>0</v>
      </c>
      <c r="FB58" s="310">
        <f t="shared" si="753"/>
        <v>0</v>
      </c>
      <c r="FC58" s="310">
        <f t="shared" si="753"/>
        <v>0</v>
      </c>
      <c r="FD58" s="310">
        <f t="shared" si="753"/>
        <v>0</v>
      </c>
      <c r="FE58" s="310">
        <f t="shared" si="753"/>
        <v>0</v>
      </c>
      <c r="FF58" s="310">
        <f t="shared" si="753"/>
        <v>0</v>
      </c>
      <c r="FG58" s="310">
        <f t="shared" si="753"/>
        <v>0</v>
      </c>
      <c r="FH58" s="310">
        <f t="shared" si="753"/>
        <v>0</v>
      </c>
      <c r="FI58" s="310">
        <f t="shared" si="753"/>
        <v>0</v>
      </c>
      <c r="FJ58" s="310">
        <f t="shared" si="753"/>
        <v>0</v>
      </c>
      <c r="FK58" s="310">
        <f t="shared" si="753"/>
        <v>0</v>
      </c>
      <c r="FL58" s="310">
        <f t="shared" si="753"/>
        <v>0</v>
      </c>
      <c r="FM58" s="310">
        <f t="shared" si="753"/>
        <v>0</v>
      </c>
      <c r="FN58" s="310">
        <f t="shared" si="753"/>
        <v>0</v>
      </c>
      <c r="FO58" s="310">
        <f t="shared" si="753"/>
        <v>0</v>
      </c>
      <c r="FP58" s="310">
        <f t="shared" si="753"/>
        <v>0</v>
      </c>
      <c r="FQ58" s="310">
        <f t="shared" si="753"/>
        <v>0</v>
      </c>
      <c r="FR58" s="310">
        <f t="shared" si="753"/>
        <v>0</v>
      </c>
      <c r="FS58" s="310">
        <f t="shared" si="753"/>
        <v>0</v>
      </c>
      <c r="FT58" s="310">
        <f t="shared" si="753"/>
        <v>0</v>
      </c>
      <c r="FU58" s="310">
        <f t="shared" si="753"/>
        <v>0</v>
      </c>
      <c r="FV58" s="310">
        <f t="shared" si="753"/>
        <v>0</v>
      </c>
      <c r="FW58" s="310">
        <f t="shared" si="753"/>
        <v>0</v>
      </c>
      <c r="FX58" s="310">
        <f t="shared" si="753"/>
        <v>0</v>
      </c>
      <c r="FY58" s="310">
        <f t="shared" si="753"/>
        <v>0</v>
      </c>
      <c r="FZ58" s="310">
        <f t="shared" si="753"/>
        <v>0</v>
      </c>
      <c r="GA58" s="310">
        <f t="shared" si="753"/>
        <v>0</v>
      </c>
      <c r="GB58" s="310">
        <f t="shared" si="753"/>
        <v>0</v>
      </c>
      <c r="GC58" s="310">
        <f t="shared" si="753"/>
        <v>0</v>
      </c>
      <c r="GD58" s="310">
        <f t="shared" si="753"/>
        <v>0</v>
      </c>
      <c r="GE58" s="310">
        <f t="shared" si="753"/>
        <v>0</v>
      </c>
      <c r="GF58" s="310">
        <f t="shared" si="753"/>
        <v>0</v>
      </c>
      <c r="GG58" s="310">
        <f t="shared" si="753"/>
        <v>0</v>
      </c>
      <c r="GH58" s="310">
        <f t="shared" si="753"/>
        <v>0</v>
      </c>
      <c r="GI58" s="310">
        <f t="shared" si="753"/>
        <v>0</v>
      </c>
      <c r="GJ58" s="310">
        <f t="shared" si="753"/>
        <v>0</v>
      </c>
      <c r="GK58" s="310">
        <f t="shared" si="753"/>
        <v>0</v>
      </c>
      <c r="GL58" s="310">
        <f t="shared" si="753"/>
        <v>0</v>
      </c>
      <c r="GM58" s="310">
        <f t="shared" si="753"/>
        <v>0</v>
      </c>
      <c r="GN58" s="310">
        <f t="shared" si="753"/>
        <v>0</v>
      </c>
      <c r="GO58" s="310">
        <f t="shared" si="753"/>
        <v>0</v>
      </c>
      <c r="GP58" s="310">
        <f t="shared" si="753"/>
        <v>0</v>
      </c>
      <c r="GQ58" s="310">
        <f t="shared" si="753"/>
        <v>0</v>
      </c>
      <c r="GR58" s="310">
        <f t="shared" si="753"/>
        <v>0</v>
      </c>
      <c r="GS58" s="310">
        <f t="shared" si="753"/>
        <v>0</v>
      </c>
      <c r="GT58" s="310">
        <f t="shared" si="753"/>
        <v>0</v>
      </c>
      <c r="GU58" s="310">
        <f t="shared" si="753"/>
        <v>0</v>
      </c>
      <c r="GV58" s="310">
        <f t="shared" si="753"/>
        <v>0</v>
      </c>
      <c r="GW58" s="310">
        <f t="shared" si="753"/>
        <v>0</v>
      </c>
      <c r="GX58" s="310">
        <f t="shared" si="753"/>
        <v>0</v>
      </c>
      <c r="GY58" s="310">
        <f t="shared" si="753"/>
        <v>0</v>
      </c>
      <c r="GZ58" s="310">
        <f t="shared" si="753"/>
        <v>0</v>
      </c>
      <c r="HA58" s="310">
        <f t="shared" si="753"/>
        <v>0</v>
      </c>
      <c r="HB58" s="310">
        <f t="shared" si="753"/>
        <v>0</v>
      </c>
      <c r="HC58" s="311">
        <f t="shared" si="753"/>
        <v>0</v>
      </c>
    </row>
    <row r="59" spans="1:211" x14ac:dyDescent="0.2">
      <c r="A59" s="319" t="s">
        <v>616</v>
      </c>
      <c r="B59" s="306">
        <v>0</v>
      </c>
      <c r="C59" s="306"/>
      <c r="D59" s="306">
        <f t="shared" ref="D59:D60" si="754">B59+C59</f>
        <v>0</v>
      </c>
      <c r="E59" s="306">
        <v>0</v>
      </c>
      <c r="F59" s="306"/>
      <c r="G59" s="306">
        <f t="shared" ref="G59:G60" si="755">E59+F59</f>
        <v>0</v>
      </c>
      <c r="H59" s="306">
        <v>0</v>
      </c>
      <c r="I59" s="306"/>
      <c r="J59" s="306">
        <f t="shared" ref="J59:J60" si="756">H59+I59</f>
        <v>0</v>
      </c>
      <c r="K59" s="306">
        <v>0</v>
      </c>
      <c r="L59" s="306"/>
      <c r="M59" s="306">
        <f t="shared" ref="M59:M60" si="757">K59+L59</f>
        <v>0</v>
      </c>
      <c r="N59" s="306">
        <v>0</v>
      </c>
      <c r="O59" s="306"/>
      <c r="P59" s="306">
        <f t="shared" ref="P59:P60" si="758">N59+O59</f>
        <v>0</v>
      </c>
      <c r="Q59" s="306">
        <v>0</v>
      </c>
      <c r="R59" s="306"/>
      <c r="S59" s="306">
        <f t="shared" ref="S59:S60" si="759">Q59+R59</f>
        <v>0</v>
      </c>
      <c r="T59" s="306">
        <v>0</v>
      </c>
      <c r="U59" s="306"/>
      <c r="V59" s="306">
        <f t="shared" ref="V59:V60" si="760">T59+U59</f>
        <v>0</v>
      </c>
      <c r="W59" s="306">
        <v>0</v>
      </c>
      <c r="X59" s="306"/>
      <c r="Y59" s="306">
        <f t="shared" ref="Y59:Y60" si="761">W59+X59</f>
        <v>0</v>
      </c>
      <c r="Z59" s="306">
        <v>0</v>
      </c>
      <c r="AA59" s="306"/>
      <c r="AB59" s="306"/>
      <c r="AC59" s="306"/>
      <c r="AD59" s="306"/>
      <c r="AE59" s="306"/>
      <c r="AF59" s="306"/>
      <c r="AG59" s="306"/>
      <c r="AH59" s="306">
        <f t="shared" ref="AH59:AH60" si="762">AF59+AG59</f>
        <v>0</v>
      </c>
      <c r="AI59" s="306"/>
      <c r="AJ59" s="306"/>
      <c r="AK59" s="306">
        <f t="shared" ref="AK59:AK60" si="763">AI59+AJ59</f>
        <v>0</v>
      </c>
      <c r="AL59" s="306"/>
      <c r="AM59" s="306"/>
      <c r="AN59" s="306">
        <f t="shared" ref="AN59:AN60" si="764">AL59+AM59</f>
        <v>0</v>
      </c>
      <c r="AO59" s="306"/>
      <c r="AP59" s="306"/>
      <c r="AQ59" s="306">
        <f t="shared" ref="AQ59:AQ60" si="765">AO59+AP59</f>
        <v>0</v>
      </c>
      <c r="AR59" s="306"/>
      <c r="AS59" s="306"/>
      <c r="AT59" s="306">
        <f t="shared" ref="AT59:AT60" si="766">AR59+AS59</f>
        <v>0</v>
      </c>
      <c r="AU59" s="306"/>
      <c r="AV59" s="306"/>
      <c r="AW59" s="306">
        <f t="shared" ref="AW59:AW60" si="767">AU59+AV59</f>
        <v>0</v>
      </c>
      <c r="AX59" s="306"/>
      <c r="AY59" s="306"/>
      <c r="AZ59" s="306">
        <f t="shared" ref="AZ59:AZ60" si="768">AX59+AY59</f>
        <v>0</v>
      </c>
      <c r="BA59" s="306"/>
      <c r="BB59" s="306"/>
      <c r="BC59" s="306">
        <f t="shared" ref="BC59:BC60" si="769">BA59+BB59</f>
        <v>0</v>
      </c>
      <c r="BD59" s="306"/>
      <c r="BE59" s="306"/>
      <c r="BF59" s="306">
        <f t="shared" ref="BF59:BF60" si="770">BD59+BE59</f>
        <v>0</v>
      </c>
      <c r="BG59" s="306"/>
      <c r="BH59" s="306"/>
      <c r="BI59" s="306">
        <f t="shared" ref="BI59:BI60" si="771">BG59+BH59</f>
        <v>0</v>
      </c>
      <c r="BJ59" s="306"/>
      <c r="BK59" s="306"/>
      <c r="BL59" s="306">
        <f t="shared" ref="BL59:BL60" si="772">BJ59+BK59</f>
        <v>0</v>
      </c>
      <c r="BM59" s="306"/>
      <c r="BN59" s="306"/>
      <c r="BO59" s="306">
        <f t="shared" ref="BO59:BO60" si="773">BM59+BN59</f>
        <v>0</v>
      </c>
      <c r="BP59" s="306"/>
      <c r="BQ59" s="306"/>
      <c r="BR59" s="306">
        <f t="shared" ref="BR59:BR60" si="774">BP59+BQ59</f>
        <v>0</v>
      </c>
      <c r="BS59" s="306"/>
      <c r="BT59" s="306"/>
      <c r="BU59" s="306">
        <f t="shared" ref="BU59:BU60" si="775">BS59+BT59</f>
        <v>0</v>
      </c>
      <c r="BV59" s="306"/>
      <c r="BW59" s="306"/>
      <c r="BX59" s="306">
        <f t="shared" ref="BX59:BX60" si="776">BV59+BW59</f>
        <v>0</v>
      </c>
      <c r="BY59" s="306"/>
      <c r="BZ59" s="306"/>
      <c r="CA59" s="306">
        <f t="shared" ref="CA59:CA60" si="777">BY59+BZ59</f>
        <v>0</v>
      </c>
      <c r="CB59" s="306"/>
      <c r="CC59" s="306"/>
      <c r="CD59" s="306">
        <f t="shared" ref="CD59:CD60" si="778">CB59+CC59</f>
        <v>0</v>
      </c>
      <c r="CE59" s="306"/>
      <c r="CF59" s="306"/>
      <c r="CG59" s="306">
        <f t="shared" ref="CG59:CG60" si="779">CE59+CF59</f>
        <v>0</v>
      </c>
      <c r="CH59" s="306"/>
      <c r="CI59" s="306"/>
      <c r="CJ59" s="306">
        <f t="shared" ref="CJ59:CJ60" si="780">CH59+CI59</f>
        <v>0</v>
      </c>
      <c r="CK59" s="306"/>
      <c r="CL59" s="306"/>
      <c r="CM59" s="306">
        <f t="shared" ref="CM59:CM60" si="781">CK59+CL59</f>
        <v>0</v>
      </c>
      <c r="CN59" s="306"/>
      <c r="CO59" s="306"/>
      <c r="CP59" s="306">
        <f t="shared" ref="CP59:CP60" si="782">CN59+CO59</f>
        <v>0</v>
      </c>
      <c r="CQ59" s="306"/>
      <c r="CR59" s="306"/>
      <c r="CS59" s="306">
        <f t="shared" ref="CS59:CS60" si="783">CQ59+CR59</f>
        <v>0</v>
      </c>
      <c r="CT59" s="306"/>
      <c r="CU59" s="306"/>
      <c r="CV59" s="306">
        <f t="shared" ref="CV59:CV60" si="784">CT59+CU59</f>
        <v>0</v>
      </c>
      <c r="CW59" s="306"/>
      <c r="CX59" s="306"/>
      <c r="CY59" s="306">
        <f t="shared" ref="CY59:CY60" si="785">CW59+CX59</f>
        <v>0</v>
      </c>
      <c r="CZ59" s="306"/>
      <c r="DA59" s="306"/>
      <c r="DB59" s="306">
        <f t="shared" ref="DB59:DB60" si="786">CZ59+DA59</f>
        <v>0</v>
      </c>
      <c r="DC59" s="306"/>
      <c r="DD59" s="306"/>
      <c r="DE59" s="306">
        <f t="shared" ref="DE59:DE60" si="787">DC59+DD59</f>
        <v>0</v>
      </c>
      <c r="DF59" s="306"/>
      <c r="DG59" s="306"/>
      <c r="DH59" s="306">
        <f t="shared" ref="DH59:DH60" si="788">DF59+DG59</f>
        <v>0</v>
      </c>
      <c r="DI59" s="306"/>
      <c r="DJ59" s="306"/>
      <c r="DK59" s="306">
        <f t="shared" ref="DK59:DK60" si="789">DI59+DJ59</f>
        <v>0</v>
      </c>
      <c r="DL59" s="306"/>
      <c r="DM59" s="306"/>
      <c r="DN59" s="306">
        <f t="shared" ref="DN59:DN60" si="790">DL59+DM59</f>
        <v>0</v>
      </c>
      <c r="DO59" s="306"/>
      <c r="DP59" s="306"/>
      <c r="DQ59" s="306">
        <f t="shared" ref="DQ59:DQ60" si="791">DO59+DP59</f>
        <v>0</v>
      </c>
      <c r="DR59" s="394">
        <f t="shared" ref="DR59:DT60" si="792">B59+E59+H59+K59+N59+Q59+T59+W59+Z59+AC59+AF59+AI59+AL59+AO59+AR59+AU59+AX59+BA59+BD59+BG59+BJ59+BM59+BP59+BS59+BV59+BY59+CB59+CE59+CH59+CK59+CN59+CQ59+CT59+CW59+CZ59+DC59+DF59+DI59+DL59+DO59</f>
        <v>0</v>
      </c>
      <c r="DS59" s="394">
        <f t="shared" si="792"/>
        <v>0</v>
      </c>
      <c r="DT59" s="394">
        <f t="shared" si="792"/>
        <v>0</v>
      </c>
      <c r="DU59" s="306">
        <v>0</v>
      </c>
      <c r="DV59" s="306"/>
      <c r="DW59" s="306"/>
      <c r="DX59" s="306">
        <v>0</v>
      </c>
      <c r="DY59" s="306"/>
      <c r="DZ59" s="306"/>
      <c r="EA59" s="306">
        <v>0</v>
      </c>
      <c r="EB59" s="306"/>
      <c r="EC59" s="306"/>
      <c r="ED59" s="306">
        <v>0</v>
      </c>
      <c r="EE59" s="306"/>
      <c r="EF59" s="306"/>
      <c r="EG59" s="306">
        <v>0</v>
      </c>
      <c r="EH59" s="306"/>
      <c r="EI59" s="306"/>
      <c r="EJ59" s="306"/>
      <c r="EK59" s="306"/>
      <c r="EL59" s="306"/>
      <c r="EM59" s="306"/>
      <c r="EN59" s="306"/>
      <c r="EO59" s="306"/>
      <c r="EP59" s="306">
        <v>0</v>
      </c>
      <c r="EQ59" s="306"/>
      <c r="ER59" s="306"/>
      <c r="ES59" s="306"/>
      <c r="ET59" s="306"/>
      <c r="EU59" s="306"/>
      <c r="EV59" s="394">
        <f t="shared" ref="EV59:EX60" si="793">DU59+DX59+EA59+ED59+EG59+EJ59+EM59+EP59+ES59</f>
        <v>0</v>
      </c>
      <c r="EW59" s="394">
        <f t="shared" si="793"/>
        <v>0</v>
      </c>
      <c r="EX59" s="394">
        <f t="shared" si="793"/>
        <v>0</v>
      </c>
      <c r="EY59" s="306"/>
      <c r="EZ59" s="306"/>
      <c r="FA59" s="306">
        <f t="shared" ref="FA59:FA60" si="794">EY59+EZ59</f>
        <v>0</v>
      </c>
      <c r="FB59" s="306"/>
      <c r="FC59" s="306"/>
      <c r="FD59" s="306">
        <f t="shared" ref="FD59:FD60" si="795">FB59+FC59</f>
        <v>0</v>
      </c>
      <c r="FE59" s="306"/>
      <c r="FF59" s="306"/>
      <c r="FG59" s="306">
        <f t="shared" ref="FG59:FG60" si="796">FE59+FF59</f>
        <v>0</v>
      </c>
      <c r="FH59" s="306"/>
      <c r="FI59" s="306"/>
      <c r="FJ59" s="306">
        <f t="shared" ref="FJ59:FJ60" si="797">FH59+FI59</f>
        <v>0</v>
      </c>
      <c r="FK59" s="334"/>
      <c r="FL59" s="306"/>
      <c r="FM59" s="306">
        <f t="shared" ref="FM59:FM60" si="798">FK59+FL59</f>
        <v>0</v>
      </c>
      <c r="FN59" s="334"/>
      <c r="FO59" s="306"/>
      <c r="FP59" s="306">
        <f t="shared" ref="FP59:FP60" si="799">FN59+FO59</f>
        <v>0</v>
      </c>
      <c r="FQ59" s="334"/>
      <c r="FR59" s="306"/>
      <c r="FS59" s="306">
        <f t="shared" ref="FS59:FS60" si="800">FQ59+FR59</f>
        <v>0</v>
      </c>
      <c r="FT59" s="334"/>
      <c r="FU59" s="306"/>
      <c r="FV59" s="306">
        <f t="shared" ref="FV59:FV60" si="801">FT59+FU59</f>
        <v>0</v>
      </c>
      <c r="FW59" s="334"/>
      <c r="FX59" s="306"/>
      <c r="FY59" s="306">
        <f t="shared" ref="FY59:FY60" si="802">FW59+FX59</f>
        <v>0</v>
      </c>
      <c r="FZ59" s="334"/>
      <c r="GA59" s="306"/>
      <c r="GB59" s="306">
        <f t="shared" ref="GB59:GB60" si="803">FZ59+GA59</f>
        <v>0</v>
      </c>
      <c r="GC59" s="334"/>
      <c r="GD59" s="306"/>
      <c r="GE59" s="306">
        <f t="shared" ref="GE59:GE60" si="804">GC59+GD59</f>
        <v>0</v>
      </c>
      <c r="GF59" s="334"/>
      <c r="GG59" s="306"/>
      <c r="GH59" s="306">
        <f t="shared" ref="GH59:GH60" si="805">GF59+GG59</f>
        <v>0</v>
      </c>
      <c r="GI59" s="334"/>
      <c r="GJ59" s="306"/>
      <c r="GK59" s="306">
        <f t="shared" ref="GK59:GK60" si="806">GI59+GJ59</f>
        <v>0</v>
      </c>
      <c r="GL59" s="334">
        <f t="shared" ref="GL59:GN60" si="807">EY59+FB59+FE59+FH59+FK59+FN59+FQ59+FT59+FW59+FZ59+GC59+GF59+GI59</f>
        <v>0</v>
      </c>
      <c r="GM59" s="334">
        <f t="shared" si="807"/>
        <v>0</v>
      </c>
      <c r="GN59" s="334">
        <f t="shared" si="807"/>
        <v>0</v>
      </c>
      <c r="GO59" s="334">
        <f>SUM(GB59:GN59)</f>
        <v>0</v>
      </c>
      <c r="GP59" s="306"/>
      <c r="GQ59" s="306">
        <f t="shared" ref="GQ59:GQ60" si="808">GO59+GP59</f>
        <v>0</v>
      </c>
      <c r="GR59" s="334">
        <f>SUM(GE59:GQ59)</f>
        <v>0</v>
      </c>
      <c r="GS59" s="306"/>
      <c r="GT59" s="306">
        <f t="shared" ref="GT59:GT60" si="809">GR59+GS59</f>
        <v>0</v>
      </c>
      <c r="GU59" s="334">
        <f>SUM(GH59:GT59)</f>
        <v>0</v>
      </c>
      <c r="GV59" s="306"/>
      <c r="GW59" s="306">
        <f t="shared" ref="GW59:GW60" si="810">GU59+GV59</f>
        <v>0</v>
      </c>
      <c r="GX59" s="334">
        <f t="shared" ref="GX59:GZ60" si="811">GL59+GO59+GR59+GU59</f>
        <v>0</v>
      </c>
      <c r="GY59" s="334">
        <f t="shared" si="811"/>
        <v>0</v>
      </c>
      <c r="GZ59" s="334">
        <f t="shared" si="811"/>
        <v>0</v>
      </c>
      <c r="HA59" s="334">
        <f t="shared" ref="HA59:HC60" si="812">GX59+EV59+DR59</f>
        <v>0</v>
      </c>
      <c r="HB59" s="334">
        <f t="shared" si="812"/>
        <v>0</v>
      </c>
      <c r="HC59" s="347">
        <f t="shared" si="812"/>
        <v>0</v>
      </c>
    </row>
    <row r="60" spans="1:211" x14ac:dyDescent="0.2">
      <c r="A60" s="318" t="s">
        <v>617</v>
      </c>
      <c r="B60" s="306">
        <v>0</v>
      </c>
      <c r="C60" s="306"/>
      <c r="D60" s="306">
        <f t="shared" si="754"/>
        <v>0</v>
      </c>
      <c r="E60" s="306">
        <v>0</v>
      </c>
      <c r="F60" s="306"/>
      <c r="G60" s="306">
        <f t="shared" si="755"/>
        <v>0</v>
      </c>
      <c r="H60" s="306">
        <v>0</v>
      </c>
      <c r="I60" s="306"/>
      <c r="J60" s="306">
        <f t="shared" si="756"/>
        <v>0</v>
      </c>
      <c r="K60" s="306">
        <v>0</v>
      </c>
      <c r="L60" s="306"/>
      <c r="M60" s="306">
        <f t="shared" si="757"/>
        <v>0</v>
      </c>
      <c r="N60" s="306">
        <v>0</v>
      </c>
      <c r="O60" s="306"/>
      <c r="P60" s="306">
        <f t="shared" si="758"/>
        <v>0</v>
      </c>
      <c r="Q60" s="306">
        <v>0</v>
      </c>
      <c r="R60" s="306"/>
      <c r="S60" s="306">
        <f t="shared" si="759"/>
        <v>0</v>
      </c>
      <c r="T60" s="306">
        <v>0</v>
      </c>
      <c r="U60" s="306"/>
      <c r="V60" s="306">
        <f t="shared" si="760"/>
        <v>0</v>
      </c>
      <c r="W60" s="306">
        <v>0</v>
      </c>
      <c r="X60" s="306"/>
      <c r="Y60" s="306">
        <f t="shared" si="761"/>
        <v>0</v>
      </c>
      <c r="Z60" s="306">
        <v>0</v>
      </c>
      <c r="AA60" s="306"/>
      <c r="AB60" s="306"/>
      <c r="AC60" s="306"/>
      <c r="AD60" s="306"/>
      <c r="AE60" s="306"/>
      <c r="AF60" s="306"/>
      <c r="AG60" s="306"/>
      <c r="AH60" s="306">
        <f t="shared" si="762"/>
        <v>0</v>
      </c>
      <c r="AI60" s="306"/>
      <c r="AJ60" s="306"/>
      <c r="AK60" s="306">
        <f t="shared" si="763"/>
        <v>0</v>
      </c>
      <c r="AL60" s="306"/>
      <c r="AM60" s="306"/>
      <c r="AN60" s="306">
        <f t="shared" si="764"/>
        <v>0</v>
      </c>
      <c r="AO60" s="306"/>
      <c r="AP60" s="306"/>
      <c r="AQ60" s="306">
        <f t="shared" si="765"/>
        <v>0</v>
      </c>
      <c r="AR60" s="306"/>
      <c r="AS60" s="306"/>
      <c r="AT60" s="306">
        <f t="shared" si="766"/>
        <v>0</v>
      </c>
      <c r="AU60" s="306"/>
      <c r="AV60" s="306"/>
      <c r="AW60" s="306">
        <f t="shared" si="767"/>
        <v>0</v>
      </c>
      <c r="AX60" s="306"/>
      <c r="AY60" s="306"/>
      <c r="AZ60" s="306">
        <f t="shared" si="768"/>
        <v>0</v>
      </c>
      <c r="BA60" s="306"/>
      <c r="BB60" s="306"/>
      <c r="BC60" s="306">
        <f t="shared" si="769"/>
        <v>0</v>
      </c>
      <c r="BD60" s="306"/>
      <c r="BE60" s="306"/>
      <c r="BF60" s="306">
        <f t="shared" si="770"/>
        <v>0</v>
      </c>
      <c r="BG60" s="306"/>
      <c r="BH60" s="306"/>
      <c r="BI60" s="306">
        <f t="shared" si="771"/>
        <v>0</v>
      </c>
      <c r="BJ60" s="306"/>
      <c r="BK60" s="306"/>
      <c r="BL60" s="306">
        <f t="shared" si="772"/>
        <v>0</v>
      </c>
      <c r="BM60" s="306"/>
      <c r="BN60" s="306"/>
      <c r="BO60" s="306">
        <f t="shared" si="773"/>
        <v>0</v>
      </c>
      <c r="BP60" s="306"/>
      <c r="BQ60" s="306"/>
      <c r="BR60" s="306">
        <f t="shared" si="774"/>
        <v>0</v>
      </c>
      <c r="BS60" s="306"/>
      <c r="BT60" s="306"/>
      <c r="BU60" s="306">
        <f t="shared" si="775"/>
        <v>0</v>
      </c>
      <c r="BV60" s="306"/>
      <c r="BW60" s="306"/>
      <c r="BX60" s="306">
        <f t="shared" si="776"/>
        <v>0</v>
      </c>
      <c r="BY60" s="306"/>
      <c r="BZ60" s="306"/>
      <c r="CA60" s="306">
        <f t="shared" si="777"/>
        <v>0</v>
      </c>
      <c r="CB60" s="306"/>
      <c r="CC60" s="306"/>
      <c r="CD60" s="306">
        <f t="shared" si="778"/>
        <v>0</v>
      </c>
      <c r="CE60" s="306"/>
      <c r="CF60" s="306"/>
      <c r="CG60" s="306">
        <f t="shared" si="779"/>
        <v>0</v>
      </c>
      <c r="CH60" s="306"/>
      <c r="CI60" s="306"/>
      <c r="CJ60" s="306">
        <f t="shared" si="780"/>
        <v>0</v>
      </c>
      <c r="CK60" s="306"/>
      <c r="CL60" s="306"/>
      <c r="CM60" s="306">
        <f t="shared" si="781"/>
        <v>0</v>
      </c>
      <c r="CN60" s="306"/>
      <c r="CO60" s="306"/>
      <c r="CP60" s="306">
        <f t="shared" si="782"/>
        <v>0</v>
      </c>
      <c r="CQ60" s="306"/>
      <c r="CR60" s="306"/>
      <c r="CS60" s="306">
        <f t="shared" si="783"/>
        <v>0</v>
      </c>
      <c r="CT60" s="306"/>
      <c r="CU60" s="306"/>
      <c r="CV60" s="306">
        <f t="shared" si="784"/>
        <v>0</v>
      </c>
      <c r="CW60" s="306"/>
      <c r="CX60" s="306"/>
      <c r="CY60" s="306">
        <f t="shared" si="785"/>
        <v>0</v>
      </c>
      <c r="CZ60" s="306"/>
      <c r="DA60" s="306"/>
      <c r="DB60" s="306">
        <f t="shared" si="786"/>
        <v>0</v>
      </c>
      <c r="DC60" s="306"/>
      <c r="DD60" s="306"/>
      <c r="DE60" s="306">
        <f t="shared" si="787"/>
        <v>0</v>
      </c>
      <c r="DF60" s="306"/>
      <c r="DG60" s="306"/>
      <c r="DH60" s="306">
        <f t="shared" si="788"/>
        <v>0</v>
      </c>
      <c r="DI60" s="306"/>
      <c r="DJ60" s="306"/>
      <c r="DK60" s="306">
        <f t="shared" si="789"/>
        <v>0</v>
      </c>
      <c r="DL60" s="306"/>
      <c r="DM60" s="306"/>
      <c r="DN60" s="306">
        <f t="shared" si="790"/>
        <v>0</v>
      </c>
      <c r="DO60" s="306"/>
      <c r="DP60" s="306"/>
      <c r="DQ60" s="306">
        <f t="shared" si="791"/>
        <v>0</v>
      </c>
      <c r="DR60" s="394">
        <f t="shared" si="792"/>
        <v>0</v>
      </c>
      <c r="DS60" s="394">
        <f t="shared" si="792"/>
        <v>0</v>
      </c>
      <c r="DT60" s="394">
        <f t="shared" si="792"/>
        <v>0</v>
      </c>
      <c r="DU60" s="306">
        <v>0</v>
      </c>
      <c r="DV60" s="306"/>
      <c r="DW60" s="306"/>
      <c r="DX60" s="306">
        <v>0</v>
      </c>
      <c r="DY60" s="306"/>
      <c r="DZ60" s="306"/>
      <c r="EA60" s="306">
        <v>0</v>
      </c>
      <c r="EB60" s="306"/>
      <c r="EC60" s="306"/>
      <c r="ED60" s="306">
        <v>0</v>
      </c>
      <c r="EE60" s="306"/>
      <c r="EF60" s="306"/>
      <c r="EG60" s="306">
        <v>0</v>
      </c>
      <c r="EH60" s="306"/>
      <c r="EI60" s="306"/>
      <c r="EJ60" s="306"/>
      <c r="EK60" s="306"/>
      <c r="EL60" s="306"/>
      <c r="EM60" s="306"/>
      <c r="EN60" s="306"/>
      <c r="EO60" s="306"/>
      <c r="EP60" s="306">
        <v>0</v>
      </c>
      <c r="EQ60" s="306"/>
      <c r="ER60" s="306"/>
      <c r="ES60" s="306"/>
      <c r="ET60" s="306"/>
      <c r="EU60" s="306"/>
      <c r="EV60" s="394">
        <f t="shared" si="793"/>
        <v>0</v>
      </c>
      <c r="EW60" s="394">
        <f t="shared" si="793"/>
        <v>0</v>
      </c>
      <c r="EX60" s="394">
        <f t="shared" si="793"/>
        <v>0</v>
      </c>
      <c r="EY60" s="306"/>
      <c r="EZ60" s="306"/>
      <c r="FA60" s="306">
        <f t="shared" si="794"/>
        <v>0</v>
      </c>
      <c r="FB60" s="306"/>
      <c r="FC60" s="306"/>
      <c r="FD60" s="306">
        <f t="shared" si="795"/>
        <v>0</v>
      </c>
      <c r="FE60" s="306"/>
      <c r="FF60" s="306"/>
      <c r="FG60" s="306">
        <f t="shared" si="796"/>
        <v>0</v>
      </c>
      <c r="FH60" s="306"/>
      <c r="FI60" s="306"/>
      <c r="FJ60" s="306">
        <f t="shared" si="797"/>
        <v>0</v>
      </c>
      <c r="FK60" s="334"/>
      <c r="FL60" s="306"/>
      <c r="FM60" s="306">
        <f t="shared" si="798"/>
        <v>0</v>
      </c>
      <c r="FN60" s="334"/>
      <c r="FO60" s="306"/>
      <c r="FP60" s="306">
        <f t="shared" si="799"/>
        <v>0</v>
      </c>
      <c r="FQ60" s="334"/>
      <c r="FR60" s="306"/>
      <c r="FS60" s="306">
        <f t="shared" si="800"/>
        <v>0</v>
      </c>
      <c r="FT60" s="334"/>
      <c r="FU60" s="306"/>
      <c r="FV60" s="306">
        <f t="shared" si="801"/>
        <v>0</v>
      </c>
      <c r="FW60" s="334"/>
      <c r="FX60" s="306"/>
      <c r="FY60" s="306">
        <f t="shared" si="802"/>
        <v>0</v>
      </c>
      <c r="FZ60" s="334"/>
      <c r="GA60" s="306"/>
      <c r="GB60" s="306">
        <f t="shared" si="803"/>
        <v>0</v>
      </c>
      <c r="GC60" s="334"/>
      <c r="GD60" s="306"/>
      <c r="GE60" s="306">
        <f t="shared" si="804"/>
        <v>0</v>
      </c>
      <c r="GF60" s="334"/>
      <c r="GG60" s="306"/>
      <c r="GH60" s="306">
        <f t="shared" si="805"/>
        <v>0</v>
      </c>
      <c r="GI60" s="334"/>
      <c r="GJ60" s="306"/>
      <c r="GK60" s="306">
        <f t="shared" si="806"/>
        <v>0</v>
      </c>
      <c r="GL60" s="334">
        <f t="shared" si="807"/>
        <v>0</v>
      </c>
      <c r="GM60" s="334">
        <f t="shared" si="807"/>
        <v>0</v>
      </c>
      <c r="GN60" s="334">
        <f t="shared" si="807"/>
        <v>0</v>
      </c>
      <c r="GO60" s="334">
        <f>SUM(GB60:GN60)</f>
        <v>0</v>
      </c>
      <c r="GP60" s="306"/>
      <c r="GQ60" s="306">
        <f t="shared" si="808"/>
        <v>0</v>
      </c>
      <c r="GR60" s="334">
        <f>SUM(GE60:GQ60)</f>
        <v>0</v>
      </c>
      <c r="GS60" s="306"/>
      <c r="GT60" s="306">
        <f t="shared" si="809"/>
        <v>0</v>
      </c>
      <c r="GU60" s="334">
        <f>SUM(GH60:GT60)</f>
        <v>0</v>
      </c>
      <c r="GV60" s="306"/>
      <c r="GW60" s="306">
        <f t="shared" si="810"/>
        <v>0</v>
      </c>
      <c r="GX60" s="334">
        <f t="shared" si="811"/>
        <v>0</v>
      </c>
      <c r="GY60" s="334">
        <f t="shared" si="811"/>
        <v>0</v>
      </c>
      <c r="GZ60" s="334">
        <f t="shared" si="811"/>
        <v>0</v>
      </c>
      <c r="HA60" s="334">
        <f t="shared" si="812"/>
        <v>0</v>
      </c>
      <c r="HB60" s="334">
        <f t="shared" si="812"/>
        <v>0</v>
      </c>
      <c r="HC60" s="347">
        <f t="shared" si="812"/>
        <v>0</v>
      </c>
    </row>
    <row r="61" spans="1:211" s="167" customFormat="1" x14ac:dyDescent="0.2">
      <c r="A61" s="317" t="s">
        <v>618</v>
      </c>
      <c r="B61" s="310">
        <f>B62+B67</f>
        <v>0</v>
      </c>
      <c r="C61" s="310">
        <f t="shared" ref="C61:D61" si="813">C62+C67</f>
        <v>0</v>
      </c>
      <c r="D61" s="310">
        <f t="shared" si="813"/>
        <v>0</v>
      </c>
      <c r="E61" s="310">
        <f>E62+E67</f>
        <v>0</v>
      </c>
      <c r="F61" s="310">
        <f t="shared" ref="F61:G61" si="814">F62+F67</f>
        <v>0</v>
      </c>
      <c r="G61" s="310">
        <f t="shared" si="814"/>
        <v>0</v>
      </c>
      <c r="H61" s="310">
        <f>H62+H67</f>
        <v>0</v>
      </c>
      <c r="I61" s="310">
        <f t="shared" ref="I61:J61" si="815">I62+I67</f>
        <v>0</v>
      </c>
      <c r="J61" s="310">
        <f t="shared" si="815"/>
        <v>0</v>
      </c>
      <c r="K61" s="310">
        <f>K62+K67</f>
        <v>0</v>
      </c>
      <c r="L61" s="310">
        <f t="shared" ref="L61:M61" si="816">L62+L67</f>
        <v>0</v>
      </c>
      <c r="M61" s="310">
        <f t="shared" si="816"/>
        <v>0</v>
      </c>
      <c r="N61" s="310">
        <f>N62+N67</f>
        <v>0</v>
      </c>
      <c r="O61" s="310">
        <f t="shared" ref="O61:P61" si="817">O62+O67</f>
        <v>0</v>
      </c>
      <c r="P61" s="310">
        <f t="shared" si="817"/>
        <v>0</v>
      </c>
      <c r="Q61" s="310">
        <f>Q62+Q67</f>
        <v>0</v>
      </c>
      <c r="R61" s="310">
        <f t="shared" ref="R61:S61" si="818">R62+R67</f>
        <v>0</v>
      </c>
      <c r="S61" s="310">
        <f t="shared" si="818"/>
        <v>0</v>
      </c>
      <c r="T61" s="310">
        <f>T62+T67</f>
        <v>0</v>
      </c>
      <c r="U61" s="310">
        <f t="shared" ref="U61:V61" si="819">U62+U67</f>
        <v>0</v>
      </c>
      <c r="V61" s="310">
        <f t="shared" si="819"/>
        <v>0</v>
      </c>
      <c r="W61" s="310">
        <f>W62+W67</f>
        <v>0</v>
      </c>
      <c r="X61" s="310">
        <f t="shared" ref="X61:CI61" si="820">X62+X67</f>
        <v>0</v>
      </c>
      <c r="Y61" s="310">
        <f t="shared" si="820"/>
        <v>0</v>
      </c>
      <c r="Z61" s="310">
        <f t="shared" si="820"/>
        <v>0</v>
      </c>
      <c r="AA61" s="310">
        <f t="shared" si="820"/>
        <v>0</v>
      </c>
      <c r="AB61" s="310">
        <f t="shared" ref="AB61" si="821">AB62+AB67</f>
        <v>0</v>
      </c>
      <c r="AC61" s="310">
        <f t="shared" si="820"/>
        <v>0</v>
      </c>
      <c r="AD61" s="310">
        <f t="shared" si="820"/>
        <v>170142</v>
      </c>
      <c r="AE61" s="310">
        <f t="shared" si="820"/>
        <v>170142</v>
      </c>
      <c r="AF61" s="310">
        <f t="shared" si="820"/>
        <v>0</v>
      </c>
      <c r="AG61" s="310">
        <f t="shared" si="820"/>
        <v>0</v>
      </c>
      <c r="AH61" s="310">
        <f t="shared" si="820"/>
        <v>0</v>
      </c>
      <c r="AI61" s="310">
        <f t="shared" si="820"/>
        <v>0</v>
      </c>
      <c r="AJ61" s="310">
        <f t="shared" si="820"/>
        <v>0</v>
      </c>
      <c r="AK61" s="310">
        <f t="shared" si="820"/>
        <v>0</v>
      </c>
      <c r="AL61" s="310">
        <f t="shared" si="820"/>
        <v>0</v>
      </c>
      <c r="AM61" s="310">
        <f t="shared" si="820"/>
        <v>0</v>
      </c>
      <c r="AN61" s="310">
        <f t="shared" si="820"/>
        <v>0</v>
      </c>
      <c r="AO61" s="310">
        <f t="shared" si="820"/>
        <v>0</v>
      </c>
      <c r="AP61" s="310">
        <f t="shared" si="820"/>
        <v>0</v>
      </c>
      <c r="AQ61" s="310">
        <f t="shared" si="820"/>
        <v>0</v>
      </c>
      <c r="AR61" s="310">
        <f>AR62+AR67</f>
        <v>0</v>
      </c>
      <c r="AS61" s="310">
        <f t="shared" ref="AS61:AT61" si="822">AS62+AS67</f>
        <v>0</v>
      </c>
      <c r="AT61" s="310">
        <f t="shared" si="822"/>
        <v>0</v>
      </c>
      <c r="AU61" s="310">
        <f t="shared" si="820"/>
        <v>0</v>
      </c>
      <c r="AV61" s="310">
        <f t="shared" si="820"/>
        <v>0</v>
      </c>
      <c r="AW61" s="310">
        <f t="shared" si="820"/>
        <v>0</v>
      </c>
      <c r="AX61" s="310">
        <f t="shared" si="820"/>
        <v>0</v>
      </c>
      <c r="AY61" s="310">
        <f t="shared" si="820"/>
        <v>0</v>
      </c>
      <c r="AZ61" s="310">
        <f t="shared" si="820"/>
        <v>0</v>
      </c>
      <c r="BA61" s="310">
        <f t="shared" si="820"/>
        <v>0</v>
      </c>
      <c r="BB61" s="310">
        <f t="shared" si="820"/>
        <v>0</v>
      </c>
      <c r="BC61" s="310">
        <f t="shared" si="820"/>
        <v>0</v>
      </c>
      <c r="BD61" s="310">
        <f t="shared" si="820"/>
        <v>0</v>
      </c>
      <c r="BE61" s="310">
        <f t="shared" si="820"/>
        <v>0</v>
      </c>
      <c r="BF61" s="310">
        <f t="shared" si="820"/>
        <v>0</v>
      </c>
      <c r="BG61" s="310">
        <f t="shared" si="820"/>
        <v>0</v>
      </c>
      <c r="BH61" s="310">
        <f t="shared" si="820"/>
        <v>0</v>
      </c>
      <c r="BI61" s="310">
        <f t="shared" si="820"/>
        <v>0</v>
      </c>
      <c r="BJ61" s="310">
        <f t="shared" si="820"/>
        <v>0</v>
      </c>
      <c r="BK61" s="310">
        <f t="shared" si="820"/>
        <v>0</v>
      </c>
      <c r="BL61" s="310">
        <f t="shared" si="820"/>
        <v>0</v>
      </c>
      <c r="BM61" s="310">
        <f t="shared" si="820"/>
        <v>0</v>
      </c>
      <c r="BN61" s="310">
        <f t="shared" si="820"/>
        <v>0</v>
      </c>
      <c r="BO61" s="310">
        <f t="shared" si="820"/>
        <v>0</v>
      </c>
      <c r="BP61" s="310">
        <f t="shared" si="820"/>
        <v>0</v>
      </c>
      <c r="BQ61" s="310">
        <f t="shared" si="820"/>
        <v>0</v>
      </c>
      <c r="BR61" s="310">
        <f t="shared" si="820"/>
        <v>0</v>
      </c>
      <c r="BS61" s="310">
        <f t="shared" si="820"/>
        <v>0</v>
      </c>
      <c r="BT61" s="310">
        <f t="shared" si="820"/>
        <v>0</v>
      </c>
      <c r="BU61" s="310">
        <f t="shared" si="820"/>
        <v>0</v>
      </c>
      <c r="BV61" s="310">
        <f t="shared" si="820"/>
        <v>0</v>
      </c>
      <c r="BW61" s="310">
        <f t="shared" si="820"/>
        <v>0</v>
      </c>
      <c r="BX61" s="310">
        <f t="shared" si="820"/>
        <v>0</v>
      </c>
      <c r="BY61" s="310">
        <f t="shared" si="820"/>
        <v>0</v>
      </c>
      <c r="BZ61" s="310">
        <f t="shared" si="820"/>
        <v>0</v>
      </c>
      <c r="CA61" s="310">
        <f t="shared" si="820"/>
        <v>0</v>
      </c>
      <c r="CB61" s="310">
        <f t="shared" si="820"/>
        <v>0</v>
      </c>
      <c r="CC61" s="310">
        <f t="shared" si="820"/>
        <v>0</v>
      </c>
      <c r="CD61" s="310">
        <f t="shared" si="820"/>
        <v>0</v>
      </c>
      <c r="CE61" s="310">
        <f t="shared" si="820"/>
        <v>0</v>
      </c>
      <c r="CF61" s="310">
        <f t="shared" si="820"/>
        <v>0</v>
      </c>
      <c r="CG61" s="310">
        <f t="shared" si="820"/>
        <v>0</v>
      </c>
      <c r="CH61" s="310">
        <f t="shared" si="820"/>
        <v>0</v>
      </c>
      <c r="CI61" s="310">
        <f t="shared" si="820"/>
        <v>0</v>
      </c>
      <c r="CJ61" s="310">
        <f t="shared" ref="CJ61:EU61" si="823">CJ62+CJ67</f>
        <v>0</v>
      </c>
      <c r="CK61" s="310">
        <f t="shared" si="823"/>
        <v>0</v>
      </c>
      <c r="CL61" s="310">
        <f t="shared" si="823"/>
        <v>0</v>
      </c>
      <c r="CM61" s="310">
        <f t="shared" si="823"/>
        <v>0</v>
      </c>
      <c r="CN61" s="310">
        <f t="shared" si="823"/>
        <v>0</v>
      </c>
      <c r="CO61" s="310">
        <f t="shared" si="823"/>
        <v>0</v>
      </c>
      <c r="CP61" s="310">
        <f t="shared" si="823"/>
        <v>0</v>
      </c>
      <c r="CQ61" s="310">
        <f t="shared" si="823"/>
        <v>0</v>
      </c>
      <c r="CR61" s="310">
        <f t="shared" si="823"/>
        <v>0</v>
      </c>
      <c r="CS61" s="310">
        <f t="shared" si="823"/>
        <v>0</v>
      </c>
      <c r="CT61" s="310">
        <f t="shared" si="823"/>
        <v>0</v>
      </c>
      <c r="CU61" s="310">
        <f t="shared" si="823"/>
        <v>0</v>
      </c>
      <c r="CV61" s="310">
        <f t="shared" si="823"/>
        <v>0</v>
      </c>
      <c r="CW61" s="310">
        <f t="shared" si="823"/>
        <v>0</v>
      </c>
      <c r="CX61" s="310">
        <f t="shared" si="823"/>
        <v>0</v>
      </c>
      <c r="CY61" s="310">
        <f t="shared" si="823"/>
        <v>0</v>
      </c>
      <c r="CZ61" s="310">
        <f t="shared" si="823"/>
        <v>0</v>
      </c>
      <c r="DA61" s="310">
        <f t="shared" si="823"/>
        <v>0</v>
      </c>
      <c r="DB61" s="310">
        <f t="shared" si="823"/>
        <v>0</v>
      </c>
      <c r="DC61" s="310">
        <f t="shared" si="823"/>
        <v>0</v>
      </c>
      <c r="DD61" s="310">
        <f t="shared" si="823"/>
        <v>0</v>
      </c>
      <c r="DE61" s="310">
        <f t="shared" si="823"/>
        <v>0</v>
      </c>
      <c r="DF61" s="310">
        <f t="shared" si="823"/>
        <v>0</v>
      </c>
      <c r="DG61" s="310">
        <f t="shared" si="823"/>
        <v>0</v>
      </c>
      <c r="DH61" s="310">
        <f t="shared" si="823"/>
        <v>0</v>
      </c>
      <c r="DI61" s="310">
        <f t="shared" si="823"/>
        <v>0</v>
      </c>
      <c r="DJ61" s="310">
        <f t="shared" si="823"/>
        <v>0</v>
      </c>
      <c r="DK61" s="310">
        <f t="shared" si="823"/>
        <v>0</v>
      </c>
      <c r="DL61" s="310">
        <f t="shared" si="823"/>
        <v>0</v>
      </c>
      <c r="DM61" s="310">
        <f t="shared" si="823"/>
        <v>0</v>
      </c>
      <c r="DN61" s="310">
        <f t="shared" si="823"/>
        <v>0</v>
      </c>
      <c r="DO61" s="310">
        <f t="shared" si="823"/>
        <v>0</v>
      </c>
      <c r="DP61" s="310">
        <f t="shared" si="823"/>
        <v>0</v>
      </c>
      <c r="DQ61" s="310">
        <f t="shared" si="823"/>
        <v>0</v>
      </c>
      <c r="DR61" s="395">
        <f t="shared" si="823"/>
        <v>0</v>
      </c>
      <c r="DS61" s="395">
        <f t="shared" si="823"/>
        <v>170142</v>
      </c>
      <c r="DT61" s="395">
        <f t="shared" si="823"/>
        <v>170142</v>
      </c>
      <c r="DU61" s="310">
        <f t="shared" si="823"/>
        <v>13114</v>
      </c>
      <c r="DV61" s="310">
        <f t="shared" si="823"/>
        <v>13141</v>
      </c>
      <c r="DW61" s="310">
        <f t="shared" si="823"/>
        <v>427</v>
      </c>
      <c r="DX61" s="310">
        <f t="shared" si="823"/>
        <v>4516</v>
      </c>
      <c r="DY61" s="310">
        <f t="shared" si="823"/>
        <v>5941</v>
      </c>
      <c r="DZ61" s="310">
        <f t="shared" si="823"/>
        <v>2684</v>
      </c>
      <c r="EA61" s="310">
        <f t="shared" si="823"/>
        <v>3632</v>
      </c>
      <c r="EB61" s="310">
        <f t="shared" si="823"/>
        <v>3632</v>
      </c>
      <c r="EC61" s="310">
        <f t="shared" si="823"/>
        <v>1973</v>
      </c>
      <c r="ED61" s="310">
        <f t="shared" si="823"/>
        <v>1500</v>
      </c>
      <c r="EE61" s="310">
        <f t="shared" si="823"/>
        <v>1500</v>
      </c>
      <c r="EF61" s="310">
        <f t="shared" si="823"/>
        <v>54</v>
      </c>
      <c r="EG61" s="310">
        <f t="shared" si="823"/>
        <v>1100</v>
      </c>
      <c r="EH61" s="310">
        <f t="shared" si="823"/>
        <v>247</v>
      </c>
      <c r="EI61" s="310">
        <f t="shared" si="823"/>
        <v>-121</v>
      </c>
      <c r="EJ61" s="310">
        <f t="shared" si="823"/>
        <v>0</v>
      </c>
      <c r="EK61" s="310">
        <f t="shared" si="823"/>
        <v>0</v>
      </c>
      <c r="EL61" s="310">
        <f t="shared" si="823"/>
        <v>0</v>
      </c>
      <c r="EM61" s="310">
        <f t="shared" si="823"/>
        <v>0</v>
      </c>
      <c r="EN61" s="310">
        <f t="shared" si="823"/>
        <v>0</v>
      </c>
      <c r="EO61" s="310">
        <f t="shared" si="823"/>
        <v>0</v>
      </c>
      <c r="EP61" s="310">
        <f t="shared" si="823"/>
        <v>235676</v>
      </c>
      <c r="EQ61" s="310">
        <f t="shared" si="823"/>
        <v>245012</v>
      </c>
      <c r="ER61" s="310">
        <f t="shared" si="823"/>
        <v>224280</v>
      </c>
      <c r="ES61" s="310">
        <f t="shared" si="823"/>
        <v>0</v>
      </c>
      <c r="ET61" s="310">
        <f t="shared" si="823"/>
        <v>0</v>
      </c>
      <c r="EU61" s="310">
        <f t="shared" si="823"/>
        <v>0</v>
      </c>
      <c r="EV61" s="395">
        <f t="shared" ref="EV61:HC61" si="824">EV62+EV67</f>
        <v>259538</v>
      </c>
      <c r="EW61" s="395">
        <f t="shared" si="824"/>
        <v>269473</v>
      </c>
      <c r="EX61" s="395">
        <f t="shared" si="824"/>
        <v>229297</v>
      </c>
      <c r="EY61" s="310">
        <f t="shared" si="824"/>
        <v>0</v>
      </c>
      <c r="EZ61" s="310">
        <f t="shared" si="824"/>
        <v>0</v>
      </c>
      <c r="FA61" s="310">
        <f t="shared" si="824"/>
        <v>0</v>
      </c>
      <c r="FB61" s="310">
        <f t="shared" si="824"/>
        <v>0</v>
      </c>
      <c r="FC61" s="310">
        <f t="shared" si="824"/>
        <v>0</v>
      </c>
      <c r="FD61" s="310">
        <f t="shared" si="824"/>
        <v>0</v>
      </c>
      <c r="FE61" s="310">
        <f t="shared" si="824"/>
        <v>0</v>
      </c>
      <c r="FF61" s="310">
        <f t="shared" si="824"/>
        <v>0</v>
      </c>
      <c r="FG61" s="310">
        <f t="shared" si="824"/>
        <v>0</v>
      </c>
      <c r="FH61" s="310">
        <f t="shared" si="824"/>
        <v>0</v>
      </c>
      <c r="FI61" s="310">
        <f t="shared" si="824"/>
        <v>0</v>
      </c>
      <c r="FJ61" s="310">
        <f t="shared" si="824"/>
        <v>0</v>
      </c>
      <c r="FK61" s="310">
        <f t="shared" si="824"/>
        <v>0</v>
      </c>
      <c r="FL61" s="310">
        <f t="shared" si="824"/>
        <v>0</v>
      </c>
      <c r="FM61" s="310">
        <f t="shared" si="824"/>
        <v>0</v>
      </c>
      <c r="FN61" s="310">
        <f t="shared" si="824"/>
        <v>0</v>
      </c>
      <c r="FO61" s="310">
        <f t="shared" si="824"/>
        <v>0</v>
      </c>
      <c r="FP61" s="310">
        <f t="shared" si="824"/>
        <v>0</v>
      </c>
      <c r="FQ61" s="310">
        <f t="shared" si="824"/>
        <v>0</v>
      </c>
      <c r="FR61" s="310">
        <f t="shared" si="824"/>
        <v>0</v>
      </c>
      <c r="FS61" s="310">
        <f t="shared" si="824"/>
        <v>0</v>
      </c>
      <c r="FT61" s="310">
        <f t="shared" si="824"/>
        <v>0</v>
      </c>
      <c r="FU61" s="310">
        <f t="shared" si="824"/>
        <v>0</v>
      </c>
      <c r="FV61" s="310">
        <f t="shared" si="824"/>
        <v>0</v>
      </c>
      <c r="FW61" s="310">
        <f t="shared" si="824"/>
        <v>0</v>
      </c>
      <c r="FX61" s="310">
        <f t="shared" si="824"/>
        <v>0</v>
      </c>
      <c r="FY61" s="310">
        <f t="shared" si="824"/>
        <v>0</v>
      </c>
      <c r="FZ61" s="310">
        <f t="shared" si="824"/>
        <v>0</v>
      </c>
      <c r="GA61" s="310">
        <f t="shared" si="824"/>
        <v>0</v>
      </c>
      <c r="GB61" s="310">
        <f t="shared" si="824"/>
        <v>0</v>
      </c>
      <c r="GC61" s="310">
        <f t="shared" si="824"/>
        <v>0</v>
      </c>
      <c r="GD61" s="310">
        <f t="shared" si="824"/>
        <v>0</v>
      </c>
      <c r="GE61" s="310">
        <f t="shared" si="824"/>
        <v>0</v>
      </c>
      <c r="GF61" s="310">
        <f t="shared" si="824"/>
        <v>0</v>
      </c>
      <c r="GG61" s="310">
        <f t="shared" si="824"/>
        <v>0</v>
      </c>
      <c r="GH61" s="310">
        <f t="shared" si="824"/>
        <v>0</v>
      </c>
      <c r="GI61" s="310">
        <f t="shared" si="824"/>
        <v>0</v>
      </c>
      <c r="GJ61" s="310">
        <f t="shared" si="824"/>
        <v>0</v>
      </c>
      <c r="GK61" s="310">
        <f t="shared" si="824"/>
        <v>0</v>
      </c>
      <c r="GL61" s="310">
        <f t="shared" si="824"/>
        <v>0</v>
      </c>
      <c r="GM61" s="310">
        <f t="shared" si="824"/>
        <v>0</v>
      </c>
      <c r="GN61" s="310">
        <f t="shared" si="824"/>
        <v>0</v>
      </c>
      <c r="GO61" s="310">
        <f t="shared" si="824"/>
        <v>0</v>
      </c>
      <c r="GP61" s="310">
        <f t="shared" si="824"/>
        <v>0</v>
      </c>
      <c r="GQ61" s="310">
        <f t="shared" si="824"/>
        <v>0</v>
      </c>
      <c r="GR61" s="310">
        <f t="shared" si="824"/>
        <v>0</v>
      </c>
      <c r="GS61" s="310">
        <f t="shared" si="824"/>
        <v>0</v>
      </c>
      <c r="GT61" s="310">
        <f t="shared" si="824"/>
        <v>0</v>
      </c>
      <c r="GU61" s="310">
        <f t="shared" si="824"/>
        <v>0</v>
      </c>
      <c r="GV61" s="310">
        <f t="shared" si="824"/>
        <v>0</v>
      </c>
      <c r="GW61" s="310">
        <f t="shared" si="824"/>
        <v>0</v>
      </c>
      <c r="GX61" s="310">
        <f t="shared" si="824"/>
        <v>0</v>
      </c>
      <c r="GY61" s="310">
        <f t="shared" si="824"/>
        <v>0</v>
      </c>
      <c r="GZ61" s="310">
        <f t="shared" si="824"/>
        <v>0</v>
      </c>
      <c r="HA61" s="310">
        <f t="shared" si="824"/>
        <v>259538</v>
      </c>
      <c r="HB61" s="310">
        <f t="shared" si="824"/>
        <v>439615</v>
      </c>
      <c r="HC61" s="311">
        <f t="shared" si="824"/>
        <v>399439</v>
      </c>
    </row>
    <row r="62" spans="1:211" s="167" customFormat="1" x14ac:dyDescent="0.2">
      <c r="A62" s="317" t="s">
        <v>619</v>
      </c>
      <c r="B62" s="310">
        <f>B63+B64+B65+B66</f>
        <v>0</v>
      </c>
      <c r="C62" s="310">
        <f t="shared" ref="C62:D62" si="825">C63+C64+C65+C66</f>
        <v>0</v>
      </c>
      <c r="D62" s="310">
        <f t="shared" si="825"/>
        <v>0</v>
      </c>
      <c r="E62" s="310">
        <f>E63+E64+E65+E66</f>
        <v>0</v>
      </c>
      <c r="F62" s="310">
        <f t="shared" ref="F62:G62" si="826">F63+F64+F65+F66</f>
        <v>0</v>
      </c>
      <c r="G62" s="310">
        <f t="shared" si="826"/>
        <v>0</v>
      </c>
      <c r="H62" s="310">
        <f>H63+H64+H65+H66</f>
        <v>0</v>
      </c>
      <c r="I62" s="310">
        <f t="shared" ref="I62:J62" si="827">I63+I64+I65+I66</f>
        <v>0</v>
      </c>
      <c r="J62" s="310">
        <f t="shared" si="827"/>
        <v>0</v>
      </c>
      <c r="K62" s="310">
        <f>K63+K64+K65+K66</f>
        <v>0</v>
      </c>
      <c r="L62" s="310">
        <f t="shared" ref="L62:M62" si="828">L63+L64+L65+L66</f>
        <v>0</v>
      </c>
      <c r="M62" s="310">
        <f t="shared" si="828"/>
        <v>0</v>
      </c>
      <c r="N62" s="310">
        <f>N63+N64+N65+N66</f>
        <v>0</v>
      </c>
      <c r="O62" s="310">
        <f t="shared" ref="O62:P62" si="829">O63+O64+O65+O66</f>
        <v>0</v>
      </c>
      <c r="P62" s="310">
        <f t="shared" si="829"/>
        <v>0</v>
      </c>
      <c r="Q62" s="310">
        <f>Q63+Q64+Q65+Q66</f>
        <v>0</v>
      </c>
      <c r="R62" s="310">
        <f t="shared" ref="R62:S62" si="830">R63+R64+R65+R66</f>
        <v>0</v>
      </c>
      <c r="S62" s="310">
        <f t="shared" si="830"/>
        <v>0</v>
      </c>
      <c r="T62" s="310">
        <f>T63+T64+T65+T66</f>
        <v>0</v>
      </c>
      <c r="U62" s="310">
        <f t="shared" ref="U62:V62" si="831">U63+U64+U65+U66</f>
        <v>0</v>
      </c>
      <c r="V62" s="310">
        <f t="shared" si="831"/>
        <v>0</v>
      </c>
      <c r="W62" s="310">
        <f>W63+W64+W65+W66</f>
        <v>0</v>
      </c>
      <c r="X62" s="310">
        <f t="shared" ref="X62:CI62" si="832">X63+X64+X65+X66</f>
        <v>0</v>
      </c>
      <c r="Y62" s="310">
        <f t="shared" si="832"/>
        <v>0</v>
      </c>
      <c r="Z62" s="310">
        <f t="shared" si="832"/>
        <v>0</v>
      </c>
      <c r="AA62" s="310">
        <f t="shared" si="832"/>
        <v>0</v>
      </c>
      <c r="AB62" s="310">
        <f t="shared" ref="AB62" si="833">AB63+AB64+AB65+AB66</f>
        <v>0</v>
      </c>
      <c r="AC62" s="310">
        <f t="shared" si="832"/>
        <v>0</v>
      </c>
      <c r="AD62" s="310">
        <f t="shared" si="832"/>
        <v>170142</v>
      </c>
      <c r="AE62" s="310">
        <f t="shared" si="832"/>
        <v>170142</v>
      </c>
      <c r="AF62" s="310">
        <f t="shared" si="832"/>
        <v>0</v>
      </c>
      <c r="AG62" s="310">
        <f t="shared" si="832"/>
        <v>0</v>
      </c>
      <c r="AH62" s="310">
        <f t="shared" si="832"/>
        <v>0</v>
      </c>
      <c r="AI62" s="310">
        <f t="shared" si="832"/>
        <v>0</v>
      </c>
      <c r="AJ62" s="310">
        <f t="shared" si="832"/>
        <v>0</v>
      </c>
      <c r="AK62" s="310">
        <f t="shared" si="832"/>
        <v>0</v>
      </c>
      <c r="AL62" s="310">
        <f t="shared" si="832"/>
        <v>0</v>
      </c>
      <c r="AM62" s="310">
        <f t="shared" si="832"/>
        <v>0</v>
      </c>
      <c r="AN62" s="310">
        <f t="shared" si="832"/>
        <v>0</v>
      </c>
      <c r="AO62" s="310">
        <f t="shared" si="832"/>
        <v>0</v>
      </c>
      <c r="AP62" s="310">
        <f t="shared" si="832"/>
        <v>0</v>
      </c>
      <c r="AQ62" s="310">
        <f t="shared" si="832"/>
        <v>0</v>
      </c>
      <c r="AR62" s="310">
        <f>AR63+AR64+AR65+AR66</f>
        <v>0</v>
      </c>
      <c r="AS62" s="310">
        <f t="shared" ref="AS62:AT62" si="834">AS63+AS64+AS65+AS66</f>
        <v>0</v>
      </c>
      <c r="AT62" s="310">
        <f t="shared" si="834"/>
        <v>0</v>
      </c>
      <c r="AU62" s="310">
        <f t="shared" si="832"/>
        <v>0</v>
      </c>
      <c r="AV62" s="310">
        <f t="shared" si="832"/>
        <v>0</v>
      </c>
      <c r="AW62" s="310">
        <f t="shared" si="832"/>
        <v>0</v>
      </c>
      <c r="AX62" s="310">
        <f t="shared" si="832"/>
        <v>0</v>
      </c>
      <c r="AY62" s="310">
        <f t="shared" si="832"/>
        <v>0</v>
      </c>
      <c r="AZ62" s="310">
        <f t="shared" si="832"/>
        <v>0</v>
      </c>
      <c r="BA62" s="310">
        <f t="shared" si="832"/>
        <v>0</v>
      </c>
      <c r="BB62" s="310">
        <f t="shared" si="832"/>
        <v>0</v>
      </c>
      <c r="BC62" s="310">
        <f t="shared" si="832"/>
        <v>0</v>
      </c>
      <c r="BD62" s="310">
        <f t="shared" si="832"/>
        <v>0</v>
      </c>
      <c r="BE62" s="310">
        <f t="shared" si="832"/>
        <v>0</v>
      </c>
      <c r="BF62" s="310">
        <f t="shared" si="832"/>
        <v>0</v>
      </c>
      <c r="BG62" s="310">
        <f t="shared" si="832"/>
        <v>0</v>
      </c>
      <c r="BH62" s="310">
        <f t="shared" si="832"/>
        <v>0</v>
      </c>
      <c r="BI62" s="310">
        <f t="shared" si="832"/>
        <v>0</v>
      </c>
      <c r="BJ62" s="310">
        <f t="shared" si="832"/>
        <v>0</v>
      </c>
      <c r="BK62" s="310">
        <f t="shared" si="832"/>
        <v>0</v>
      </c>
      <c r="BL62" s="310">
        <f t="shared" si="832"/>
        <v>0</v>
      </c>
      <c r="BM62" s="310">
        <f t="shared" si="832"/>
        <v>0</v>
      </c>
      <c r="BN62" s="310">
        <f t="shared" si="832"/>
        <v>0</v>
      </c>
      <c r="BO62" s="310">
        <f t="shared" si="832"/>
        <v>0</v>
      </c>
      <c r="BP62" s="310">
        <f t="shared" si="832"/>
        <v>0</v>
      </c>
      <c r="BQ62" s="310">
        <f t="shared" si="832"/>
        <v>0</v>
      </c>
      <c r="BR62" s="310">
        <f t="shared" si="832"/>
        <v>0</v>
      </c>
      <c r="BS62" s="310">
        <f t="shared" si="832"/>
        <v>0</v>
      </c>
      <c r="BT62" s="310">
        <f t="shared" si="832"/>
        <v>0</v>
      </c>
      <c r="BU62" s="310">
        <f t="shared" si="832"/>
        <v>0</v>
      </c>
      <c r="BV62" s="310">
        <f t="shared" si="832"/>
        <v>0</v>
      </c>
      <c r="BW62" s="310">
        <f t="shared" si="832"/>
        <v>0</v>
      </c>
      <c r="BX62" s="310">
        <f t="shared" si="832"/>
        <v>0</v>
      </c>
      <c r="BY62" s="310">
        <f t="shared" si="832"/>
        <v>0</v>
      </c>
      <c r="BZ62" s="310">
        <f t="shared" si="832"/>
        <v>0</v>
      </c>
      <c r="CA62" s="310">
        <f t="shared" si="832"/>
        <v>0</v>
      </c>
      <c r="CB62" s="310">
        <f t="shared" si="832"/>
        <v>0</v>
      </c>
      <c r="CC62" s="310">
        <f t="shared" si="832"/>
        <v>0</v>
      </c>
      <c r="CD62" s="310">
        <f t="shared" si="832"/>
        <v>0</v>
      </c>
      <c r="CE62" s="310">
        <f t="shared" si="832"/>
        <v>0</v>
      </c>
      <c r="CF62" s="310">
        <f t="shared" si="832"/>
        <v>0</v>
      </c>
      <c r="CG62" s="310">
        <f t="shared" si="832"/>
        <v>0</v>
      </c>
      <c r="CH62" s="310">
        <f t="shared" si="832"/>
        <v>0</v>
      </c>
      <c r="CI62" s="310">
        <f t="shared" si="832"/>
        <v>0</v>
      </c>
      <c r="CJ62" s="310">
        <f t="shared" ref="CJ62:EU62" si="835">CJ63+CJ64+CJ65+CJ66</f>
        <v>0</v>
      </c>
      <c r="CK62" s="310">
        <f t="shared" si="835"/>
        <v>0</v>
      </c>
      <c r="CL62" s="310">
        <f t="shared" si="835"/>
        <v>0</v>
      </c>
      <c r="CM62" s="310">
        <f t="shared" si="835"/>
        <v>0</v>
      </c>
      <c r="CN62" s="310">
        <f t="shared" si="835"/>
        <v>0</v>
      </c>
      <c r="CO62" s="310">
        <f t="shared" si="835"/>
        <v>0</v>
      </c>
      <c r="CP62" s="310">
        <f t="shared" si="835"/>
        <v>0</v>
      </c>
      <c r="CQ62" s="310">
        <f t="shared" si="835"/>
        <v>0</v>
      </c>
      <c r="CR62" s="310">
        <f t="shared" si="835"/>
        <v>0</v>
      </c>
      <c r="CS62" s="310">
        <f t="shared" si="835"/>
        <v>0</v>
      </c>
      <c r="CT62" s="310">
        <f t="shared" si="835"/>
        <v>0</v>
      </c>
      <c r="CU62" s="310">
        <f t="shared" si="835"/>
        <v>0</v>
      </c>
      <c r="CV62" s="310">
        <f t="shared" si="835"/>
        <v>0</v>
      </c>
      <c r="CW62" s="310">
        <f t="shared" si="835"/>
        <v>0</v>
      </c>
      <c r="CX62" s="310">
        <f t="shared" si="835"/>
        <v>0</v>
      </c>
      <c r="CY62" s="310">
        <f t="shared" si="835"/>
        <v>0</v>
      </c>
      <c r="CZ62" s="310">
        <f t="shared" si="835"/>
        <v>0</v>
      </c>
      <c r="DA62" s="310">
        <f t="shared" si="835"/>
        <v>0</v>
      </c>
      <c r="DB62" s="310">
        <f t="shared" si="835"/>
        <v>0</v>
      </c>
      <c r="DC62" s="310">
        <f t="shared" si="835"/>
        <v>0</v>
      </c>
      <c r="DD62" s="310">
        <f t="shared" si="835"/>
        <v>0</v>
      </c>
      <c r="DE62" s="310">
        <f t="shared" si="835"/>
        <v>0</v>
      </c>
      <c r="DF62" s="310">
        <f t="shared" si="835"/>
        <v>0</v>
      </c>
      <c r="DG62" s="310">
        <f t="shared" si="835"/>
        <v>0</v>
      </c>
      <c r="DH62" s="310">
        <f t="shared" si="835"/>
        <v>0</v>
      </c>
      <c r="DI62" s="310">
        <f t="shared" si="835"/>
        <v>0</v>
      </c>
      <c r="DJ62" s="310">
        <f t="shared" si="835"/>
        <v>0</v>
      </c>
      <c r="DK62" s="310">
        <f t="shared" si="835"/>
        <v>0</v>
      </c>
      <c r="DL62" s="310">
        <f t="shared" si="835"/>
        <v>0</v>
      </c>
      <c r="DM62" s="310">
        <f t="shared" si="835"/>
        <v>0</v>
      </c>
      <c r="DN62" s="310">
        <f t="shared" si="835"/>
        <v>0</v>
      </c>
      <c r="DO62" s="310">
        <f t="shared" si="835"/>
        <v>0</v>
      </c>
      <c r="DP62" s="310">
        <f t="shared" si="835"/>
        <v>0</v>
      </c>
      <c r="DQ62" s="310">
        <f t="shared" si="835"/>
        <v>0</v>
      </c>
      <c r="DR62" s="395">
        <f t="shared" si="835"/>
        <v>0</v>
      </c>
      <c r="DS62" s="395">
        <f t="shared" si="835"/>
        <v>170142</v>
      </c>
      <c r="DT62" s="395">
        <f t="shared" si="835"/>
        <v>170142</v>
      </c>
      <c r="DU62" s="310">
        <f t="shared" si="835"/>
        <v>13114</v>
      </c>
      <c r="DV62" s="310">
        <f t="shared" si="835"/>
        <v>13141</v>
      </c>
      <c r="DW62" s="310">
        <f t="shared" si="835"/>
        <v>427</v>
      </c>
      <c r="DX62" s="310">
        <f t="shared" si="835"/>
        <v>4516</v>
      </c>
      <c r="DY62" s="310">
        <f t="shared" si="835"/>
        <v>5941</v>
      </c>
      <c r="DZ62" s="310">
        <f t="shared" si="835"/>
        <v>2684</v>
      </c>
      <c r="EA62" s="310">
        <f t="shared" si="835"/>
        <v>3632</v>
      </c>
      <c r="EB62" s="310">
        <f t="shared" si="835"/>
        <v>3632</v>
      </c>
      <c r="EC62" s="310">
        <f t="shared" si="835"/>
        <v>1973</v>
      </c>
      <c r="ED62" s="310">
        <f t="shared" si="835"/>
        <v>1500</v>
      </c>
      <c r="EE62" s="310">
        <f t="shared" si="835"/>
        <v>1500</v>
      </c>
      <c r="EF62" s="310">
        <f t="shared" si="835"/>
        <v>54</v>
      </c>
      <c r="EG62" s="310">
        <f t="shared" si="835"/>
        <v>1100</v>
      </c>
      <c r="EH62" s="310">
        <f t="shared" si="835"/>
        <v>247</v>
      </c>
      <c r="EI62" s="310">
        <f t="shared" si="835"/>
        <v>-121</v>
      </c>
      <c r="EJ62" s="310">
        <f t="shared" si="835"/>
        <v>0</v>
      </c>
      <c r="EK62" s="310">
        <f t="shared" si="835"/>
        <v>0</v>
      </c>
      <c r="EL62" s="310">
        <f t="shared" si="835"/>
        <v>0</v>
      </c>
      <c r="EM62" s="310">
        <f t="shared" si="835"/>
        <v>0</v>
      </c>
      <c r="EN62" s="310">
        <f t="shared" si="835"/>
        <v>0</v>
      </c>
      <c r="EO62" s="310">
        <f t="shared" si="835"/>
        <v>0</v>
      </c>
      <c r="EP62" s="310">
        <f t="shared" si="835"/>
        <v>235676</v>
      </c>
      <c r="EQ62" s="310">
        <f t="shared" si="835"/>
        <v>245012</v>
      </c>
      <c r="ER62" s="310">
        <f t="shared" si="835"/>
        <v>224280</v>
      </c>
      <c r="ES62" s="310">
        <f t="shared" si="835"/>
        <v>0</v>
      </c>
      <c r="ET62" s="310">
        <f t="shared" si="835"/>
        <v>0</v>
      </c>
      <c r="EU62" s="310">
        <f t="shared" si="835"/>
        <v>0</v>
      </c>
      <c r="EV62" s="395">
        <f t="shared" ref="EV62:HC62" si="836">EV63+EV64+EV65+EV66</f>
        <v>259538</v>
      </c>
      <c r="EW62" s="395">
        <f t="shared" si="836"/>
        <v>269473</v>
      </c>
      <c r="EX62" s="395">
        <f t="shared" si="836"/>
        <v>229297</v>
      </c>
      <c r="EY62" s="310">
        <f t="shared" si="836"/>
        <v>0</v>
      </c>
      <c r="EZ62" s="310">
        <f t="shared" si="836"/>
        <v>0</v>
      </c>
      <c r="FA62" s="310">
        <f t="shared" si="836"/>
        <v>0</v>
      </c>
      <c r="FB62" s="310">
        <f t="shared" si="836"/>
        <v>0</v>
      </c>
      <c r="FC62" s="310">
        <f t="shared" si="836"/>
        <v>0</v>
      </c>
      <c r="FD62" s="310">
        <f t="shared" si="836"/>
        <v>0</v>
      </c>
      <c r="FE62" s="310">
        <f t="shared" si="836"/>
        <v>0</v>
      </c>
      <c r="FF62" s="310">
        <f t="shared" si="836"/>
        <v>0</v>
      </c>
      <c r="FG62" s="310">
        <f t="shared" si="836"/>
        <v>0</v>
      </c>
      <c r="FH62" s="310">
        <f t="shared" si="836"/>
        <v>0</v>
      </c>
      <c r="FI62" s="310">
        <f t="shared" si="836"/>
        <v>0</v>
      </c>
      <c r="FJ62" s="310">
        <f t="shared" si="836"/>
        <v>0</v>
      </c>
      <c r="FK62" s="310">
        <f t="shared" si="836"/>
        <v>0</v>
      </c>
      <c r="FL62" s="310">
        <f t="shared" si="836"/>
        <v>0</v>
      </c>
      <c r="FM62" s="310">
        <f t="shared" si="836"/>
        <v>0</v>
      </c>
      <c r="FN62" s="310">
        <f t="shared" si="836"/>
        <v>0</v>
      </c>
      <c r="FO62" s="310">
        <f t="shared" si="836"/>
        <v>0</v>
      </c>
      <c r="FP62" s="310">
        <f t="shared" si="836"/>
        <v>0</v>
      </c>
      <c r="FQ62" s="310">
        <f t="shared" si="836"/>
        <v>0</v>
      </c>
      <c r="FR62" s="310">
        <f t="shared" si="836"/>
        <v>0</v>
      </c>
      <c r="FS62" s="310">
        <f t="shared" si="836"/>
        <v>0</v>
      </c>
      <c r="FT62" s="310">
        <f t="shared" si="836"/>
        <v>0</v>
      </c>
      <c r="FU62" s="310">
        <f t="shared" si="836"/>
        <v>0</v>
      </c>
      <c r="FV62" s="310">
        <f t="shared" si="836"/>
        <v>0</v>
      </c>
      <c r="FW62" s="310">
        <f t="shared" si="836"/>
        <v>0</v>
      </c>
      <c r="FX62" s="310">
        <f t="shared" si="836"/>
        <v>0</v>
      </c>
      <c r="FY62" s="310">
        <f t="shared" si="836"/>
        <v>0</v>
      </c>
      <c r="FZ62" s="310">
        <f t="shared" si="836"/>
        <v>0</v>
      </c>
      <c r="GA62" s="310">
        <f t="shared" si="836"/>
        <v>0</v>
      </c>
      <c r="GB62" s="310">
        <f t="shared" si="836"/>
        <v>0</v>
      </c>
      <c r="GC62" s="310">
        <f t="shared" si="836"/>
        <v>0</v>
      </c>
      <c r="GD62" s="310">
        <f t="shared" si="836"/>
        <v>0</v>
      </c>
      <c r="GE62" s="310">
        <f t="shared" si="836"/>
        <v>0</v>
      </c>
      <c r="GF62" s="310">
        <f t="shared" si="836"/>
        <v>0</v>
      </c>
      <c r="GG62" s="310">
        <f t="shared" si="836"/>
        <v>0</v>
      </c>
      <c r="GH62" s="310">
        <f t="shared" si="836"/>
        <v>0</v>
      </c>
      <c r="GI62" s="310">
        <f t="shared" si="836"/>
        <v>0</v>
      </c>
      <c r="GJ62" s="310">
        <f t="shared" si="836"/>
        <v>0</v>
      </c>
      <c r="GK62" s="310">
        <f t="shared" si="836"/>
        <v>0</v>
      </c>
      <c r="GL62" s="310">
        <f t="shared" si="836"/>
        <v>0</v>
      </c>
      <c r="GM62" s="310">
        <f t="shared" si="836"/>
        <v>0</v>
      </c>
      <c r="GN62" s="310">
        <f t="shared" si="836"/>
        <v>0</v>
      </c>
      <c r="GO62" s="310">
        <f t="shared" si="836"/>
        <v>0</v>
      </c>
      <c r="GP62" s="310">
        <f t="shared" si="836"/>
        <v>0</v>
      </c>
      <c r="GQ62" s="310">
        <f t="shared" si="836"/>
        <v>0</v>
      </c>
      <c r="GR62" s="310">
        <f t="shared" si="836"/>
        <v>0</v>
      </c>
      <c r="GS62" s="310">
        <f t="shared" si="836"/>
        <v>0</v>
      </c>
      <c r="GT62" s="310">
        <f t="shared" si="836"/>
        <v>0</v>
      </c>
      <c r="GU62" s="310">
        <f t="shared" si="836"/>
        <v>0</v>
      </c>
      <c r="GV62" s="310">
        <f t="shared" si="836"/>
        <v>0</v>
      </c>
      <c r="GW62" s="310">
        <f t="shared" si="836"/>
        <v>0</v>
      </c>
      <c r="GX62" s="310">
        <f t="shared" si="836"/>
        <v>0</v>
      </c>
      <c r="GY62" s="310">
        <f t="shared" si="836"/>
        <v>0</v>
      </c>
      <c r="GZ62" s="310">
        <f t="shared" si="836"/>
        <v>0</v>
      </c>
      <c r="HA62" s="310">
        <f t="shared" si="836"/>
        <v>259538</v>
      </c>
      <c r="HB62" s="310">
        <f t="shared" si="836"/>
        <v>439615</v>
      </c>
      <c r="HC62" s="311">
        <f t="shared" si="836"/>
        <v>399439</v>
      </c>
    </row>
    <row r="63" spans="1:211" x14ac:dyDescent="0.2">
      <c r="A63" s="319" t="s">
        <v>620</v>
      </c>
      <c r="B63" s="306">
        <v>0</v>
      </c>
      <c r="C63" s="306"/>
      <c r="D63" s="306">
        <f t="shared" ref="D63:D66" si="837">B63+C63</f>
        <v>0</v>
      </c>
      <c r="E63" s="306">
        <v>0</v>
      </c>
      <c r="F63" s="306"/>
      <c r="G63" s="306">
        <f t="shared" ref="G63:G66" si="838">E63+F63</f>
        <v>0</v>
      </c>
      <c r="H63" s="306">
        <v>0</v>
      </c>
      <c r="I63" s="306"/>
      <c r="J63" s="306">
        <f t="shared" ref="J63:J66" si="839">H63+I63</f>
        <v>0</v>
      </c>
      <c r="K63" s="306">
        <v>0</v>
      </c>
      <c r="L63" s="306"/>
      <c r="M63" s="306">
        <f t="shared" ref="M63:M66" si="840">K63+L63</f>
        <v>0</v>
      </c>
      <c r="N63" s="306">
        <v>0</v>
      </c>
      <c r="O63" s="306"/>
      <c r="P63" s="306">
        <f t="shared" ref="P63:P66" si="841">N63+O63</f>
        <v>0</v>
      </c>
      <c r="Q63" s="306">
        <v>0</v>
      </c>
      <c r="R63" s="306"/>
      <c r="S63" s="306">
        <f t="shared" ref="S63:S66" si="842">Q63+R63</f>
        <v>0</v>
      </c>
      <c r="T63" s="306">
        <v>0</v>
      </c>
      <c r="U63" s="306"/>
      <c r="V63" s="306">
        <f t="shared" ref="V63:V66" si="843">T63+U63</f>
        <v>0</v>
      </c>
      <c r="W63" s="306">
        <v>0</v>
      </c>
      <c r="X63" s="306"/>
      <c r="Y63" s="306">
        <f t="shared" ref="Y63:Y66" si="844">W63+X63</f>
        <v>0</v>
      </c>
      <c r="Z63" s="306">
        <v>0</v>
      </c>
      <c r="AA63" s="306"/>
      <c r="AB63" s="306"/>
      <c r="AC63" s="306"/>
      <c r="AD63" s="306"/>
      <c r="AE63" s="306"/>
      <c r="AF63" s="306"/>
      <c r="AG63" s="306"/>
      <c r="AH63" s="306">
        <f t="shared" ref="AH63:AH66" si="845">AF63+AG63</f>
        <v>0</v>
      </c>
      <c r="AI63" s="306"/>
      <c r="AJ63" s="306"/>
      <c r="AK63" s="306">
        <f t="shared" ref="AK63:AK66" si="846">AI63+AJ63</f>
        <v>0</v>
      </c>
      <c r="AL63" s="306"/>
      <c r="AM63" s="306"/>
      <c r="AN63" s="306">
        <f t="shared" ref="AN63:AN66" si="847">AL63+AM63</f>
        <v>0</v>
      </c>
      <c r="AO63" s="306"/>
      <c r="AP63" s="306"/>
      <c r="AQ63" s="306">
        <f t="shared" ref="AQ63:AQ66" si="848">AO63+AP63</f>
        <v>0</v>
      </c>
      <c r="AR63" s="306"/>
      <c r="AS63" s="306"/>
      <c r="AT63" s="306">
        <f t="shared" ref="AT63:AT66" si="849">AR63+AS63</f>
        <v>0</v>
      </c>
      <c r="AU63" s="306"/>
      <c r="AV63" s="306"/>
      <c r="AW63" s="306">
        <f t="shared" ref="AW63:AW66" si="850">AU63+AV63</f>
        <v>0</v>
      </c>
      <c r="AX63" s="306"/>
      <c r="AY63" s="306"/>
      <c r="AZ63" s="306">
        <f t="shared" ref="AZ63:AZ66" si="851">AX63+AY63</f>
        <v>0</v>
      </c>
      <c r="BA63" s="306"/>
      <c r="BB63" s="306"/>
      <c r="BC63" s="306">
        <f t="shared" ref="BC63:BC66" si="852">BA63+BB63</f>
        <v>0</v>
      </c>
      <c r="BD63" s="306"/>
      <c r="BE63" s="306"/>
      <c r="BF63" s="306">
        <f t="shared" ref="BF63:BF66" si="853">BD63+BE63</f>
        <v>0</v>
      </c>
      <c r="BG63" s="306"/>
      <c r="BH63" s="306"/>
      <c r="BI63" s="306">
        <f t="shared" ref="BI63:BI66" si="854">BG63+BH63</f>
        <v>0</v>
      </c>
      <c r="BJ63" s="306"/>
      <c r="BK63" s="306"/>
      <c r="BL63" s="306">
        <f t="shared" ref="BL63:BL66" si="855">BJ63+BK63</f>
        <v>0</v>
      </c>
      <c r="BM63" s="306"/>
      <c r="BN63" s="306"/>
      <c r="BO63" s="306">
        <f t="shared" ref="BO63:BO66" si="856">BM63+BN63</f>
        <v>0</v>
      </c>
      <c r="BP63" s="306"/>
      <c r="BQ63" s="306"/>
      <c r="BR63" s="306">
        <f t="shared" ref="BR63:BR66" si="857">BP63+BQ63</f>
        <v>0</v>
      </c>
      <c r="BS63" s="306"/>
      <c r="BT63" s="306"/>
      <c r="BU63" s="306">
        <f t="shared" ref="BU63:BU66" si="858">BS63+BT63</f>
        <v>0</v>
      </c>
      <c r="BV63" s="306"/>
      <c r="BW63" s="306"/>
      <c r="BX63" s="306">
        <f t="shared" ref="BX63:BX66" si="859">BV63+BW63</f>
        <v>0</v>
      </c>
      <c r="BY63" s="306"/>
      <c r="BZ63" s="306"/>
      <c r="CA63" s="306">
        <f t="shared" ref="CA63:CA66" si="860">BY63+BZ63</f>
        <v>0</v>
      </c>
      <c r="CB63" s="306"/>
      <c r="CC63" s="306"/>
      <c r="CD63" s="306">
        <f t="shared" ref="CD63:CD66" si="861">CB63+CC63</f>
        <v>0</v>
      </c>
      <c r="CE63" s="306"/>
      <c r="CF63" s="306"/>
      <c r="CG63" s="306">
        <f t="shared" ref="CG63:CG66" si="862">CE63+CF63</f>
        <v>0</v>
      </c>
      <c r="CH63" s="306"/>
      <c r="CI63" s="306"/>
      <c r="CJ63" s="306">
        <f t="shared" ref="CJ63:CJ66" si="863">CH63+CI63</f>
        <v>0</v>
      </c>
      <c r="CK63" s="306"/>
      <c r="CL63" s="306"/>
      <c r="CM63" s="306">
        <f t="shared" ref="CM63:CM66" si="864">CK63+CL63</f>
        <v>0</v>
      </c>
      <c r="CN63" s="306"/>
      <c r="CO63" s="306"/>
      <c r="CP63" s="306">
        <f t="shared" ref="CP63:CP66" si="865">CN63+CO63</f>
        <v>0</v>
      </c>
      <c r="CQ63" s="306"/>
      <c r="CR63" s="306"/>
      <c r="CS63" s="306">
        <f t="shared" ref="CS63:CS66" si="866">CQ63+CR63</f>
        <v>0</v>
      </c>
      <c r="CT63" s="306"/>
      <c r="CU63" s="306"/>
      <c r="CV63" s="306">
        <f t="shared" ref="CV63:CV66" si="867">CT63+CU63</f>
        <v>0</v>
      </c>
      <c r="CW63" s="306"/>
      <c r="CX63" s="306"/>
      <c r="CY63" s="306">
        <f t="shared" ref="CY63:CY66" si="868">CW63+CX63</f>
        <v>0</v>
      </c>
      <c r="CZ63" s="306"/>
      <c r="DA63" s="306"/>
      <c r="DB63" s="306">
        <f t="shared" ref="DB63:DB66" si="869">CZ63+DA63</f>
        <v>0</v>
      </c>
      <c r="DC63" s="306"/>
      <c r="DD63" s="306"/>
      <c r="DE63" s="306">
        <f t="shared" ref="DE63:DE66" si="870">DC63+DD63</f>
        <v>0</v>
      </c>
      <c r="DF63" s="306"/>
      <c r="DG63" s="306"/>
      <c r="DH63" s="306">
        <f t="shared" ref="DH63:DH66" si="871">DF63+DG63</f>
        <v>0</v>
      </c>
      <c r="DI63" s="306"/>
      <c r="DJ63" s="306"/>
      <c r="DK63" s="306">
        <f t="shared" ref="DK63:DK66" si="872">DI63+DJ63</f>
        <v>0</v>
      </c>
      <c r="DL63" s="306"/>
      <c r="DM63" s="306"/>
      <c r="DN63" s="306">
        <f t="shared" ref="DN63:DN66" si="873">DL63+DM63</f>
        <v>0</v>
      </c>
      <c r="DO63" s="306"/>
      <c r="DP63" s="306"/>
      <c r="DQ63" s="306">
        <f t="shared" ref="DQ63:DQ66" si="874">DO63+DP63</f>
        <v>0</v>
      </c>
      <c r="DR63" s="394">
        <f t="shared" ref="DR63:DT66" si="875">B63+E63+H63+K63+N63+Q63+T63+W63+Z63+AC63+AF63+AI63+AL63+AO63+AR63+AU63+AX63+BA63+BD63+BG63+BJ63+BM63+BP63+BS63+BV63+BY63+CB63+CE63+CH63+CK63+CN63+CQ63+CT63+CW63+CZ63+DC63+DF63+DI63+DL63+DO63</f>
        <v>0</v>
      </c>
      <c r="DS63" s="394">
        <f t="shared" si="875"/>
        <v>0</v>
      </c>
      <c r="DT63" s="394">
        <f t="shared" si="875"/>
        <v>0</v>
      </c>
      <c r="DU63" s="306">
        <v>13114</v>
      </c>
      <c r="DV63" s="306">
        <v>13114</v>
      </c>
      <c r="DW63" s="306">
        <v>400</v>
      </c>
      <c r="DX63" s="306">
        <v>4516</v>
      </c>
      <c r="DY63" s="306">
        <v>4516</v>
      </c>
      <c r="DZ63" s="306">
        <v>1259</v>
      </c>
      <c r="EA63" s="306">
        <v>3632</v>
      </c>
      <c r="EB63" s="306">
        <v>3632</v>
      </c>
      <c r="EC63" s="306">
        <v>1973</v>
      </c>
      <c r="ED63" s="306">
        <v>1500</v>
      </c>
      <c r="EE63" s="306">
        <v>1500</v>
      </c>
      <c r="EF63" s="306">
        <v>54</v>
      </c>
      <c r="EG63" s="306">
        <v>1100</v>
      </c>
      <c r="EH63" s="306">
        <v>1100</v>
      </c>
      <c r="EI63" s="306">
        <v>732</v>
      </c>
      <c r="EJ63" s="306"/>
      <c r="EK63" s="306"/>
      <c r="EL63" s="306"/>
      <c r="EM63" s="306"/>
      <c r="EN63" s="306"/>
      <c r="EO63" s="306"/>
      <c r="EP63" s="306">
        <v>235676</v>
      </c>
      <c r="EQ63" s="306">
        <v>245012</v>
      </c>
      <c r="ER63" s="306">
        <v>224280</v>
      </c>
      <c r="ES63" s="306"/>
      <c r="ET63" s="306"/>
      <c r="EU63" s="306"/>
      <c r="EV63" s="394">
        <f t="shared" ref="EV63:EX66" si="876">DU63+DX63+EA63+ED63+EG63+EJ63+EM63+EP63+ES63</f>
        <v>259538</v>
      </c>
      <c r="EW63" s="394">
        <f t="shared" si="876"/>
        <v>268874</v>
      </c>
      <c r="EX63" s="394">
        <f t="shared" si="876"/>
        <v>228698</v>
      </c>
      <c r="EY63" s="306"/>
      <c r="EZ63" s="306"/>
      <c r="FA63" s="306">
        <f t="shared" ref="FA63:FA66" si="877">EY63+EZ63</f>
        <v>0</v>
      </c>
      <c r="FB63" s="306"/>
      <c r="FC63" s="306"/>
      <c r="FD63" s="306">
        <f t="shared" ref="FD63:FD66" si="878">FB63+FC63</f>
        <v>0</v>
      </c>
      <c r="FE63" s="306"/>
      <c r="FF63" s="306"/>
      <c r="FG63" s="306">
        <f t="shared" ref="FG63:FG66" si="879">FE63+FF63</f>
        <v>0</v>
      </c>
      <c r="FH63" s="306"/>
      <c r="FI63" s="306"/>
      <c r="FJ63" s="306">
        <f t="shared" ref="FJ63:FJ66" si="880">FH63+FI63</f>
        <v>0</v>
      </c>
      <c r="FK63" s="334"/>
      <c r="FL63" s="306"/>
      <c r="FM63" s="306">
        <f t="shared" ref="FM63:FM66" si="881">FK63+FL63</f>
        <v>0</v>
      </c>
      <c r="FN63" s="334"/>
      <c r="FO63" s="306"/>
      <c r="FP63" s="306">
        <f t="shared" ref="FP63:FP66" si="882">FN63+FO63</f>
        <v>0</v>
      </c>
      <c r="FQ63" s="334"/>
      <c r="FR63" s="306"/>
      <c r="FS63" s="306">
        <f t="shared" ref="FS63:FS66" si="883">FQ63+FR63</f>
        <v>0</v>
      </c>
      <c r="FT63" s="334"/>
      <c r="FU63" s="306"/>
      <c r="FV63" s="306">
        <f t="shared" ref="FV63:FV66" si="884">FT63+FU63</f>
        <v>0</v>
      </c>
      <c r="FW63" s="334"/>
      <c r="FX63" s="306"/>
      <c r="FY63" s="306">
        <f t="shared" ref="FY63:FY66" si="885">FW63+FX63</f>
        <v>0</v>
      </c>
      <c r="FZ63" s="334"/>
      <c r="GA63" s="306"/>
      <c r="GB63" s="306">
        <f t="shared" ref="GB63:GB66" si="886">FZ63+GA63</f>
        <v>0</v>
      </c>
      <c r="GC63" s="334"/>
      <c r="GD63" s="306"/>
      <c r="GE63" s="306">
        <f t="shared" ref="GE63:GE66" si="887">GC63+GD63</f>
        <v>0</v>
      </c>
      <c r="GF63" s="334"/>
      <c r="GG63" s="306"/>
      <c r="GH63" s="306">
        <f t="shared" ref="GH63:GH66" si="888">GF63+GG63</f>
        <v>0</v>
      </c>
      <c r="GI63" s="334"/>
      <c r="GJ63" s="306"/>
      <c r="GK63" s="306">
        <f t="shared" ref="GK63:GK66" si="889">GI63+GJ63</f>
        <v>0</v>
      </c>
      <c r="GL63" s="334">
        <f t="shared" ref="GL63:GN66" si="890">EY63+FB63+FE63+FH63+FK63+FN63+FQ63+FT63+FW63+FZ63+GC63+GF63+GI63</f>
        <v>0</v>
      </c>
      <c r="GM63" s="334">
        <f t="shared" si="890"/>
        <v>0</v>
      </c>
      <c r="GN63" s="334">
        <f t="shared" si="890"/>
        <v>0</v>
      </c>
      <c r="GO63" s="334">
        <f>SUM(GB63:GN63)</f>
        <v>0</v>
      </c>
      <c r="GP63" s="306"/>
      <c r="GQ63" s="306">
        <f t="shared" ref="GQ63:GQ66" si="891">GO63+GP63</f>
        <v>0</v>
      </c>
      <c r="GR63" s="334">
        <f>SUM(GE63:GQ63)</f>
        <v>0</v>
      </c>
      <c r="GS63" s="306"/>
      <c r="GT63" s="306">
        <f t="shared" ref="GT63:GT66" si="892">GR63+GS63</f>
        <v>0</v>
      </c>
      <c r="GU63" s="334">
        <f>SUM(GH63:GT63)</f>
        <v>0</v>
      </c>
      <c r="GV63" s="306"/>
      <c r="GW63" s="306">
        <f t="shared" ref="GW63:GW66" si="893">GU63+GV63</f>
        <v>0</v>
      </c>
      <c r="GX63" s="334">
        <f t="shared" ref="GX63:GZ66" si="894">GL63+GO63+GR63+GU63</f>
        <v>0</v>
      </c>
      <c r="GY63" s="334">
        <f t="shared" si="894"/>
        <v>0</v>
      </c>
      <c r="GZ63" s="334">
        <f t="shared" si="894"/>
        <v>0</v>
      </c>
      <c r="HA63" s="334">
        <f t="shared" ref="HA63:HC66" si="895">GX63+EV63+DR63</f>
        <v>259538</v>
      </c>
      <c r="HB63" s="334">
        <f t="shared" si="895"/>
        <v>268874</v>
      </c>
      <c r="HC63" s="347">
        <f t="shared" si="895"/>
        <v>228698</v>
      </c>
    </row>
    <row r="64" spans="1:211" x14ac:dyDescent="0.2">
      <c r="A64" s="318" t="s">
        <v>621</v>
      </c>
      <c r="B64" s="306">
        <v>0</v>
      </c>
      <c r="C64" s="306"/>
      <c r="D64" s="306">
        <f t="shared" si="837"/>
        <v>0</v>
      </c>
      <c r="E64" s="306">
        <v>0</v>
      </c>
      <c r="F64" s="306"/>
      <c r="G64" s="306">
        <f t="shared" si="838"/>
        <v>0</v>
      </c>
      <c r="H64" s="306">
        <v>0</v>
      </c>
      <c r="I64" s="306"/>
      <c r="J64" s="306">
        <f t="shared" si="839"/>
        <v>0</v>
      </c>
      <c r="K64" s="306">
        <v>0</v>
      </c>
      <c r="L64" s="306"/>
      <c r="M64" s="306">
        <f t="shared" si="840"/>
        <v>0</v>
      </c>
      <c r="N64" s="306">
        <v>0</v>
      </c>
      <c r="O64" s="306"/>
      <c r="P64" s="306">
        <f t="shared" si="841"/>
        <v>0</v>
      </c>
      <c r="Q64" s="306">
        <v>0</v>
      </c>
      <c r="R64" s="306"/>
      <c r="S64" s="306">
        <f t="shared" si="842"/>
        <v>0</v>
      </c>
      <c r="T64" s="306">
        <v>0</v>
      </c>
      <c r="U64" s="306"/>
      <c r="V64" s="306">
        <f t="shared" si="843"/>
        <v>0</v>
      </c>
      <c r="W64" s="306">
        <v>0</v>
      </c>
      <c r="X64" s="306"/>
      <c r="Y64" s="306">
        <f t="shared" si="844"/>
        <v>0</v>
      </c>
      <c r="Z64" s="306">
        <v>0</v>
      </c>
      <c r="AA64" s="306"/>
      <c r="AB64" s="306"/>
      <c r="AC64" s="306"/>
      <c r="AD64" s="306"/>
      <c r="AE64" s="306"/>
      <c r="AF64" s="306"/>
      <c r="AG64" s="306"/>
      <c r="AH64" s="306">
        <f t="shared" si="845"/>
        <v>0</v>
      </c>
      <c r="AI64" s="306"/>
      <c r="AJ64" s="306"/>
      <c r="AK64" s="306">
        <f t="shared" si="846"/>
        <v>0</v>
      </c>
      <c r="AL64" s="306"/>
      <c r="AM64" s="306"/>
      <c r="AN64" s="306">
        <f t="shared" si="847"/>
        <v>0</v>
      </c>
      <c r="AO64" s="306"/>
      <c r="AP64" s="306"/>
      <c r="AQ64" s="306">
        <f t="shared" si="848"/>
        <v>0</v>
      </c>
      <c r="AR64" s="306"/>
      <c r="AS64" s="306"/>
      <c r="AT64" s="306">
        <f t="shared" si="849"/>
        <v>0</v>
      </c>
      <c r="AU64" s="306"/>
      <c r="AV64" s="306"/>
      <c r="AW64" s="306">
        <f t="shared" si="850"/>
        <v>0</v>
      </c>
      <c r="AX64" s="306"/>
      <c r="AY64" s="306"/>
      <c r="AZ64" s="306">
        <f t="shared" si="851"/>
        <v>0</v>
      </c>
      <c r="BA64" s="306"/>
      <c r="BB64" s="306"/>
      <c r="BC64" s="306">
        <f t="shared" si="852"/>
        <v>0</v>
      </c>
      <c r="BD64" s="306"/>
      <c r="BE64" s="306"/>
      <c r="BF64" s="306">
        <f t="shared" si="853"/>
        <v>0</v>
      </c>
      <c r="BG64" s="306"/>
      <c r="BH64" s="306"/>
      <c r="BI64" s="306">
        <f t="shared" si="854"/>
        <v>0</v>
      </c>
      <c r="BJ64" s="306"/>
      <c r="BK64" s="306"/>
      <c r="BL64" s="306">
        <f t="shared" si="855"/>
        <v>0</v>
      </c>
      <c r="BM64" s="306"/>
      <c r="BN64" s="306"/>
      <c r="BO64" s="306">
        <f t="shared" si="856"/>
        <v>0</v>
      </c>
      <c r="BP64" s="306"/>
      <c r="BQ64" s="306"/>
      <c r="BR64" s="306">
        <f t="shared" si="857"/>
        <v>0</v>
      </c>
      <c r="BS64" s="306"/>
      <c r="BT64" s="306"/>
      <c r="BU64" s="306">
        <f t="shared" si="858"/>
        <v>0</v>
      </c>
      <c r="BV64" s="306"/>
      <c r="BW64" s="306"/>
      <c r="BX64" s="306">
        <f t="shared" si="859"/>
        <v>0</v>
      </c>
      <c r="BY64" s="306"/>
      <c r="BZ64" s="306"/>
      <c r="CA64" s="306">
        <f t="shared" si="860"/>
        <v>0</v>
      </c>
      <c r="CB64" s="306"/>
      <c r="CC64" s="306"/>
      <c r="CD64" s="306">
        <f t="shared" si="861"/>
        <v>0</v>
      </c>
      <c r="CE64" s="306"/>
      <c r="CF64" s="306"/>
      <c r="CG64" s="306">
        <f t="shared" si="862"/>
        <v>0</v>
      </c>
      <c r="CH64" s="306"/>
      <c r="CI64" s="306"/>
      <c r="CJ64" s="306">
        <f t="shared" si="863"/>
        <v>0</v>
      </c>
      <c r="CK64" s="306"/>
      <c r="CL64" s="306"/>
      <c r="CM64" s="306">
        <f t="shared" si="864"/>
        <v>0</v>
      </c>
      <c r="CN64" s="306"/>
      <c r="CO64" s="306"/>
      <c r="CP64" s="306">
        <f t="shared" si="865"/>
        <v>0</v>
      </c>
      <c r="CQ64" s="306"/>
      <c r="CR64" s="306"/>
      <c r="CS64" s="306">
        <f t="shared" si="866"/>
        <v>0</v>
      </c>
      <c r="CT64" s="306"/>
      <c r="CU64" s="306"/>
      <c r="CV64" s="306">
        <f t="shared" si="867"/>
        <v>0</v>
      </c>
      <c r="CW64" s="306"/>
      <c r="CX64" s="306"/>
      <c r="CY64" s="306">
        <f t="shared" si="868"/>
        <v>0</v>
      </c>
      <c r="CZ64" s="306"/>
      <c r="DA64" s="306"/>
      <c r="DB64" s="306">
        <f t="shared" si="869"/>
        <v>0</v>
      </c>
      <c r="DC64" s="306"/>
      <c r="DD64" s="306"/>
      <c r="DE64" s="306">
        <f t="shared" si="870"/>
        <v>0</v>
      </c>
      <c r="DF64" s="306"/>
      <c r="DG64" s="306"/>
      <c r="DH64" s="306">
        <f t="shared" si="871"/>
        <v>0</v>
      </c>
      <c r="DI64" s="306"/>
      <c r="DJ64" s="306"/>
      <c r="DK64" s="306">
        <f t="shared" si="872"/>
        <v>0</v>
      </c>
      <c r="DL64" s="306"/>
      <c r="DM64" s="306"/>
      <c r="DN64" s="306">
        <f t="shared" si="873"/>
        <v>0</v>
      </c>
      <c r="DO64" s="306"/>
      <c r="DP64" s="306"/>
      <c r="DQ64" s="306">
        <f t="shared" si="874"/>
        <v>0</v>
      </c>
      <c r="DR64" s="394">
        <f t="shared" si="875"/>
        <v>0</v>
      </c>
      <c r="DS64" s="394">
        <f t="shared" si="875"/>
        <v>0</v>
      </c>
      <c r="DT64" s="394">
        <f t="shared" si="875"/>
        <v>0</v>
      </c>
      <c r="DU64" s="306"/>
      <c r="DV64" s="306"/>
      <c r="DW64" s="306"/>
      <c r="DX64" s="306"/>
      <c r="DY64" s="306"/>
      <c r="DZ64" s="306"/>
      <c r="EA64" s="306"/>
      <c r="EB64" s="306"/>
      <c r="EC64" s="306"/>
      <c r="ED64" s="306"/>
      <c r="EE64" s="306"/>
      <c r="EF64" s="306"/>
      <c r="EG64" s="306"/>
      <c r="EH64" s="306"/>
      <c r="EI64" s="306"/>
      <c r="EJ64" s="306">
        <v>0</v>
      </c>
      <c r="EK64" s="306"/>
      <c r="EL64" s="306"/>
      <c r="EM64" s="306"/>
      <c r="EN64" s="306"/>
      <c r="EO64" s="306"/>
      <c r="EP64" s="306"/>
      <c r="EQ64" s="306"/>
      <c r="ER64" s="306"/>
      <c r="ES64" s="306"/>
      <c r="ET64" s="306"/>
      <c r="EU64" s="306"/>
      <c r="EV64" s="394">
        <f t="shared" si="876"/>
        <v>0</v>
      </c>
      <c r="EW64" s="394">
        <f t="shared" si="876"/>
        <v>0</v>
      </c>
      <c r="EX64" s="394">
        <f t="shared" si="876"/>
        <v>0</v>
      </c>
      <c r="EY64" s="306"/>
      <c r="EZ64" s="306"/>
      <c r="FA64" s="306">
        <f t="shared" si="877"/>
        <v>0</v>
      </c>
      <c r="FB64" s="306"/>
      <c r="FC64" s="306"/>
      <c r="FD64" s="306">
        <f t="shared" si="878"/>
        <v>0</v>
      </c>
      <c r="FE64" s="306"/>
      <c r="FF64" s="306"/>
      <c r="FG64" s="306">
        <f t="shared" si="879"/>
        <v>0</v>
      </c>
      <c r="FH64" s="306"/>
      <c r="FI64" s="306"/>
      <c r="FJ64" s="306">
        <f t="shared" si="880"/>
        <v>0</v>
      </c>
      <c r="FK64" s="334"/>
      <c r="FL64" s="306"/>
      <c r="FM64" s="306">
        <f t="shared" si="881"/>
        <v>0</v>
      </c>
      <c r="FN64" s="334"/>
      <c r="FO64" s="306"/>
      <c r="FP64" s="306">
        <f t="shared" si="882"/>
        <v>0</v>
      </c>
      <c r="FQ64" s="334"/>
      <c r="FR64" s="306"/>
      <c r="FS64" s="306">
        <f t="shared" si="883"/>
        <v>0</v>
      </c>
      <c r="FT64" s="334"/>
      <c r="FU64" s="306"/>
      <c r="FV64" s="306">
        <f t="shared" si="884"/>
        <v>0</v>
      </c>
      <c r="FW64" s="334"/>
      <c r="FX64" s="306"/>
      <c r="FY64" s="306">
        <f t="shared" si="885"/>
        <v>0</v>
      </c>
      <c r="FZ64" s="334"/>
      <c r="GA64" s="306"/>
      <c r="GB64" s="306">
        <f t="shared" si="886"/>
        <v>0</v>
      </c>
      <c r="GC64" s="334"/>
      <c r="GD64" s="306"/>
      <c r="GE64" s="306">
        <f t="shared" si="887"/>
        <v>0</v>
      </c>
      <c r="GF64" s="334"/>
      <c r="GG64" s="306"/>
      <c r="GH64" s="306">
        <f t="shared" si="888"/>
        <v>0</v>
      </c>
      <c r="GI64" s="334"/>
      <c r="GJ64" s="306"/>
      <c r="GK64" s="306">
        <f t="shared" si="889"/>
        <v>0</v>
      </c>
      <c r="GL64" s="334">
        <f t="shared" si="890"/>
        <v>0</v>
      </c>
      <c r="GM64" s="334">
        <f t="shared" si="890"/>
        <v>0</v>
      </c>
      <c r="GN64" s="334">
        <f t="shared" si="890"/>
        <v>0</v>
      </c>
      <c r="GO64" s="334">
        <f>SUM(GB64:GN64)</f>
        <v>0</v>
      </c>
      <c r="GP64" s="306"/>
      <c r="GQ64" s="306">
        <f t="shared" si="891"/>
        <v>0</v>
      </c>
      <c r="GR64" s="334">
        <f>SUM(GE64:GQ64)</f>
        <v>0</v>
      </c>
      <c r="GS64" s="306"/>
      <c r="GT64" s="306">
        <f t="shared" si="892"/>
        <v>0</v>
      </c>
      <c r="GU64" s="334">
        <f>SUM(GH64:GT64)</f>
        <v>0</v>
      </c>
      <c r="GV64" s="306"/>
      <c r="GW64" s="306">
        <f t="shared" si="893"/>
        <v>0</v>
      </c>
      <c r="GX64" s="334">
        <f t="shared" si="894"/>
        <v>0</v>
      </c>
      <c r="GY64" s="334">
        <f t="shared" si="894"/>
        <v>0</v>
      </c>
      <c r="GZ64" s="334">
        <f t="shared" si="894"/>
        <v>0</v>
      </c>
      <c r="HA64" s="334">
        <f t="shared" si="895"/>
        <v>0</v>
      </c>
      <c r="HB64" s="334">
        <f t="shared" si="895"/>
        <v>0</v>
      </c>
      <c r="HC64" s="347">
        <f t="shared" si="895"/>
        <v>0</v>
      </c>
    </row>
    <row r="65" spans="1:211" x14ac:dyDescent="0.2">
      <c r="A65" s="318" t="s">
        <v>622</v>
      </c>
      <c r="B65" s="306">
        <v>0</v>
      </c>
      <c r="C65" s="306"/>
      <c r="D65" s="306">
        <f t="shared" si="837"/>
        <v>0</v>
      </c>
      <c r="E65" s="306">
        <v>0</v>
      </c>
      <c r="F65" s="306"/>
      <c r="G65" s="306">
        <f t="shared" si="838"/>
        <v>0</v>
      </c>
      <c r="H65" s="306">
        <v>0</v>
      </c>
      <c r="I65" s="306"/>
      <c r="J65" s="306">
        <f t="shared" si="839"/>
        <v>0</v>
      </c>
      <c r="K65" s="306">
        <v>0</v>
      </c>
      <c r="L65" s="306"/>
      <c r="M65" s="306">
        <f t="shared" si="840"/>
        <v>0</v>
      </c>
      <c r="N65" s="306">
        <v>0</v>
      </c>
      <c r="O65" s="306"/>
      <c r="P65" s="306">
        <f t="shared" si="841"/>
        <v>0</v>
      </c>
      <c r="Q65" s="306">
        <v>0</v>
      </c>
      <c r="R65" s="306"/>
      <c r="S65" s="306">
        <f t="shared" si="842"/>
        <v>0</v>
      </c>
      <c r="T65" s="306">
        <v>0</v>
      </c>
      <c r="U65" s="306"/>
      <c r="V65" s="306">
        <f t="shared" si="843"/>
        <v>0</v>
      </c>
      <c r="W65" s="306">
        <v>0</v>
      </c>
      <c r="X65" s="306"/>
      <c r="Y65" s="306">
        <f t="shared" si="844"/>
        <v>0</v>
      </c>
      <c r="Z65" s="306"/>
      <c r="AA65" s="306"/>
      <c r="AB65" s="306"/>
      <c r="AC65" s="306"/>
      <c r="AD65" s="306"/>
      <c r="AE65" s="306"/>
      <c r="AF65" s="306"/>
      <c r="AG65" s="306"/>
      <c r="AH65" s="306">
        <f t="shared" si="845"/>
        <v>0</v>
      </c>
      <c r="AI65" s="306"/>
      <c r="AJ65" s="306"/>
      <c r="AK65" s="306">
        <f t="shared" si="846"/>
        <v>0</v>
      </c>
      <c r="AL65" s="306"/>
      <c r="AM65" s="306"/>
      <c r="AN65" s="306">
        <f t="shared" si="847"/>
        <v>0</v>
      </c>
      <c r="AO65" s="306"/>
      <c r="AP65" s="306"/>
      <c r="AQ65" s="306">
        <f t="shared" si="848"/>
        <v>0</v>
      </c>
      <c r="AR65" s="306"/>
      <c r="AS65" s="306"/>
      <c r="AT65" s="306">
        <f t="shared" si="849"/>
        <v>0</v>
      </c>
      <c r="AU65" s="306"/>
      <c r="AV65" s="306"/>
      <c r="AW65" s="306">
        <f t="shared" si="850"/>
        <v>0</v>
      </c>
      <c r="AX65" s="306"/>
      <c r="AY65" s="306"/>
      <c r="AZ65" s="306">
        <f t="shared" si="851"/>
        <v>0</v>
      </c>
      <c r="BA65" s="306"/>
      <c r="BB65" s="306"/>
      <c r="BC65" s="306">
        <f t="shared" si="852"/>
        <v>0</v>
      </c>
      <c r="BD65" s="306"/>
      <c r="BE65" s="306"/>
      <c r="BF65" s="306">
        <f t="shared" si="853"/>
        <v>0</v>
      </c>
      <c r="BG65" s="306"/>
      <c r="BH65" s="306"/>
      <c r="BI65" s="306">
        <f t="shared" si="854"/>
        <v>0</v>
      </c>
      <c r="BJ65" s="306"/>
      <c r="BK65" s="306"/>
      <c r="BL65" s="306">
        <f t="shared" si="855"/>
        <v>0</v>
      </c>
      <c r="BM65" s="306"/>
      <c r="BN65" s="306"/>
      <c r="BO65" s="306">
        <f t="shared" si="856"/>
        <v>0</v>
      </c>
      <c r="BP65" s="306"/>
      <c r="BQ65" s="306"/>
      <c r="BR65" s="306">
        <f t="shared" si="857"/>
        <v>0</v>
      </c>
      <c r="BS65" s="306"/>
      <c r="BT65" s="306"/>
      <c r="BU65" s="306">
        <f t="shared" si="858"/>
        <v>0</v>
      </c>
      <c r="BV65" s="306"/>
      <c r="BW65" s="306"/>
      <c r="BX65" s="306">
        <f t="shared" si="859"/>
        <v>0</v>
      </c>
      <c r="BY65" s="306"/>
      <c r="BZ65" s="306"/>
      <c r="CA65" s="306">
        <f t="shared" si="860"/>
        <v>0</v>
      </c>
      <c r="CB65" s="306"/>
      <c r="CC65" s="306"/>
      <c r="CD65" s="306">
        <f t="shared" si="861"/>
        <v>0</v>
      </c>
      <c r="CE65" s="306"/>
      <c r="CF65" s="306"/>
      <c r="CG65" s="306">
        <f t="shared" si="862"/>
        <v>0</v>
      </c>
      <c r="CH65" s="306"/>
      <c r="CI65" s="306"/>
      <c r="CJ65" s="306">
        <f t="shared" si="863"/>
        <v>0</v>
      </c>
      <c r="CK65" s="306"/>
      <c r="CL65" s="306"/>
      <c r="CM65" s="306">
        <f t="shared" si="864"/>
        <v>0</v>
      </c>
      <c r="CN65" s="306"/>
      <c r="CO65" s="306"/>
      <c r="CP65" s="306">
        <f t="shared" si="865"/>
        <v>0</v>
      </c>
      <c r="CQ65" s="306"/>
      <c r="CR65" s="306"/>
      <c r="CS65" s="306">
        <f t="shared" si="866"/>
        <v>0</v>
      </c>
      <c r="CT65" s="306"/>
      <c r="CU65" s="306"/>
      <c r="CV65" s="306">
        <f t="shared" si="867"/>
        <v>0</v>
      </c>
      <c r="CW65" s="306"/>
      <c r="CX65" s="306"/>
      <c r="CY65" s="306">
        <f t="shared" si="868"/>
        <v>0</v>
      </c>
      <c r="CZ65" s="306"/>
      <c r="DA65" s="306"/>
      <c r="DB65" s="306">
        <f t="shared" si="869"/>
        <v>0</v>
      </c>
      <c r="DC65" s="306"/>
      <c r="DD65" s="306"/>
      <c r="DE65" s="306">
        <f t="shared" si="870"/>
        <v>0</v>
      </c>
      <c r="DF65" s="306"/>
      <c r="DG65" s="306"/>
      <c r="DH65" s="306">
        <f t="shared" si="871"/>
        <v>0</v>
      </c>
      <c r="DI65" s="306"/>
      <c r="DJ65" s="306"/>
      <c r="DK65" s="306">
        <f t="shared" si="872"/>
        <v>0</v>
      </c>
      <c r="DL65" s="306"/>
      <c r="DM65" s="306"/>
      <c r="DN65" s="306">
        <f t="shared" si="873"/>
        <v>0</v>
      </c>
      <c r="DO65" s="306"/>
      <c r="DP65" s="306"/>
      <c r="DQ65" s="306">
        <f t="shared" si="874"/>
        <v>0</v>
      </c>
      <c r="DR65" s="394">
        <f t="shared" si="875"/>
        <v>0</v>
      </c>
      <c r="DS65" s="394">
        <f t="shared" si="875"/>
        <v>0</v>
      </c>
      <c r="DT65" s="394">
        <f t="shared" si="875"/>
        <v>0</v>
      </c>
      <c r="DU65" s="306"/>
      <c r="DV65" s="306"/>
      <c r="DW65" s="306"/>
      <c r="DX65" s="306"/>
      <c r="DY65" s="306"/>
      <c r="DZ65" s="306"/>
      <c r="EA65" s="306"/>
      <c r="EB65" s="306"/>
      <c r="EC65" s="306"/>
      <c r="ED65" s="306"/>
      <c r="EE65" s="306"/>
      <c r="EF65" s="306"/>
      <c r="EG65" s="306"/>
      <c r="EH65" s="306"/>
      <c r="EI65" s="306"/>
      <c r="EJ65" s="306"/>
      <c r="EK65" s="306"/>
      <c r="EL65" s="306"/>
      <c r="EM65" s="306"/>
      <c r="EN65" s="306"/>
      <c r="EO65" s="306"/>
      <c r="EP65" s="306"/>
      <c r="EQ65" s="306"/>
      <c r="ER65" s="306"/>
      <c r="ES65" s="306"/>
      <c r="ET65" s="306"/>
      <c r="EU65" s="306"/>
      <c r="EV65" s="394">
        <f t="shared" si="876"/>
        <v>0</v>
      </c>
      <c r="EW65" s="394">
        <f t="shared" si="876"/>
        <v>0</v>
      </c>
      <c r="EX65" s="394">
        <f t="shared" si="876"/>
        <v>0</v>
      </c>
      <c r="EY65" s="306"/>
      <c r="EZ65" s="306"/>
      <c r="FA65" s="306">
        <f t="shared" si="877"/>
        <v>0</v>
      </c>
      <c r="FB65" s="306"/>
      <c r="FC65" s="306"/>
      <c r="FD65" s="306">
        <f t="shared" si="878"/>
        <v>0</v>
      </c>
      <c r="FE65" s="306"/>
      <c r="FF65" s="306"/>
      <c r="FG65" s="306">
        <f t="shared" si="879"/>
        <v>0</v>
      </c>
      <c r="FH65" s="306"/>
      <c r="FI65" s="306"/>
      <c r="FJ65" s="306">
        <f t="shared" si="880"/>
        <v>0</v>
      </c>
      <c r="FK65" s="334"/>
      <c r="FL65" s="306"/>
      <c r="FM65" s="306">
        <f t="shared" si="881"/>
        <v>0</v>
      </c>
      <c r="FN65" s="334"/>
      <c r="FO65" s="306"/>
      <c r="FP65" s="306">
        <f t="shared" si="882"/>
        <v>0</v>
      </c>
      <c r="FQ65" s="334"/>
      <c r="FR65" s="306"/>
      <c r="FS65" s="306">
        <f t="shared" si="883"/>
        <v>0</v>
      </c>
      <c r="FT65" s="334"/>
      <c r="FU65" s="306"/>
      <c r="FV65" s="306">
        <f t="shared" si="884"/>
        <v>0</v>
      </c>
      <c r="FW65" s="334"/>
      <c r="FX65" s="306"/>
      <c r="FY65" s="306">
        <f t="shared" si="885"/>
        <v>0</v>
      </c>
      <c r="FZ65" s="334"/>
      <c r="GA65" s="306"/>
      <c r="GB65" s="306">
        <f t="shared" si="886"/>
        <v>0</v>
      </c>
      <c r="GC65" s="334"/>
      <c r="GD65" s="306"/>
      <c r="GE65" s="306">
        <f t="shared" si="887"/>
        <v>0</v>
      </c>
      <c r="GF65" s="334"/>
      <c r="GG65" s="306"/>
      <c r="GH65" s="306">
        <f t="shared" si="888"/>
        <v>0</v>
      </c>
      <c r="GI65" s="334"/>
      <c r="GJ65" s="306"/>
      <c r="GK65" s="306">
        <f t="shared" si="889"/>
        <v>0</v>
      </c>
      <c r="GL65" s="334">
        <f t="shared" si="890"/>
        <v>0</v>
      </c>
      <c r="GM65" s="334">
        <f t="shared" si="890"/>
        <v>0</v>
      </c>
      <c r="GN65" s="334">
        <f t="shared" si="890"/>
        <v>0</v>
      </c>
      <c r="GO65" s="334">
        <f>SUM(GB65:GN65)</f>
        <v>0</v>
      </c>
      <c r="GP65" s="306"/>
      <c r="GQ65" s="306">
        <f t="shared" si="891"/>
        <v>0</v>
      </c>
      <c r="GR65" s="334">
        <f>SUM(GE65:GQ65)</f>
        <v>0</v>
      </c>
      <c r="GS65" s="306"/>
      <c r="GT65" s="306">
        <f t="shared" si="892"/>
        <v>0</v>
      </c>
      <c r="GU65" s="334">
        <f>SUM(GH65:GT65)</f>
        <v>0</v>
      </c>
      <c r="GV65" s="306"/>
      <c r="GW65" s="306">
        <f t="shared" si="893"/>
        <v>0</v>
      </c>
      <c r="GX65" s="334">
        <f t="shared" si="894"/>
        <v>0</v>
      </c>
      <c r="GY65" s="334">
        <f t="shared" si="894"/>
        <v>0</v>
      </c>
      <c r="GZ65" s="334">
        <f t="shared" si="894"/>
        <v>0</v>
      </c>
      <c r="HA65" s="334">
        <f t="shared" si="895"/>
        <v>0</v>
      </c>
      <c r="HB65" s="334">
        <f t="shared" si="895"/>
        <v>0</v>
      </c>
      <c r="HC65" s="347">
        <f t="shared" si="895"/>
        <v>0</v>
      </c>
    </row>
    <row r="66" spans="1:211" x14ac:dyDescent="0.2">
      <c r="A66" s="318" t="s">
        <v>623</v>
      </c>
      <c r="B66" s="306">
        <v>0</v>
      </c>
      <c r="C66" s="306"/>
      <c r="D66" s="306">
        <f t="shared" si="837"/>
        <v>0</v>
      </c>
      <c r="E66" s="306">
        <v>0</v>
      </c>
      <c r="F66" s="306"/>
      <c r="G66" s="306">
        <f t="shared" si="838"/>
        <v>0</v>
      </c>
      <c r="H66" s="306">
        <v>0</v>
      </c>
      <c r="I66" s="306"/>
      <c r="J66" s="306">
        <f t="shared" si="839"/>
        <v>0</v>
      </c>
      <c r="K66" s="306">
        <v>0</v>
      </c>
      <c r="L66" s="306"/>
      <c r="M66" s="306">
        <f t="shared" si="840"/>
        <v>0</v>
      </c>
      <c r="N66" s="306">
        <v>0</v>
      </c>
      <c r="O66" s="306"/>
      <c r="P66" s="306">
        <f t="shared" si="841"/>
        <v>0</v>
      </c>
      <c r="Q66" s="306">
        <v>0</v>
      </c>
      <c r="R66" s="306"/>
      <c r="S66" s="306">
        <f t="shared" si="842"/>
        <v>0</v>
      </c>
      <c r="T66" s="306">
        <v>0</v>
      </c>
      <c r="U66" s="306"/>
      <c r="V66" s="306">
        <f t="shared" si="843"/>
        <v>0</v>
      </c>
      <c r="W66" s="306">
        <v>0</v>
      </c>
      <c r="X66" s="306"/>
      <c r="Y66" s="306">
        <f t="shared" si="844"/>
        <v>0</v>
      </c>
      <c r="Z66" s="306">
        <v>0</v>
      </c>
      <c r="AA66" s="306"/>
      <c r="AB66" s="306"/>
      <c r="AC66" s="306">
        <v>0</v>
      </c>
      <c r="AD66" s="306">
        <v>170142</v>
      </c>
      <c r="AE66" s="306">
        <v>170142</v>
      </c>
      <c r="AF66" s="306"/>
      <c r="AG66" s="306"/>
      <c r="AH66" s="306">
        <f t="shared" si="845"/>
        <v>0</v>
      </c>
      <c r="AI66" s="306"/>
      <c r="AJ66" s="306"/>
      <c r="AK66" s="306">
        <f t="shared" si="846"/>
        <v>0</v>
      </c>
      <c r="AL66" s="306"/>
      <c r="AM66" s="306"/>
      <c r="AN66" s="306">
        <f t="shared" si="847"/>
        <v>0</v>
      </c>
      <c r="AO66" s="306"/>
      <c r="AP66" s="306"/>
      <c r="AQ66" s="306">
        <f t="shared" si="848"/>
        <v>0</v>
      </c>
      <c r="AR66" s="306"/>
      <c r="AS66" s="306"/>
      <c r="AT66" s="306">
        <f t="shared" si="849"/>
        <v>0</v>
      </c>
      <c r="AU66" s="306"/>
      <c r="AV66" s="306"/>
      <c r="AW66" s="306">
        <f t="shared" si="850"/>
        <v>0</v>
      </c>
      <c r="AX66" s="306"/>
      <c r="AY66" s="306"/>
      <c r="AZ66" s="306">
        <f t="shared" si="851"/>
        <v>0</v>
      </c>
      <c r="BA66" s="306"/>
      <c r="BB66" s="306"/>
      <c r="BC66" s="306">
        <f t="shared" si="852"/>
        <v>0</v>
      </c>
      <c r="BD66" s="306"/>
      <c r="BE66" s="306"/>
      <c r="BF66" s="306">
        <f t="shared" si="853"/>
        <v>0</v>
      </c>
      <c r="BG66" s="306"/>
      <c r="BH66" s="306"/>
      <c r="BI66" s="306">
        <f t="shared" si="854"/>
        <v>0</v>
      </c>
      <c r="BJ66" s="306"/>
      <c r="BK66" s="306"/>
      <c r="BL66" s="306">
        <f t="shared" si="855"/>
        <v>0</v>
      </c>
      <c r="BM66" s="306"/>
      <c r="BN66" s="306"/>
      <c r="BO66" s="306">
        <f t="shared" si="856"/>
        <v>0</v>
      </c>
      <c r="BP66" s="306"/>
      <c r="BQ66" s="306"/>
      <c r="BR66" s="306">
        <f t="shared" si="857"/>
        <v>0</v>
      </c>
      <c r="BS66" s="306"/>
      <c r="BT66" s="306"/>
      <c r="BU66" s="306">
        <f t="shared" si="858"/>
        <v>0</v>
      </c>
      <c r="BV66" s="306"/>
      <c r="BW66" s="306"/>
      <c r="BX66" s="306">
        <f t="shared" si="859"/>
        <v>0</v>
      </c>
      <c r="BY66" s="306"/>
      <c r="BZ66" s="306"/>
      <c r="CA66" s="306">
        <f t="shared" si="860"/>
        <v>0</v>
      </c>
      <c r="CB66" s="306"/>
      <c r="CC66" s="306"/>
      <c r="CD66" s="306">
        <f t="shared" si="861"/>
        <v>0</v>
      </c>
      <c r="CE66" s="306"/>
      <c r="CF66" s="306"/>
      <c r="CG66" s="306">
        <f t="shared" si="862"/>
        <v>0</v>
      </c>
      <c r="CH66" s="306"/>
      <c r="CI66" s="306"/>
      <c r="CJ66" s="306">
        <f t="shared" si="863"/>
        <v>0</v>
      </c>
      <c r="CK66" s="306"/>
      <c r="CL66" s="306"/>
      <c r="CM66" s="306">
        <f t="shared" si="864"/>
        <v>0</v>
      </c>
      <c r="CN66" s="306"/>
      <c r="CO66" s="306"/>
      <c r="CP66" s="306">
        <f t="shared" si="865"/>
        <v>0</v>
      </c>
      <c r="CQ66" s="306"/>
      <c r="CR66" s="306"/>
      <c r="CS66" s="306">
        <f t="shared" si="866"/>
        <v>0</v>
      </c>
      <c r="CT66" s="306"/>
      <c r="CU66" s="306"/>
      <c r="CV66" s="306">
        <f t="shared" si="867"/>
        <v>0</v>
      </c>
      <c r="CW66" s="306"/>
      <c r="CX66" s="306"/>
      <c r="CY66" s="306">
        <f t="shared" si="868"/>
        <v>0</v>
      </c>
      <c r="CZ66" s="306"/>
      <c r="DA66" s="306"/>
      <c r="DB66" s="306">
        <f t="shared" si="869"/>
        <v>0</v>
      </c>
      <c r="DC66" s="306"/>
      <c r="DD66" s="306"/>
      <c r="DE66" s="306">
        <f t="shared" si="870"/>
        <v>0</v>
      </c>
      <c r="DF66" s="306"/>
      <c r="DG66" s="306"/>
      <c r="DH66" s="306">
        <f t="shared" si="871"/>
        <v>0</v>
      </c>
      <c r="DI66" s="306"/>
      <c r="DJ66" s="306"/>
      <c r="DK66" s="306">
        <f t="shared" si="872"/>
        <v>0</v>
      </c>
      <c r="DL66" s="306"/>
      <c r="DM66" s="306"/>
      <c r="DN66" s="306">
        <f t="shared" si="873"/>
        <v>0</v>
      </c>
      <c r="DO66" s="306"/>
      <c r="DP66" s="306"/>
      <c r="DQ66" s="306">
        <f t="shared" si="874"/>
        <v>0</v>
      </c>
      <c r="DR66" s="394">
        <f t="shared" si="875"/>
        <v>0</v>
      </c>
      <c r="DS66" s="394">
        <f t="shared" si="875"/>
        <v>170142</v>
      </c>
      <c r="DT66" s="394">
        <f t="shared" si="875"/>
        <v>170142</v>
      </c>
      <c r="DU66" s="306">
        <v>0</v>
      </c>
      <c r="DV66" s="306">
        <v>27</v>
      </c>
      <c r="DW66" s="306">
        <v>27</v>
      </c>
      <c r="DX66" s="306">
        <v>0</v>
      </c>
      <c r="DY66" s="306">
        <v>1425</v>
      </c>
      <c r="DZ66" s="306">
        <v>1425</v>
      </c>
      <c r="EA66" s="306">
        <v>0</v>
      </c>
      <c r="EB66" s="306"/>
      <c r="EC66" s="306"/>
      <c r="ED66" s="306">
        <v>0</v>
      </c>
      <c r="EE66" s="306"/>
      <c r="EF66" s="306"/>
      <c r="EG66" s="306">
        <v>0</v>
      </c>
      <c r="EH66" s="306">
        <v>-853</v>
      </c>
      <c r="EI66" s="306">
        <v>-853</v>
      </c>
      <c r="EJ66" s="306"/>
      <c r="EK66" s="306"/>
      <c r="EL66" s="306"/>
      <c r="EM66" s="306"/>
      <c r="EN66" s="306"/>
      <c r="EO66" s="306"/>
      <c r="EP66" s="306">
        <v>0</v>
      </c>
      <c r="EQ66" s="306"/>
      <c r="ER66" s="306"/>
      <c r="ES66" s="306"/>
      <c r="ET66" s="306"/>
      <c r="EU66" s="306"/>
      <c r="EV66" s="394">
        <f t="shared" si="876"/>
        <v>0</v>
      </c>
      <c r="EW66" s="394">
        <f t="shared" si="876"/>
        <v>599</v>
      </c>
      <c r="EX66" s="394">
        <f t="shared" si="876"/>
        <v>599</v>
      </c>
      <c r="EY66" s="306"/>
      <c r="EZ66" s="306"/>
      <c r="FA66" s="306">
        <f t="shared" si="877"/>
        <v>0</v>
      </c>
      <c r="FB66" s="306"/>
      <c r="FC66" s="306"/>
      <c r="FD66" s="306">
        <f t="shared" si="878"/>
        <v>0</v>
      </c>
      <c r="FE66" s="306"/>
      <c r="FF66" s="306"/>
      <c r="FG66" s="306">
        <f t="shared" si="879"/>
        <v>0</v>
      </c>
      <c r="FH66" s="306"/>
      <c r="FI66" s="306"/>
      <c r="FJ66" s="306">
        <f t="shared" si="880"/>
        <v>0</v>
      </c>
      <c r="FK66" s="334"/>
      <c r="FL66" s="306"/>
      <c r="FM66" s="306">
        <f t="shared" si="881"/>
        <v>0</v>
      </c>
      <c r="FN66" s="334"/>
      <c r="FO66" s="306"/>
      <c r="FP66" s="306">
        <f t="shared" si="882"/>
        <v>0</v>
      </c>
      <c r="FQ66" s="334"/>
      <c r="FR66" s="306"/>
      <c r="FS66" s="306">
        <f t="shared" si="883"/>
        <v>0</v>
      </c>
      <c r="FT66" s="334"/>
      <c r="FU66" s="306"/>
      <c r="FV66" s="306">
        <f t="shared" si="884"/>
        <v>0</v>
      </c>
      <c r="FW66" s="334"/>
      <c r="FX66" s="306"/>
      <c r="FY66" s="306">
        <f t="shared" si="885"/>
        <v>0</v>
      </c>
      <c r="FZ66" s="334"/>
      <c r="GA66" s="306"/>
      <c r="GB66" s="306">
        <f t="shared" si="886"/>
        <v>0</v>
      </c>
      <c r="GC66" s="334"/>
      <c r="GD66" s="306"/>
      <c r="GE66" s="306">
        <f t="shared" si="887"/>
        <v>0</v>
      </c>
      <c r="GF66" s="334"/>
      <c r="GG66" s="306"/>
      <c r="GH66" s="306">
        <f t="shared" si="888"/>
        <v>0</v>
      </c>
      <c r="GI66" s="334"/>
      <c r="GJ66" s="306"/>
      <c r="GK66" s="306">
        <f t="shared" si="889"/>
        <v>0</v>
      </c>
      <c r="GL66" s="334">
        <f t="shared" si="890"/>
        <v>0</v>
      </c>
      <c r="GM66" s="334">
        <f t="shared" si="890"/>
        <v>0</v>
      </c>
      <c r="GN66" s="334">
        <f t="shared" si="890"/>
        <v>0</v>
      </c>
      <c r="GO66" s="334">
        <f>SUM(GB66:GN66)</f>
        <v>0</v>
      </c>
      <c r="GP66" s="306"/>
      <c r="GQ66" s="306">
        <f t="shared" si="891"/>
        <v>0</v>
      </c>
      <c r="GR66" s="334">
        <f>SUM(GE66:GQ66)</f>
        <v>0</v>
      </c>
      <c r="GS66" s="306"/>
      <c r="GT66" s="306">
        <f t="shared" si="892"/>
        <v>0</v>
      </c>
      <c r="GU66" s="334">
        <f>SUM(GH66:GT66)</f>
        <v>0</v>
      </c>
      <c r="GV66" s="306"/>
      <c r="GW66" s="306">
        <f t="shared" si="893"/>
        <v>0</v>
      </c>
      <c r="GX66" s="334">
        <f t="shared" si="894"/>
        <v>0</v>
      </c>
      <c r="GY66" s="334">
        <f t="shared" si="894"/>
        <v>0</v>
      </c>
      <c r="GZ66" s="334">
        <f t="shared" si="894"/>
        <v>0</v>
      </c>
      <c r="HA66" s="334">
        <f t="shared" si="895"/>
        <v>0</v>
      </c>
      <c r="HB66" s="334">
        <f t="shared" si="895"/>
        <v>170741</v>
      </c>
      <c r="HC66" s="347">
        <f t="shared" si="895"/>
        <v>170741</v>
      </c>
    </row>
    <row r="67" spans="1:211" s="167" customFormat="1" x14ac:dyDescent="0.2">
      <c r="A67" s="317" t="s">
        <v>624</v>
      </c>
      <c r="B67" s="310">
        <f>B68+B69</f>
        <v>0</v>
      </c>
      <c r="C67" s="310">
        <f t="shared" ref="C67:D67" si="896">C68+C69</f>
        <v>0</v>
      </c>
      <c r="D67" s="310">
        <f t="shared" si="896"/>
        <v>0</v>
      </c>
      <c r="E67" s="310">
        <f>E68+E69</f>
        <v>0</v>
      </c>
      <c r="F67" s="310">
        <f t="shared" ref="F67:G67" si="897">F68+F69</f>
        <v>0</v>
      </c>
      <c r="G67" s="310">
        <f t="shared" si="897"/>
        <v>0</v>
      </c>
      <c r="H67" s="310">
        <f>H68+H69</f>
        <v>0</v>
      </c>
      <c r="I67" s="310">
        <f t="shared" ref="I67:J67" si="898">I68+I69</f>
        <v>0</v>
      </c>
      <c r="J67" s="310">
        <f t="shared" si="898"/>
        <v>0</v>
      </c>
      <c r="K67" s="310">
        <f>K68+K69</f>
        <v>0</v>
      </c>
      <c r="L67" s="310">
        <f t="shared" ref="L67:M67" si="899">L68+L69</f>
        <v>0</v>
      </c>
      <c r="M67" s="310">
        <f t="shared" si="899"/>
        <v>0</v>
      </c>
      <c r="N67" s="310">
        <f>N68+N69</f>
        <v>0</v>
      </c>
      <c r="O67" s="310">
        <f t="shared" ref="O67:P67" si="900">O68+O69</f>
        <v>0</v>
      </c>
      <c r="P67" s="310">
        <f t="shared" si="900"/>
        <v>0</v>
      </c>
      <c r="Q67" s="310">
        <f>Q68+Q69</f>
        <v>0</v>
      </c>
      <c r="R67" s="310">
        <f t="shared" ref="R67:S67" si="901">R68+R69</f>
        <v>0</v>
      </c>
      <c r="S67" s="310">
        <f t="shared" si="901"/>
        <v>0</v>
      </c>
      <c r="T67" s="310">
        <f>T68+T69</f>
        <v>0</v>
      </c>
      <c r="U67" s="310">
        <f t="shared" ref="U67:V67" si="902">U68+U69</f>
        <v>0</v>
      </c>
      <c r="V67" s="310">
        <f t="shared" si="902"/>
        <v>0</v>
      </c>
      <c r="W67" s="310">
        <f>W68+W69</f>
        <v>0</v>
      </c>
      <c r="X67" s="310">
        <f t="shared" ref="X67:CI67" si="903">X68+X69</f>
        <v>0</v>
      </c>
      <c r="Y67" s="310">
        <f t="shared" si="903"/>
        <v>0</v>
      </c>
      <c r="Z67" s="310">
        <f t="shared" si="903"/>
        <v>0</v>
      </c>
      <c r="AA67" s="310">
        <f t="shared" si="903"/>
        <v>0</v>
      </c>
      <c r="AB67" s="310">
        <f t="shared" ref="AB67" si="904">AB68+AB69</f>
        <v>0</v>
      </c>
      <c r="AC67" s="310">
        <f t="shared" si="903"/>
        <v>0</v>
      </c>
      <c r="AD67" s="310">
        <f t="shared" si="903"/>
        <v>0</v>
      </c>
      <c r="AE67" s="310">
        <f t="shared" si="903"/>
        <v>0</v>
      </c>
      <c r="AF67" s="310">
        <f t="shared" si="903"/>
        <v>0</v>
      </c>
      <c r="AG67" s="310">
        <f t="shared" si="903"/>
        <v>0</v>
      </c>
      <c r="AH67" s="310">
        <f t="shared" si="903"/>
        <v>0</v>
      </c>
      <c r="AI67" s="310">
        <f t="shared" si="903"/>
        <v>0</v>
      </c>
      <c r="AJ67" s="310">
        <f t="shared" si="903"/>
        <v>0</v>
      </c>
      <c r="AK67" s="310">
        <f t="shared" si="903"/>
        <v>0</v>
      </c>
      <c r="AL67" s="310">
        <f t="shared" si="903"/>
        <v>0</v>
      </c>
      <c r="AM67" s="310">
        <f t="shared" si="903"/>
        <v>0</v>
      </c>
      <c r="AN67" s="310">
        <f t="shared" si="903"/>
        <v>0</v>
      </c>
      <c r="AO67" s="310">
        <f t="shared" si="903"/>
        <v>0</v>
      </c>
      <c r="AP67" s="310">
        <f t="shared" si="903"/>
        <v>0</v>
      </c>
      <c r="AQ67" s="310">
        <f t="shared" si="903"/>
        <v>0</v>
      </c>
      <c r="AR67" s="310">
        <f>AR68+AR69</f>
        <v>0</v>
      </c>
      <c r="AS67" s="310">
        <f t="shared" ref="AS67:AT67" si="905">AS68+AS69</f>
        <v>0</v>
      </c>
      <c r="AT67" s="310">
        <f t="shared" si="905"/>
        <v>0</v>
      </c>
      <c r="AU67" s="310">
        <f t="shared" si="903"/>
        <v>0</v>
      </c>
      <c r="AV67" s="310">
        <f t="shared" si="903"/>
        <v>0</v>
      </c>
      <c r="AW67" s="310">
        <f t="shared" si="903"/>
        <v>0</v>
      </c>
      <c r="AX67" s="310">
        <f t="shared" si="903"/>
        <v>0</v>
      </c>
      <c r="AY67" s="310">
        <f t="shared" si="903"/>
        <v>0</v>
      </c>
      <c r="AZ67" s="310">
        <f t="shared" si="903"/>
        <v>0</v>
      </c>
      <c r="BA67" s="310">
        <f t="shared" si="903"/>
        <v>0</v>
      </c>
      <c r="BB67" s="310">
        <f t="shared" si="903"/>
        <v>0</v>
      </c>
      <c r="BC67" s="310">
        <f t="shared" si="903"/>
        <v>0</v>
      </c>
      <c r="BD67" s="310">
        <f t="shared" si="903"/>
        <v>0</v>
      </c>
      <c r="BE67" s="310">
        <f t="shared" si="903"/>
        <v>0</v>
      </c>
      <c r="BF67" s="310">
        <f t="shared" si="903"/>
        <v>0</v>
      </c>
      <c r="BG67" s="310">
        <f t="shared" si="903"/>
        <v>0</v>
      </c>
      <c r="BH67" s="310">
        <f t="shared" si="903"/>
        <v>0</v>
      </c>
      <c r="BI67" s="310">
        <f t="shared" si="903"/>
        <v>0</v>
      </c>
      <c r="BJ67" s="310">
        <f t="shared" si="903"/>
        <v>0</v>
      </c>
      <c r="BK67" s="310">
        <f t="shared" si="903"/>
        <v>0</v>
      </c>
      <c r="BL67" s="310">
        <f t="shared" si="903"/>
        <v>0</v>
      </c>
      <c r="BM67" s="310">
        <f t="shared" si="903"/>
        <v>0</v>
      </c>
      <c r="BN67" s="310">
        <f t="shared" si="903"/>
        <v>0</v>
      </c>
      <c r="BO67" s="310">
        <f t="shared" si="903"/>
        <v>0</v>
      </c>
      <c r="BP67" s="310">
        <f t="shared" si="903"/>
        <v>0</v>
      </c>
      <c r="BQ67" s="310">
        <f t="shared" si="903"/>
        <v>0</v>
      </c>
      <c r="BR67" s="310">
        <f t="shared" si="903"/>
        <v>0</v>
      </c>
      <c r="BS67" s="310">
        <f t="shared" si="903"/>
        <v>0</v>
      </c>
      <c r="BT67" s="310">
        <f t="shared" si="903"/>
        <v>0</v>
      </c>
      <c r="BU67" s="310">
        <f t="shared" si="903"/>
        <v>0</v>
      </c>
      <c r="BV67" s="310">
        <f t="shared" si="903"/>
        <v>0</v>
      </c>
      <c r="BW67" s="310">
        <f t="shared" si="903"/>
        <v>0</v>
      </c>
      <c r="BX67" s="310">
        <f t="shared" si="903"/>
        <v>0</v>
      </c>
      <c r="BY67" s="310">
        <f t="shared" si="903"/>
        <v>0</v>
      </c>
      <c r="BZ67" s="310">
        <f t="shared" si="903"/>
        <v>0</v>
      </c>
      <c r="CA67" s="310">
        <f t="shared" si="903"/>
        <v>0</v>
      </c>
      <c r="CB67" s="310">
        <f t="shared" si="903"/>
        <v>0</v>
      </c>
      <c r="CC67" s="310">
        <f t="shared" si="903"/>
        <v>0</v>
      </c>
      <c r="CD67" s="310">
        <f t="shared" si="903"/>
        <v>0</v>
      </c>
      <c r="CE67" s="310">
        <f t="shared" si="903"/>
        <v>0</v>
      </c>
      <c r="CF67" s="310">
        <f t="shared" si="903"/>
        <v>0</v>
      </c>
      <c r="CG67" s="310">
        <f t="shared" si="903"/>
        <v>0</v>
      </c>
      <c r="CH67" s="310">
        <f t="shared" si="903"/>
        <v>0</v>
      </c>
      <c r="CI67" s="310">
        <f t="shared" si="903"/>
        <v>0</v>
      </c>
      <c r="CJ67" s="310">
        <f t="shared" ref="CJ67:EU67" si="906">CJ68+CJ69</f>
        <v>0</v>
      </c>
      <c r="CK67" s="310">
        <f t="shared" si="906"/>
        <v>0</v>
      </c>
      <c r="CL67" s="310">
        <f t="shared" si="906"/>
        <v>0</v>
      </c>
      <c r="CM67" s="310">
        <f t="shared" si="906"/>
        <v>0</v>
      </c>
      <c r="CN67" s="310">
        <f t="shared" si="906"/>
        <v>0</v>
      </c>
      <c r="CO67" s="310">
        <f t="shared" si="906"/>
        <v>0</v>
      </c>
      <c r="CP67" s="310">
        <f t="shared" si="906"/>
        <v>0</v>
      </c>
      <c r="CQ67" s="310">
        <f t="shared" si="906"/>
        <v>0</v>
      </c>
      <c r="CR67" s="310">
        <f t="shared" si="906"/>
        <v>0</v>
      </c>
      <c r="CS67" s="310">
        <f t="shared" si="906"/>
        <v>0</v>
      </c>
      <c r="CT67" s="310">
        <f t="shared" si="906"/>
        <v>0</v>
      </c>
      <c r="CU67" s="310">
        <f t="shared" si="906"/>
        <v>0</v>
      </c>
      <c r="CV67" s="310">
        <f t="shared" si="906"/>
        <v>0</v>
      </c>
      <c r="CW67" s="310">
        <f t="shared" si="906"/>
        <v>0</v>
      </c>
      <c r="CX67" s="310">
        <f t="shared" si="906"/>
        <v>0</v>
      </c>
      <c r="CY67" s="310">
        <f t="shared" si="906"/>
        <v>0</v>
      </c>
      <c r="CZ67" s="310">
        <f t="shared" si="906"/>
        <v>0</v>
      </c>
      <c r="DA67" s="310">
        <f t="shared" si="906"/>
        <v>0</v>
      </c>
      <c r="DB67" s="310">
        <f t="shared" si="906"/>
        <v>0</v>
      </c>
      <c r="DC67" s="310">
        <f t="shared" si="906"/>
        <v>0</v>
      </c>
      <c r="DD67" s="310">
        <f t="shared" si="906"/>
        <v>0</v>
      </c>
      <c r="DE67" s="310">
        <f t="shared" si="906"/>
        <v>0</v>
      </c>
      <c r="DF67" s="310">
        <f t="shared" si="906"/>
        <v>0</v>
      </c>
      <c r="DG67" s="310">
        <f t="shared" si="906"/>
        <v>0</v>
      </c>
      <c r="DH67" s="310">
        <f t="shared" si="906"/>
        <v>0</v>
      </c>
      <c r="DI67" s="310">
        <f t="shared" si="906"/>
        <v>0</v>
      </c>
      <c r="DJ67" s="310">
        <f t="shared" si="906"/>
        <v>0</v>
      </c>
      <c r="DK67" s="310">
        <f t="shared" si="906"/>
        <v>0</v>
      </c>
      <c r="DL67" s="310">
        <f t="shared" si="906"/>
        <v>0</v>
      </c>
      <c r="DM67" s="310">
        <f t="shared" si="906"/>
        <v>0</v>
      </c>
      <c r="DN67" s="310">
        <f t="shared" si="906"/>
        <v>0</v>
      </c>
      <c r="DO67" s="310">
        <f t="shared" si="906"/>
        <v>0</v>
      </c>
      <c r="DP67" s="310">
        <f t="shared" si="906"/>
        <v>0</v>
      </c>
      <c r="DQ67" s="310">
        <f t="shared" si="906"/>
        <v>0</v>
      </c>
      <c r="DR67" s="395">
        <f t="shared" si="906"/>
        <v>0</v>
      </c>
      <c r="DS67" s="395">
        <f t="shared" si="906"/>
        <v>0</v>
      </c>
      <c r="DT67" s="395">
        <f t="shared" si="906"/>
        <v>0</v>
      </c>
      <c r="DU67" s="310">
        <f t="shared" si="906"/>
        <v>0</v>
      </c>
      <c r="DV67" s="310">
        <f t="shared" si="906"/>
        <v>0</v>
      </c>
      <c r="DW67" s="310">
        <f t="shared" si="906"/>
        <v>0</v>
      </c>
      <c r="DX67" s="310">
        <f t="shared" si="906"/>
        <v>0</v>
      </c>
      <c r="DY67" s="310">
        <f t="shared" si="906"/>
        <v>0</v>
      </c>
      <c r="DZ67" s="310">
        <f t="shared" si="906"/>
        <v>0</v>
      </c>
      <c r="EA67" s="310">
        <f t="shared" si="906"/>
        <v>0</v>
      </c>
      <c r="EB67" s="310">
        <f t="shared" si="906"/>
        <v>0</v>
      </c>
      <c r="EC67" s="310">
        <f t="shared" si="906"/>
        <v>0</v>
      </c>
      <c r="ED67" s="310">
        <f t="shared" si="906"/>
        <v>0</v>
      </c>
      <c r="EE67" s="310">
        <f t="shared" si="906"/>
        <v>0</v>
      </c>
      <c r="EF67" s="310">
        <f t="shared" si="906"/>
        <v>0</v>
      </c>
      <c r="EG67" s="310">
        <f t="shared" si="906"/>
        <v>0</v>
      </c>
      <c r="EH67" s="310">
        <f t="shared" si="906"/>
        <v>0</v>
      </c>
      <c r="EI67" s="310">
        <f t="shared" si="906"/>
        <v>0</v>
      </c>
      <c r="EJ67" s="310">
        <f t="shared" si="906"/>
        <v>0</v>
      </c>
      <c r="EK67" s="310">
        <f t="shared" si="906"/>
        <v>0</v>
      </c>
      <c r="EL67" s="310">
        <f t="shared" si="906"/>
        <v>0</v>
      </c>
      <c r="EM67" s="310">
        <f t="shared" si="906"/>
        <v>0</v>
      </c>
      <c r="EN67" s="310">
        <f t="shared" si="906"/>
        <v>0</v>
      </c>
      <c r="EO67" s="310">
        <f t="shared" si="906"/>
        <v>0</v>
      </c>
      <c r="EP67" s="310">
        <f t="shared" si="906"/>
        <v>0</v>
      </c>
      <c r="EQ67" s="310">
        <f t="shared" si="906"/>
        <v>0</v>
      </c>
      <c r="ER67" s="310">
        <f t="shared" si="906"/>
        <v>0</v>
      </c>
      <c r="ES67" s="310">
        <f t="shared" si="906"/>
        <v>0</v>
      </c>
      <c r="ET67" s="310">
        <f t="shared" si="906"/>
        <v>0</v>
      </c>
      <c r="EU67" s="310">
        <f t="shared" si="906"/>
        <v>0</v>
      </c>
      <c r="EV67" s="395">
        <f t="shared" ref="EV67:HC67" si="907">EV68+EV69</f>
        <v>0</v>
      </c>
      <c r="EW67" s="395">
        <f t="shared" si="907"/>
        <v>0</v>
      </c>
      <c r="EX67" s="395">
        <f t="shared" si="907"/>
        <v>0</v>
      </c>
      <c r="EY67" s="310">
        <f t="shared" si="907"/>
        <v>0</v>
      </c>
      <c r="EZ67" s="310">
        <f t="shared" si="907"/>
        <v>0</v>
      </c>
      <c r="FA67" s="310">
        <f t="shared" si="907"/>
        <v>0</v>
      </c>
      <c r="FB67" s="310">
        <f t="shared" si="907"/>
        <v>0</v>
      </c>
      <c r="FC67" s="310">
        <f t="shared" si="907"/>
        <v>0</v>
      </c>
      <c r="FD67" s="310">
        <f t="shared" si="907"/>
        <v>0</v>
      </c>
      <c r="FE67" s="310">
        <f t="shared" si="907"/>
        <v>0</v>
      </c>
      <c r="FF67" s="310">
        <f t="shared" si="907"/>
        <v>0</v>
      </c>
      <c r="FG67" s="310">
        <f t="shared" si="907"/>
        <v>0</v>
      </c>
      <c r="FH67" s="310">
        <f t="shared" si="907"/>
        <v>0</v>
      </c>
      <c r="FI67" s="310">
        <f t="shared" si="907"/>
        <v>0</v>
      </c>
      <c r="FJ67" s="310">
        <f t="shared" si="907"/>
        <v>0</v>
      </c>
      <c r="FK67" s="310">
        <f t="shared" si="907"/>
        <v>0</v>
      </c>
      <c r="FL67" s="310">
        <f t="shared" si="907"/>
        <v>0</v>
      </c>
      <c r="FM67" s="310">
        <f t="shared" si="907"/>
        <v>0</v>
      </c>
      <c r="FN67" s="310">
        <f t="shared" si="907"/>
        <v>0</v>
      </c>
      <c r="FO67" s="310">
        <f t="shared" si="907"/>
        <v>0</v>
      </c>
      <c r="FP67" s="310">
        <f t="shared" si="907"/>
        <v>0</v>
      </c>
      <c r="FQ67" s="310">
        <f t="shared" si="907"/>
        <v>0</v>
      </c>
      <c r="FR67" s="310">
        <f t="shared" si="907"/>
        <v>0</v>
      </c>
      <c r="FS67" s="310">
        <f t="shared" si="907"/>
        <v>0</v>
      </c>
      <c r="FT67" s="310">
        <f t="shared" si="907"/>
        <v>0</v>
      </c>
      <c r="FU67" s="310">
        <f t="shared" si="907"/>
        <v>0</v>
      </c>
      <c r="FV67" s="310">
        <f t="shared" si="907"/>
        <v>0</v>
      </c>
      <c r="FW67" s="310">
        <f t="shared" si="907"/>
        <v>0</v>
      </c>
      <c r="FX67" s="310">
        <f t="shared" si="907"/>
        <v>0</v>
      </c>
      <c r="FY67" s="310">
        <f t="shared" si="907"/>
        <v>0</v>
      </c>
      <c r="FZ67" s="310">
        <f t="shared" si="907"/>
        <v>0</v>
      </c>
      <c r="GA67" s="310">
        <f t="shared" si="907"/>
        <v>0</v>
      </c>
      <c r="GB67" s="310">
        <f t="shared" si="907"/>
        <v>0</v>
      </c>
      <c r="GC67" s="310">
        <f t="shared" si="907"/>
        <v>0</v>
      </c>
      <c r="GD67" s="310">
        <f t="shared" si="907"/>
        <v>0</v>
      </c>
      <c r="GE67" s="310">
        <f t="shared" si="907"/>
        <v>0</v>
      </c>
      <c r="GF67" s="310">
        <f t="shared" si="907"/>
        <v>0</v>
      </c>
      <c r="GG67" s="310">
        <f t="shared" si="907"/>
        <v>0</v>
      </c>
      <c r="GH67" s="310">
        <f t="shared" si="907"/>
        <v>0</v>
      </c>
      <c r="GI67" s="310">
        <f t="shared" si="907"/>
        <v>0</v>
      </c>
      <c r="GJ67" s="310">
        <f t="shared" si="907"/>
        <v>0</v>
      </c>
      <c r="GK67" s="310">
        <f t="shared" si="907"/>
        <v>0</v>
      </c>
      <c r="GL67" s="310">
        <f t="shared" si="907"/>
        <v>0</v>
      </c>
      <c r="GM67" s="310">
        <f t="shared" si="907"/>
        <v>0</v>
      </c>
      <c r="GN67" s="310">
        <f t="shared" si="907"/>
        <v>0</v>
      </c>
      <c r="GO67" s="310">
        <f t="shared" si="907"/>
        <v>0</v>
      </c>
      <c r="GP67" s="310">
        <f t="shared" si="907"/>
        <v>0</v>
      </c>
      <c r="GQ67" s="310">
        <f t="shared" si="907"/>
        <v>0</v>
      </c>
      <c r="GR67" s="310">
        <f t="shared" si="907"/>
        <v>0</v>
      </c>
      <c r="GS67" s="310">
        <f t="shared" si="907"/>
        <v>0</v>
      </c>
      <c r="GT67" s="310">
        <f t="shared" si="907"/>
        <v>0</v>
      </c>
      <c r="GU67" s="310">
        <f t="shared" si="907"/>
        <v>0</v>
      </c>
      <c r="GV67" s="310">
        <f t="shared" si="907"/>
        <v>0</v>
      </c>
      <c r="GW67" s="310">
        <f t="shared" si="907"/>
        <v>0</v>
      </c>
      <c r="GX67" s="310">
        <f t="shared" si="907"/>
        <v>0</v>
      </c>
      <c r="GY67" s="310">
        <f t="shared" si="907"/>
        <v>0</v>
      </c>
      <c r="GZ67" s="310">
        <f t="shared" si="907"/>
        <v>0</v>
      </c>
      <c r="HA67" s="310">
        <f t="shared" si="907"/>
        <v>0</v>
      </c>
      <c r="HB67" s="310">
        <f t="shared" si="907"/>
        <v>0</v>
      </c>
      <c r="HC67" s="311">
        <f t="shared" si="907"/>
        <v>0</v>
      </c>
    </row>
    <row r="68" spans="1:211" x14ac:dyDescent="0.2">
      <c r="A68" s="319" t="s">
        <v>625</v>
      </c>
      <c r="B68" s="306">
        <v>0</v>
      </c>
      <c r="C68" s="306"/>
      <c r="D68" s="306">
        <f t="shared" ref="D68:D69" si="908">B68+C68</f>
        <v>0</v>
      </c>
      <c r="E68" s="306">
        <v>0</v>
      </c>
      <c r="F68" s="306"/>
      <c r="G68" s="306">
        <f t="shared" ref="G68:G69" si="909">E68+F68</f>
        <v>0</v>
      </c>
      <c r="H68" s="306">
        <v>0</v>
      </c>
      <c r="I68" s="306"/>
      <c r="J68" s="306">
        <f t="shared" ref="J68:J69" si="910">H68+I68</f>
        <v>0</v>
      </c>
      <c r="K68" s="306">
        <v>0</v>
      </c>
      <c r="L68" s="306"/>
      <c r="M68" s="306">
        <f t="shared" ref="M68:M69" si="911">K68+L68</f>
        <v>0</v>
      </c>
      <c r="N68" s="306">
        <v>0</v>
      </c>
      <c r="O68" s="306"/>
      <c r="P68" s="306">
        <f t="shared" ref="P68:P69" si="912">N68+O68</f>
        <v>0</v>
      </c>
      <c r="Q68" s="306">
        <v>0</v>
      </c>
      <c r="R68" s="306"/>
      <c r="S68" s="306">
        <f t="shared" ref="S68:S69" si="913">Q68+R68</f>
        <v>0</v>
      </c>
      <c r="T68" s="306">
        <v>0</v>
      </c>
      <c r="U68" s="306"/>
      <c r="V68" s="306">
        <f t="shared" ref="V68:V69" si="914">T68+U68</f>
        <v>0</v>
      </c>
      <c r="W68" s="306">
        <v>0</v>
      </c>
      <c r="X68" s="306"/>
      <c r="Y68" s="306">
        <f t="shared" ref="Y68:Y69" si="915">W68+X68</f>
        <v>0</v>
      </c>
      <c r="Z68" s="306">
        <v>0</v>
      </c>
      <c r="AA68" s="306"/>
      <c r="AB68" s="306"/>
      <c r="AC68" s="306"/>
      <c r="AD68" s="306"/>
      <c r="AE68" s="306"/>
      <c r="AF68" s="306"/>
      <c r="AG68" s="306"/>
      <c r="AH68" s="306">
        <f t="shared" ref="AH68:AH69" si="916">AF68+AG68</f>
        <v>0</v>
      </c>
      <c r="AI68" s="306"/>
      <c r="AJ68" s="306"/>
      <c r="AK68" s="306">
        <f t="shared" ref="AK68:AK69" si="917">AI68+AJ68</f>
        <v>0</v>
      </c>
      <c r="AL68" s="306"/>
      <c r="AM68" s="306"/>
      <c r="AN68" s="306">
        <f t="shared" ref="AN68:AN69" si="918">AL68+AM68</f>
        <v>0</v>
      </c>
      <c r="AO68" s="306"/>
      <c r="AP68" s="306"/>
      <c r="AQ68" s="306">
        <f t="shared" ref="AQ68:AQ69" si="919">AO68+AP68</f>
        <v>0</v>
      </c>
      <c r="AR68" s="306"/>
      <c r="AS68" s="306"/>
      <c r="AT68" s="306">
        <f t="shared" ref="AT68:AT69" si="920">AR68+AS68</f>
        <v>0</v>
      </c>
      <c r="AU68" s="306"/>
      <c r="AV68" s="306"/>
      <c r="AW68" s="306">
        <f t="shared" ref="AW68:AW69" si="921">AU68+AV68</f>
        <v>0</v>
      </c>
      <c r="AX68" s="306"/>
      <c r="AY68" s="306"/>
      <c r="AZ68" s="306">
        <f t="shared" ref="AZ68:AZ69" si="922">AX68+AY68</f>
        <v>0</v>
      </c>
      <c r="BA68" s="306"/>
      <c r="BB68" s="306"/>
      <c r="BC68" s="306">
        <f t="shared" ref="BC68:BC69" si="923">BA68+BB68</f>
        <v>0</v>
      </c>
      <c r="BD68" s="306"/>
      <c r="BE68" s="306"/>
      <c r="BF68" s="306">
        <f t="shared" ref="BF68:BF69" si="924">BD68+BE68</f>
        <v>0</v>
      </c>
      <c r="BG68" s="306"/>
      <c r="BH68" s="306"/>
      <c r="BI68" s="306">
        <f t="shared" ref="BI68:BI69" si="925">BG68+BH68</f>
        <v>0</v>
      </c>
      <c r="BJ68" s="306"/>
      <c r="BK68" s="306"/>
      <c r="BL68" s="306">
        <f t="shared" ref="BL68:BL69" si="926">BJ68+BK68</f>
        <v>0</v>
      </c>
      <c r="BM68" s="306"/>
      <c r="BN68" s="306"/>
      <c r="BO68" s="306">
        <f t="shared" ref="BO68:BO69" si="927">BM68+BN68</f>
        <v>0</v>
      </c>
      <c r="BP68" s="306"/>
      <c r="BQ68" s="306"/>
      <c r="BR68" s="306">
        <f t="shared" ref="BR68:BR69" si="928">BP68+BQ68</f>
        <v>0</v>
      </c>
      <c r="BS68" s="306"/>
      <c r="BT68" s="306"/>
      <c r="BU68" s="306">
        <f t="shared" ref="BU68:BU69" si="929">BS68+BT68</f>
        <v>0</v>
      </c>
      <c r="BV68" s="306"/>
      <c r="BW68" s="306"/>
      <c r="BX68" s="306">
        <f t="shared" ref="BX68:BX69" si="930">BV68+BW68</f>
        <v>0</v>
      </c>
      <c r="BY68" s="306"/>
      <c r="BZ68" s="306"/>
      <c r="CA68" s="306">
        <f t="shared" ref="CA68:CA69" si="931">BY68+BZ68</f>
        <v>0</v>
      </c>
      <c r="CB68" s="306"/>
      <c r="CC68" s="306"/>
      <c r="CD68" s="306">
        <f t="shared" ref="CD68:CD69" si="932">CB68+CC68</f>
        <v>0</v>
      </c>
      <c r="CE68" s="306"/>
      <c r="CF68" s="306"/>
      <c r="CG68" s="306">
        <f t="shared" ref="CG68:CG69" si="933">CE68+CF68</f>
        <v>0</v>
      </c>
      <c r="CH68" s="306"/>
      <c r="CI68" s="306"/>
      <c r="CJ68" s="306">
        <f t="shared" ref="CJ68:CJ69" si="934">CH68+CI68</f>
        <v>0</v>
      </c>
      <c r="CK68" s="306"/>
      <c r="CL68" s="306"/>
      <c r="CM68" s="306">
        <f t="shared" ref="CM68:CM69" si="935">CK68+CL68</f>
        <v>0</v>
      </c>
      <c r="CN68" s="306"/>
      <c r="CO68" s="306"/>
      <c r="CP68" s="306">
        <f t="shared" ref="CP68:CP69" si="936">CN68+CO68</f>
        <v>0</v>
      </c>
      <c r="CQ68" s="306"/>
      <c r="CR68" s="306"/>
      <c r="CS68" s="306">
        <f t="shared" ref="CS68:CS69" si="937">CQ68+CR68</f>
        <v>0</v>
      </c>
      <c r="CT68" s="306"/>
      <c r="CU68" s="306"/>
      <c r="CV68" s="306">
        <f t="shared" ref="CV68:CV69" si="938">CT68+CU68</f>
        <v>0</v>
      </c>
      <c r="CW68" s="306"/>
      <c r="CX68" s="306"/>
      <c r="CY68" s="306">
        <f t="shared" ref="CY68:CY69" si="939">CW68+CX68</f>
        <v>0</v>
      </c>
      <c r="CZ68" s="306"/>
      <c r="DA68" s="306"/>
      <c r="DB68" s="306">
        <f t="shared" ref="DB68:DB69" si="940">CZ68+DA68</f>
        <v>0</v>
      </c>
      <c r="DC68" s="306"/>
      <c r="DD68" s="306"/>
      <c r="DE68" s="306">
        <f t="shared" ref="DE68:DE69" si="941">DC68+DD68</f>
        <v>0</v>
      </c>
      <c r="DF68" s="306"/>
      <c r="DG68" s="306"/>
      <c r="DH68" s="306">
        <f t="shared" ref="DH68:DH69" si="942">DF68+DG68</f>
        <v>0</v>
      </c>
      <c r="DI68" s="306"/>
      <c r="DJ68" s="306"/>
      <c r="DK68" s="306">
        <f t="shared" ref="DK68:DK69" si="943">DI68+DJ68</f>
        <v>0</v>
      </c>
      <c r="DL68" s="306"/>
      <c r="DM68" s="306"/>
      <c r="DN68" s="306">
        <f t="shared" ref="DN68:DN69" si="944">DL68+DM68</f>
        <v>0</v>
      </c>
      <c r="DO68" s="306"/>
      <c r="DP68" s="306"/>
      <c r="DQ68" s="306">
        <f t="shared" ref="DQ68:DQ69" si="945">DO68+DP68</f>
        <v>0</v>
      </c>
      <c r="DR68" s="394">
        <f t="shared" ref="DR68:DT69" si="946">B68+E68+H68+K68+N68+Q68+T68+W68+Z68+AC68+AF68+AI68+AL68+AO68+AR68+AU68+AX68+BA68+BD68+BG68+BJ68+BM68+BP68+BS68+BV68+BY68+CB68+CE68+CH68+CK68+CN68+CQ68+CT68+CW68+CZ68+DC68+DF68+DI68+DL68+DO68</f>
        <v>0</v>
      </c>
      <c r="DS68" s="394">
        <f t="shared" si="946"/>
        <v>0</v>
      </c>
      <c r="DT68" s="394">
        <f t="shared" si="946"/>
        <v>0</v>
      </c>
      <c r="DU68" s="306">
        <v>0</v>
      </c>
      <c r="DV68" s="306"/>
      <c r="DW68" s="306"/>
      <c r="DX68" s="306">
        <v>0</v>
      </c>
      <c r="DY68" s="306"/>
      <c r="DZ68" s="306"/>
      <c r="EA68" s="306">
        <v>0</v>
      </c>
      <c r="EB68" s="306"/>
      <c r="EC68" s="306"/>
      <c r="ED68" s="306">
        <v>0</v>
      </c>
      <c r="EE68" s="306"/>
      <c r="EF68" s="306"/>
      <c r="EG68" s="306">
        <v>0</v>
      </c>
      <c r="EH68" s="306"/>
      <c r="EI68" s="306"/>
      <c r="EJ68" s="306"/>
      <c r="EK68" s="306"/>
      <c r="EL68" s="306"/>
      <c r="EM68" s="306"/>
      <c r="EN68" s="306"/>
      <c r="EO68" s="306"/>
      <c r="EP68" s="306">
        <v>0</v>
      </c>
      <c r="EQ68" s="306"/>
      <c r="ER68" s="306"/>
      <c r="ES68" s="306"/>
      <c r="ET68" s="306"/>
      <c r="EU68" s="306"/>
      <c r="EV68" s="394">
        <f t="shared" ref="EV68:EX69" si="947">DU68+DX68+EA68+ED68+EG68+EJ68+EM68+EP68+ES68</f>
        <v>0</v>
      </c>
      <c r="EW68" s="394">
        <f t="shared" si="947"/>
        <v>0</v>
      </c>
      <c r="EX68" s="394">
        <f t="shared" si="947"/>
        <v>0</v>
      </c>
      <c r="EY68" s="306"/>
      <c r="EZ68" s="306"/>
      <c r="FA68" s="306">
        <f t="shared" ref="FA68:FA69" si="948">EY68+EZ68</f>
        <v>0</v>
      </c>
      <c r="FB68" s="306"/>
      <c r="FC68" s="306"/>
      <c r="FD68" s="306">
        <f t="shared" ref="FD68:FD69" si="949">FB68+FC68</f>
        <v>0</v>
      </c>
      <c r="FE68" s="306"/>
      <c r="FF68" s="306"/>
      <c r="FG68" s="306">
        <f t="shared" ref="FG68:FG69" si="950">FE68+FF68</f>
        <v>0</v>
      </c>
      <c r="FH68" s="306"/>
      <c r="FI68" s="306"/>
      <c r="FJ68" s="306">
        <f t="shared" ref="FJ68:FJ69" si="951">FH68+FI68</f>
        <v>0</v>
      </c>
      <c r="FK68" s="334"/>
      <c r="FL68" s="306"/>
      <c r="FM68" s="306">
        <f t="shared" ref="FM68:FM69" si="952">FK68+FL68</f>
        <v>0</v>
      </c>
      <c r="FN68" s="334"/>
      <c r="FO68" s="306"/>
      <c r="FP68" s="306">
        <f t="shared" ref="FP68:FP69" si="953">FN68+FO68</f>
        <v>0</v>
      </c>
      <c r="FQ68" s="334"/>
      <c r="FR68" s="306"/>
      <c r="FS68" s="306">
        <f t="shared" ref="FS68:FS69" si="954">FQ68+FR68</f>
        <v>0</v>
      </c>
      <c r="FT68" s="334"/>
      <c r="FU68" s="306"/>
      <c r="FV68" s="306">
        <f t="shared" ref="FV68:FV69" si="955">FT68+FU68</f>
        <v>0</v>
      </c>
      <c r="FW68" s="334"/>
      <c r="FX68" s="306"/>
      <c r="FY68" s="306">
        <f t="shared" ref="FY68:FY69" si="956">FW68+FX68</f>
        <v>0</v>
      </c>
      <c r="FZ68" s="334"/>
      <c r="GA68" s="306"/>
      <c r="GB68" s="306">
        <f t="shared" ref="GB68:GB69" si="957">FZ68+GA68</f>
        <v>0</v>
      </c>
      <c r="GC68" s="334"/>
      <c r="GD68" s="306"/>
      <c r="GE68" s="306">
        <f t="shared" ref="GE68:GE69" si="958">GC68+GD68</f>
        <v>0</v>
      </c>
      <c r="GF68" s="334"/>
      <c r="GG68" s="306"/>
      <c r="GH68" s="306">
        <f t="shared" ref="GH68:GH69" si="959">GF68+GG68</f>
        <v>0</v>
      </c>
      <c r="GI68" s="334"/>
      <c r="GJ68" s="306"/>
      <c r="GK68" s="306">
        <f t="shared" ref="GK68:GK69" si="960">GI68+GJ68</f>
        <v>0</v>
      </c>
      <c r="GL68" s="334">
        <f t="shared" ref="GL68:GN69" si="961">EY68+FB68+FE68+FH68+FK68+FN68+FQ68+FT68+FW68+FZ68+GC68+GF68+GI68</f>
        <v>0</v>
      </c>
      <c r="GM68" s="334">
        <f t="shared" si="961"/>
        <v>0</v>
      </c>
      <c r="GN68" s="334">
        <f t="shared" si="961"/>
        <v>0</v>
      </c>
      <c r="GO68" s="334">
        <f>SUM(GB68:GN68)</f>
        <v>0</v>
      </c>
      <c r="GP68" s="306"/>
      <c r="GQ68" s="306">
        <f t="shared" ref="GQ68:GQ69" si="962">GO68+GP68</f>
        <v>0</v>
      </c>
      <c r="GR68" s="334">
        <f>SUM(GE68:GQ68)</f>
        <v>0</v>
      </c>
      <c r="GS68" s="306"/>
      <c r="GT68" s="306">
        <f t="shared" ref="GT68:GT69" si="963">GR68+GS68</f>
        <v>0</v>
      </c>
      <c r="GU68" s="334">
        <f>SUM(GH68:GT68)</f>
        <v>0</v>
      </c>
      <c r="GV68" s="306"/>
      <c r="GW68" s="306">
        <f t="shared" ref="GW68:GW69" si="964">GU68+GV68</f>
        <v>0</v>
      </c>
      <c r="GX68" s="334">
        <f t="shared" ref="GX68:GZ69" si="965">GL68+GO68+GR68+GU68</f>
        <v>0</v>
      </c>
      <c r="GY68" s="334">
        <f t="shared" si="965"/>
        <v>0</v>
      </c>
      <c r="GZ68" s="334">
        <f t="shared" si="965"/>
        <v>0</v>
      </c>
      <c r="HA68" s="334">
        <f t="shared" ref="HA68:HC69" si="966">GX68+EV68+DR68</f>
        <v>0</v>
      </c>
      <c r="HB68" s="334">
        <f t="shared" si="966"/>
        <v>0</v>
      </c>
      <c r="HC68" s="347">
        <f t="shared" si="966"/>
        <v>0</v>
      </c>
    </row>
    <row r="69" spans="1:211" ht="13.5" thickBot="1" x14ac:dyDescent="0.25">
      <c r="A69" s="320" t="s">
        <v>626</v>
      </c>
      <c r="B69" s="321">
        <v>0</v>
      </c>
      <c r="C69" s="321"/>
      <c r="D69" s="321">
        <f t="shared" si="908"/>
        <v>0</v>
      </c>
      <c r="E69" s="321">
        <v>0</v>
      </c>
      <c r="F69" s="321"/>
      <c r="G69" s="321">
        <f t="shared" si="909"/>
        <v>0</v>
      </c>
      <c r="H69" s="321">
        <v>0</v>
      </c>
      <c r="I69" s="321"/>
      <c r="J69" s="321">
        <f t="shared" si="910"/>
        <v>0</v>
      </c>
      <c r="K69" s="321">
        <v>0</v>
      </c>
      <c r="L69" s="321"/>
      <c r="M69" s="321">
        <f t="shared" si="911"/>
        <v>0</v>
      </c>
      <c r="N69" s="321">
        <v>0</v>
      </c>
      <c r="O69" s="321"/>
      <c r="P69" s="321">
        <f t="shared" si="912"/>
        <v>0</v>
      </c>
      <c r="Q69" s="321">
        <v>0</v>
      </c>
      <c r="R69" s="321"/>
      <c r="S69" s="321">
        <f t="shared" si="913"/>
        <v>0</v>
      </c>
      <c r="T69" s="321">
        <v>0</v>
      </c>
      <c r="U69" s="321"/>
      <c r="V69" s="321">
        <f t="shared" si="914"/>
        <v>0</v>
      </c>
      <c r="W69" s="321">
        <v>0</v>
      </c>
      <c r="X69" s="321"/>
      <c r="Y69" s="321">
        <f t="shared" si="915"/>
        <v>0</v>
      </c>
      <c r="Z69" s="321">
        <v>0</v>
      </c>
      <c r="AA69" s="321"/>
      <c r="AB69" s="321"/>
      <c r="AC69" s="321"/>
      <c r="AD69" s="321"/>
      <c r="AE69" s="321"/>
      <c r="AF69" s="321"/>
      <c r="AG69" s="321"/>
      <c r="AH69" s="321">
        <f t="shared" si="916"/>
        <v>0</v>
      </c>
      <c r="AI69" s="321"/>
      <c r="AJ69" s="321"/>
      <c r="AK69" s="321">
        <f t="shared" si="917"/>
        <v>0</v>
      </c>
      <c r="AL69" s="321"/>
      <c r="AM69" s="321"/>
      <c r="AN69" s="321">
        <f t="shared" si="918"/>
        <v>0</v>
      </c>
      <c r="AO69" s="321"/>
      <c r="AP69" s="321"/>
      <c r="AQ69" s="321">
        <f t="shared" si="919"/>
        <v>0</v>
      </c>
      <c r="AR69" s="321"/>
      <c r="AS69" s="321"/>
      <c r="AT69" s="321">
        <f t="shared" si="920"/>
        <v>0</v>
      </c>
      <c r="AU69" s="321"/>
      <c r="AV69" s="321"/>
      <c r="AW69" s="321">
        <f t="shared" si="921"/>
        <v>0</v>
      </c>
      <c r="AX69" s="321"/>
      <c r="AY69" s="321"/>
      <c r="AZ69" s="321">
        <f t="shared" si="922"/>
        <v>0</v>
      </c>
      <c r="BA69" s="321"/>
      <c r="BB69" s="321"/>
      <c r="BC69" s="321">
        <f t="shared" si="923"/>
        <v>0</v>
      </c>
      <c r="BD69" s="321"/>
      <c r="BE69" s="321"/>
      <c r="BF69" s="321">
        <f t="shared" si="924"/>
        <v>0</v>
      </c>
      <c r="BG69" s="321"/>
      <c r="BH69" s="321"/>
      <c r="BI69" s="321">
        <f t="shared" si="925"/>
        <v>0</v>
      </c>
      <c r="BJ69" s="321"/>
      <c r="BK69" s="321"/>
      <c r="BL69" s="321">
        <f t="shared" si="926"/>
        <v>0</v>
      </c>
      <c r="BM69" s="321"/>
      <c r="BN69" s="321"/>
      <c r="BO69" s="321">
        <f t="shared" si="927"/>
        <v>0</v>
      </c>
      <c r="BP69" s="321"/>
      <c r="BQ69" s="321"/>
      <c r="BR69" s="321">
        <f t="shared" si="928"/>
        <v>0</v>
      </c>
      <c r="BS69" s="321"/>
      <c r="BT69" s="321"/>
      <c r="BU69" s="321">
        <f t="shared" si="929"/>
        <v>0</v>
      </c>
      <c r="BV69" s="321"/>
      <c r="BW69" s="321"/>
      <c r="BX69" s="321">
        <f t="shared" si="930"/>
        <v>0</v>
      </c>
      <c r="BY69" s="321"/>
      <c r="BZ69" s="321"/>
      <c r="CA69" s="321">
        <f t="shared" si="931"/>
        <v>0</v>
      </c>
      <c r="CB69" s="321"/>
      <c r="CC69" s="321"/>
      <c r="CD69" s="321">
        <f t="shared" si="932"/>
        <v>0</v>
      </c>
      <c r="CE69" s="321"/>
      <c r="CF69" s="321"/>
      <c r="CG69" s="321">
        <f t="shared" si="933"/>
        <v>0</v>
      </c>
      <c r="CH69" s="321"/>
      <c r="CI69" s="321"/>
      <c r="CJ69" s="321">
        <f t="shared" si="934"/>
        <v>0</v>
      </c>
      <c r="CK69" s="321"/>
      <c r="CL69" s="321"/>
      <c r="CM69" s="321">
        <f t="shared" si="935"/>
        <v>0</v>
      </c>
      <c r="CN69" s="321"/>
      <c r="CO69" s="321"/>
      <c r="CP69" s="321">
        <f t="shared" si="936"/>
        <v>0</v>
      </c>
      <c r="CQ69" s="321"/>
      <c r="CR69" s="321"/>
      <c r="CS69" s="321">
        <f t="shared" si="937"/>
        <v>0</v>
      </c>
      <c r="CT69" s="321"/>
      <c r="CU69" s="321"/>
      <c r="CV69" s="321">
        <f t="shared" si="938"/>
        <v>0</v>
      </c>
      <c r="CW69" s="321"/>
      <c r="CX69" s="321"/>
      <c r="CY69" s="321">
        <f t="shared" si="939"/>
        <v>0</v>
      </c>
      <c r="CZ69" s="321"/>
      <c r="DA69" s="321"/>
      <c r="DB69" s="321">
        <f t="shared" si="940"/>
        <v>0</v>
      </c>
      <c r="DC69" s="321"/>
      <c r="DD69" s="321"/>
      <c r="DE69" s="321">
        <f t="shared" si="941"/>
        <v>0</v>
      </c>
      <c r="DF69" s="321"/>
      <c r="DG69" s="321"/>
      <c r="DH69" s="321">
        <f t="shared" si="942"/>
        <v>0</v>
      </c>
      <c r="DI69" s="321"/>
      <c r="DJ69" s="321"/>
      <c r="DK69" s="321">
        <f t="shared" si="943"/>
        <v>0</v>
      </c>
      <c r="DL69" s="321"/>
      <c r="DM69" s="321"/>
      <c r="DN69" s="321">
        <f t="shared" si="944"/>
        <v>0</v>
      </c>
      <c r="DO69" s="321"/>
      <c r="DP69" s="321"/>
      <c r="DQ69" s="321">
        <f t="shared" si="945"/>
        <v>0</v>
      </c>
      <c r="DR69" s="398">
        <f t="shared" si="946"/>
        <v>0</v>
      </c>
      <c r="DS69" s="398">
        <f t="shared" si="946"/>
        <v>0</v>
      </c>
      <c r="DT69" s="398">
        <f t="shared" si="946"/>
        <v>0</v>
      </c>
      <c r="DU69" s="321">
        <v>0</v>
      </c>
      <c r="DV69" s="321"/>
      <c r="DW69" s="321"/>
      <c r="DX69" s="321">
        <v>0</v>
      </c>
      <c r="DY69" s="321"/>
      <c r="DZ69" s="321"/>
      <c r="EA69" s="321">
        <v>0</v>
      </c>
      <c r="EB69" s="321"/>
      <c r="EC69" s="321"/>
      <c r="ED69" s="321">
        <v>0</v>
      </c>
      <c r="EE69" s="321"/>
      <c r="EF69" s="321"/>
      <c r="EG69" s="321">
        <v>0</v>
      </c>
      <c r="EH69" s="321"/>
      <c r="EI69" s="321"/>
      <c r="EJ69" s="321"/>
      <c r="EK69" s="321"/>
      <c r="EL69" s="321"/>
      <c r="EM69" s="321"/>
      <c r="EN69" s="321"/>
      <c r="EO69" s="321"/>
      <c r="EP69" s="321">
        <v>0</v>
      </c>
      <c r="EQ69" s="321"/>
      <c r="ER69" s="321"/>
      <c r="ES69" s="321"/>
      <c r="ET69" s="321"/>
      <c r="EU69" s="321"/>
      <c r="EV69" s="398">
        <f t="shared" si="947"/>
        <v>0</v>
      </c>
      <c r="EW69" s="398">
        <f t="shared" si="947"/>
        <v>0</v>
      </c>
      <c r="EX69" s="398">
        <f t="shared" si="947"/>
        <v>0</v>
      </c>
      <c r="EY69" s="321"/>
      <c r="EZ69" s="321"/>
      <c r="FA69" s="321">
        <f t="shared" si="948"/>
        <v>0</v>
      </c>
      <c r="FB69" s="321"/>
      <c r="FC69" s="321"/>
      <c r="FD69" s="321">
        <f t="shared" si="949"/>
        <v>0</v>
      </c>
      <c r="FE69" s="321"/>
      <c r="FF69" s="321"/>
      <c r="FG69" s="321">
        <f t="shared" si="950"/>
        <v>0</v>
      </c>
      <c r="FH69" s="321"/>
      <c r="FI69" s="321"/>
      <c r="FJ69" s="321">
        <f t="shared" si="951"/>
        <v>0</v>
      </c>
      <c r="FK69" s="343"/>
      <c r="FL69" s="321"/>
      <c r="FM69" s="321">
        <f t="shared" si="952"/>
        <v>0</v>
      </c>
      <c r="FN69" s="343"/>
      <c r="FO69" s="321"/>
      <c r="FP69" s="321">
        <f t="shared" si="953"/>
        <v>0</v>
      </c>
      <c r="FQ69" s="343"/>
      <c r="FR69" s="321"/>
      <c r="FS69" s="321">
        <f t="shared" si="954"/>
        <v>0</v>
      </c>
      <c r="FT69" s="343"/>
      <c r="FU69" s="321"/>
      <c r="FV69" s="321">
        <f t="shared" si="955"/>
        <v>0</v>
      </c>
      <c r="FW69" s="343"/>
      <c r="FX69" s="321"/>
      <c r="FY69" s="321">
        <f t="shared" si="956"/>
        <v>0</v>
      </c>
      <c r="FZ69" s="343"/>
      <c r="GA69" s="321"/>
      <c r="GB69" s="321">
        <f t="shared" si="957"/>
        <v>0</v>
      </c>
      <c r="GC69" s="343"/>
      <c r="GD69" s="321"/>
      <c r="GE69" s="321">
        <f t="shared" si="958"/>
        <v>0</v>
      </c>
      <c r="GF69" s="343"/>
      <c r="GG69" s="321"/>
      <c r="GH69" s="321">
        <f t="shared" si="959"/>
        <v>0</v>
      </c>
      <c r="GI69" s="343"/>
      <c r="GJ69" s="321"/>
      <c r="GK69" s="321">
        <f t="shared" si="960"/>
        <v>0</v>
      </c>
      <c r="GL69" s="343">
        <f t="shared" si="961"/>
        <v>0</v>
      </c>
      <c r="GM69" s="343">
        <f t="shared" si="961"/>
        <v>0</v>
      </c>
      <c r="GN69" s="343">
        <f t="shared" si="961"/>
        <v>0</v>
      </c>
      <c r="GO69" s="343">
        <f>SUM(GB69:GN69)</f>
        <v>0</v>
      </c>
      <c r="GP69" s="321"/>
      <c r="GQ69" s="321">
        <f t="shared" si="962"/>
        <v>0</v>
      </c>
      <c r="GR69" s="343">
        <f>SUM(GE69:GQ69)</f>
        <v>0</v>
      </c>
      <c r="GS69" s="321"/>
      <c r="GT69" s="321">
        <f t="shared" si="963"/>
        <v>0</v>
      </c>
      <c r="GU69" s="343">
        <f>SUM(GH69:GT69)</f>
        <v>0</v>
      </c>
      <c r="GV69" s="321"/>
      <c r="GW69" s="321">
        <f t="shared" si="964"/>
        <v>0</v>
      </c>
      <c r="GX69" s="343">
        <f t="shared" si="965"/>
        <v>0</v>
      </c>
      <c r="GY69" s="343">
        <f t="shared" si="965"/>
        <v>0</v>
      </c>
      <c r="GZ69" s="343">
        <f t="shared" si="965"/>
        <v>0</v>
      </c>
      <c r="HA69" s="343">
        <f t="shared" si="966"/>
        <v>0</v>
      </c>
      <c r="HB69" s="343">
        <f t="shared" si="966"/>
        <v>0</v>
      </c>
      <c r="HC69" s="348">
        <f t="shared" si="966"/>
        <v>0</v>
      </c>
    </row>
    <row r="70" spans="1:211" x14ac:dyDescent="0.2">
      <c r="B70" s="324"/>
      <c r="C70" s="324"/>
      <c r="D70" s="324"/>
      <c r="DR70" s="399"/>
      <c r="DS70" s="399"/>
      <c r="DT70" s="399"/>
      <c r="EV70" s="399"/>
      <c r="EW70" s="399"/>
      <c r="EX70" s="399"/>
      <c r="FL70" s="324"/>
      <c r="FM70" s="324"/>
      <c r="FO70" s="324"/>
      <c r="FP70" s="324"/>
      <c r="FQ70" s="325"/>
      <c r="FR70" s="324"/>
      <c r="FS70" s="324"/>
      <c r="FT70" s="325"/>
      <c r="FU70" s="324"/>
      <c r="FV70" s="324"/>
      <c r="FW70" s="325"/>
      <c r="FX70" s="324"/>
      <c r="FY70" s="324"/>
      <c r="FZ70" s="325"/>
      <c r="GA70" s="324"/>
      <c r="GB70" s="324"/>
      <c r="GC70" s="325"/>
      <c r="GD70" s="324"/>
      <c r="GE70" s="324"/>
      <c r="GF70" s="325"/>
      <c r="GG70" s="324"/>
      <c r="GH70" s="324"/>
      <c r="GI70" s="325"/>
      <c r="GJ70" s="324"/>
      <c r="GK70" s="324"/>
      <c r="GL70" s="325"/>
      <c r="GM70" s="324"/>
      <c r="GN70" s="324"/>
      <c r="GO70" s="325"/>
      <c r="GP70" s="324"/>
      <c r="GQ70" s="324"/>
      <c r="GR70" s="325"/>
      <c r="GS70" s="324"/>
      <c r="GT70" s="324"/>
      <c r="GU70" s="325"/>
      <c r="GV70" s="324"/>
      <c r="GW70" s="324"/>
      <c r="GX70" s="325"/>
      <c r="GY70" s="324"/>
      <c r="GZ70" s="324"/>
      <c r="HA70" s="325"/>
      <c r="HB70" s="324"/>
      <c r="HC70" s="324"/>
    </row>
    <row r="71" spans="1:211" x14ac:dyDescent="0.2">
      <c r="B71" s="324">
        <f t="shared" ref="B71:Y71" si="967">SUM(B6)</f>
        <v>0</v>
      </c>
      <c r="C71" s="324">
        <f t="shared" si="967"/>
        <v>0</v>
      </c>
      <c r="D71" s="324">
        <f t="shared" si="967"/>
        <v>0</v>
      </c>
      <c r="E71" s="324">
        <f t="shared" si="967"/>
        <v>0</v>
      </c>
      <c r="F71" s="324">
        <f t="shared" si="967"/>
        <v>0</v>
      </c>
      <c r="G71" s="324">
        <f t="shared" si="967"/>
        <v>0</v>
      </c>
      <c r="H71" s="324">
        <f t="shared" si="967"/>
        <v>0</v>
      </c>
      <c r="I71" s="324">
        <f t="shared" si="967"/>
        <v>0</v>
      </c>
      <c r="J71" s="324">
        <f t="shared" si="967"/>
        <v>0</v>
      </c>
      <c r="K71" s="324">
        <f t="shared" si="967"/>
        <v>0</v>
      </c>
      <c r="L71" s="324">
        <f t="shared" si="967"/>
        <v>0</v>
      </c>
      <c r="M71" s="324">
        <f t="shared" si="967"/>
        <v>0</v>
      </c>
      <c r="N71" s="324">
        <f t="shared" si="967"/>
        <v>0</v>
      </c>
      <c r="O71" s="324">
        <f t="shared" si="967"/>
        <v>0</v>
      </c>
      <c r="P71" s="324">
        <f t="shared" si="967"/>
        <v>0</v>
      </c>
      <c r="Q71" s="324">
        <f t="shared" si="967"/>
        <v>0</v>
      </c>
      <c r="R71" s="324">
        <f t="shared" si="967"/>
        <v>0</v>
      </c>
      <c r="S71" s="324">
        <f t="shared" si="967"/>
        <v>0</v>
      </c>
      <c r="T71" s="324">
        <f t="shared" si="967"/>
        <v>0</v>
      </c>
      <c r="U71" s="324">
        <f t="shared" si="967"/>
        <v>0</v>
      </c>
      <c r="V71" s="324">
        <f t="shared" si="967"/>
        <v>0</v>
      </c>
      <c r="W71" s="324">
        <f t="shared" si="967"/>
        <v>0</v>
      </c>
      <c r="X71" s="324">
        <f t="shared" si="967"/>
        <v>0</v>
      </c>
      <c r="Y71" s="324">
        <f t="shared" si="967"/>
        <v>0</v>
      </c>
      <c r="Z71" s="324">
        <f>SUM(Z6)</f>
        <v>259538</v>
      </c>
      <c r="AA71" s="324">
        <f t="shared" ref="AA71:CO71" si="968">SUM(AA6)</f>
        <v>268874</v>
      </c>
      <c r="AB71" s="324">
        <f t="shared" si="968"/>
        <v>228698</v>
      </c>
      <c r="AC71" s="324">
        <f t="shared" si="968"/>
        <v>0</v>
      </c>
      <c r="AD71" s="324">
        <f t="shared" si="968"/>
        <v>60079</v>
      </c>
      <c r="AE71" s="324">
        <f t="shared" si="968"/>
        <v>60079</v>
      </c>
      <c r="AF71" s="324">
        <f t="shared" si="968"/>
        <v>0</v>
      </c>
      <c r="AG71" s="324">
        <f t="shared" si="968"/>
        <v>0</v>
      </c>
      <c r="AH71" s="324">
        <f t="shared" si="968"/>
        <v>0</v>
      </c>
      <c r="AI71" s="324">
        <f t="shared" si="968"/>
        <v>0</v>
      </c>
      <c r="AJ71" s="324">
        <f t="shared" si="968"/>
        <v>0</v>
      </c>
      <c r="AK71" s="324">
        <f t="shared" si="968"/>
        <v>0</v>
      </c>
      <c r="AL71" s="324">
        <f t="shared" si="968"/>
        <v>0</v>
      </c>
      <c r="AM71" s="324">
        <f t="shared" si="968"/>
        <v>0</v>
      </c>
      <c r="AN71" s="324">
        <f t="shared" si="968"/>
        <v>0</v>
      </c>
      <c r="AO71" s="324">
        <f t="shared" si="968"/>
        <v>0</v>
      </c>
      <c r="AP71" s="324">
        <f t="shared" si="968"/>
        <v>0</v>
      </c>
      <c r="AQ71" s="324">
        <f t="shared" si="968"/>
        <v>0</v>
      </c>
      <c r="AR71" s="324">
        <f t="shared" si="968"/>
        <v>0</v>
      </c>
      <c r="AU71" s="324">
        <f t="shared" si="968"/>
        <v>0</v>
      </c>
      <c r="AV71" s="324">
        <f t="shared" si="968"/>
        <v>0</v>
      </c>
      <c r="AW71" s="324">
        <f t="shared" si="968"/>
        <v>0</v>
      </c>
      <c r="AX71" s="324">
        <f t="shared" si="968"/>
        <v>0</v>
      </c>
      <c r="AY71" s="324">
        <f t="shared" si="968"/>
        <v>0</v>
      </c>
      <c r="AZ71" s="324">
        <f t="shared" si="968"/>
        <v>0</v>
      </c>
      <c r="BA71" s="324">
        <f t="shared" si="968"/>
        <v>0</v>
      </c>
      <c r="BB71" s="324">
        <f t="shared" si="968"/>
        <v>0</v>
      </c>
      <c r="BC71" s="324">
        <f t="shared" si="968"/>
        <v>0</v>
      </c>
      <c r="BD71" s="324">
        <f t="shared" si="968"/>
        <v>0</v>
      </c>
      <c r="BE71" s="324">
        <f t="shared" si="968"/>
        <v>0</v>
      </c>
      <c r="BF71" s="324">
        <f t="shared" si="968"/>
        <v>0</v>
      </c>
      <c r="BG71" s="324">
        <f t="shared" si="968"/>
        <v>0</v>
      </c>
      <c r="BH71" s="324">
        <f t="shared" si="968"/>
        <v>0</v>
      </c>
      <c r="BI71" s="324">
        <f t="shared" si="968"/>
        <v>0</v>
      </c>
      <c r="BJ71" s="324">
        <f t="shared" si="968"/>
        <v>0</v>
      </c>
      <c r="BK71" s="324">
        <f t="shared" si="968"/>
        <v>0</v>
      </c>
      <c r="BL71" s="324">
        <f t="shared" si="968"/>
        <v>0</v>
      </c>
      <c r="BM71" s="324">
        <f t="shared" si="968"/>
        <v>0</v>
      </c>
      <c r="BN71" s="324">
        <f t="shared" si="968"/>
        <v>0</v>
      </c>
      <c r="BO71" s="324">
        <f t="shared" si="968"/>
        <v>0</v>
      </c>
      <c r="BP71" s="324">
        <f t="shared" si="968"/>
        <v>0</v>
      </c>
      <c r="BQ71" s="324">
        <f t="shared" si="968"/>
        <v>0</v>
      </c>
      <c r="BR71" s="324">
        <f t="shared" si="968"/>
        <v>0</v>
      </c>
      <c r="BS71" s="324">
        <f t="shared" si="968"/>
        <v>0</v>
      </c>
      <c r="BT71" s="324">
        <f t="shared" si="968"/>
        <v>0</v>
      </c>
      <c r="BU71" s="324">
        <f t="shared" si="968"/>
        <v>0</v>
      </c>
      <c r="BV71" s="324">
        <f t="shared" si="968"/>
        <v>0</v>
      </c>
      <c r="BW71" s="324">
        <f t="shared" si="968"/>
        <v>0</v>
      </c>
      <c r="BX71" s="324">
        <f t="shared" si="968"/>
        <v>0</v>
      </c>
      <c r="BY71" s="324">
        <f t="shared" si="968"/>
        <v>0</v>
      </c>
      <c r="BZ71" s="324">
        <f t="shared" si="968"/>
        <v>0</v>
      </c>
      <c r="CA71" s="324">
        <f t="shared" si="968"/>
        <v>0</v>
      </c>
      <c r="CB71" s="324">
        <f t="shared" si="968"/>
        <v>0</v>
      </c>
      <c r="CC71" s="324">
        <f t="shared" si="968"/>
        <v>0</v>
      </c>
      <c r="CD71" s="324">
        <f t="shared" si="968"/>
        <v>0</v>
      </c>
      <c r="CE71" s="324">
        <f t="shared" si="968"/>
        <v>0</v>
      </c>
      <c r="CF71" s="324">
        <f t="shared" si="968"/>
        <v>0</v>
      </c>
      <c r="CG71" s="324">
        <f t="shared" si="968"/>
        <v>0</v>
      </c>
      <c r="CH71" s="324">
        <f t="shared" si="968"/>
        <v>0</v>
      </c>
      <c r="CI71" s="324">
        <f t="shared" si="968"/>
        <v>0</v>
      </c>
      <c r="CJ71" s="324">
        <f t="shared" si="968"/>
        <v>0</v>
      </c>
      <c r="CK71" s="324">
        <f t="shared" si="968"/>
        <v>0</v>
      </c>
      <c r="CL71" s="324">
        <f t="shared" si="968"/>
        <v>0</v>
      </c>
      <c r="CM71" s="324">
        <f t="shared" si="968"/>
        <v>0</v>
      </c>
      <c r="CN71" s="324">
        <f t="shared" si="968"/>
        <v>0</v>
      </c>
      <c r="CO71" s="324">
        <f t="shared" si="968"/>
        <v>0</v>
      </c>
      <c r="CP71" s="324">
        <f t="shared" ref="CP71:EX71" si="969">SUM(CP6)</f>
        <v>0</v>
      </c>
      <c r="CQ71" s="324">
        <f t="shared" si="969"/>
        <v>0</v>
      </c>
      <c r="CR71" s="324">
        <f t="shared" si="969"/>
        <v>0</v>
      </c>
      <c r="CS71" s="324">
        <f t="shared" si="969"/>
        <v>0</v>
      </c>
      <c r="CT71" s="324">
        <f t="shared" si="969"/>
        <v>0</v>
      </c>
      <c r="CU71" s="324">
        <f t="shared" si="969"/>
        <v>0</v>
      </c>
      <c r="CV71" s="324">
        <f t="shared" si="969"/>
        <v>0</v>
      </c>
      <c r="CW71" s="324">
        <f t="shared" si="969"/>
        <v>0</v>
      </c>
      <c r="CX71" s="324">
        <f t="shared" si="969"/>
        <v>0</v>
      </c>
      <c r="CY71" s="324">
        <f t="shared" si="969"/>
        <v>0</v>
      </c>
      <c r="CZ71" s="324">
        <f t="shared" si="969"/>
        <v>0</v>
      </c>
      <c r="DA71" s="324">
        <f t="shared" si="969"/>
        <v>0</v>
      </c>
      <c r="DB71" s="324">
        <f t="shared" si="969"/>
        <v>0</v>
      </c>
      <c r="DC71" s="324">
        <f t="shared" si="969"/>
        <v>0</v>
      </c>
      <c r="DD71" s="324">
        <f t="shared" si="969"/>
        <v>0</v>
      </c>
      <c r="DE71" s="324">
        <f t="shared" si="969"/>
        <v>0</v>
      </c>
      <c r="DF71" s="324">
        <f t="shared" si="969"/>
        <v>0</v>
      </c>
      <c r="DG71" s="324">
        <f t="shared" si="969"/>
        <v>0</v>
      </c>
      <c r="DH71" s="324">
        <f t="shared" si="969"/>
        <v>0</v>
      </c>
      <c r="DI71" s="324">
        <f t="shared" si="969"/>
        <v>0</v>
      </c>
      <c r="DJ71" s="324">
        <f t="shared" si="969"/>
        <v>0</v>
      </c>
      <c r="DK71" s="324">
        <f t="shared" si="969"/>
        <v>0</v>
      </c>
      <c r="DL71" s="324">
        <f t="shared" si="969"/>
        <v>0</v>
      </c>
      <c r="DM71" s="324">
        <f t="shared" si="969"/>
        <v>0</v>
      </c>
      <c r="DN71" s="324">
        <f t="shared" si="969"/>
        <v>0</v>
      </c>
      <c r="DO71" s="324">
        <f t="shared" si="969"/>
        <v>0</v>
      </c>
      <c r="DP71" s="324">
        <f t="shared" si="969"/>
        <v>0</v>
      </c>
      <c r="DQ71" s="324">
        <f t="shared" si="969"/>
        <v>0</v>
      </c>
      <c r="DR71" s="399">
        <f t="shared" si="969"/>
        <v>259538</v>
      </c>
      <c r="DS71" s="399">
        <f t="shared" si="969"/>
        <v>328953</v>
      </c>
      <c r="DT71" s="399">
        <f t="shared" si="969"/>
        <v>288777</v>
      </c>
      <c r="DU71" s="324">
        <f t="shared" si="969"/>
        <v>14114</v>
      </c>
      <c r="DV71" s="324">
        <f t="shared" si="969"/>
        <v>26663</v>
      </c>
      <c r="DW71" s="324">
        <f t="shared" si="969"/>
        <v>14378</v>
      </c>
      <c r="DX71" s="324">
        <f t="shared" si="969"/>
        <v>5816</v>
      </c>
      <c r="DY71" s="324">
        <f t="shared" si="969"/>
        <v>7388</v>
      </c>
      <c r="DZ71" s="324">
        <f t="shared" si="969"/>
        <v>2819</v>
      </c>
      <c r="EA71" s="324">
        <f t="shared" si="969"/>
        <v>5232</v>
      </c>
      <c r="EB71" s="324">
        <f t="shared" si="969"/>
        <v>6506</v>
      </c>
      <c r="EC71" s="324">
        <f t="shared" si="969"/>
        <v>5505</v>
      </c>
      <c r="ED71" s="324">
        <f t="shared" si="969"/>
        <v>1500</v>
      </c>
      <c r="EE71" s="324">
        <f t="shared" si="969"/>
        <v>2677</v>
      </c>
      <c r="EF71" s="324">
        <f t="shared" si="969"/>
        <v>1227</v>
      </c>
      <c r="EG71" s="324">
        <f t="shared" si="969"/>
        <v>1100</v>
      </c>
      <c r="EH71" s="324">
        <f t="shared" si="969"/>
        <v>1497</v>
      </c>
      <c r="EI71" s="324">
        <f t="shared" si="969"/>
        <v>1129</v>
      </c>
      <c r="EJ71" s="324">
        <f t="shared" si="969"/>
        <v>0</v>
      </c>
      <c r="EK71" s="324">
        <f t="shared" si="969"/>
        <v>0</v>
      </c>
      <c r="EL71" s="324">
        <f t="shared" si="969"/>
        <v>0</v>
      </c>
      <c r="EM71" s="324">
        <f t="shared" si="969"/>
        <v>0</v>
      </c>
      <c r="EN71" s="324">
        <f t="shared" si="969"/>
        <v>0</v>
      </c>
      <c r="EO71" s="324">
        <f t="shared" si="969"/>
        <v>0</v>
      </c>
      <c r="EP71" s="324">
        <f t="shared" si="969"/>
        <v>235676</v>
      </c>
      <c r="EQ71" s="324">
        <f t="shared" si="969"/>
        <v>288721</v>
      </c>
      <c r="ER71" s="324">
        <f t="shared" si="969"/>
        <v>267989</v>
      </c>
      <c r="ES71" s="324">
        <f t="shared" si="969"/>
        <v>0</v>
      </c>
      <c r="ET71" s="324">
        <f t="shared" si="969"/>
        <v>0</v>
      </c>
      <c r="EU71" s="324">
        <f t="shared" si="969"/>
        <v>0</v>
      </c>
      <c r="EV71" s="399">
        <f t="shared" si="969"/>
        <v>263438</v>
      </c>
      <c r="EW71" s="399">
        <f t="shared" si="969"/>
        <v>333452</v>
      </c>
      <c r="EX71" s="399">
        <f t="shared" si="969"/>
        <v>293047</v>
      </c>
      <c r="FK71" s="324"/>
      <c r="FL71" s="324"/>
      <c r="FM71" s="324"/>
      <c r="FN71" s="324"/>
      <c r="FO71" s="324"/>
      <c r="FP71" s="324"/>
      <c r="FQ71" s="324"/>
      <c r="FR71" s="324"/>
      <c r="FS71" s="324"/>
      <c r="FT71" s="324"/>
      <c r="FU71" s="324"/>
      <c r="FV71" s="324"/>
      <c r="FW71" s="324"/>
      <c r="FX71" s="324"/>
      <c r="FY71" s="324"/>
      <c r="FZ71" s="324"/>
      <c r="GA71" s="324"/>
      <c r="GB71" s="324"/>
      <c r="GC71" s="324"/>
      <c r="GD71" s="324"/>
      <c r="GE71" s="324"/>
      <c r="GF71" s="324"/>
      <c r="GG71" s="324"/>
      <c r="GH71" s="324"/>
      <c r="GI71" s="324"/>
      <c r="GJ71" s="324"/>
      <c r="GK71" s="324"/>
      <c r="GL71" s="324"/>
      <c r="GM71" s="324"/>
      <c r="GN71" s="324"/>
      <c r="GO71" s="324"/>
      <c r="GP71" s="324"/>
      <c r="GQ71" s="324"/>
      <c r="GR71" s="324"/>
      <c r="GS71" s="324"/>
      <c r="GT71" s="324"/>
      <c r="GU71" s="324"/>
      <c r="GV71" s="324"/>
      <c r="GW71" s="324"/>
      <c r="GX71" s="324"/>
      <c r="GY71" s="324"/>
      <c r="GZ71" s="324"/>
      <c r="HA71" s="324"/>
      <c r="HB71" s="324"/>
      <c r="HC71" s="324"/>
    </row>
    <row r="72" spans="1:211" x14ac:dyDescent="0.2">
      <c r="B72" s="324">
        <f t="shared" ref="B72:Y72" si="970">SUM(B27)</f>
        <v>0</v>
      </c>
      <c r="C72" s="324">
        <f t="shared" si="970"/>
        <v>0</v>
      </c>
      <c r="D72" s="324">
        <f t="shared" si="970"/>
        <v>0</v>
      </c>
      <c r="E72" s="324">
        <f t="shared" si="970"/>
        <v>0</v>
      </c>
      <c r="F72" s="324">
        <f t="shared" si="970"/>
        <v>0</v>
      </c>
      <c r="G72" s="324">
        <f t="shared" si="970"/>
        <v>0</v>
      </c>
      <c r="H72" s="324">
        <f t="shared" si="970"/>
        <v>0</v>
      </c>
      <c r="I72" s="324">
        <f t="shared" si="970"/>
        <v>0</v>
      </c>
      <c r="J72" s="324">
        <f t="shared" si="970"/>
        <v>0</v>
      </c>
      <c r="K72" s="324">
        <f t="shared" si="970"/>
        <v>0</v>
      </c>
      <c r="L72" s="324">
        <f t="shared" si="970"/>
        <v>0</v>
      </c>
      <c r="M72" s="324">
        <f t="shared" si="970"/>
        <v>0</v>
      </c>
      <c r="N72" s="324">
        <f t="shared" si="970"/>
        <v>0</v>
      </c>
      <c r="O72" s="324">
        <f t="shared" si="970"/>
        <v>0</v>
      </c>
      <c r="P72" s="324">
        <f t="shared" si="970"/>
        <v>0</v>
      </c>
      <c r="Q72" s="324">
        <f t="shared" si="970"/>
        <v>0</v>
      </c>
      <c r="R72" s="324">
        <f t="shared" si="970"/>
        <v>0</v>
      </c>
      <c r="S72" s="324">
        <f t="shared" si="970"/>
        <v>0</v>
      </c>
      <c r="T72" s="324">
        <f t="shared" si="970"/>
        <v>0</v>
      </c>
      <c r="U72" s="324">
        <f t="shared" si="970"/>
        <v>0</v>
      </c>
      <c r="V72" s="324">
        <f t="shared" si="970"/>
        <v>0</v>
      </c>
      <c r="W72" s="324">
        <f t="shared" si="970"/>
        <v>0</v>
      </c>
      <c r="X72" s="324">
        <f t="shared" si="970"/>
        <v>0</v>
      </c>
      <c r="Y72" s="324">
        <f t="shared" si="970"/>
        <v>0</v>
      </c>
      <c r="Z72" s="324">
        <f>SUM(Z27)</f>
        <v>0</v>
      </c>
      <c r="AA72" s="324">
        <f t="shared" ref="AA72:CO72" si="971">SUM(AA27)</f>
        <v>0</v>
      </c>
      <c r="AB72" s="324">
        <f t="shared" si="971"/>
        <v>0</v>
      </c>
      <c r="AC72" s="324">
        <f t="shared" si="971"/>
        <v>0</v>
      </c>
      <c r="AD72" s="324">
        <f t="shared" si="971"/>
        <v>230499</v>
      </c>
      <c r="AE72" s="324">
        <f t="shared" si="971"/>
        <v>230499</v>
      </c>
      <c r="AF72" s="324">
        <f t="shared" si="971"/>
        <v>0</v>
      </c>
      <c r="AG72" s="324">
        <f t="shared" si="971"/>
        <v>0</v>
      </c>
      <c r="AH72" s="324">
        <f t="shared" si="971"/>
        <v>0</v>
      </c>
      <c r="AI72" s="324">
        <f t="shared" si="971"/>
        <v>0</v>
      </c>
      <c r="AJ72" s="324">
        <f t="shared" si="971"/>
        <v>0</v>
      </c>
      <c r="AK72" s="324">
        <f t="shared" si="971"/>
        <v>0</v>
      </c>
      <c r="AL72" s="324">
        <f t="shared" si="971"/>
        <v>0</v>
      </c>
      <c r="AM72" s="324">
        <f t="shared" si="971"/>
        <v>0</v>
      </c>
      <c r="AN72" s="324">
        <f t="shared" si="971"/>
        <v>0</v>
      </c>
      <c r="AO72" s="324">
        <f t="shared" si="971"/>
        <v>0</v>
      </c>
      <c r="AP72" s="324">
        <f t="shared" si="971"/>
        <v>0</v>
      </c>
      <c r="AQ72" s="324">
        <f t="shared" si="971"/>
        <v>0</v>
      </c>
      <c r="AR72" s="324">
        <f t="shared" si="971"/>
        <v>0</v>
      </c>
      <c r="AU72" s="324">
        <f t="shared" si="971"/>
        <v>0</v>
      </c>
      <c r="AV72" s="324">
        <f t="shared" si="971"/>
        <v>0</v>
      </c>
      <c r="AW72" s="324">
        <f t="shared" si="971"/>
        <v>0</v>
      </c>
      <c r="AX72" s="324">
        <f t="shared" si="971"/>
        <v>0</v>
      </c>
      <c r="AY72" s="324">
        <f t="shared" si="971"/>
        <v>0</v>
      </c>
      <c r="AZ72" s="324">
        <f t="shared" si="971"/>
        <v>0</v>
      </c>
      <c r="BA72" s="324">
        <f t="shared" si="971"/>
        <v>0</v>
      </c>
      <c r="BB72" s="324">
        <f t="shared" si="971"/>
        <v>0</v>
      </c>
      <c r="BC72" s="324">
        <f t="shared" si="971"/>
        <v>0</v>
      </c>
      <c r="BD72" s="324">
        <f t="shared" si="971"/>
        <v>0</v>
      </c>
      <c r="BE72" s="324">
        <f t="shared" si="971"/>
        <v>0</v>
      </c>
      <c r="BF72" s="324">
        <f t="shared" si="971"/>
        <v>0</v>
      </c>
      <c r="BG72" s="324">
        <f t="shared" si="971"/>
        <v>0</v>
      </c>
      <c r="BH72" s="324">
        <f t="shared" si="971"/>
        <v>0</v>
      </c>
      <c r="BI72" s="324">
        <f t="shared" si="971"/>
        <v>0</v>
      </c>
      <c r="BJ72" s="324">
        <f t="shared" si="971"/>
        <v>0</v>
      </c>
      <c r="BK72" s="324">
        <f t="shared" si="971"/>
        <v>0</v>
      </c>
      <c r="BL72" s="324">
        <f t="shared" si="971"/>
        <v>0</v>
      </c>
      <c r="BM72" s="324">
        <f t="shared" si="971"/>
        <v>0</v>
      </c>
      <c r="BN72" s="324">
        <f t="shared" si="971"/>
        <v>0</v>
      </c>
      <c r="BO72" s="324">
        <f t="shared" si="971"/>
        <v>0</v>
      </c>
      <c r="BP72" s="324">
        <f t="shared" si="971"/>
        <v>0</v>
      </c>
      <c r="BQ72" s="324">
        <f t="shared" si="971"/>
        <v>0</v>
      </c>
      <c r="BR72" s="324">
        <f t="shared" si="971"/>
        <v>0</v>
      </c>
      <c r="BS72" s="324">
        <f t="shared" si="971"/>
        <v>0</v>
      </c>
      <c r="BT72" s="324">
        <f t="shared" si="971"/>
        <v>0</v>
      </c>
      <c r="BU72" s="324">
        <f t="shared" si="971"/>
        <v>0</v>
      </c>
      <c r="BV72" s="324">
        <f t="shared" si="971"/>
        <v>0</v>
      </c>
      <c r="BW72" s="324">
        <f t="shared" si="971"/>
        <v>0</v>
      </c>
      <c r="BX72" s="324">
        <f t="shared" si="971"/>
        <v>0</v>
      </c>
      <c r="BY72" s="324">
        <f t="shared" si="971"/>
        <v>0</v>
      </c>
      <c r="BZ72" s="324">
        <f t="shared" si="971"/>
        <v>0</v>
      </c>
      <c r="CA72" s="324">
        <f t="shared" si="971"/>
        <v>0</v>
      </c>
      <c r="CB72" s="324">
        <f t="shared" si="971"/>
        <v>0</v>
      </c>
      <c r="CC72" s="324">
        <f t="shared" si="971"/>
        <v>0</v>
      </c>
      <c r="CD72" s="324">
        <f t="shared" si="971"/>
        <v>0</v>
      </c>
      <c r="CE72" s="324">
        <f t="shared" si="971"/>
        <v>0</v>
      </c>
      <c r="CF72" s="324">
        <f t="shared" si="971"/>
        <v>0</v>
      </c>
      <c r="CG72" s="324">
        <f t="shared" si="971"/>
        <v>0</v>
      </c>
      <c r="CH72" s="324">
        <f t="shared" si="971"/>
        <v>0</v>
      </c>
      <c r="CI72" s="324">
        <f t="shared" si="971"/>
        <v>0</v>
      </c>
      <c r="CJ72" s="324">
        <f t="shared" si="971"/>
        <v>0</v>
      </c>
      <c r="CK72" s="324">
        <f t="shared" si="971"/>
        <v>0</v>
      </c>
      <c r="CL72" s="324">
        <f t="shared" si="971"/>
        <v>0</v>
      </c>
      <c r="CM72" s="324">
        <f t="shared" si="971"/>
        <v>0</v>
      </c>
      <c r="CN72" s="324">
        <f t="shared" si="971"/>
        <v>0</v>
      </c>
      <c r="CO72" s="324">
        <f t="shared" si="971"/>
        <v>0</v>
      </c>
      <c r="CP72" s="324">
        <f t="shared" ref="CP72:EX72" si="972">SUM(CP27)</f>
        <v>0</v>
      </c>
      <c r="CQ72" s="324">
        <f t="shared" si="972"/>
        <v>0</v>
      </c>
      <c r="CR72" s="324">
        <f t="shared" si="972"/>
        <v>0</v>
      </c>
      <c r="CS72" s="324">
        <f t="shared" si="972"/>
        <v>0</v>
      </c>
      <c r="CT72" s="324">
        <f t="shared" si="972"/>
        <v>0</v>
      </c>
      <c r="CU72" s="324">
        <f t="shared" si="972"/>
        <v>0</v>
      </c>
      <c r="CV72" s="324">
        <f t="shared" si="972"/>
        <v>0</v>
      </c>
      <c r="CW72" s="324">
        <f t="shared" si="972"/>
        <v>0</v>
      </c>
      <c r="CX72" s="324">
        <f t="shared" si="972"/>
        <v>0</v>
      </c>
      <c r="CY72" s="324">
        <f t="shared" si="972"/>
        <v>0</v>
      </c>
      <c r="CZ72" s="324">
        <f t="shared" si="972"/>
        <v>0</v>
      </c>
      <c r="DA72" s="324">
        <f t="shared" si="972"/>
        <v>0</v>
      </c>
      <c r="DB72" s="324">
        <f t="shared" si="972"/>
        <v>0</v>
      </c>
      <c r="DC72" s="324">
        <f t="shared" si="972"/>
        <v>0</v>
      </c>
      <c r="DD72" s="324">
        <f t="shared" si="972"/>
        <v>0</v>
      </c>
      <c r="DE72" s="324">
        <f t="shared" si="972"/>
        <v>0</v>
      </c>
      <c r="DF72" s="324">
        <f t="shared" si="972"/>
        <v>0</v>
      </c>
      <c r="DG72" s="324">
        <f t="shared" si="972"/>
        <v>0</v>
      </c>
      <c r="DH72" s="324">
        <f t="shared" si="972"/>
        <v>0</v>
      </c>
      <c r="DI72" s="324">
        <f t="shared" si="972"/>
        <v>0</v>
      </c>
      <c r="DJ72" s="324">
        <f t="shared" si="972"/>
        <v>0</v>
      </c>
      <c r="DK72" s="324">
        <f t="shared" si="972"/>
        <v>0</v>
      </c>
      <c r="DL72" s="324">
        <f t="shared" si="972"/>
        <v>0</v>
      </c>
      <c r="DM72" s="324">
        <f t="shared" si="972"/>
        <v>0</v>
      </c>
      <c r="DN72" s="324">
        <f t="shared" si="972"/>
        <v>0</v>
      </c>
      <c r="DO72" s="324">
        <f t="shared" si="972"/>
        <v>0</v>
      </c>
      <c r="DP72" s="324">
        <f t="shared" si="972"/>
        <v>0</v>
      </c>
      <c r="DQ72" s="324">
        <f t="shared" si="972"/>
        <v>0</v>
      </c>
      <c r="DR72" s="399">
        <f t="shared" si="972"/>
        <v>0</v>
      </c>
      <c r="DS72" s="399">
        <f t="shared" si="972"/>
        <v>230499</v>
      </c>
      <c r="DT72" s="399">
        <f t="shared" si="972"/>
        <v>230499</v>
      </c>
      <c r="DU72" s="324">
        <f t="shared" si="972"/>
        <v>14114</v>
      </c>
      <c r="DV72" s="324">
        <f t="shared" si="972"/>
        <v>26663</v>
      </c>
      <c r="DW72" s="324">
        <f t="shared" si="972"/>
        <v>14378</v>
      </c>
      <c r="DX72" s="324">
        <f t="shared" si="972"/>
        <v>5816</v>
      </c>
      <c r="DY72" s="324">
        <f t="shared" si="972"/>
        <v>7388</v>
      </c>
      <c r="DZ72" s="324">
        <f t="shared" si="972"/>
        <v>3901</v>
      </c>
      <c r="EA72" s="324">
        <f t="shared" si="972"/>
        <v>5232</v>
      </c>
      <c r="EB72" s="324">
        <f t="shared" si="972"/>
        <v>6506</v>
      </c>
      <c r="EC72" s="324">
        <f t="shared" si="972"/>
        <v>5505</v>
      </c>
      <c r="ED72" s="324">
        <f t="shared" si="972"/>
        <v>1500</v>
      </c>
      <c r="EE72" s="324">
        <f t="shared" si="972"/>
        <v>2677</v>
      </c>
      <c r="EF72" s="324">
        <f t="shared" si="972"/>
        <v>1231</v>
      </c>
      <c r="EG72" s="324">
        <f t="shared" si="972"/>
        <v>1100</v>
      </c>
      <c r="EH72" s="324">
        <f t="shared" si="972"/>
        <v>1497</v>
      </c>
      <c r="EI72" s="324">
        <f t="shared" si="972"/>
        <v>1129</v>
      </c>
      <c r="EJ72" s="324">
        <f t="shared" si="972"/>
        <v>0</v>
      </c>
      <c r="EK72" s="324">
        <f t="shared" si="972"/>
        <v>0</v>
      </c>
      <c r="EL72" s="324">
        <f t="shared" si="972"/>
        <v>0</v>
      </c>
      <c r="EM72" s="324">
        <f t="shared" si="972"/>
        <v>0</v>
      </c>
      <c r="EN72" s="324">
        <f t="shared" si="972"/>
        <v>0</v>
      </c>
      <c r="EO72" s="324">
        <f t="shared" si="972"/>
        <v>0</v>
      </c>
      <c r="EP72" s="324">
        <f t="shared" si="972"/>
        <v>235676</v>
      </c>
      <c r="EQ72" s="324">
        <f t="shared" si="972"/>
        <v>288721</v>
      </c>
      <c r="ER72" s="324">
        <f t="shared" si="972"/>
        <v>267989</v>
      </c>
      <c r="ES72" s="324">
        <f t="shared" si="972"/>
        <v>0</v>
      </c>
      <c r="ET72" s="324">
        <f t="shared" si="972"/>
        <v>0</v>
      </c>
      <c r="EU72" s="324">
        <f t="shared" si="972"/>
        <v>0</v>
      </c>
      <c r="EV72" s="399">
        <f t="shared" si="972"/>
        <v>263438</v>
      </c>
      <c r="EW72" s="399">
        <f t="shared" si="972"/>
        <v>333452</v>
      </c>
      <c r="EX72" s="399">
        <f t="shared" si="972"/>
        <v>294133</v>
      </c>
      <c r="FK72" s="324"/>
      <c r="FL72" s="324"/>
      <c r="FM72" s="324"/>
      <c r="FN72" s="324"/>
      <c r="FO72" s="324"/>
      <c r="FP72" s="324"/>
      <c r="FQ72" s="324"/>
      <c r="FR72" s="324"/>
      <c r="FS72" s="324"/>
      <c r="FT72" s="324"/>
      <c r="FU72" s="324"/>
      <c r="FV72" s="324"/>
      <c r="FW72" s="324"/>
      <c r="FX72" s="324"/>
      <c r="FY72" s="324"/>
      <c r="FZ72" s="324"/>
      <c r="GA72" s="324"/>
      <c r="GB72" s="324"/>
      <c r="GC72" s="324"/>
      <c r="GD72" s="324"/>
      <c r="GE72" s="324"/>
      <c r="GF72" s="324"/>
      <c r="GG72" s="324"/>
      <c r="GH72" s="324"/>
      <c r="GI72" s="324"/>
      <c r="GJ72" s="324"/>
      <c r="GK72" s="324"/>
      <c r="GL72" s="324"/>
      <c r="GM72" s="324"/>
      <c r="GN72" s="324"/>
      <c r="GO72" s="324"/>
      <c r="GP72" s="324"/>
      <c r="GQ72" s="324"/>
      <c r="GR72" s="324"/>
      <c r="GS72" s="324"/>
      <c r="GT72" s="324"/>
      <c r="GU72" s="324"/>
      <c r="GV72" s="324"/>
      <c r="GW72" s="324"/>
      <c r="GX72" s="324"/>
      <c r="GY72" s="324"/>
      <c r="GZ72" s="324"/>
      <c r="HA72" s="324"/>
      <c r="HB72" s="324"/>
      <c r="HC72" s="324"/>
    </row>
    <row r="73" spans="1:211" x14ac:dyDescent="0.2">
      <c r="B73" s="325">
        <f t="shared" ref="B73:Y73" si="973">SUM(B71-B72)</f>
        <v>0</v>
      </c>
      <c r="C73" s="325">
        <f t="shared" si="973"/>
        <v>0</v>
      </c>
      <c r="D73" s="325">
        <f t="shared" si="973"/>
        <v>0</v>
      </c>
      <c r="E73" s="325">
        <f t="shared" si="973"/>
        <v>0</v>
      </c>
      <c r="F73" s="325">
        <f t="shared" si="973"/>
        <v>0</v>
      </c>
      <c r="G73" s="325">
        <f t="shared" si="973"/>
        <v>0</v>
      </c>
      <c r="H73" s="325">
        <f t="shared" si="973"/>
        <v>0</v>
      </c>
      <c r="I73" s="325">
        <f t="shared" si="973"/>
        <v>0</v>
      </c>
      <c r="J73" s="325">
        <f t="shared" si="973"/>
        <v>0</v>
      </c>
      <c r="K73" s="325">
        <f t="shared" si="973"/>
        <v>0</v>
      </c>
      <c r="L73" s="325">
        <f t="shared" si="973"/>
        <v>0</v>
      </c>
      <c r="M73" s="325">
        <f t="shared" si="973"/>
        <v>0</v>
      </c>
      <c r="N73" s="325">
        <f t="shared" si="973"/>
        <v>0</v>
      </c>
      <c r="O73" s="325">
        <f t="shared" si="973"/>
        <v>0</v>
      </c>
      <c r="P73" s="325">
        <f t="shared" si="973"/>
        <v>0</v>
      </c>
      <c r="Q73" s="325">
        <f t="shared" si="973"/>
        <v>0</v>
      </c>
      <c r="R73" s="325">
        <f t="shared" si="973"/>
        <v>0</v>
      </c>
      <c r="S73" s="325">
        <f t="shared" si="973"/>
        <v>0</v>
      </c>
      <c r="T73" s="325">
        <f t="shared" si="973"/>
        <v>0</v>
      </c>
      <c r="U73" s="325">
        <f t="shared" si="973"/>
        <v>0</v>
      </c>
      <c r="V73" s="325">
        <f t="shared" si="973"/>
        <v>0</v>
      </c>
      <c r="W73" s="325">
        <f t="shared" si="973"/>
        <v>0</v>
      </c>
      <c r="X73" s="325">
        <f t="shared" si="973"/>
        <v>0</v>
      </c>
      <c r="Y73" s="325">
        <f t="shared" si="973"/>
        <v>0</v>
      </c>
      <c r="Z73" s="325">
        <f>SUM(Z71-Z72)</f>
        <v>259538</v>
      </c>
      <c r="AA73" s="325">
        <f t="shared" ref="AA73:AR73" si="974">SUM(AA71-AA72)</f>
        <v>268874</v>
      </c>
      <c r="AB73" s="325">
        <f t="shared" si="974"/>
        <v>228698</v>
      </c>
      <c r="AC73" s="325">
        <f t="shared" si="974"/>
        <v>0</v>
      </c>
      <c r="AD73" s="325">
        <f t="shared" si="974"/>
        <v>-170420</v>
      </c>
      <c r="AE73" s="325">
        <f t="shared" si="974"/>
        <v>-170420</v>
      </c>
      <c r="AF73" s="325">
        <f t="shared" si="974"/>
        <v>0</v>
      </c>
      <c r="AG73" s="325">
        <f t="shared" si="974"/>
        <v>0</v>
      </c>
      <c r="AH73" s="325">
        <f t="shared" si="974"/>
        <v>0</v>
      </c>
      <c r="AI73" s="325">
        <f t="shared" si="974"/>
        <v>0</v>
      </c>
      <c r="AJ73" s="325">
        <f t="shared" si="974"/>
        <v>0</v>
      </c>
      <c r="AK73" s="325">
        <f t="shared" si="974"/>
        <v>0</v>
      </c>
      <c r="AL73" s="325">
        <f t="shared" si="974"/>
        <v>0</v>
      </c>
      <c r="AM73" s="325">
        <f t="shared" si="974"/>
        <v>0</v>
      </c>
      <c r="AN73" s="325">
        <f t="shared" si="974"/>
        <v>0</v>
      </c>
      <c r="AO73" s="325">
        <f t="shared" si="974"/>
        <v>0</v>
      </c>
      <c r="AP73" s="325">
        <f t="shared" si="974"/>
        <v>0</v>
      </c>
      <c r="AQ73" s="325">
        <f t="shared" si="974"/>
        <v>0</v>
      </c>
      <c r="AR73" s="324">
        <f t="shared" si="974"/>
        <v>0</v>
      </c>
      <c r="AU73" s="325">
        <f t="shared" ref="AU73:DF73" si="975">SUM(AU71-AU72)</f>
        <v>0</v>
      </c>
      <c r="AV73" s="325">
        <f t="shared" si="975"/>
        <v>0</v>
      </c>
      <c r="AW73" s="325">
        <f t="shared" si="975"/>
        <v>0</v>
      </c>
      <c r="AX73" s="325">
        <f t="shared" si="975"/>
        <v>0</v>
      </c>
      <c r="AY73" s="325">
        <f t="shared" si="975"/>
        <v>0</v>
      </c>
      <c r="AZ73" s="325">
        <f t="shared" si="975"/>
        <v>0</v>
      </c>
      <c r="BA73" s="325">
        <f t="shared" si="975"/>
        <v>0</v>
      </c>
      <c r="BB73" s="325">
        <f t="shared" si="975"/>
        <v>0</v>
      </c>
      <c r="BC73" s="325">
        <f t="shared" si="975"/>
        <v>0</v>
      </c>
      <c r="BD73" s="325">
        <f t="shared" si="975"/>
        <v>0</v>
      </c>
      <c r="BE73" s="325">
        <f t="shared" si="975"/>
        <v>0</v>
      </c>
      <c r="BF73" s="325">
        <f t="shared" si="975"/>
        <v>0</v>
      </c>
      <c r="BG73" s="325">
        <f t="shared" si="975"/>
        <v>0</v>
      </c>
      <c r="BH73" s="325">
        <f t="shared" si="975"/>
        <v>0</v>
      </c>
      <c r="BI73" s="325">
        <f t="shared" si="975"/>
        <v>0</v>
      </c>
      <c r="BJ73" s="325">
        <f t="shared" si="975"/>
        <v>0</v>
      </c>
      <c r="BK73" s="325">
        <f t="shared" si="975"/>
        <v>0</v>
      </c>
      <c r="BL73" s="325">
        <f t="shared" si="975"/>
        <v>0</v>
      </c>
      <c r="BM73" s="325">
        <f t="shared" si="975"/>
        <v>0</v>
      </c>
      <c r="BN73" s="325">
        <f t="shared" si="975"/>
        <v>0</v>
      </c>
      <c r="BO73" s="325">
        <f t="shared" si="975"/>
        <v>0</v>
      </c>
      <c r="BP73" s="325">
        <f t="shared" si="975"/>
        <v>0</v>
      </c>
      <c r="BQ73" s="325">
        <f t="shared" si="975"/>
        <v>0</v>
      </c>
      <c r="BR73" s="325">
        <f t="shared" si="975"/>
        <v>0</v>
      </c>
      <c r="BS73" s="325">
        <f t="shared" si="975"/>
        <v>0</v>
      </c>
      <c r="BT73" s="325">
        <f t="shared" si="975"/>
        <v>0</v>
      </c>
      <c r="BU73" s="325">
        <f t="shared" si="975"/>
        <v>0</v>
      </c>
      <c r="BV73" s="325">
        <f t="shared" si="975"/>
        <v>0</v>
      </c>
      <c r="BW73" s="325">
        <f t="shared" si="975"/>
        <v>0</v>
      </c>
      <c r="BX73" s="325">
        <f t="shared" si="975"/>
        <v>0</v>
      </c>
      <c r="BY73" s="325">
        <f t="shared" si="975"/>
        <v>0</v>
      </c>
      <c r="BZ73" s="325">
        <f t="shared" si="975"/>
        <v>0</v>
      </c>
      <c r="CA73" s="325">
        <f t="shared" si="975"/>
        <v>0</v>
      </c>
      <c r="CB73" s="325">
        <f t="shared" si="975"/>
        <v>0</v>
      </c>
      <c r="CC73" s="325">
        <f t="shared" si="975"/>
        <v>0</v>
      </c>
      <c r="CD73" s="325">
        <f t="shared" si="975"/>
        <v>0</v>
      </c>
      <c r="CE73" s="325">
        <f t="shared" si="975"/>
        <v>0</v>
      </c>
      <c r="CF73" s="325">
        <f t="shared" si="975"/>
        <v>0</v>
      </c>
      <c r="CG73" s="325">
        <f t="shared" si="975"/>
        <v>0</v>
      </c>
      <c r="CH73" s="325">
        <f t="shared" si="975"/>
        <v>0</v>
      </c>
      <c r="CI73" s="325">
        <f t="shared" si="975"/>
        <v>0</v>
      </c>
      <c r="CJ73" s="325">
        <f t="shared" si="975"/>
        <v>0</v>
      </c>
      <c r="CK73" s="325">
        <f t="shared" si="975"/>
        <v>0</v>
      </c>
      <c r="CL73" s="325">
        <f t="shared" si="975"/>
        <v>0</v>
      </c>
      <c r="CM73" s="325">
        <f t="shared" si="975"/>
        <v>0</v>
      </c>
      <c r="CN73" s="325">
        <f t="shared" si="975"/>
        <v>0</v>
      </c>
      <c r="CO73" s="325">
        <f t="shared" si="975"/>
        <v>0</v>
      </c>
      <c r="CP73" s="325">
        <f t="shared" si="975"/>
        <v>0</v>
      </c>
      <c r="CQ73" s="325">
        <f t="shared" si="975"/>
        <v>0</v>
      </c>
      <c r="CR73" s="325">
        <f t="shared" si="975"/>
        <v>0</v>
      </c>
      <c r="CS73" s="325">
        <f t="shared" si="975"/>
        <v>0</v>
      </c>
      <c r="CT73" s="325">
        <f t="shared" si="975"/>
        <v>0</v>
      </c>
      <c r="CU73" s="325">
        <f t="shared" si="975"/>
        <v>0</v>
      </c>
      <c r="CV73" s="325">
        <f t="shared" si="975"/>
        <v>0</v>
      </c>
      <c r="CW73" s="325">
        <f t="shared" si="975"/>
        <v>0</v>
      </c>
      <c r="CX73" s="325">
        <f t="shared" si="975"/>
        <v>0</v>
      </c>
      <c r="CY73" s="325">
        <f t="shared" si="975"/>
        <v>0</v>
      </c>
      <c r="CZ73" s="325">
        <f t="shared" si="975"/>
        <v>0</v>
      </c>
      <c r="DA73" s="325">
        <f t="shared" si="975"/>
        <v>0</v>
      </c>
      <c r="DB73" s="325">
        <f t="shared" si="975"/>
        <v>0</v>
      </c>
      <c r="DC73" s="325">
        <f t="shared" si="975"/>
        <v>0</v>
      </c>
      <c r="DD73" s="325">
        <f t="shared" si="975"/>
        <v>0</v>
      </c>
      <c r="DE73" s="325">
        <f t="shared" si="975"/>
        <v>0</v>
      </c>
      <c r="DF73" s="325">
        <f t="shared" si="975"/>
        <v>0</v>
      </c>
      <c r="DG73" s="325">
        <f t="shared" ref="DG73:EX73" si="976">SUM(DG71-DG72)</f>
        <v>0</v>
      </c>
      <c r="DH73" s="325">
        <f t="shared" si="976"/>
        <v>0</v>
      </c>
      <c r="DI73" s="325">
        <f t="shared" si="976"/>
        <v>0</v>
      </c>
      <c r="DJ73" s="325">
        <f t="shared" si="976"/>
        <v>0</v>
      </c>
      <c r="DK73" s="325">
        <f t="shared" si="976"/>
        <v>0</v>
      </c>
      <c r="DL73" s="325">
        <f t="shared" si="976"/>
        <v>0</v>
      </c>
      <c r="DM73" s="325">
        <f t="shared" si="976"/>
        <v>0</v>
      </c>
      <c r="DN73" s="325">
        <f t="shared" si="976"/>
        <v>0</v>
      </c>
      <c r="DO73" s="325">
        <f t="shared" si="976"/>
        <v>0</v>
      </c>
      <c r="DP73" s="325">
        <f t="shared" si="976"/>
        <v>0</v>
      </c>
      <c r="DQ73" s="325">
        <f t="shared" si="976"/>
        <v>0</v>
      </c>
      <c r="DR73" s="399">
        <f t="shared" si="976"/>
        <v>259538</v>
      </c>
      <c r="DS73" s="399">
        <f t="shared" si="976"/>
        <v>98454</v>
      </c>
      <c r="DT73" s="399">
        <f t="shared" si="976"/>
        <v>58278</v>
      </c>
      <c r="DU73" s="325">
        <f t="shared" si="976"/>
        <v>0</v>
      </c>
      <c r="DV73" s="325">
        <f t="shared" si="976"/>
        <v>0</v>
      </c>
      <c r="DW73" s="325">
        <f t="shared" si="976"/>
        <v>0</v>
      </c>
      <c r="DX73" s="325">
        <f t="shared" si="976"/>
        <v>0</v>
      </c>
      <c r="DY73" s="325">
        <f t="shared" si="976"/>
        <v>0</v>
      </c>
      <c r="DZ73" s="325">
        <f t="shared" si="976"/>
        <v>-1082</v>
      </c>
      <c r="EA73" s="325">
        <f t="shared" si="976"/>
        <v>0</v>
      </c>
      <c r="EB73" s="325">
        <f t="shared" si="976"/>
        <v>0</v>
      </c>
      <c r="EC73" s="325">
        <f t="shared" si="976"/>
        <v>0</v>
      </c>
      <c r="ED73" s="325">
        <f t="shared" si="976"/>
        <v>0</v>
      </c>
      <c r="EE73" s="325">
        <f t="shared" si="976"/>
        <v>0</v>
      </c>
      <c r="EF73" s="325">
        <f t="shared" si="976"/>
        <v>-4</v>
      </c>
      <c r="EG73" s="325">
        <f t="shared" si="976"/>
        <v>0</v>
      </c>
      <c r="EH73" s="325">
        <f t="shared" si="976"/>
        <v>0</v>
      </c>
      <c r="EI73" s="325">
        <f t="shared" si="976"/>
        <v>0</v>
      </c>
      <c r="EJ73" s="325">
        <f t="shared" si="976"/>
        <v>0</v>
      </c>
      <c r="EK73" s="325">
        <f t="shared" si="976"/>
        <v>0</v>
      </c>
      <c r="EL73" s="325">
        <f t="shared" si="976"/>
        <v>0</v>
      </c>
      <c r="EM73" s="325">
        <f t="shared" si="976"/>
        <v>0</v>
      </c>
      <c r="EN73" s="325">
        <f t="shared" si="976"/>
        <v>0</v>
      </c>
      <c r="EO73" s="325">
        <f t="shared" si="976"/>
        <v>0</v>
      </c>
      <c r="EP73" s="325">
        <f t="shared" si="976"/>
        <v>0</v>
      </c>
      <c r="EQ73" s="325">
        <f t="shared" si="976"/>
        <v>0</v>
      </c>
      <c r="ER73" s="325">
        <f t="shared" si="976"/>
        <v>0</v>
      </c>
      <c r="ES73" s="325">
        <f t="shared" si="976"/>
        <v>0</v>
      </c>
      <c r="ET73" s="325">
        <f t="shared" si="976"/>
        <v>0</v>
      </c>
      <c r="EU73" s="325">
        <f t="shared" si="976"/>
        <v>0</v>
      </c>
      <c r="EV73" s="399">
        <f t="shared" si="976"/>
        <v>0</v>
      </c>
      <c r="EW73" s="399">
        <f t="shared" si="976"/>
        <v>0</v>
      </c>
      <c r="EX73" s="399">
        <f t="shared" si="976"/>
        <v>-1086</v>
      </c>
      <c r="EY73" s="325"/>
      <c r="EZ73" s="325"/>
      <c r="FA73" s="325"/>
      <c r="FB73" s="325"/>
      <c r="FC73" s="325"/>
      <c r="FD73" s="325"/>
      <c r="FE73" s="325"/>
      <c r="FF73" s="325"/>
      <c r="FG73" s="325"/>
      <c r="FH73" s="325"/>
      <c r="FI73" s="325"/>
      <c r="FJ73" s="325"/>
      <c r="FK73" s="324"/>
      <c r="FN73" s="324"/>
      <c r="FQ73" s="324"/>
      <c r="FR73" s="325"/>
      <c r="FS73" s="325"/>
      <c r="FT73" s="324"/>
      <c r="FU73" s="325"/>
      <c r="FV73" s="325"/>
      <c r="FW73" s="324"/>
      <c r="FX73" s="325"/>
      <c r="FY73" s="325"/>
      <c r="FZ73" s="324"/>
      <c r="GA73" s="325"/>
      <c r="GB73" s="325"/>
      <c r="GC73" s="324"/>
      <c r="GD73" s="325"/>
      <c r="GE73" s="325"/>
      <c r="GF73" s="324"/>
      <c r="GG73" s="325"/>
      <c r="GH73" s="325"/>
      <c r="GI73" s="324"/>
      <c r="GJ73" s="325"/>
      <c r="GK73" s="325"/>
      <c r="GL73" s="324"/>
      <c r="GM73" s="325"/>
      <c r="GN73" s="325"/>
      <c r="GO73" s="324"/>
      <c r="GP73" s="325"/>
      <c r="GQ73" s="325"/>
      <c r="GR73" s="324"/>
      <c r="GS73" s="325"/>
      <c r="GT73" s="325"/>
      <c r="GU73" s="324"/>
      <c r="GV73" s="325"/>
      <c r="GW73" s="325"/>
      <c r="GX73" s="324"/>
      <c r="GY73" s="324"/>
      <c r="GZ73" s="324"/>
      <c r="HA73" s="324"/>
      <c r="HB73" s="324"/>
      <c r="HC73" s="324"/>
    </row>
    <row r="74" spans="1:211" x14ac:dyDescent="0.2">
      <c r="B74" s="324"/>
      <c r="C74" s="324"/>
      <c r="D74" s="324"/>
    </row>
    <row r="75" spans="1:211" x14ac:dyDescent="0.2">
      <c r="B75" s="324"/>
      <c r="C75" s="324"/>
      <c r="D75" s="324"/>
    </row>
    <row r="76" spans="1:211" x14ac:dyDescent="0.2">
      <c r="B76" s="324"/>
      <c r="C76" s="324"/>
      <c r="D76" s="324"/>
    </row>
    <row r="77" spans="1:211" x14ac:dyDescent="0.2">
      <c r="B77" s="324"/>
      <c r="C77" s="324"/>
      <c r="D77" s="324"/>
    </row>
    <row r="78" spans="1:211" x14ac:dyDescent="0.2">
      <c r="B78" s="324"/>
      <c r="C78" s="324"/>
      <c r="D78" s="324"/>
    </row>
    <row r="79" spans="1:211" x14ac:dyDescent="0.2">
      <c r="B79" s="324"/>
      <c r="C79" s="324"/>
      <c r="D79" s="324"/>
    </row>
    <row r="80" spans="1:211" x14ac:dyDescent="0.2">
      <c r="B80" s="324"/>
      <c r="C80" s="324"/>
      <c r="D80" s="324"/>
    </row>
    <row r="81" spans="1:172" s="328" customFormat="1" x14ac:dyDescent="0.2">
      <c r="A81" s="49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E81" s="326"/>
      <c r="CF81" s="326"/>
      <c r="CG81" s="326"/>
      <c r="CH81" s="326"/>
      <c r="CI81" s="326"/>
      <c r="CJ81" s="326"/>
      <c r="CK81" s="326"/>
      <c r="CL81" s="326"/>
      <c r="CM81" s="326"/>
      <c r="CN81" s="326"/>
      <c r="CO81" s="326"/>
      <c r="CP81" s="326"/>
      <c r="CQ81" s="326"/>
      <c r="CR81" s="326"/>
      <c r="CS81" s="326"/>
      <c r="CT81" s="326"/>
      <c r="CU81" s="326"/>
      <c r="CV81" s="326"/>
      <c r="CW81" s="326"/>
      <c r="CX81" s="326"/>
      <c r="CY81" s="326"/>
      <c r="CZ81" s="326"/>
      <c r="DA81" s="326"/>
      <c r="DB81" s="326"/>
      <c r="DC81" s="326"/>
      <c r="DD81" s="326"/>
      <c r="DE81" s="326"/>
      <c r="DF81" s="326"/>
      <c r="DG81" s="326"/>
      <c r="DH81" s="326"/>
      <c r="DI81" s="326"/>
      <c r="DJ81" s="326"/>
      <c r="DK81" s="326"/>
      <c r="DL81" s="326"/>
      <c r="DM81" s="326"/>
      <c r="DN81" s="326"/>
      <c r="DO81" s="326"/>
      <c r="DP81" s="326"/>
      <c r="DQ81" s="326"/>
      <c r="DR81" s="327"/>
      <c r="DS81" s="327"/>
      <c r="DT81" s="327"/>
      <c r="DU81" s="326"/>
      <c r="DV81" s="326"/>
      <c r="DW81" s="326"/>
      <c r="DX81" s="326"/>
      <c r="DY81" s="326"/>
      <c r="DZ81" s="326"/>
      <c r="EA81" s="326"/>
      <c r="EB81" s="326"/>
      <c r="EC81" s="326"/>
      <c r="ED81" s="326"/>
      <c r="EE81" s="326"/>
      <c r="EF81" s="326"/>
      <c r="EG81" s="326"/>
      <c r="EH81" s="326"/>
      <c r="EI81" s="326"/>
      <c r="EJ81" s="326"/>
      <c r="EK81" s="326"/>
      <c r="EL81" s="326"/>
      <c r="EM81" s="326"/>
      <c r="EN81" s="326"/>
      <c r="EO81" s="326"/>
      <c r="EP81" s="326"/>
      <c r="EQ81" s="326"/>
      <c r="ER81" s="326"/>
      <c r="ES81" s="326"/>
      <c r="ET81" s="326"/>
      <c r="EU81" s="326"/>
      <c r="EV81" s="327"/>
      <c r="EW81" s="327"/>
      <c r="EX81" s="326"/>
      <c r="EY81" s="326"/>
      <c r="EZ81" s="326"/>
      <c r="FA81" s="326"/>
      <c r="FB81" s="326"/>
      <c r="FC81" s="326"/>
      <c r="FD81" s="326"/>
      <c r="FE81" s="326"/>
      <c r="FF81" s="326"/>
      <c r="FG81" s="326"/>
      <c r="FH81" s="326"/>
      <c r="FI81" s="326"/>
      <c r="FJ81" s="326"/>
      <c r="FK81" s="327"/>
      <c r="FL81" s="327"/>
      <c r="FM81" s="327"/>
      <c r="FN81" s="327"/>
      <c r="FO81" s="327"/>
      <c r="FP81" s="327"/>
    </row>
    <row r="82" spans="1:172" x14ac:dyDescent="0.2">
      <c r="B82" s="324"/>
      <c r="C82" s="324"/>
      <c r="D82" s="324"/>
    </row>
    <row r="83" spans="1:172" x14ac:dyDescent="0.2">
      <c r="B83" s="324"/>
      <c r="C83" s="324"/>
      <c r="D83" s="324"/>
    </row>
    <row r="84" spans="1:172" x14ac:dyDescent="0.2">
      <c r="B84" s="324"/>
      <c r="C84" s="324"/>
      <c r="D84" s="324"/>
    </row>
    <row r="85" spans="1:172" x14ac:dyDescent="0.2">
      <c r="B85" s="324"/>
      <c r="C85" s="324"/>
      <c r="D85" s="324"/>
    </row>
    <row r="86" spans="1:172" s="328" customFormat="1" x14ac:dyDescent="0.2">
      <c r="A86" s="49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  <c r="CK86" s="326"/>
      <c r="CL86" s="326"/>
      <c r="CM86" s="326"/>
      <c r="CN86" s="326"/>
      <c r="CO86" s="326"/>
      <c r="CP86" s="326"/>
      <c r="CQ86" s="326"/>
      <c r="CR86" s="326"/>
      <c r="CS86" s="326"/>
      <c r="CT86" s="326"/>
      <c r="CU86" s="326"/>
      <c r="CV86" s="326"/>
      <c r="CW86" s="326"/>
      <c r="CX86" s="326"/>
      <c r="CY86" s="326"/>
      <c r="CZ86" s="326"/>
      <c r="DA86" s="326"/>
      <c r="DB86" s="326"/>
      <c r="DC86" s="326"/>
      <c r="DD86" s="326"/>
      <c r="DE86" s="326"/>
      <c r="DF86" s="326"/>
      <c r="DG86" s="326"/>
      <c r="DH86" s="326"/>
      <c r="DI86" s="326"/>
      <c r="DJ86" s="326"/>
      <c r="DK86" s="326"/>
      <c r="DL86" s="326"/>
      <c r="DM86" s="326"/>
      <c r="DN86" s="326"/>
      <c r="DO86" s="326"/>
      <c r="DP86" s="326"/>
      <c r="DQ86" s="326"/>
      <c r="DR86" s="327"/>
      <c r="DS86" s="327"/>
      <c r="DT86" s="327"/>
      <c r="DU86" s="326"/>
      <c r="DV86" s="326"/>
      <c r="DW86" s="326"/>
      <c r="DX86" s="326"/>
      <c r="DY86" s="326"/>
      <c r="DZ86" s="326"/>
      <c r="EA86" s="326"/>
      <c r="EB86" s="326"/>
      <c r="EC86" s="326"/>
      <c r="ED86" s="326"/>
      <c r="EE86" s="326"/>
      <c r="EF86" s="326"/>
      <c r="EG86" s="326"/>
      <c r="EH86" s="326"/>
      <c r="EI86" s="326"/>
      <c r="EJ86" s="326"/>
      <c r="EK86" s="326"/>
      <c r="EL86" s="326"/>
      <c r="EM86" s="326"/>
      <c r="EN86" s="326"/>
      <c r="EO86" s="326"/>
      <c r="EP86" s="326"/>
      <c r="EQ86" s="326"/>
      <c r="ER86" s="326"/>
      <c r="ES86" s="326"/>
      <c r="ET86" s="326"/>
      <c r="EU86" s="326"/>
      <c r="EV86" s="327"/>
      <c r="EW86" s="327"/>
      <c r="EX86" s="326"/>
      <c r="EY86" s="326"/>
      <c r="EZ86" s="326"/>
      <c r="FA86" s="326"/>
      <c r="FB86" s="326"/>
      <c r="FC86" s="326"/>
      <c r="FD86" s="326"/>
      <c r="FE86" s="326"/>
      <c r="FF86" s="326"/>
      <c r="FG86" s="326"/>
      <c r="FH86" s="326"/>
      <c r="FI86" s="326"/>
      <c r="FJ86" s="326"/>
      <c r="FK86" s="327"/>
      <c r="FL86" s="327"/>
      <c r="FM86" s="327"/>
      <c r="FN86" s="327"/>
      <c r="FO86" s="327"/>
      <c r="FP86" s="327"/>
    </row>
    <row r="87" spans="1:172" s="328" customFormat="1" x14ac:dyDescent="0.2">
      <c r="A87" s="49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  <c r="CK87" s="326"/>
      <c r="CL87" s="326"/>
      <c r="CM87" s="326"/>
      <c r="CN87" s="326"/>
      <c r="CO87" s="326"/>
      <c r="CP87" s="326"/>
      <c r="CQ87" s="326"/>
      <c r="CR87" s="326"/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6"/>
      <c r="DJ87" s="326"/>
      <c r="DK87" s="326"/>
      <c r="DL87" s="326"/>
      <c r="DM87" s="326"/>
      <c r="DN87" s="326"/>
      <c r="DO87" s="326"/>
      <c r="DP87" s="326"/>
      <c r="DQ87" s="326"/>
      <c r="DR87" s="327"/>
      <c r="DS87" s="327"/>
      <c r="DT87" s="327"/>
      <c r="DU87" s="326"/>
      <c r="DV87" s="326"/>
      <c r="DW87" s="326"/>
      <c r="DX87" s="326"/>
      <c r="DY87" s="326"/>
      <c r="DZ87" s="326"/>
      <c r="EA87" s="326"/>
      <c r="EB87" s="326"/>
      <c r="EC87" s="326"/>
      <c r="ED87" s="326"/>
      <c r="EE87" s="326"/>
      <c r="EF87" s="326"/>
      <c r="EG87" s="326"/>
      <c r="EH87" s="326"/>
      <c r="EI87" s="326"/>
      <c r="EJ87" s="326"/>
      <c r="EK87" s="326"/>
      <c r="EL87" s="326"/>
      <c r="EM87" s="326"/>
      <c r="EN87" s="326"/>
      <c r="EO87" s="326"/>
      <c r="EP87" s="326"/>
      <c r="EQ87" s="326"/>
      <c r="ER87" s="326"/>
      <c r="ES87" s="326"/>
      <c r="ET87" s="326"/>
      <c r="EU87" s="326"/>
      <c r="EV87" s="327"/>
      <c r="EW87" s="327"/>
      <c r="EX87" s="326"/>
      <c r="EY87" s="326"/>
      <c r="EZ87" s="326"/>
      <c r="FA87" s="326"/>
      <c r="FB87" s="326"/>
      <c r="FC87" s="326"/>
      <c r="FD87" s="326"/>
      <c r="FE87" s="326"/>
      <c r="FF87" s="326"/>
      <c r="FG87" s="326"/>
      <c r="FH87" s="326"/>
      <c r="FI87" s="326"/>
      <c r="FJ87" s="326"/>
      <c r="FK87" s="327"/>
      <c r="FL87" s="327"/>
      <c r="FM87" s="327"/>
      <c r="FN87" s="327"/>
      <c r="FO87" s="327"/>
      <c r="FP87" s="327"/>
    </row>
    <row r="88" spans="1:172" x14ac:dyDescent="0.2">
      <c r="B88" s="324"/>
      <c r="C88" s="324"/>
      <c r="D88" s="324"/>
    </row>
    <row r="89" spans="1:172" x14ac:dyDescent="0.2">
      <c r="B89" s="324"/>
      <c r="C89" s="324"/>
      <c r="D89" s="324"/>
    </row>
    <row r="90" spans="1:172" x14ac:dyDescent="0.2">
      <c r="B90" s="324"/>
      <c r="C90" s="324"/>
      <c r="D90" s="324"/>
    </row>
    <row r="91" spans="1:172" x14ac:dyDescent="0.2">
      <c r="B91" s="324"/>
      <c r="C91" s="324"/>
      <c r="D91" s="324"/>
    </row>
    <row r="92" spans="1:172" x14ac:dyDescent="0.2">
      <c r="B92" s="324"/>
      <c r="C92" s="324"/>
      <c r="D92" s="324"/>
    </row>
    <row r="93" spans="1:172" x14ac:dyDescent="0.2">
      <c r="B93" s="324"/>
      <c r="C93" s="324"/>
      <c r="D93" s="324"/>
    </row>
    <row r="94" spans="1:172" x14ac:dyDescent="0.2">
      <c r="B94" s="324"/>
      <c r="C94" s="324"/>
      <c r="D94" s="324"/>
    </row>
    <row r="95" spans="1:172" x14ac:dyDescent="0.2">
      <c r="B95" s="324"/>
      <c r="C95" s="324"/>
      <c r="D95" s="324"/>
    </row>
    <row r="96" spans="1:172" x14ac:dyDescent="0.2">
      <c r="B96" s="324"/>
      <c r="C96" s="324"/>
      <c r="D96" s="324"/>
    </row>
    <row r="97" spans="1:172" s="328" customFormat="1" x14ac:dyDescent="0.2">
      <c r="A97" s="49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  <c r="AI97" s="326"/>
      <c r="AJ97" s="326"/>
      <c r="AK97" s="326"/>
      <c r="AL97" s="326"/>
      <c r="AM97" s="326"/>
      <c r="AN97" s="326"/>
      <c r="AO97" s="326"/>
      <c r="AP97" s="326"/>
      <c r="AQ97" s="326"/>
      <c r="AR97" s="326"/>
      <c r="AS97" s="326"/>
      <c r="AT97" s="326"/>
      <c r="AU97" s="326"/>
      <c r="AV97" s="326"/>
      <c r="AW97" s="326"/>
      <c r="AX97" s="326"/>
      <c r="AY97" s="326"/>
      <c r="AZ97" s="326"/>
      <c r="BA97" s="326"/>
      <c r="BB97" s="326"/>
      <c r="BC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Q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E97" s="326"/>
      <c r="CF97" s="326"/>
      <c r="CG97" s="326"/>
      <c r="CH97" s="326"/>
      <c r="CI97" s="326"/>
      <c r="CJ97" s="326"/>
      <c r="CK97" s="326"/>
      <c r="CL97" s="326"/>
      <c r="CM97" s="326"/>
      <c r="CN97" s="326"/>
      <c r="CO97" s="326"/>
      <c r="CP97" s="326"/>
      <c r="CQ97" s="326"/>
      <c r="CR97" s="326"/>
      <c r="CS97" s="326"/>
      <c r="CT97" s="326"/>
      <c r="CU97" s="326"/>
      <c r="CV97" s="326"/>
      <c r="CW97" s="326"/>
      <c r="CX97" s="326"/>
      <c r="CY97" s="326"/>
      <c r="CZ97" s="326"/>
      <c r="DA97" s="326"/>
      <c r="DB97" s="326"/>
      <c r="DC97" s="326"/>
      <c r="DD97" s="326"/>
      <c r="DE97" s="326"/>
      <c r="DF97" s="326"/>
      <c r="DG97" s="326"/>
      <c r="DH97" s="326"/>
      <c r="DI97" s="326"/>
      <c r="DJ97" s="326"/>
      <c r="DK97" s="326"/>
      <c r="DL97" s="326"/>
      <c r="DM97" s="326"/>
      <c r="DN97" s="326"/>
      <c r="DO97" s="326"/>
      <c r="DP97" s="326"/>
      <c r="DQ97" s="326"/>
      <c r="DR97" s="327"/>
      <c r="DS97" s="327"/>
      <c r="DT97" s="327"/>
      <c r="DU97" s="326"/>
      <c r="DV97" s="326"/>
      <c r="DW97" s="326"/>
      <c r="DX97" s="326"/>
      <c r="DY97" s="326"/>
      <c r="DZ97" s="326"/>
      <c r="EA97" s="326"/>
      <c r="EB97" s="326"/>
      <c r="EC97" s="326"/>
      <c r="ED97" s="326"/>
      <c r="EE97" s="326"/>
      <c r="EF97" s="326"/>
      <c r="EG97" s="326"/>
      <c r="EH97" s="326"/>
      <c r="EI97" s="326"/>
      <c r="EJ97" s="326"/>
      <c r="EK97" s="326"/>
      <c r="EL97" s="326"/>
      <c r="EM97" s="326"/>
      <c r="EN97" s="326"/>
      <c r="EO97" s="326"/>
      <c r="EP97" s="326"/>
      <c r="EQ97" s="326"/>
      <c r="ER97" s="326"/>
      <c r="ES97" s="326"/>
      <c r="ET97" s="326"/>
      <c r="EU97" s="326"/>
      <c r="EV97" s="327"/>
      <c r="EW97" s="327"/>
      <c r="EX97" s="326"/>
      <c r="EY97" s="326"/>
      <c r="EZ97" s="326"/>
      <c r="FA97" s="326"/>
      <c r="FB97" s="326"/>
      <c r="FC97" s="326"/>
      <c r="FD97" s="326"/>
      <c r="FE97" s="326"/>
      <c r="FF97" s="326"/>
      <c r="FG97" s="326"/>
      <c r="FH97" s="326"/>
      <c r="FI97" s="326"/>
      <c r="FJ97" s="326"/>
      <c r="FK97" s="327"/>
      <c r="FL97" s="327"/>
      <c r="FM97" s="327"/>
      <c r="FN97" s="327"/>
      <c r="FO97" s="327"/>
      <c r="FP97" s="327"/>
    </row>
    <row r="98" spans="1:172" x14ac:dyDescent="0.2">
      <c r="B98" s="324"/>
      <c r="C98" s="324"/>
      <c r="D98" s="324"/>
    </row>
    <row r="99" spans="1:172" x14ac:dyDescent="0.2">
      <c r="B99" s="324"/>
      <c r="C99" s="324"/>
      <c r="D99" s="324"/>
    </row>
    <row r="100" spans="1:172" x14ac:dyDescent="0.2">
      <c r="B100" s="324"/>
      <c r="C100" s="324"/>
      <c r="D100" s="324"/>
    </row>
    <row r="101" spans="1:172" x14ac:dyDescent="0.2">
      <c r="B101" s="324"/>
      <c r="C101" s="324"/>
      <c r="D101" s="324"/>
    </row>
    <row r="102" spans="1:172" x14ac:dyDescent="0.2">
      <c r="B102" s="324"/>
      <c r="C102" s="324"/>
      <c r="D102" s="324"/>
    </row>
    <row r="103" spans="1:172" x14ac:dyDescent="0.2">
      <c r="B103" s="324"/>
      <c r="C103" s="324"/>
      <c r="D103" s="324"/>
    </row>
    <row r="104" spans="1:172" x14ac:dyDescent="0.2">
      <c r="B104" s="324"/>
      <c r="C104" s="324"/>
      <c r="D104" s="324"/>
    </row>
    <row r="105" spans="1:172" x14ac:dyDescent="0.2">
      <c r="B105" s="324"/>
      <c r="C105" s="324"/>
      <c r="D105" s="324"/>
    </row>
    <row r="106" spans="1:172" x14ac:dyDescent="0.2">
      <c r="B106" s="324"/>
      <c r="C106" s="324"/>
      <c r="D106" s="324"/>
    </row>
    <row r="107" spans="1:172" x14ac:dyDescent="0.2">
      <c r="B107" s="324"/>
      <c r="C107" s="324"/>
      <c r="D107" s="324"/>
    </row>
    <row r="108" spans="1:172" x14ac:dyDescent="0.2">
      <c r="B108" s="324"/>
      <c r="C108" s="324"/>
      <c r="D108" s="324"/>
    </row>
    <row r="109" spans="1:172" x14ac:dyDescent="0.2">
      <c r="B109" s="324"/>
      <c r="C109" s="324"/>
      <c r="D109" s="324"/>
    </row>
    <row r="110" spans="1:172" x14ac:dyDescent="0.2">
      <c r="B110" s="324"/>
      <c r="C110" s="324"/>
      <c r="D110" s="324"/>
    </row>
    <row r="111" spans="1:172" x14ac:dyDescent="0.2">
      <c r="B111" s="324"/>
      <c r="C111" s="324"/>
      <c r="D111" s="324"/>
    </row>
    <row r="112" spans="1:172" x14ac:dyDescent="0.2">
      <c r="B112" s="324"/>
      <c r="C112" s="324"/>
      <c r="D112" s="324"/>
    </row>
    <row r="113" spans="2:4" s="304" customFormat="1" x14ac:dyDescent="0.2">
      <c r="B113" s="324"/>
      <c r="C113" s="324"/>
      <c r="D113" s="324"/>
    </row>
    <row r="114" spans="2:4" s="304" customFormat="1" x14ac:dyDescent="0.2">
      <c r="B114" s="324"/>
      <c r="C114" s="324"/>
      <c r="D114" s="324"/>
    </row>
    <row r="115" spans="2:4" s="304" customFormat="1" x14ac:dyDescent="0.2">
      <c r="B115" s="324"/>
      <c r="C115" s="324"/>
      <c r="D115" s="324"/>
    </row>
    <row r="116" spans="2:4" s="304" customFormat="1" x14ac:dyDescent="0.2">
      <c r="B116" s="324"/>
      <c r="C116" s="324"/>
      <c r="D116" s="324"/>
    </row>
    <row r="117" spans="2:4" s="304" customFormat="1" x14ac:dyDescent="0.2">
      <c r="B117" s="324"/>
      <c r="C117" s="324"/>
      <c r="D117" s="324"/>
    </row>
    <row r="118" spans="2:4" s="304" customFormat="1" x14ac:dyDescent="0.2">
      <c r="B118" s="324"/>
      <c r="C118" s="324"/>
      <c r="D118" s="324"/>
    </row>
    <row r="119" spans="2:4" s="304" customFormat="1" x14ac:dyDescent="0.2">
      <c r="B119" s="324"/>
      <c r="C119" s="324"/>
      <c r="D119" s="324"/>
    </row>
    <row r="120" spans="2:4" s="304" customFormat="1" x14ac:dyDescent="0.2">
      <c r="B120" s="324"/>
      <c r="C120" s="324"/>
      <c r="D120" s="324"/>
    </row>
    <row r="121" spans="2:4" s="304" customFormat="1" x14ac:dyDescent="0.2">
      <c r="B121" s="324"/>
      <c r="C121" s="324"/>
      <c r="D121" s="324"/>
    </row>
    <row r="122" spans="2:4" s="304" customFormat="1" x14ac:dyDescent="0.2">
      <c r="B122" s="324"/>
      <c r="C122" s="324"/>
      <c r="D122" s="324"/>
    </row>
    <row r="123" spans="2:4" s="304" customFormat="1" x14ac:dyDescent="0.2">
      <c r="B123" s="324"/>
      <c r="C123" s="324"/>
      <c r="D123" s="324"/>
    </row>
    <row r="124" spans="2:4" s="304" customFormat="1" x14ac:dyDescent="0.2">
      <c r="B124" s="324"/>
      <c r="C124" s="324"/>
      <c r="D124" s="324"/>
    </row>
    <row r="125" spans="2:4" s="304" customFormat="1" x14ac:dyDescent="0.2">
      <c r="B125" s="324"/>
      <c r="C125" s="324"/>
      <c r="D125" s="324"/>
    </row>
    <row r="126" spans="2:4" s="304" customFormat="1" x14ac:dyDescent="0.2">
      <c r="B126" s="324"/>
      <c r="C126" s="324"/>
      <c r="D126" s="324"/>
    </row>
    <row r="127" spans="2:4" s="304" customFormat="1" x14ac:dyDescent="0.2">
      <c r="B127" s="324"/>
      <c r="C127" s="324"/>
      <c r="D127" s="324"/>
    </row>
    <row r="128" spans="2:4" s="304" customFormat="1" x14ac:dyDescent="0.2">
      <c r="B128" s="324"/>
      <c r="C128" s="324"/>
      <c r="D128" s="324"/>
    </row>
    <row r="129" spans="2:4" s="304" customFormat="1" x14ac:dyDescent="0.2">
      <c r="B129" s="324"/>
      <c r="C129" s="324"/>
      <c r="D129" s="324"/>
    </row>
    <row r="130" spans="2:4" s="304" customFormat="1" x14ac:dyDescent="0.2">
      <c r="B130" s="324"/>
      <c r="C130" s="324"/>
      <c r="D130" s="324"/>
    </row>
    <row r="131" spans="2:4" s="304" customFormat="1" x14ac:dyDescent="0.2">
      <c r="B131" s="324"/>
      <c r="C131" s="324"/>
      <c r="D131" s="324"/>
    </row>
    <row r="132" spans="2:4" s="304" customFormat="1" x14ac:dyDescent="0.2">
      <c r="B132" s="324"/>
      <c r="C132" s="324"/>
      <c r="D132" s="324"/>
    </row>
    <row r="133" spans="2:4" s="304" customFormat="1" x14ac:dyDescent="0.2">
      <c r="B133" s="324"/>
      <c r="C133" s="324"/>
      <c r="D133" s="324"/>
    </row>
    <row r="134" spans="2:4" s="304" customFormat="1" x14ac:dyDescent="0.2">
      <c r="B134" s="324"/>
      <c r="C134" s="324"/>
      <c r="D134" s="324"/>
    </row>
    <row r="135" spans="2:4" s="304" customFormat="1" x14ac:dyDescent="0.2">
      <c r="B135" s="324"/>
      <c r="C135" s="324"/>
      <c r="D135" s="324"/>
    </row>
    <row r="136" spans="2:4" s="304" customFormat="1" x14ac:dyDescent="0.2">
      <c r="B136" s="324"/>
      <c r="C136" s="324"/>
      <c r="D136" s="324"/>
    </row>
    <row r="137" spans="2:4" s="304" customFormat="1" x14ac:dyDescent="0.2">
      <c r="B137" s="324"/>
      <c r="C137" s="324"/>
      <c r="D137" s="324"/>
    </row>
    <row r="138" spans="2:4" s="304" customFormat="1" x14ac:dyDescent="0.2">
      <c r="B138" s="324"/>
      <c r="C138" s="324"/>
      <c r="D138" s="324"/>
    </row>
    <row r="139" spans="2:4" s="304" customFormat="1" x14ac:dyDescent="0.2">
      <c r="B139" s="324"/>
      <c r="C139" s="324"/>
      <c r="D139" s="324"/>
    </row>
    <row r="140" spans="2:4" s="304" customFormat="1" x14ac:dyDescent="0.2">
      <c r="B140" s="324"/>
      <c r="C140" s="324"/>
      <c r="D140" s="324"/>
    </row>
    <row r="141" spans="2:4" s="304" customFormat="1" x14ac:dyDescent="0.2">
      <c r="B141" s="324"/>
      <c r="C141" s="324"/>
      <c r="D141" s="324"/>
    </row>
    <row r="142" spans="2:4" s="304" customFormat="1" x14ac:dyDescent="0.2">
      <c r="B142" s="324"/>
      <c r="C142" s="324"/>
      <c r="D142" s="324"/>
    </row>
    <row r="143" spans="2:4" s="304" customFormat="1" x14ac:dyDescent="0.2">
      <c r="B143" s="324"/>
      <c r="C143" s="324"/>
      <c r="D143" s="324"/>
    </row>
    <row r="144" spans="2:4" s="304" customFormat="1" x14ac:dyDescent="0.2">
      <c r="B144" s="324"/>
      <c r="C144" s="324"/>
      <c r="D144" s="324"/>
    </row>
    <row r="145" spans="2:4" s="304" customFormat="1" x14ac:dyDescent="0.2">
      <c r="B145" s="324"/>
      <c r="C145" s="324"/>
      <c r="D145" s="324"/>
    </row>
    <row r="146" spans="2:4" s="304" customFormat="1" x14ac:dyDescent="0.2">
      <c r="B146" s="324"/>
      <c r="C146" s="324"/>
      <c r="D146" s="324"/>
    </row>
    <row r="147" spans="2:4" s="304" customFormat="1" x14ac:dyDescent="0.2">
      <c r="B147" s="324"/>
      <c r="C147" s="324"/>
      <c r="D147" s="324"/>
    </row>
    <row r="148" spans="2:4" s="304" customFormat="1" x14ac:dyDescent="0.2">
      <c r="B148" s="324"/>
      <c r="C148" s="324"/>
      <c r="D148" s="324"/>
    </row>
    <row r="149" spans="2:4" s="304" customFormat="1" x14ac:dyDescent="0.2">
      <c r="B149" s="324"/>
      <c r="C149" s="324"/>
      <c r="D149" s="324"/>
    </row>
    <row r="150" spans="2:4" s="304" customFormat="1" x14ac:dyDescent="0.2">
      <c r="B150" s="324"/>
      <c r="C150" s="324"/>
      <c r="D150" s="324"/>
    </row>
    <row r="151" spans="2:4" s="304" customFormat="1" x14ac:dyDescent="0.2">
      <c r="B151" s="324"/>
      <c r="C151" s="324"/>
      <c r="D151" s="324"/>
    </row>
    <row r="152" spans="2:4" s="304" customFormat="1" x14ac:dyDescent="0.2">
      <c r="B152" s="324"/>
      <c r="C152" s="324"/>
      <c r="D152" s="324"/>
    </row>
    <row r="153" spans="2:4" s="304" customFormat="1" x14ac:dyDescent="0.2">
      <c r="B153" s="324"/>
      <c r="C153" s="324"/>
      <c r="D153" s="324"/>
    </row>
    <row r="154" spans="2:4" s="304" customFormat="1" x14ac:dyDescent="0.2">
      <c r="B154" s="324"/>
      <c r="C154" s="324"/>
      <c r="D154" s="324"/>
    </row>
    <row r="155" spans="2:4" s="304" customFormat="1" x14ac:dyDescent="0.2">
      <c r="B155" s="324"/>
      <c r="C155" s="324"/>
      <c r="D155" s="324"/>
    </row>
    <row r="156" spans="2:4" s="304" customFormat="1" x14ac:dyDescent="0.2">
      <c r="B156" s="324"/>
      <c r="C156" s="324"/>
      <c r="D156" s="324"/>
    </row>
    <row r="157" spans="2:4" s="304" customFormat="1" x14ac:dyDescent="0.2">
      <c r="B157" s="324"/>
      <c r="C157" s="324"/>
      <c r="D157" s="324"/>
    </row>
    <row r="158" spans="2:4" s="304" customFormat="1" x14ac:dyDescent="0.2">
      <c r="B158" s="324"/>
      <c r="C158" s="324"/>
      <c r="D158" s="324"/>
    </row>
    <row r="159" spans="2:4" s="304" customFormat="1" x14ac:dyDescent="0.2">
      <c r="B159" s="324"/>
      <c r="C159" s="324"/>
      <c r="D159" s="324"/>
    </row>
    <row r="160" spans="2:4" s="304" customFormat="1" x14ac:dyDescent="0.2">
      <c r="B160" s="324"/>
      <c r="C160" s="324"/>
      <c r="D160" s="324"/>
    </row>
    <row r="161" spans="2:4" s="304" customFormat="1" x14ac:dyDescent="0.2">
      <c r="B161" s="324"/>
      <c r="C161" s="324"/>
      <c r="D161" s="324"/>
    </row>
    <row r="162" spans="2:4" s="304" customFormat="1" x14ac:dyDescent="0.2">
      <c r="B162" s="324"/>
      <c r="C162" s="324"/>
      <c r="D162" s="324"/>
    </row>
    <row r="163" spans="2:4" s="304" customFormat="1" x14ac:dyDescent="0.2">
      <c r="B163" s="324"/>
      <c r="C163" s="324"/>
      <c r="D163" s="324"/>
    </row>
    <row r="164" spans="2:4" s="304" customFormat="1" x14ac:dyDescent="0.2">
      <c r="B164" s="324"/>
      <c r="C164" s="324"/>
      <c r="D164" s="324"/>
    </row>
    <row r="165" spans="2:4" s="304" customFormat="1" x14ac:dyDescent="0.2">
      <c r="B165" s="324"/>
      <c r="C165" s="324"/>
      <c r="D165" s="324"/>
    </row>
    <row r="166" spans="2:4" s="304" customFormat="1" x14ac:dyDescent="0.2">
      <c r="B166" s="324"/>
      <c r="C166" s="324"/>
      <c r="D166" s="324"/>
    </row>
    <row r="167" spans="2:4" s="304" customFormat="1" x14ac:dyDescent="0.2">
      <c r="B167" s="324"/>
      <c r="C167" s="324"/>
      <c r="D167" s="324"/>
    </row>
    <row r="168" spans="2:4" s="304" customFormat="1" x14ac:dyDescent="0.2">
      <c r="B168" s="324"/>
      <c r="C168" s="324"/>
      <c r="D168" s="324"/>
    </row>
    <row r="169" spans="2:4" s="304" customFormat="1" x14ac:dyDescent="0.2">
      <c r="B169" s="324"/>
      <c r="C169" s="324"/>
      <c r="D169" s="324"/>
    </row>
    <row r="170" spans="2:4" s="304" customFormat="1" x14ac:dyDescent="0.2">
      <c r="B170" s="324"/>
      <c r="C170" s="324"/>
      <c r="D170" s="324"/>
    </row>
    <row r="171" spans="2:4" s="304" customFormat="1" x14ac:dyDescent="0.2">
      <c r="B171" s="324"/>
      <c r="C171" s="324"/>
      <c r="D171" s="324"/>
    </row>
    <row r="172" spans="2:4" s="304" customFormat="1" x14ac:dyDescent="0.2">
      <c r="B172" s="324"/>
      <c r="C172" s="324"/>
      <c r="D172" s="324"/>
    </row>
    <row r="173" spans="2:4" s="304" customFormat="1" x14ac:dyDescent="0.2">
      <c r="B173" s="324"/>
      <c r="C173" s="324"/>
      <c r="D173" s="324"/>
    </row>
    <row r="174" spans="2:4" s="304" customFormat="1" x14ac:dyDescent="0.2">
      <c r="B174" s="324"/>
      <c r="C174" s="324"/>
      <c r="D174" s="324"/>
    </row>
    <row r="175" spans="2:4" s="304" customFormat="1" x14ac:dyDescent="0.2">
      <c r="B175" s="324"/>
      <c r="C175" s="324"/>
      <c r="D175" s="324"/>
    </row>
    <row r="176" spans="2:4" s="304" customFormat="1" x14ac:dyDescent="0.2">
      <c r="B176" s="324"/>
      <c r="C176" s="324"/>
      <c r="D176" s="324"/>
    </row>
    <row r="177" spans="2:4" s="304" customFormat="1" x14ac:dyDescent="0.2">
      <c r="B177" s="324"/>
      <c r="C177" s="324"/>
      <c r="D177" s="324"/>
    </row>
    <row r="178" spans="2:4" s="304" customFormat="1" x14ac:dyDescent="0.2">
      <c r="B178" s="324"/>
      <c r="C178" s="324"/>
      <c r="D178" s="324"/>
    </row>
    <row r="179" spans="2:4" s="304" customFormat="1" x14ac:dyDescent="0.2">
      <c r="B179" s="324"/>
      <c r="C179" s="324"/>
      <c r="D179" s="324"/>
    </row>
    <row r="180" spans="2:4" s="304" customFormat="1" x14ac:dyDescent="0.2">
      <c r="B180" s="324"/>
      <c r="C180" s="324"/>
      <c r="D180" s="324"/>
    </row>
    <row r="181" spans="2:4" s="304" customFormat="1" x14ac:dyDescent="0.2">
      <c r="B181" s="324"/>
      <c r="C181" s="324"/>
      <c r="D181" s="324"/>
    </row>
    <row r="182" spans="2:4" s="304" customFormat="1" x14ac:dyDescent="0.2">
      <c r="B182" s="324"/>
      <c r="C182" s="324"/>
      <c r="D182" s="324"/>
    </row>
    <row r="183" spans="2:4" s="304" customFormat="1" x14ac:dyDescent="0.2">
      <c r="B183" s="324"/>
      <c r="C183" s="324"/>
      <c r="D183" s="324"/>
    </row>
    <row r="184" spans="2:4" s="304" customFormat="1" x14ac:dyDescent="0.2">
      <c r="B184" s="324"/>
      <c r="C184" s="324"/>
      <c r="D184" s="324"/>
    </row>
    <row r="185" spans="2:4" s="304" customFormat="1" x14ac:dyDescent="0.2">
      <c r="B185" s="324"/>
      <c r="C185" s="324"/>
      <c r="D185" s="324"/>
    </row>
    <row r="186" spans="2:4" s="304" customFormat="1" x14ac:dyDescent="0.2">
      <c r="B186" s="324"/>
      <c r="C186" s="324"/>
      <c r="D186" s="324"/>
    </row>
    <row r="187" spans="2:4" s="304" customFormat="1" x14ac:dyDescent="0.2">
      <c r="B187" s="324"/>
      <c r="C187" s="324"/>
      <c r="D187" s="324"/>
    </row>
    <row r="188" spans="2:4" s="304" customFormat="1" x14ac:dyDescent="0.2">
      <c r="B188" s="324"/>
      <c r="C188" s="324"/>
      <c r="D188" s="324"/>
    </row>
    <row r="189" spans="2:4" s="304" customFormat="1" x14ac:dyDescent="0.2">
      <c r="B189" s="324"/>
      <c r="C189" s="324"/>
      <c r="D189" s="324"/>
    </row>
    <row r="190" spans="2:4" s="304" customFormat="1" x14ac:dyDescent="0.2">
      <c r="B190" s="324"/>
      <c r="C190" s="324"/>
      <c r="D190" s="324"/>
    </row>
    <row r="191" spans="2:4" s="304" customFormat="1" x14ac:dyDescent="0.2">
      <c r="B191" s="324"/>
      <c r="C191" s="324"/>
      <c r="D191" s="324"/>
    </row>
    <row r="192" spans="2:4" s="304" customFormat="1" x14ac:dyDescent="0.2">
      <c r="B192" s="324"/>
      <c r="C192" s="324"/>
      <c r="D192" s="324"/>
    </row>
    <row r="193" spans="2:4" s="304" customFormat="1" x14ac:dyDescent="0.2">
      <c r="B193" s="324"/>
      <c r="C193" s="324"/>
      <c r="D193" s="324"/>
    </row>
    <row r="194" spans="2:4" s="304" customFormat="1" x14ac:dyDescent="0.2">
      <c r="B194" s="324"/>
      <c r="C194" s="324"/>
      <c r="D194" s="324"/>
    </row>
    <row r="195" spans="2:4" s="304" customFormat="1" x14ac:dyDescent="0.2">
      <c r="B195" s="324"/>
      <c r="C195" s="324"/>
      <c r="D195" s="324"/>
    </row>
    <row r="196" spans="2:4" s="304" customFormat="1" x14ac:dyDescent="0.2">
      <c r="B196" s="324"/>
      <c r="C196" s="324"/>
      <c r="D196" s="324"/>
    </row>
    <row r="197" spans="2:4" s="304" customFormat="1" x14ac:dyDescent="0.2">
      <c r="B197" s="324"/>
      <c r="C197" s="324"/>
      <c r="D197" s="324"/>
    </row>
    <row r="198" spans="2:4" s="304" customFormat="1" x14ac:dyDescent="0.2">
      <c r="B198" s="324"/>
      <c r="C198" s="324"/>
      <c r="D198" s="324"/>
    </row>
    <row r="199" spans="2:4" s="304" customFormat="1" x14ac:dyDescent="0.2">
      <c r="B199" s="324"/>
      <c r="C199" s="324"/>
      <c r="D199" s="324"/>
    </row>
    <row r="200" spans="2:4" s="304" customFormat="1" x14ac:dyDescent="0.2">
      <c r="B200" s="324"/>
      <c r="C200" s="324"/>
      <c r="D200" s="324"/>
    </row>
    <row r="201" spans="2:4" s="304" customFormat="1" x14ac:dyDescent="0.2">
      <c r="B201" s="324"/>
      <c r="C201" s="324"/>
      <c r="D201" s="324"/>
    </row>
    <row r="202" spans="2:4" s="304" customFormat="1" x14ac:dyDescent="0.2">
      <c r="B202" s="324"/>
      <c r="C202" s="324"/>
      <c r="D202" s="324"/>
    </row>
    <row r="203" spans="2:4" s="304" customFormat="1" x14ac:dyDescent="0.2">
      <c r="B203" s="324"/>
      <c r="C203" s="324"/>
      <c r="D203" s="324"/>
    </row>
    <row r="204" spans="2:4" s="304" customFormat="1" x14ac:dyDescent="0.2">
      <c r="B204" s="324"/>
      <c r="C204" s="324"/>
      <c r="D204" s="324"/>
    </row>
    <row r="205" spans="2:4" s="304" customFormat="1" x14ac:dyDescent="0.2">
      <c r="B205" s="324"/>
      <c r="C205" s="324"/>
      <c r="D205" s="324"/>
    </row>
    <row r="206" spans="2:4" s="304" customFormat="1" x14ac:dyDescent="0.2">
      <c r="B206" s="324"/>
      <c r="C206" s="324"/>
      <c r="D206" s="324"/>
    </row>
    <row r="207" spans="2:4" s="304" customFormat="1" x14ac:dyDescent="0.2">
      <c r="B207" s="324"/>
      <c r="C207" s="324"/>
      <c r="D207" s="324"/>
    </row>
    <row r="208" spans="2:4" s="304" customFormat="1" x14ac:dyDescent="0.2">
      <c r="B208" s="324"/>
      <c r="C208" s="324"/>
      <c r="D208" s="324"/>
    </row>
    <row r="209" spans="2:4" s="304" customFormat="1" x14ac:dyDescent="0.2">
      <c r="B209" s="324"/>
      <c r="C209" s="324"/>
      <c r="D209" s="324"/>
    </row>
    <row r="210" spans="2:4" s="304" customFormat="1" x14ac:dyDescent="0.2">
      <c r="B210" s="324"/>
      <c r="C210" s="324"/>
      <c r="D210" s="324"/>
    </row>
    <row r="211" spans="2:4" s="304" customFormat="1" x14ac:dyDescent="0.2">
      <c r="B211" s="324"/>
      <c r="C211" s="324"/>
      <c r="D211" s="324"/>
    </row>
    <row r="212" spans="2:4" s="304" customFormat="1" x14ac:dyDescent="0.2">
      <c r="B212" s="324"/>
      <c r="C212" s="324"/>
      <c r="D212" s="324"/>
    </row>
    <row r="213" spans="2:4" s="304" customFormat="1" x14ac:dyDescent="0.2">
      <c r="B213" s="324"/>
      <c r="C213" s="324"/>
      <c r="D213" s="324"/>
    </row>
    <row r="214" spans="2:4" s="304" customFormat="1" x14ac:dyDescent="0.2">
      <c r="B214" s="324"/>
      <c r="C214" s="324"/>
      <c r="D214" s="324"/>
    </row>
    <row r="215" spans="2:4" s="304" customFormat="1" x14ac:dyDescent="0.2">
      <c r="B215" s="324"/>
      <c r="C215" s="324"/>
      <c r="D215" s="324"/>
    </row>
    <row r="216" spans="2:4" s="304" customFormat="1" x14ac:dyDescent="0.2">
      <c r="B216" s="324"/>
      <c r="C216" s="324"/>
      <c r="D216" s="324"/>
    </row>
    <row r="217" spans="2:4" s="304" customFormat="1" x14ac:dyDescent="0.2">
      <c r="B217" s="324"/>
      <c r="C217" s="324"/>
      <c r="D217" s="324"/>
    </row>
    <row r="218" spans="2:4" s="304" customFormat="1" x14ac:dyDescent="0.2">
      <c r="B218" s="324"/>
      <c r="C218" s="324"/>
      <c r="D218" s="324"/>
    </row>
    <row r="219" spans="2:4" s="304" customFormat="1" x14ac:dyDescent="0.2">
      <c r="B219" s="324"/>
      <c r="C219" s="324"/>
      <c r="D219" s="324"/>
    </row>
    <row r="220" spans="2:4" s="304" customFormat="1" x14ac:dyDescent="0.2">
      <c r="B220" s="324"/>
      <c r="C220" s="324"/>
      <c r="D220" s="324"/>
    </row>
    <row r="221" spans="2:4" s="304" customFormat="1" x14ac:dyDescent="0.2">
      <c r="B221" s="324"/>
      <c r="C221" s="324"/>
      <c r="D221" s="324"/>
    </row>
    <row r="222" spans="2:4" s="304" customFormat="1" x14ac:dyDescent="0.2">
      <c r="B222" s="324"/>
      <c r="C222" s="324"/>
      <c r="D222" s="324"/>
    </row>
    <row r="223" spans="2:4" s="304" customFormat="1" x14ac:dyDescent="0.2">
      <c r="B223" s="324"/>
      <c r="C223" s="324"/>
      <c r="D223" s="324"/>
    </row>
    <row r="224" spans="2:4" s="304" customFormat="1" x14ac:dyDescent="0.2">
      <c r="B224" s="324"/>
      <c r="C224" s="324"/>
      <c r="D224" s="324"/>
    </row>
    <row r="225" spans="2:4" s="304" customFormat="1" x14ac:dyDescent="0.2">
      <c r="B225" s="324"/>
      <c r="C225" s="324"/>
      <c r="D225" s="324"/>
    </row>
    <row r="226" spans="2:4" s="304" customFormat="1" x14ac:dyDescent="0.2">
      <c r="B226" s="324"/>
      <c r="C226" s="324"/>
      <c r="D226" s="324"/>
    </row>
    <row r="227" spans="2:4" s="304" customFormat="1" x14ac:dyDescent="0.2">
      <c r="B227" s="324"/>
      <c r="C227" s="324"/>
      <c r="D227" s="324"/>
    </row>
    <row r="228" spans="2:4" s="304" customFormat="1" x14ac:dyDescent="0.2">
      <c r="B228" s="324"/>
      <c r="C228" s="324"/>
      <c r="D228" s="324"/>
    </row>
    <row r="229" spans="2:4" s="304" customFormat="1" x14ac:dyDescent="0.2">
      <c r="B229" s="324"/>
      <c r="C229" s="324"/>
      <c r="D229" s="324"/>
    </row>
    <row r="230" spans="2:4" s="304" customFormat="1" x14ac:dyDescent="0.2">
      <c r="B230" s="324"/>
      <c r="C230" s="324"/>
      <c r="D230" s="324"/>
    </row>
    <row r="231" spans="2:4" s="304" customFormat="1" x14ac:dyDescent="0.2">
      <c r="B231" s="324"/>
      <c r="C231" s="324"/>
      <c r="D231" s="324"/>
    </row>
    <row r="232" spans="2:4" s="304" customFormat="1" x14ac:dyDescent="0.2">
      <c r="B232" s="324"/>
      <c r="C232" s="324"/>
      <c r="D232" s="324"/>
    </row>
    <row r="233" spans="2:4" s="304" customFormat="1" x14ac:dyDescent="0.2">
      <c r="B233" s="324"/>
      <c r="C233" s="324"/>
      <c r="D233" s="324"/>
    </row>
    <row r="234" spans="2:4" s="304" customFormat="1" x14ac:dyDescent="0.2">
      <c r="B234" s="324"/>
      <c r="C234" s="324"/>
      <c r="D234" s="324"/>
    </row>
    <row r="235" spans="2:4" s="304" customFormat="1" x14ac:dyDescent="0.2">
      <c r="B235" s="324"/>
      <c r="C235" s="324"/>
      <c r="D235" s="324"/>
    </row>
    <row r="236" spans="2:4" s="304" customFormat="1" x14ac:dyDescent="0.2">
      <c r="B236" s="324"/>
      <c r="C236" s="324"/>
      <c r="D236" s="324"/>
    </row>
    <row r="237" spans="2:4" s="304" customFormat="1" x14ac:dyDescent="0.2">
      <c r="B237" s="324"/>
      <c r="C237" s="324"/>
      <c r="D237" s="324"/>
    </row>
    <row r="238" spans="2:4" s="304" customFormat="1" x14ac:dyDescent="0.2">
      <c r="B238" s="324"/>
      <c r="C238" s="324"/>
      <c r="D238" s="324"/>
    </row>
    <row r="239" spans="2:4" s="304" customFormat="1" x14ac:dyDescent="0.2">
      <c r="B239" s="324"/>
      <c r="C239" s="324"/>
      <c r="D239" s="324"/>
    </row>
    <row r="240" spans="2:4" s="304" customFormat="1" x14ac:dyDescent="0.2">
      <c r="B240" s="324"/>
      <c r="C240" s="324"/>
      <c r="D240" s="324"/>
    </row>
    <row r="241" spans="2:4" s="304" customFormat="1" x14ac:dyDescent="0.2">
      <c r="B241" s="324"/>
      <c r="C241" s="324"/>
      <c r="D241" s="324"/>
    </row>
    <row r="242" spans="2:4" s="304" customFormat="1" x14ac:dyDescent="0.2">
      <c r="B242" s="324"/>
      <c r="C242" s="324"/>
      <c r="D242" s="324"/>
    </row>
    <row r="243" spans="2:4" s="304" customFormat="1" x14ac:dyDescent="0.2">
      <c r="B243" s="324"/>
      <c r="C243" s="324"/>
      <c r="D243" s="324"/>
    </row>
    <row r="244" spans="2:4" s="304" customFormat="1" x14ac:dyDescent="0.2">
      <c r="B244" s="324"/>
      <c r="C244" s="324"/>
      <c r="D244" s="324"/>
    </row>
    <row r="245" spans="2:4" s="304" customFormat="1" x14ac:dyDescent="0.2">
      <c r="B245" s="324"/>
      <c r="C245" s="324"/>
      <c r="D245" s="324"/>
    </row>
    <row r="246" spans="2:4" s="304" customFormat="1" x14ac:dyDescent="0.2">
      <c r="B246" s="324"/>
      <c r="C246" s="324"/>
      <c r="D246" s="324"/>
    </row>
    <row r="247" spans="2:4" s="304" customFormat="1" x14ac:dyDescent="0.2">
      <c r="B247" s="324"/>
      <c r="C247" s="324"/>
      <c r="D247" s="324"/>
    </row>
    <row r="248" spans="2:4" s="304" customFormat="1" x14ac:dyDescent="0.2">
      <c r="B248" s="324"/>
      <c r="C248" s="324"/>
      <c r="D248" s="324"/>
    </row>
    <row r="249" spans="2:4" s="304" customFormat="1" x14ac:dyDescent="0.2">
      <c r="B249" s="324"/>
      <c r="C249" s="324"/>
      <c r="D249" s="324"/>
    </row>
    <row r="250" spans="2:4" s="304" customFormat="1" x14ac:dyDescent="0.2">
      <c r="B250" s="324"/>
      <c r="C250" s="324"/>
      <c r="D250" s="324"/>
    </row>
    <row r="251" spans="2:4" s="304" customFormat="1" x14ac:dyDescent="0.2">
      <c r="B251" s="324"/>
      <c r="C251" s="324"/>
      <c r="D251" s="324"/>
    </row>
    <row r="252" spans="2:4" s="304" customFormat="1" x14ac:dyDescent="0.2">
      <c r="B252" s="324"/>
      <c r="C252" s="324"/>
      <c r="D252" s="324"/>
    </row>
    <row r="253" spans="2:4" s="304" customFormat="1" x14ac:dyDescent="0.2">
      <c r="B253" s="324"/>
      <c r="C253" s="324"/>
      <c r="D253" s="324"/>
    </row>
    <row r="254" spans="2:4" s="304" customFormat="1" x14ac:dyDescent="0.2">
      <c r="B254" s="324"/>
      <c r="C254" s="324"/>
      <c r="D254" s="324"/>
    </row>
    <row r="255" spans="2:4" s="304" customFormat="1" x14ac:dyDescent="0.2">
      <c r="B255" s="324"/>
      <c r="C255" s="324"/>
      <c r="D255" s="324"/>
    </row>
    <row r="256" spans="2:4" s="304" customFormat="1" x14ac:dyDescent="0.2">
      <c r="B256" s="324"/>
      <c r="C256" s="324"/>
      <c r="D256" s="324"/>
    </row>
    <row r="257" spans="2:4" s="304" customFormat="1" x14ac:dyDescent="0.2">
      <c r="B257" s="324"/>
      <c r="C257" s="324"/>
      <c r="D257" s="324"/>
    </row>
    <row r="258" spans="2:4" s="304" customFormat="1" x14ac:dyDescent="0.2">
      <c r="B258" s="324"/>
      <c r="C258" s="324"/>
      <c r="D258" s="324"/>
    </row>
    <row r="259" spans="2:4" s="304" customFormat="1" x14ac:dyDescent="0.2">
      <c r="B259" s="324"/>
      <c r="C259" s="324"/>
      <c r="D259" s="324"/>
    </row>
    <row r="260" spans="2:4" s="304" customFormat="1" x14ac:dyDescent="0.2">
      <c r="B260" s="324"/>
      <c r="C260" s="324"/>
      <c r="D260" s="324"/>
    </row>
    <row r="261" spans="2:4" s="304" customFormat="1" x14ac:dyDescent="0.2">
      <c r="B261" s="324"/>
      <c r="C261" s="324"/>
      <c r="D261" s="324"/>
    </row>
    <row r="262" spans="2:4" s="304" customFormat="1" x14ac:dyDescent="0.2">
      <c r="B262" s="324"/>
      <c r="C262" s="324"/>
      <c r="D262" s="324"/>
    </row>
    <row r="263" spans="2:4" s="304" customFormat="1" x14ac:dyDescent="0.2">
      <c r="B263" s="324"/>
      <c r="C263" s="324"/>
      <c r="D263" s="324"/>
    </row>
    <row r="264" spans="2:4" s="304" customFormat="1" x14ac:dyDescent="0.2">
      <c r="B264" s="324"/>
      <c r="C264" s="324"/>
      <c r="D264" s="324"/>
    </row>
    <row r="265" spans="2:4" s="304" customFormat="1" x14ac:dyDescent="0.2">
      <c r="B265" s="324"/>
      <c r="C265" s="324"/>
      <c r="D265" s="324"/>
    </row>
    <row r="266" spans="2:4" s="304" customFormat="1" x14ac:dyDescent="0.2">
      <c r="B266" s="324"/>
      <c r="C266" s="324"/>
      <c r="D266" s="324"/>
    </row>
    <row r="267" spans="2:4" s="304" customFormat="1" x14ac:dyDescent="0.2">
      <c r="B267" s="324"/>
      <c r="C267" s="324"/>
      <c r="D267" s="324"/>
    </row>
    <row r="268" spans="2:4" s="304" customFormat="1" x14ac:dyDescent="0.2">
      <c r="B268" s="324"/>
      <c r="C268" s="324"/>
      <c r="D268" s="324"/>
    </row>
    <row r="269" spans="2:4" s="304" customFormat="1" x14ac:dyDescent="0.2">
      <c r="B269" s="324"/>
      <c r="C269" s="324"/>
      <c r="D269" s="324"/>
    </row>
    <row r="270" spans="2:4" s="304" customFormat="1" x14ac:dyDescent="0.2">
      <c r="B270" s="324"/>
      <c r="C270" s="324"/>
      <c r="D270" s="324"/>
    </row>
    <row r="271" spans="2:4" s="304" customFormat="1" x14ac:dyDescent="0.2">
      <c r="B271" s="324"/>
      <c r="C271" s="324"/>
      <c r="D271" s="324"/>
    </row>
    <row r="272" spans="2:4" s="304" customFormat="1" x14ac:dyDescent="0.2">
      <c r="B272" s="324"/>
      <c r="C272" s="324"/>
      <c r="D272" s="324"/>
    </row>
    <row r="273" spans="2:4" s="304" customFormat="1" x14ac:dyDescent="0.2">
      <c r="B273" s="324"/>
      <c r="C273" s="324"/>
      <c r="D273" s="324"/>
    </row>
    <row r="274" spans="2:4" s="304" customFormat="1" x14ac:dyDescent="0.2">
      <c r="B274" s="324"/>
      <c r="C274" s="324"/>
      <c r="D274" s="324"/>
    </row>
    <row r="275" spans="2:4" s="304" customFormat="1" x14ac:dyDescent="0.2">
      <c r="B275" s="324"/>
      <c r="C275" s="324"/>
      <c r="D275" s="324"/>
    </row>
    <row r="276" spans="2:4" s="304" customFormat="1" x14ac:dyDescent="0.2">
      <c r="B276" s="324"/>
      <c r="C276" s="324"/>
      <c r="D276" s="324"/>
    </row>
    <row r="277" spans="2:4" s="304" customFormat="1" x14ac:dyDescent="0.2">
      <c r="B277" s="324"/>
      <c r="C277" s="324"/>
      <c r="D277" s="324"/>
    </row>
    <row r="278" spans="2:4" s="304" customFormat="1" x14ac:dyDescent="0.2">
      <c r="B278" s="324"/>
      <c r="C278" s="324"/>
      <c r="D278" s="324"/>
    </row>
    <row r="279" spans="2:4" s="304" customFormat="1" x14ac:dyDescent="0.2">
      <c r="B279" s="324"/>
      <c r="C279" s="324"/>
      <c r="D279" s="324"/>
    </row>
    <row r="280" spans="2:4" s="304" customFormat="1" x14ac:dyDescent="0.2">
      <c r="B280" s="324"/>
      <c r="C280" s="324"/>
      <c r="D280" s="324"/>
    </row>
    <row r="281" spans="2:4" s="304" customFormat="1" x14ac:dyDescent="0.2">
      <c r="B281" s="324"/>
      <c r="C281" s="324"/>
      <c r="D281" s="324"/>
    </row>
    <row r="282" spans="2:4" s="304" customFormat="1" x14ac:dyDescent="0.2">
      <c r="B282" s="324"/>
      <c r="C282" s="324"/>
      <c r="D282" s="324"/>
    </row>
    <row r="283" spans="2:4" s="304" customFormat="1" x14ac:dyDescent="0.2">
      <c r="B283" s="324"/>
      <c r="C283" s="324"/>
      <c r="D283" s="324"/>
    </row>
    <row r="284" spans="2:4" s="304" customFormat="1" x14ac:dyDescent="0.2">
      <c r="B284" s="324"/>
      <c r="C284" s="324"/>
      <c r="D284" s="324"/>
    </row>
    <row r="285" spans="2:4" s="304" customFormat="1" x14ac:dyDescent="0.2">
      <c r="B285" s="324"/>
      <c r="C285" s="324"/>
      <c r="D285" s="324"/>
    </row>
    <row r="286" spans="2:4" s="304" customFormat="1" x14ac:dyDescent="0.2">
      <c r="B286" s="324"/>
      <c r="C286" s="324"/>
      <c r="D286" s="324"/>
    </row>
    <row r="287" spans="2:4" s="304" customFormat="1" x14ac:dyDescent="0.2">
      <c r="B287" s="324"/>
      <c r="C287" s="324"/>
      <c r="D287" s="324"/>
    </row>
    <row r="288" spans="2:4" s="304" customFormat="1" x14ac:dyDescent="0.2">
      <c r="B288" s="324"/>
      <c r="C288" s="324"/>
      <c r="D288" s="324"/>
    </row>
    <row r="289" spans="2:4" s="304" customFormat="1" x14ac:dyDescent="0.2">
      <c r="B289" s="324"/>
      <c r="C289" s="324"/>
      <c r="D289" s="324"/>
    </row>
    <row r="290" spans="2:4" s="304" customFormat="1" x14ac:dyDescent="0.2">
      <c r="B290" s="324"/>
      <c r="C290" s="324"/>
      <c r="D290" s="324"/>
    </row>
    <row r="291" spans="2:4" s="304" customFormat="1" x14ac:dyDescent="0.2">
      <c r="B291" s="324"/>
      <c r="C291" s="324"/>
      <c r="D291" s="324"/>
    </row>
    <row r="292" spans="2:4" s="304" customFormat="1" x14ac:dyDescent="0.2">
      <c r="B292" s="324"/>
      <c r="C292" s="324"/>
      <c r="D292" s="324"/>
    </row>
    <row r="293" spans="2:4" s="304" customFormat="1" x14ac:dyDescent="0.2">
      <c r="B293" s="324"/>
      <c r="C293" s="324"/>
      <c r="D293" s="324"/>
    </row>
    <row r="294" spans="2:4" s="304" customFormat="1" x14ac:dyDescent="0.2">
      <c r="B294" s="324"/>
      <c r="C294" s="324"/>
      <c r="D294" s="324"/>
    </row>
    <row r="295" spans="2:4" s="304" customFormat="1" x14ac:dyDescent="0.2">
      <c r="B295" s="324"/>
      <c r="C295" s="324"/>
      <c r="D295" s="324"/>
    </row>
    <row r="296" spans="2:4" s="304" customFormat="1" x14ac:dyDescent="0.2">
      <c r="B296" s="324"/>
      <c r="C296" s="324"/>
      <c r="D296" s="324"/>
    </row>
    <row r="297" spans="2:4" s="304" customFormat="1" x14ac:dyDescent="0.2">
      <c r="B297" s="324"/>
      <c r="C297" s="324"/>
      <c r="D297" s="324"/>
    </row>
    <row r="298" spans="2:4" s="304" customFormat="1" x14ac:dyDescent="0.2">
      <c r="B298" s="324"/>
      <c r="C298" s="324"/>
      <c r="D298" s="324"/>
    </row>
    <row r="299" spans="2:4" s="304" customFormat="1" x14ac:dyDescent="0.2">
      <c r="B299" s="324"/>
      <c r="C299" s="324"/>
      <c r="D299" s="324"/>
    </row>
    <row r="300" spans="2:4" s="304" customFormat="1" x14ac:dyDescent="0.2">
      <c r="B300" s="324"/>
      <c r="C300" s="324"/>
      <c r="D300" s="324"/>
    </row>
    <row r="301" spans="2:4" s="304" customFormat="1" x14ac:dyDescent="0.2">
      <c r="B301" s="324"/>
      <c r="C301" s="324"/>
      <c r="D301" s="324"/>
    </row>
    <row r="302" spans="2:4" s="304" customFormat="1" x14ac:dyDescent="0.2">
      <c r="B302" s="324"/>
      <c r="C302" s="324"/>
      <c r="D302" s="324"/>
    </row>
    <row r="303" spans="2:4" s="304" customFormat="1" x14ac:dyDescent="0.2">
      <c r="B303" s="324"/>
      <c r="C303" s="324"/>
      <c r="D303" s="324"/>
    </row>
    <row r="304" spans="2:4" s="304" customFormat="1" x14ac:dyDescent="0.2">
      <c r="B304" s="324"/>
      <c r="C304" s="324"/>
      <c r="D304" s="324"/>
    </row>
    <row r="305" spans="2:4" s="304" customFormat="1" x14ac:dyDescent="0.2">
      <c r="B305" s="324"/>
      <c r="C305" s="324"/>
      <c r="D305" s="324"/>
    </row>
    <row r="306" spans="2:4" s="304" customFormat="1" x14ac:dyDescent="0.2">
      <c r="B306" s="324"/>
      <c r="C306" s="324"/>
      <c r="D306" s="324"/>
    </row>
    <row r="307" spans="2:4" s="304" customFormat="1" x14ac:dyDescent="0.2">
      <c r="B307" s="324"/>
      <c r="C307" s="324"/>
      <c r="D307" s="324"/>
    </row>
    <row r="308" spans="2:4" s="304" customFormat="1" x14ac:dyDescent="0.2">
      <c r="B308" s="324"/>
      <c r="C308" s="324"/>
      <c r="D308" s="324"/>
    </row>
    <row r="309" spans="2:4" s="304" customFormat="1" x14ac:dyDescent="0.2">
      <c r="B309" s="324"/>
      <c r="C309" s="324"/>
      <c r="D309" s="324"/>
    </row>
    <row r="310" spans="2:4" s="304" customFormat="1" x14ac:dyDescent="0.2">
      <c r="B310" s="324"/>
      <c r="C310" s="324"/>
      <c r="D310" s="324"/>
    </row>
    <row r="311" spans="2:4" s="304" customFormat="1" x14ac:dyDescent="0.2">
      <c r="B311" s="324"/>
      <c r="C311" s="324"/>
      <c r="D311" s="324"/>
    </row>
    <row r="312" spans="2:4" s="304" customFormat="1" x14ac:dyDescent="0.2">
      <c r="B312" s="324"/>
      <c r="C312" s="324"/>
      <c r="D312" s="324"/>
    </row>
    <row r="313" spans="2:4" s="304" customFormat="1" x14ac:dyDescent="0.2">
      <c r="B313" s="324"/>
      <c r="C313" s="324"/>
      <c r="D313" s="324"/>
    </row>
    <row r="314" spans="2:4" s="304" customFormat="1" x14ac:dyDescent="0.2">
      <c r="B314" s="324"/>
      <c r="C314" s="324"/>
      <c r="D314" s="324"/>
    </row>
    <row r="315" spans="2:4" s="304" customFormat="1" x14ac:dyDescent="0.2">
      <c r="B315" s="324"/>
      <c r="C315" s="324"/>
      <c r="D315" s="324"/>
    </row>
    <row r="316" spans="2:4" s="304" customFormat="1" x14ac:dyDescent="0.2">
      <c r="B316" s="324"/>
      <c r="C316" s="324"/>
      <c r="D316" s="324"/>
    </row>
    <row r="317" spans="2:4" s="304" customFormat="1" x14ac:dyDescent="0.2">
      <c r="B317" s="324"/>
      <c r="C317" s="324"/>
      <c r="D317" s="324"/>
    </row>
    <row r="318" spans="2:4" s="304" customFormat="1" x14ac:dyDescent="0.2">
      <c r="B318" s="324"/>
      <c r="C318" s="324"/>
      <c r="D318" s="324"/>
    </row>
    <row r="319" spans="2:4" s="304" customFormat="1" x14ac:dyDescent="0.2">
      <c r="B319" s="324"/>
      <c r="C319" s="324"/>
      <c r="D319" s="324"/>
    </row>
    <row r="320" spans="2:4" s="304" customFormat="1" x14ac:dyDescent="0.2">
      <c r="B320" s="324"/>
      <c r="C320" s="324"/>
      <c r="D320" s="324"/>
    </row>
    <row r="321" spans="2:4" s="304" customFormat="1" x14ac:dyDescent="0.2">
      <c r="B321" s="324"/>
      <c r="C321" s="324"/>
      <c r="D321" s="324"/>
    </row>
    <row r="322" spans="2:4" s="304" customFormat="1" x14ac:dyDescent="0.2">
      <c r="B322" s="324"/>
      <c r="C322" s="324"/>
      <c r="D322" s="324"/>
    </row>
    <row r="323" spans="2:4" s="304" customFormat="1" x14ac:dyDescent="0.2">
      <c r="B323" s="324"/>
      <c r="C323" s="324"/>
      <c r="D323" s="324"/>
    </row>
    <row r="324" spans="2:4" s="304" customFormat="1" x14ac:dyDescent="0.2">
      <c r="B324" s="324"/>
      <c r="C324" s="324"/>
      <c r="D324" s="324"/>
    </row>
    <row r="325" spans="2:4" s="304" customFormat="1" x14ac:dyDescent="0.2">
      <c r="B325" s="324"/>
      <c r="C325" s="324"/>
      <c r="D325" s="324"/>
    </row>
    <row r="326" spans="2:4" s="304" customFormat="1" x14ac:dyDescent="0.2">
      <c r="B326" s="324"/>
      <c r="C326" s="324"/>
      <c r="D326" s="324"/>
    </row>
    <row r="327" spans="2:4" s="304" customFormat="1" x14ac:dyDescent="0.2">
      <c r="B327" s="324"/>
      <c r="C327" s="324"/>
      <c r="D327" s="324"/>
    </row>
    <row r="328" spans="2:4" s="304" customFormat="1" x14ac:dyDescent="0.2">
      <c r="B328" s="324"/>
      <c r="C328" s="324"/>
      <c r="D328" s="324"/>
    </row>
    <row r="329" spans="2:4" s="304" customFormat="1" x14ac:dyDescent="0.2">
      <c r="B329" s="324"/>
      <c r="C329" s="324"/>
      <c r="D329" s="324"/>
    </row>
    <row r="330" spans="2:4" s="304" customFormat="1" x14ac:dyDescent="0.2">
      <c r="B330" s="324"/>
      <c r="C330" s="324"/>
      <c r="D330" s="324"/>
    </row>
    <row r="331" spans="2:4" s="304" customFormat="1" x14ac:dyDescent="0.2">
      <c r="B331" s="324"/>
      <c r="C331" s="324"/>
      <c r="D331" s="324"/>
    </row>
    <row r="332" spans="2:4" s="304" customFormat="1" x14ac:dyDescent="0.2">
      <c r="B332" s="324"/>
      <c r="C332" s="324"/>
      <c r="D332" s="324"/>
    </row>
    <row r="333" spans="2:4" s="304" customFormat="1" x14ac:dyDescent="0.2">
      <c r="B333" s="324"/>
      <c r="C333" s="324"/>
      <c r="D333" s="324"/>
    </row>
    <row r="334" spans="2:4" s="304" customFormat="1" x14ac:dyDescent="0.2">
      <c r="B334" s="324"/>
      <c r="C334" s="324"/>
      <c r="D334" s="324"/>
    </row>
    <row r="335" spans="2:4" s="304" customFormat="1" x14ac:dyDescent="0.2">
      <c r="B335" s="324"/>
      <c r="C335" s="324"/>
      <c r="D335" s="324"/>
    </row>
    <row r="336" spans="2:4" s="304" customFormat="1" x14ac:dyDescent="0.2">
      <c r="B336" s="324"/>
      <c r="C336" s="324"/>
      <c r="D336" s="324"/>
    </row>
    <row r="337" spans="2:4" s="304" customFormat="1" x14ac:dyDescent="0.2">
      <c r="B337" s="324"/>
      <c r="C337" s="324"/>
      <c r="D337" s="324"/>
    </row>
    <row r="338" spans="2:4" s="304" customFormat="1" x14ac:dyDescent="0.2">
      <c r="B338" s="324"/>
      <c r="C338" s="324"/>
      <c r="D338" s="324"/>
    </row>
    <row r="339" spans="2:4" s="304" customFormat="1" x14ac:dyDescent="0.2">
      <c r="B339" s="324"/>
      <c r="C339" s="324"/>
      <c r="D339" s="324"/>
    </row>
    <row r="340" spans="2:4" s="304" customFormat="1" x14ac:dyDescent="0.2">
      <c r="B340" s="324"/>
      <c r="C340" s="324"/>
      <c r="D340" s="324"/>
    </row>
    <row r="341" spans="2:4" s="304" customFormat="1" x14ac:dyDescent="0.2">
      <c r="B341" s="324"/>
      <c r="C341" s="324"/>
      <c r="D341" s="324"/>
    </row>
    <row r="342" spans="2:4" s="304" customFormat="1" x14ac:dyDescent="0.2">
      <c r="B342" s="324"/>
      <c r="C342" s="324"/>
      <c r="D342" s="324"/>
    </row>
    <row r="343" spans="2:4" s="304" customFormat="1" x14ac:dyDescent="0.2">
      <c r="B343" s="324"/>
      <c r="C343" s="324"/>
      <c r="D343" s="324"/>
    </row>
    <row r="344" spans="2:4" s="304" customFormat="1" x14ac:dyDescent="0.2">
      <c r="B344" s="324"/>
      <c r="C344" s="324"/>
      <c r="D344" s="324"/>
    </row>
    <row r="345" spans="2:4" s="304" customFormat="1" x14ac:dyDescent="0.2">
      <c r="B345" s="324"/>
      <c r="C345" s="324"/>
      <c r="D345" s="324"/>
    </row>
    <row r="346" spans="2:4" s="304" customFormat="1" x14ac:dyDescent="0.2">
      <c r="B346" s="324"/>
      <c r="C346" s="324"/>
      <c r="D346" s="324"/>
    </row>
    <row r="347" spans="2:4" s="304" customFormat="1" x14ac:dyDescent="0.2">
      <c r="B347" s="324"/>
      <c r="C347" s="324"/>
      <c r="D347" s="324"/>
    </row>
    <row r="348" spans="2:4" s="304" customFormat="1" x14ac:dyDescent="0.2">
      <c r="B348" s="324"/>
      <c r="C348" s="324"/>
      <c r="D348" s="324"/>
    </row>
    <row r="349" spans="2:4" s="304" customFormat="1" x14ac:dyDescent="0.2">
      <c r="B349" s="324"/>
      <c r="C349" s="324"/>
      <c r="D349" s="324"/>
    </row>
    <row r="350" spans="2:4" s="304" customFormat="1" x14ac:dyDescent="0.2">
      <c r="B350" s="324"/>
      <c r="C350" s="324"/>
      <c r="D350" s="324"/>
    </row>
    <row r="351" spans="2:4" s="304" customFormat="1" x14ac:dyDescent="0.2">
      <c r="B351" s="324"/>
      <c r="C351" s="324"/>
      <c r="D351" s="324"/>
    </row>
    <row r="352" spans="2:4" s="304" customFormat="1" x14ac:dyDescent="0.2">
      <c r="B352" s="324"/>
      <c r="C352" s="324"/>
      <c r="D352" s="324"/>
    </row>
    <row r="353" spans="2:4" s="304" customFormat="1" x14ac:dyDescent="0.2">
      <c r="B353" s="324"/>
      <c r="C353" s="324"/>
      <c r="D353" s="324"/>
    </row>
    <row r="354" spans="2:4" s="304" customFormat="1" x14ac:dyDescent="0.2">
      <c r="B354" s="324"/>
      <c r="C354" s="324"/>
      <c r="D354" s="324"/>
    </row>
    <row r="355" spans="2:4" s="304" customFormat="1" x14ac:dyDescent="0.2">
      <c r="B355" s="324"/>
      <c r="C355" s="324"/>
      <c r="D355" s="324"/>
    </row>
    <row r="356" spans="2:4" s="304" customFormat="1" x14ac:dyDescent="0.2">
      <c r="B356" s="324"/>
      <c r="C356" s="324"/>
      <c r="D356" s="324"/>
    </row>
    <row r="357" spans="2:4" s="304" customFormat="1" x14ac:dyDescent="0.2">
      <c r="B357" s="324"/>
      <c r="C357" s="324"/>
      <c r="D357" s="324"/>
    </row>
    <row r="358" spans="2:4" s="304" customFormat="1" x14ac:dyDescent="0.2">
      <c r="B358" s="324"/>
      <c r="C358" s="324"/>
      <c r="D358" s="324"/>
    </row>
    <row r="359" spans="2:4" s="304" customFormat="1" x14ac:dyDescent="0.2">
      <c r="B359" s="324"/>
      <c r="C359" s="324"/>
      <c r="D359" s="324"/>
    </row>
    <row r="360" spans="2:4" s="304" customFormat="1" x14ac:dyDescent="0.2">
      <c r="B360" s="324"/>
      <c r="C360" s="324"/>
      <c r="D360" s="324"/>
    </row>
    <row r="361" spans="2:4" s="304" customFormat="1" x14ac:dyDescent="0.2">
      <c r="B361" s="324"/>
      <c r="C361" s="324"/>
      <c r="D361" s="324"/>
    </row>
    <row r="362" spans="2:4" s="304" customFormat="1" x14ac:dyDescent="0.2">
      <c r="B362" s="324"/>
      <c r="C362" s="324"/>
      <c r="D362" s="324"/>
    </row>
    <row r="363" spans="2:4" s="304" customFormat="1" x14ac:dyDescent="0.2">
      <c r="B363" s="324"/>
      <c r="C363" s="324"/>
      <c r="D363" s="324"/>
    </row>
    <row r="364" spans="2:4" s="304" customFormat="1" x14ac:dyDescent="0.2">
      <c r="B364" s="324"/>
      <c r="C364" s="324"/>
      <c r="D364" s="324"/>
    </row>
    <row r="365" spans="2:4" s="304" customFormat="1" x14ac:dyDescent="0.2">
      <c r="B365" s="324"/>
      <c r="C365" s="324"/>
      <c r="D365" s="324"/>
    </row>
    <row r="366" spans="2:4" s="304" customFormat="1" x14ac:dyDescent="0.2">
      <c r="B366" s="324"/>
      <c r="C366" s="324"/>
      <c r="D366" s="324"/>
    </row>
    <row r="367" spans="2:4" s="304" customFormat="1" x14ac:dyDescent="0.2">
      <c r="B367" s="324"/>
      <c r="C367" s="324"/>
      <c r="D367" s="324"/>
    </row>
    <row r="368" spans="2:4" s="304" customFormat="1" x14ac:dyDescent="0.2">
      <c r="B368" s="324"/>
      <c r="C368" s="324"/>
      <c r="D368" s="324"/>
    </row>
    <row r="369" spans="2:4" s="304" customFormat="1" x14ac:dyDescent="0.2">
      <c r="B369" s="324"/>
      <c r="C369" s="324"/>
      <c r="D369" s="324"/>
    </row>
    <row r="370" spans="2:4" s="304" customFormat="1" x14ac:dyDescent="0.2">
      <c r="B370" s="324"/>
      <c r="C370" s="324"/>
      <c r="D370" s="324"/>
    </row>
    <row r="371" spans="2:4" s="304" customFormat="1" x14ac:dyDescent="0.2">
      <c r="B371" s="324"/>
      <c r="C371" s="324"/>
      <c r="D371" s="324"/>
    </row>
    <row r="372" spans="2:4" s="304" customFormat="1" x14ac:dyDescent="0.2">
      <c r="B372" s="324"/>
      <c r="C372" s="324"/>
      <c r="D372" s="324"/>
    </row>
    <row r="373" spans="2:4" s="304" customFormat="1" x14ac:dyDescent="0.2">
      <c r="B373" s="324"/>
      <c r="C373" s="324"/>
      <c r="D373" s="324"/>
    </row>
    <row r="374" spans="2:4" s="304" customFormat="1" x14ac:dyDescent="0.2">
      <c r="B374" s="324"/>
      <c r="C374" s="324"/>
      <c r="D374" s="324"/>
    </row>
    <row r="375" spans="2:4" s="304" customFormat="1" x14ac:dyDescent="0.2">
      <c r="B375" s="324"/>
      <c r="C375" s="324"/>
      <c r="D375" s="324"/>
    </row>
    <row r="376" spans="2:4" s="304" customFormat="1" x14ac:dyDescent="0.2">
      <c r="B376" s="324"/>
      <c r="C376" s="324"/>
      <c r="D376" s="324"/>
    </row>
    <row r="377" spans="2:4" s="304" customFormat="1" x14ac:dyDescent="0.2">
      <c r="B377" s="324"/>
      <c r="C377" s="324"/>
      <c r="D377" s="324"/>
    </row>
    <row r="378" spans="2:4" s="304" customFormat="1" x14ac:dyDescent="0.2">
      <c r="B378" s="324"/>
      <c r="C378" s="324"/>
      <c r="D378" s="324"/>
    </row>
    <row r="379" spans="2:4" s="304" customFormat="1" x14ac:dyDescent="0.2">
      <c r="B379" s="324"/>
      <c r="C379" s="324"/>
      <c r="D379" s="324"/>
    </row>
    <row r="380" spans="2:4" s="304" customFormat="1" x14ac:dyDescent="0.2">
      <c r="B380" s="324"/>
      <c r="C380" s="324"/>
      <c r="D380" s="324"/>
    </row>
    <row r="381" spans="2:4" s="304" customFormat="1" x14ac:dyDescent="0.2">
      <c r="B381" s="324"/>
      <c r="C381" s="324"/>
      <c r="D381" s="324"/>
    </row>
    <row r="382" spans="2:4" s="304" customFormat="1" x14ac:dyDescent="0.2">
      <c r="B382" s="324"/>
      <c r="C382" s="324"/>
      <c r="D382" s="324"/>
    </row>
    <row r="383" spans="2:4" s="304" customFormat="1" x14ac:dyDescent="0.2">
      <c r="B383" s="324"/>
      <c r="C383" s="324"/>
      <c r="D383" s="324"/>
    </row>
    <row r="384" spans="2:4" s="304" customFormat="1" x14ac:dyDescent="0.2">
      <c r="B384" s="324"/>
      <c r="C384" s="324"/>
      <c r="D384" s="324"/>
    </row>
    <row r="385" spans="2:4" s="304" customFormat="1" x14ac:dyDescent="0.2">
      <c r="B385" s="324"/>
      <c r="C385" s="324"/>
      <c r="D385" s="324"/>
    </row>
    <row r="386" spans="2:4" s="304" customFormat="1" x14ac:dyDescent="0.2">
      <c r="B386" s="324"/>
      <c r="C386" s="324"/>
      <c r="D386" s="324"/>
    </row>
    <row r="387" spans="2:4" s="304" customFormat="1" x14ac:dyDescent="0.2">
      <c r="B387" s="324"/>
      <c r="C387" s="324"/>
      <c r="D387" s="324"/>
    </row>
    <row r="388" spans="2:4" s="304" customFormat="1" x14ac:dyDescent="0.2">
      <c r="B388" s="324"/>
      <c r="C388" s="324"/>
      <c r="D388" s="324"/>
    </row>
    <row r="389" spans="2:4" s="304" customFormat="1" x14ac:dyDescent="0.2">
      <c r="B389" s="324"/>
      <c r="C389" s="324"/>
      <c r="D389" s="324"/>
    </row>
    <row r="390" spans="2:4" s="304" customFormat="1" x14ac:dyDescent="0.2">
      <c r="B390" s="324"/>
      <c r="C390" s="324"/>
      <c r="D390" s="324"/>
    </row>
    <row r="391" spans="2:4" s="304" customFormat="1" x14ac:dyDescent="0.2">
      <c r="B391" s="324"/>
      <c r="C391" s="324"/>
      <c r="D391" s="324"/>
    </row>
    <row r="392" spans="2:4" s="304" customFormat="1" x14ac:dyDescent="0.2">
      <c r="B392" s="324"/>
      <c r="C392" s="324"/>
      <c r="D392" s="324"/>
    </row>
    <row r="393" spans="2:4" s="304" customFormat="1" x14ac:dyDescent="0.2">
      <c r="B393" s="324"/>
      <c r="C393" s="324"/>
      <c r="D393" s="324"/>
    </row>
    <row r="394" spans="2:4" s="304" customFormat="1" x14ac:dyDescent="0.2">
      <c r="B394" s="324"/>
      <c r="C394" s="324"/>
      <c r="D394" s="324"/>
    </row>
    <row r="395" spans="2:4" s="304" customFormat="1" x14ac:dyDescent="0.2">
      <c r="B395" s="324"/>
      <c r="C395" s="324"/>
      <c r="D395" s="324"/>
    </row>
    <row r="396" spans="2:4" s="304" customFormat="1" x14ac:dyDescent="0.2">
      <c r="B396" s="324"/>
      <c r="C396" s="324"/>
      <c r="D396" s="324"/>
    </row>
    <row r="397" spans="2:4" s="304" customFormat="1" x14ac:dyDescent="0.2">
      <c r="B397" s="324"/>
      <c r="C397" s="324"/>
      <c r="D397" s="324"/>
    </row>
    <row r="398" spans="2:4" s="304" customFormat="1" x14ac:dyDescent="0.2">
      <c r="B398" s="324"/>
      <c r="C398" s="324"/>
      <c r="D398" s="324"/>
    </row>
    <row r="399" spans="2:4" s="304" customFormat="1" x14ac:dyDescent="0.2">
      <c r="B399" s="324"/>
      <c r="C399" s="324"/>
      <c r="D399" s="324"/>
    </row>
    <row r="400" spans="2:4" s="304" customFormat="1" x14ac:dyDescent="0.2">
      <c r="B400" s="324"/>
      <c r="C400" s="324"/>
      <c r="D400" s="324"/>
    </row>
    <row r="401" spans="2:4" s="304" customFormat="1" x14ac:dyDescent="0.2">
      <c r="B401" s="324"/>
      <c r="C401" s="324"/>
      <c r="D401" s="324"/>
    </row>
    <row r="402" spans="2:4" s="304" customFormat="1" x14ac:dyDescent="0.2">
      <c r="B402" s="324"/>
      <c r="C402" s="324"/>
      <c r="D402" s="324"/>
    </row>
    <row r="403" spans="2:4" s="304" customFormat="1" x14ac:dyDescent="0.2">
      <c r="B403" s="324"/>
      <c r="C403" s="324"/>
      <c r="D403" s="324"/>
    </row>
    <row r="404" spans="2:4" s="304" customFormat="1" x14ac:dyDescent="0.2">
      <c r="B404" s="324"/>
      <c r="C404" s="324"/>
      <c r="D404" s="324"/>
    </row>
    <row r="405" spans="2:4" s="304" customFormat="1" x14ac:dyDescent="0.2">
      <c r="B405" s="324"/>
      <c r="C405" s="324"/>
      <c r="D405" s="324"/>
    </row>
    <row r="406" spans="2:4" s="304" customFormat="1" x14ac:dyDescent="0.2">
      <c r="B406" s="324"/>
      <c r="C406" s="324"/>
      <c r="D406" s="324"/>
    </row>
    <row r="407" spans="2:4" s="304" customFormat="1" x14ac:dyDescent="0.2">
      <c r="B407" s="324"/>
      <c r="C407" s="324"/>
      <c r="D407" s="324"/>
    </row>
    <row r="408" spans="2:4" s="304" customFormat="1" x14ac:dyDescent="0.2">
      <c r="B408" s="324"/>
      <c r="C408" s="324"/>
      <c r="D408" s="324"/>
    </row>
    <row r="409" spans="2:4" s="304" customFormat="1" x14ac:dyDescent="0.2">
      <c r="B409" s="324"/>
      <c r="C409" s="324"/>
      <c r="D409" s="324"/>
    </row>
    <row r="410" spans="2:4" s="304" customFormat="1" x14ac:dyDescent="0.2">
      <c r="B410" s="324"/>
      <c r="C410" s="324"/>
      <c r="D410" s="324"/>
    </row>
    <row r="411" spans="2:4" s="304" customFormat="1" x14ac:dyDescent="0.2">
      <c r="B411" s="324"/>
      <c r="C411" s="324"/>
      <c r="D411" s="324"/>
    </row>
    <row r="412" spans="2:4" s="304" customFormat="1" x14ac:dyDescent="0.2">
      <c r="B412" s="324"/>
      <c r="C412" s="324"/>
      <c r="D412" s="324"/>
    </row>
    <row r="413" spans="2:4" s="304" customFormat="1" x14ac:dyDescent="0.2">
      <c r="B413" s="324"/>
      <c r="C413" s="324"/>
      <c r="D413" s="324"/>
    </row>
    <row r="414" spans="2:4" s="304" customFormat="1" x14ac:dyDescent="0.2">
      <c r="B414" s="324"/>
      <c r="C414" s="324"/>
      <c r="D414" s="324"/>
    </row>
    <row r="415" spans="2:4" s="304" customFormat="1" x14ac:dyDescent="0.2">
      <c r="B415" s="324"/>
      <c r="C415" s="324"/>
      <c r="D415" s="324"/>
    </row>
    <row r="416" spans="2:4" s="304" customFormat="1" x14ac:dyDescent="0.2">
      <c r="B416" s="324"/>
      <c r="C416" s="324"/>
      <c r="D416" s="324"/>
    </row>
    <row r="417" spans="2:4" s="304" customFormat="1" x14ac:dyDescent="0.2">
      <c r="B417" s="324"/>
      <c r="C417" s="324"/>
      <c r="D417" s="324"/>
    </row>
    <row r="418" spans="2:4" s="304" customFormat="1" x14ac:dyDescent="0.2">
      <c r="B418" s="324"/>
      <c r="C418" s="324"/>
      <c r="D418" s="324"/>
    </row>
    <row r="419" spans="2:4" s="304" customFormat="1" x14ac:dyDescent="0.2">
      <c r="B419" s="324"/>
      <c r="C419" s="324"/>
      <c r="D419" s="324"/>
    </row>
    <row r="420" spans="2:4" s="304" customFormat="1" x14ac:dyDescent="0.2">
      <c r="B420" s="324"/>
      <c r="C420" s="324"/>
      <c r="D420" s="324"/>
    </row>
    <row r="421" spans="2:4" s="304" customFormat="1" x14ac:dyDescent="0.2">
      <c r="B421" s="324"/>
      <c r="C421" s="324"/>
      <c r="D421" s="324"/>
    </row>
    <row r="422" spans="2:4" s="304" customFormat="1" x14ac:dyDescent="0.2">
      <c r="B422" s="324"/>
      <c r="C422" s="324"/>
      <c r="D422" s="324"/>
    </row>
    <row r="423" spans="2:4" s="304" customFormat="1" x14ac:dyDescent="0.2">
      <c r="B423" s="324"/>
      <c r="C423" s="324"/>
      <c r="D423" s="324"/>
    </row>
    <row r="424" spans="2:4" s="304" customFormat="1" x14ac:dyDescent="0.2">
      <c r="B424" s="324"/>
      <c r="C424" s="324"/>
      <c r="D424" s="324"/>
    </row>
    <row r="425" spans="2:4" s="304" customFormat="1" x14ac:dyDescent="0.2">
      <c r="B425" s="324"/>
      <c r="C425" s="324"/>
      <c r="D425" s="324"/>
    </row>
    <row r="426" spans="2:4" s="304" customFormat="1" x14ac:dyDescent="0.2">
      <c r="B426" s="324"/>
      <c r="C426" s="324"/>
      <c r="D426" s="324"/>
    </row>
    <row r="427" spans="2:4" s="304" customFormat="1" x14ac:dyDescent="0.2">
      <c r="B427" s="324"/>
      <c r="C427" s="324"/>
      <c r="D427" s="324"/>
    </row>
    <row r="428" spans="2:4" s="304" customFormat="1" x14ac:dyDescent="0.2">
      <c r="B428" s="324"/>
      <c r="C428" s="324"/>
      <c r="D428" s="324"/>
    </row>
    <row r="429" spans="2:4" s="304" customFormat="1" x14ac:dyDescent="0.2">
      <c r="B429" s="324"/>
      <c r="C429" s="324"/>
      <c r="D429" s="324"/>
    </row>
    <row r="430" spans="2:4" s="304" customFormat="1" x14ac:dyDescent="0.2">
      <c r="B430" s="324"/>
      <c r="C430" s="324"/>
      <c r="D430" s="324"/>
    </row>
    <row r="431" spans="2:4" s="304" customFormat="1" x14ac:dyDescent="0.2">
      <c r="B431" s="324"/>
      <c r="C431" s="324"/>
      <c r="D431" s="324"/>
    </row>
    <row r="432" spans="2:4" s="304" customFormat="1" x14ac:dyDescent="0.2">
      <c r="B432" s="324"/>
      <c r="C432" s="324"/>
      <c r="D432" s="324"/>
    </row>
    <row r="433" spans="2:4" s="304" customFormat="1" x14ac:dyDescent="0.2">
      <c r="B433" s="324"/>
      <c r="C433" s="324"/>
      <c r="D433" s="324"/>
    </row>
    <row r="434" spans="2:4" s="304" customFormat="1" x14ac:dyDescent="0.2">
      <c r="B434" s="324"/>
      <c r="C434" s="324"/>
      <c r="D434" s="324"/>
    </row>
    <row r="435" spans="2:4" s="304" customFormat="1" x14ac:dyDescent="0.2">
      <c r="B435" s="324"/>
      <c r="C435" s="324"/>
      <c r="D435" s="324"/>
    </row>
    <row r="436" spans="2:4" s="304" customFormat="1" x14ac:dyDescent="0.2">
      <c r="B436" s="324"/>
      <c r="C436" s="324"/>
      <c r="D436" s="324"/>
    </row>
    <row r="437" spans="2:4" s="304" customFormat="1" x14ac:dyDescent="0.2">
      <c r="B437" s="324"/>
      <c r="C437" s="324"/>
      <c r="D437" s="324"/>
    </row>
    <row r="438" spans="2:4" s="304" customFormat="1" x14ac:dyDescent="0.2">
      <c r="B438" s="324"/>
      <c r="C438" s="324"/>
      <c r="D438" s="324"/>
    </row>
    <row r="439" spans="2:4" s="304" customFormat="1" x14ac:dyDescent="0.2">
      <c r="B439" s="324"/>
      <c r="C439" s="324"/>
      <c r="D439" s="324"/>
    </row>
    <row r="440" spans="2:4" s="304" customFormat="1" x14ac:dyDescent="0.2">
      <c r="B440" s="324"/>
      <c r="C440" s="324"/>
      <c r="D440" s="324"/>
    </row>
    <row r="441" spans="2:4" s="304" customFormat="1" x14ac:dyDescent="0.2">
      <c r="B441" s="324"/>
      <c r="C441" s="324"/>
      <c r="D441" s="324"/>
    </row>
    <row r="442" spans="2:4" s="304" customFormat="1" x14ac:dyDescent="0.2">
      <c r="B442" s="324"/>
      <c r="C442" s="324"/>
      <c r="D442" s="324"/>
    </row>
    <row r="443" spans="2:4" s="304" customFormat="1" x14ac:dyDescent="0.2">
      <c r="B443" s="324"/>
      <c r="C443" s="324"/>
      <c r="D443" s="324"/>
    </row>
    <row r="444" spans="2:4" s="304" customFormat="1" x14ac:dyDescent="0.2">
      <c r="B444" s="324"/>
      <c r="C444" s="324"/>
      <c r="D444" s="324"/>
    </row>
    <row r="445" spans="2:4" s="304" customFormat="1" x14ac:dyDescent="0.2">
      <c r="B445" s="324"/>
      <c r="C445" s="324"/>
      <c r="D445" s="324"/>
    </row>
    <row r="446" spans="2:4" s="304" customFormat="1" x14ac:dyDescent="0.2">
      <c r="B446" s="324"/>
      <c r="C446" s="324"/>
      <c r="D446" s="324"/>
    </row>
    <row r="447" spans="2:4" s="304" customFormat="1" x14ac:dyDescent="0.2">
      <c r="B447" s="324"/>
      <c r="C447" s="324"/>
      <c r="D447" s="324"/>
    </row>
    <row r="448" spans="2:4" s="304" customFormat="1" x14ac:dyDescent="0.2">
      <c r="B448" s="324"/>
      <c r="C448" s="324"/>
      <c r="D448" s="324"/>
    </row>
    <row r="449" spans="2:4" s="304" customFormat="1" x14ac:dyDescent="0.2">
      <c r="B449" s="324"/>
      <c r="C449" s="324"/>
      <c r="D449" s="324"/>
    </row>
    <row r="450" spans="2:4" s="304" customFormat="1" x14ac:dyDescent="0.2">
      <c r="B450" s="324"/>
      <c r="C450" s="324"/>
      <c r="D450" s="324"/>
    </row>
    <row r="451" spans="2:4" s="304" customFormat="1" x14ac:dyDescent="0.2">
      <c r="B451" s="324"/>
      <c r="C451" s="324"/>
      <c r="D451" s="324"/>
    </row>
    <row r="452" spans="2:4" s="304" customFormat="1" x14ac:dyDescent="0.2">
      <c r="B452" s="324"/>
      <c r="C452" s="324"/>
      <c r="D452" s="324"/>
    </row>
    <row r="453" spans="2:4" s="304" customFormat="1" x14ac:dyDescent="0.2">
      <c r="B453" s="324"/>
      <c r="C453" s="324"/>
      <c r="D453" s="324"/>
    </row>
    <row r="454" spans="2:4" s="304" customFormat="1" x14ac:dyDescent="0.2">
      <c r="B454" s="324"/>
      <c r="C454" s="324"/>
      <c r="D454" s="324"/>
    </row>
    <row r="455" spans="2:4" s="304" customFormat="1" x14ac:dyDescent="0.2">
      <c r="B455" s="324"/>
      <c r="C455" s="324"/>
      <c r="D455" s="324"/>
    </row>
    <row r="456" spans="2:4" s="304" customFormat="1" x14ac:dyDescent="0.2">
      <c r="B456" s="324"/>
      <c r="C456" s="324"/>
      <c r="D456" s="324"/>
    </row>
    <row r="457" spans="2:4" s="304" customFormat="1" x14ac:dyDescent="0.2">
      <c r="B457" s="324"/>
      <c r="C457" s="324"/>
      <c r="D457" s="324"/>
    </row>
    <row r="458" spans="2:4" s="304" customFormat="1" x14ac:dyDescent="0.2">
      <c r="B458" s="324"/>
      <c r="C458" s="324"/>
      <c r="D458" s="324"/>
    </row>
    <row r="459" spans="2:4" s="304" customFormat="1" x14ac:dyDescent="0.2">
      <c r="B459" s="324"/>
      <c r="C459" s="324"/>
      <c r="D459" s="324"/>
    </row>
    <row r="460" spans="2:4" s="304" customFormat="1" x14ac:dyDescent="0.2">
      <c r="B460" s="324"/>
      <c r="C460" s="324"/>
      <c r="D460" s="324"/>
    </row>
    <row r="461" spans="2:4" s="304" customFormat="1" x14ac:dyDescent="0.2">
      <c r="B461" s="324"/>
      <c r="C461" s="324"/>
      <c r="D461" s="324"/>
    </row>
    <row r="462" spans="2:4" s="304" customFormat="1" x14ac:dyDescent="0.2">
      <c r="B462" s="324"/>
      <c r="C462" s="324"/>
      <c r="D462" s="324"/>
    </row>
    <row r="463" spans="2:4" s="304" customFormat="1" x14ac:dyDescent="0.2">
      <c r="B463" s="324"/>
      <c r="C463" s="324"/>
      <c r="D463" s="324"/>
    </row>
    <row r="464" spans="2:4" s="304" customFormat="1" x14ac:dyDescent="0.2">
      <c r="B464" s="324"/>
      <c r="C464" s="324"/>
      <c r="D464" s="324"/>
    </row>
    <row r="465" spans="2:4" s="304" customFormat="1" x14ac:dyDescent="0.2">
      <c r="B465" s="324"/>
      <c r="C465" s="324"/>
      <c r="D465" s="324"/>
    </row>
    <row r="466" spans="2:4" s="304" customFormat="1" x14ac:dyDescent="0.2">
      <c r="B466" s="324"/>
      <c r="C466" s="324"/>
      <c r="D466" s="324"/>
    </row>
    <row r="467" spans="2:4" s="304" customFormat="1" x14ac:dyDescent="0.2">
      <c r="B467" s="324"/>
      <c r="C467" s="324"/>
      <c r="D467" s="324"/>
    </row>
    <row r="468" spans="2:4" s="304" customFormat="1" x14ac:dyDescent="0.2">
      <c r="B468" s="324"/>
      <c r="C468" s="324"/>
      <c r="D468" s="324"/>
    </row>
    <row r="469" spans="2:4" s="304" customFormat="1" x14ac:dyDescent="0.2">
      <c r="B469" s="324"/>
      <c r="C469" s="324"/>
      <c r="D469" s="324"/>
    </row>
    <row r="470" spans="2:4" s="304" customFormat="1" x14ac:dyDescent="0.2">
      <c r="B470" s="324"/>
      <c r="C470" s="324"/>
      <c r="D470" s="324"/>
    </row>
    <row r="471" spans="2:4" s="304" customFormat="1" x14ac:dyDescent="0.2">
      <c r="B471" s="324"/>
      <c r="C471" s="324"/>
      <c r="D471" s="324"/>
    </row>
    <row r="472" spans="2:4" s="304" customFormat="1" x14ac:dyDescent="0.2">
      <c r="B472" s="324"/>
      <c r="C472" s="324"/>
      <c r="D472" s="324"/>
    </row>
    <row r="473" spans="2:4" s="304" customFormat="1" x14ac:dyDescent="0.2">
      <c r="B473" s="324"/>
      <c r="C473" s="324"/>
      <c r="D473" s="324"/>
    </row>
    <row r="474" spans="2:4" s="304" customFormat="1" x14ac:dyDescent="0.2">
      <c r="B474" s="324"/>
      <c r="C474" s="324"/>
      <c r="D474" s="324"/>
    </row>
    <row r="475" spans="2:4" s="304" customFormat="1" x14ac:dyDescent="0.2">
      <c r="B475" s="324"/>
      <c r="C475" s="324"/>
      <c r="D475" s="324"/>
    </row>
    <row r="476" spans="2:4" s="304" customFormat="1" x14ac:dyDescent="0.2">
      <c r="B476" s="324"/>
      <c r="C476" s="324"/>
      <c r="D476" s="324"/>
    </row>
    <row r="477" spans="2:4" s="304" customFormat="1" x14ac:dyDescent="0.2">
      <c r="B477" s="324"/>
      <c r="C477" s="324"/>
      <c r="D477" s="324"/>
    </row>
    <row r="478" spans="2:4" s="304" customFormat="1" x14ac:dyDescent="0.2">
      <c r="B478" s="324"/>
      <c r="C478" s="324"/>
      <c r="D478" s="324"/>
    </row>
    <row r="479" spans="2:4" s="304" customFormat="1" x14ac:dyDescent="0.2">
      <c r="B479" s="324"/>
      <c r="C479" s="324"/>
      <c r="D479" s="324"/>
    </row>
    <row r="480" spans="2:4" s="304" customFormat="1" x14ac:dyDescent="0.2">
      <c r="B480" s="324"/>
      <c r="C480" s="324"/>
      <c r="D480" s="324"/>
    </row>
    <row r="481" spans="2:4" s="304" customFormat="1" x14ac:dyDescent="0.2">
      <c r="B481" s="324"/>
      <c r="C481" s="324"/>
      <c r="D481" s="324"/>
    </row>
    <row r="482" spans="2:4" s="304" customFormat="1" x14ac:dyDescent="0.2">
      <c r="B482" s="324"/>
      <c r="C482" s="324"/>
      <c r="D482" s="324"/>
    </row>
    <row r="483" spans="2:4" s="304" customFormat="1" x14ac:dyDescent="0.2">
      <c r="B483" s="324"/>
      <c r="C483" s="324"/>
      <c r="D483" s="324"/>
    </row>
    <row r="484" spans="2:4" s="304" customFormat="1" x14ac:dyDescent="0.2">
      <c r="B484" s="324"/>
      <c r="C484" s="324"/>
      <c r="D484" s="324"/>
    </row>
    <row r="485" spans="2:4" s="304" customFormat="1" x14ac:dyDescent="0.2">
      <c r="B485" s="324"/>
      <c r="C485" s="324"/>
      <c r="D485" s="324"/>
    </row>
    <row r="486" spans="2:4" s="304" customFormat="1" x14ac:dyDescent="0.2">
      <c r="B486" s="324"/>
      <c r="C486" s="324"/>
      <c r="D486" s="324"/>
    </row>
    <row r="487" spans="2:4" s="304" customFormat="1" x14ac:dyDescent="0.2">
      <c r="B487" s="324"/>
      <c r="C487" s="324"/>
      <c r="D487" s="324"/>
    </row>
    <row r="488" spans="2:4" s="304" customFormat="1" x14ac:dyDescent="0.2">
      <c r="B488" s="324"/>
      <c r="C488" s="324"/>
      <c r="D488" s="324"/>
    </row>
    <row r="489" spans="2:4" s="304" customFormat="1" x14ac:dyDescent="0.2">
      <c r="B489" s="324"/>
      <c r="C489" s="324"/>
      <c r="D489" s="324"/>
    </row>
    <row r="490" spans="2:4" s="304" customFormat="1" x14ac:dyDescent="0.2">
      <c r="B490" s="324"/>
      <c r="C490" s="324"/>
      <c r="D490" s="324"/>
    </row>
    <row r="491" spans="2:4" s="304" customFormat="1" x14ac:dyDescent="0.2">
      <c r="B491" s="324"/>
      <c r="C491" s="324"/>
      <c r="D491" s="324"/>
    </row>
    <row r="492" spans="2:4" s="304" customFormat="1" x14ac:dyDescent="0.2">
      <c r="B492" s="324"/>
      <c r="C492" s="324"/>
      <c r="D492" s="324"/>
    </row>
    <row r="493" spans="2:4" s="304" customFormat="1" x14ac:dyDescent="0.2">
      <c r="B493" s="324"/>
      <c r="C493" s="324"/>
      <c r="D493" s="324"/>
    </row>
    <row r="494" spans="2:4" s="304" customFormat="1" x14ac:dyDescent="0.2">
      <c r="B494" s="324"/>
      <c r="C494" s="324"/>
      <c r="D494" s="324"/>
    </row>
    <row r="495" spans="2:4" s="304" customFormat="1" x14ac:dyDescent="0.2">
      <c r="B495" s="324"/>
      <c r="C495" s="324"/>
      <c r="D495" s="324"/>
    </row>
    <row r="496" spans="2:4" s="304" customFormat="1" x14ac:dyDescent="0.2">
      <c r="B496" s="324"/>
      <c r="C496" s="324"/>
      <c r="D496" s="324"/>
    </row>
    <row r="497" spans="2:4" s="304" customFormat="1" x14ac:dyDescent="0.2">
      <c r="B497" s="324"/>
      <c r="C497" s="324"/>
      <c r="D497" s="324"/>
    </row>
    <row r="498" spans="2:4" s="304" customFormat="1" x14ac:dyDescent="0.2">
      <c r="B498" s="324"/>
      <c r="C498" s="324"/>
      <c r="D498" s="324"/>
    </row>
    <row r="499" spans="2:4" s="304" customFormat="1" x14ac:dyDescent="0.2">
      <c r="B499" s="324"/>
      <c r="C499" s="324"/>
      <c r="D499" s="324"/>
    </row>
    <row r="500" spans="2:4" s="304" customFormat="1" x14ac:dyDescent="0.2">
      <c r="B500" s="324"/>
      <c r="C500" s="324"/>
      <c r="D500" s="324"/>
    </row>
    <row r="501" spans="2:4" s="304" customFormat="1" x14ac:dyDescent="0.2">
      <c r="B501" s="324"/>
      <c r="C501" s="324"/>
      <c r="D501" s="324"/>
    </row>
    <row r="502" spans="2:4" s="304" customFormat="1" x14ac:dyDescent="0.2">
      <c r="B502" s="324"/>
      <c r="C502" s="324"/>
      <c r="D502" s="324"/>
    </row>
    <row r="503" spans="2:4" s="304" customFormat="1" x14ac:dyDescent="0.2">
      <c r="B503" s="324"/>
      <c r="C503" s="324"/>
      <c r="D503" s="324"/>
    </row>
    <row r="504" spans="2:4" s="304" customFormat="1" x14ac:dyDescent="0.2">
      <c r="B504" s="324"/>
      <c r="C504" s="324"/>
      <c r="D504" s="324"/>
    </row>
    <row r="505" spans="2:4" s="304" customFormat="1" x14ac:dyDescent="0.2">
      <c r="B505" s="324"/>
      <c r="C505" s="324"/>
      <c r="D505" s="324"/>
    </row>
    <row r="506" spans="2:4" s="304" customFormat="1" x14ac:dyDescent="0.2">
      <c r="B506" s="324"/>
      <c r="C506" s="324"/>
      <c r="D506" s="324"/>
    </row>
    <row r="507" spans="2:4" s="304" customFormat="1" x14ac:dyDescent="0.2">
      <c r="B507" s="324"/>
      <c r="C507" s="324"/>
      <c r="D507" s="324"/>
    </row>
    <row r="508" spans="2:4" s="304" customFormat="1" x14ac:dyDescent="0.2">
      <c r="B508" s="324"/>
      <c r="C508" s="324"/>
      <c r="D508" s="324"/>
    </row>
    <row r="509" spans="2:4" s="304" customFormat="1" x14ac:dyDescent="0.2">
      <c r="B509" s="324"/>
      <c r="C509" s="324"/>
      <c r="D509" s="324"/>
    </row>
    <row r="510" spans="2:4" s="304" customFormat="1" x14ac:dyDescent="0.2">
      <c r="B510" s="324"/>
      <c r="C510" s="324"/>
      <c r="D510" s="324"/>
    </row>
    <row r="511" spans="2:4" s="304" customFormat="1" x14ac:dyDescent="0.2">
      <c r="B511" s="324"/>
      <c r="C511" s="324"/>
      <c r="D511" s="324"/>
    </row>
    <row r="512" spans="2:4" s="304" customFormat="1" x14ac:dyDescent="0.2">
      <c r="B512" s="324"/>
      <c r="C512" s="324"/>
      <c r="D512" s="324"/>
    </row>
    <row r="513" spans="2:4" s="304" customFormat="1" x14ac:dyDescent="0.2">
      <c r="B513" s="324"/>
      <c r="C513" s="324"/>
      <c r="D513" s="324"/>
    </row>
    <row r="514" spans="2:4" s="304" customFormat="1" x14ac:dyDescent="0.2">
      <c r="B514" s="324"/>
      <c r="C514" s="324"/>
      <c r="D514" s="324"/>
    </row>
    <row r="515" spans="2:4" s="304" customFormat="1" x14ac:dyDescent="0.2">
      <c r="B515" s="324"/>
      <c r="C515" s="324"/>
      <c r="D515" s="324"/>
    </row>
    <row r="516" spans="2:4" s="304" customFormat="1" x14ac:dyDescent="0.2">
      <c r="B516" s="324"/>
      <c r="C516" s="324"/>
      <c r="D516" s="324"/>
    </row>
    <row r="517" spans="2:4" s="304" customFormat="1" x14ac:dyDescent="0.2">
      <c r="B517" s="324"/>
      <c r="C517" s="324"/>
      <c r="D517" s="324"/>
    </row>
    <row r="518" spans="2:4" s="304" customFormat="1" x14ac:dyDescent="0.2">
      <c r="B518" s="324"/>
      <c r="C518" s="324"/>
      <c r="D518" s="324"/>
    </row>
    <row r="519" spans="2:4" s="304" customFormat="1" x14ac:dyDescent="0.2">
      <c r="B519" s="324"/>
      <c r="C519" s="324"/>
      <c r="D519" s="324"/>
    </row>
    <row r="520" spans="2:4" s="304" customFormat="1" x14ac:dyDescent="0.2">
      <c r="B520" s="324"/>
      <c r="C520" s="324"/>
      <c r="D520" s="324"/>
    </row>
    <row r="521" spans="2:4" s="304" customFormat="1" x14ac:dyDescent="0.2">
      <c r="B521" s="324"/>
      <c r="C521" s="324"/>
      <c r="D521" s="324"/>
    </row>
    <row r="522" spans="2:4" s="304" customFormat="1" x14ac:dyDescent="0.2">
      <c r="B522" s="324"/>
      <c r="C522" s="324"/>
      <c r="D522" s="324"/>
    </row>
    <row r="523" spans="2:4" s="304" customFormat="1" x14ac:dyDescent="0.2">
      <c r="B523" s="324"/>
      <c r="C523" s="324"/>
      <c r="D523" s="324"/>
    </row>
    <row r="524" spans="2:4" s="304" customFormat="1" x14ac:dyDescent="0.2">
      <c r="B524" s="324"/>
      <c r="C524" s="324"/>
      <c r="D524" s="324"/>
    </row>
    <row r="525" spans="2:4" s="304" customFormat="1" x14ac:dyDescent="0.2">
      <c r="B525" s="324"/>
      <c r="C525" s="324"/>
      <c r="D525" s="324"/>
    </row>
    <row r="526" spans="2:4" s="304" customFormat="1" x14ac:dyDescent="0.2">
      <c r="B526" s="324"/>
      <c r="C526" s="324"/>
      <c r="D526" s="324"/>
    </row>
    <row r="527" spans="2:4" s="304" customFormat="1" x14ac:dyDescent="0.2">
      <c r="B527" s="324"/>
      <c r="C527" s="324"/>
      <c r="D527" s="324"/>
    </row>
    <row r="528" spans="2:4" s="304" customFormat="1" x14ac:dyDescent="0.2">
      <c r="B528" s="324"/>
      <c r="C528" s="324"/>
      <c r="D528" s="324"/>
    </row>
    <row r="529" spans="2:4" s="304" customFormat="1" x14ac:dyDescent="0.2">
      <c r="B529" s="324"/>
      <c r="C529" s="324"/>
      <c r="D529" s="324"/>
    </row>
    <row r="530" spans="2:4" s="304" customFormat="1" x14ac:dyDescent="0.2">
      <c r="B530" s="324"/>
      <c r="C530" s="324"/>
      <c r="D530" s="324"/>
    </row>
    <row r="531" spans="2:4" s="304" customFormat="1" x14ac:dyDescent="0.2">
      <c r="B531" s="324"/>
      <c r="C531" s="324"/>
      <c r="D531" s="324"/>
    </row>
    <row r="532" spans="2:4" s="304" customFormat="1" x14ac:dyDescent="0.2">
      <c r="B532" s="324"/>
      <c r="C532" s="324"/>
      <c r="D532" s="324"/>
    </row>
    <row r="533" spans="2:4" s="304" customFormat="1" x14ac:dyDescent="0.2">
      <c r="B533" s="324"/>
      <c r="C533" s="324"/>
      <c r="D533" s="324"/>
    </row>
    <row r="534" spans="2:4" s="304" customFormat="1" x14ac:dyDescent="0.2">
      <c r="B534" s="324"/>
      <c r="C534" s="324"/>
      <c r="D534" s="324"/>
    </row>
    <row r="535" spans="2:4" s="304" customFormat="1" x14ac:dyDescent="0.2">
      <c r="B535" s="324"/>
      <c r="C535" s="324"/>
      <c r="D535" s="324"/>
    </row>
    <row r="536" spans="2:4" s="304" customFormat="1" x14ac:dyDescent="0.2">
      <c r="B536" s="324"/>
      <c r="C536" s="324"/>
      <c r="D536" s="324"/>
    </row>
    <row r="537" spans="2:4" s="304" customFormat="1" x14ac:dyDescent="0.2">
      <c r="B537" s="324"/>
      <c r="C537" s="324"/>
      <c r="D537" s="324"/>
    </row>
    <row r="538" spans="2:4" s="304" customFormat="1" x14ac:dyDescent="0.2">
      <c r="B538" s="324"/>
      <c r="C538" s="324"/>
      <c r="D538" s="324"/>
    </row>
    <row r="539" spans="2:4" s="304" customFormat="1" x14ac:dyDescent="0.2">
      <c r="B539" s="324"/>
      <c r="C539" s="324"/>
      <c r="D539" s="324"/>
    </row>
    <row r="540" spans="2:4" s="304" customFormat="1" x14ac:dyDescent="0.2">
      <c r="B540" s="324"/>
      <c r="C540" s="324"/>
      <c r="D540" s="324"/>
    </row>
    <row r="541" spans="2:4" s="304" customFormat="1" x14ac:dyDescent="0.2">
      <c r="B541" s="324"/>
      <c r="C541" s="324"/>
      <c r="D541" s="324"/>
    </row>
    <row r="542" spans="2:4" s="304" customFormat="1" x14ac:dyDescent="0.2">
      <c r="B542" s="324"/>
      <c r="C542" s="324"/>
      <c r="D542" s="324"/>
    </row>
    <row r="543" spans="2:4" s="304" customFormat="1" x14ac:dyDescent="0.2">
      <c r="B543" s="324"/>
      <c r="C543" s="324"/>
      <c r="D543" s="324"/>
    </row>
    <row r="544" spans="2:4" s="304" customFormat="1" x14ac:dyDescent="0.2">
      <c r="B544" s="324"/>
      <c r="C544" s="324"/>
      <c r="D544" s="324"/>
    </row>
    <row r="545" spans="2:4" s="304" customFormat="1" x14ac:dyDescent="0.2">
      <c r="B545" s="324"/>
      <c r="C545" s="324"/>
      <c r="D545" s="324"/>
    </row>
    <row r="546" spans="2:4" s="304" customFormat="1" x14ac:dyDescent="0.2">
      <c r="B546" s="324"/>
      <c r="C546" s="324"/>
      <c r="D546" s="324"/>
    </row>
    <row r="547" spans="2:4" s="304" customFormat="1" x14ac:dyDescent="0.2">
      <c r="B547" s="324"/>
      <c r="C547" s="324"/>
      <c r="D547" s="324"/>
    </row>
    <row r="548" spans="2:4" s="304" customFormat="1" x14ac:dyDescent="0.2">
      <c r="B548" s="324"/>
      <c r="C548" s="324"/>
      <c r="D548" s="324"/>
    </row>
    <row r="549" spans="2:4" s="304" customFormat="1" x14ac:dyDescent="0.2">
      <c r="B549" s="324"/>
      <c r="C549" s="324"/>
      <c r="D549" s="324"/>
    </row>
    <row r="550" spans="2:4" s="304" customFormat="1" x14ac:dyDescent="0.2">
      <c r="B550" s="324"/>
      <c r="C550" s="324"/>
      <c r="D550" s="324"/>
    </row>
    <row r="551" spans="2:4" s="304" customFormat="1" x14ac:dyDescent="0.2">
      <c r="B551" s="324"/>
      <c r="C551" s="324"/>
      <c r="D551" s="324"/>
    </row>
    <row r="552" spans="2:4" s="304" customFormat="1" x14ac:dyDescent="0.2">
      <c r="B552" s="324"/>
      <c r="C552" s="324"/>
      <c r="D552" s="324"/>
    </row>
    <row r="553" spans="2:4" s="304" customFormat="1" x14ac:dyDescent="0.2">
      <c r="B553" s="324"/>
      <c r="C553" s="324"/>
      <c r="D553" s="324"/>
    </row>
    <row r="554" spans="2:4" s="304" customFormat="1" x14ac:dyDescent="0.2">
      <c r="B554" s="324"/>
      <c r="C554" s="324"/>
      <c r="D554" s="324"/>
    </row>
    <row r="555" spans="2:4" s="304" customFormat="1" x14ac:dyDescent="0.2">
      <c r="B555" s="324"/>
      <c r="C555" s="324"/>
      <c r="D555" s="324"/>
    </row>
    <row r="556" spans="2:4" s="304" customFormat="1" x14ac:dyDescent="0.2">
      <c r="B556" s="324"/>
      <c r="C556" s="324"/>
      <c r="D556" s="324"/>
    </row>
    <row r="557" spans="2:4" s="304" customFormat="1" x14ac:dyDescent="0.2">
      <c r="B557" s="324"/>
      <c r="C557" s="324"/>
      <c r="D557" s="324"/>
    </row>
    <row r="558" spans="2:4" s="304" customFormat="1" x14ac:dyDescent="0.2">
      <c r="B558" s="324"/>
      <c r="C558" s="324"/>
      <c r="D558" s="324"/>
    </row>
    <row r="559" spans="2:4" s="304" customFormat="1" x14ac:dyDescent="0.2">
      <c r="B559" s="324"/>
      <c r="C559" s="324"/>
      <c r="D559" s="324"/>
    </row>
    <row r="560" spans="2:4" s="304" customFormat="1" x14ac:dyDescent="0.2">
      <c r="B560" s="324"/>
      <c r="C560" s="324"/>
      <c r="D560" s="324"/>
    </row>
    <row r="561" spans="2:4" s="304" customFormat="1" x14ac:dyDescent="0.2">
      <c r="B561" s="324"/>
      <c r="C561" s="324"/>
      <c r="D561" s="324"/>
    </row>
    <row r="562" spans="2:4" s="304" customFormat="1" x14ac:dyDescent="0.2">
      <c r="B562" s="324"/>
      <c r="C562" s="324"/>
      <c r="D562" s="324"/>
    </row>
    <row r="563" spans="2:4" s="304" customFormat="1" x14ac:dyDescent="0.2">
      <c r="B563" s="324"/>
      <c r="C563" s="324"/>
      <c r="D563" s="324"/>
    </row>
    <row r="564" spans="2:4" s="304" customFormat="1" x14ac:dyDescent="0.2">
      <c r="B564" s="324"/>
      <c r="C564" s="324"/>
      <c r="D564" s="324"/>
    </row>
    <row r="565" spans="2:4" s="304" customFormat="1" x14ac:dyDescent="0.2">
      <c r="B565" s="324"/>
      <c r="C565" s="324"/>
      <c r="D565" s="324"/>
    </row>
    <row r="566" spans="2:4" s="304" customFormat="1" x14ac:dyDescent="0.2">
      <c r="B566" s="324"/>
      <c r="C566" s="324"/>
      <c r="D566" s="324"/>
    </row>
    <row r="567" spans="2:4" s="304" customFormat="1" x14ac:dyDescent="0.2">
      <c r="B567" s="324"/>
      <c r="C567" s="324"/>
      <c r="D567" s="324"/>
    </row>
    <row r="568" spans="2:4" s="304" customFormat="1" x14ac:dyDescent="0.2">
      <c r="B568" s="324"/>
      <c r="C568" s="324"/>
      <c r="D568" s="324"/>
    </row>
    <row r="569" spans="2:4" s="304" customFormat="1" x14ac:dyDescent="0.2">
      <c r="B569" s="324"/>
      <c r="C569" s="324"/>
      <c r="D569" s="324"/>
    </row>
    <row r="570" spans="2:4" s="304" customFormat="1" x14ac:dyDescent="0.2">
      <c r="B570" s="324"/>
      <c r="C570" s="324"/>
      <c r="D570" s="324"/>
    </row>
    <row r="571" spans="2:4" s="304" customFormat="1" x14ac:dyDescent="0.2">
      <c r="B571" s="324"/>
      <c r="C571" s="324"/>
      <c r="D571" s="324"/>
    </row>
    <row r="572" spans="2:4" s="304" customFormat="1" x14ac:dyDescent="0.2">
      <c r="B572" s="324"/>
      <c r="C572" s="324"/>
      <c r="D572" s="324"/>
    </row>
    <row r="573" spans="2:4" s="304" customFormat="1" x14ac:dyDescent="0.2">
      <c r="B573" s="324"/>
      <c r="C573" s="324"/>
      <c r="D573" s="324"/>
    </row>
    <row r="574" spans="2:4" s="304" customFormat="1" x14ac:dyDescent="0.2">
      <c r="B574" s="324"/>
      <c r="C574" s="324"/>
      <c r="D574" s="324"/>
    </row>
    <row r="575" spans="2:4" s="304" customFormat="1" x14ac:dyDescent="0.2">
      <c r="B575" s="324"/>
      <c r="C575" s="324"/>
      <c r="D575" s="324"/>
    </row>
    <row r="576" spans="2:4" s="304" customFormat="1" x14ac:dyDescent="0.2">
      <c r="B576" s="324"/>
      <c r="C576" s="324"/>
      <c r="D576" s="324"/>
    </row>
    <row r="577" spans="2:4" s="304" customFormat="1" x14ac:dyDescent="0.2">
      <c r="B577" s="324"/>
      <c r="C577" s="324"/>
      <c r="D577" s="324"/>
    </row>
    <row r="578" spans="2:4" s="304" customFormat="1" x14ac:dyDescent="0.2">
      <c r="B578" s="324"/>
      <c r="C578" s="324"/>
      <c r="D578" s="324"/>
    </row>
    <row r="579" spans="2:4" s="304" customFormat="1" x14ac:dyDescent="0.2">
      <c r="B579" s="324"/>
      <c r="C579" s="324"/>
      <c r="D579" s="324"/>
    </row>
    <row r="580" spans="2:4" s="304" customFormat="1" x14ac:dyDescent="0.2">
      <c r="B580" s="324"/>
      <c r="C580" s="324"/>
      <c r="D580" s="324"/>
    </row>
    <row r="581" spans="2:4" s="304" customFormat="1" x14ac:dyDescent="0.2">
      <c r="B581" s="324"/>
      <c r="C581" s="324"/>
      <c r="D581" s="324"/>
    </row>
    <row r="582" spans="2:4" s="304" customFormat="1" x14ac:dyDescent="0.2">
      <c r="B582" s="324"/>
      <c r="C582" s="324"/>
      <c r="D582" s="324"/>
    </row>
    <row r="583" spans="2:4" s="304" customFormat="1" x14ac:dyDescent="0.2">
      <c r="B583" s="324"/>
      <c r="C583" s="324"/>
      <c r="D583" s="324"/>
    </row>
    <row r="584" spans="2:4" s="304" customFormat="1" x14ac:dyDescent="0.2">
      <c r="B584" s="324"/>
      <c r="C584" s="324"/>
      <c r="D584" s="324"/>
    </row>
    <row r="585" spans="2:4" s="304" customFormat="1" x14ac:dyDescent="0.2">
      <c r="B585" s="324"/>
      <c r="C585" s="324"/>
      <c r="D585" s="324"/>
    </row>
    <row r="586" spans="2:4" s="304" customFormat="1" x14ac:dyDescent="0.2">
      <c r="B586" s="324"/>
      <c r="C586" s="324"/>
      <c r="D586" s="324"/>
    </row>
    <row r="587" spans="2:4" s="304" customFormat="1" x14ac:dyDescent="0.2">
      <c r="B587" s="324"/>
      <c r="C587" s="324"/>
      <c r="D587" s="324"/>
    </row>
    <row r="588" spans="2:4" s="304" customFormat="1" x14ac:dyDescent="0.2">
      <c r="B588" s="324"/>
      <c r="C588" s="324"/>
      <c r="D588" s="324"/>
    </row>
    <row r="589" spans="2:4" s="304" customFormat="1" x14ac:dyDescent="0.2">
      <c r="B589" s="324"/>
      <c r="C589" s="324"/>
      <c r="D589" s="324"/>
    </row>
    <row r="590" spans="2:4" s="304" customFormat="1" x14ac:dyDescent="0.2">
      <c r="B590" s="324"/>
      <c r="C590" s="324"/>
      <c r="D590" s="324"/>
    </row>
    <row r="591" spans="2:4" s="304" customFormat="1" x14ac:dyDescent="0.2">
      <c r="B591" s="324"/>
      <c r="C591" s="324"/>
      <c r="D591" s="324"/>
    </row>
    <row r="592" spans="2:4" s="304" customFormat="1" x14ac:dyDescent="0.2">
      <c r="B592" s="324"/>
      <c r="C592" s="324"/>
      <c r="D592" s="324"/>
    </row>
    <row r="593" spans="2:4" s="304" customFormat="1" x14ac:dyDescent="0.2">
      <c r="B593" s="324"/>
      <c r="C593" s="324"/>
      <c r="D593" s="324"/>
    </row>
    <row r="594" spans="2:4" s="304" customFormat="1" x14ac:dyDescent="0.2">
      <c r="B594" s="324"/>
      <c r="C594" s="324"/>
      <c r="D594" s="324"/>
    </row>
    <row r="595" spans="2:4" s="304" customFormat="1" x14ac:dyDescent="0.2">
      <c r="B595" s="324"/>
      <c r="C595" s="324"/>
      <c r="D595" s="324"/>
    </row>
    <row r="596" spans="2:4" s="304" customFormat="1" x14ac:dyDescent="0.2">
      <c r="B596" s="324"/>
      <c r="C596" s="324"/>
      <c r="D596" s="324"/>
    </row>
    <row r="597" spans="2:4" s="304" customFormat="1" x14ac:dyDescent="0.2">
      <c r="B597" s="324"/>
      <c r="C597" s="324"/>
      <c r="D597" s="324"/>
    </row>
    <row r="598" spans="2:4" s="304" customFormat="1" x14ac:dyDescent="0.2">
      <c r="B598" s="324"/>
      <c r="C598" s="324"/>
      <c r="D598" s="324"/>
    </row>
    <row r="599" spans="2:4" s="304" customFormat="1" x14ac:dyDescent="0.2">
      <c r="B599" s="324"/>
      <c r="C599" s="324"/>
      <c r="D599" s="324"/>
    </row>
    <row r="600" spans="2:4" s="304" customFormat="1" x14ac:dyDescent="0.2">
      <c r="B600" s="324"/>
      <c r="C600" s="324"/>
      <c r="D600" s="324"/>
    </row>
    <row r="601" spans="2:4" s="304" customFormat="1" x14ac:dyDescent="0.2">
      <c r="B601" s="324"/>
      <c r="C601" s="324"/>
      <c r="D601" s="324"/>
    </row>
    <row r="602" spans="2:4" s="304" customFormat="1" x14ac:dyDescent="0.2">
      <c r="B602" s="324"/>
      <c r="C602" s="324"/>
      <c r="D602" s="324"/>
    </row>
    <row r="603" spans="2:4" s="304" customFormat="1" x14ac:dyDescent="0.2">
      <c r="B603" s="324"/>
      <c r="C603" s="324"/>
      <c r="D603" s="324"/>
    </row>
    <row r="604" spans="2:4" s="304" customFormat="1" x14ac:dyDescent="0.2">
      <c r="B604" s="324"/>
      <c r="C604" s="324"/>
      <c r="D604" s="324"/>
    </row>
    <row r="605" spans="2:4" s="304" customFormat="1" x14ac:dyDescent="0.2">
      <c r="B605" s="324"/>
      <c r="C605" s="324"/>
      <c r="D605" s="324"/>
    </row>
    <row r="606" spans="2:4" s="304" customFormat="1" x14ac:dyDescent="0.2">
      <c r="B606" s="324"/>
      <c r="C606" s="324"/>
      <c r="D606" s="324"/>
    </row>
    <row r="607" spans="2:4" s="304" customFormat="1" x14ac:dyDescent="0.2">
      <c r="B607" s="324"/>
      <c r="C607" s="324"/>
      <c r="D607" s="324"/>
    </row>
    <row r="608" spans="2:4" s="304" customFormat="1" x14ac:dyDescent="0.2">
      <c r="B608" s="324"/>
      <c r="C608" s="324"/>
      <c r="D608" s="324"/>
    </row>
    <row r="609" spans="2:4" s="304" customFormat="1" x14ac:dyDescent="0.2">
      <c r="B609" s="324"/>
      <c r="C609" s="324"/>
      <c r="D609" s="324"/>
    </row>
    <row r="610" spans="2:4" s="304" customFormat="1" x14ac:dyDescent="0.2">
      <c r="B610" s="324"/>
      <c r="C610" s="324"/>
      <c r="D610" s="324"/>
    </row>
    <row r="611" spans="2:4" s="304" customFormat="1" x14ac:dyDescent="0.2">
      <c r="B611" s="324"/>
      <c r="C611" s="324"/>
      <c r="D611" s="324"/>
    </row>
    <row r="612" spans="2:4" s="304" customFormat="1" x14ac:dyDescent="0.2">
      <c r="B612" s="324"/>
      <c r="C612" s="324"/>
      <c r="D612" s="324"/>
    </row>
    <row r="613" spans="2:4" s="304" customFormat="1" x14ac:dyDescent="0.2">
      <c r="B613" s="324"/>
      <c r="C613" s="324"/>
      <c r="D613" s="324"/>
    </row>
    <row r="614" spans="2:4" s="304" customFormat="1" x14ac:dyDescent="0.2">
      <c r="B614" s="324"/>
      <c r="C614" s="324"/>
      <c r="D614" s="324"/>
    </row>
    <row r="615" spans="2:4" s="304" customFormat="1" x14ac:dyDescent="0.2">
      <c r="B615" s="324"/>
      <c r="C615" s="324"/>
      <c r="D615" s="324"/>
    </row>
    <row r="616" spans="2:4" s="304" customFormat="1" x14ac:dyDescent="0.2">
      <c r="B616" s="324"/>
      <c r="C616" s="324"/>
      <c r="D616" s="324"/>
    </row>
    <row r="617" spans="2:4" s="304" customFormat="1" x14ac:dyDescent="0.2">
      <c r="B617" s="324"/>
      <c r="C617" s="324"/>
      <c r="D617" s="324"/>
    </row>
    <row r="618" spans="2:4" s="304" customFormat="1" x14ac:dyDescent="0.2">
      <c r="B618" s="324"/>
      <c r="C618" s="324"/>
      <c r="D618" s="324"/>
    </row>
    <row r="619" spans="2:4" s="304" customFormat="1" x14ac:dyDescent="0.2">
      <c r="B619" s="324"/>
      <c r="C619" s="324"/>
      <c r="D619" s="324"/>
    </row>
    <row r="620" spans="2:4" s="304" customFormat="1" x14ac:dyDescent="0.2">
      <c r="B620" s="324"/>
      <c r="C620" s="324"/>
      <c r="D620" s="324"/>
    </row>
    <row r="621" spans="2:4" s="304" customFormat="1" x14ac:dyDescent="0.2">
      <c r="B621" s="324"/>
      <c r="C621" s="324"/>
      <c r="D621" s="324"/>
    </row>
    <row r="622" spans="2:4" s="304" customFormat="1" x14ac:dyDescent="0.2">
      <c r="B622" s="324"/>
      <c r="C622" s="324"/>
      <c r="D622" s="324"/>
    </row>
    <row r="623" spans="2:4" s="304" customFormat="1" x14ac:dyDescent="0.2">
      <c r="B623" s="324"/>
      <c r="C623" s="324"/>
      <c r="D623" s="324"/>
    </row>
    <row r="624" spans="2:4" s="304" customFormat="1" x14ac:dyDescent="0.2">
      <c r="B624" s="324"/>
      <c r="C624" s="324"/>
      <c r="D624" s="324"/>
    </row>
    <row r="625" spans="2:4" s="304" customFormat="1" x14ac:dyDescent="0.2">
      <c r="B625" s="324"/>
      <c r="C625" s="324"/>
      <c r="D625" s="324"/>
    </row>
    <row r="626" spans="2:4" s="304" customFormat="1" x14ac:dyDescent="0.2">
      <c r="B626" s="324"/>
      <c r="C626" s="324"/>
      <c r="D626" s="324"/>
    </row>
    <row r="627" spans="2:4" s="304" customFormat="1" x14ac:dyDescent="0.2">
      <c r="B627" s="324"/>
      <c r="C627" s="324"/>
      <c r="D627" s="324"/>
    </row>
    <row r="628" spans="2:4" s="304" customFormat="1" x14ac:dyDescent="0.2">
      <c r="B628" s="324"/>
      <c r="C628" s="324"/>
      <c r="D628" s="324"/>
    </row>
    <row r="629" spans="2:4" s="304" customFormat="1" x14ac:dyDescent="0.2">
      <c r="B629" s="324"/>
      <c r="C629" s="324"/>
      <c r="D629" s="324"/>
    </row>
    <row r="630" spans="2:4" s="304" customFormat="1" x14ac:dyDescent="0.2">
      <c r="B630" s="324"/>
      <c r="C630" s="324"/>
      <c r="D630" s="324"/>
    </row>
    <row r="631" spans="2:4" s="304" customFormat="1" x14ac:dyDescent="0.2">
      <c r="B631" s="324"/>
      <c r="C631" s="324"/>
      <c r="D631" s="324"/>
    </row>
    <row r="632" spans="2:4" s="304" customFormat="1" x14ac:dyDescent="0.2">
      <c r="B632" s="324"/>
      <c r="C632" s="324"/>
      <c r="D632" s="324"/>
    </row>
    <row r="633" spans="2:4" s="304" customFormat="1" x14ac:dyDescent="0.2">
      <c r="B633" s="324"/>
      <c r="C633" s="324"/>
      <c r="D633" s="324"/>
    </row>
    <row r="634" spans="2:4" s="304" customFormat="1" x14ac:dyDescent="0.2">
      <c r="B634" s="324"/>
      <c r="C634" s="324"/>
      <c r="D634" s="324"/>
    </row>
    <row r="635" spans="2:4" s="304" customFormat="1" x14ac:dyDescent="0.2">
      <c r="B635" s="324"/>
      <c r="C635" s="324"/>
      <c r="D635" s="324"/>
    </row>
    <row r="636" spans="2:4" s="304" customFormat="1" x14ac:dyDescent="0.2">
      <c r="B636" s="324"/>
      <c r="C636" s="324"/>
      <c r="D636" s="324"/>
    </row>
    <row r="637" spans="2:4" s="304" customFormat="1" x14ac:dyDescent="0.2">
      <c r="B637" s="324"/>
      <c r="C637" s="324"/>
      <c r="D637" s="324"/>
    </row>
    <row r="638" spans="2:4" s="304" customFormat="1" x14ac:dyDescent="0.2">
      <c r="B638" s="324"/>
      <c r="C638" s="324"/>
      <c r="D638" s="324"/>
    </row>
    <row r="639" spans="2:4" s="304" customFormat="1" x14ac:dyDescent="0.2">
      <c r="B639" s="324"/>
      <c r="C639" s="324"/>
      <c r="D639" s="324"/>
    </row>
    <row r="640" spans="2:4" s="304" customFormat="1" x14ac:dyDescent="0.2">
      <c r="B640" s="324"/>
      <c r="C640" s="324"/>
      <c r="D640" s="324"/>
    </row>
    <row r="641" spans="2:4" s="304" customFormat="1" x14ac:dyDescent="0.2">
      <c r="B641" s="324"/>
      <c r="C641" s="324"/>
      <c r="D641" s="324"/>
    </row>
    <row r="642" spans="2:4" s="304" customFormat="1" x14ac:dyDescent="0.2">
      <c r="B642" s="324"/>
      <c r="C642" s="324"/>
      <c r="D642" s="324"/>
    </row>
    <row r="643" spans="2:4" s="304" customFormat="1" x14ac:dyDescent="0.2">
      <c r="B643" s="324"/>
      <c r="C643" s="324"/>
      <c r="D643" s="324"/>
    </row>
    <row r="644" spans="2:4" s="304" customFormat="1" x14ac:dyDescent="0.2">
      <c r="B644" s="324"/>
      <c r="C644" s="324"/>
      <c r="D644" s="324"/>
    </row>
    <row r="645" spans="2:4" s="304" customFormat="1" x14ac:dyDescent="0.2">
      <c r="B645" s="324"/>
      <c r="C645" s="324"/>
      <c r="D645" s="324"/>
    </row>
    <row r="646" spans="2:4" s="304" customFormat="1" x14ac:dyDescent="0.2">
      <c r="B646" s="324"/>
      <c r="C646" s="324"/>
      <c r="D646" s="324"/>
    </row>
    <row r="647" spans="2:4" s="304" customFormat="1" x14ac:dyDescent="0.2">
      <c r="B647" s="324"/>
      <c r="C647" s="324"/>
      <c r="D647" s="324"/>
    </row>
    <row r="648" spans="2:4" s="304" customFormat="1" x14ac:dyDescent="0.2">
      <c r="B648" s="324"/>
      <c r="C648" s="324"/>
      <c r="D648" s="324"/>
    </row>
    <row r="649" spans="2:4" s="304" customFormat="1" x14ac:dyDescent="0.2">
      <c r="B649" s="324"/>
      <c r="C649" s="324"/>
      <c r="D649" s="324"/>
    </row>
    <row r="650" spans="2:4" s="304" customFormat="1" x14ac:dyDescent="0.2">
      <c r="B650" s="324"/>
      <c r="C650" s="324"/>
      <c r="D650" s="324"/>
    </row>
    <row r="651" spans="2:4" s="304" customFormat="1" x14ac:dyDescent="0.2">
      <c r="B651" s="324"/>
      <c r="C651" s="324"/>
      <c r="D651" s="324"/>
    </row>
    <row r="652" spans="2:4" s="304" customFormat="1" x14ac:dyDescent="0.2">
      <c r="B652" s="324"/>
      <c r="C652" s="324"/>
      <c r="D652" s="324"/>
    </row>
    <row r="653" spans="2:4" s="304" customFormat="1" x14ac:dyDescent="0.2">
      <c r="B653" s="324"/>
      <c r="C653" s="324"/>
      <c r="D653" s="324"/>
    </row>
    <row r="654" spans="2:4" s="304" customFormat="1" x14ac:dyDescent="0.2">
      <c r="B654" s="324"/>
      <c r="C654" s="324"/>
      <c r="D654" s="324"/>
    </row>
    <row r="655" spans="2:4" s="304" customFormat="1" x14ac:dyDescent="0.2">
      <c r="B655" s="324"/>
      <c r="C655" s="324"/>
      <c r="D655" s="324"/>
    </row>
    <row r="656" spans="2:4" s="304" customFormat="1" x14ac:dyDescent="0.2">
      <c r="B656" s="324"/>
      <c r="C656" s="324"/>
      <c r="D656" s="324"/>
    </row>
    <row r="657" spans="2:4" s="304" customFormat="1" x14ac:dyDescent="0.2">
      <c r="B657" s="324"/>
      <c r="C657" s="324"/>
      <c r="D657" s="324"/>
    </row>
    <row r="658" spans="2:4" s="304" customFormat="1" x14ac:dyDescent="0.2">
      <c r="B658" s="324"/>
      <c r="C658" s="324"/>
      <c r="D658" s="324"/>
    </row>
    <row r="659" spans="2:4" s="304" customFormat="1" x14ac:dyDescent="0.2">
      <c r="B659" s="324"/>
      <c r="C659" s="324"/>
      <c r="D659" s="324"/>
    </row>
    <row r="660" spans="2:4" s="304" customFormat="1" x14ac:dyDescent="0.2">
      <c r="B660" s="324"/>
      <c r="C660" s="324"/>
      <c r="D660" s="324"/>
    </row>
    <row r="661" spans="2:4" s="304" customFormat="1" x14ac:dyDescent="0.2">
      <c r="B661" s="324"/>
      <c r="C661" s="324"/>
      <c r="D661" s="324"/>
    </row>
    <row r="662" spans="2:4" s="304" customFormat="1" x14ac:dyDescent="0.2">
      <c r="B662" s="324"/>
      <c r="C662" s="324"/>
      <c r="D662" s="324"/>
    </row>
    <row r="663" spans="2:4" s="304" customFormat="1" x14ac:dyDescent="0.2">
      <c r="B663" s="324"/>
      <c r="C663" s="324"/>
      <c r="D663" s="324"/>
    </row>
    <row r="664" spans="2:4" s="304" customFormat="1" x14ac:dyDescent="0.2">
      <c r="B664" s="324"/>
      <c r="C664" s="324"/>
      <c r="D664" s="324"/>
    </row>
    <row r="665" spans="2:4" s="304" customFormat="1" x14ac:dyDescent="0.2">
      <c r="B665" s="324"/>
      <c r="C665" s="324"/>
      <c r="D665" s="324"/>
    </row>
    <row r="666" spans="2:4" s="304" customFormat="1" x14ac:dyDescent="0.2">
      <c r="B666" s="324"/>
      <c r="C666" s="324"/>
      <c r="D666" s="324"/>
    </row>
    <row r="667" spans="2:4" s="304" customFormat="1" x14ac:dyDescent="0.2">
      <c r="B667" s="324"/>
      <c r="C667" s="324"/>
      <c r="D667" s="324"/>
    </row>
    <row r="668" spans="2:4" s="304" customFormat="1" x14ac:dyDescent="0.2">
      <c r="B668" s="324"/>
      <c r="C668" s="324"/>
      <c r="D668" s="324"/>
    </row>
    <row r="669" spans="2:4" s="304" customFormat="1" x14ac:dyDescent="0.2">
      <c r="B669" s="324"/>
      <c r="C669" s="324"/>
      <c r="D669" s="324"/>
    </row>
    <row r="670" spans="2:4" s="304" customFormat="1" x14ac:dyDescent="0.2">
      <c r="B670" s="324"/>
      <c r="C670" s="324"/>
      <c r="D670" s="324"/>
    </row>
    <row r="671" spans="2:4" s="304" customFormat="1" x14ac:dyDescent="0.2">
      <c r="B671" s="324"/>
      <c r="C671" s="324"/>
      <c r="D671" s="324"/>
    </row>
    <row r="672" spans="2:4" s="304" customFormat="1" x14ac:dyDescent="0.2">
      <c r="B672" s="324"/>
      <c r="C672" s="324"/>
      <c r="D672" s="324"/>
    </row>
    <row r="673" spans="2:4" s="304" customFormat="1" x14ac:dyDescent="0.2">
      <c r="B673" s="324"/>
      <c r="C673" s="324"/>
      <c r="D673" s="324"/>
    </row>
    <row r="674" spans="2:4" s="304" customFormat="1" x14ac:dyDescent="0.2">
      <c r="B674" s="324"/>
      <c r="C674" s="324"/>
      <c r="D674" s="324"/>
    </row>
    <row r="675" spans="2:4" s="304" customFormat="1" x14ac:dyDescent="0.2">
      <c r="B675" s="324"/>
      <c r="C675" s="324"/>
      <c r="D675" s="324"/>
    </row>
    <row r="676" spans="2:4" s="304" customFormat="1" x14ac:dyDescent="0.2">
      <c r="B676" s="324"/>
      <c r="C676" s="324"/>
      <c r="D676" s="324"/>
    </row>
    <row r="677" spans="2:4" s="304" customFormat="1" x14ac:dyDescent="0.2">
      <c r="B677" s="324"/>
      <c r="C677" s="324"/>
      <c r="D677" s="324"/>
    </row>
    <row r="678" spans="2:4" s="304" customFormat="1" x14ac:dyDescent="0.2">
      <c r="B678" s="324"/>
      <c r="C678" s="324"/>
      <c r="D678" s="324"/>
    </row>
    <row r="679" spans="2:4" s="304" customFormat="1" x14ac:dyDescent="0.2">
      <c r="B679" s="324"/>
      <c r="C679" s="324"/>
      <c r="D679" s="324"/>
    </row>
    <row r="680" spans="2:4" s="304" customFormat="1" x14ac:dyDescent="0.2">
      <c r="B680" s="324"/>
      <c r="C680" s="324"/>
      <c r="D680" s="324"/>
    </row>
    <row r="681" spans="2:4" s="304" customFormat="1" x14ac:dyDescent="0.2">
      <c r="B681" s="324"/>
      <c r="C681" s="324"/>
      <c r="D681" s="324"/>
    </row>
    <row r="682" spans="2:4" s="304" customFormat="1" x14ac:dyDescent="0.2">
      <c r="B682" s="324"/>
      <c r="C682" s="324"/>
      <c r="D682" s="324"/>
    </row>
    <row r="683" spans="2:4" s="304" customFormat="1" x14ac:dyDescent="0.2">
      <c r="B683" s="324"/>
      <c r="C683" s="324"/>
      <c r="D683" s="324"/>
    </row>
    <row r="684" spans="2:4" s="304" customFormat="1" x14ac:dyDescent="0.2">
      <c r="B684" s="324"/>
      <c r="C684" s="324"/>
      <c r="D684" s="324"/>
    </row>
    <row r="685" spans="2:4" s="304" customFormat="1" x14ac:dyDescent="0.2">
      <c r="B685" s="324"/>
      <c r="C685" s="324"/>
      <c r="D685" s="324"/>
    </row>
    <row r="686" spans="2:4" s="304" customFormat="1" x14ac:dyDescent="0.2">
      <c r="B686" s="324"/>
      <c r="C686" s="324"/>
      <c r="D686" s="324"/>
    </row>
    <row r="687" spans="2:4" s="304" customFormat="1" x14ac:dyDescent="0.2">
      <c r="B687" s="324"/>
      <c r="C687" s="324"/>
      <c r="D687" s="324"/>
    </row>
    <row r="688" spans="2:4" s="304" customFormat="1" x14ac:dyDescent="0.2">
      <c r="B688" s="324"/>
      <c r="C688" s="324"/>
      <c r="D688" s="324"/>
    </row>
    <row r="689" spans="2:4" s="304" customFormat="1" x14ac:dyDescent="0.2">
      <c r="B689" s="324"/>
      <c r="C689" s="324"/>
      <c r="D689" s="324"/>
    </row>
    <row r="690" spans="2:4" s="304" customFormat="1" x14ac:dyDescent="0.2">
      <c r="B690" s="324"/>
      <c r="C690" s="324"/>
      <c r="D690" s="324"/>
    </row>
    <row r="691" spans="2:4" s="304" customFormat="1" x14ac:dyDescent="0.2">
      <c r="B691" s="324"/>
      <c r="C691" s="324"/>
      <c r="D691" s="324"/>
    </row>
    <row r="692" spans="2:4" s="304" customFormat="1" x14ac:dyDescent="0.2">
      <c r="B692" s="324"/>
      <c r="C692" s="324"/>
      <c r="D692" s="324"/>
    </row>
    <row r="693" spans="2:4" s="304" customFormat="1" x14ac:dyDescent="0.2">
      <c r="B693" s="324"/>
      <c r="C693" s="324"/>
      <c r="D693" s="324"/>
    </row>
    <row r="694" spans="2:4" s="304" customFormat="1" x14ac:dyDescent="0.2">
      <c r="B694" s="324"/>
      <c r="C694" s="324"/>
      <c r="D694" s="324"/>
    </row>
    <row r="695" spans="2:4" s="304" customFormat="1" x14ac:dyDescent="0.2">
      <c r="B695" s="324"/>
      <c r="C695" s="324"/>
      <c r="D695" s="324"/>
    </row>
    <row r="696" spans="2:4" s="304" customFormat="1" x14ac:dyDescent="0.2">
      <c r="B696" s="324"/>
      <c r="C696" s="324"/>
      <c r="D696" s="324"/>
    </row>
    <row r="697" spans="2:4" s="304" customFormat="1" x14ac:dyDescent="0.2">
      <c r="B697" s="324"/>
      <c r="C697" s="324"/>
      <c r="D697" s="324"/>
    </row>
    <row r="698" spans="2:4" s="304" customFormat="1" x14ac:dyDescent="0.2">
      <c r="B698" s="324"/>
      <c r="C698" s="324"/>
      <c r="D698" s="324"/>
    </row>
    <row r="699" spans="2:4" s="304" customFormat="1" x14ac:dyDescent="0.2">
      <c r="B699" s="324"/>
      <c r="C699" s="324"/>
      <c r="D699" s="324"/>
    </row>
    <row r="700" spans="2:4" s="304" customFormat="1" x14ac:dyDescent="0.2">
      <c r="B700" s="324"/>
      <c r="C700" s="324"/>
      <c r="D700" s="324"/>
    </row>
    <row r="701" spans="2:4" s="304" customFormat="1" x14ac:dyDescent="0.2">
      <c r="B701" s="324"/>
      <c r="C701" s="324"/>
      <c r="D701" s="324"/>
    </row>
    <row r="702" spans="2:4" s="304" customFormat="1" x14ac:dyDescent="0.2">
      <c r="B702" s="324"/>
      <c r="C702" s="324"/>
      <c r="D702" s="324"/>
    </row>
    <row r="703" spans="2:4" s="304" customFormat="1" x14ac:dyDescent="0.2">
      <c r="B703" s="324"/>
      <c r="C703" s="324"/>
      <c r="D703" s="324"/>
    </row>
    <row r="704" spans="2:4" s="304" customFormat="1" x14ac:dyDescent="0.2">
      <c r="B704" s="324"/>
      <c r="C704" s="324"/>
      <c r="D704" s="324"/>
    </row>
    <row r="705" spans="2:4" s="304" customFormat="1" x14ac:dyDescent="0.2">
      <c r="B705" s="324"/>
      <c r="C705" s="324"/>
      <c r="D705" s="324"/>
    </row>
    <row r="706" spans="2:4" s="304" customFormat="1" x14ac:dyDescent="0.2">
      <c r="B706" s="324"/>
      <c r="C706" s="324"/>
      <c r="D706" s="324"/>
    </row>
    <row r="707" spans="2:4" s="304" customFormat="1" x14ac:dyDescent="0.2">
      <c r="B707" s="324"/>
      <c r="C707" s="324"/>
      <c r="D707" s="324"/>
    </row>
    <row r="708" spans="2:4" s="304" customFormat="1" x14ac:dyDescent="0.2">
      <c r="B708" s="324"/>
      <c r="C708" s="324"/>
      <c r="D708" s="324"/>
    </row>
    <row r="709" spans="2:4" s="304" customFormat="1" x14ac:dyDescent="0.2">
      <c r="B709" s="324"/>
      <c r="C709" s="324"/>
      <c r="D709" s="324"/>
    </row>
    <row r="710" spans="2:4" s="304" customFormat="1" x14ac:dyDescent="0.2">
      <c r="B710" s="324"/>
      <c r="C710" s="324"/>
      <c r="D710" s="324"/>
    </row>
    <row r="711" spans="2:4" s="304" customFormat="1" x14ac:dyDescent="0.2">
      <c r="B711" s="324"/>
      <c r="C711" s="324"/>
      <c r="D711" s="324"/>
    </row>
    <row r="712" spans="2:4" s="304" customFormat="1" x14ac:dyDescent="0.2">
      <c r="B712" s="324"/>
      <c r="C712" s="324"/>
      <c r="D712" s="324"/>
    </row>
    <row r="713" spans="2:4" s="304" customFormat="1" x14ac:dyDescent="0.2">
      <c r="B713" s="324"/>
      <c r="C713" s="324"/>
      <c r="D713" s="324"/>
    </row>
    <row r="714" spans="2:4" s="304" customFormat="1" x14ac:dyDescent="0.2">
      <c r="B714" s="324"/>
      <c r="C714" s="324"/>
      <c r="D714" s="324"/>
    </row>
    <row r="715" spans="2:4" s="304" customFormat="1" x14ac:dyDescent="0.2">
      <c r="B715" s="324"/>
      <c r="C715" s="324"/>
      <c r="D715" s="324"/>
    </row>
    <row r="716" spans="2:4" s="304" customFormat="1" x14ac:dyDescent="0.2">
      <c r="B716" s="324"/>
      <c r="C716" s="324"/>
      <c r="D716" s="324"/>
    </row>
    <row r="717" spans="2:4" s="304" customFormat="1" x14ac:dyDescent="0.2">
      <c r="B717" s="324"/>
      <c r="C717" s="324"/>
      <c r="D717" s="324"/>
    </row>
    <row r="718" spans="2:4" s="304" customFormat="1" x14ac:dyDescent="0.2">
      <c r="B718" s="324"/>
      <c r="C718" s="324"/>
      <c r="D718" s="324"/>
    </row>
    <row r="719" spans="2:4" s="304" customFormat="1" x14ac:dyDescent="0.2">
      <c r="B719" s="324"/>
      <c r="C719" s="324"/>
      <c r="D719" s="324"/>
    </row>
    <row r="720" spans="2:4" s="304" customFormat="1" x14ac:dyDescent="0.2">
      <c r="B720" s="324"/>
      <c r="C720" s="324"/>
      <c r="D720" s="324"/>
    </row>
    <row r="721" spans="2:4" s="304" customFormat="1" x14ac:dyDescent="0.2">
      <c r="B721" s="324"/>
      <c r="C721" s="324"/>
      <c r="D721" s="324"/>
    </row>
    <row r="722" spans="2:4" s="304" customFormat="1" x14ac:dyDescent="0.2">
      <c r="B722" s="324"/>
      <c r="C722" s="324"/>
      <c r="D722" s="324"/>
    </row>
    <row r="723" spans="2:4" s="304" customFormat="1" x14ac:dyDescent="0.2">
      <c r="B723" s="324"/>
      <c r="C723" s="324"/>
      <c r="D723" s="324"/>
    </row>
    <row r="724" spans="2:4" s="304" customFormat="1" x14ac:dyDescent="0.2">
      <c r="B724" s="324"/>
      <c r="C724" s="324"/>
      <c r="D724" s="324"/>
    </row>
    <row r="725" spans="2:4" s="304" customFormat="1" x14ac:dyDescent="0.2">
      <c r="B725" s="324"/>
      <c r="C725" s="324"/>
      <c r="D725" s="324"/>
    </row>
    <row r="726" spans="2:4" s="304" customFormat="1" x14ac:dyDescent="0.2">
      <c r="B726" s="324"/>
      <c r="C726" s="324"/>
      <c r="D726" s="324"/>
    </row>
    <row r="727" spans="2:4" s="304" customFormat="1" x14ac:dyDescent="0.2">
      <c r="B727" s="324"/>
      <c r="C727" s="324"/>
      <c r="D727" s="324"/>
    </row>
    <row r="728" spans="2:4" s="304" customFormat="1" x14ac:dyDescent="0.2">
      <c r="B728" s="324"/>
      <c r="C728" s="324"/>
      <c r="D728" s="324"/>
    </row>
    <row r="729" spans="2:4" s="304" customFormat="1" x14ac:dyDescent="0.2">
      <c r="B729" s="324"/>
      <c r="C729" s="324"/>
      <c r="D729" s="324"/>
    </row>
    <row r="730" spans="2:4" s="304" customFormat="1" x14ac:dyDescent="0.2">
      <c r="B730" s="324"/>
      <c r="C730" s="324"/>
      <c r="D730" s="324"/>
    </row>
    <row r="731" spans="2:4" s="304" customFormat="1" x14ac:dyDescent="0.2">
      <c r="B731" s="324"/>
      <c r="C731" s="324"/>
      <c r="D731" s="324"/>
    </row>
    <row r="732" spans="2:4" s="304" customFormat="1" x14ac:dyDescent="0.2">
      <c r="B732" s="324"/>
      <c r="C732" s="324"/>
      <c r="D732" s="324"/>
    </row>
    <row r="733" spans="2:4" s="304" customFormat="1" x14ac:dyDescent="0.2">
      <c r="B733" s="324"/>
      <c r="C733" s="324"/>
      <c r="D733" s="324"/>
    </row>
    <row r="734" spans="2:4" s="304" customFormat="1" x14ac:dyDescent="0.2">
      <c r="B734" s="324"/>
      <c r="C734" s="324"/>
      <c r="D734" s="324"/>
    </row>
    <row r="735" spans="2:4" s="304" customFormat="1" x14ac:dyDescent="0.2">
      <c r="B735" s="324"/>
      <c r="C735" s="324"/>
      <c r="D735" s="324"/>
    </row>
    <row r="736" spans="2:4" s="304" customFormat="1" x14ac:dyDescent="0.2">
      <c r="B736" s="324"/>
      <c r="C736" s="324"/>
      <c r="D736" s="324"/>
    </row>
    <row r="737" spans="2:4" s="304" customFormat="1" x14ac:dyDescent="0.2">
      <c r="B737" s="324"/>
      <c r="C737" s="324"/>
      <c r="D737" s="324"/>
    </row>
    <row r="738" spans="2:4" s="304" customFormat="1" x14ac:dyDescent="0.2">
      <c r="B738" s="324"/>
      <c r="C738" s="324"/>
      <c r="D738" s="324"/>
    </row>
    <row r="739" spans="2:4" s="304" customFormat="1" x14ac:dyDescent="0.2">
      <c r="B739" s="324"/>
      <c r="C739" s="324"/>
      <c r="D739" s="324"/>
    </row>
    <row r="740" spans="2:4" s="304" customFormat="1" x14ac:dyDescent="0.2">
      <c r="B740" s="324"/>
      <c r="C740" s="324"/>
      <c r="D740" s="324"/>
    </row>
    <row r="741" spans="2:4" s="304" customFormat="1" x14ac:dyDescent="0.2">
      <c r="B741" s="324"/>
      <c r="C741" s="324"/>
      <c r="D741" s="324"/>
    </row>
    <row r="742" spans="2:4" s="304" customFormat="1" x14ac:dyDescent="0.2">
      <c r="B742" s="324"/>
      <c r="C742" s="324"/>
      <c r="D742" s="324"/>
    </row>
    <row r="743" spans="2:4" s="304" customFormat="1" x14ac:dyDescent="0.2">
      <c r="B743" s="324"/>
      <c r="C743" s="324"/>
      <c r="D743" s="324"/>
    </row>
    <row r="744" spans="2:4" s="304" customFormat="1" x14ac:dyDescent="0.2">
      <c r="B744" s="324"/>
      <c r="C744" s="324"/>
      <c r="D744" s="324"/>
    </row>
    <row r="745" spans="2:4" s="304" customFormat="1" x14ac:dyDescent="0.2">
      <c r="B745" s="324"/>
      <c r="C745" s="324"/>
      <c r="D745" s="324"/>
    </row>
    <row r="746" spans="2:4" s="304" customFormat="1" x14ac:dyDescent="0.2">
      <c r="B746" s="324"/>
      <c r="C746" s="324"/>
      <c r="D746" s="324"/>
    </row>
    <row r="747" spans="2:4" s="304" customFormat="1" x14ac:dyDescent="0.2">
      <c r="B747" s="324"/>
      <c r="C747" s="324"/>
      <c r="D747" s="324"/>
    </row>
    <row r="748" spans="2:4" s="304" customFormat="1" x14ac:dyDescent="0.2">
      <c r="B748" s="324"/>
      <c r="C748" s="324"/>
      <c r="D748" s="324"/>
    </row>
    <row r="749" spans="2:4" s="304" customFormat="1" x14ac:dyDescent="0.2">
      <c r="B749" s="324"/>
      <c r="C749" s="324"/>
      <c r="D749" s="324"/>
    </row>
    <row r="750" spans="2:4" s="304" customFormat="1" x14ac:dyDescent="0.2">
      <c r="B750" s="324"/>
      <c r="C750" s="324"/>
      <c r="D750" s="324"/>
    </row>
    <row r="751" spans="2:4" s="304" customFormat="1" x14ac:dyDescent="0.2">
      <c r="B751" s="324"/>
      <c r="C751" s="324"/>
      <c r="D751" s="324"/>
    </row>
    <row r="752" spans="2:4" s="304" customFormat="1" x14ac:dyDescent="0.2">
      <c r="B752" s="324"/>
      <c r="C752" s="324"/>
      <c r="D752" s="324"/>
    </row>
    <row r="753" spans="2:4" s="304" customFormat="1" x14ac:dyDescent="0.2">
      <c r="B753" s="324"/>
      <c r="C753" s="324"/>
      <c r="D753" s="324"/>
    </row>
    <row r="754" spans="2:4" s="304" customFormat="1" x14ac:dyDescent="0.2">
      <c r="B754" s="324"/>
      <c r="C754" s="324"/>
      <c r="D754" s="324"/>
    </row>
    <row r="755" spans="2:4" s="304" customFormat="1" x14ac:dyDescent="0.2">
      <c r="B755" s="324"/>
      <c r="C755" s="324"/>
      <c r="D755" s="324"/>
    </row>
    <row r="756" spans="2:4" s="304" customFormat="1" x14ac:dyDescent="0.2">
      <c r="B756" s="324"/>
      <c r="C756" s="324"/>
      <c r="D756" s="324"/>
    </row>
    <row r="757" spans="2:4" s="304" customFormat="1" x14ac:dyDescent="0.2">
      <c r="B757" s="324"/>
      <c r="C757" s="324"/>
      <c r="D757" s="324"/>
    </row>
    <row r="758" spans="2:4" s="304" customFormat="1" x14ac:dyDescent="0.2">
      <c r="B758" s="324"/>
      <c r="C758" s="324"/>
      <c r="D758" s="324"/>
    </row>
    <row r="759" spans="2:4" s="304" customFormat="1" x14ac:dyDescent="0.2">
      <c r="B759" s="324"/>
      <c r="C759" s="324"/>
      <c r="D759" s="324"/>
    </row>
    <row r="760" spans="2:4" s="304" customFormat="1" x14ac:dyDescent="0.2">
      <c r="B760" s="324"/>
      <c r="C760" s="324"/>
      <c r="D760" s="324"/>
    </row>
    <row r="761" spans="2:4" s="304" customFormat="1" x14ac:dyDescent="0.2">
      <c r="B761" s="324"/>
      <c r="C761" s="324"/>
      <c r="D761" s="324"/>
    </row>
    <row r="762" spans="2:4" s="304" customFormat="1" x14ac:dyDescent="0.2">
      <c r="B762" s="324"/>
      <c r="C762" s="324"/>
      <c r="D762" s="324"/>
    </row>
    <row r="763" spans="2:4" s="304" customFormat="1" x14ac:dyDescent="0.2">
      <c r="B763" s="324"/>
      <c r="C763" s="324"/>
      <c r="D763" s="324"/>
    </row>
    <row r="764" spans="2:4" s="304" customFormat="1" x14ac:dyDescent="0.2">
      <c r="B764" s="324"/>
      <c r="C764" s="324"/>
      <c r="D764" s="324"/>
    </row>
    <row r="765" spans="2:4" s="304" customFormat="1" x14ac:dyDescent="0.2">
      <c r="B765" s="324"/>
      <c r="C765" s="324"/>
      <c r="D765" s="324"/>
    </row>
    <row r="766" spans="2:4" s="304" customFormat="1" x14ac:dyDescent="0.2">
      <c r="B766" s="324"/>
      <c r="C766" s="324"/>
      <c r="D766" s="324"/>
    </row>
    <row r="767" spans="2:4" s="304" customFormat="1" x14ac:dyDescent="0.2">
      <c r="B767" s="324"/>
      <c r="C767" s="324"/>
      <c r="D767" s="324"/>
    </row>
    <row r="768" spans="2:4" s="304" customFormat="1" x14ac:dyDescent="0.2">
      <c r="B768" s="324"/>
      <c r="C768" s="324"/>
      <c r="D768" s="324"/>
    </row>
    <row r="769" spans="2:4" s="304" customFormat="1" x14ac:dyDescent="0.2">
      <c r="B769" s="324"/>
      <c r="C769" s="324"/>
      <c r="D769" s="324"/>
    </row>
    <row r="770" spans="2:4" s="304" customFormat="1" x14ac:dyDescent="0.2">
      <c r="B770" s="324"/>
      <c r="C770" s="324"/>
      <c r="D770" s="324"/>
    </row>
    <row r="771" spans="2:4" s="304" customFormat="1" x14ac:dyDescent="0.2">
      <c r="B771" s="324"/>
      <c r="C771" s="324"/>
      <c r="D771" s="324"/>
    </row>
    <row r="772" spans="2:4" s="304" customFormat="1" x14ac:dyDescent="0.2">
      <c r="B772" s="324"/>
      <c r="C772" s="324"/>
      <c r="D772" s="324"/>
    </row>
    <row r="773" spans="2:4" s="304" customFormat="1" x14ac:dyDescent="0.2">
      <c r="B773" s="324"/>
      <c r="C773" s="324"/>
      <c r="D773" s="324"/>
    </row>
    <row r="774" spans="2:4" s="304" customFormat="1" x14ac:dyDescent="0.2">
      <c r="B774" s="324"/>
      <c r="C774" s="324"/>
      <c r="D774" s="324"/>
    </row>
    <row r="775" spans="2:4" s="304" customFormat="1" x14ac:dyDescent="0.2">
      <c r="B775" s="324"/>
      <c r="C775" s="324"/>
      <c r="D775" s="324"/>
    </row>
    <row r="776" spans="2:4" s="304" customFormat="1" x14ac:dyDescent="0.2">
      <c r="B776" s="324"/>
      <c r="C776" s="324"/>
      <c r="D776" s="324"/>
    </row>
    <row r="777" spans="2:4" s="304" customFormat="1" x14ac:dyDescent="0.2">
      <c r="B777" s="324"/>
      <c r="C777" s="324"/>
      <c r="D777" s="324"/>
    </row>
    <row r="778" spans="2:4" s="304" customFormat="1" x14ac:dyDescent="0.2">
      <c r="B778" s="324"/>
      <c r="C778" s="324"/>
      <c r="D778" s="324"/>
    </row>
    <row r="779" spans="2:4" s="304" customFormat="1" x14ac:dyDescent="0.2">
      <c r="B779" s="324"/>
      <c r="C779" s="324"/>
      <c r="D779" s="324"/>
    </row>
    <row r="780" spans="2:4" s="304" customFormat="1" x14ac:dyDescent="0.2">
      <c r="B780" s="324"/>
      <c r="C780" s="324"/>
      <c r="D780" s="324"/>
    </row>
    <row r="781" spans="2:4" s="304" customFormat="1" x14ac:dyDescent="0.2">
      <c r="B781" s="324"/>
      <c r="C781" s="324"/>
      <c r="D781" s="324"/>
    </row>
    <row r="782" spans="2:4" s="304" customFormat="1" x14ac:dyDescent="0.2">
      <c r="B782" s="324"/>
      <c r="C782" s="324"/>
      <c r="D782" s="324"/>
    </row>
    <row r="783" spans="2:4" s="304" customFormat="1" x14ac:dyDescent="0.2">
      <c r="B783" s="324"/>
      <c r="C783" s="324"/>
      <c r="D783" s="324"/>
    </row>
    <row r="784" spans="2:4" s="304" customFormat="1" x14ac:dyDescent="0.2">
      <c r="B784" s="324"/>
      <c r="C784" s="324"/>
      <c r="D784" s="324"/>
    </row>
    <row r="785" spans="2:4" s="304" customFormat="1" x14ac:dyDescent="0.2">
      <c r="B785" s="324"/>
      <c r="C785" s="324"/>
      <c r="D785" s="324"/>
    </row>
    <row r="786" spans="2:4" s="304" customFormat="1" x14ac:dyDescent="0.2">
      <c r="B786" s="324"/>
      <c r="C786" s="324"/>
      <c r="D786" s="324"/>
    </row>
    <row r="787" spans="2:4" s="304" customFormat="1" x14ac:dyDescent="0.2">
      <c r="B787" s="324"/>
      <c r="C787" s="324"/>
      <c r="D787" s="324"/>
    </row>
    <row r="788" spans="2:4" s="304" customFormat="1" x14ac:dyDescent="0.2">
      <c r="B788" s="324"/>
      <c r="C788" s="324"/>
      <c r="D788" s="324"/>
    </row>
    <row r="789" spans="2:4" s="304" customFormat="1" x14ac:dyDescent="0.2">
      <c r="B789" s="324"/>
      <c r="C789" s="324"/>
      <c r="D789" s="324"/>
    </row>
    <row r="790" spans="2:4" s="304" customFormat="1" x14ac:dyDescent="0.2">
      <c r="B790" s="324"/>
      <c r="C790" s="324"/>
      <c r="D790" s="324"/>
    </row>
    <row r="791" spans="2:4" s="304" customFormat="1" x14ac:dyDescent="0.2">
      <c r="B791" s="324"/>
      <c r="C791" s="324"/>
      <c r="D791" s="324"/>
    </row>
    <row r="792" spans="2:4" s="304" customFormat="1" x14ac:dyDescent="0.2">
      <c r="B792" s="324"/>
      <c r="C792" s="324"/>
      <c r="D792" s="324"/>
    </row>
    <row r="793" spans="2:4" s="304" customFormat="1" x14ac:dyDescent="0.2">
      <c r="B793" s="324"/>
      <c r="C793" s="324"/>
      <c r="D793" s="324"/>
    </row>
    <row r="794" spans="2:4" s="304" customFormat="1" x14ac:dyDescent="0.2">
      <c r="B794" s="324"/>
      <c r="C794" s="324"/>
      <c r="D794" s="324"/>
    </row>
    <row r="795" spans="2:4" s="304" customFormat="1" x14ac:dyDescent="0.2">
      <c r="B795" s="324"/>
      <c r="C795" s="324"/>
      <c r="D795" s="324"/>
    </row>
    <row r="796" spans="2:4" s="304" customFormat="1" x14ac:dyDescent="0.2">
      <c r="B796" s="324"/>
      <c r="C796" s="324"/>
      <c r="D796" s="324"/>
    </row>
    <row r="797" spans="2:4" s="304" customFormat="1" x14ac:dyDescent="0.2">
      <c r="B797" s="324"/>
      <c r="C797" s="324"/>
      <c r="D797" s="324"/>
    </row>
    <row r="798" spans="2:4" s="304" customFormat="1" x14ac:dyDescent="0.2">
      <c r="B798" s="324"/>
      <c r="C798" s="324"/>
      <c r="D798" s="324"/>
    </row>
    <row r="799" spans="2:4" s="304" customFormat="1" x14ac:dyDescent="0.2">
      <c r="B799" s="324"/>
      <c r="C799" s="324"/>
      <c r="D799" s="324"/>
    </row>
    <row r="800" spans="2:4" s="304" customFormat="1" x14ac:dyDescent="0.2">
      <c r="B800" s="324"/>
      <c r="C800" s="324"/>
      <c r="D800" s="324"/>
    </row>
    <row r="801" spans="2:4" s="304" customFormat="1" x14ac:dyDescent="0.2">
      <c r="B801" s="324"/>
      <c r="C801" s="324"/>
      <c r="D801" s="324"/>
    </row>
    <row r="802" spans="2:4" s="304" customFormat="1" x14ac:dyDescent="0.2">
      <c r="B802" s="324"/>
      <c r="C802" s="324"/>
      <c r="D802" s="324"/>
    </row>
    <row r="803" spans="2:4" s="304" customFormat="1" x14ac:dyDescent="0.2">
      <c r="B803" s="324"/>
      <c r="C803" s="324"/>
      <c r="D803" s="324"/>
    </row>
    <row r="804" spans="2:4" s="304" customFormat="1" x14ac:dyDescent="0.2">
      <c r="B804" s="324"/>
      <c r="C804" s="324"/>
      <c r="D804" s="324"/>
    </row>
    <row r="805" spans="2:4" s="304" customFormat="1" x14ac:dyDescent="0.2">
      <c r="B805" s="324"/>
      <c r="C805" s="324"/>
      <c r="D805" s="324"/>
    </row>
    <row r="806" spans="2:4" s="304" customFormat="1" x14ac:dyDescent="0.2">
      <c r="B806" s="324"/>
      <c r="C806" s="324"/>
      <c r="D806" s="324"/>
    </row>
    <row r="807" spans="2:4" s="304" customFormat="1" x14ac:dyDescent="0.2">
      <c r="B807" s="324"/>
      <c r="C807" s="324"/>
      <c r="D807" s="324"/>
    </row>
    <row r="808" spans="2:4" s="304" customFormat="1" x14ac:dyDescent="0.2">
      <c r="B808" s="324"/>
      <c r="C808" s="324"/>
      <c r="D808" s="324"/>
    </row>
    <row r="809" spans="2:4" s="304" customFormat="1" x14ac:dyDescent="0.2">
      <c r="B809" s="324"/>
      <c r="C809" s="324"/>
      <c r="D809" s="324"/>
    </row>
    <row r="810" spans="2:4" s="304" customFormat="1" x14ac:dyDescent="0.2">
      <c r="B810" s="324"/>
      <c r="C810" s="324"/>
      <c r="D810" s="324"/>
    </row>
    <row r="811" spans="2:4" s="304" customFormat="1" x14ac:dyDescent="0.2">
      <c r="B811" s="324"/>
      <c r="C811" s="324"/>
      <c r="D811" s="324"/>
    </row>
    <row r="812" spans="2:4" s="304" customFormat="1" x14ac:dyDescent="0.2">
      <c r="B812" s="324"/>
      <c r="C812" s="324"/>
      <c r="D812" s="324"/>
    </row>
    <row r="813" spans="2:4" s="304" customFormat="1" x14ac:dyDescent="0.2">
      <c r="B813" s="324"/>
      <c r="C813" s="324"/>
      <c r="D813" s="324"/>
    </row>
    <row r="814" spans="2:4" s="304" customFormat="1" x14ac:dyDescent="0.2">
      <c r="B814" s="324"/>
      <c r="C814" s="324"/>
      <c r="D814" s="324"/>
    </row>
    <row r="815" spans="2:4" s="304" customFormat="1" x14ac:dyDescent="0.2">
      <c r="B815" s="324"/>
      <c r="C815" s="324"/>
      <c r="D815" s="324"/>
    </row>
    <row r="816" spans="2:4" s="304" customFormat="1" x14ac:dyDescent="0.2">
      <c r="B816" s="324"/>
      <c r="C816" s="324"/>
      <c r="D816" s="324"/>
    </row>
    <row r="817" spans="2:4" s="304" customFormat="1" x14ac:dyDescent="0.2">
      <c r="B817" s="324"/>
      <c r="C817" s="324"/>
      <c r="D817" s="324"/>
    </row>
    <row r="818" spans="2:4" s="304" customFormat="1" x14ac:dyDescent="0.2">
      <c r="B818" s="324"/>
      <c r="C818" s="324"/>
      <c r="D818" s="324"/>
    </row>
    <row r="819" spans="2:4" s="304" customFormat="1" x14ac:dyDescent="0.2">
      <c r="B819" s="324"/>
      <c r="C819" s="324"/>
      <c r="D819" s="324"/>
    </row>
    <row r="820" spans="2:4" s="304" customFormat="1" x14ac:dyDescent="0.2">
      <c r="B820" s="324"/>
      <c r="C820" s="324"/>
      <c r="D820" s="324"/>
    </row>
    <row r="821" spans="2:4" s="304" customFormat="1" x14ac:dyDescent="0.2">
      <c r="B821" s="324"/>
      <c r="C821" s="324"/>
      <c r="D821" s="324"/>
    </row>
    <row r="822" spans="2:4" s="304" customFormat="1" x14ac:dyDescent="0.2">
      <c r="B822" s="324"/>
      <c r="C822" s="324"/>
      <c r="D822" s="324"/>
    </row>
    <row r="823" spans="2:4" s="304" customFormat="1" x14ac:dyDescent="0.2">
      <c r="B823" s="324"/>
      <c r="C823" s="324"/>
      <c r="D823" s="324"/>
    </row>
    <row r="824" spans="2:4" s="304" customFormat="1" x14ac:dyDescent="0.2">
      <c r="B824" s="324"/>
      <c r="C824" s="324"/>
      <c r="D824" s="324"/>
    </row>
    <row r="825" spans="2:4" s="304" customFormat="1" x14ac:dyDescent="0.2">
      <c r="B825" s="324"/>
      <c r="C825" s="324"/>
      <c r="D825" s="324"/>
    </row>
    <row r="826" spans="2:4" s="304" customFormat="1" x14ac:dyDescent="0.2">
      <c r="B826" s="324"/>
      <c r="C826" s="324"/>
      <c r="D826" s="324"/>
    </row>
    <row r="827" spans="2:4" s="304" customFormat="1" x14ac:dyDescent="0.2">
      <c r="B827" s="324"/>
      <c r="C827" s="324"/>
      <c r="D827" s="324"/>
    </row>
    <row r="828" spans="2:4" s="304" customFormat="1" x14ac:dyDescent="0.2">
      <c r="B828" s="324"/>
      <c r="C828" s="324"/>
      <c r="D828" s="324"/>
    </row>
    <row r="829" spans="2:4" s="304" customFormat="1" x14ac:dyDescent="0.2">
      <c r="B829" s="324"/>
      <c r="C829" s="324"/>
      <c r="D829" s="324"/>
    </row>
    <row r="830" spans="2:4" s="304" customFormat="1" x14ac:dyDescent="0.2">
      <c r="B830" s="324"/>
      <c r="C830" s="324"/>
      <c r="D830" s="324"/>
    </row>
    <row r="831" spans="2:4" s="304" customFormat="1" x14ac:dyDescent="0.2">
      <c r="B831" s="324"/>
      <c r="C831" s="324"/>
      <c r="D831" s="324"/>
    </row>
    <row r="832" spans="2:4" s="304" customFormat="1" x14ac:dyDescent="0.2">
      <c r="B832" s="324"/>
      <c r="C832" s="324"/>
      <c r="D832" s="324"/>
    </row>
    <row r="833" spans="2:4" s="304" customFormat="1" x14ac:dyDescent="0.2">
      <c r="B833" s="324"/>
      <c r="C833" s="324"/>
      <c r="D833" s="324"/>
    </row>
    <row r="834" spans="2:4" s="304" customFormat="1" x14ac:dyDescent="0.2">
      <c r="B834" s="324"/>
      <c r="C834" s="324"/>
      <c r="D834" s="324"/>
    </row>
    <row r="835" spans="2:4" s="304" customFormat="1" x14ac:dyDescent="0.2">
      <c r="B835" s="324"/>
      <c r="C835" s="324"/>
      <c r="D835" s="324"/>
    </row>
    <row r="836" spans="2:4" s="304" customFormat="1" x14ac:dyDescent="0.2">
      <c r="B836" s="324"/>
      <c r="C836" s="324"/>
      <c r="D836" s="324"/>
    </row>
    <row r="837" spans="2:4" s="304" customFormat="1" x14ac:dyDescent="0.2">
      <c r="B837" s="324"/>
      <c r="C837" s="324"/>
      <c r="D837" s="324"/>
    </row>
    <row r="838" spans="2:4" s="304" customFormat="1" x14ac:dyDescent="0.2">
      <c r="B838" s="324"/>
      <c r="C838" s="324"/>
      <c r="D838" s="324"/>
    </row>
    <row r="839" spans="2:4" s="304" customFormat="1" x14ac:dyDescent="0.2">
      <c r="B839" s="324"/>
      <c r="C839" s="324"/>
      <c r="D839" s="324"/>
    </row>
    <row r="840" spans="2:4" s="304" customFormat="1" x14ac:dyDescent="0.2">
      <c r="B840" s="324"/>
      <c r="C840" s="324"/>
      <c r="D840" s="324"/>
    </row>
    <row r="841" spans="2:4" s="304" customFormat="1" x14ac:dyDescent="0.2">
      <c r="B841" s="324"/>
      <c r="C841" s="324"/>
      <c r="D841" s="324"/>
    </row>
    <row r="842" spans="2:4" s="304" customFormat="1" x14ac:dyDescent="0.2">
      <c r="B842" s="324"/>
      <c r="C842" s="324"/>
      <c r="D842" s="324"/>
    </row>
    <row r="843" spans="2:4" s="304" customFormat="1" x14ac:dyDescent="0.2">
      <c r="B843" s="324"/>
      <c r="C843" s="324"/>
      <c r="D843" s="324"/>
    </row>
    <row r="844" spans="2:4" s="304" customFormat="1" x14ac:dyDescent="0.2">
      <c r="B844" s="324"/>
      <c r="C844" s="324"/>
      <c r="D844" s="324"/>
    </row>
    <row r="845" spans="2:4" s="304" customFormat="1" x14ac:dyDescent="0.2">
      <c r="B845" s="324"/>
      <c r="C845" s="324"/>
      <c r="D845" s="324"/>
    </row>
    <row r="846" spans="2:4" s="304" customFormat="1" x14ac:dyDescent="0.2">
      <c r="B846" s="324"/>
      <c r="C846" s="324"/>
      <c r="D846" s="324"/>
    </row>
    <row r="847" spans="2:4" s="304" customFormat="1" x14ac:dyDescent="0.2">
      <c r="B847" s="324"/>
      <c r="C847" s="324"/>
      <c r="D847" s="324"/>
    </row>
    <row r="848" spans="2:4" s="304" customFormat="1" x14ac:dyDescent="0.2">
      <c r="B848" s="324"/>
      <c r="C848" s="324"/>
      <c r="D848" s="324"/>
    </row>
    <row r="849" spans="2:4" s="304" customFormat="1" x14ac:dyDescent="0.2">
      <c r="B849" s="324"/>
      <c r="C849" s="324"/>
      <c r="D849" s="324"/>
    </row>
    <row r="850" spans="2:4" s="304" customFormat="1" x14ac:dyDescent="0.2">
      <c r="B850" s="324"/>
      <c r="C850" s="324"/>
      <c r="D850" s="324"/>
    </row>
    <row r="851" spans="2:4" s="304" customFormat="1" x14ac:dyDescent="0.2">
      <c r="B851" s="324"/>
      <c r="C851" s="324"/>
      <c r="D851" s="324"/>
    </row>
    <row r="852" spans="2:4" s="304" customFormat="1" x14ac:dyDescent="0.2">
      <c r="B852" s="324"/>
      <c r="C852" s="324"/>
      <c r="D852" s="324"/>
    </row>
    <row r="853" spans="2:4" s="304" customFormat="1" x14ac:dyDescent="0.2">
      <c r="B853" s="324"/>
      <c r="C853" s="324"/>
      <c r="D853" s="324"/>
    </row>
    <row r="854" spans="2:4" s="304" customFormat="1" x14ac:dyDescent="0.2">
      <c r="B854" s="324"/>
      <c r="C854" s="324"/>
      <c r="D854" s="324"/>
    </row>
    <row r="855" spans="2:4" s="304" customFormat="1" x14ac:dyDescent="0.2">
      <c r="B855" s="324"/>
      <c r="C855" s="324"/>
      <c r="D855" s="324"/>
    </row>
    <row r="856" spans="2:4" s="304" customFormat="1" x14ac:dyDescent="0.2">
      <c r="B856" s="324"/>
      <c r="C856" s="324"/>
      <c r="D856" s="324"/>
    </row>
    <row r="857" spans="2:4" s="304" customFormat="1" x14ac:dyDescent="0.2">
      <c r="B857" s="324"/>
      <c r="C857" s="324"/>
      <c r="D857" s="324"/>
    </row>
    <row r="858" spans="2:4" s="304" customFormat="1" x14ac:dyDescent="0.2">
      <c r="B858" s="324"/>
      <c r="C858" s="324"/>
      <c r="D858" s="324"/>
    </row>
    <row r="859" spans="2:4" s="304" customFormat="1" x14ac:dyDescent="0.2">
      <c r="B859" s="324"/>
      <c r="C859" s="324"/>
      <c r="D859" s="324"/>
    </row>
    <row r="860" spans="2:4" s="304" customFormat="1" x14ac:dyDescent="0.2">
      <c r="B860" s="324"/>
      <c r="C860" s="324"/>
      <c r="D860" s="324"/>
    </row>
    <row r="861" spans="2:4" s="304" customFormat="1" x14ac:dyDescent="0.2">
      <c r="B861" s="324"/>
      <c r="C861" s="324"/>
      <c r="D861" s="324"/>
    </row>
    <row r="862" spans="2:4" s="304" customFormat="1" x14ac:dyDescent="0.2">
      <c r="B862" s="324"/>
      <c r="C862" s="324"/>
      <c r="D862" s="324"/>
    </row>
    <row r="863" spans="2:4" s="304" customFormat="1" x14ac:dyDescent="0.2">
      <c r="B863" s="324"/>
      <c r="C863" s="324"/>
      <c r="D863" s="324"/>
    </row>
    <row r="864" spans="2:4" s="304" customFormat="1" x14ac:dyDescent="0.2">
      <c r="B864" s="324"/>
      <c r="C864" s="324"/>
      <c r="D864" s="324"/>
    </row>
    <row r="865" spans="2:4" s="304" customFormat="1" x14ac:dyDescent="0.2">
      <c r="B865" s="324"/>
      <c r="C865" s="324"/>
      <c r="D865" s="324"/>
    </row>
    <row r="866" spans="2:4" s="304" customFormat="1" x14ac:dyDescent="0.2">
      <c r="B866" s="324"/>
      <c r="C866" s="324"/>
      <c r="D866" s="324"/>
    </row>
    <row r="867" spans="2:4" s="304" customFormat="1" x14ac:dyDescent="0.2">
      <c r="B867" s="324"/>
      <c r="C867" s="324"/>
      <c r="D867" s="324"/>
    </row>
    <row r="868" spans="2:4" s="304" customFormat="1" x14ac:dyDescent="0.2">
      <c r="B868" s="324"/>
      <c r="C868" s="324"/>
      <c r="D868" s="324"/>
    </row>
    <row r="869" spans="2:4" s="304" customFormat="1" x14ac:dyDescent="0.2">
      <c r="B869" s="324"/>
      <c r="C869" s="324"/>
      <c r="D869" s="324"/>
    </row>
    <row r="870" spans="2:4" s="304" customFormat="1" x14ac:dyDescent="0.2">
      <c r="B870" s="324"/>
      <c r="C870" s="324"/>
      <c r="D870" s="324"/>
    </row>
    <row r="871" spans="2:4" s="304" customFormat="1" x14ac:dyDescent="0.2">
      <c r="B871" s="324"/>
      <c r="C871" s="324"/>
      <c r="D871" s="324"/>
    </row>
    <row r="872" spans="2:4" s="304" customFormat="1" x14ac:dyDescent="0.2">
      <c r="B872" s="324"/>
      <c r="C872" s="324"/>
      <c r="D872" s="324"/>
    </row>
    <row r="873" spans="2:4" s="304" customFormat="1" x14ac:dyDescent="0.2">
      <c r="B873" s="324"/>
      <c r="C873" s="324"/>
      <c r="D873" s="324"/>
    </row>
    <row r="874" spans="2:4" s="304" customFormat="1" x14ac:dyDescent="0.2">
      <c r="B874" s="324"/>
      <c r="C874" s="324"/>
      <c r="D874" s="324"/>
    </row>
    <row r="875" spans="2:4" s="304" customFormat="1" x14ac:dyDescent="0.2">
      <c r="B875" s="324"/>
      <c r="C875" s="324"/>
      <c r="D875" s="324"/>
    </row>
    <row r="876" spans="2:4" s="304" customFormat="1" x14ac:dyDescent="0.2">
      <c r="B876" s="324"/>
      <c r="C876" s="324"/>
      <c r="D876" s="324"/>
    </row>
    <row r="877" spans="2:4" s="304" customFormat="1" x14ac:dyDescent="0.2">
      <c r="B877" s="324"/>
      <c r="C877" s="324"/>
      <c r="D877" s="324"/>
    </row>
    <row r="878" spans="2:4" s="304" customFormat="1" x14ac:dyDescent="0.2">
      <c r="B878" s="324"/>
      <c r="C878" s="324"/>
      <c r="D878" s="324"/>
    </row>
    <row r="879" spans="2:4" s="304" customFormat="1" x14ac:dyDescent="0.2">
      <c r="B879" s="324"/>
      <c r="C879" s="324"/>
      <c r="D879" s="324"/>
    </row>
    <row r="880" spans="2:4" s="304" customFormat="1" x14ac:dyDescent="0.2">
      <c r="B880" s="324"/>
      <c r="C880" s="324"/>
      <c r="D880" s="324"/>
    </row>
    <row r="881" spans="2:4" s="304" customFormat="1" x14ac:dyDescent="0.2">
      <c r="B881" s="324"/>
      <c r="C881" s="324"/>
      <c r="D881" s="324"/>
    </row>
    <row r="882" spans="2:4" s="304" customFormat="1" x14ac:dyDescent="0.2">
      <c r="B882" s="324"/>
      <c r="C882" s="324"/>
      <c r="D882" s="324"/>
    </row>
    <row r="883" spans="2:4" s="304" customFormat="1" x14ac:dyDescent="0.2">
      <c r="B883" s="324"/>
      <c r="C883" s="324"/>
      <c r="D883" s="324"/>
    </row>
    <row r="884" spans="2:4" s="304" customFormat="1" x14ac:dyDescent="0.2">
      <c r="B884" s="324"/>
      <c r="C884" s="324"/>
      <c r="D884" s="324"/>
    </row>
    <row r="885" spans="2:4" s="304" customFormat="1" x14ac:dyDescent="0.2">
      <c r="B885" s="324"/>
      <c r="C885" s="324"/>
      <c r="D885" s="324"/>
    </row>
    <row r="886" spans="2:4" s="304" customFormat="1" x14ac:dyDescent="0.2">
      <c r="B886" s="324"/>
      <c r="C886" s="324"/>
      <c r="D886" s="324"/>
    </row>
    <row r="887" spans="2:4" s="304" customFormat="1" x14ac:dyDescent="0.2">
      <c r="B887" s="324"/>
      <c r="C887" s="324"/>
      <c r="D887" s="324"/>
    </row>
    <row r="888" spans="2:4" s="304" customFormat="1" x14ac:dyDescent="0.2">
      <c r="B888" s="324"/>
      <c r="C888" s="324"/>
      <c r="D888" s="324"/>
    </row>
    <row r="889" spans="2:4" s="304" customFormat="1" x14ac:dyDescent="0.2">
      <c r="B889" s="324"/>
      <c r="C889" s="324"/>
      <c r="D889" s="324"/>
    </row>
    <row r="890" spans="2:4" s="304" customFormat="1" x14ac:dyDescent="0.2">
      <c r="B890" s="324"/>
      <c r="C890" s="324"/>
      <c r="D890" s="324"/>
    </row>
    <row r="891" spans="2:4" s="304" customFormat="1" x14ac:dyDescent="0.2">
      <c r="B891" s="324"/>
      <c r="C891" s="324"/>
      <c r="D891" s="324"/>
    </row>
    <row r="892" spans="2:4" s="304" customFormat="1" x14ac:dyDescent="0.2">
      <c r="B892" s="324"/>
      <c r="C892" s="324"/>
      <c r="D892" s="324"/>
    </row>
    <row r="893" spans="2:4" s="304" customFormat="1" x14ac:dyDescent="0.2">
      <c r="B893" s="324"/>
      <c r="C893" s="324"/>
      <c r="D893" s="324"/>
    </row>
    <row r="894" spans="2:4" s="304" customFormat="1" x14ac:dyDescent="0.2">
      <c r="B894" s="324"/>
      <c r="C894" s="324"/>
      <c r="D894" s="324"/>
    </row>
    <row r="895" spans="2:4" s="304" customFormat="1" x14ac:dyDescent="0.2">
      <c r="B895" s="324"/>
      <c r="C895" s="324"/>
      <c r="D895" s="324"/>
    </row>
    <row r="896" spans="2:4" s="304" customFormat="1" x14ac:dyDescent="0.2">
      <c r="B896" s="324"/>
      <c r="C896" s="324"/>
      <c r="D896" s="324"/>
    </row>
    <row r="897" spans="2:4" s="304" customFormat="1" x14ac:dyDescent="0.2">
      <c r="B897" s="324"/>
      <c r="C897" s="324"/>
      <c r="D897" s="324"/>
    </row>
    <row r="898" spans="2:4" s="304" customFormat="1" x14ac:dyDescent="0.2">
      <c r="B898" s="324"/>
      <c r="C898" s="324"/>
      <c r="D898" s="324"/>
    </row>
    <row r="899" spans="2:4" s="304" customFormat="1" x14ac:dyDescent="0.2">
      <c r="B899" s="324"/>
      <c r="C899" s="324"/>
      <c r="D899" s="324"/>
    </row>
    <row r="900" spans="2:4" s="304" customFormat="1" x14ac:dyDescent="0.2">
      <c r="B900" s="324"/>
      <c r="C900" s="324"/>
      <c r="D900" s="324"/>
    </row>
    <row r="901" spans="2:4" s="304" customFormat="1" x14ac:dyDescent="0.2">
      <c r="B901" s="324"/>
      <c r="C901" s="324"/>
      <c r="D901" s="324"/>
    </row>
    <row r="902" spans="2:4" s="304" customFormat="1" x14ac:dyDescent="0.2">
      <c r="B902" s="324"/>
      <c r="C902" s="324"/>
      <c r="D902" s="324"/>
    </row>
    <row r="903" spans="2:4" s="304" customFormat="1" x14ac:dyDescent="0.2">
      <c r="B903" s="324"/>
      <c r="C903" s="324"/>
      <c r="D903" s="324"/>
    </row>
    <row r="904" spans="2:4" s="304" customFormat="1" x14ac:dyDescent="0.2">
      <c r="B904" s="324"/>
      <c r="C904" s="324"/>
      <c r="D904" s="324"/>
    </row>
    <row r="905" spans="2:4" s="304" customFormat="1" x14ac:dyDescent="0.2">
      <c r="B905" s="324"/>
      <c r="C905" s="324"/>
      <c r="D905" s="324"/>
    </row>
    <row r="906" spans="2:4" s="304" customFormat="1" x14ac:dyDescent="0.2">
      <c r="B906" s="324"/>
      <c r="C906" s="324"/>
      <c r="D906" s="324"/>
    </row>
    <row r="907" spans="2:4" s="304" customFormat="1" x14ac:dyDescent="0.2">
      <c r="B907" s="324"/>
      <c r="C907" s="324"/>
      <c r="D907" s="324"/>
    </row>
    <row r="908" spans="2:4" s="304" customFormat="1" x14ac:dyDescent="0.2">
      <c r="B908" s="324"/>
      <c r="C908" s="324"/>
      <c r="D908" s="324"/>
    </row>
    <row r="909" spans="2:4" s="304" customFormat="1" x14ac:dyDescent="0.2">
      <c r="B909" s="324"/>
      <c r="C909" s="324"/>
      <c r="D909" s="324"/>
    </row>
    <row r="910" spans="2:4" s="304" customFormat="1" x14ac:dyDescent="0.2">
      <c r="B910" s="324"/>
      <c r="C910" s="324"/>
      <c r="D910" s="324"/>
    </row>
    <row r="911" spans="2:4" s="304" customFormat="1" x14ac:dyDescent="0.2">
      <c r="B911" s="324"/>
      <c r="C911" s="324"/>
      <c r="D911" s="324"/>
    </row>
    <row r="912" spans="2:4" s="304" customFormat="1" x14ac:dyDescent="0.2">
      <c r="B912" s="324"/>
      <c r="C912" s="324"/>
      <c r="D912" s="324"/>
    </row>
    <row r="913" spans="2:4" s="304" customFormat="1" x14ac:dyDescent="0.2">
      <c r="B913" s="324"/>
      <c r="C913" s="324"/>
      <c r="D913" s="324"/>
    </row>
    <row r="914" spans="2:4" s="304" customFormat="1" x14ac:dyDescent="0.2">
      <c r="B914" s="324"/>
      <c r="C914" s="324"/>
      <c r="D914" s="324"/>
    </row>
    <row r="915" spans="2:4" s="304" customFormat="1" x14ac:dyDescent="0.2">
      <c r="B915" s="324"/>
      <c r="C915" s="324"/>
      <c r="D915" s="324"/>
    </row>
    <row r="916" spans="2:4" s="304" customFormat="1" x14ac:dyDescent="0.2">
      <c r="B916" s="324"/>
      <c r="C916" s="324"/>
      <c r="D916" s="324"/>
    </row>
    <row r="917" spans="2:4" s="304" customFormat="1" x14ac:dyDescent="0.2">
      <c r="B917" s="324"/>
      <c r="C917" s="324"/>
      <c r="D917" s="324"/>
    </row>
    <row r="918" spans="2:4" s="304" customFormat="1" x14ac:dyDescent="0.2">
      <c r="B918" s="324"/>
      <c r="C918" s="324"/>
      <c r="D918" s="324"/>
    </row>
    <row r="919" spans="2:4" s="304" customFormat="1" x14ac:dyDescent="0.2">
      <c r="B919" s="324"/>
      <c r="C919" s="324"/>
      <c r="D919" s="324"/>
    </row>
    <row r="920" spans="2:4" s="304" customFormat="1" x14ac:dyDescent="0.2">
      <c r="B920" s="324"/>
      <c r="C920" s="324"/>
      <c r="D920" s="324"/>
    </row>
    <row r="921" spans="2:4" s="304" customFormat="1" x14ac:dyDescent="0.2">
      <c r="B921" s="324"/>
      <c r="C921" s="324"/>
      <c r="D921" s="324"/>
    </row>
    <row r="922" spans="2:4" s="304" customFormat="1" x14ac:dyDescent="0.2">
      <c r="B922" s="324"/>
      <c r="C922" s="324"/>
      <c r="D922" s="324"/>
    </row>
    <row r="923" spans="2:4" s="304" customFormat="1" x14ac:dyDescent="0.2">
      <c r="B923" s="324"/>
      <c r="C923" s="324"/>
      <c r="D923" s="324"/>
    </row>
    <row r="924" spans="2:4" s="304" customFormat="1" x14ac:dyDescent="0.2">
      <c r="B924" s="324"/>
      <c r="C924" s="324"/>
      <c r="D924" s="324"/>
    </row>
    <row r="925" spans="2:4" s="304" customFormat="1" x14ac:dyDescent="0.2">
      <c r="B925" s="324"/>
      <c r="C925" s="324"/>
      <c r="D925" s="324"/>
    </row>
    <row r="926" spans="2:4" s="304" customFormat="1" x14ac:dyDescent="0.2">
      <c r="B926" s="324"/>
      <c r="C926" s="324"/>
      <c r="D926" s="324"/>
    </row>
    <row r="927" spans="2:4" s="304" customFormat="1" x14ac:dyDescent="0.2">
      <c r="B927" s="324"/>
      <c r="C927" s="324"/>
      <c r="D927" s="324"/>
    </row>
    <row r="928" spans="2:4" s="304" customFormat="1" x14ac:dyDescent="0.2">
      <c r="B928" s="324"/>
      <c r="C928" s="324"/>
      <c r="D928" s="324"/>
    </row>
    <row r="929" spans="2:4" s="304" customFormat="1" x14ac:dyDescent="0.2">
      <c r="B929" s="324"/>
      <c r="C929" s="324"/>
      <c r="D929" s="324"/>
    </row>
    <row r="930" spans="2:4" s="304" customFormat="1" x14ac:dyDescent="0.2">
      <c r="B930" s="324"/>
      <c r="C930" s="324"/>
      <c r="D930" s="324"/>
    </row>
    <row r="931" spans="2:4" s="304" customFormat="1" x14ac:dyDescent="0.2">
      <c r="B931" s="324"/>
      <c r="C931" s="324"/>
      <c r="D931" s="324"/>
    </row>
    <row r="932" spans="2:4" s="304" customFormat="1" x14ac:dyDescent="0.2">
      <c r="B932" s="324"/>
      <c r="C932" s="324"/>
      <c r="D932" s="324"/>
    </row>
    <row r="933" spans="2:4" s="304" customFormat="1" x14ac:dyDescent="0.2">
      <c r="B933" s="324"/>
      <c r="C933" s="324"/>
      <c r="D933" s="324"/>
    </row>
    <row r="934" spans="2:4" s="304" customFormat="1" x14ac:dyDescent="0.2">
      <c r="B934" s="324"/>
      <c r="C934" s="324"/>
      <c r="D934" s="324"/>
    </row>
    <row r="935" spans="2:4" s="304" customFormat="1" x14ac:dyDescent="0.2">
      <c r="B935" s="324"/>
      <c r="C935" s="324"/>
      <c r="D935" s="324"/>
    </row>
    <row r="936" spans="2:4" s="304" customFormat="1" x14ac:dyDescent="0.2">
      <c r="B936" s="324"/>
      <c r="C936" s="324"/>
      <c r="D936" s="324"/>
    </row>
    <row r="937" spans="2:4" s="304" customFormat="1" x14ac:dyDescent="0.2">
      <c r="B937" s="324"/>
      <c r="C937" s="324"/>
      <c r="D937" s="324"/>
    </row>
    <row r="938" spans="2:4" s="304" customFormat="1" x14ac:dyDescent="0.2">
      <c r="B938" s="324"/>
      <c r="C938" s="324"/>
      <c r="D938" s="324"/>
    </row>
    <row r="939" spans="2:4" s="304" customFormat="1" x14ac:dyDescent="0.2">
      <c r="B939" s="324"/>
      <c r="C939" s="324"/>
      <c r="D939" s="324"/>
    </row>
    <row r="940" spans="2:4" s="304" customFormat="1" x14ac:dyDescent="0.2">
      <c r="B940" s="324"/>
      <c r="C940" s="324"/>
      <c r="D940" s="324"/>
    </row>
    <row r="941" spans="2:4" s="304" customFormat="1" x14ac:dyDescent="0.2">
      <c r="B941" s="324"/>
      <c r="C941" s="324"/>
      <c r="D941" s="324"/>
    </row>
    <row r="942" spans="2:4" s="304" customFormat="1" x14ac:dyDescent="0.2">
      <c r="B942" s="324"/>
      <c r="C942" s="324"/>
      <c r="D942" s="324"/>
    </row>
    <row r="943" spans="2:4" s="304" customFormat="1" x14ac:dyDescent="0.2">
      <c r="B943" s="324"/>
      <c r="C943" s="324"/>
      <c r="D943" s="324"/>
    </row>
    <row r="944" spans="2:4" s="304" customFormat="1" x14ac:dyDescent="0.2">
      <c r="B944" s="324"/>
      <c r="C944" s="324"/>
      <c r="D944" s="324"/>
    </row>
    <row r="945" spans="2:4" s="304" customFormat="1" x14ac:dyDescent="0.2">
      <c r="B945" s="324"/>
      <c r="C945" s="324"/>
      <c r="D945" s="324"/>
    </row>
    <row r="946" spans="2:4" s="304" customFormat="1" x14ac:dyDescent="0.2">
      <c r="B946" s="324"/>
      <c r="C946" s="324"/>
      <c r="D946" s="324"/>
    </row>
    <row r="947" spans="2:4" s="304" customFormat="1" x14ac:dyDescent="0.2">
      <c r="B947" s="324"/>
      <c r="C947" s="324"/>
      <c r="D947" s="324"/>
    </row>
    <row r="948" spans="2:4" s="304" customFormat="1" x14ac:dyDescent="0.2">
      <c r="B948" s="324"/>
      <c r="C948" s="324"/>
      <c r="D948" s="324"/>
    </row>
    <row r="949" spans="2:4" s="304" customFormat="1" x14ac:dyDescent="0.2">
      <c r="B949" s="324"/>
      <c r="C949" s="324"/>
      <c r="D949" s="324"/>
    </row>
    <row r="950" spans="2:4" s="304" customFormat="1" x14ac:dyDescent="0.2">
      <c r="B950" s="324"/>
      <c r="C950" s="324"/>
      <c r="D950" s="324"/>
    </row>
    <row r="951" spans="2:4" s="304" customFormat="1" x14ac:dyDescent="0.2">
      <c r="B951" s="324"/>
      <c r="C951" s="324"/>
      <c r="D951" s="324"/>
    </row>
    <row r="952" spans="2:4" s="304" customFormat="1" x14ac:dyDescent="0.2">
      <c r="B952" s="324"/>
      <c r="C952" s="324"/>
      <c r="D952" s="324"/>
    </row>
    <row r="953" spans="2:4" s="304" customFormat="1" x14ac:dyDescent="0.2">
      <c r="B953" s="324"/>
      <c r="C953" s="324"/>
      <c r="D953" s="324"/>
    </row>
    <row r="954" spans="2:4" s="304" customFormat="1" x14ac:dyDescent="0.2">
      <c r="B954" s="324"/>
      <c r="C954" s="324"/>
      <c r="D954" s="324"/>
    </row>
    <row r="955" spans="2:4" s="304" customFormat="1" x14ac:dyDescent="0.2">
      <c r="B955" s="324"/>
      <c r="C955" s="324"/>
      <c r="D955" s="324"/>
    </row>
    <row r="956" spans="2:4" s="304" customFormat="1" x14ac:dyDescent="0.2">
      <c r="B956" s="324"/>
      <c r="C956" s="324"/>
      <c r="D956" s="324"/>
    </row>
    <row r="957" spans="2:4" s="304" customFormat="1" x14ac:dyDescent="0.2">
      <c r="B957" s="324"/>
      <c r="C957" s="324"/>
      <c r="D957" s="324"/>
    </row>
    <row r="958" spans="2:4" s="304" customFormat="1" x14ac:dyDescent="0.2">
      <c r="B958" s="324"/>
      <c r="C958" s="324"/>
      <c r="D958" s="324"/>
    </row>
    <row r="959" spans="2:4" s="304" customFormat="1" x14ac:dyDescent="0.2">
      <c r="B959" s="324"/>
      <c r="C959" s="324"/>
      <c r="D959" s="324"/>
    </row>
    <row r="960" spans="2:4" s="304" customFormat="1" x14ac:dyDescent="0.2">
      <c r="B960" s="324"/>
      <c r="C960" s="324"/>
      <c r="D960" s="324"/>
    </row>
    <row r="961" spans="2:4" s="304" customFormat="1" x14ac:dyDescent="0.2">
      <c r="B961" s="324"/>
      <c r="C961" s="324"/>
      <c r="D961" s="324"/>
    </row>
    <row r="962" spans="2:4" s="304" customFormat="1" x14ac:dyDescent="0.2">
      <c r="B962" s="324"/>
      <c r="C962" s="324"/>
      <c r="D962" s="324"/>
    </row>
    <row r="963" spans="2:4" s="304" customFormat="1" x14ac:dyDescent="0.2">
      <c r="B963" s="324"/>
      <c r="C963" s="324"/>
      <c r="D963" s="324"/>
    </row>
    <row r="964" spans="2:4" s="304" customFormat="1" x14ac:dyDescent="0.2">
      <c r="B964" s="324"/>
      <c r="C964" s="324"/>
      <c r="D964" s="324"/>
    </row>
    <row r="965" spans="2:4" s="304" customFormat="1" x14ac:dyDescent="0.2">
      <c r="B965" s="324"/>
      <c r="C965" s="324"/>
      <c r="D965" s="324"/>
    </row>
    <row r="966" spans="2:4" s="304" customFormat="1" x14ac:dyDescent="0.2">
      <c r="B966" s="324"/>
      <c r="C966" s="324"/>
      <c r="D966" s="324"/>
    </row>
    <row r="967" spans="2:4" s="304" customFormat="1" x14ac:dyDescent="0.2">
      <c r="B967" s="324"/>
      <c r="C967" s="324"/>
      <c r="D967" s="324"/>
    </row>
    <row r="968" spans="2:4" s="304" customFormat="1" x14ac:dyDescent="0.2">
      <c r="B968" s="324"/>
      <c r="C968" s="324"/>
      <c r="D968" s="324"/>
    </row>
    <row r="969" spans="2:4" s="304" customFormat="1" x14ac:dyDescent="0.2">
      <c r="B969" s="324"/>
      <c r="C969" s="324"/>
      <c r="D969" s="324"/>
    </row>
    <row r="970" spans="2:4" s="304" customFormat="1" x14ac:dyDescent="0.2">
      <c r="B970" s="324"/>
      <c r="C970" s="324"/>
      <c r="D970" s="324"/>
    </row>
    <row r="971" spans="2:4" s="304" customFormat="1" x14ac:dyDescent="0.2">
      <c r="B971" s="324"/>
      <c r="C971" s="324"/>
      <c r="D971" s="324"/>
    </row>
    <row r="972" spans="2:4" s="304" customFormat="1" x14ac:dyDescent="0.2">
      <c r="B972" s="324"/>
      <c r="C972" s="324"/>
      <c r="D972" s="324"/>
    </row>
    <row r="973" spans="2:4" s="304" customFormat="1" x14ac:dyDescent="0.2">
      <c r="B973" s="324"/>
      <c r="C973" s="324"/>
      <c r="D973" s="324"/>
    </row>
    <row r="974" spans="2:4" s="304" customFormat="1" x14ac:dyDescent="0.2">
      <c r="B974" s="324"/>
      <c r="C974" s="324"/>
      <c r="D974" s="324"/>
    </row>
    <row r="975" spans="2:4" s="304" customFormat="1" x14ac:dyDescent="0.2">
      <c r="B975" s="324"/>
      <c r="C975" s="324"/>
      <c r="D975" s="324"/>
    </row>
    <row r="976" spans="2:4" s="304" customFormat="1" x14ac:dyDescent="0.2">
      <c r="B976" s="324"/>
      <c r="C976" s="324"/>
      <c r="D976" s="324"/>
    </row>
    <row r="977" spans="2:4" s="304" customFormat="1" x14ac:dyDescent="0.2">
      <c r="B977" s="324"/>
      <c r="C977" s="324"/>
      <c r="D977" s="324"/>
    </row>
    <row r="978" spans="2:4" s="304" customFormat="1" x14ac:dyDescent="0.2">
      <c r="B978" s="324"/>
      <c r="C978" s="324"/>
      <c r="D978" s="324"/>
    </row>
    <row r="979" spans="2:4" s="304" customFormat="1" x14ac:dyDescent="0.2">
      <c r="B979" s="324"/>
      <c r="C979" s="324"/>
      <c r="D979" s="324"/>
    </row>
    <row r="980" spans="2:4" s="304" customFormat="1" x14ac:dyDescent="0.2">
      <c r="B980" s="324"/>
      <c r="C980" s="324"/>
      <c r="D980" s="324"/>
    </row>
    <row r="981" spans="2:4" s="304" customFormat="1" x14ac:dyDescent="0.2">
      <c r="B981" s="324"/>
      <c r="C981" s="324"/>
      <c r="D981" s="324"/>
    </row>
    <row r="982" spans="2:4" s="304" customFormat="1" x14ac:dyDescent="0.2">
      <c r="B982" s="324"/>
      <c r="C982" s="324"/>
      <c r="D982" s="324"/>
    </row>
    <row r="983" spans="2:4" s="304" customFormat="1" x14ac:dyDescent="0.2">
      <c r="B983" s="324"/>
      <c r="C983" s="324"/>
      <c r="D983" s="324"/>
    </row>
    <row r="984" spans="2:4" s="304" customFormat="1" x14ac:dyDescent="0.2">
      <c r="B984" s="324"/>
      <c r="C984" s="324"/>
      <c r="D984" s="324"/>
    </row>
    <row r="985" spans="2:4" s="304" customFormat="1" x14ac:dyDescent="0.2">
      <c r="B985" s="324"/>
      <c r="C985" s="324"/>
      <c r="D985" s="324"/>
    </row>
    <row r="986" spans="2:4" s="304" customFormat="1" x14ac:dyDescent="0.2">
      <c r="B986" s="324"/>
      <c r="C986" s="324"/>
      <c r="D986" s="324"/>
    </row>
    <row r="987" spans="2:4" s="304" customFormat="1" x14ac:dyDescent="0.2">
      <c r="B987" s="324"/>
      <c r="C987" s="324"/>
      <c r="D987" s="324"/>
    </row>
    <row r="988" spans="2:4" s="304" customFormat="1" x14ac:dyDescent="0.2">
      <c r="B988" s="324"/>
      <c r="C988" s="324"/>
      <c r="D988" s="324"/>
    </row>
    <row r="989" spans="2:4" s="304" customFormat="1" x14ac:dyDescent="0.2">
      <c r="B989" s="324"/>
      <c r="C989" s="324"/>
      <c r="D989" s="324"/>
    </row>
    <row r="990" spans="2:4" s="304" customFormat="1" x14ac:dyDescent="0.2">
      <c r="B990" s="324"/>
      <c r="C990" s="324"/>
      <c r="D990" s="324"/>
    </row>
    <row r="991" spans="2:4" s="304" customFormat="1" x14ac:dyDescent="0.2">
      <c r="B991" s="324"/>
      <c r="C991" s="324"/>
      <c r="D991" s="324"/>
    </row>
    <row r="992" spans="2:4" s="304" customFormat="1" x14ac:dyDescent="0.2">
      <c r="B992" s="324"/>
      <c r="C992" s="324"/>
      <c r="D992" s="324"/>
    </row>
    <row r="993" spans="2:4" s="304" customFormat="1" x14ac:dyDescent="0.2">
      <c r="B993" s="324"/>
      <c r="C993" s="324"/>
      <c r="D993" s="324"/>
    </row>
    <row r="994" spans="2:4" s="304" customFormat="1" x14ac:dyDescent="0.2">
      <c r="B994" s="324"/>
      <c r="C994" s="324"/>
      <c r="D994" s="324"/>
    </row>
    <row r="995" spans="2:4" s="304" customFormat="1" x14ac:dyDescent="0.2">
      <c r="B995" s="324"/>
      <c r="C995" s="324"/>
      <c r="D995" s="324"/>
    </row>
    <row r="996" spans="2:4" s="304" customFormat="1" x14ac:dyDescent="0.2">
      <c r="B996" s="324"/>
      <c r="C996" s="324"/>
      <c r="D996" s="324"/>
    </row>
    <row r="997" spans="2:4" s="304" customFormat="1" x14ac:dyDescent="0.2">
      <c r="B997" s="324"/>
      <c r="C997" s="324"/>
      <c r="D997" s="324"/>
    </row>
    <row r="998" spans="2:4" s="304" customFormat="1" x14ac:dyDescent="0.2">
      <c r="B998" s="324"/>
      <c r="C998" s="324"/>
      <c r="D998" s="324"/>
    </row>
    <row r="999" spans="2:4" s="304" customFormat="1" x14ac:dyDescent="0.2">
      <c r="B999" s="324"/>
      <c r="C999" s="324"/>
      <c r="D999" s="324"/>
    </row>
    <row r="1000" spans="2:4" s="304" customFormat="1" x14ac:dyDescent="0.2">
      <c r="B1000" s="324"/>
      <c r="C1000" s="324"/>
      <c r="D1000" s="324"/>
    </row>
    <row r="1001" spans="2:4" s="304" customFormat="1" x14ac:dyDescent="0.2">
      <c r="B1001" s="324"/>
      <c r="C1001" s="324"/>
      <c r="D1001" s="324"/>
    </row>
    <row r="1002" spans="2:4" s="304" customFormat="1" x14ac:dyDescent="0.2">
      <c r="B1002" s="324"/>
      <c r="C1002" s="324"/>
      <c r="D1002" s="324"/>
    </row>
    <row r="1003" spans="2:4" s="304" customFormat="1" x14ac:dyDescent="0.2">
      <c r="B1003" s="324"/>
      <c r="C1003" s="324"/>
      <c r="D1003" s="324"/>
    </row>
    <row r="1004" spans="2:4" s="304" customFormat="1" x14ac:dyDescent="0.2">
      <c r="B1004" s="324"/>
      <c r="C1004" s="324"/>
      <c r="D1004" s="324"/>
    </row>
    <row r="1005" spans="2:4" s="304" customFormat="1" x14ac:dyDescent="0.2">
      <c r="B1005" s="324"/>
      <c r="C1005" s="324"/>
      <c r="D1005" s="324"/>
    </row>
    <row r="1006" spans="2:4" s="304" customFormat="1" x14ac:dyDescent="0.2">
      <c r="B1006" s="324"/>
      <c r="C1006" s="324"/>
      <c r="D1006" s="324"/>
    </row>
    <row r="1007" spans="2:4" s="304" customFormat="1" x14ac:dyDescent="0.2">
      <c r="B1007" s="324"/>
      <c r="C1007" s="324"/>
      <c r="D1007" s="324"/>
    </row>
    <row r="1008" spans="2:4" s="304" customFormat="1" x14ac:dyDescent="0.2">
      <c r="B1008" s="324"/>
      <c r="C1008" s="324"/>
      <c r="D1008" s="324"/>
    </row>
    <row r="1009" spans="2:4" s="304" customFormat="1" x14ac:dyDescent="0.2">
      <c r="B1009" s="324"/>
      <c r="C1009" s="324"/>
      <c r="D1009" s="324"/>
    </row>
    <row r="1010" spans="2:4" s="304" customFormat="1" x14ac:dyDescent="0.2">
      <c r="B1010" s="324"/>
      <c r="C1010" s="324"/>
      <c r="D1010" s="324"/>
    </row>
    <row r="1011" spans="2:4" s="304" customFormat="1" x14ac:dyDescent="0.2">
      <c r="B1011" s="324"/>
      <c r="C1011" s="324"/>
      <c r="D1011" s="324"/>
    </row>
    <row r="1012" spans="2:4" s="304" customFormat="1" x14ac:dyDescent="0.2">
      <c r="B1012" s="324"/>
      <c r="C1012" s="324"/>
      <c r="D1012" s="324"/>
    </row>
    <row r="1013" spans="2:4" s="304" customFormat="1" x14ac:dyDescent="0.2">
      <c r="B1013" s="324"/>
      <c r="C1013" s="324"/>
      <c r="D1013" s="324"/>
    </row>
    <row r="1014" spans="2:4" s="304" customFormat="1" x14ac:dyDescent="0.2">
      <c r="B1014" s="324"/>
      <c r="C1014" s="324"/>
      <c r="D1014" s="324"/>
    </row>
    <row r="1015" spans="2:4" s="304" customFormat="1" x14ac:dyDescent="0.2">
      <c r="B1015" s="324"/>
      <c r="C1015" s="324"/>
      <c r="D1015" s="324"/>
    </row>
    <row r="1016" spans="2:4" s="304" customFormat="1" x14ac:dyDescent="0.2">
      <c r="B1016" s="324"/>
      <c r="C1016" s="324"/>
      <c r="D1016" s="324"/>
    </row>
    <row r="1017" spans="2:4" s="304" customFormat="1" x14ac:dyDescent="0.2">
      <c r="B1017" s="324"/>
      <c r="C1017" s="324"/>
      <c r="D1017" s="324"/>
    </row>
    <row r="1018" spans="2:4" s="304" customFormat="1" x14ac:dyDescent="0.2">
      <c r="B1018" s="324"/>
      <c r="C1018" s="324"/>
      <c r="D1018" s="324"/>
    </row>
    <row r="1019" spans="2:4" s="304" customFormat="1" x14ac:dyDescent="0.2">
      <c r="B1019" s="324"/>
      <c r="C1019" s="324"/>
      <c r="D1019" s="324"/>
    </row>
    <row r="1020" spans="2:4" s="304" customFormat="1" x14ac:dyDescent="0.2">
      <c r="B1020" s="324"/>
      <c r="C1020" s="324"/>
      <c r="D1020" s="324"/>
    </row>
    <row r="1021" spans="2:4" s="304" customFormat="1" x14ac:dyDescent="0.2">
      <c r="B1021" s="324"/>
      <c r="C1021" s="324"/>
      <c r="D1021" s="324"/>
    </row>
    <row r="1022" spans="2:4" s="304" customFormat="1" x14ac:dyDescent="0.2">
      <c r="B1022" s="324"/>
      <c r="C1022" s="324"/>
      <c r="D1022" s="324"/>
    </row>
    <row r="1023" spans="2:4" s="304" customFormat="1" x14ac:dyDescent="0.2">
      <c r="B1023" s="324"/>
      <c r="C1023" s="324"/>
      <c r="D1023" s="324"/>
    </row>
    <row r="1024" spans="2:4" s="304" customFormat="1" x14ac:dyDescent="0.2">
      <c r="B1024" s="324"/>
      <c r="C1024" s="324"/>
      <c r="D1024" s="324"/>
    </row>
    <row r="1025" spans="2:4" s="304" customFormat="1" x14ac:dyDescent="0.2">
      <c r="B1025" s="324"/>
      <c r="C1025" s="324"/>
      <c r="D1025" s="324"/>
    </row>
    <row r="1026" spans="2:4" s="304" customFormat="1" x14ac:dyDescent="0.2">
      <c r="B1026" s="324"/>
      <c r="C1026" s="324"/>
      <c r="D1026" s="324"/>
    </row>
    <row r="1027" spans="2:4" s="304" customFormat="1" x14ac:dyDescent="0.2">
      <c r="B1027" s="324"/>
      <c r="C1027" s="324"/>
      <c r="D1027" s="324"/>
    </row>
    <row r="1028" spans="2:4" s="304" customFormat="1" x14ac:dyDescent="0.2">
      <c r="B1028" s="324"/>
      <c r="C1028" s="324"/>
      <c r="D1028" s="324"/>
    </row>
    <row r="1029" spans="2:4" s="304" customFormat="1" x14ac:dyDescent="0.2">
      <c r="B1029" s="324"/>
      <c r="C1029" s="324"/>
      <c r="D1029" s="324"/>
    </row>
    <row r="1030" spans="2:4" s="304" customFormat="1" x14ac:dyDescent="0.2">
      <c r="B1030" s="324"/>
      <c r="C1030" s="324"/>
      <c r="D1030" s="324"/>
    </row>
    <row r="1031" spans="2:4" s="304" customFormat="1" x14ac:dyDescent="0.2">
      <c r="B1031" s="324"/>
      <c r="C1031" s="324"/>
      <c r="D1031" s="324"/>
    </row>
    <row r="1032" spans="2:4" s="304" customFormat="1" x14ac:dyDescent="0.2">
      <c r="B1032" s="324"/>
      <c r="C1032" s="324"/>
      <c r="D1032" s="324"/>
    </row>
    <row r="1033" spans="2:4" s="304" customFormat="1" x14ac:dyDescent="0.2">
      <c r="B1033" s="324"/>
      <c r="C1033" s="324"/>
      <c r="D1033" s="324"/>
    </row>
    <row r="1034" spans="2:4" s="304" customFormat="1" x14ac:dyDescent="0.2">
      <c r="B1034" s="324"/>
      <c r="C1034" s="324"/>
      <c r="D1034" s="324"/>
    </row>
    <row r="1035" spans="2:4" s="304" customFormat="1" x14ac:dyDescent="0.2">
      <c r="B1035" s="324"/>
      <c r="C1035" s="324"/>
      <c r="D1035" s="324"/>
    </row>
    <row r="1036" spans="2:4" s="304" customFormat="1" x14ac:dyDescent="0.2">
      <c r="B1036" s="324"/>
      <c r="C1036" s="324"/>
      <c r="D1036" s="324"/>
    </row>
    <row r="1037" spans="2:4" s="304" customFormat="1" x14ac:dyDescent="0.2">
      <c r="B1037" s="324"/>
      <c r="C1037" s="324"/>
      <c r="D1037" s="324"/>
    </row>
    <row r="1038" spans="2:4" s="304" customFormat="1" x14ac:dyDescent="0.2">
      <c r="B1038" s="324"/>
      <c r="C1038" s="324"/>
      <c r="D1038" s="324"/>
    </row>
    <row r="1039" spans="2:4" s="304" customFormat="1" x14ac:dyDescent="0.2">
      <c r="B1039" s="324"/>
      <c r="C1039" s="324"/>
      <c r="D1039" s="324"/>
    </row>
    <row r="1040" spans="2:4" s="304" customFormat="1" x14ac:dyDescent="0.2">
      <c r="B1040" s="324"/>
      <c r="C1040" s="324"/>
      <c r="D1040" s="324"/>
    </row>
    <row r="1041" spans="2:4" s="304" customFormat="1" x14ac:dyDescent="0.2">
      <c r="B1041" s="324"/>
      <c r="C1041" s="324"/>
      <c r="D1041" s="324"/>
    </row>
    <row r="1042" spans="2:4" s="304" customFormat="1" x14ac:dyDescent="0.2">
      <c r="B1042" s="324"/>
      <c r="C1042" s="324"/>
      <c r="D1042" s="324"/>
    </row>
    <row r="1043" spans="2:4" s="304" customFormat="1" x14ac:dyDescent="0.2">
      <c r="B1043" s="324"/>
      <c r="C1043" s="324"/>
      <c r="D1043" s="324"/>
    </row>
    <row r="1044" spans="2:4" s="304" customFormat="1" x14ac:dyDescent="0.2">
      <c r="B1044" s="324"/>
      <c r="C1044" s="324"/>
      <c r="D1044" s="324"/>
    </row>
    <row r="1045" spans="2:4" s="304" customFormat="1" x14ac:dyDescent="0.2">
      <c r="B1045" s="324"/>
      <c r="C1045" s="324"/>
      <c r="D1045" s="324"/>
    </row>
    <row r="1046" spans="2:4" s="304" customFormat="1" x14ac:dyDescent="0.2">
      <c r="B1046" s="324"/>
      <c r="C1046" s="324"/>
      <c r="D1046" s="324"/>
    </row>
    <row r="1047" spans="2:4" s="304" customFormat="1" x14ac:dyDescent="0.2">
      <c r="B1047" s="324"/>
      <c r="C1047" s="324"/>
      <c r="D1047" s="324"/>
    </row>
    <row r="1048" spans="2:4" s="304" customFormat="1" x14ac:dyDescent="0.2">
      <c r="B1048" s="324"/>
      <c r="C1048" s="324"/>
      <c r="D1048" s="324"/>
    </row>
    <row r="1049" spans="2:4" s="304" customFormat="1" x14ac:dyDescent="0.2">
      <c r="B1049" s="324"/>
      <c r="C1049" s="324"/>
      <c r="D1049" s="324"/>
    </row>
    <row r="1050" spans="2:4" s="304" customFormat="1" x14ac:dyDescent="0.2">
      <c r="B1050" s="324"/>
      <c r="C1050" s="324"/>
      <c r="D1050" s="324"/>
    </row>
    <row r="1051" spans="2:4" s="304" customFormat="1" x14ac:dyDescent="0.2">
      <c r="B1051" s="324"/>
      <c r="C1051" s="324"/>
      <c r="D1051" s="324"/>
    </row>
    <row r="1052" spans="2:4" s="304" customFormat="1" x14ac:dyDescent="0.2">
      <c r="B1052" s="324"/>
      <c r="C1052" s="324"/>
      <c r="D1052" s="324"/>
    </row>
    <row r="1053" spans="2:4" s="304" customFormat="1" x14ac:dyDescent="0.2">
      <c r="B1053" s="324"/>
      <c r="C1053" s="324"/>
      <c r="D1053" s="324"/>
    </row>
    <row r="1054" spans="2:4" s="304" customFormat="1" x14ac:dyDescent="0.2">
      <c r="B1054" s="324"/>
      <c r="C1054" s="324"/>
      <c r="D1054" s="324"/>
    </row>
    <row r="1055" spans="2:4" s="304" customFormat="1" x14ac:dyDescent="0.2">
      <c r="B1055" s="324"/>
      <c r="C1055" s="324"/>
      <c r="D1055" s="324"/>
    </row>
    <row r="1056" spans="2:4" s="304" customFormat="1" x14ac:dyDescent="0.2">
      <c r="B1056" s="324"/>
      <c r="C1056" s="324"/>
      <c r="D1056" s="324"/>
    </row>
    <row r="1057" spans="2:4" s="304" customFormat="1" x14ac:dyDescent="0.2">
      <c r="B1057" s="324"/>
      <c r="C1057" s="324"/>
      <c r="D1057" s="324"/>
    </row>
    <row r="1058" spans="2:4" s="304" customFormat="1" x14ac:dyDescent="0.2">
      <c r="B1058" s="324"/>
      <c r="C1058" s="324"/>
      <c r="D1058" s="324"/>
    </row>
    <row r="1059" spans="2:4" s="304" customFormat="1" x14ac:dyDescent="0.2">
      <c r="B1059" s="324"/>
      <c r="C1059" s="324"/>
      <c r="D1059" s="324"/>
    </row>
    <row r="1060" spans="2:4" s="304" customFormat="1" x14ac:dyDescent="0.2">
      <c r="B1060" s="324"/>
      <c r="C1060" s="324"/>
      <c r="D1060" s="324"/>
    </row>
    <row r="1061" spans="2:4" s="304" customFormat="1" x14ac:dyDescent="0.2">
      <c r="B1061" s="324"/>
      <c r="C1061" s="324"/>
      <c r="D1061" s="324"/>
    </row>
    <row r="1062" spans="2:4" s="304" customFormat="1" x14ac:dyDescent="0.2">
      <c r="B1062" s="324"/>
      <c r="C1062" s="324"/>
      <c r="D1062" s="324"/>
    </row>
    <row r="1063" spans="2:4" s="304" customFormat="1" x14ac:dyDescent="0.2">
      <c r="B1063" s="324"/>
      <c r="C1063" s="324"/>
      <c r="D1063" s="324"/>
    </row>
    <row r="1064" spans="2:4" s="304" customFormat="1" x14ac:dyDescent="0.2">
      <c r="B1064" s="324"/>
      <c r="C1064" s="324"/>
      <c r="D1064" s="324"/>
    </row>
    <row r="1065" spans="2:4" s="304" customFormat="1" x14ac:dyDescent="0.2">
      <c r="B1065" s="324"/>
      <c r="C1065" s="324"/>
      <c r="D1065" s="324"/>
    </row>
    <row r="1066" spans="2:4" s="304" customFormat="1" x14ac:dyDescent="0.2">
      <c r="B1066" s="324"/>
      <c r="C1066" s="324"/>
      <c r="D1066" s="324"/>
    </row>
    <row r="1067" spans="2:4" s="304" customFormat="1" x14ac:dyDescent="0.2">
      <c r="B1067" s="324"/>
      <c r="C1067" s="324"/>
      <c r="D1067" s="324"/>
    </row>
    <row r="1068" spans="2:4" s="304" customFormat="1" x14ac:dyDescent="0.2">
      <c r="B1068" s="324"/>
      <c r="C1068" s="324"/>
      <c r="D1068" s="324"/>
    </row>
    <row r="1069" spans="2:4" s="304" customFormat="1" x14ac:dyDescent="0.2">
      <c r="B1069" s="324"/>
      <c r="C1069" s="324"/>
      <c r="D1069" s="324"/>
    </row>
    <row r="1070" spans="2:4" s="304" customFormat="1" x14ac:dyDescent="0.2">
      <c r="B1070" s="324"/>
      <c r="C1070" s="324"/>
      <c r="D1070" s="324"/>
    </row>
    <row r="1071" spans="2:4" s="304" customFormat="1" x14ac:dyDescent="0.2">
      <c r="B1071" s="324"/>
      <c r="C1071" s="324"/>
      <c r="D1071" s="324"/>
    </row>
    <row r="1072" spans="2:4" s="304" customFormat="1" x14ac:dyDescent="0.2">
      <c r="B1072" s="324"/>
      <c r="C1072" s="324"/>
      <c r="D1072" s="324"/>
    </row>
    <row r="1073" spans="2:4" s="304" customFormat="1" x14ac:dyDescent="0.2">
      <c r="B1073" s="324"/>
      <c r="C1073" s="324"/>
      <c r="D1073" s="324"/>
    </row>
    <row r="1074" spans="2:4" s="304" customFormat="1" x14ac:dyDescent="0.2">
      <c r="B1074" s="324"/>
      <c r="C1074" s="324"/>
      <c r="D1074" s="324"/>
    </row>
    <row r="1075" spans="2:4" s="304" customFormat="1" x14ac:dyDescent="0.2">
      <c r="B1075" s="324"/>
      <c r="C1075" s="324"/>
      <c r="D1075" s="324"/>
    </row>
    <row r="1076" spans="2:4" s="304" customFormat="1" x14ac:dyDescent="0.2">
      <c r="B1076" s="324"/>
      <c r="C1076" s="324"/>
      <c r="D1076" s="324"/>
    </row>
    <row r="1077" spans="2:4" s="304" customFormat="1" x14ac:dyDescent="0.2">
      <c r="B1077" s="324"/>
      <c r="C1077" s="324"/>
      <c r="D1077" s="324"/>
    </row>
    <row r="1078" spans="2:4" s="304" customFormat="1" x14ac:dyDescent="0.2">
      <c r="B1078" s="324"/>
      <c r="C1078" s="324"/>
      <c r="D1078" s="324"/>
    </row>
    <row r="1079" spans="2:4" s="304" customFormat="1" x14ac:dyDescent="0.2">
      <c r="B1079" s="324"/>
      <c r="C1079" s="324"/>
      <c r="D1079" s="324"/>
    </row>
    <row r="1080" spans="2:4" s="304" customFormat="1" x14ac:dyDescent="0.2">
      <c r="B1080" s="324"/>
      <c r="C1080" s="324"/>
      <c r="D1080" s="324"/>
    </row>
    <row r="1081" spans="2:4" s="304" customFormat="1" x14ac:dyDescent="0.2">
      <c r="B1081" s="324"/>
      <c r="C1081" s="324"/>
      <c r="D1081" s="324"/>
    </row>
    <row r="1082" spans="2:4" s="304" customFormat="1" x14ac:dyDescent="0.2">
      <c r="B1082" s="324"/>
      <c r="C1082" s="324"/>
      <c r="D1082" s="324"/>
    </row>
    <row r="1083" spans="2:4" s="304" customFormat="1" x14ac:dyDescent="0.2">
      <c r="B1083" s="324"/>
      <c r="C1083" s="324"/>
      <c r="D1083" s="324"/>
    </row>
    <row r="1084" spans="2:4" s="304" customFormat="1" x14ac:dyDescent="0.2">
      <c r="B1084" s="324"/>
      <c r="C1084" s="324"/>
      <c r="D1084" s="324"/>
    </row>
    <row r="1085" spans="2:4" s="304" customFormat="1" x14ac:dyDescent="0.2">
      <c r="B1085" s="324"/>
      <c r="C1085" s="324"/>
      <c r="D1085" s="324"/>
    </row>
    <row r="1086" spans="2:4" s="304" customFormat="1" x14ac:dyDescent="0.2">
      <c r="B1086" s="324"/>
      <c r="C1086" s="324"/>
      <c r="D1086" s="324"/>
    </row>
    <row r="1087" spans="2:4" s="304" customFormat="1" x14ac:dyDescent="0.2">
      <c r="B1087" s="324"/>
      <c r="C1087" s="324"/>
      <c r="D1087" s="324"/>
    </row>
    <row r="1088" spans="2:4" s="304" customFormat="1" x14ac:dyDescent="0.2">
      <c r="B1088" s="324"/>
      <c r="C1088" s="324"/>
      <c r="D1088" s="324"/>
    </row>
    <row r="1089" spans="2:4" s="304" customFormat="1" x14ac:dyDescent="0.2">
      <c r="B1089" s="324"/>
      <c r="C1089" s="324"/>
      <c r="D1089" s="324"/>
    </row>
    <row r="1090" spans="2:4" s="304" customFormat="1" x14ac:dyDescent="0.2">
      <c r="B1090" s="324"/>
      <c r="C1090" s="324"/>
      <c r="D1090" s="324"/>
    </row>
    <row r="1091" spans="2:4" s="304" customFormat="1" x14ac:dyDescent="0.2">
      <c r="B1091" s="324"/>
      <c r="C1091" s="324"/>
      <c r="D1091" s="324"/>
    </row>
    <row r="1092" spans="2:4" s="304" customFormat="1" x14ac:dyDescent="0.2">
      <c r="B1092" s="324"/>
      <c r="C1092" s="324"/>
      <c r="D1092" s="324"/>
    </row>
    <row r="1093" spans="2:4" s="304" customFormat="1" x14ac:dyDescent="0.2">
      <c r="B1093" s="324"/>
      <c r="C1093" s="324"/>
      <c r="D1093" s="324"/>
    </row>
    <row r="1094" spans="2:4" s="304" customFormat="1" x14ac:dyDescent="0.2">
      <c r="B1094" s="324"/>
      <c r="C1094" s="324"/>
      <c r="D1094" s="324"/>
    </row>
    <row r="1095" spans="2:4" s="304" customFormat="1" x14ac:dyDescent="0.2">
      <c r="B1095" s="324"/>
      <c r="C1095" s="324"/>
      <c r="D1095" s="324"/>
    </row>
    <row r="1096" spans="2:4" s="304" customFormat="1" x14ac:dyDescent="0.2">
      <c r="B1096" s="324"/>
      <c r="C1096" s="324"/>
      <c r="D1096" s="324"/>
    </row>
    <row r="1097" spans="2:4" s="304" customFormat="1" x14ac:dyDescent="0.2">
      <c r="B1097" s="324"/>
      <c r="C1097" s="324"/>
      <c r="D1097" s="324"/>
    </row>
    <row r="1098" spans="2:4" s="304" customFormat="1" x14ac:dyDescent="0.2">
      <c r="B1098" s="324"/>
      <c r="C1098" s="324"/>
      <c r="D1098" s="324"/>
    </row>
    <row r="1099" spans="2:4" s="304" customFormat="1" x14ac:dyDescent="0.2">
      <c r="B1099" s="324"/>
      <c r="C1099" s="324"/>
      <c r="D1099" s="324"/>
    </row>
    <row r="1100" spans="2:4" s="304" customFormat="1" x14ac:dyDescent="0.2">
      <c r="B1100" s="324"/>
      <c r="C1100" s="324"/>
      <c r="D1100" s="324"/>
    </row>
    <row r="1101" spans="2:4" s="304" customFormat="1" x14ac:dyDescent="0.2">
      <c r="B1101" s="324"/>
      <c r="C1101" s="324"/>
      <c r="D1101" s="324"/>
    </row>
    <row r="1102" spans="2:4" s="304" customFormat="1" x14ac:dyDescent="0.2">
      <c r="B1102" s="324"/>
      <c r="C1102" s="324"/>
      <c r="D1102" s="324"/>
    </row>
    <row r="1103" spans="2:4" s="304" customFormat="1" x14ac:dyDescent="0.2">
      <c r="B1103" s="324"/>
      <c r="C1103" s="324"/>
      <c r="D1103" s="324"/>
    </row>
    <row r="1104" spans="2:4" s="304" customFormat="1" x14ac:dyDescent="0.2">
      <c r="B1104" s="324"/>
      <c r="C1104" s="324"/>
      <c r="D1104" s="324"/>
    </row>
    <row r="1105" spans="2:4" s="304" customFormat="1" x14ac:dyDescent="0.2">
      <c r="B1105" s="324"/>
      <c r="C1105" s="324"/>
      <c r="D1105" s="324"/>
    </row>
    <row r="1106" spans="2:4" s="304" customFormat="1" x14ac:dyDescent="0.2">
      <c r="B1106" s="324"/>
      <c r="C1106" s="324"/>
      <c r="D1106" s="324"/>
    </row>
    <row r="1107" spans="2:4" s="304" customFormat="1" x14ac:dyDescent="0.2">
      <c r="B1107" s="324"/>
      <c r="C1107" s="324"/>
      <c r="D1107" s="324"/>
    </row>
    <row r="1108" spans="2:4" s="304" customFormat="1" x14ac:dyDescent="0.2">
      <c r="B1108" s="324"/>
      <c r="C1108" s="324"/>
      <c r="D1108" s="324"/>
    </row>
    <row r="1109" spans="2:4" s="304" customFormat="1" x14ac:dyDescent="0.2">
      <c r="B1109" s="324"/>
      <c r="C1109" s="324"/>
      <c r="D1109" s="324"/>
    </row>
    <row r="1110" spans="2:4" s="304" customFormat="1" x14ac:dyDescent="0.2">
      <c r="B1110" s="324"/>
      <c r="C1110" s="324"/>
      <c r="D1110" s="324"/>
    </row>
    <row r="1111" spans="2:4" s="304" customFormat="1" x14ac:dyDescent="0.2">
      <c r="B1111" s="324"/>
      <c r="C1111" s="324"/>
      <c r="D1111" s="324"/>
    </row>
    <row r="1112" spans="2:4" s="304" customFormat="1" x14ac:dyDescent="0.2">
      <c r="B1112" s="324"/>
      <c r="C1112" s="324"/>
      <c r="D1112" s="324"/>
    </row>
    <row r="1113" spans="2:4" s="304" customFormat="1" x14ac:dyDescent="0.2">
      <c r="B1113" s="324"/>
      <c r="C1113" s="324"/>
      <c r="D1113" s="324"/>
    </row>
    <row r="1114" spans="2:4" s="304" customFormat="1" x14ac:dyDescent="0.2">
      <c r="B1114" s="324"/>
      <c r="C1114" s="324"/>
      <c r="D1114" s="324"/>
    </row>
    <row r="1115" spans="2:4" s="304" customFormat="1" x14ac:dyDescent="0.2">
      <c r="B1115" s="324"/>
      <c r="C1115" s="324"/>
      <c r="D1115" s="324"/>
    </row>
    <row r="1116" spans="2:4" s="304" customFormat="1" x14ac:dyDescent="0.2">
      <c r="B1116" s="324"/>
      <c r="C1116" s="324"/>
      <c r="D1116" s="324"/>
    </row>
    <row r="1117" spans="2:4" s="304" customFormat="1" x14ac:dyDescent="0.2">
      <c r="B1117" s="324"/>
      <c r="C1117" s="324"/>
      <c r="D1117" s="324"/>
    </row>
    <row r="1118" spans="2:4" s="304" customFormat="1" x14ac:dyDescent="0.2">
      <c r="B1118" s="324"/>
      <c r="C1118" s="324"/>
      <c r="D1118" s="324"/>
    </row>
    <row r="1119" spans="2:4" s="304" customFormat="1" x14ac:dyDescent="0.2">
      <c r="B1119" s="324"/>
      <c r="C1119" s="324"/>
      <c r="D1119" s="324"/>
    </row>
    <row r="1120" spans="2:4" s="304" customFormat="1" x14ac:dyDescent="0.2">
      <c r="B1120" s="324"/>
      <c r="C1120" s="324"/>
      <c r="D1120" s="324"/>
    </row>
    <row r="1121" spans="2:4" s="304" customFormat="1" x14ac:dyDescent="0.2">
      <c r="B1121" s="324"/>
      <c r="C1121" s="324"/>
      <c r="D1121" s="324"/>
    </row>
    <row r="1122" spans="2:4" s="304" customFormat="1" x14ac:dyDescent="0.2">
      <c r="B1122" s="324"/>
      <c r="C1122" s="324"/>
      <c r="D1122" s="324"/>
    </row>
    <row r="1123" spans="2:4" s="304" customFormat="1" x14ac:dyDescent="0.2">
      <c r="B1123" s="324"/>
      <c r="C1123" s="324"/>
      <c r="D1123" s="324"/>
    </row>
    <row r="1124" spans="2:4" s="304" customFormat="1" x14ac:dyDescent="0.2">
      <c r="B1124" s="324"/>
      <c r="C1124" s="324"/>
      <c r="D1124" s="324"/>
    </row>
    <row r="1125" spans="2:4" s="304" customFormat="1" x14ac:dyDescent="0.2">
      <c r="B1125" s="324"/>
      <c r="C1125" s="324"/>
      <c r="D1125" s="324"/>
    </row>
    <row r="1126" spans="2:4" s="304" customFormat="1" x14ac:dyDescent="0.2">
      <c r="B1126" s="324"/>
      <c r="C1126" s="324"/>
      <c r="D1126" s="324"/>
    </row>
    <row r="1127" spans="2:4" s="304" customFormat="1" x14ac:dyDescent="0.2">
      <c r="B1127" s="324"/>
      <c r="C1127" s="324"/>
      <c r="D1127" s="324"/>
    </row>
    <row r="1128" spans="2:4" s="304" customFormat="1" x14ac:dyDescent="0.2">
      <c r="B1128" s="324"/>
      <c r="C1128" s="324"/>
      <c r="D1128" s="324"/>
    </row>
    <row r="1129" spans="2:4" s="304" customFormat="1" x14ac:dyDescent="0.2">
      <c r="B1129" s="324"/>
      <c r="C1129" s="324"/>
      <c r="D1129" s="324"/>
    </row>
    <row r="1130" spans="2:4" s="304" customFormat="1" x14ac:dyDescent="0.2">
      <c r="B1130" s="324"/>
      <c r="C1130" s="324"/>
      <c r="D1130" s="324"/>
    </row>
    <row r="1131" spans="2:4" s="304" customFormat="1" x14ac:dyDescent="0.2">
      <c r="B1131" s="324"/>
      <c r="C1131" s="324"/>
      <c r="D1131" s="324"/>
    </row>
    <row r="1132" spans="2:4" s="304" customFormat="1" x14ac:dyDescent="0.2">
      <c r="B1132" s="324"/>
      <c r="C1132" s="324"/>
      <c r="D1132" s="324"/>
    </row>
    <row r="1133" spans="2:4" s="304" customFormat="1" x14ac:dyDescent="0.2">
      <c r="B1133" s="324"/>
      <c r="C1133" s="324"/>
      <c r="D1133" s="324"/>
    </row>
    <row r="1134" spans="2:4" s="304" customFormat="1" x14ac:dyDescent="0.2">
      <c r="B1134" s="324"/>
      <c r="C1134" s="324"/>
      <c r="D1134" s="324"/>
    </row>
    <row r="1135" spans="2:4" s="304" customFormat="1" x14ac:dyDescent="0.2">
      <c r="B1135" s="324"/>
      <c r="C1135" s="324"/>
      <c r="D1135" s="324"/>
    </row>
    <row r="1136" spans="2:4" s="304" customFormat="1" x14ac:dyDescent="0.2">
      <c r="B1136" s="324"/>
      <c r="C1136" s="324"/>
      <c r="D1136" s="324"/>
    </row>
    <row r="1137" spans="2:4" s="304" customFormat="1" x14ac:dyDescent="0.2">
      <c r="B1137" s="324"/>
      <c r="C1137" s="324"/>
      <c r="D1137" s="324"/>
    </row>
    <row r="1138" spans="2:4" s="304" customFormat="1" x14ac:dyDescent="0.2">
      <c r="B1138" s="324"/>
      <c r="C1138" s="324"/>
      <c r="D1138" s="324"/>
    </row>
    <row r="1139" spans="2:4" s="304" customFormat="1" x14ac:dyDescent="0.2">
      <c r="B1139" s="324"/>
      <c r="C1139" s="324"/>
      <c r="D1139" s="324"/>
    </row>
    <row r="1140" spans="2:4" s="304" customFormat="1" x14ac:dyDescent="0.2">
      <c r="B1140" s="324"/>
      <c r="C1140" s="324"/>
      <c r="D1140" s="324"/>
    </row>
    <row r="1141" spans="2:4" s="304" customFormat="1" x14ac:dyDescent="0.2">
      <c r="B1141" s="324"/>
      <c r="C1141" s="324"/>
      <c r="D1141" s="324"/>
    </row>
    <row r="1142" spans="2:4" s="304" customFormat="1" x14ac:dyDescent="0.2">
      <c r="B1142" s="324"/>
      <c r="C1142" s="324"/>
      <c r="D1142" s="324"/>
    </row>
    <row r="1143" spans="2:4" s="304" customFormat="1" x14ac:dyDescent="0.2">
      <c r="B1143" s="324"/>
      <c r="C1143" s="324"/>
      <c r="D1143" s="324"/>
    </row>
    <row r="1144" spans="2:4" s="304" customFormat="1" x14ac:dyDescent="0.2">
      <c r="B1144" s="324"/>
      <c r="C1144" s="324"/>
      <c r="D1144" s="324"/>
    </row>
    <row r="1145" spans="2:4" s="304" customFormat="1" x14ac:dyDescent="0.2">
      <c r="B1145" s="324"/>
      <c r="C1145" s="324"/>
      <c r="D1145" s="324"/>
    </row>
    <row r="1146" spans="2:4" s="304" customFormat="1" x14ac:dyDescent="0.2">
      <c r="B1146" s="324"/>
      <c r="C1146" s="324"/>
      <c r="D1146" s="324"/>
    </row>
    <row r="1147" spans="2:4" s="304" customFormat="1" x14ac:dyDescent="0.2">
      <c r="B1147" s="324"/>
      <c r="C1147" s="324"/>
      <c r="D1147" s="324"/>
    </row>
    <row r="1148" spans="2:4" s="304" customFormat="1" x14ac:dyDescent="0.2">
      <c r="B1148" s="324"/>
      <c r="C1148" s="324"/>
      <c r="D1148" s="324"/>
    </row>
    <row r="1149" spans="2:4" s="304" customFormat="1" x14ac:dyDescent="0.2">
      <c r="B1149" s="324"/>
      <c r="C1149" s="324"/>
      <c r="D1149" s="324"/>
    </row>
    <row r="1150" spans="2:4" s="304" customFormat="1" x14ac:dyDescent="0.2">
      <c r="B1150" s="324"/>
      <c r="C1150" s="324"/>
      <c r="D1150" s="324"/>
    </row>
    <row r="1151" spans="2:4" s="304" customFormat="1" x14ac:dyDescent="0.2">
      <c r="B1151" s="324"/>
      <c r="C1151" s="324"/>
      <c r="D1151" s="324"/>
    </row>
    <row r="1152" spans="2:4" s="304" customFormat="1" x14ac:dyDescent="0.2">
      <c r="B1152" s="324"/>
      <c r="C1152" s="324"/>
      <c r="D1152" s="324"/>
    </row>
    <row r="1153" spans="2:4" s="304" customFormat="1" x14ac:dyDescent="0.2">
      <c r="B1153" s="324"/>
      <c r="C1153" s="324"/>
      <c r="D1153" s="324"/>
    </row>
    <row r="1154" spans="2:4" s="304" customFormat="1" x14ac:dyDescent="0.2">
      <c r="B1154" s="324"/>
      <c r="C1154" s="324"/>
      <c r="D1154" s="324"/>
    </row>
    <row r="1155" spans="2:4" s="304" customFormat="1" x14ac:dyDescent="0.2">
      <c r="B1155" s="324"/>
      <c r="C1155" s="324"/>
      <c r="D1155" s="324"/>
    </row>
    <row r="1156" spans="2:4" s="304" customFormat="1" x14ac:dyDescent="0.2">
      <c r="B1156" s="324"/>
      <c r="C1156" s="324"/>
      <c r="D1156" s="324"/>
    </row>
    <row r="1157" spans="2:4" s="304" customFormat="1" x14ac:dyDescent="0.2">
      <c r="B1157" s="324"/>
      <c r="C1157" s="324"/>
      <c r="D1157" s="324"/>
    </row>
    <row r="1158" spans="2:4" s="304" customFormat="1" x14ac:dyDescent="0.2">
      <c r="B1158" s="324"/>
      <c r="C1158" s="324"/>
      <c r="D1158" s="324"/>
    </row>
    <row r="1159" spans="2:4" s="304" customFormat="1" x14ac:dyDescent="0.2">
      <c r="B1159" s="324"/>
      <c r="C1159" s="324"/>
      <c r="D1159" s="324"/>
    </row>
    <row r="1160" spans="2:4" s="304" customFormat="1" x14ac:dyDescent="0.2">
      <c r="B1160" s="324"/>
      <c r="C1160" s="324"/>
      <c r="D1160" s="324"/>
    </row>
    <row r="1161" spans="2:4" s="304" customFormat="1" x14ac:dyDescent="0.2">
      <c r="B1161" s="324"/>
      <c r="C1161" s="324"/>
      <c r="D1161" s="324"/>
    </row>
    <row r="1162" spans="2:4" s="304" customFormat="1" x14ac:dyDescent="0.2">
      <c r="B1162" s="324"/>
      <c r="C1162" s="324"/>
      <c r="D1162" s="324"/>
    </row>
    <row r="1163" spans="2:4" s="304" customFormat="1" x14ac:dyDescent="0.2">
      <c r="B1163" s="324"/>
      <c r="C1163" s="324"/>
      <c r="D1163" s="324"/>
    </row>
    <row r="1164" spans="2:4" s="304" customFormat="1" x14ac:dyDescent="0.2">
      <c r="B1164" s="324"/>
      <c r="C1164" s="324"/>
      <c r="D1164" s="324"/>
    </row>
    <row r="1165" spans="2:4" s="304" customFormat="1" x14ac:dyDescent="0.2">
      <c r="B1165" s="324"/>
      <c r="C1165" s="324"/>
      <c r="D1165" s="324"/>
    </row>
    <row r="1166" spans="2:4" s="304" customFormat="1" x14ac:dyDescent="0.2">
      <c r="B1166" s="324"/>
      <c r="C1166" s="324"/>
      <c r="D1166" s="324"/>
    </row>
    <row r="1167" spans="2:4" s="304" customFormat="1" x14ac:dyDescent="0.2">
      <c r="B1167" s="324"/>
      <c r="C1167" s="324"/>
      <c r="D1167" s="324"/>
    </row>
    <row r="1168" spans="2:4" s="304" customFormat="1" x14ac:dyDescent="0.2">
      <c r="B1168" s="324"/>
      <c r="C1168" s="324"/>
      <c r="D1168" s="324"/>
    </row>
    <row r="1169" spans="2:4" s="304" customFormat="1" x14ac:dyDescent="0.2">
      <c r="B1169" s="324"/>
      <c r="C1169" s="324"/>
      <c r="D1169" s="324"/>
    </row>
    <row r="1170" spans="2:4" s="304" customFormat="1" x14ac:dyDescent="0.2">
      <c r="B1170" s="324"/>
      <c r="C1170" s="324"/>
      <c r="D1170" s="324"/>
    </row>
    <row r="1171" spans="2:4" s="304" customFormat="1" x14ac:dyDescent="0.2">
      <c r="B1171" s="324"/>
      <c r="C1171" s="324"/>
      <c r="D1171" s="324"/>
    </row>
    <row r="1172" spans="2:4" s="304" customFormat="1" x14ac:dyDescent="0.2">
      <c r="B1172" s="324"/>
      <c r="C1172" s="324"/>
      <c r="D1172" s="324"/>
    </row>
    <row r="1173" spans="2:4" s="304" customFormat="1" x14ac:dyDescent="0.2">
      <c r="B1173" s="324"/>
      <c r="C1173" s="324"/>
      <c r="D1173" s="324"/>
    </row>
    <row r="1174" spans="2:4" s="304" customFormat="1" x14ac:dyDescent="0.2">
      <c r="B1174" s="324"/>
      <c r="C1174" s="324"/>
      <c r="D1174" s="324"/>
    </row>
    <row r="1175" spans="2:4" s="304" customFormat="1" x14ac:dyDescent="0.2">
      <c r="B1175" s="324"/>
      <c r="C1175" s="324"/>
      <c r="D1175" s="324"/>
    </row>
    <row r="1176" spans="2:4" s="304" customFormat="1" x14ac:dyDescent="0.2">
      <c r="B1176" s="324"/>
      <c r="C1176" s="324"/>
      <c r="D1176" s="324"/>
    </row>
    <row r="1177" spans="2:4" s="304" customFormat="1" x14ac:dyDescent="0.2">
      <c r="B1177" s="324"/>
      <c r="C1177" s="324"/>
      <c r="D1177" s="324"/>
    </row>
    <row r="1178" spans="2:4" s="304" customFormat="1" x14ac:dyDescent="0.2">
      <c r="B1178" s="324"/>
      <c r="C1178" s="324"/>
      <c r="D1178" s="324"/>
    </row>
    <row r="1179" spans="2:4" s="304" customFormat="1" x14ac:dyDescent="0.2">
      <c r="B1179" s="324"/>
      <c r="C1179" s="324"/>
      <c r="D1179" s="324"/>
    </row>
    <row r="1180" spans="2:4" s="304" customFormat="1" x14ac:dyDescent="0.2">
      <c r="B1180" s="324"/>
      <c r="C1180" s="324"/>
      <c r="D1180" s="324"/>
    </row>
    <row r="1181" spans="2:4" s="304" customFormat="1" x14ac:dyDescent="0.2">
      <c r="B1181" s="324"/>
      <c r="C1181" s="324"/>
      <c r="D1181" s="324"/>
    </row>
    <row r="1182" spans="2:4" s="304" customFormat="1" x14ac:dyDescent="0.2">
      <c r="B1182" s="324"/>
      <c r="C1182" s="324"/>
      <c r="D1182" s="324"/>
    </row>
    <row r="1183" spans="2:4" s="304" customFormat="1" x14ac:dyDescent="0.2">
      <c r="B1183" s="324"/>
      <c r="C1183" s="324"/>
      <c r="D1183" s="324"/>
    </row>
    <row r="1184" spans="2:4" s="304" customFormat="1" x14ac:dyDescent="0.2">
      <c r="B1184" s="324"/>
      <c r="C1184" s="324"/>
      <c r="D1184" s="324"/>
    </row>
    <row r="1185" spans="2:4" s="304" customFormat="1" x14ac:dyDescent="0.2">
      <c r="B1185" s="324"/>
      <c r="C1185" s="324"/>
      <c r="D1185" s="324"/>
    </row>
    <row r="1186" spans="2:4" s="304" customFormat="1" x14ac:dyDescent="0.2">
      <c r="B1186" s="324"/>
      <c r="C1186" s="324"/>
      <c r="D1186" s="324"/>
    </row>
    <row r="1187" spans="2:4" s="304" customFormat="1" x14ac:dyDescent="0.2">
      <c r="B1187" s="324"/>
      <c r="C1187" s="324"/>
      <c r="D1187" s="324"/>
    </row>
    <row r="1188" spans="2:4" s="304" customFormat="1" x14ac:dyDescent="0.2">
      <c r="B1188" s="324"/>
      <c r="C1188" s="324"/>
      <c r="D1188" s="324"/>
    </row>
    <row r="1189" spans="2:4" s="304" customFormat="1" x14ac:dyDescent="0.2">
      <c r="B1189" s="324"/>
      <c r="C1189" s="324"/>
      <c r="D1189" s="324"/>
    </row>
    <row r="1190" spans="2:4" s="304" customFormat="1" x14ac:dyDescent="0.2">
      <c r="B1190" s="324"/>
      <c r="C1190" s="324"/>
      <c r="D1190" s="324"/>
    </row>
    <row r="1191" spans="2:4" s="304" customFormat="1" x14ac:dyDescent="0.2">
      <c r="B1191" s="324"/>
      <c r="C1191" s="324"/>
      <c r="D1191" s="324"/>
    </row>
    <row r="1192" spans="2:4" s="304" customFormat="1" x14ac:dyDescent="0.2">
      <c r="B1192" s="324"/>
      <c r="C1192" s="324"/>
      <c r="D1192" s="324"/>
    </row>
    <row r="1193" spans="2:4" s="304" customFormat="1" x14ac:dyDescent="0.2">
      <c r="B1193" s="324"/>
      <c r="C1193" s="324"/>
      <c r="D1193" s="324"/>
    </row>
    <row r="1194" spans="2:4" s="304" customFormat="1" x14ac:dyDescent="0.2">
      <c r="B1194" s="324"/>
      <c r="C1194" s="324"/>
      <c r="D1194" s="324"/>
    </row>
    <row r="1195" spans="2:4" s="304" customFormat="1" x14ac:dyDescent="0.2">
      <c r="B1195" s="324"/>
      <c r="C1195" s="324"/>
      <c r="D1195" s="324"/>
    </row>
    <row r="1196" spans="2:4" s="304" customFormat="1" x14ac:dyDescent="0.2">
      <c r="B1196" s="324"/>
      <c r="C1196" s="324"/>
      <c r="D1196" s="324"/>
    </row>
    <row r="1197" spans="2:4" s="304" customFormat="1" x14ac:dyDescent="0.2">
      <c r="B1197" s="324"/>
      <c r="C1197" s="324"/>
      <c r="D1197" s="324"/>
    </row>
    <row r="1198" spans="2:4" s="304" customFormat="1" x14ac:dyDescent="0.2">
      <c r="B1198" s="324"/>
      <c r="C1198" s="324"/>
      <c r="D1198" s="324"/>
    </row>
    <row r="1199" spans="2:4" s="304" customFormat="1" x14ac:dyDescent="0.2">
      <c r="B1199" s="324"/>
      <c r="C1199" s="324"/>
      <c r="D1199" s="324"/>
    </row>
    <row r="1200" spans="2:4" s="304" customFormat="1" x14ac:dyDescent="0.2">
      <c r="B1200" s="324"/>
      <c r="C1200" s="324"/>
      <c r="D1200" s="324"/>
    </row>
    <row r="1201" spans="2:4" s="304" customFormat="1" x14ac:dyDescent="0.2">
      <c r="B1201" s="324"/>
      <c r="C1201" s="324"/>
      <c r="D1201" s="324"/>
    </row>
    <row r="1202" spans="2:4" s="304" customFormat="1" x14ac:dyDescent="0.2">
      <c r="B1202" s="324"/>
      <c r="C1202" s="324"/>
      <c r="D1202" s="324"/>
    </row>
    <row r="1203" spans="2:4" s="304" customFormat="1" x14ac:dyDescent="0.2">
      <c r="B1203" s="324"/>
      <c r="C1203" s="324"/>
      <c r="D1203" s="324"/>
    </row>
    <row r="1204" spans="2:4" s="304" customFormat="1" x14ac:dyDescent="0.2">
      <c r="B1204" s="324"/>
      <c r="C1204" s="324"/>
      <c r="D1204" s="324"/>
    </row>
    <row r="1205" spans="2:4" s="304" customFormat="1" x14ac:dyDescent="0.2">
      <c r="B1205" s="324"/>
      <c r="C1205" s="324"/>
      <c r="D1205" s="324"/>
    </row>
    <row r="1206" spans="2:4" s="304" customFormat="1" x14ac:dyDescent="0.2">
      <c r="B1206" s="324"/>
      <c r="C1206" s="324"/>
      <c r="D1206" s="324"/>
    </row>
    <row r="1207" spans="2:4" s="304" customFormat="1" x14ac:dyDescent="0.2">
      <c r="B1207" s="324"/>
      <c r="C1207" s="324"/>
      <c r="D1207" s="324"/>
    </row>
    <row r="1208" spans="2:4" s="304" customFormat="1" x14ac:dyDescent="0.2">
      <c r="B1208" s="324"/>
      <c r="C1208" s="324"/>
      <c r="D1208" s="324"/>
    </row>
    <row r="1209" spans="2:4" s="304" customFormat="1" x14ac:dyDescent="0.2">
      <c r="B1209" s="324"/>
      <c r="C1209" s="324"/>
      <c r="D1209" s="324"/>
    </row>
    <row r="1210" spans="2:4" s="304" customFormat="1" x14ac:dyDescent="0.2">
      <c r="B1210" s="324"/>
      <c r="C1210" s="324"/>
      <c r="D1210" s="324"/>
    </row>
    <row r="1211" spans="2:4" s="304" customFormat="1" x14ac:dyDescent="0.2">
      <c r="B1211" s="324"/>
      <c r="C1211" s="324"/>
      <c r="D1211" s="324"/>
    </row>
    <row r="1212" spans="2:4" s="304" customFormat="1" x14ac:dyDescent="0.2">
      <c r="B1212" s="324"/>
      <c r="C1212" s="324"/>
      <c r="D1212" s="324"/>
    </row>
    <row r="1213" spans="2:4" s="304" customFormat="1" x14ac:dyDescent="0.2">
      <c r="B1213" s="324"/>
      <c r="C1213" s="324"/>
      <c r="D1213" s="324"/>
    </row>
    <row r="1214" spans="2:4" s="304" customFormat="1" x14ac:dyDescent="0.2">
      <c r="B1214" s="324"/>
      <c r="C1214" s="324"/>
      <c r="D1214" s="324"/>
    </row>
    <row r="1215" spans="2:4" s="304" customFormat="1" x14ac:dyDescent="0.2">
      <c r="B1215" s="324"/>
      <c r="C1215" s="324"/>
      <c r="D1215" s="324"/>
    </row>
    <row r="1216" spans="2:4" s="304" customFormat="1" x14ac:dyDescent="0.2">
      <c r="B1216" s="324"/>
      <c r="C1216" s="324"/>
      <c r="D1216" s="324"/>
    </row>
    <row r="1217" spans="2:4" s="304" customFormat="1" x14ac:dyDescent="0.2">
      <c r="B1217" s="324"/>
      <c r="C1217" s="324"/>
      <c r="D1217" s="324"/>
    </row>
    <row r="1218" spans="2:4" s="304" customFormat="1" x14ac:dyDescent="0.2">
      <c r="B1218" s="324"/>
      <c r="C1218" s="324"/>
      <c r="D1218" s="324"/>
    </row>
    <row r="1219" spans="2:4" s="304" customFormat="1" x14ac:dyDescent="0.2">
      <c r="B1219" s="324"/>
      <c r="C1219" s="324"/>
      <c r="D1219" s="324"/>
    </row>
    <row r="1220" spans="2:4" s="304" customFormat="1" x14ac:dyDescent="0.2">
      <c r="B1220" s="324"/>
      <c r="C1220" s="324"/>
      <c r="D1220" s="324"/>
    </row>
    <row r="1221" spans="2:4" s="304" customFormat="1" x14ac:dyDescent="0.2">
      <c r="B1221" s="324"/>
      <c r="C1221" s="324"/>
      <c r="D1221" s="324"/>
    </row>
    <row r="1222" spans="2:4" s="304" customFormat="1" x14ac:dyDescent="0.2">
      <c r="B1222" s="324"/>
      <c r="C1222" s="324"/>
      <c r="D1222" s="324"/>
    </row>
    <row r="1223" spans="2:4" s="304" customFormat="1" x14ac:dyDescent="0.2">
      <c r="B1223" s="324"/>
      <c r="C1223" s="324"/>
      <c r="D1223" s="324"/>
    </row>
    <row r="1224" spans="2:4" s="304" customFormat="1" x14ac:dyDescent="0.2">
      <c r="B1224" s="324"/>
      <c r="C1224" s="324"/>
      <c r="D1224" s="324"/>
    </row>
    <row r="1225" spans="2:4" s="304" customFormat="1" x14ac:dyDescent="0.2">
      <c r="B1225" s="324"/>
      <c r="C1225" s="324"/>
      <c r="D1225" s="324"/>
    </row>
    <row r="1226" spans="2:4" s="304" customFormat="1" x14ac:dyDescent="0.2">
      <c r="B1226" s="324"/>
      <c r="C1226" s="324"/>
      <c r="D1226" s="324"/>
    </row>
    <row r="1227" spans="2:4" s="304" customFormat="1" x14ac:dyDescent="0.2">
      <c r="B1227" s="324"/>
      <c r="C1227" s="324"/>
      <c r="D1227" s="324"/>
    </row>
    <row r="1228" spans="2:4" s="304" customFormat="1" x14ac:dyDescent="0.2">
      <c r="B1228" s="324"/>
      <c r="C1228" s="324"/>
      <c r="D1228" s="324"/>
    </row>
    <row r="1229" spans="2:4" s="304" customFormat="1" x14ac:dyDescent="0.2">
      <c r="B1229" s="324"/>
      <c r="C1229" s="324"/>
      <c r="D1229" s="324"/>
    </row>
    <row r="1230" spans="2:4" s="304" customFormat="1" x14ac:dyDescent="0.2">
      <c r="B1230" s="324"/>
      <c r="C1230" s="324"/>
      <c r="D1230" s="324"/>
    </row>
    <row r="1231" spans="2:4" s="304" customFormat="1" x14ac:dyDescent="0.2">
      <c r="B1231" s="324"/>
      <c r="C1231" s="324"/>
      <c r="D1231" s="324"/>
    </row>
    <row r="1232" spans="2:4" s="304" customFormat="1" x14ac:dyDescent="0.2">
      <c r="B1232" s="324"/>
      <c r="C1232" s="324"/>
      <c r="D1232" s="324"/>
    </row>
    <row r="1233" spans="2:4" s="304" customFormat="1" x14ac:dyDescent="0.2">
      <c r="B1233" s="324"/>
      <c r="C1233" s="324"/>
      <c r="D1233" s="324"/>
    </row>
    <row r="1234" spans="2:4" s="304" customFormat="1" x14ac:dyDescent="0.2">
      <c r="B1234" s="324"/>
      <c r="C1234" s="324"/>
      <c r="D1234" s="324"/>
    </row>
    <row r="1235" spans="2:4" s="304" customFormat="1" x14ac:dyDescent="0.2">
      <c r="B1235" s="324"/>
      <c r="C1235" s="324"/>
      <c r="D1235" s="324"/>
    </row>
    <row r="1236" spans="2:4" s="304" customFormat="1" x14ac:dyDescent="0.2">
      <c r="B1236" s="324"/>
      <c r="C1236" s="324"/>
      <c r="D1236" s="324"/>
    </row>
    <row r="1237" spans="2:4" s="304" customFormat="1" x14ac:dyDescent="0.2">
      <c r="B1237" s="324"/>
      <c r="C1237" s="324"/>
      <c r="D1237" s="324"/>
    </row>
    <row r="1238" spans="2:4" s="304" customFormat="1" x14ac:dyDescent="0.2">
      <c r="B1238" s="324"/>
      <c r="C1238" s="324"/>
      <c r="D1238" s="324"/>
    </row>
    <row r="1239" spans="2:4" s="304" customFormat="1" x14ac:dyDescent="0.2">
      <c r="B1239" s="324"/>
      <c r="C1239" s="324"/>
      <c r="D1239" s="324"/>
    </row>
    <row r="1240" spans="2:4" s="304" customFormat="1" x14ac:dyDescent="0.2">
      <c r="B1240" s="324"/>
      <c r="C1240" s="324"/>
      <c r="D1240" s="324"/>
    </row>
    <row r="1241" spans="2:4" s="304" customFormat="1" x14ac:dyDescent="0.2">
      <c r="B1241" s="324"/>
      <c r="C1241" s="324"/>
      <c r="D1241" s="324"/>
    </row>
    <row r="1242" spans="2:4" s="304" customFormat="1" x14ac:dyDescent="0.2">
      <c r="B1242" s="324"/>
      <c r="C1242" s="324"/>
      <c r="D1242" s="324"/>
    </row>
    <row r="1243" spans="2:4" s="304" customFormat="1" x14ac:dyDescent="0.2">
      <c r="B1243" s="324"/>
      <c r="C1243" s="324"/>
      <c r="D1243" s="324"/>
    </row>
    <row r="1244" spans="2:4" s="304" customFormat="1" x14ac:dyDescent="0.2">
      <c r="B1244" s="324"/>
      <c r="C1244" s="324"/>
      <c r="D1244" s="324"/>
    </row>
    <row r="1245" spans="2:4" s="304" customFormat="1" x14ac:dyDescent="0.2">
      <c r="B1245" s="324"/>
      <c r="C1245" s="324"/>
      <c r="D1245" s="324"/>
    </row>
    <row r="1246" spans="2:4" s="304" customFormat="1" x14ac:dyDescent="0.2">
      <c r="B1246" s="324"/>
      <c r="C1246" s="324"/>
      <c r="D1246" s="324"/>
    </row>
    <row r="1247" spans="2:4" s="304" customFormat="1" x14ac:dyDescent="0.2">
      <c r="B1247" s="324"/>
      <c r="C1247" s="324"/>
      <c r="D1247" s="324"/>
    </row>
    <row r="1248" spans="2:4" s="304" customFormat="1" x14ac:dyDescent="0.2">
      <c r="B1248" s="324"/>
      <c r="C1248" s="324"/>
      <c r="D1248" s="324"/>
    </row>
    <row r="1249" spans="2:4" s="304" customFormat="1" x14ac:dyDescent="0.2">
      <c r="B1249" s="324"/>
      <c r="C1249" s="324"/>
      <c r="D1249" s="324"/>
    </row>
    <row r="1250" spans="2:4" s="304" customFormat="1" x14ac:dyDescent="0.2">
      <c r="B1250" s="324"/>
      <c r="C1250" s="324"/>
      <c r="D1250" s="324"/>
    </row>
    <row r="1251" spans="2:4" s="304" customFormat="1" x14ac:dyDescent="0.2">
      <c r="B1251" s="324"/>
      <c r="C1251" s="324"/>
      <c r="D1251" s="324"/>
    </row>
    <row r="1252" spans="2:4" s="304" customFormat="1" x14ac:dyDescent="0.2">
      <c r="B1252" s="324"/>
      <c r="C1252" s="324"/>
      <c r="D1252" s="324"/>
    </row>
    <row r="1253" spans="2:4" s="304" customFormat="1" x14ac:dyDescent="0.2">
      <c r="B1253" s="324"/>
      <c r="C1253" s="324"/>
      <c r="D1253" s="324"/>
    </row>
    <row r="1254" spans="2:4" s="304" customFormat="1" x14ac:dyDescent="0.2">
      <c r="B1254" s="324"/>
      <c r="C1254" s="324"/>
      <c r="D1254" s="324"/>
    </row>
    <row r="1255" spans="2:4" s="304" customFormat="1" x14ac:dyDescent="0.2">
      <c r="B1255" s="324"/>
      <c r="C1255" s="324"/>
      <c r="D1255" s="324"/>
    </row>
    <row r="1256" spans="2:4" s="304" customFormat="1" x14ac:dyDescent="0.2">
      <c r="B1256" s="324"/>
      <c r="C1256" s="324"/>
      <c r="D1256" s="324"/>
    </row>
    <row r="1257" spans="2:4" s="304" customFormat="1" x14ac:dyDescent="0.2">
      <c r="B1257" s="324"/>
      <c r="C1257" s="324"/>
      <c r="D1257" s="324"/>
    </row>
    <row r="1258" spans="2:4" s="304" customFormat="1" x14ac:dyDescent="0.2">
      <c r="B1258" s="324"/>
      <c r="C1258" s="324"/>
      <c r="D1258" s="324"/>
    </row>
    <row r="1259" spans="2:4" s="304" customFormat="1" x14ac:dyDescent="0.2">
      <c r="B1259" s="324"/>
      <c r="C1259" s="324"/>
      <c r="D1259" s="324"/>
    </row>
    <row r="1260" spans="2:4" s="304" customFormat="1" x14ac:dyDescent="0.2">
      <c r="B1260" s="324"/>
      <c r="C1260" s="324"/>
      <c r="D1260" s="324"/>
    </row>
    <row r="1261" spans="2:4" s="304" customFormat="1" x14ac:dyDescent="0.2">
      <c r="B1261" s="324"/>
      <c r="C1261" s="324"/>
      <c r="D1261" s="324"/>
    </row>
    <row r="1262" spans="2:4" s="304" customFormat="1" x14ac:dyDescent="0.2">
      <c r="B1262" s="324"/>
      <c r="C1262" s="324"/>
      <c r="D1262" s="324"/>
    </row>
    <row r="1263" spans="2:4" s="304" customFormat="1" x14ac:dyDescent="0.2">
      <c r="B1263" s="324"/>
      <c r="C1263" s="324"/>
      <c r="D1263" s="324"/>
    </row>
    <row r="1264" spans="2:4" s="304" customFormat="1" x14ac:dyDescent="0.2">
      <c r="B1264" s="324"/>
      <c r="C1264" s="324"/>
      <c r="D1264" s="324"/>
    </row>
    <row r="1265" spans="2:4" s="304" customFormat="1" x14ac:dyDescent="0.2">
      <c r="B1265" s="324"/>
      <c r="C1265" s="324"/>
      <c r="D1265" s="324"/>
    </row>
    <row r="1266" spans="2:4" s="304" customFormat="1" x14ac:dyDescent="0.2">
      <c r="B1266" s="324"/>
      <c r="C1266" s="324"/>
      <c r="D1266" s="324"/>
    </row>
    <row r="1267" spans="2:4" s="304" customFormat="1" x14ac:dyDescent="0.2">
      <c r="B1267" s="324"/>
      <c r="C1267" s="324"/>
      <c r="D1267" s="324"/>
    </row>
    <row r="1268" spans="2:4" s="304" customFormat="1" x14ac:dyDescent="0.2">
      <c r="B1268" s="324"/>
      <c r="C1268" s="324"/>
      <c r="D1268" s="324"/>
    </row>
    <row r="1269" spans="2:4" s="304" customFormat="1" x14ac:dyDescent="0.2">
      <c r="B1269" s="324"/>
      <c r="C1269" s="324"/>
      <c r="D1269" s="324"/>
    </row>
    <row r="1270" spans="2:4" s="304" customFormat="1" x14ac:dyDescent="0.2">
      <c r="B1270" s="324"/>
      <c r="C1270" s="324"/>
      <c r="D1270" s="324"/>
    </row>
    <row r="1271" spans="2:4" s="304" customFormat="1" x14ac:dyDescent="0.2">
      <c r="B1271" s="324"/>
      <c r="C1271" s="324"/>
      <c r="D1271" s="324"/>
    </row>
    <row r="1272" spans="2:4" s="304" customFormat="1" x14ac:dyDescent="0.2">
      <c r="B1272" s="324"/>
      <c r="C1272" s="324"/>
      <c r="D1272" s="324"/>
    </row>
    <row r="1273" spans="2:4" s="304" customFormat="1" x14ac:dyDescent="0.2">
      <c r="B1273" s="324"/>
      <c r="C1273" s="324"/>
      <c r="D1273" s="324"/>
    </row>
    <row r="1274" spans="2:4" s="304" customFormat="1" x14ac:dyDescent="0.2">
      <c r="B1274" s="324"/>
      <c r="C1274" s="324"/>
      <c r="D1274" s="324"/>
    </row>
    <row r="1275" spans="2:4" s="304" customFormat="1" x14ac:dyDescent="0.2">
      <c r="B1275" s="324"/>
      <c r="C1275" s="324"/>
      <c r="D1275" s="324"/>
    </row>
    <row r="1276" spans="2:4" s="304" customFormat="1" x14ac:dyDescent="0.2">
      <c r="B1276" s="324"/>
      <c r="C1276" s="324"/>
      <c r="D1276" s="324"/>
    </row>
    <row r="1277" spans="2:4" s="304" customFormat="1" x14ac:dyDescent="0.2">
      <c r="B1277" s="324"/>
      <c r="C1277" s="324"/>
      <c r="D1277" s="324"/>
    </row>
    <row r="1278" spans="2:4" s="304" customFormat="1" x14ac:dyDescent="0.2">
      <c r="B1278" s="324"/>
      <c r="C1278" s="324"/>
      <c r="D1278" s="324"/>
    </row>
    <row r="1279" spans="2:4" s="304" customFormat="1" x14ac:dyDescent="0.2">
      <c r="B1279" s="324"/>
      <c r="C1279" s="324"/>
      <c r="D1279" s="324"/>
    </row>
    <row r="1280" spans="2:4" s="304" customFormat="1" x14ac:dyDescent="0.2">
      <c r="B1280" s="324"/>
      <c r="C1280" s="324"/>
      <c r="D1280" s="324"/>
    </row>
    <row r="1281" spans="2:4" s="304" customFormat="1" x14ac:dyDescent="0.2">
      <c r="B1281" s="324"/>
      <c r="C1281" s="324"/>
      <c r="D1281" s="324"/>
    </row>
    <row r="1282" spans="2:4" s="304" customFormat="1" x14ac:dyDescent="0.2">
      <c r="B1282" s="324"/>
      <c r="C1282" s="324"/>
      <c r="D1282" s="324"/>
    </row>
    <row r="1283" spans="2:4" s="304" customFormat="1" x14ac:dyDescent="0.2">
      <c r="B1283" s="324"/>
      <c r="C1283" s="324"/>
      <c r="D1283" s="324"/>
    </row>
    <row r="1284" spans="2:4" s="304" customFormat="1" x14ac:dyDescent="0.2">
      <c r="B1284" s="324"/>
      <c r="C1284" s="324"/>
      <c r="D1284" s="324"/>
    </row>
    <row r="1285" spans="2:4" s="304" customFormat="1" x14ac:dyDescent="0.2">
      <c r="B1285" s="324"/>
      <c r="C1285" s="324"/>
      <c r="D1285" s="324"/>
    </row>
    <row r="1286" spans="2:4" s="304" customFormat="1" x14ac:dyDescent="0.2">
      <c r="B1286" s="324"/>
      <c r="C1286" s="324"/>
      <c r="D1286" s="324"/>
    </row>
    <row r="1287" spans="2:4" s="304" customFormat="1" x14ac:dyDescent="0.2">
      <c r="B1287" s="324"/>
      <c r="C1287" s="324"/>
      <c r="D1287" s="324"/>
    </row>
    <row r="1288" spans="2:4" s="304" customFormat="1" x14ac:dyDescent="0.2">
      <c r="B1288" s="324"/>
      <c r="C1288" s="324"/>
      <c r="D1288" s="324"/>
    </row>
    <row r="1289" spans="2:4" s="304" customFormat="1" x14ac:dyDescent="0.2">
      <c r="B1289" s="324"/>
      <c r="C1289" s="324"/>
      <c r="D1289" s="324"/>
    </row>
    <row r="1290" spans="2:4" s="304" customFormat="1" x14ac:dyDescent="0.2">
      <c r="B1290" s="324"/>
      <c r="C1290" s="324"/>
      <c r="D1290" s="324"/>
    </row>
    <row r="1291" spans="2:4" s="304" customFormat="1" x14ac:dyDescent="0.2">
      <c r="B1291" s="324"/>
      <c r="C1291" s="324"/>
      <c r="D1291" s="324"/>
    </row>
    <row r="1292" spans="2:4" s="304" customFormat="1" x14ac:dyDescent="0.2">
      <c r="B1292" s="324"/>
      <c r="C1292" s="324"/>
      <c r="D1292" s="324"/>
    </row>
    <row r="1293" spans="2:4" s="304" customFormat="1" x14ac:dyDescent="0.2">
      <c r="B1293" s="324"/>
      <c r="C1293" s="324"/>
      <c r="D1293" s="324"/>
    </row>
    <row r="1294" spans="2:4" s="304" customFormat="1" x14ac:dyDescent="0.2">
      <c r="B1294" s="324"/>
      <c r="C1294" s="324"/>
      <c r="D1294" s="324"/>
    </row>
    <row r="1295" spans="2:4" s="304" customFormat="1" x14ac:dyDescent="0.2">
      <c r="B1295" s="324"/>
      <c r="C1295" s="324"/>
      <c r="D1295" s="324"/>
    </row>
    <row r="1296" spans="2:4" s="304" customFormat="1" x14ac:dyDescent="0.2">
      <c r="B1296" s="324"/>
      <c r="C1296" s="324"/>
      <c r="D1296" s="324"/>
    </row>
    <row r="1297" spans="2:4" s="304" customFormat="1" x14ac:dyDescent="0.2">
      <c r="B1297" s="324"/>
      <c r="C1297" s="324"/>
      <c r="D1297" s="324"/>
    </row>
    <row r="1298" spans="2:4" s="304" customFormat="1" x14ac:dyDescent="0.2">
      <c r="B1298" s="324"/>
      <c r="C1298" s="324"/>
      <c r="D1298" s="324"/>
    </row>
    <row r="1299" spans="2:4" s="304" customFormat="1" x14ac:dyDescent="0.2">
      <c r="B1299" s="324"/>
      <c r="C1299" s="324"/>
      <c r="D1299" s="324"/>
    </row>
    <row r="1300" spans="2:4" s="304" customFormat="1" x14ac:dyDescent="0.2">
      <c r="B1300" s="324"/>
      <c r="C1300" s="324"/>
      <c r="D1300" s="324"/>
    </row>
    <row r="1301" spans="2:4" s="304" customFormat="1" x14ac:dyDescent="0.2">
      <c r="B1301" s="324"/>
      <c r="C1301" s="324"/>
      <c r="D1301" s="324"/>
    </row>
    <row r="1302" spans="2:4" s="304" customFormat="1" x14ac:dyDescent="0.2">
      <c r="B1302" s="324"/>
      <c r="C1302" s="324"/>
      <c r="D1302" s="324"/>
    </row>
    <row r="1303" spans="2:4" s="304" customFormat="1" x14ac:dyDescent="0.2">
      <c r="B1303" s="324"/>
      <c r="C1303" s="324"/>
      <c r="D1303" s="324"/>
    </row>
    <row r="1304" spans="2:4" s="304" customFormat="1" x14ac:dyDescent="0.2">
      <c r="B1304" s="324"/>
      <c r="C1304" s="324"/>
      <c r="D1304" s="324"/>
    </row>
    <row r="1305" spans="2:4" s="304" customFormat="1" x14ac:dyDescent="0.2">
      <c r="B1305" s="324"/>
      <c r="C1305" s="324"/>
      <c r="D1305" s="324"/>
    </row>
    <row r="1306" spans="2:4" s="304" customFormat="1" x14ac:dyDescent="0.2">
      <c r="B1306" s="324"/>
      <c r="C1306" s="324"/>
      <c r="D1306" s="324"/>
    </row>
    <row r="1307" spans="2:4" s="304" customFormat="1" x14ac:dyDescent="0.2">
      <c r="B1307" s="324"/>
      <c r="C1307" s="324"/>
      <c r="D1307" s="324"/>
    </row>
    <row r="1308" spans="2:4" s="304" customFormat="1" x14ac:dyDescent="0.2">
      <c r="B1308" s="324"/>
      <c r="C1308" s="324"/>
      <c r="D1308" s="324"/>
    </row>
    <row r="1309" spans="2:4" s="304" customFormat="1" x14ac:dyDescent="0.2">
      <c r="B1309" s="324"/>
      <c r="C1309" s="324"/>
      <c r="D1309" s="324"/>
    </row>
    <row r="1310" spans="2:4" s="304" customFormat="1" x14ac:dyDescent="0.2">
      <c r="B1310" s="324"/>
      <c r="C1310" s="324"/>
      <c r="D1310" s="324"/>
    </row>
    <row r="1311" spans="2:4" s="304" customFormat="1" x14ac:dyDescent="0.2">
      <c r="B1311" s="324"/>
      <c r="C1311" s="324"/>
      <c r="D1311" s="324"/>
    </row>
    <row r="1312" spans="2:4" s="304" customFormat="1" x14ac:dyDescent="0.2">
      <c r="B1312" s="324"/>
      <c r="C1312" s="324"/>
      <c r="D1312" s="324"/>
    </row>
    <row r="1313" spans="2:4" s="304" customFormat="1" x14ac:dyDescent="0.2">
      <c r="B1313" s="324"/>
      <c r="C1313" s="324"/>
      <c r="D1313" s="324"/>
    </row>
    <row r="1314" spans="2:4" s="304" customFormat="1" x14ac:dyDescent="0.2">
      <c r="B1314" s="324"/>
      <c r="C1314" s="324"/>
      <c r="D1314" s="324"/>
    </row>
    <row r="1315" spans="2:4" s="304" customFormat="1" x14ac:dyDescent="0.2">
      <c r="B1315" s="324"/>
      <c r="C1315" s="324"/>
      <c r="D1315" s="324"/>
    </row>
    <row r="1316" spans="2:4" s="304" customFormat="1" x14ac:dyDescent="0.2">
      <c r="B1316" s="324"/>
      <c r="C1316" s="324"/>
      <c r="D1316" s="324"/>
    </row>
    <row r="1317" spans="2:4" s="304" customFormat="1" x14ac:dyDescent="0.2">
      <c r="B1317" s="324"/>
      <c r="C1317" s="324"/>
      <c r="D1317" s="324"/>
    </row>
    <row r="1318" spans="2:4" s="304" customFormat="1" x14ac:dyDescent="0.2">
      <c r="B1318" s="324"/>
      <c r="C1318" s="324"/>
      <c r="D1318" s="324"/>
    </row>
    <row r="1319" spans="2:4" s="304" customFormat="1" x14ac:dyDescent="0.2">
      <c r="B1319" s="324"/>
      <c r="C1319" s="324"/>
      <c r="D1319" s="324"/>
    </row>
    <row r="1320" spans="2:4" s="304" customFormat="1" x14ac:dyDescent="0.2">
      <c r="B1320" s="324"/>
      <c r="C1320" s="324"/>
      <c r="D1320" s="324"/>
    </row>
    <row r="1321" spans="2:4" s="304" customFormat="1" x14ac:dyDescent="0.2">
      <c r="B1321" s="324"/>
      <c r="C1321" s="324"/>
      <c r="D1321" s="324"/>
    </row>
    <row r="1322" spans="2:4" s="304" customFormat="1" x14ac:dyDescent="0.2">
      <c r="B1322" s="324"/>
      <c r="C1322" s="324"/>
      <c r="D1322" s="324"/>
    </row>
    <row r="1323" spans="2:4" s="304" customFormat="1" x14ac:dyDescent="0.2">
      <c r="B1323" s="324"/>
      <c r="C1323" s="324"/>
      <c r="D1323" s="324"/>
    </row>
    <row r="1324" spans="2:4" s="304" customFormat="1" x14ac:dyDescent="0.2">
      <c r="B1324" s="324"/>
      <c r="C1324" s="324"/>
      <c r="D1324" s="324"/>
    </row>
    <row r="1325" spans="2:4" s="304" customFormat="1" x14ac:dyDescent="0.2">
      <c r="B1325" s="324"/>
      <c r="C1325" s="324"/>
      <c r="D1325" s="324"/>
    </row>
    <row r="1326" spans="2:4" s="304" customFormat="1" x14ac:dyDescent="0.2">
      <c r="B1326" s="324"/>
      <c r="C1326" s="324"/>
      <c r="D1326" s="324"/>
    </row>
    <row r="1327" spans="2:4" s="304" customFormat="1" x14ac:dyDescent="0.2">
      <c r="B1327" s="324"/>
      <c r="C1327" s="324"/>
      <c r="D1327" s="324"/>
    </row>
    <row r="1328" spans="2:4" s="304" customFormat="1" x14ac:dyDescent="0.2">
      <c r="B1328" s="324"/>
      <c r="C1328" s="324"/>
      <c r="D1328" s="324"/>
    </row>
    <row r="1329" spans="2:4" s="304" customFormat="1" x14ac:dyDescent="0.2">
      <c r="B1329" s="324"/>
      <c r="C1329" s="324"/>
      <c r="D1329" s="324"/>
    </row>
    <row r="1330" spans="2:4" s="304" customFormat="1" x14ac:dyDescent="0.2">
      <c r="B1330" s="324"/>
      <c r="C1330" s="324"/>
      <c r="D1330" s="324"/>
    </row>
    <row r="1331" spans="2:4" s="304" customFormat="1" x14ac:dyDescent="0.2">
      <c r="B1331" s="324"/>
      <c r="C1331" s="324"/>
      <c r="D1331" s="324"/>
    </row>
    <row r="1332" spans="2:4" s="304" customFormat="1" x14ac:dyDescent="0.2">
      <c r="B1332" s="324"/>
      <c r="C1332" s="324"/>
      <c r="D1332" s="324"/>
    </row>
    <row r="1333" spans="2:4" s="304" customFormat="1" x14ac:dyDescent="0.2">
      <c r="B1333" s="324"/>
      <c r="C1333" s="324"/>
      <c r="D1333" s="324"/>
    </row>
    <row r="1334" spans="2:4" s="304" customFormat="1" x14ac:dyDescent="0.2">
      <c r="B1334" s="324"/>
      <c r="C1334" s="324"/>
      <c r="D1334" s="324"/>
    </row>
    <row r="1335" spans="2:4" s="304" customFormat="1" x14ac:dyDescent="0.2">
      <c r="B1335" s="324"/>
      <c r="C1335" s="324"/>
      <c r="D1335" s="324"/>
    </row>
    <row r="1336" spans="2:4" s="304" customFormat="1" x14ac:dyDescent="0.2">
      <c r="B1336" s="324"/>
      <c r="C1336" s="324"/>
      <c r="D1336" s="324"/>
    </row>
    <row r="1337" spans="2:4" s="304" customFormat="1" x14ac:dyDescent="0.2">
      <c r="B1337" s="324"/>
      <c r="C1337" s="324"/>
      <c r="D1337" s="324"/>
    </row>
    <row r="1338" spans="2:4" s="304" customFormat="1" x14ac:dyDescent="0.2">
      <c r="B1338" s="324"/>
      <c r="C1338" s="324"/>
      <c r="D1338" s="324"/>
    </row>
    <row r="1339" spans="2:4" s="304" customFormat="1" x14ac:dyDescent="0.2">
      <c r="B1339" s="324"/>
      <c r="C1339" s="324"/>
      <c r="D1339" s="324"/>
    </row>
    <row r="1340" spans="2:4" s="304" customFormat="1" x14ac:dyDescent="0.2">
      <c r="B1340" s="324"/>
      <c r="C1340" s="324"/>
      <c r="D1340" s="324"/>
    </row>
    <row r="1341" spans="2:4" s="304" customFormat="1" x14ac:dyDescent="0.2">
      <c r="B1341" s="324"/>
      <c r="C1341" s="324"/>
      <c r="D1341" s="324"/>
    </row>
    <row r="1342" spans="2:4" s="304" customFormat="1" x14ac:dyDescent="0.2">
      <c r="B1342" s="324"/>
      <c r="C1342" s="324"/>
      <c r="D1342" s="324"/>
    </row>
    <row r="1343" spans="2:4" s="304" customFormat="1" x14ac:dyDescent="0.2">
      <c r="B1343" s="324"/>
      <c r="C1343" s="324"/>
      <c r="D1343" s="324"/>
    </row>
    <row r="1344" spans="2:4" s="304" customFormat="1" x14ac:dyDescent="0.2">
      <c r="B1344" s="324"/>
      <c r="C1344" s="324"/>
      <c r="D1344" s="324"/>
    </row>
    <row r="1345" spans="2:4" s="304" customFormat="1" x14ac:dyDescent="0.2">
      <c r="B1345" s="324"/>
      <c r="C1345" s="324"/>
      <c r="D1345" s="324"/>
    </row>
    <row r="1346" spans="2:4" s="304" customFormat="1" x14ac:dyDescent="0.2">
      <c r="B1346" s="324"/>
      <c r="C1346" s="324"/>
      <c r="D1346" s="324"/>
    </row>
    <row r="1347" spans="2:4" s="304" customFormat="1" x14ac:dyDescent="0.2">
      <c r="B1347" s="324"/>
      <c r="C1347" s="324"/>
      <c r="D1347" s="324"/>
    </row>
    <row r="1348" spans="2:4" s="304" customFormat="1" x14ac:dyDescent="0.2">
      <c r="B1348" s="324"/>
      <c r="C1348" s="324"/>
      <c r="D1348" s="324"/>
    </row>
    <row r="1349" spans="2:4" s="304" customFormat="1" x14ac:dyDescent="0.2">
      <c r="B1349" s="324"/>
      <c r="C1349" s="324"/>
      <c r="D1349" s="324"/>
    </row>
    <row r="1350" spans="2:4" s="304" customFormat="1" x14ac:dyDescent="0.2">
      <c r="B1350" s="324"/>
      <c r="C1350" s="324"/>
      <c r="D1350" s="324"/>
    </row>
    <row r="1351" spans="2:4" s="304" customFormat="1" x14ac:dyDescent="0.2">
      <c r="B1351" s="324"/>
      <c r="C1351" s="324"/>
      <c r="D1351" s="324"/>
    </row>
    <row r="1352" spans="2:4" s="304" customFormat="1" x14ac:dyDescent="0.2">
      <c r="B1352" s="324"/>
      <c r="C1352" s="324"/>
      <c r="D1352" s="324"/>
    </row>
    <row r="1353" spans="2:4" s="304" customFormat="1" x14ac:dyDescent="0.2">
      <c r="B1353" s="324"/>
      <c r="C1353" s="324"/>
      <c r="D1353" s="324"/>
    </row>
    <row r="1354" spans="2:4" s="304" customFormat="1" x14ac:dyDescent="0.2">
      <c r="B1354" s="324"/>
      <c r="C1354" s="324"/>
      <c r="D1354" s="324"/>
    </row>
    <row r="1355" spans="2:4" s="304" customFormat="1" x14ac:dyDescent="0.2">
      <c r="B1355" s="324"/>
      <c r="C1355" s="324"/>
      <c r="D1355" s="324"/>
    </row>
    <row r="1356" spans="2:4" s="304" customFormat="1" x14ac:dyDescent="0.2">
      <c r="B1356" s="324"/>
      <c r="C1356" s="324"/>
      <c r="D1356" s="324"/>
    </row>
    <row r="1357" spans="2:4" s="304" customFormat="1" x14ac:dyDescent="0.2">
      <c r="B1357" s="324"/>
      <c r="C1357" s="324"/>
      <c r="D1357" s="324"/>
    </row>
    <row r="1358" spans="2:4" s="304" customFormat="1" x14ac:dyDescent="0.2">
      <c r="B1358" s="324"/>
      <c r="C1358" s="324"/>
      <c r="D1358" s="324"/>
    </row>
    <row r="1359" spans="2:4" s="304" customFormat="1" x14ac:dyDescent="0.2">
      <c r="B1359" s="324"/>
      <c r="C1359" s="324"/>
      <c r="D1359" s="324"/>
    </row>
    <row r="1360" spans="2:4" s="304" customFormat="1" x14ac:dyDescent="0.2">
      <c r="B1360" s="324"/>
      <c r="C1360" s="324"/>
      <c r="D1360" s="324"/>
    </row>
    <row r="1361" spans="2:4" s="304" customFormat="1" x14ac:dyDescent="0.2">
      <c r="B1361" s="324"/>
      <c r="C1361" s="324"/>
      <c r="D1361" s="324"/>
    </row>
    <row r="1362" spans="2:4" s="304" customFormat="1" x14ac:dyDescent="0.2">
      <c r="B1362" s="324"/>
      <c r="C1362" s="324"/>
      <c r="D1362" s="324"/>
    </row>
    <row r="1363" spans="2:4" s="304" customFormat="1" x14ac:dyDescent="0.2">
      <c r="B1363" s="324"/>
      <c r="C1363" s="324"/>
      <c r="D1363" s="324"/>
    </row>
    <row r="1364" spans="2:4" s="304" customFormat="1" x14ac:dyDescent="0.2">
      <c r="B1364" s="324"/>
      <c r="C1364" s="324"/>
      <c r="D1364" s="324"/>
    </row>
    <row r="1365" spans="2:4" s="304" customFormat="1" x14ac:dyDescent="0.2">
      <c r="B1365" s="324"/>
      <c r="C1365" s="324"/>
      <c r="D1365" s="324"/>
    </row>
    <row r="1366" spans="2:4" s="304" customFormat="1" x14ac:dyDescent="0.2">
      <c r="B1366" s="324"/>
      <c r="C1366" s="324"/>
      <c r="D1366" s="324"/>
    </row>
    <row r="1367" spans="2:4" s="304" customFormat="1" x14ac:dyDescent="0.2">
      <c r="B1367" s="324"/>
      <c r="C1367" s="324"/>
      <c r="D1367" s="324"/>
    </row>
    <row r="1368" spans="2:4" s="304" customFormat="1" x14ac:dyDescent="0.2">
      <c r="B1368" s="324"/>
      <c r="C1368" s="324"/>
      <c r="D1368" s="324"/>
    </row>
    <row r="1369" spans="2:4" s="304" customFormat="1" x14ac:dyDescent="0.2">
      <c r="B1369" s="324"/>
      <c r="C1369" s="324"/>
      <c r="D1369" s="324"/>
    </row>
    <row r="1370" spans="2:4" s="304" customFormat="1" x14ac:dyDescent="0.2">
      <c r="B1370" s="324"/>
      <c r="C1370" s="324"/>
      <c r="D1370" s="324"/>
    </row>
    <row r="1371" spans="2:4" s="304" customFormat="1" x14ac:dyDescent="0.2">
      <c r="B1371" s="324"/>
      <c r="C1371" s="324"/>
      <c r="D1371" s="324"/>
    </row>
    <row r="1372" spans="2:4" s="304" customFormat="1" x14ac:dyDescent="0.2">
      <c r="B1372" s="324"/>
      <c r="C1372" s="324"/>
      <c r="D1372" s="324"/>
    </row>
    <row r="1373" spans="2:4" s="304" customFormat="1" x14ac:dyDescent="0.2">
      <c r="B1373" s="324"/>
      <c r="C1373" s="324"/>
      <c r="D1373" s="324"/>
    </row>
    <row r="1374" spans="2:4" s="304" customFormat="1" x14ac:dyDescent="0.2">
      <c r="B1374" s="324"/>
      <c r="C1374" s="324"/>
      <c r="D1374" s="324"/>
    </row>
    <row r="1375" spans="2:4" s="304" customFormat="1" x14ac:dyDescent="0.2">
      <c r="B1375" s="324"/>
      <c r="C1375" s="324"/>
      <c r="D1375" s="324"/>
    </row>
    <row r="1376" spans="2:4" s="304" customFormat="1" x14ac:dyDescent="0.2">
      <c r="B1376" s="324"/>
      <c r="C1376" s="324"/>
      <c r="D1376" s="324"/>
    </row>
    <row r="1377" spans="2:4" s="304" customFormat="1" x14ac:dyDescent="0.2">
      <c r="B1377" s="324"/>
      <c r="C1377" s="324"/>
      <c r="D1377" s="324"/>
    </row>
    <row r="1378" spans="2:4" s="304" customFormat="1" x14ac:dyDescent="0.2">
      <c r="B1378" s="324"/>
      <c r="C1378" s="324"/>
      <c r="D1378" s="324"/>
    </row>
    <row r="1379" spans="2:4" s="304" customFormat="1" x14ac:dyDescent="0.2">
      <c r="B1379" s="324"/>
      <c r="C1379" s="324"/>
      <c r="D1379" s="324"/>
    </row>
    <row r="1380" spans="2:4" s="304" customFormat="1" x14ac:dyDescent="0.2">
      <c r="B1380" s="324"/>
      <c r="C1380" s="324"/>
      <c r="D1380" s="324"/>
    </row>
    <row r="1381" spans="2:4" s="304" customFormat="1" x14ac:dyDescent="0.2">
      <c r="B1381" s="324"/>
      <c r="C1381" s="324"/>
      <c r="D1381" s="324"/>
    </row>
    <row r="1382" spans="2:4" s="304" customFormat="1" x14ac:dyDescent="0.2">
      <c r="B1382" s="324"/>
      <c r="C1382" s="324"/>
      <c r="D1382" s="324"/>
    </row>
    <row r="1383" spans="2:4" s="304" customFormat="1" x14ac:dyDescent="0.2">
      <c r="B1383" s="324"/>
      <c r="C1383" s="324"/>
      <c r="D1383" s="324"/>
    </row>
    <row r="1384" spans="2:4" s="304" customFormat="1" x14ac:dyDescent="0.2">
      <c r="B1384" s="324"/>
      <c r="C1384" s="324"/>
      <c r="D1384" s="324"/>
    </row>
    <row r="1385" spans="2:4" s="304" customFormat="1" x14ac:dyDescent="0.2">
      <c r="B1385" s="324"/>
      <c r="C1385" s="324"/>
      <c r="D1385" s="324"/>
    </row>
    <row r="1386" spans="2:4" s="304" customFormat="1" x14ac:dyDescent="0.2">
      <c r="B1386" s="324"/>
      <c r="C1386" s="324"/>
      <c r="D1386" s="324"/>
    </row>
    <row r="1387" spans="2:4" s="304" customFormat="1" x14ac:dyDescent="0.2">
      <c r="B1387" s="324"/>
      <c r="C1387" s="324"/>
      <c r="D1387" s="324"/>
    </row>
    <row r="1388" spans="2:4" s="304" customFormat="1" x14ac:dyDescent="0.2">
      <c r="B1388" s="324"/>
      <c r="C1388" s="324"/>
      <c r="D1388" s="324"/>
    </row>
    <row r="1389" spans="2:4" s="304" customFormat="1" x14ac:dyDescent="0.2">
      <c r="B1389" s="324"/>
      <c r="C1389" s="324"/>
      <c r="D1389" s="324"/>
    </row>
    <row r="1390" spans="2:4" s="304" customFormat="1" x14ac:dyDescent="0.2">
      <c r="B1390" s="324"/>
      <c r="C1390" s="324"/>
      <c r="D1390" s="324"/>
    </row>
    <row r="1391" spans="2:4" s="304" customFormat="1" x14ac:dyDescent="0.2">
      <c r="B1391" s="324"/>
      <c r="C1391" s="324"/>
      <c r="D1391" s="324"/>
    </row>
    <row r="1392" spans="2:4" s="304" customFormat="1" x14ac:dyDescent="0.2">
      <c r="B1392" s="324"/>
      <c r="C1392" s="324"/>
      <c r="D1392" s="324"/>
    </row>
    <row r="1393" spans="2:4" s="304" customFormat="1" x14ac:dyDescent="0.2">
      <c r="B1393" s="324"/>
      <c r="C1393" s="324"/>
      <c r="D1393" s="324"/>
    </row>
    <row r="1394" spans="2:4" s="304" customFormat="1" x14ac:dyDescent="0.2">
      <c r="B1394" s="324"/>
      <c r="C1394" s="324"/>
      <c r="D1394" s="324"/>
    </row>
    <row r="1395" spans="2:4" s="304" customFormat="1" x14ac:dyDescent="0.2">
      <c r="B1395" s="324"/>
      <c r="C1395" s="324"/>
      <c r="D1395" s="324"/>
    </row>
    <row r="1396" spans="2:4" s="304" customFormat="1" x14ac:dyDescent="0.2">
      <c r="B1396" s="324"/>
      <c r="C1396" s="324"/>
      <c r="D1396" s="324"/>
    </row>
    <row r="1397" spans="2:4" s="304" customFormat="1" x14ac:dyDescent="0.2">
      <c r="B1397" s="324"/>
      <c r="C1397" s="324"/>
      <c r="D1397" s="324"/>
    </row>
    <row r="1398" spans="2:4" s="304" customFormat="1" x14ac:dyDescent="0.2">
      <c r="B1398" s="324"/>
      <c r="C1398" s="324"/>
      <c r="D1398" s="324"/>
    </row>
    <row r="1399" spans="2:4" s="304" customFormat="1" x14ac:dyDescent="0.2">
      <c r="B1399" s="324"/>
      <c r="C1399" s="324"/>
      <c r="D1399" s="324"/>
    </row>
    <row r="1400" spans="2:4" s="304" customFormat="1" x14ac:dyDescent="0.2">
      <c r="B1400" s="324"/>
      <c r="C1400" s="324"/>
      <c r="D1400" s="324"/>
    </row>
    <row r="1401" spans="2:4" s="304" customFormat="1" x14ac:dyDescent="0.2">
      <c r="B1401" s="324"/>
      <c r="C1401" s="324"/>
      <c r="D1401" s="324"/>
    </row>
    <row r="1402" spans="2:4" s="304" customFormat="1" x14ac:dyDescent="0.2">
      <c r="B1402" s="324"/>
      <c r="C1402" s="324"/>
      <c r="D1402" s="324"/>
    </row>
    <row r="1403" spans="2:4" s="304" customFormat="1" x14ac:dyDescent="0.2">
      <c r="B1403" s="324"/>
      <c r="C1403" s="324"/>
      <c r="D1403" s="324"/>
    </row>
    <row r="1404" spans="2:4" s="304" customFormat="1" x14ac:dyDescent="0.2">
      <c r="B1404" s="324"/>
      <c r="C1404" s="324"/>
      <c r="D1404" s="324"/>
    </row>
    <row r="1405" spans="2:4" s="304" customFormat="1" x14ac:dyDescent="0.2">
      <c r="B1405" s="324"/>
      <c r="C1405" s="324"/>
      <c r="D1405" s="324"/>
    </row>
    <row r="1406" spans="2:4" s="304" customFormat="1" x14ac:dyDescent="0.2">
      <c r="B1406" s="324"/>
      <c r="C1406" s="324"/>
      <c r="D1406" s="324"/>
    </row>
    <row r="1407" spans="2:4" s="304" customFormat="1" x14ac:dyDescent="0.2">
      <c r="B1407" s="324"/>
      <c r="C1407" s="324"/>
      <c r="D1407" s="324"/>
    </row>
    <row r="1408" spans="2:4" s="304" customFormat="1" x14ac:dyDescent="0.2">
      <c r="B1408" s="324"/>
      <c r="C1408" s="324"/>
      <c r="D1408" s="324"/>
    </row>
    <row r="1409" spans="2:4" s="304" customFormat="1" x14ac:dyDescent="0.2">
      <c r="B1409" s="324"/>
      <c r="C1409" s="324"/>
      <c r="D1409" s="324"/>
    </row>
    <row r="1410" spans="2:4" s="304" customFormat="1" x14ac:dyDescent="0.2">
      <c r="B1410" s="324"/>
      <c r="C1410" s="324"/>
      <c r="D1410" s="324"/>
    </row>
    <row r="1411" spans="2:4" s="304" customFormat="1" x14ac:dyDescent="0.2">
      <c r="B1411" s="324"/>
      <c r="C1411" s="324"/>
      <c r="D1411" s="324"/>
    </row>
    <row r="1412" spans="2:4" s="304" customFormat="1" x14ac:dyDescent="0.2">
      <c r="B1412" s="324"/>
      <c r="C1412" s="324"/>
      <c r="D1412" s="324"/>
    </row>
    <row r="1413" spans="2:4" s="304" customFormat="1" x14ac:dyDescent="0.2">
      <c r="B1413" s="324"/>
      <c r="C1413" s="324"/>
      <c r="D1413" s="324"/>
    </row>
    <row r="1414" spans="2:4" s="304" customFormat="1" x14ac:dyDescent="0.2">
      <c r="B1414" s="324"/>
      <c r="C1414" s="324"/>
      <c r="D1414" s="324"/>
    </row>
    <row r="1415" spans="2:4" s="304" customFormat="1" x14ac:dyDescent="0.2">
      <c r="B1415" s="324"/>
      <c r="C1415" s="324"/>
      <c r="D1415" s="324"/>
    </row>
    <row r="1416" spans="2:4" s="304" customFormat="1" x14ac:dyDescent="0.2">
      <c r="B1416" s="324"/>
      <c r="C1416" s="324"/>
      <c r="D1416" s="324"/>
    </row>
    <row r="1417" spans="2:4" s="304" customFormat="1" x14ac:dyDescent="0.2">
      <c r="B1417" s="324"/>
      <c r="C1417" s="324"/>
      <c r="D1417" s="324"/>
    </row>
    <row r="1418" spans="2:4" s="304" customFormat="1" x14ac:dyDescent="0.2">
      <c r="B1418" s="324"/>
      <c r="C1418" s="324"/>
      <c r="D1418" s="324"/>
    </row>
    <row r="1419" spans="2:4" s="304" customFormat="1" x14ac:dyDescent="0.2">
      <c r="B1419" s="324"/>
      <c r="C1419" s="324"/>
      <c r="D1419" s="324"/>
    </row>
    <row r="1420" spans="2:4" s="304" customFormat="1" x14ac:dyDescent="0.2">
      <c r="B1420" s="324"/>
      <c r="C1420" s="324"/>
      <c r="D1420" s="324"/>
    </row>
    <row r="1421" spans="2:4" s="304" customFormat="1" x14ac:dyDescent="0.2">
      <c r="B1421" s="324"/>
      <c r="C1421" s="324"/>
      <c r="D1421" s="324"/>
    </row>
    <row r="1422" spans="2:4" s="304" customFormat="1" x14ac:dyDescent="0.2">
      <c r="B1422" s="324"/>
      <c r="C1422" s="324"/>
      <c r="D1422" s="324"/>
    </row>
    <row r="1423" spans="2:4" s="304" customFormat="1" x14ac:dyDescent="0.2">
      <c r="B1423" s="324"/>
      <c r="C1423" s="324"/>
      <c r="D1423" s="324"/>
    </row>
    <row r="1424" spans="2:4" s="304" customFormat="1" x14ac:dyDescent="0.2">
      <c r="B1424" s="324"/>
      <c r="C1424" s="324"/>
      <c r="D1424" s="324"/>
    </row>
    <row r="1425" spans="2:4" s="304" customFormat="1" x14ac:dyDescent="0.2">
      <c r="B1425" s="324"/>
      <c r="C1425" s="324"/>
      <c r="D1425" s="324"/>
    </row>
    <row r="1426" spans="2:4" s="304" customFormat="1" x14ac:dyDescent="0.2">
      <c r="B1426" s="324"/>
      <c r="C1426" s="324"/>
      <c r="D1426" s="324"/>
    </row>
    <row r="1427" spans="2:4" s="304" customFormat="1" x14ac:dyDescent="0.2">
      <c r="B1427" s="324"/>
      <c r="C1427" s="324"/>
      <c r="D1427" s="324"/>
    </row>
    <row r="1428" spans="2:4" s="304" customFormat="1" x14ac:dyDescent="0.2">
      <c r="B1428" s="324"/>
      <c r="C1428" s="324"/>
      <c r="D1428" s="324"/>
    </row>
    <row r="1429" spans="2:4" s="304" customFormat="1" x14ac:dyDescent="0.2">
      <c r="B1429" s="324"/>
      <c r="C1429" s="324"/>
      <c r="D1429" s="324"/>
    </row>
    <row r="1430" spans="2:4" s="304" customFormat="1" x14ac:dyDescent="0.2">
      <c r="B1430" s="324"/>
      <c r="C1430" s="324"/>
      <c r="D1430" s="324"/>
    </row>
    <row r="1431" spans="2:4" s="304" customFormat="1" x14ac:dyDescent="0.2">
      <c r="B1431" s="324"/>
      <c r="C1431" s="324"/>
      <c r="D1431" s="324"/>
    </row>
    <row r="1432" spans="2:4" s="304" customFormat="1" x14ac:dyDescent="0.2">
      <c r="B1432" s="324"/>
      <c r="C1432" s="324"/>
      <c r="D1432" s="324"/>
    </row>
    <row r="1433" spans="2:4" s="304" customFormat="1" x14ac:dyDescent="0.2">
      <c r="B1433" s="324"/>
      <c r="C1433" s="324"/>
      <c r="D1433" s="324"/>
    </row>
    <row r="1434" spans="2:4" s="304" customFormat="1" x14ac:dyDescent="0.2">
      <c r="B1434" s="324"/>
      <c r="C1434" s="324"/>
      <c r="D1434" s="324"/>
    </row>
    <row r="1435" spans="2:4" s="304" customFormat="1" x14ac:dyDescent="0.2">
      <c r="B1435" s="324"/>
      <c r="C1435" s="324"/>
      <c r="D1435" s="324"/>
    </row>
    <row r="1436" spans="2:4" s="304" customFormat="1" x14ac:dyDescent="0.2">
      <c r="B1436" s="324"/>
      <c r="C1436" s="324"/>
      <c r="D1436" s="324"/>
    </row>
    <row r="1437" spans="2:4" s="304" customFormat="1" x14ac:dyDescent="0.2">
      <c r="B1437" s="324"/>
      <c r="C1437" s="324"/>
      <c r="D1437" s="324"/>
    </row>
    <row r="1438" spans="2:4" s="304" customFormat="1" x14ac:dyDescent="0.2">
      <c r="B1438" s="324"/>
      <c r="C1438" s="324"/>
      <c r="D1438" s="324"/>
    </row>
    <row r="1439" spans="2:4" s="304" customFormat="1" x14ac:dyDescent="0.2">
      <c r="B1439" s="324"/>
      <c r="C1439" s="324"/>
      <c r="D1439" s="324"/>
    </row>
    <row r="1440" spans="2:4" s="304" customFormat="1" x14ac:dyDescent="0.2">
      <c r="B1440" s="324"/>
      <c r="C1440" s="324"/>
      <c r="D1440" s="324"/>
    </row>
    <row r="1441" spans="2:4" s="304" customFormat="1" x14ac:dyDescent="0.2">
      <c r="B1441" s="324"/>
      <c r="C1441" s="324"/>
      <c r="D1441" s="324"/>
    </row>
    <row r="1442" spans="2:4" s="304" customFormat="1" x14ac:dyDescent="0.2">
      <c r="B1442" s="324"/>
      <c r="C1442" s="324"/>
      <c r="D1442" s="324"/>
    </row>
    <row r="1443" spans="2:4" s="304" customFormat="1" x14ac:dyDescent="0.2">
      <c r="B1443" s="324"/>
      <c r="C1443" s="324"/>
      <c r="D1443" s="324"/>
    </row>
    <row r="1444" spans="2:4" s="304" customFormat="1" x14ac:dyDescent="0.2">
      <c r="B1444" s="324"/>
      <c r="C1444" s="324"/>
      <c r="D1444" s="324"/>
    </row>
    <row r="1445" spans="2:4" s="304" customFormat="1" x14ac:dyDescent="0.2">
      <c r="B1445" s="324"/>
      <c r="C1445" s="324"/>
      <c r="D1445" s="324"/>
    </row>
    <row r="1446" spans="2:4" s="304" customFormat="1" x14ac:dyDescent="0.2">
      <c r="B1446" s="324"/>
      <c r="C1446" s="324"/>
      <c r="D1446" s="324"/>
    </row>
    <row r="1447" spans="2:4" s="304" customFormat="1" x14ac:dyDescent="0.2">
      <c r="B1447" s="324"/>
      <c r="C1447" s="324"/>
      <c r="D1447" s="324"/>
    </row>
    <row r="1448" spans="2:4" s="304" customFormat="1" x14ac:dyDescent="0.2">
      <c r="B1448" s="324"/>
      <c r="C1448" s="324"/>
      <c r="D1448" s="324"/>
    </row>
    <row r="1449" spans="2:4" s="304" customFormat="1" x14ac:dyDescent="0.2">
      <c r="B1449" s="324"/>
      <c r="C1449" s="324"/>
      <c r="D1449" s="324"/>
    </row>
    <row r="1450" spans="2:4" s="304" customFormat="1" x14ac:dyDescent="0.2">
      <c r="B1450" s="324"/>
      <c r="C1450" s="324"/>
      <c r="D1450" s="324"/>
    </row>
    <row r="1451" spans="2:4" s="304" customFormat="1" x14ac:dyDescent="0.2">
      <c r="B1451" s="324"/>
      <c r="C1451" s="324"/>
      <c r="D1451" s="324"/>
    </row>
    <row r="1452" spans="2:4" s="304" customFormat="1" x14ac:dyDescent="0.2">
      <c r="B1452" s="324"/>
      <c r="C1452" s="324"/>
      <c r="D1452" s="324"/>
    </row>
    <row r="1453" spans="2:4" s="304" customFormat="1" x14ac:dyDescent="0.2">
      <c r="B1453" s="324"/>
      <c r="C1453" s="324"/>
      <c r="D1453" s="324"/>
    </row>
    <row r="1454" spans="2:4" s="304" customFormat="1" x14ac:dyDescent="0.2">
      <c r="B1454" s="324"/>
      <c r="C1454" s="324"/>
      <c r="D1454" s="324"/>
    </row>
    <row r="1455" spans="2:4" s="304" customFormat="1" x14ac:dyDescent="0.2">
      <c r="B1455" s="324"/>
      <c r="C1455" s="324"/>
      <c r="D1455" s="324"/>
    </row>
    <row r="1456" spans="2:4" s="304" customFormat="1" x14ac:dyDescent="0.2">
      <c r="B1456" s="324"/>
      <c r="C1456" s="324"/>
      <c r="D1456" s="324"/>
    </row>
    <row r="1457" spans="2:4" s="304" customFormat="1" x14ac:dyDescent="0.2">
      <c r="B1457" s="324"/>
      <c r="C1457" s="324"/>
      <c r="D1457" s="324"/>
    </row>
    <row r="1458" spans="2:4" s="304" customFormat="1" x14ac:dyDescent="0.2">
      <c r="B1458" s="324"/>
      <c r="C1458" s="324"/>
      <c r="D1458" s="324"/>
    </row>
    <row r="1459" spans="2:4" s="304" customFormat="1" x14ac:dyDescent="0.2">
      <c r="B1459" s="324"/>
      <c r="C1459" s="324"/>
      <c r="D1459" s="324"/>
    </row>
    <row r="1460" spans="2:4" s="304" customFormat="1" x14ac:dyDescent="0.2">
      <c r="B1460" s="324"/>
      <c r="C1460" s="324"/>
      <c r="D1460" s="324"/>
    </row>
    <row r="1461" spans="2:4" s="304" customFormat="1" x14ac:dyDescent="0.2">
      <c r="B1461" s="324"/>
      <c r="C1461" s="324"/>
      <c r="D1461" s="324"/>
    </row>
    <row r="1462" spans="2:4" s="304" customFormat="1" x14ac:dyDescent="0.2">
      <c r="B1462" s="324"/>
      <c r="C1462" s="324"/>
      <c r="D1462" s="324"/>
    </row>
    <row r="1463" spans="2:4" s="304" customFormat="1" x14ac:dyDescent="0.2">
      <c r="B1463" s="324"/>
      <c r="C1463" s="324"/>
      <c r="D1463" s="324"/>
    </row>
    <row r="1464" spans="2:4" s="304" customFormat="1" x14ac:dyDescent="0.2">
      <c r="B1464" s="324"/>
      <c r="C1464" s="324"/>
      <c r="D1464" s="324"/>
    </row>
    <row r="1465" spans="2:4" s="304" customFormat="1" x14ac:dyDescent="0.2">
      <c r="B1465" s="324"/>
      <c r="C1465" s="324"/>
      <c r="D1465" s="324"/>
    </row>
    <row r="1466" spans="2:4" s="304" customFormat="1" x14ac:dyDescent="0.2">
      <c r="B1466" s="324"/>
      <c r="C1466" s="324"/>
      <c r="D1466" s="324"/>
    </row>
    <row r="1467" spans="2:4" s="304" customFormat="1" x14ac:dyDescent="0.2">
      <c r="B1467" s="324"/>
      <c r="C1467" s="324"/>
      <c r="D1467" s="324"/>
    </row>
    <row r="1468" spans="2:4" s="304" customFormat="1" x14ac:dyDescent="0.2">
      <c r="B1468" s="324"/>
      <c r="C1468" s="324"/>
      <c r="D1468" s="324"/>
    </row>
    <row r="1469" spans="2:4" s="304" customFormat="1" x14ac:dyDescent="0.2">
      <c r="B1469" s="324"/>
      <c r="C1469" s="324"/>
      <c r="D1469" s="324"/>
    </row>
    <row r="1470" spans="2:4" s="304" customFormat="1" x14ac:dyDescent="0.2">
      <c r="B1470" s="324"/>
      <c r="C1470" s="324"/>
      <c r="D1470" s="324"/>
    </row>
    <row r="1471" spans="2:4" s="304" customFormat="1" x14ac:dyDescent="0.2">
      <c r="B1471" s="324"/>
      <c r="C1471" s="324"/>
      <c r="D1471" s="324"/>
    </row>
    <row r="1472" spans="2:4" s="304" customFormat="1" x14ac:dyDescent="0.2">
      <c r="B1472" s="324"/>
      <c r="C1472" s="324"/>
      <c r="D1472" s="324"/>
    </row>
    <row r="1473" spans="2:4" s="304" customFormat="1" x14ac:dyDescent="0.2">
      <c r="B1473" s="324"/>
      <c r="C1473" s="324"/>
      <c r="D1473" s="324"/>
    </row>
    <row r="1474" spans="2:4" s="304" customFormat="1" x14ac:dyDescent="0.2">
      <c r="B1474" s="324"/>
      <c r="C1474" s="324"/>
      <c r="D1474" s="324"/>
    </row>
    <row r="1475" spans="2:4" s="304" customFormat="1" x14ac:dyDescent="0.2">
      <c r="B1475" s="324"/>
      <c r="C1475" s="324"/>
      <c r="D1475" s="324"/>
    </row>
    <row r="1476" spans="2:4" s="304" customFormat="1" x14ac:dyDescent="0.2">
      <c r="B1476" s="324"/>
      <c r="C1476" s="324"/>
      <c r="D1476" s="324"/>
    </row>
    <row r="1477" spans="2:4" s="304" customFormat="1" x14ac:dyDescent="0.2">
      <c r="B1477" s="324"/>
      <c r="C1477" s="324"/>
      <c r="D1477" s="324"/>
    </row>
    <row r="1478" spans="2:4" s="304" customFormat="1" x14ac:dyDescent="0.2">
      <c r="B1478" s="324"/>
      <c r="C1478" s="324"/>
      <c r="D1478" s="324"/>
    </row>
    <row r="1479" spans="2:4" s="304" customFormat="1" x14ac:dyDescent="0.2">
      <c r="B1479" s="324"/>
      <c r="C1479" s="324"/>
      <c r="D1479" s="324"/>
    </row>
    <row r="1480" spans="2:4" s="304" customFormat="1" x14ac:dyDescent="0.2">
      <c r="B1480" s="324"/>
      <c r="C1480" s="324"/>
      <c r="D1480" s="324"/>
    </row>
    <row r="1481" spans="2:4" s="304" customFormat="1" x14ac:dyDescent="0.2">
      <c r="B1481" s="324"/>
      <c r="C1481" s="324"/>
      <c r="D1481" s="324"/>
    </row>
    <row r="1482" spans="2:4" s="304" customFormat="1" x14ac:dyDescent="0.2">
      <c r="B1482" s="324"/>
      <c r="C1482" s="324"/>
      <c r="D1482" s="324"/>
    </row>
    <row r="1483" spans="2:4" s="304" customFormat="1" x14ac:dyDescent="0.2">
      <c r="B1483" s="324"/>
      <c r="C1483" s="324"/>
      <c r="D1483" s="324"/>
    </row>
    <row r="1484" spans="2:4" s="304" customFormat="1" x14ac:dyDescent="0.2">
      <c r="B1484" s="324"/>
      <c r="C1484" s="324"/>
      <c r="D1484" s="324"/>
    </row>
    <row r="1485" spans="2:4" s="304" customFormat="1" x14ac:dyDescent="0.2">
      <c r="B1485" s="324"/>
      <c r="C1485" s="324"/>
      <c r="D1485" s="324"/>
    </row>
    <row r="1486" spans="2:4" s="304" customFormat="1" x14ac:dyDescent="0.2">
      <c r="B1486" s="324"/>
      <c r="C1486" s="324"/>
      <c r="D1486" s="324"/>
    </row>
    <row r="1487" spans="2:4" s="304" customFormat="1" x14ac:dyDescent="0.2">
      <c r="B1487" s="324"/>
      <c r="C1487" s="324"/>
      <c r="D1487" s="324"/>
    </row>
    <row r="1488" spans="2:4" s="304" customFormat="1" x14ac:dyDescent="0.2">
      <c r="B1488" s="324"/>
      <c r="C1488" s="324"/>
      <c r="D1488" s="324"/>
    </row>
    <row r="1489" spans="2:4" s="304" customFormat="1" x14ac:dyDescent="0.2">
      <c r="B1489" s="324"/>
      <c r="C1489" s="324"/>
      <c r="D1489" s="324"/>
    </row>
    <row r="1490" spans="2:4" s="304" customFormat="1" x14ac:dyDescent="0.2">
      <c r="B1490" s="324"/>
      <c r="C1490" s="324"/>
      <c r="D1490" s="324"/>
    </row>
    <row r="1491" spans="2:4" s="304" customFormat="1" x14ac:dyDescent="0.2">
      <c r="B1491" s="324"/>
      <c r="C1491" s="324"/>
      <c r="D1491" s="324"/>
    </row>
    <row r="1492" spans="2:4" s="304" customFormat="1" x14ac:dyDescent="0.2">
      <c r="B1492" s="324"/>
      <c r="C1492" s="324"/>
      <c r="D1492" s="324"/>
    </row>
    <row r="1493" spans="2:4" s="304" customFormat="1" x14ac:dyDescent="0.2">
      <c r="B1493" s="324"/>
      <c r="C1493" s="324"/>
      <c r="D1493" s="324"/>
    </row>
    <row r="1494" spans="2:4" s="304" customFormat="1" x14ac:dyDescent="0.2">
      <c r="B1494" s="324"/>
      <c r="C1494" s="324"/>
      <c r="D1494" s="324"/>
    </row>
    <row r="1495" spans="2:4" s="304" customFormat="1" x14ac:dyDescent="0.2">
      <c r="B1495" s="324"/>
      <c r="C1495" s="324"/>
      <c r="D1495" s="324"/>
    </row>
    <row r="1496" spans="2:4" s="304" customFormat="1" x14ac:dyDescent="0.2">
      <c r="B1496" s="324"/>
      <c r="C1496" s="324"/>
      <c r="D1496" s="324"/>
    </row>
    <row r="1497" spans="2:4" s="304" customFormat="1" x14ac:dyDescent="0.2">
      <c r="B1497" s="324"/>
      <c r="C1497" s="324"/>
      <c r="D1497" s="324"/>
    </row>
    <row r="1498" spans="2:4" s="304" customFormat="1" x14ac:dyDescent="0.2">
      <c r="B1498" s="324"/>
      <c r="C1498" s="324"/>
      <c r="D1498" s="324"/>
    </row>
    <row r="1499" spans="2:4" s="304" customFormat="1" x14ac:dyDescent="0.2">
      <c r="B1499" s="324"/>
      <c r="C1499" s="324"/>
      <c r="D1499" s="324"/>
    </row>
    <row r="1500" spans="2:4" s="304" customFormat="1" x14ac:dyDescent="0.2">
      <c r="B1500" s="324"/>
      <c r="C1500" s="324"/>
      <c r="D1500" s="324"/>
    </row>
    <row r="1501" spans="2:4" s="304" customFormat="1" x14ac:dyDescent="0.2">
      <c r="B1501" s="324"/>
      <c r="C1501" s="324"/>
      <c r="D1501" s="324"/>
    </row>
    <row r="1502" spans="2:4" s="304" customFormat="1" x14ac:dyDescent="0.2">
      <c r="B1502" s="324"/>
      <c r="C1502" s="324"/>
      <c r="D1502" s="324"/>
    </row>
    <row r="1503" spans="2:4" s="304" customFormat="1" x14ac:dyDescent="0.2">
      <c r="B1503" s="324"/>
      <c r="C1503" s="324"/>
      <c r="D1503" s="324"/>
    </row>
    <row r="1504" spans="2:4" s="304" customFormat="1" x14ac:dyDescent="0.2">
      <c r="B1504" s="324"/>
      <c r="C1504" s="324"/>
      <c r="D1504" s="324"/>
    </row>
    <row r="1505" spans="2:4" s="304" customFormat="1" x14ac:dyDescent="0.2">
      <c r="B1505" s="324"/>
      <c r="C1505" s="324"/>
      <c r="D1505" s="324"/>
    </row>
    <row r="1506" spans="2:4" s="304" customFormat="1" x14ac:dyDescent="0.2">
      <c r="B1506" s="324"/>
      <c r="C1506" s="324"/>
      <c r="D1506" s="324"/>
    </row>
    <row r="1507" spans="2:4" s="304" customFormat="1" x14ac:dyDescent="0.2">
      <c r="B1507" s="324"/>
      <c r="C1507" s="324"/>
      <c r="D1507" s="324"/>
    </row>
    <row r="1508" spans="2:4" s="304" customFormat="1" x14ac:dyDescent="0.2">
      <c r="B1508" s="324"/>
      <c r="C1508" s="324"/>
      <c r="D1508" s="324"/>
    </row>
    <row r="1509" spans="2:4" s="304" customFormat="1" x14ac:dyDescent="0.2">
      <c r="B1509" s="324"/>
      <c r="C1509" s="324"/>
      <c r="D1509" s="324"/>
    </row>
    <row r="1510" spans="2:4" s="304" customFormat="1" x14ac:dyDescent="0.2">
      <c r="B1510" s="324"/>
      <c r="C1510" s="324"/>
      <c r="D1510" s="324"/>
    </row>
    <row r="1511" spans="2:4" s="304" customFormat="1" x14ac:dyDescent="0.2">
      <c r="B1511" s="324"/>
      <c r="C1511" s="324"/>
      <c r="D1511" s="324"/>
    </row>
    <row r="1512" spans="2:4" s="304" customFormat="1" x14ac:dyDescent="0.2">
      <c r="B1512" s="324"/>
      <c r="C1512" s="324"/>
      <c r="D1512" s="324"/>
    </row>
    <row r="1513" spans="2:4" s="304" customFormat="1" x14ac:dyDescent="0.2">
      <c r="B1513" s="324"/>
      <c r="C1513" s="324"/>
      <c r="D1513" s="324"/>
    </row>
    <row r="1514" spans="2:4" s="304" customFormat="1" x14ac:dyDescent="0.2">
      <c r="B1514" s="324"/>
      <c r="C1514" s="324"/>
      <c r="D1514" s="324"/>
    </row>
    <row r="1515" spans="2:4" s="304" customFormat="1" x14ac:dyDescent="0.2">
      <c r="B1515" s="324"/>
      <c r="C1515" s="324"/>
      <c r="D1515" s="324"/>
    </row>
    <row r="1516" spans="2:4" s="304" customFormat="1" x14ac:dyDescent="0.2">
      <c r="B1516" s="324"/>
      <c r="C1516" s="324"/>
      <c r="D1516" s="324"/>
    </row>
    <row r="1517" spans="2:4" s="304" customFormat="1" x14ac:dyDescent="0.2">
      <c r="B1517" s="324"/>
      <c r="C1517" s="324"/>
      <c r="D1517" s="324"/>
    </row>
    <row r="1518" spans="2:4" s="304" customFormat="1" x14ac:dyDescent="0.2">
      <c r="B1518" s="324"/>
      <c r="C1518" s="324"/>
      <c r="D1518" s="324"/>
    </row>
    <row r="1519" spans="2:4" s="304" customFormat="1" x14ac:dyDescent="0.2">
      <c r="B1519" s="324"/>
      <c r="C1519" s="324"/>
      <c r="D1519" s="324"/>
    </row>
    <row r="1520" spans="2:4" s="304" customFormat="1" x14ac:dyDescent="0.2">
      <c r="B1520" s="324"/>
      <c r="C1520" s="324"/>
      <c r="D1520" s="324"/>
    </row>
    <row r="1521" spans="2:4" s="304" customFormat="1" x14ac:dyDescent="0.2">
      <c r="B1521" s="324"/>
      <c r="C1521" s="324"/>
      <c r="D1521" s="324"/>
    </row>
    <row r="1522" spans="2:4" s="304" customFormat="1" x14ac:dyDescent="0.2">
      <c r="B1522" s="324"/>
      <c r="C1522" s="324"/>
      <c r="D1522" s="324"/>
    </row>
    <row r="1523" spans="2:4" s="304" customFormat="1" x14ac:dyDescent="0.2">
      <c r="B1523" s="324"/>
      <c r="C1523" s="324"/>
      <c r="D1523" s="324"/>
    </row>
    <row r="1524" spans="2:4" s="304" customFormat="1" x14ac:dyDescent="0.2">
      <c r="B1524" s="324"/>
      <c r="C1524" s="324"/>
      <c r="D1524" s="324"/>
    </row>
    <row r="1525" spans="2:4" s="304" customFormat="1" x14ac:dyDescent="0.2">
      <c r="B1525" s="324"/>
      <c r="C1525" s="324"/>
      <c r="D1525" s="324"/>
    </row>
    <row r="1526" spans="2:4" s="304" customFormat="1" x14ac:dyDescent="0.2">
      <c r="B1526" s="324"/>
      <c r="C1526" s="324"/>
      <c r="D1526" s="324"/>
    </row>
    <row r="1527" spans="2:4" s="304" customFormat="1" x14ac:dyDescent="0.2">
      <c r="B1527" s="324"/>
      <c r="C1527" s="324"/>
      <c r="D1527" s="324"/>
    </row>
    <row r="1528" spans="2:4" s="304" customFormat="1" x14ac:dyDescent="0.2">
      <c r="B1528" s="324"/>
      <c r="C1528" s="324"/>
      <c r="D1528" s="324"/>
    </row>
    <row r="1529" spans="2:4" s="304" customFormat="1" x14ac:dyDescent="0.2">
      <c r="B1529" s="324"/>
      <c r="C1529" s="324"/>
      <c r="D1529" s="324"/>
    </row>
    <row r="1530" spans="2:4" s="304" customFormat="1" x14ac:dyDescent="0.2">
      <c r="B1530" s="324"/>
      <c r="C1530" s="324"/>
      <c r="D1530" s="324"/>
    </row>
    <row r="1531" spans="2:4" s="304" customFormat="1" x14ac:dyDescent="0.2">
      <c r="B1531" s="324"/>
      <c r="C1531" s="324"/>
      <c r="D1531" s="324"/>
    </row>
    <row r="1532" spans="2:4" s="304" customFormat="1" x14ac:dyDescent="0.2">
      <c r="B1532" s="324"/>
      <c r="C1532" s="324"/>
      <c r="D1532" s="324"/>
    </row>
    <row r="1533" spans="2:4" s="304" customFormat="1" x14ac:dyDescent="0.2">
      <c r="B1533" s="324"/>
      <c r="C1533" s="324"/>
      <c r="D1533" s="324"/>
    </row>
    <row r="1534" spans="2:4" s="304" customFormat="1" x14ac:dyDescent="0.2">
      <c r="B1534" s="324"/>
      <c r="C1534" s="324"/>
      <c r="D1534" s="324"/>
    </row>
    <row r="1535" spans="2:4" s="304" customFormat="1" x14ac:dyDescent="0.2">
      <c r="B1535" s="324"/>
      <c r="C1535" s="324"/>
      <c r="D1535" s="324"/>
    </row>
    <row r="1536" spans="2:4" s="304" customFormat="1" x14ac:dyDescent="0.2">
      <c r="B1536" s="324"/>
      <c r="C1536" s="324"/>
      <c r="D1536" s="324"/>
    </row>
    <row r="1537" spans="2:4" s="304" customFormat="1" x14ac:dyDescent="0.2">
      <c r="B1537" s="324"/>
      <c r="C1537" s="324"/>
      <c r="D1537" s="324"/>
    </row>
    <row r="1538" spans="2:4" s="304" customFormat="1" x14ac:dyDescent="0.2">
      <c r="B1538" s="324"/>
      <c r="C1538" s="324"/>
      <c r="D1538" s="324"/>
    </row>
    <row r="1539" spans="2:4" s="304" customFormat="1" x14ac:dyDescent="0.2">
      <c r="B1539" s="324"/>
      <c r="C1539" s="324"/>
      <c r="D1539" s="324"/>
    </row>
    <row r="1540" spans="2:4" s="304" customFormat="1" x14ac:dyDescent="0.2">
      <c r="B1540" s="324"/>
      <c r="C1540" s="324"/>
      <c r="D1540" s="324"/>
    </row>
    <row r="1541" spans="2:4" s="304" customFormat="1" x14ac:dyDescent="0.2">
      <c r="B1541" s="324"/>
      <c r="C1541" s="324"/>
      <c r="D1541" s="324"/>
    </row>
    <row r="1542" spans="2:4" s="304" customFormat="1" x14ac:dyDescent="0.2">
      <c r="B1542" s="324"/>
      <c r="C1542" s="324"/>
      <c r="D1542" s="324"/>
    </row>
    <row r="1543" spans="2:4" s="304" customFormat="1" x14ac:dyDescent="0.2">
      <c r="B1543" s="324"/>
      <c r="C1543" s="324"/>
      <c r="D1543" s="324"/>
    </row>
    <row r="1544" spans="2:4" s="304" customFormat="1" x14ac:dyDescent="0.2">
      <c r="B1544" s="324"/>
      <c r="C1544" s="324"/>
      <c r="D1544" s="324"/>
    </row>
    <row r="1545" spans="2:4" s="304" customFormat="1" x14ac:dyDescent="0.2">
      <c r="B1545" s="324"/>
      <c r="C1545" s="324"/>
      <c r="D1545" s="324"/>
    </row>
    <row r="1546" spans="2:4" s="304" customFormat="1" x14ac:dyDescent="0.2">
      <c r="B1546" s="324"/>
      <c r="C1546" s="324"/>
      <c r="D1546" s="324"/>
    </row>
    <row r="1547" spans="2:4" s="304" customFormat="1" x14ac:dyDescent="0.2">
      <c r="B1547" s="324"/>
      <c r="C1547" s="324"/>
      <c r="D1547" s="324"/>
    </row>
    <row r="1548" spans="2:4" s="304" customFormat="1" x14ac:dyDescent="0.2">
      <c r="B1548" s="324"/>
      <c r="C1548" s="324"/>
      <c r="D1548" s="324"/>
    </row>
    <row r="1549" spans="2:4" s="304" customFormat="1" x14ac:dyDescent="0.2">
      <c r="B1549" s="324"/>
      <c r="C1549" s="324"/>
      <c r="D1549" s="324"/>
    </row>
    <row r="1550" spans="2:4" s="304" customFormat="1" x14ac:dyDescent="0.2">
      <c r="B1550" s="324"/>
      <c r="C1550" s="324"/>
      <c r="D1550" s="324"/>
    </row>
    <row r="1551" spans="2:4" s="304" customFormat="1" x14ac:dyDescent="0.2">
      <c r="B1551" s="324"/>
      <c r="C1551" s="324"/>
      <c r="D1551" s="324"/>
    </row>
    <row r="1552" spans="2:4" s="304" customFormat="1" x14ac:dyDescent="0.2">
      <c r="B1552" s="324"/>
      <c r="C1552" s="324"/>
      <c r="D1552" s="324"/>
    </row>
    <row r="1553" spans="2:4" s="304" customFormat="1" x14ac:dyDescent="0.2">
      <c r="B1553" s="324"/>
      <c r="C1553" s="324"/>
      <c r="D1553" s="324"/>
    </row>
    <row r="1554" spans="2:4" s="304" customFormat="1" x14ac:dyDescent="0.2">
      <c r="B1554" s="324"/>
      <c r="C1554" s="324"/>
      <c r="D1554" s="324"/>
    </row>
    <row r="1555" spans="2:4" s="304" customFormat="1" x14ac:dyDescent="0.2">
      <c r="B1555" s="324"/>
      <c r="C1555" s="324"/>
      <c r="D1555" s="324"/>
    </row>
    <row r="1556" spans="2:4" s="304" customFormat="1" x14ac:dyDescent="0.2">
      <c r="B1556" s="324"/>
      <c r="C1556" s="324"/>
      <c r="D1556" s="324"/>
    </row>
    <row r="1557" spans="2:4" s="304" customFormat="1" x14ac:dyDescent="0.2">
      <c r="B1557" s="324"/>
      <c r="C1557" s="324"/>
      <c r="D1557" s="324"/>
    </row>
    <row r="1558" spans="2:4" s="304" customFormat="1" x14ac:dyDescent="0.2">
      <c r="B1558" s="324"/>
      <c r="C1558" s="324"/>
      <c r="D1558" s="324"/>
    </row>
    <row r="1559" spans="2:4" s="304" customFormat="1" x14ac:dyDescent="0.2">
      <c r="B1559" s="324"/>
      <c r="C1559" s="324"/>
      <c r="D1559" s="324"/>
    </row>
    <row r="1560" spans="2:4" s="304" customFormat="1" x14ac:dyDescent="0.2">
      <c r="B1560" s="324"/>
      <c r="C1560" s="324"/>
      <c r="D1560" s="324"/>
    </row>
    <row r="1561" spans="2:4" s="304" customFormat="1" x14ac:dyDescent="0.2">
      <c r="B1561" s="324"/>
      <c r="C1561" s="324"/>
      <c r="D1561" s="324"/>
    </row>
    <row r="1562" spans="2:4" s="304" customFormat="1" x14ac:dyDescent="0.2">
      <c r="B1562" s="324"/>
      <c r="C1562" s="324"/>
      <c r="D1562" s="324"/>
    </row>
    <row r="1563" spans="2:4" s="304" customFormat="1" x14ac:dyDescent="0.2">
      <c r="B1563" s="324"/>
      <c r="C1563" s="324"/>
      <c r="D1563" s="324"/>
    </row>
    <row r="1564" spans="2:4" s="304" customFormat="1" x14ac:dyDescent="0.2">
      <c r="B1564" s="324"/>
      <c r="C1564" s="324"/>
      <c r="D1564" s="324"/>
    </row>
    <row r="1565" spans="2:4" s="304" customFormat="1" x14ac:dyDescent="0.2">
      <c r="B1565" s="324"/>
      <c r="C1565" s="324"/>
      <c r="D1565" s="324"/>
    </row>
    <row r="1566" spans="2:4" s="304" customFormat="1" x14ac:dyDescent="0.2">
      <c r="B1566" s="324"/>
      <c r="C1566" s="324"/>
      <c r="D1566" s="324"/>
    </row>
    <row r="1567" spans="2:4" s="304" customFormat="1" x14ac:dyDescent="0.2">
      <c r="B1567" s="324"/>
      <c r="C1567" s="324"/>
      <c r="D1567" s="324"/>
    </row>
    <row r="1568" spans="2:4" s="304" customFormat="1" x14ac:dyDescent="0.2">
      <c r="B1568" s="324"/>
      <c r="C1568" s="324"/>
      <c r="D1568" s="324"/>
    </row>
    <row r="1569" spans="2:4" s="304" customFormat="1" x14ac:dyDescent="0.2">
      <c r="B1569" s="324"/>
      <c r="C1569" s="324"/>
      <c r="D1569" s="324"/>
    </row>
    <row r="1570" spans="2:4" s="304" customFormat="1" x14ac:dyDescent="0.2">
      <c r="B1570" s="324"/>
      <c r="C1570" s="324"/>
      <c r="D1570" s="324"/>
    </row>
    <row r="1571" spans="2:4" s="304" customFormat="1" x14ac:dyDescent="0.2">
      <c r="B1571" s="324"/>
      <c r="C1571" s="324"/>
      <c r="D1571" s="324"/>
    </row>
    <row r="1572" spans="2:4" s="304" customFormat="1" x14ac:dyDescent="0.2">
      <c r="B1572" s="324"/>
      <c r="C1572" s="324"/>
      <c r="D1572" s="324"/>
    </row>
    <row r="1573" spans="2:4" s="304" customFormat="1" x14ac:dyDescent="0.2">
      <c r="B1573" s="324"/>
      <c r="C1573" s="324"/>
      <c r="D1573" s="324"/>
    </row>
    <row r="1574" spans="2:4" s="304" customFormat="1" x14ac:dyDescent="0.2">
      <c r="B1574" s="324"/>
      <c r="C1574" s="324"/>
      <c r="D1574" s="324"/>
    </row>
    <row r="1575" spans="2:4" s="304" customFormat="1" x14ac:dyDescent="0.2">
      <c r="B1575" s="324"/>
      <c r="C1575" s="324"/>
      <c r="D1575" s="324"/>
    </row>
    <row r="1576" spans="2:4" s="304" customFormat="1" x14ac:dyDescent="0.2">
      <c r="B1576" s="324"/>
      <c r="C1576" s="324"/>
      <c r="D1576" s="324"/>
    </row>
    <row r="1577" spans="2:4" s="304" customFormat="1" x14ac:dyDescent="0.2">
      <c r="B1577" s="324"/>
      <c r="C1577" s="324"/>
      <c r="D1577" s="324"/>
    </row>
    <row r="1578" spans="2:4" s="304" customFormat="1" x14ac:dyDescent="0.2">
      <c r="B1578" s="324"/>
      <c r="C1578" s="324"/>
      <c r="D1578" s="324"/>
    </row>
    <row r="1579" spans="2:4" s="304" customFormat="1" x14ac:dyDescent="0.2">
      <c r="B1579" s="324"/>
      <c r="C1579" s="324"/>
      <c r="D1579" s="324"/>
    </row>
    <row r="1580" spans="2:4" s="304" customFormat="1" x14ac:dyDescent="0.2">
      <c r="B1580" s="324"/>
      <c r="C1580" s="324"/>
      <c r="D1580" s="324"/>
    </row>
    <row r="1581" spans="2:4" s="304" customFormat="1" x14ac:dyDescent="0.2">
      <c r="B1581" s="324"/>
      <c r="C1581" s="324"/>
      <c r="D1581" s="324"/>
    </row>
    <row r="1582" spans="2:4" s="304" customFormat="1" x14ac:dyDescent="0.2">
      <c r="B1582" s="324"/>
      <c r="C1582" s="324"/>
      <c r="D1582" s="324"/>
    </row>
    <row r="1583" spans="2:4" s="304" customFormat="1" x14ac:dyDescent="0.2">
      <c r="B1583" s="324"/>
      <c r="C1583" s="324"/>
      <c r="D1583" s="324"/>
    </row>
    <row r="1584" spans="2:4" s="304" customFormat="1" x14ac:dyDescent="0.2">
      <c r="B1584" s="324"/>
      <c r="C1584" s="324"/>
      <c r="D1584" s="324"/>
    </row>
    <row r="1585" spans="2:4" s="304" customFormat="1" x14ac:dyDescent="0.2">
      <c r="B1585" s="324"/>
      <c r="C1585" s="324"/>
      <c r="D1585" s="324"/>
    </row>
    <row r="1586" spans="2:4" s="304" customFormat="1" x14ac:dyDescent="0.2">
      <c r="B1586" s="324"/>
      <c r="C1586" s="324"/>
      <c r="D1586" s="324"/>
    </row>
    <row r="1587" spans="2:4" s="304" customFormat="1" x14ac:dyDescent="0.2">
      <c r="B1587" s="324"/>
      <c r="C1587" s="324"/>
      <c r="D1587" s="324"/>
    </row>
    <row r="1588" spans="2:4" s="304" customFormat="1" x14ac:dyDescent="0.2">
      <c r="B1588" s="324"/>
      <c r="C1588" s="324"/>
      <c r="D1588" s="324"/>
    </row>
    <row r="1589" spans="2:4" s="304" customFormat="1" x14ac:dyDescent="0.2">
      <c r="B1589" s="324"/>
      <c r="C1589" s="324"/>
      <c r="D1589" s="324"/>
    </row>
    <row r="1590" spans="2:4" s="304" customFormat="1" x14ac:dyDescent="0.2">
      <c r="B1590" s="324"/>
      <c r="C1590" s="324"/>
      <c r="D1590" s="324"/>
    </row>
    <row r="1591" spans="2:4" s="304" customFormat="1" x14ac:dyDescent="0.2">
      <c r="B1591" s="324"/>
      <c r="C1591" s="324"/>
      <c r="D1591" s="324"/>
    </row>
    <row r="1592" spans="2:4" s="304" customFormat="1" x14ac:dyDescent="0.2">
      <c r="B1592" s="324"/>
      <c r="C1592" s="324"/>
      <c r="D1592" s="324"/>
    </row>
    <row r="1593" spans="2:4" s="304" customFormat="1" x14ac:dyDescent="0.2">
      <c r="B1593" s="324"/>
      <c r="C1593" s="324"/>
      <c r="D1593" s="324"/>
    </row>
    <row r="1594" spans="2:4" s="304" customFormat="1" x14ac:dyDescent="0.2">
      <c r="B1594" s="324"/>
      <c r="C1594" s="324"/>
      <c r="D1594" s="324"/>
    </row>
    <row r="1595" spans="2:4" s="304" customFormat="1" x14ac:dyDescent="0.2">
      <c r="B1595" s="324"/>
      <c r="C1595" s="324"/>
      <c r="D1595" s="324"/>
    </row>
    <row r="1596" spans="2:4" s="304" customFormat="1" x14ac:dyDescent="0.2">
      <c r="B1596" s="324"/>
      <c r="C1596" s="324"/>
      <c r="D1596" s="324"/>
    </row>
    <row r="1597" spans="2:4" s="304" customFormat="1" x14ac:dyDescent="0.2">
      <c r="B1597" s="324"/>
      <c r="C1597" s="324"/>
      <c r="D1597" s="324"/>
    </row>
    <row r="1598" spans="2:4" s="304" customFormat="1" x14ac:dyDescent="0.2">
      <c r="B1598" s="324"/>
      <c r="C1598" s="324"/>
      <c r="D1598" s="324"/>
    </row>
    <row r="1599" spans="2:4" s="304" customFormat="1" x14ac:dyDescent="0.2">
      <c r="B1599" s="324"/>
      <c r="C1599" s="324"/>
      <c r="D1599" s="324"/>
    </row>
    <row r="1600" spans="2:4" s="304" customFormat="1" x14ac:dyDescent="0.2">
      <c r="B1600" s="324"/>
      <c r="C1600" s="324"/>
      <c r="D1600" s="324"/>
    </row>
    <row r="1601" spans="2:4" s="304" customFormat="1" x14ac:dyDescent="0.2">
      <c r="B1601" s="324"/>
      <c r="C1601" s="324"/>
      <c r="D1601" s="324"/>
    </row>
    <row r="1602" spans="2:4" s="304" customFormat="1" x14ac:dyDescent="0.2">
      <c r="B1602" s="324"/>
      <c r="C1602" s="324"/>
      <c r="D1602" s="324"/>
    </row>
    <row r="1603" spans="2:4" s="304" customFormat="1" x14ac:dyDescent="0.2">
      <c r="B1603" s="324"/>
      <c r="C1603" s="324"/>
      <c r="D1603" s="324"/>
    </row>
    <row r="1604" spans="2:4" s="304" customFormat="1" x14ac:dyDescent="0.2">
      <c r="B1604" s="324"/>
      <c r="C1604" s="324"/>
      <c r="D1604" s="324"/>
    </row>
    <row r="1605" spans="2:4" s="304" customFormat="1" x14ac:dyDescent="0.2">
      <c r="B1605" s="324"/>
      <c r="C1605" s="324"/>
      <c r="D1605" s="324"/>
    </row>
    <row r="1606" spans="2:4" s="304" customFormat="1" x14ac:dyDescent="0.2">
      <c r="B1606" s="324"/>
      <c r="C1606" s="324"/>
      <c r="D1606" s="324"/>
    </row>
    <row r="1607" spans="2:4" s="304" customFormat="1" x14ac:dyDescent="0.2">
      <c r="B1607" s="324"/>
      <c r="C1607" s="324"/>
      <c r="D1607" s="324"/>
    </row>
    <row r="1608" spans="2:4" s="304" customFormat="1" x14ac:dyDescent="0.2">
      <c r="B1608" s="324"/>
      <c r="C1608" s="324"/>
      <c r="D1608" s="324"/>
    </row>
    <row r="1609" spans="2:4" s="304" customFormat="1" x14ac:dyDescent="0.2">
      <c r="B1609" s="324"/>
      <c r="C1609" s="324"/>
      <c r="D1609" s="324"/>
    </row>
    <row r="1610" spans="2:4" s="304" customFormat="1" x14ac:dyDescent="0.2">
      <c r="B1610" s="324"/>
      <c r="C1610" s="324"/>
      <c r="D1610" s="324"/>
    </row>
    <row r="1611" spans="2:4" s="304" customFormat="1" x14ac:dyDescent="0.2">
      <c r="B1611" s="324"/>
      <c r="C1611" s="324"/>
      <c r="D1611" s="324"/>
    </row>
    <row r="1612" spans="2:4" s="304" customFormat="1" x14ac:dyDescent="0.2">
      <c r="B1612" s="324"/>
      <c r="C1612" s="324"/>
      <c r="D1612" s="324"/>
    </row>
    <row r="1613" spans="2:4" s="304" customFormat="1" x14ac:dyDescent="0.2">
      <c r="B1613" s="324"/>
      <c r="C1613" s="324"/>
      <c r="D1613" s="324"/>
    </row>
    <row r="1614" spans="2:4" s="304" customFormat="1" x14ac:dyDescent="0.2">
      <c r="B1614" s="324"/>
      <c r="C1614" s="324"/>
      <c r="D1614" s="324"/>
    </row>
    <row r="1615" spans="2:4" s="304" customFormat="1" x14ac:dyDescent="0.2">
      <c r="B1615" s="324"/>
      <c r="C1615" s="324"/>
      <c r="D1615" s="324"/>
    </row>
    <row r="1616" spans="2:4" s="304" customFormat="1" x14ac:dyDescent="0.2">
      <c r="B1616" s="324"/>
      <c r="C1616" s="324"/>
      <c r="D1616" s="324"/>
    </row>
    <row r="1617" spans="2:4" s="304" customFormat="1" x14ac:dyDescent="0.2">
      <c r="B1617" s="324"/>
      <c r="C1617" s="324"/>
      <c r="D1617" s="324"/>
    </row>
    <row r="1618" spans="2:4" s="304" customFormat="1" x14ac:dyDescent="0.2">
      <c r="B1618" s="324"/>
      <c r="C1618" s="324"/>
      <c r="D1618" s="324"/>
    </row>
    <row r="1619" spans="2:4" s="304" customFormat="1" x14ac:dyDescent="0.2">
      <c r="B1619" s="324"/>
      <c r="C1619" s="324"/>
      <c r="D1619" s="324"/>
    </row>
    <row r="1620" spans="2:4" s="304" customFormat="1" x14ac:dyDescent="0.2">
      <c r="B1620" s="324"/>
      <c r="C1620" s="324"/>
      <c r="D1620" s="324"/>
    </row>
    <row r="1621" spans="2:4" s="304" customFormat="1" x14ac:dyDescent="0.2">
      <c r="B1621" s="324"/>
      <c r="C1621" s="324"/>
      <c r="D1621" s="324"/>
    </row>
    <row r="1622" spans="2:4" s="304" customFormat="1" x14ac:dyDescent="0.2">
      <c r="B1622" s="324"/>
      <c r="C1622" s="324"/>
      <c r="D1622" s="324"/>
    </row>
    <row r="1623" spans="2:4" s="304" customFormat="1" x14ac:dyDescent="0.2">
      <c r="B1623" s="324"/>
      <c r="C1623" s="324"/>
      <c r="D1623" s="324"/>
    </row>
    <row r="1624" spans="2:4" s="304" customFormat="1" x14ac:dyDescent="0.2">
      <c r="B1624" s="324"/>
      <c r="C1624" s="324"/>
      <c r="D1624" s="324"/>
    </row>
    <row r="1625" spans="2:4" s="304" customFormat="1" x14ac:dyDescent="0.2">
      <c r="B1625" s="324"/>
      <c r="C1625" s="324"/>
      <c r="D1625" s="324"/>
    </row>
    <row r="1626" spans="2:4" s="304" customFormat="1" x14ac:dyDescent="0.2">
      <c r="B1626" s="324"/>
      <c r="C1626" s="324"/>
      <c r="D1626" s="324"/>
    </row>
    <row r="1627" spans="2:4" s="304" customFormat="1" x14ac:dyDescent="0.2">
      <c r="B1627" s="324"/>
      <c r="C1627" s="324"/>
      <c r="D1627" s="324"/>
    </row>
    <row r="1628" spans="2:4" s="304" customFormat="1" x14ac:dyDescent="0.2">
      <c r="B1628" s="324"/>
      <c r="C1628" s="324"/>
      <c r="D1628" s="324"/>
    </row>
    <row r="1629" spans="2:4" s="304" customFormat="1" x14ac:dyDescent="0.2">
      <c r="B1629" s="324"/>
      <c r="C1629" s="324"/>
      <c r="D1629" s="324"/>
    </row>
    <row r="1630" spans="2:4" s="304" customFormat="1" x14ac:dyDescent="0.2">
      <c r="B1630" s="324"/>
      <c r="C1630" s="324"/>
      <c r="D1630" s="324"/>
    </row>
    <row r="1631" spans="2:4" s="304" customFormat="1" x14ac:dyDescent="0.2">
      <c r="B1631" s="324"/>
      <c r="C1631" s="324"/>
      <c r="D1631" s="324"/>
    </row>
    <row r="1632" spans="2:4" s="304" customFormat="1" x14ac:dyDescent="0.2">
      <c r="B1632" s="324"/>
      <c r="C1632" s="324"/>
      <c r="D1632" s="324"/>
    </row>
    <row r="1633" spans="2:4" s="304" customFormat="1" x14ac:dyDescent="0.2">
      <c r="B1633" s="324"/>
      <c r="C1633" s="324"/>
      <c r="D1633" s="324"/>
    </row>
    <row r="1634" spans="2:4" s="304" customFormat="1" x14ac:dyDescent="0.2">
      <c r="B1634" s="324"/>
      <c r="C1634" s="324"/>
      <c r="D1634" s="324"/>
    </row>
    <row r="1635" spans="2:4" s="304" customFormat="1" x14ac:dyDescent="0.2">
      <c r="B1635" s="324"/>
      <c r="C1635" s="324"/>
      <c r="D1635" s="324"/>
    </row>
    <row r="1636" spans="2:4" s="304" customFormat="1" x14ac:dyDescent="0.2">
      <c r="B1636" s="324"/>
      <c r="C1636" s="324"/>
      <c r="D1636" s="324"/>
    </row>
    <row r="1637" spans="2:4" s="304" customFormat="1" x14ac:dyDescent="0.2">
      <c r="B1637" s="324"/>
      <c r="C1637" s="324"/>
      <c r="D1637" s="324"/>
    </row>
    <row r="1638" spans="2:4" s="304" customFormat="1" x14ac:dyDescent="0.2">
      <c r="B1638" s="324"/>
      <c r="C1638" s="324"/>
      <c r="D1638" s="324"/>
    </row>
    <row r="1639" spans="2:4" s="304" customFormat="1" x14ac:dyDescent="0.2">
      <c r="B1639" s="324"/>
      <c r="C1639" s="324"/>
      <c r="D1639" s="324"/>
    </row>
    <row r="1640" spans="2:4" s="304" customFormat="1" x14ac:dyDescent="0.2">
      <c r="B1640" s="324"/>
      <c r="C1640" s="324"/>
      <c r="D1640" s="324"/>
    </row>
    <row r="1641" spans="2:4" s="304" customFormat="1" x14ac:dyDescent="0.2">
      <c r="B1641" s="324"/>
      <c r="C1641" s="324"/>
      <c r="D1641" s="324"/>
    </row>
    <row r="1642" spans="2:4" s="304" customFormat="1" x14ac:dyDescent="0.2">
      <c r="B1642" s="324"/>
      <c r="C1642" s="324"/>
      <c r="D1642" s="324"/>
    </row>
    <row r="1643" spans="2:4" s="304" customFormat="1" x14ac:dyDescent="0.2">
      <c r="B1643" s="324"/>
      <c r="C1643" s="324"/>
      <c r="D1643" s="324"/>
    </row>
    <row r="1644" spans="2:4" s="304" customFormat="1" x14ac:dyDescent="0.2">
      <c r="B1644" s="324"/>
      <c r="C1644" s="324"/>
      <c r="D1644" s="324"/>
    </row>
    <row r="1645" spans="2:4" s="304" customFormat="1" x14ac:dyDescent="0.2">
      <c r="B1645" s="324"/>
      <c r="C1645" s="324"/>
      <c r="D1645" s="324"/>
    </row>
    <row r="1646" spans="2:4" s="304" customFormat="1" x14ac:dyDescent="0.2">
      <c r="B1646" s="324"/>
      <c r="C1646" s="324"/>
      <c r="D1646" s="324"/>
    </row>
    <row r="1647" spans="2:4" s="304" customFormat="1" x14ac:dyDescent="0.2">
      <c r="B1647" s="324"/>
      <c r="C1647" s="324"/>
      <c r="D1647" s="324"/>
    </row>
    <row r="1648" spans="2:4" s="304" customFormat="1" x14ac:dyDescent="0.2">
      <c r="B1648" s="324"/>
      <c r="C1648" s="324"/>
      <c r="D1648" s="324"/>
    </row>
    <row r="1649" spans="2:4" s="304" customFormat="1" x14ac:dyDescent="0.2">
      <c r="B1649" s="324"/>
      <c r="C1649" s="324"/>
      <c r="D1649" s="324"/>
    </row>
    <row r="1650" spans="2:4" s="304" customFormat="1" x14ac:dyDescent="0.2">
      <c r="B1650" s="324"/>
      <c r="C1650" s="324"/>
      <c r="D1650" s="324"/>
    </row>
    <row r="1651" spans="2:4" s="304" customFormat="1" x14ac:dyDescent="0.2">
      <c r="B1651" s="324"/>
      <c r="C1651" s="324"/>
      <c r="D1651" s="324"/>
    </row>
    <row r="1652" spans="2:4" s="304" customFormat="1" x14ac:dyDescent="0.2">
      <c r="B1652" s="324"/>
      <c r="C1652" s="324"/>
      <c r="D1652" s="324"/>
    </row>
    <row r="1653" spans="2:4" s="304" customFormat="1" x14ac:dyDescent="0.2">
      <c r="B1653" s="324"/>
      <c r="C1653" s="324"/>
      <c r="D1653" s="324"/>
    </row>
    <row r="1654" spans="2:4" s="304" customFormat="1" x14ac:dyDescent="0.2">
      <c r="B1654" s="324"/>
      <c r="C1654" s="324"/>
      <c r="D1654" s="324"/>
    </row>
    <row r="1655" spans="2:4" s="304" customFormat="1" x14ac:dyDescent="0.2">
      <c r="B1655" s="324"/>
      <c r="C1655" s="324"/>
      <c r="D1655" s="324"/>
    </row>
    <row r="1656" spans="2:4" s="304" customFormat="1" x14ac:dyDescent="0.2">
      <c r="B1656" s="324"/>
      <c r="C1656" s="324"/>
      <c r="D1656" s="324"/>
    </row>
    <row r="1657" spans="2:4" s="304" customFormat="1" x14ac:dyDescent="0.2">
      <c r="B1657" s="324"/>
      <c r="C1657" s="324"/>
      <c r="D1657" s="324"/>
    </row>
    <row r="1658" spans="2:4" s="304" customFormat="1" x14ac:dyDescent="0.2">
      <c r="B1658" s="324"/>
      <c r="C1658" s="324"/>
      <c r="D1658" s="324"/>
    </row>
    <row r="1659" spans="2:4" s="304" customFormat="1" x14ac:dyDescent="0.2">
      <c r="B1659" s="324"/>
      <c r="C1659" s="324"/>
      <c r="D1659" s="324"/>
    </row>
    <row r="1660" spans="2:4" s="304" customFormat="1" x14ac:dyDescent="0.2">
      <c r="B1660" s="324"/>
      <c r="C1660" s="324"/>
      <c r="D1660" s="324"/>
    </row>
    <row r="1661" spans="2:4" s="304" customFormat="1" x14ac:dyDescent="0.2">
      <c r="B1661" s="324"/>
      <c r="C1661" s="324"/>
      <c r="D1661" s="324"/>
    </row>
    <row r="1662" spans="2:4" s="304" customFormat="1" x14ac:dyDescent="0.2">
      <c r="B1662" s="324"/>
      <c r="C1662" s="324"/>
      <c r="D1662" s="324"/>
    </row>
    <row r="1663" spans="2:4" s="304" customFormat="1" x14ac:dyDescent="0.2">
      <c r="B1663" s="324"/>
      <c r="C1663" s="324"/>
      <c r="D1663" s="324"/>
    </row>
    <row r="1664" spans="2:4" s="304" customFormat="1" x14ac:dyDescent="0.2">
      <c r="B1664" s="324"/>
      <c r="C1664" s="324"/>
      <c r="D1664" s="324"/>
    </row>
    <row r="1665" spans="2:4" s="304" customFormat="1" x14ac:dyDescent="0.2">
      <c r="B1665" s="324"/>
      <c r="C1665" s="324"/>
      <c r="D1665" s="324"/>
    </row>
    <row r="1666" spans="2:4" s="304" customFormat="1" x14ac:dyDescent="0.2">
      <c r="B1666" s="324"/>
      <c r="C1666" s="324"/>
      <c r="D1666" s="324"/>
    </row>
    <row r="1667" spans="2:4" s="304" customFormat="1" x14ac:dyDescent="0.2">
      <c r="B1667" s="324"/>
      <c r="C1667" s="324"/>
      <c r="D1667" s="324"/>
    </row>
    <row r="1668" spans="2:4" s="304" customFormat="1" x14ac:dyDescent="0.2">
      <c r="B1668" s="324"/>
      <c r="C1668" s="324"/>
      <c r="D1668" s="324"/>
    </row>
    <row r="1669" spans="2:4" s="304" customFormat="1" x14ac:dyDescent="0.2">
      <c r="B1669" s="324"/>
      <c r="C1669" s="324"/>
      <c r="D1669" s="324"/>
    </row>
    <row r="1670" spans="2:4" s="304" customFormat="1" x14ac:dyDescent="0.2">
      <c r="B1670" s="324"/>
      <c r="C1670" s="324"/>
      <c r="D1670" s="324"/>
    </row>
    <row r="1671" spans="2:4" s="304" customFormat="1" x14ac:dyDescent="0.2">
      <c r="B1671" s="324"/>
      <c r="C1671" s="324"/>
      <c r="D1671" s="324"/>
    </row>
    <row r="1672" spans="2:4" s="304" customFormat="1" x14ac:dyDescent="0.2">
      <c r="B1672" s="324"/>
      <c r="C1672" s="324"/>
      <c r="D1672" s="324"/>
    </row>
    <row r="1673" spans="2:4" s="304" customFormat="1" x14ac:dyDescent="0.2">
      <c r="B1673" s="324"/>
      <c r="C1673" s="324"/>
      <c r="D1673" s="324"/>
    </row>
    <row r="1674" spans="2:4" s="304" customFormat="1" x14ac:dyDescent="0.2">
      <c r="B1674" s="324"/>
      <c r="C1674" s="324"/>
      <c r="D1674" s="324"/>
    </row>
    <row r="1675" spans="2:4" s="304" customFormat="1" x14ac:dyDescent="0.2">
      <c r="B1675" s="324"/>
      <c r="C1675" s="324"/>
      <c r="D1675" s="324"/>
    </row>
    <row r="1676" spans="2:4" s="304" customFormat="1" x14ac:dyDescent="0.2">
      <c r="B1676" s="324"/>
      <c r="C1676" s="324"/>
      <c r="D1676" s="324"/>
    </row>
    <row r="1677" spans="2:4" s="304" customFormat="1" x14ac:dyDescent="0.2">
      <c r="B1677" s="324"/>
      <c r="C1677" s="324"/>
      <c r="D1677" s="324"/>
    </row>
    <row r="1678" spans="2:4" s="304" customFormat="1" x14ac:dyDescent="0.2">
      <c r="B1678" s="324"/>
      <c r="C1678" s="324"/>
      <c r="D1678" s="324"/>
    </row>
    <row r="1679" spans="2:4" s="304" customFormat="1" x14ac:dyDescent="0.2">
      <c r="B1679" s="324"/>
      <c r="C1679" s="324"/>
      <c r="D1679" s="324"/>
    </row>
    <row r="1680" spans="2:4" s="304" customFormat="1" x14ac:dyDescent="0.2">
      <c r="B1680" s="324"/>
      <c r="C1680" s="324"/>
      <c r="D1680" s="324"/>
    </row>
    <row r="1681" spans="2:4" s="304" customFormat="1" x14ac:dyDescent="0.2">
      <c r="B1681" s="324"/>
      <c r="C1681" s="324"/>
      <c r="D1681" s="324"/>
    </row>
    <row r="1682" spans="2:4" s="304" customFormat="1" x14ac:dyDescent="0.2">
      <c r="B1682" s="324"/>
      <c r="C1682" s="324"/>
      <c r="D1682" s="324"/>
    </row>
    <row r="1683" spans="2:4" s="304" customFormat="1" x14ac:dyDescent="0.2">
      <c r="B1683" s="324"/>
      <c r="C1683" s="324"/>
      <c r="D1683" s="324"/>
    </row>
    <row r="1684" spans="2:4" s="304" customFormat="1" x14ac:dyDescent="0.2">
      <c r="B1684" s="324"/>
      <c r="C1684" s="324"/>
      <c r="D1684" s="324"/>
    </row>
    <row r="1685" spans="2:4" s="304" customFormat="1" x14ac:dyDescent="0.2">
      <c r="B1685" s="324"/>
      <c r="C1685" s="324"/>
      <c r="D1685" s="324"/>
    </row>
    <row r="1686" spans="2:4" s="304" customFormat="1" x14ac:dyDescent="0.2">
      <c r="B1686" s="324"/>
      <c r="C1686" s="324"/>
      <c r="D1686" s="324"/>
    </row>
    <row r="1687" spans="2:4" s="304" customFormat="1" x14ac:dyDescent="0.2">
      <c r="B1687" s="324"/>
      <c r="C1687" s="324"/>
      <c r="D1687" s="324"/>
    </row>
    <row r="1688" spans="2:4" s="304" customFormat="1" x14ac:dyDescent="0.2">
      <c r="B1688" s="324"/>
      <c r="C1688" s="324"/>
      <c r="D1688" s="324"/>
    </row>
    <row r="1689" spans="2:4" s="304" customFormat="1" x14ac:dyDescent="0.2">
      <c r="B1689" s="324"/>
      <c r="C1689" s="324"/>
      <c r="D1689" s="324"/>
    </row>
    <row r="1690" spans="2:4" s="304" customFormat="1" x14ac:dyDescent="0.2">
      <c r="B1690" s="324"/>
      <c r="C1690" s="324"/>
      <c r="D1690" s="324"/>
    </row>
    <row r="1691" spans="2:4" s="304" customFormat="1" x14ac:dyDescent="0.2">
      <c r="B1691" s="324"/>
      <c r="C1691" s="324"/>
      <c r="D1691" s="324"/>
    </row>
    <row r="1692" spans="2:4" s="304" customFormat="1" x14ac:dyDescent="0.2">
      <c r="B1692" s="324"/>
      <c r="C1692" s="324"/>
      <c r="D1692" s="324"/>
    </row>
    <row r="1693" spans="2:4" s="304" customFormat="1" x14ac:dyDescent="0.2">
      <c r="B1693" s="324"/>
      <c r="C1693" s="324"/>
      <c r="D1693" s="324"/>
    </row>
    <row r="1694" spans="2:4" s="304" customFormat="1" x14ac:dyDescent="0.2">
      <c r="B1694" s="324"/>
      <c r="C1694" s="324"/>
      <c r="D1694" s="324"/>
    </row>
    <row r="1695" spans="2:4" s="304" customFormat="1" x14ac:dyDescent="0.2">
      <c r="B1695" s="324"/>
      <c r="C1695" s="324"/>
      <c r="D1695" s="324"/>
    </row>
    <row r="1696" spans="2:4" s="304" customFormat="1" x14ac:dyDescent="0.2">
      <c r="B1696" s="324"/>
      <c r="C1696" s="324"/>
      <c r="D1696" s="324"/>
    </row>
    <row r="1697" spans="2:4" s="304" customFormat="1" x14ac:dyDescent="0.2">
      <c r="B1697" s="324"/>
      <c r="C1697" s="324"/>
      <c r="D1697" s="324"/>
    </row>
    <row r="1698" spans="2:4" s="304" customFormat="1" x14ac:dyDescent="0.2">
      <c r="B1698" s="324"/>
      <c r="C1698" s="324"/>
      <c r="D1698" s="324"/>
    </row>
    <row r="1699" spans="2:4" s="304" customFormat="1" x14ac:dyDescent="0.2">
      <c r="B1699" s="324"/>
      <c r="C1699" s="324"/>
      <c r="D1699" s="324"/>
    </row>
    <row r="1700" spans="2:4" s="304" customFormat="1" x14ac:dyDescent="0.2">
      <c r="B1700" s="324"/>
      <c r="C1700" s="324"/>
      <c r="D1700" s="324"/>
    </row>
    <row r="1701" spans="2:4" s="304" customFormat="1" x14ac:dyDescent="0.2">
      <c r="B1701" s="324"/>
      <c r="C1701" s="324"/>
      <c r="D1701" s="324"/>
    </row>
    <row r="1702" spans="2:4" s="304" customFormat="1" x14ac:dyDescent="0.2">
      <c r="B1702" s="324"/>
      <c r="C1702" s="324"/>
      <c r="D1702" s="324"/>
    </row>
    <row r="1703" spans="2:4" s="304" customFormat="1" x14ac:dyDescent="0.2">
      <c r="B1703" s="324"/>
      <c r="C1703" s="324"/>
      <c r="D1703" s="324"/>
    </row>
    <row r="1704" spans="2:4" s="304" customFormat="1" x14ac:dyDescent="0.2">
      <c r="B1704" s="324"/>
      <c r="C1704" s="324"/>
      <c r="D1704" s="324"/>
    </row>
    <row r="1705" spans="2:4" s="304" customFormat="1" x14ac:dyDescent="0.2">
      <c r="B1705" s="324"/>
      <c r="C1705" s="324"/>
      <c r="D1705" s="324"/>
    </row>
    <row r="1706" spans="2:4" s="304" customFormat="1" x14ac:dyDescent="0.2">
      <c r="B1706" s="324"/>
      <c r="C1706" s="324"/>
      <c r="D1706" s="324"/>
    </row>
    <row r="1707" spans="2:4" s="304" customFormat="1" x14ac:dyDescent="0.2">
      <c r="B1707" s="324"/>
      <c r="C1707" s="324"/>
      <c r="D1707" s="324"/>
    </row>
    <row r="1708" spans="2:4" s="304" customFormat="1" x14ac:dyDescent="0.2">
      <c r="B1708" s="324"/>
      <c r="C1708" s="324"/>
      <c r="D1708" s="324"/>
    </row>
    <row r="1709" spans="2:4" s="304" customFormat="1" x14ac:dyDescent="0.2">
      <c r="B1709" s="324"/>
      <c r="C1709" s="324"/>
      <c r="D1709" s="324"/>
    </row>
    <row r="1710" spans="2:4" s="304" customFormat="1" x14ac:dyDescent="0.2">
      <c r="B1710" s="324"/>
      <c r="C1710" s="324"/>
      <c r="D1710" s="324"/>
    </row>
    <row r="1711" spans="2:4" s="304" customFormat="1" x14ac:dyDescent="0.2">
      <c r="B1711" s="324"/>
      <c r="C1711" s="324"/>
      <c r="D1711" s="324"/>
    </row>
    <row r="1712" spans="2:4" s="304" customFormat="1" x14ac:dyDescent="0.2">
      <c r="B1712" s="324"/>
      <c r="C1712" s="324"/>
      <c r="D1712" s="324"/>
    </row>
    <row r="1713" spans="2:4" s="304" customFormat="1" x14ac:dyDescent="0.2">
      <c r="B1713" s="324"/>
      <c r="C1713" s="324"/>
      <c r="D1713" s="324"/>
    </row>
    <row r="1714" spans="2:4" s="304" customFormat="1" x14ac:dyDescent="0.2">
      <c r="B1714" s="324"/>
      <c r="C1714" s="324"/>
      <c r="D1714" s="324"/>
    </row>
    <row r="1715" spans="2:4" s="304" customFormat="1" x14ac:dyDescent="0.2">
      <c r="B1715" s="324"/>
      <c r="C1715" s="324"/>
      <c r="D1715" s="324"/>
    </row>
    <row r="1716" spans="2:4" s="304" customFormat="1" x14ac:dyDescent="0.2">
      <c r="B1716" s="324"/>
      <c r="C1716" s="324"/>
      <c r="D1716" s="324"/>
    </row>
    <row r="1717" spans="2:4" s="304" customFormat="1" x14ac:dyDescent="0.2">
      <c r="B1717" s="324"/>
      <c r="C1717" s="324"/>
      <c r="D1717" s="324"/>
    </row>
    <row r="1718" spans="2:4" s="304" customFormat="1" x14ac:dyDescent="0.2">
      <c r="B1718" s="324"/>
      <c r="C1718" s="324"/>
      <c r="D1718" s="324"/>
    </row>
    <row r="1719" spans="2:4" s="304" customFormat="1" x14ac:dyDescent="0.2">
      <c r="B1719" s="324"/>
      <c r="C1719" s="324"/>
      <c r="D1719" s="324"/>
    </row>
    <row r="1720" spans="2:4" s="304" customFormat="1" x14ac:dyDescent="0.2">
      <c r="B1720" s="324"/>
      <c r="C1720" s="324"/>
      <c r="D1720" s="324"/>
    </row>
    <row r="1721" spans="2:4" s="304" customFormat="1" x14ac:dyDescent="0.2">
      <c r="B1721" s="324"/>
      <c r="C1721" s="324"/>
      <c r="D1721" s="324"/>
    </row>
    <row r="1722" spans="2:4" s="304" customFormat="1" x14ac:dyDescent="0.2">
      <c r="B1722" s="324"/>
      <c r="C1722" s="324"/>
      <c r="D1722" s="324"/>
    </row>
    <row r="1723" spans="2:4" s="304" customFormat="1" x14ac:dyDescent="0.2">
      <c r="B1723" s="324"/>
      <c r="C1723" s="324"/>
      <c r="D1723" s="324"/>
    </row>
    <row r="1724" spans="2:4" s="304" customFormat="1" x14ac:dyDescent="0.2">
      <c r="B1724" s="324"/>
      <c r="C1724" s="324"/>
      <c r="D1724" s="324"/>
    </row>
    <row r="1725" spans="2:4" s="304" customFormat="1" x14ac:dyDescent="0.2">
      <c r="B1725" s="324"/>
      <c r="C1725" s="324"/>
      <c r="D1725" s="324"/>
    </row>
    <row r="1726" spans="2:4" s="304" customFormat="1" x14ac:dyDescent="0.2">
      <c r="B1726" s="324"/>
      <c r="C1726" s="324"/>
      <c r="D1726" s="324"/>
    </row>
    <row r="1727" spans="2:4" s="304" customFormat="1" x14ac:dyDescent="0.2">
      <c r="B1727" s="324"/>
      <c r="C1727" s="324"/>
      <c r="D1727" s="324"/>
    </row>
    <row r="1728" spans="2:4" s="304" customFormat="1" x14ac:dyDescent="0.2">
      <c r="B1728" s="324"/>
      <c r="C1728" s="324"/>
      <c r="D1728" s="324"/>
    </row>
    <row r="1729" spans="2:4" s="304" customFormat="1" x14ac:dyDescent="0.2">
      <c r="B1729" s="324"/>
      <c r="C1729" s="324"/>
      <c r="D1729" s="324"/>
    </row>
    <row r="1730" spans="2:4" s="304" customFormat="1" x14ac:dyDescent="0.2">
      <c r="B1730" s="324"/>
      <c r="C1730" s="324"/>
      <c r="D1730" s="324"/>
    </row>
    <row r="1731" spans="2:4" s="304" customFormat="1" x14ac:dyDescent="0.2">
      <c r="B1731" s="324"/>
      <c r="C1731" s="324"/>
      <c r="D1731" s="324"/>
    </row>
    <row r="1732" spans="2:4" s="304" customFormat="1" x14ac:dyDescent="0.2">
      <c r="B1732" s="324"/>
      <c r="C1732" s="324"/>
      <c r="D1732" s="324"/>
    </row>
    <row r="1733" spans="2:4" s="304" customFormat="1" x14ac:dyDescent="0.2">
      <c r="B1733" s="324"/>
      <c r="C1733" s="324"/>
      <c r="D1733" s="324"/>
    </row>
    <row r="1734" spans="2:4" s="304" customFormat="1" x14ac:dyDescent="0.2">
      <c r="B1734" s="324"/>
      <c r="C1734" s="324"/>
      <c r="D1734" s="324"/>
    </row>
    <row r="1735" spans="2:4" s="304" customFormat="1" x14ac:dyDescent="0.2">
      <c r="B1735" s="324"/>
      <c r="C1735" s="324"/>
      <c r="D1735" s="324"/>
    </row>
    <row r="1736" spans="2:4" s="304" customFormat="1" x14ac:dyDescent="0.2">
      <c r="B1736" s="324"/>
      <c r="C1736" s="324"/>
      <c r="D1736" s="324"/>
    </row>
    <row r="1737" spans="2:4" s="304" customFormat="1" x14ac:dyDescent="0.2">
      <c r="B1737" s="324"/>
      <c r="C1737" s="324"/>
      <c r="D1737" s="324"/>
    </row>
    <row r="1738" spans="2:4" s="304" customFormat="1" x14ac:dyDescent="0.2">
      <c r="B1738" s="324"/>
      <c r="C1738" s="324"/>
      <c r="D1738" s="324"/>
    </row>
    <row r="1739" spans="2:4" s="304" customFormat="1" x14ac:dyDescent="0.2">
      <c r="B1739" s="324"/>
      <c r="C1739" s="324"/>
      <c r="D1739" s="324"/>
    </row>
    <row r="1740" spans="2:4" s="304" customFormat="1" x14ac:dyDescent="0.2">
      <c r="B1740" s="324"/>
      <c r="C1740" s="324"/>
      <c r="D1740" s="324"/>
    </row>
    <row r="1741" spans="2:4" s="304" customFormat="1" x14ac:dyDescent="0.2">
      <c r="B1741" s="324"/>
      <c r="C1741" s="324"/>
      <c r="D1741" s="324"/>
    </row>
    <row r="1742" spans="2:4" s="304" customFormat="1" x14ac:dyDescent="0.2">
      <c r="B1742" s="324"/>
      <c r="C1742" s="324"/>
      <c r="D1742" s="324"/>
    </row>
    <row r="1743" spans="2:4" s="304" customFormat="1" x14ac:dyDescent="0.2">
      <c r="B1743" s="324"/>
      <c r="C1743" s="324"/>
      <c r="D1743" s="324"/>
    </row>
    <row r="1744" spans="2:4" s="304" customFormat="1" x14ac:dyDescent="0.2">
      <c r="B1744" s="324"/>
      <c r="C1744" s="324"/>
      <c r="D1744" s="324"/>
    </row>
    <row r="1745" spans="2:4" s="304" customFormat="1" x14ac:dyDescent="0.2">
      <c r="B1745" s="324"/>
      <c r="C1745" s="324"/>
      <c r="D1745" s="324"/>
    </row>
    <row r="1746" spans="2:4" s="304" customFormat="1" x14ac:dyDescent="0.2">
      <c r="B1746" s="324"/>
      <c r="C1746" s="324"/>
      <c r="D1746" s="324"/>
    </row>
    <row r="1747" spans="2:4" s="304" customFormat="1" x14ac:dyDescent="0.2">
      <c r="B1747" s="324"/>
      <c r="C1747" s="324"/>
      <c r="D1747" s="324"/>
    </row>
    <row r="1748" spans="2:4" s="304" customFormat="1" x14ac:dyDescent="0.2">
      <c r="B1748" s="324"/>
      <c r="C1748" s="324"/>
      <c r="D1748" s="324"/>
    </row>
    <row r="1749" spans="2:4" s="304" customFormat="1" x14ac:dyDescent="0.2">
      <c r="B1749" s="324"/>
      <c r="C1749" s="324"/>
      <c r="D1749" s="324"/>
    </row>
    <row r="1750" spans="2:4" s="304" customFormat="1" x14ac:dyDescent="0.2">
      <c r="B1750" s="324"/>
      <c r="C1750" s="324"/>
      <c r="D1750" s="324"/>
    </row>
    <row r="1751" spans="2:4" s="304" customFormat="1" x14ac:dyDescent="0.2">
      <c r="B1751" s="324"/>
      <c r="C1751" s="324"/>
      <c r="D1751" s="324"/>
    </row>
    <row r="1752" spans="2:4" s="304" customFormat="1" x14ac:dyDescent="0.2">
      <c r="B1752" s="324"/>
      <c r="C1752" s="324"/>
      <c r="D1752" s="324"/>
    </row>
    <row r="1753" spans="2:4" s="304" customFormat="1" x14ac:dyDescent="0.2">
      <c r="B1753" s="324"/>
      <c r="C1753" s="324"/>
      <c r="D1753" s="324"/>
    </row>
    <row r="1754" spans="2:4" s="304" customFormat="1" x14ac:dyDescent="0.2">
      <c r="B1754" s="324"/>
      <c r="C1754" s="324"/>
      <c r="D1754" s="324"/>
    </row>
    <row r="1755" spans="2:4" s="304" customFormat="1" x14ac:dyDescent="0.2">
      <c r="B1755" s="324"/>
      <c r="C1755" s="324"/>
      <c r="D1755" s="324"/>
    </row>
    <row r="1756" spans="2:4" s="304" customFormat="1" x14ac:dyDescent="0.2">
      <c r="B1756" s="324"/>
      <c r="C1756" s="324"/>
      <c r="D1756" s="324"/>
    </row>
    <row r="1757" spans="2:4" s="304" customFormat="1" x14ac:dyDescent="0.2">
      <c r="B1757" s="324"/>
      <c r="C1757" s="324"/>
      <c r="D1757" s="324"/>
    </row>
    <row r="1758" spans="2:4" s="304" customFormat="1" x14ac:dyDescent="0.2">
      <c r="B1758" s="324"/>
      <c r="C1758" s="324"/>
      <c r="D1758" s="324"/>
    </row>
    <row r="1759" spans="2:4" s="304" customFormat="1" x14ac:dyDescent="0.2">
      <c r="B1759" s="324"/>
      <c r="C1759" s="324"/>
      <c r="D1759" s="324"/>
    </row>
    <row r="1760" spans="2:4" s="304" customFormat="1" x14ac:dyDescent="0.2">
      <c r="B1760" s="324"/>
      <c r="C1760" s="324"/>
      <c r="D1760" s="324"/>
    </row>
    <row r="1761" spans="2:4" s="304" customFormat="1" x14ac:dyDescent="0.2">
      <c r="B1761" s="324"/>
      <c r="C1761" s="324"/>
      <c r="D1761" s="324"/>
    </row>
    <row r="1762" spans="2:4" s="304" customFormat="1" x14ac:dyDescent="0.2">
      <c r="B1762" s="324"/>
      <c r="C1762" s="324"/>
      <c r="D1762" s="324"/>
    </row>
    <row r="1763" spans="2:4" s="304" customFormat="1" x14ac:dyDescent="0.2">
      <c r="B1763" s="324"/>
      <c r="C1763" s="324"/>
      <c r="D1763" s="324"/>
    </row>
    <row r="1764" spans="2:4" s="304" customFormat="1" x14ac:dyDescent="0.2">
      <c r="B1764" s="324"/>
      <c r="C1764" s="324"/>
      <c r="D1764" s="324"/>
    </row>
    <row r="1765" spans="2:4" s="304" customFormat="1" x14ac:dyDescent="0.2">
      <c r="B1765" s="324"/>
      <c r="C1765" s="324"/>
      <c r="D1765" s="324"/>
    </row>
    <row r="1766" spans="2:4" s="304" customFormat="1" x14ac:dyDescent="0.2">
      <c r="B1766" s="324"/>
      <c r="C1766" s="324"/>
      <c r="D1766" s="324"/>
    </row>
    <row r="1767" spans="2:4" s="304" customFormat="1" x14ac:dyDescent="0.2">
      <c r="B1767" s="324"/>
      <c r="C1767" s="324"/>
      <c r="D1767" s="324"/>
    </row>
    <row r="1768" spans="2:4" s="304" customFormat="1" x14ac:dyDescent="0.2">
      <c r="B1768" s="324"/>
      <c r="C1768" s="324"/>
      <c r="D1768" s="324"/>
    </row>
    <row r="1769" spans="2:4" s="304" customFormat="1" x14ac:dyDescent="0.2">
      <c r="B1769" s="324"/>
      <c r="C1769" s="324"/>
      <c r="D1769" s="324"/>
    </row>
    <row r="1770" spans="2:4" s="304" customFormat="1" x14ac:dyDescent="0.2">
      <c r="B1770" s="324"/>
      <c r="C1770" s="324"/>
      <c r="D1770" s="324"/>
    </row>
    <row r="1771" spans="2:4" s="304" customFormat="1" x14ac:dyDescent="0.2">
      <c r="B1771" s="324"/>
      <c r="C1771" s="324"/>
      <c r="D1771" s="324"/>
    </row>
    <row r="1772" spans="2:4" s="304" customFormat="1" x14ac:dyDescent="0.2">
      <c r="B1772" s="324"/>
      <c r="C1772" s="324"/>
      <c r="D1772" s="324"/>
    </row>
    <row r="1773" spans="2:4" s="304" customFormat="1" x14ac:dyDescent="0.2">
      <c r="B1773" s="324"/>
      <c r="C1773" s="324"/>
      <c r="D1773" s="324"/>
    </row>
    <row r="1774" spans="2:4" s="304" customFormat="1" x14ac:dyDescent="0.2">
      <c r="B1774" s="324"/>
      <c r="C1774" s="324"/>
      <c r="D1774" s="324"/>
    </row>
    <row r="1775" spans="2:4" s="304" customFormat="1" x14ac:dyDescent="0.2">
      <c r="B1775" s="324"/>
      <c r="C1775" s="324"/>
      <c r="D1775" s="324"/>
    </row>
    <row r="1776" spans="2:4" s="304" customFormat="1" x14ac:dyDescent="0.2">
      <c r="B1776" s="324"/>
      <c r="C1776" s="324"/>
      <c r="D1776" s="324"/>
    </row>
    <row r="1777" spans="2:4" s="304" customFormat="1" x14ac:dyDescent="0.2">
      <c r="B1777" s="324"/>
      <c r="C1777" s="324"/>
      <c r="D1777" s="324"/>
    </row>
    <row r="1778" spans="2:4" s="304" customFormat="1" x14ac:dyDescent="0.2">
      <c r="B1778" s="324"/>
      <c r="C1778" s="324"/>
      <c r="D1778" s="324"/>
    </row>
    <row r="1779" spans="2:4" s="304" customFormat="1" x14ac:dyDescent="0.2">
      <c r="B1779" s="324"/>
      <c r="C1779" s="324"/>
      <c r="D1779" s="324"/>
    </row>
    <row r="1780" spans="2:4" s="304" customFormat="1" x14ac:dyDescent="0.2">
      <c r="B1780" s="324"/>
      <c r="C1780" s="324"/>
      <c r="D1780" s="324"/>
    </row>
    <row r="1781" spans="2:4" s="304" customFormat="1" x14ac:dyDescent="0.2">
      <c r="B1781" s="324"/>
      <c r="C1781" s="324"/>
      <c r="D1781" s="324"/>
    </row>
    <row r="1782" spans="2:4" s="304" customFormat="1" x14ac:dyDescent="0.2">
      <c r="B1782" s="324"/>
      <c r="C1782" s="324"/>
      <c r="D1782" s="324"/>
    </row>
    <row r="1783" spans="2:4" s="304" customFormat="1" x14ac:dyDescent="0.2">
      <c r="B1783" s="324"/>
      <c r="C1783" s="324"/>
      <c r="D1783" s="324"/>
    </row>
    <row r="1784" spans="2:4" s="304" customFormat="1" x14ac:dyDescent="0.2">
      <c r="B1784" s="324"/>
      <c r="C1784" s="324"/>
      <c r="D1784" s="324"/>
    </row>
    <row r="1785" spans="2:4" s="304" customFormat="1" x14ac:dyDescent="0.2">
      <c r="B1785" s="324"/>
      <c r="C1785" s="324"/>
      <c r="D1785" s="324"/>
    </row>
    <row r="1786" spans="2:4" s="304" customFormat="1" x14ac:dyDescent="0.2">
      <c r="B1786" s="324"/>
      <c r="C1786" s="324"/>
      <c r="D1786" s="324"/>
    </row>
    <row r="1787" spans="2:4" s="304" customFormat="1" x14ac:dyDescent="0.2">
      <c r="B1787" s="324"/>
      <c r="C1787" s="324"/>
      <c r="D1787" s="324"/>
    </row>
    <row r="1788" spans="2:4" s="304" customFormat="1" x14ac:dyDescent="0.2">
      <c r="B1788" s="324"/>
      <c r="C1788" s="324"/>
      <c r="D1788" s="324"/>
    </row>
    <row r="1789" spans="2:4" s="304" customFormat="1" x14ac:dyDescent="0.2">
      <c r="B1789" s="324"/>
      <c r="C1789" s="324"/>
      <c r="D1789" s="324"/>
    </row>
    <row r="1790" spans="2:4" s="304" customFormat="1" x14ac:dyDescent="0.2">
      <c r="B1790" s="324"/>
      <c r="C1790" s="324"/>
      <c r="D1790" s="324"/>
    </row>
    <row r="1791" spans="2:4" s="304" customFormat="1" x14ac:dyDescent="0.2">
      <c r="B1791" s="324"/>
      <c r="C1791" s="324"/>
      <c r="D1791" s="324"/>
    </row>
    <row r="1792" spans="2:4" s="304" customFormat="1" x14ac:dyDescent="0.2">
      <c r="B1792" s="324"/>
      <c r="C1792" s="324"/>
      <c r="D1792" s="324"/>
    </row>
    <row r="1793" spans="2:4" s="304" customFormat="1" x14ac:dyDescent="0.2">
      <c r="B1793" s="324"/>
      <c r="C1793" s="324"/>
      <c r="D1793" s="324"/>
    </row>
    <row r="1794" spans="2:4" s="304" customFormat="1" x14ac:dyDescent="0.2">
      <c r="B1794" s="324"/>
      <c r="C1794" s="324"/>
      <c r="D1794" s="324"/>
    </row>
    <row r="1795" spans="2:4" s="304" customFormat="1" x14ac:dyDescent="0.2">
      <c r="B1795" s="324"/>
      <c r="C1795" s="324"/>
      <c r="D1795" s="324"/>
    </row>
    <row r="1796" spans="2:4" s="304" customFormat="1" x14ac:dyDescent="0.2">
      <c r="B1796" s="324"/>
      <c r="C1796" s="324"/>
      <c r="D1796" s="324"/>
    </row>
    <row r="1797" spans="2:4" s="304" customFormat="1" x14ac:dyDescent="0.2">
      <c r="B1797" s="324"/>
      <c r="C1797" s="324"/>
      <c r="D1797" s="324"/>
    </row>
    <row r="1798" spans="2:4" s="304" customFormat="1" x14ac:dyDescent="0.2">
      <c r="B1798" s="324"/>
      <c r="C1798" s="324"/>
      <c r="D1798" s="324"/>
    </row>
    <row r="1799" spans="2:4" s="304" customFormat="1" x14ac:dyDescent="0.2">
      <c r="B1799" s="324"/>
      <c r="C1799" s="324"/>
      <c r="D1799" s="324"/>
    </row>
    <row r="1800" spans="2:4" s="304" customFormat="1" x14ac:dyDescent="0.2">
      <c r="B1800" s="324"/>
      <c r="C1800" s="324"/>
      <c r="D1800" s="324"/>
    </row>
    <row r="1801" spans="2:4" s="304" customFormat="1" x14ac:dyDescent="0.2">
      <c r="B1801" s="324"/>
      <c r="C1801" s="324"/>
      <c r="D1801" s="324"/>
    </row>
    <row r="1802" spans="2:4" s="304" customFormat="1" x14ac:dyDescent="0.2">
      <c r="B1802" s="324"/>
      <c r="C1802" s="324"/>
      <c r="D1802" s="324"/>
    </row>
    <row r="1803" spans="2:4" s="304" customFormat="1" x14ac:dyDescent="0.2">
      <c r="B1803" s="324"/>
      <c r="C1803" s="324"/>
      <c r="D1803" s="324"/>
    </row>
    <row r="1804" spans="2:4" s="304" customFormat="1" x14ac:dyDescent="0.2">
      <c r="B1804" s="324"/>
      <c r="C1804" s="324"/>
      <c r="D1804" s="324"/>
    </row>
    <row r="1805" spans="2:4" s="304" customFormat="1" x14ac:dyDescent="0.2">
      <c r="B1805" s="324"/>
      <c r="C1805" s="324"/>
      <c r="D1805" s="324"/>
    </row>
    <row r="1806" spans="2:4" s="304" customFormat="1" x14ac:dyDescent="0.2">
      <c r="B1806" s="324"/>
      <c r="C1806" s="324"/>
      <c r="D1806" s="324"/>
    </row>
    <row r="1807" spans="2:4" s="304" customFormat="1" x14ac:dyDescent="0.2">
      <c r="B1807" s="324"/>
      <c r="C1807" s="324"/>
      <c r="D1807" s="324"/>
    </row>
    <row r="1808" spans="2:4" s="304" customFormat="1" x14ac:dyDescent="0.2">
      <c r="B1808" s="324"/>
      <c r="C1808" s="324"/>
      <c r="D1808" s="324"/>
    </row>
    <row r="1809" spans="2:4" s="304" customFormat="1" x14ac:dyDescent="0.2">
      <c r="B1809" s="324"/>
      <c r="C1809" s="324"/>
      <c r="D1809" s="324"/>
    </row>
    <row r="1810" spans="2:4" s="304" customFormat="1" x14ac:dyDescent="0.2">
      <c r="B1810" s="324"/>
      <c r="C1810" s="324"/>
      <c r="D1810" s="324"/>
    </row>
    <row r="1811" spans="2:4" s="304" customFormat="1" x14ac:dyDescent="0.2">
      <c r="B1811" s="324"/>
      <c r="C1811" s="324"/>
      <c r="D1811" s="324"/>
    </row>
    <row r="1812" spans="2:4" s="304" customFormat="1" x14ac:dyDescent="0.2">
      <c r="B1812" s="324"/>
      <c r="C1812" s="324"/>
      <c r="D1812" s="324"/>
    </row>
    <row r="1813" spans="2:4" s="304" customFormat="1" x14ac:dyDescent="0.2">
      <c r="B1813" s="324"/>
      <c r="C1813" s="324"/>
      <c r="D1813" s="324"/>
    </row>
    <row r="1814" spans="2:4" s="304" customFormat="1" x14ac:dyDescent="0.2">
      <c r="B1814" s="324"/>
      <c r="C1814" s="324"/>
      <c r="D1814" s="324"/>
    </row>
    <row r="1815" spans="2:4" s="304" customFormat="1" x14ac:dyDescent="0.2">
      <c r="B1815" s="324"/>
      <c r="C1815" s="324"/>
      <c r="D1815" s="324"/>
    </row>
    <row r="1816" spans="2:4" s="304" customFormat="1" x14ac:dyDescent="0.2">
      <c r="B1816" s="324"/>
      <c r="C1816" s="324"/>
      <c r="D1816" s="324"/>
    </row>
    <row r="1817" spans="2:4" s="304" customFormat="1" x14ac:dyDescent="0.2">
      <c r="B1817" s="324"/>
      <c r="C1817" s="324"/>
      <c r="D1817" s="324"/>
    </row>
    <row r="1818" spans="2:4" s="304" customFormat="1" x14ac:dyDescent="0.2">
      <c r="B1818" s="324"/>
      <c r="C1818" s="324"/>
      <c r="D1818" s="324"/>
    </row>
    <row r="1819" spans="2:4" s="304" customFormat="1" x14ac:dyDescent="0.2">
      <c r="B1819" s="324"/>
      <c r="C1819" s="324"/>
      <c r="D1819" s="324"/>
    </row>
    <row r="1820" spans="2:4" s="304" customFormat="1" x14ac:dyDescent="0.2">
      <c r="B1820" s="324"/>
      <c r="C1820" s="324"/>
      <c r="D1820" s="324"/>
    </row>
    <row r="1821" spans="2:4" s="304" customFormat="1" x14ac:dyDescent="0.2">
      <c r="B1821" s="324"/>
      <c r="C1821" s="324"/>
      <c r="D1821" s="324"/>
    </row>
    <row r="1822" spans="2:4" s="304" customFormat="1" x14ac:dyDescent="0.2">
      <c r="B1822" s="324"/>
      <c r="C1822" s="324"/>
      <c r="D1822" s="324"/>
    </row>
    <row r="1823" spans="2:4" s="304" customFormat="1" x14ac:dyDescent="0.2">
      <c r="B1823" s="324"/>
      <c r="C1823" s="324"/>
      <c r="D1823" s="324"/>
    </row>
    <row r="1824" spans="2:4" s="304" customFormat="1" x14ac:dyDescent="0.2">
      <c r="B1824" s="324"/>
      <c r="C1824" s="324"/>
      <c r="D1824" s="324"/>
    </row>
    <row r="1825" spans="2:4" s="304" customFormat="1" x14ac:dyDescent="0.2">
      <c r="B1825" s="324"/>
      <c r="C1825" s="324"/>
      <c r="D1825" s="324"/>
    </row>
    <row r="1826" spans="2:4" s="304" customFormat="1" x14ac:dyDescent="0.2">
      <c r="B1826" s="324"/>
      <c r="C1826" s="324"/>
      <c r="D1826" s="324"/>
    </row>
    <row r="1827" spans="2:4" s="304" customFormat="1" x14ac:dyDescent="0.2">
      <c r="B1827" s="324"/>
      <c r="C1827" s="324"/>
      <c r="D1827" s="324"/>
    </row>
    <row r="1828" spans="2:4" s="304" customFormat="1" x14ac:dyDescent="0.2">
      <c r="B1828" s="324"/>
      <c r="C1828" s="324"/>
      <c r="D1828" s="324"/>
    </row>
    <row r="1829" spans="2:4" s="304" customFormat="1" x14ac:dyDescent="0.2">
      <c r="B1829" s="324"/>
      <c r="C1829" s="324"/>
      <c r="D1829" s="324"/>
    </row>
    <row r="1830" spans="2:4" s="304" customFormat="1" x14ac:dyDescent="0.2">
      <c r="B1830" s="324"/>
      <c r="C1830" s="324"/>
      <c r="D1830" s="324"/>
    </row>
    <row r="1831" spans="2:4" s="304" customFormat="1" x14ac:dyDescent="0.2">
      <c r="B1831" s="324"/>
      <c r="C1831" s="324"/>
      <c r="D1831" s="324"/>
    </row>
    <row r="1832" spans="2:4" s="304" customFormat="1" x14ac:dyDescent="0.2">
      <c r="B1832" s="324"/>
      <c r="C1832" s="324"/>
      <c r="D1832" s="324"/>
    </row>
    <row r="1833" spans="2:4" s="304" customFormat="1" x14ac:dyDescent="0.2">
      <c r="B1833" s="324"/>
      <c r="C1833" s="324"/>
      <c r="D1833" s="324"/>
    </row>
    <row r="1834" spans="2:4" s="304" customFormat="1" x14ac:dyDescent="0.2">
      <c r="B1834" s="324"/>
      <c r="C1834" s="324"/>
      <c r="D1834" s="324"/>
    </row>
    <row r="1835" spans="2:4" s="304" customFormat="1" x14ac:dyDescent="0.2">
      <c r="B1835" s="324"/>
      <c r="C1835" s="324"/>
      <c r="D1835" s="324"/>
    </row>
    <row r="1836" spans="2:4" s="304" customFormat="1" x14ac:dyDescent="0.2">
      <c r="B1836" s="324"/>
      <c r="C1836" s="324"/>
      <c r="D1836" s="324"/>
    </row>
    <row r="1837" spans="2:4" s="304" customFormat="1" x14ac:dyDescent="0.2">
      <c r="B1837" s="324"/>
      <c r="C1837" s="324"/>
      <c r="D1837" s="324"/>
    </row>
    <row r="1838" spans="2:4" s="304" customFormat="1" x14ac:dyDescent="0.2">
      <c r="B1838" s="324"/>
      <c r="C1838" s="324"/>
      <c r="D1838" s="324"/>
    </row>
    <row r="1839" spans="2:4" s="304" customFormat="1" x14ac:dyDescent="0.2">
      <c r="B1839" s="324"/>
      <c r="C1839" s="324"/>
      <c r="D1839" s="324"/>
    </row>
    <row r="1840" spans="2:4" s="304" customFormat="1" x14ac:dyDescent="0.2">
      <c r="B1840" s="324"/>
      <c r="C1840" s="324"/>
      <c r="D1840" s="324"/>
    </row>
    <row r="1841" spans="2:4" s="304" customFormat="1" x14ac:dyDescent="0.2">
      <c r="B1841" s="324"/>
      <c r="C1841" s="324"/>
      <c r="D1841" s="324"/>
    </row>
    <row r="1842" spans="2:4" s="304" customFormat="1" x14ac:dyDescent="0.2">
      <c r="B1842" s="324"/>
      <c r="C1842" s="324"/>
      <c r="D1842" s="324"/>
    </row>
    <row r="1843" spans="2:4" s="304" customFormat="1" x14ac:dyDescent="0.2">
      <c r="B1843" s="324"/>
      <c r="C1843" s="324"/>
      <c r="D1843" s="324"/>
    </row>
    <row r="1844" spans="2:4" s="304" customFormat="1" x14ac:dyDescent="0.2">
      <c r="B1844" s="324"/>
      <c r="C1844" s="324"/>
      <c r="D1844" s="324"/>
    </row>
    <row r="1845" spans="2:4" s="304" customFormat="1" x14ac:dyDescent="0.2">
      <c r="B1845" s="324"/>
      <c r="C1845" s="324"/>
      <c r="D1845" s="324"/>
    </row>
    <row r="1846" spans="2:4" s="304" customFormat="1" x14ac:dyDescent="0.2">
      <c r="B1846" s="324"/>
      <c r="C1846" s="324"/>
      <c r="D1846" s="324"/>
    </row>
    <row r="1847" spans="2:4" s="304" customFormat="1" x14ac:dyDescent="0.2">
      <c r="B1847" s="324"/>
      <c r="C1847" s="324"/>
      <c r="D1847" s="324"/>
    </row>
    <row r="1848" spans="2:4" s="304" customFormat="1" x14ac:dyDescent="0.2">
      <c r="B1848" s="324"/>
      <c r="C1848" s="324"/>
      <c r="D1848" s="324"/>
    </row>
    <row r="1849" spans="2:4" s="304" customFormat="1" x14ac:dyDescent="0.2">
      <c r="B1849" s="324"/>
      <c r="C1849" s="324"/>
      <c r="D1849" s="324"/>
    </row>
    <row r="1850" spans="2:4" s="304" customFormat="1" x14ac:dyDescent="0.2">
      <c r="B1850" s="324"/>
      <c r="C1850" s="324"/>
      <c r="D1850" s="324"/>
    </row>
    <row r="1851" spans="2:4" s="304" customFormat="1" x14ac:dyDescent="0.2">
      <c r="B1851" s="324"/>
      <c r="C1851" s="324"/>
      <c r="D1851" s="324"/>
    </row>
    <row r="1852" spans="2:4" s="304" customFormat="1" x14ac:dyDescent="0.2">
      <c r="B1852" s="324"/>
      <c r="C1852" s="324"/>
      <c r="D1852" s="324"/>
    </row>
    <row r="1853" spans="2:4" s="304" customFormat="1" x14ac:dyDescent="0.2">
      <c r="B1853" s="324"/>
      <c r="C1853" s="324"/>
      <c r="D1853" s="324"/>
    </row>
    <row r="1854" spans="2:4" s="304" customFormat="1" x14ac:dyDescent="0.2">
      <c r="B1854" s="324"/>
      <c r="C1854" s="324"/>
      <c r="D1854" s="324"/>
    </row>
    <row r="1855" spans="2:4" s="304" customFormat="1" x14ac:dyDescent="0.2">
      <c r="B1855" s="324"/>
      <c r="C1855" s="324"/>
      <c r="D1855" s="324"/>
    </row>
    <row r="1856" spans="2:4" s="304" customFormat="1" x14ac:dyDescent="0.2">
      <c r="B1856" s="324"/>
      <c r="C1856" s="324"/>
      <c r="D1856" s="324"/>
    </row>
    <row r="1857" spans="2:4" s="304" customFormat="1" x14ac:dyDescent="0.2">
      <c r="B1857" s="324"/>
      <c r="C1857" s="324"/>
      <c r="D1857" s="324"/>
    </row>
    <row r="1858" spans="2:4" s="304" customFormat="1" x14ac:dyDescent="0.2">
      <c r="B1858" s="324"/>
      <c r="C1858" s="324"/>
      <c r="D1858" s="324"/>
    </row>
    <row r="1859" spans="2:4" s="304" customFormat="1" x14ac:dyDescent="0.2">
      <c r="B1859" s="324"/>
      <c r="C1859" s="324"/>
      <c r="D1859" s="324"/>
    </row>
    <row r="1860" spans="2:4" s="304" customFormat="1" x14ac:dyDescent="0.2">
      <c r="B1860" s="324"/>
      <c r="C1860" s="324"/>
      <c r="D1860" s="324"/>
    </row>
    <row r="1861" spans="2:4" s="304" customFormat="1" x14ac:dyDescent="0.2">
      <c r="B1861" s="324"/>
      <c r="C1861" s="324"/>
      <c r="D1861" s="324"/>
    </row>
    <row r="1862" spans="2:4" s="304" customFormat="1" x14ac:dyDescent="0.2">
      <c r="B1862" s="324"/>
      <c r="C1862" s="324"/>
      <c r="D1862" s="324"/>
    </row>
    <row r="1863" spans="2:4" s="304" customFormat="1" x14ac:dyDescent="0.2">
      <c r="B1863" s="324"/>
      <c r="C1863" s="324"/>
      <c r="D1863" s="324"/>
    </row>
    <row r="1864" spans="2:4" s="304" customFormat="1" x14ac:dyDescent="0.2">
      <c r="B1864" s="324"/>
      <c r="C1864" s="324"/>
      <c r="D1864" s="324"/>
    </row>
    <row r="1865" spans="2:4" s="304" customFormat="1" x14ac:dyDescent="0.2">
      <c r="B1865" s="324"/>
      <c r="C1865" s="324"/>
      <c r="D1865" s="324"/>
    </row>
    <row r="1866" spans="2:4" s="304" customFormat="1" x14ac:dyDescent="0.2">
      <c r="B1866" s="324"/>
      <c r="C1866" s="324"/>
      <c r="D1866" s="324"/>
    </row>
    <row r="1867" spans="2:4" s="304" customFormat="1" x14ac:dyDescent="0.2">
      <c r="B1867" s="324"/>
      <c r="C1867" s="324"/>
      <c r="D1867" s="324"/>
    </row>
    <row r="1868" spans="2:4" s="304" customFormat="1" x14ac:dyDescent="0.2">
      <c r="B1868" s="324"/>
      <c r="C1868" s="324"/>
      <c r="D1868" s="324"/>
    </row>
    <row r="1869" spans="2:4" s="304" customFormat="1" x14ac:dyDescent="0.2">
      <c r="B1869" s="324"/>
      <c r="C1869" s="324"/>
      <c r="D1869" s="324"/>
    </row>
    <row r="1870" spans="2:4" s="304" customFormat="1" x14ac:dyDescent="0.2">
      <c r="B1870" s="324"/>
      <c r="C1870" s="324"/>
      <c r="D1870" s="324"/>
    </row>
    <row r="1871" spans="2:4" s="304" customFormat="1" x14ac:dyDescent="0.2">
      <c r="B1871" s="324"/>
      <c r="C1871" s="324"/>
      <c r="D1871" s="324"/>
    </row>
    <row r="1872" spans="2:4" s="304" customFormat="1" x14ac:dyDescent="0.2">
      <c r="B1872" s="324"/>
      <c r="C1872" s="324"/>
      <c r="D1872" s="324"/>
    </row>
    <row r="1873" spans="2:4" s="304" customFormat="1" x14ac:dyDescent="0.2">
      <c r="B1873" s="324"/>
      <c r="C1873" s="324"/>
      <c r="D1873" s="324"/>
    </row>
    <row r="1874" spans="2:4" s="304" customFormat="1" x14ac:dyDescent="0.2">
      <c r="B1874" s="324"/>
      <c r="C1874" s="324"/>
      <c r="D1874" s="324"/>
    </row>
    <row r="1875" spans="2:4" s="304" customFormat="1" x14ac:dyDescent="0.2">
      <c r="B1875" s="324"/>
      <c r="C1875" s="324"/>
      <c r="D1875" s="324"/>
    </row>
    <row r="1876" spans="2:4" s="304" customFormat="1" x14ac:dyDescent="0.2">
      <c r="B1876" s="324"/>
      <c r="C1876" s="324"/>
      <c r="D1876" s="324"/>
    </row>
    <row r="1877" spans="2:4" s="304" customFormat="1" x14ac:dyDescent="0.2">
      <c r="B1877" s="324"/>
      <c r="C1877" s="324"/>
      <c r="D1877" s="324"/>
    </row>
    <row r="1878" spans="2:4" s="304" customFormat="1" x14ac:dyDescent="0.2">
      <c r="B1878" s="324"/>
      <c r="C1878" s="324"/>
      <c r="D1878" s="324"/>
    </row>
    <row r="1879" spans="2:4" s="304" customFormat="1" x14ac:dyDescent="0.2">
      <c r="B1879" s="324"/>
      <c r="C1879" s="324"/>
      <c r="D1879" s="324"/>
    </row>
    <row r="1880" spans="2:4" s="304" customFormat="1" x14ac:dyDescent="0.2">
      <c r="B1880" s="324"/>
      <c r="C1880" s="324"/>
      <c r="D1880" s="324"/>
    </row>
    <row r="1881" spans="2:4" s="304" customFormat="1" x14ac:dyDescent="0.2">
      <c r="B1881" s="324"/>
      <c r="C1881" s="324"/>
      <c r="D1881" s="324"/>
    </row>
    <row r="1882" spans="2:4" s="304" customFormat="1" x14ac:dyDescent="0.2">
      <c r="B1882" s="324"/>
      <c r="C1882" s="324"/>
      <c r="D1882" s="324"/>
    </row>
    <row r="1883" spans="2:4" s="304" customFormat="1" x14ac:dyDescent="0.2">
      <c r="B1883" s="324"/>
      <c r="C1883" s="324"/>
      <c r="D1883" s="324"/>
    </row>
    <row r="1884" spans="2:4" s="304" customFormat="1" x14ac:dyDescent="0.2">
      <c r="B1884" s="324"/>
      <c r="C1884" s="324"/>
      <c r="D1884" s="324"/>
    </row>
    <row r="1885" spans="2:4" s="304" customFormat="1" x14ac:dyDescent="0.2">
      <c r="B1885" s="324"/>
      <c r="C1885" s="324"/>
      <c r="D1885" s="324"/>
    </row>
    <row r="1886" spans="2:4" s="304" customFormat="1" x14ac:dyDescent="0.2">
      <c r="B1886" s="324"/>
      <c r="C1886" s="324"/>
      <c r="D1886" s="324"/>
    </row>
    <row r="1887" spans="2:4" s="304" customFormat="1" x14ac:dyDescent="0.2">
      <c r="B1887" s="324"/>
      <c r="C1887" s="324"/>
      <c r="D1887" s="324"/>
    </row>
    <row r="1888" spans="2:4" s="304" customFormat="1" x14ac:dyDescent="0.2">
      <c r="B1888" s="324"/>
      <c r="C1888" s="324"/>
      <c r="D1888" s="324"/>
    </row>
    <row r="1889" spans="2:4" s="304" customFormat="1" x14ac:dyDescent="0.2">
      <c r="B1889" s="324"/>
      <c r="C1889" s="324"/>
      <c r="D1889" s="324"/>
    </row>
    <row r="1890" spans="2:4" s="304" customFormat="1" x14ac:dyDescent="0.2">
      <c r="B1890" s="324"/>
      <c r="C1890" s="324"/>
      <c r="D1890" s="324"/>
    </row>
    <row r="1891" spans="2:4" s="304" customFormat="1" x14ac:dyDescent="0.2">
      <c r="B1891" s="324"/>
      <c r="C1891" s="324"/>
      <c r="D1891" s="324"/>
    </row>
    <row r="1892" spans="2:4" s="304" customFormat="1" x14ac:dyDescent="0.2">
      <c r="B1892" s="324"/>
      <c r="C1892" s="324"/>
      <c r="D1892" s="324"/>
    </row>
    <row r="1893" spans="2:4" s="304" customFormat="1" x14ac:dyDescent="0.2">
      <c r="B1893" s="324"/>
      <c r="C1893" s="324"/>
      <c r="D1893" s="324"/>
    </row>
    <row r="1894" spans="2:4" s="304" customFormat="1" x14ac:dyDescent="0.2">
      <c r="B1894" s="324"/>
      <c r="C1894" s="324"/>
      <c r="D1894" s="324"/>
    </row>
    <row r="1895" spans="2:4" s="304" customFormat="1" x14ac:dyDescent="0.2">
      <c r="B1895" s="324"/>
      <c r="C1895" s="324"/>
      <c r="D1895" s="324"/>
    </row>
    <row r="1896" spans="2:4" s="304" customFormat="1" x14ac:dyDescent="0.2">
      <c r="B1896" s="324"/>
      <c r="C1896" s="324"/>
      <c r="D1896" s="324"/>
    </row>
    <row r="1897" spans="2:4" s="304" customFormat="1" x14ac:dyDescent="0.2">
      <c r="B1897" s="324"/>
      <c r="C1897" s="324"/>
      <c r="D1897" s="324"/>
    </row>
    <row r="1898" spans="2:4" s="304" customFormat="1" x14ac:dyDescent="0.2">
      <c r="B1898" s="324"/>
      <c r="C1898" s="324"/>
      <c r="D1898" s="324"/>
    </row>
    <row r="1899" spans="2:4" s="304" customFormat="1" x14ac:dyDescent="0.2">
      <c r="B1899" s="324"/>
      <c r="C1899" s="324"/>
      <c r="D1899" s="324"/>
    </row>
    <row r="1900" spans="2:4" s="304" customFormat="1" x14ac:dyDescent="0.2">
      <c r="B1900" s="324"/>
      <c r="C1900" s="324"/>
      <c r="D1900" s="324"/>
    </row>
    <row r="1901" spans="2:4" s="304" customFormat="1" x14ac:dyDescent="0.2">
      <c r="B1901" s="324"/>
      <c r="C1901" s="324"/>
      <c r="D1901" s="324"/>
    </row>
    <row r="1902" spans="2:4" s="304" customFormat="1" x14ac:dyDescent="0.2">
      <c r="B1902" s="324"/>
      <c r="C1902" s="324"/>
      <c r="D1902" s="324"/>
    </row>
    <row r="1903" spans="2:4" s="304" customFormat="1" x14ac:dyDescent="0.2">
      <c r="B1903" s="324"/>
      <c r="C1903" s="324"/>
      <c r="D1903" s="324"/>
    </row>
    <row r="1904" spans="2:4" s="304" customFormat="1" x14ac:dyDescent="0.2">
      <c r="B1904" s="324"/>
      <c r="C1904" s="324"/>
      <c r="D1904" s="324"/>
    </row>
    <row r="1905" spans="2:4" s="304" customFormat="1" x14ac:dyDescent="0.2">
      <c r="B1905" s="324"/>
      <c r="C1905" s="324"/>
      <c r="D1905" s="324"/>
    </row>
    <row r="1906" spans="2:4" s="304" customFormat="1" x14ac:dyDescent="0.2">
      <c r="B1906" s="324"/>
      <c r="C1906" s="324"/>
      <c r="D1906" s="324"/>
    </row>
    <row r="1907" spans="2:4" s="304" customFormat="1" x14ac:dyDescent="0.2">
      <c r="B1907" s="324"/>
      <c r="C1907" s="324"/>
      <c r="D1907" s="324"/>
    </row>
    <row r="1908" spans="2:4" s="304" customFormat="1" x14ac:dyDescent="0.2">
      <c r="B1908" s="324"/>
      <c r="C1908" s="324"/>
      <c r="D1908" s="324"/>
    </row>
    <row r="1909" spans="2:4" s="304" customFormat="1" x14ac:dyDescent="0.2">
      <c r="B1909" s="324"/>
      <c r="C1909" s="324"/>
      <c r="D1909" s="324"/>
    </row>
    <row r="1910" spans="2:4" s="304" customFormat="1" x14ac:dyDescent="0.2">
      <c r="B1910" s="324"/>
      <c r="C1910" s="324"/>
      <c r="D1910" s="324"/>
    </row>
    <row r="1911" spans="2:4" s="304" customFormat="1" x14ac:dyDescent="0.2">
      <c r="B1911" s="324"/>
      <c r="C1911" s="324"/>
      <c r="D1911" s="324"/>
    </row>
    <row r="1912" spans="2:4" s="304" customFormat="1" x14ac:dyDescent="0.2">
      <c r="B1912" s="324"/>
      <c r="C1912" s="324"/>
      <c r="D1912" s="324"/>
    </row>
    <row r="1913" spans="2:4" s="304" customFormat="1" x14ac:dyDescent="0.2">
      <c r="B1913" s="324"/>
      <c r="C1913" s="324"/>
      <c r="D1913" s="324"/>
    </row>
    <row r="1914" spans="2:4" s="304" customFormat="1" x14ac:dyDescent="0.2">
      <c r="B1914" s="324"/>
      <c r="C1914" s="324"/>
      <c r="D1914" s="324"/>
    </row>
    <row r="1915" spans="2:4" s="304" customFormat="1" x14ac:dyDescent="0.2">
      <c r="B1915" s="324"/>
      <c r="C1915" s="324"/>
      <c r="D1915" s="324"/>
    </row>
    <row r="1916" spans="2:4" s="304" customFormat="1" x14ac:dyDescent="0.2">
      <c r="B1916" s="324"/>
      <c r="C1916" s="324"/>
      <c r="D1916" s="324"/>
    </row>
    <row r="1917" spans="2:4" s="304" customFormat="1" x14ac:dyDescent="0.2">
      <c r="B1917" s="324"/>
      <c r="C1917" s="324"/>
      <c r="D1917" s="324"/>
    </row>
    <row r="1918" spans="2:4" s="304" customFormat="1" x14ac:dyDescent="0.2">
      <c r="B1918" s="324"/>
      <c r="C1918" s="324"/>
      <c r="D1918" s="324"/>
    </row>
    <row r="1919" spans="2:4" s="304" customFormat="1" x14ac:dyDescent="0.2">
      <c r="B1919" s="324"/>
      <c r="C1919" s="324"/>
      <c r="D1919" s="324"/>
    </row>
    <row r="1920" spans="2:4" s="304" customFormat="1" x14ac:dyDescent="0.2">
      <c r="B1920" s="324"/>
      <c r="C1920" s="324"/>
      <c r="D1920" s="324"/>
    </row>
    <row r="1921" spans="2:4" s="304" customFormat="1" x14ac:dyDescent="0.2">
      <c r="B1921" s="324"/>
      <c r="C1921" s="324"/>
      <c r="D1921" s="324"/>
    </row>
    <row r="1922" spans="2:4" s="304" customFormat="1" x14ac:dyDescent="0.2">
      <c r="B1922" s="324"/>
      <c r="C1922" s="324"/>
      <c r="D1922" s="324"/>
    </row>
    <row r="1923" spans="2:4" s="304" customFormat="1" x14ac:dyDescent="0.2">
      <c r="B1923" s="324"/>
      <c r="C1923" s="324"/>
      <c r="D1923" s="324"/>
    </row>
    <row r="1924" spans="2:4" s="304" customFormat="1" x14ac:dyDescent="0.2">
      <c r="B1924" s="324"/>
      <c r="C1924" s="324"/>
      <c r="D1924" s="324"/>
    </row>
    <row r="1925" spans="2:4" s="304" customFormat="1" x14ac:dyDescent="0.2">
      <c r="B1925" s="324"/>
      <c r="C1925" s="324"/>
      <c r="D1925" s="324"/>
    </row>
    <row r="1926" spans="2:4" s="304" customFormat="1" x14ac:dyDescent="0.2">
      <c r="B1926" s="324"/>
      <c r="C1926" s="324"/>
      <c r="D1926" s="324"/>
    </row>
    <row r="1927" spans="2:4" s="304" customFormat="1" x14ac:dyDescent="0.2">
      <c r="B1927" s="324"/>
      <c r="C1927" s="324"/>
      <c r="D1927" s="324"/>
    </row>
    <row r="1928" spans="2:4" s="304" customFormat="1" x14ac:dyDescent="0.2">
      <c r="B1928" s="324"/>
      <c r="C1928" s="324"/>
      <c r="D1928" s="324"/>
    </row>
    <row r="1929" spans="2:4" s="304" customFormat="1" x14ac:dyDescent="0.2">
      <c r="B1929" s="324"/>
      <c r="C1929" s="324"/>
      <c r="D1929" s="324"/>
    </row>
    <row r="1930" spans="2:4" s="304" customFormat="1" x14ac:dyDescent="0.2">
      <c r="B1930" s="324"/>
      <c r="C1930" s="324"/>
      <c r="D1930" s="324"/>
    </row>
    <row r="1931" spans="2:4" s="304" customFormat="1" x14ac:dyDescent="0.2">
      <c r="B1931" s="324"/>
      <c r="C1931" s="324"/>
      <c r="D1931" s="324"/>
    </row>
    <row r="1932" spans="2:4" s="304" customFormat="1" x14ac:dyDescent="0.2">
      <c r="B1932" s="324"/>
      <c r="C1932" s="324"/>
      <c r="D1932" s="324"/>
    </row>
    <row r="1933" spans="2:4" s="304" customFormat="1" x14ac:dyDescent="0.2">
      <c r="B1933" s="324"/>
      <c r="C1933" s="324"/>
      <c r="D1933" s="324"/>
    </row>
    <row r="1934" spans="2:4" s="304" customFormat="1" x14ac:dyDescent="0.2">
      <c r="B1934" s="324"/>
      <c r="C1934" s="324"/>
      <c r="D1934" s="324"/>
    </row>
    <row r="1935" spans="2:4" s="304" customFormat="1" x14ac:dyDescent="0.2">
      <c r="B1935" s="324"/>
      <c r="C1935" s="324"/>
      <c r="D1935" s="324"/>
    </row>
    <row r="1936" spans="2:4" s="304" customFormat="1" x14ac:dyDescent="0.2">
      <c r="B1936" s="324"/>
      <c r="C1936" s="324"/>
      <c r="D1936" s="324"/>
    </row>
    <row r="1937" spans="2:4" s="304" customFormat="1" x14ac:dyDescent="0.2">
      <c r="B1937" s="324"/>
      <c r="C1937" s="324"/>
      <c r="D1937" s="324"/>
    </row>
    <row r="1938" spans="2:4" s="304" customFormat="1" x14ac:dyDescent="0.2">
      <c r="B1938" s="324"/>
      <c r="C1938" s="324"/>
      <c r="D1938" s="324"/>
    </row>
    <row r="1939" spans="2:4" s="304" customFormat="1" x14ac:dyDescent="0.2">
      <c r="B1939" s="324"/>
      <c r="C1939" s="324"/>
      <c r="D1939" s="324"/>
    </row>
    <row r="1940" spans="2:4" s="304" customFormat="1" x14ac:dyDescent="0.2">
      <c r="B1940" s="324"/>
      <c r="C1940" s="324"/>
      <c r="D1940" s="324"/>
    </row>
    <row r="1941" spans="2:4" s="304" customFormat="1" x14ac:dyDescent="0.2">
      <c r="B1941" s="324"/>
      <c r="C1941" s="324"/>
      <c r="D1941" s="324"/>
    </row>
    <row r="1942" spans="2:4" s="304" customFormat="1" x14ac:dyDescent="0.2">
      <c r="B1942" s="324"/>
      <c r="C1942" s="324"/>
      <c r="D1942" s="324"/>
    </row>
    <row r="1943" spans="2:4" s="304" customFormat="1" x14ac:dyDescent="0.2">
      <c r="B1943" s="324"/>
      <c r="C1943" s="324"/>
      <c r="D1943" s="324"/>
    </row>
    <row r="1944" spans="2:4" s="304" customFormat="1" x14ac:dyDescent="0.2">
      <c r="B1944" s="324"/>
      <c r="C1944" s="324"/>
      <c r="D1944" s="324"/>
    </row>
    <row r="1945" spans="2:4" s="304" customFormat="1" x14ac:dyDescent="0.2">
      <c r="B1945" s="324"/>
      <c r="C1945" s="324"/>
      <c r="D1945" s="324"/>
    </row>
    <row r="1946" spans="2:4" s="304" customFormat="1" x14ac:dyDescent="0.2">
      <c r="B1946" s="324"/>
      <c r="C1946" s="324"/>
      <c r="D1946" s="324"/>
    </row>
    <row r="1947" spans="2:4" s="304" customFormat="1" x14ac:dyDescent="0.2">
      <c r="B1947" s="324"/>
      <c r="C1947" s="324"/>
      <c r="D1947" s="324"/>
    </row>
    <row r="1948" spans="2:4" s="304" customFormat="1" x14ac:dyDescent="0.2">
      <c r="B1948" s="324"/>
      <c r="C1948" s="324"/>
      <c r="D1948" s="324"/>
    </row>
    <row r="1949" spans="2:4" s="304" customFormat="1" x14ac:dyDescent="0.2">
      <c r="B1949" s="324"/>
      <c r="C1949" s="324"/>
      <c r="D1949" s="324"/>
    </row>
    <row r="1950" spans="2:4" s="304" customFormat="1" x14ac:dyDescent="0.2">
      <c r="B1950" s="324"/>
      <c r="C1950" s="324"/>
      <c r="D1950" s="324"/>
    </row>
    <row r="1951" spans="2:4" s="304" customFormat="1" x14ac:dyDescent="0.2">
      <c r="B1951" s="324"/>
      <c r="C1951" s="324"/>
      <c r="D1951" s="324"/>
    </row>
    <row r="1952" spans="2:4" s="304" customFormat="1" x14ac:dyDescent="0.2">
      <c r="B1952" s="324"/>
      <c r="C1952" s="324"/>
      <c r="D1952" s="324"/>
    </row>
    <row r="1953" spans="2:4" s="304" customFormat="1" x14ac:dyDescent="0.2">
      <c r="B1953" s="324"/>
      <c r="C1953" s="324"/>
      <c r="D1953" s="324"/>
    </row>
    <row r="1954" spans="2:4" s="304" customFormat="1" x14ac:dyDescent="0.2">
      <c r="B1954" s="324"/>
      <c r="C1954" s="324"/>
      <c r="D1954" s="324"/>
    </row>
    <row r="1955" spans="2:4" s="304" customFormat="1" x14ac:dyDescent="0.2">
      <c r="B1955" s="324"/>
      <c r="C1955" s="324"/>
      <c r="D1955" s="324"/>
    </row>
    <row r="1956" spans="2:4" s="304" customFormat="1" x14ac:dyDescent="0.2">
      <c r="B1956" s="324"/>
      <c r="C1956" s="324"/>
      <c r="D1956" s="324"/>
    </row>
    <row r="1957" spans="2:4" s="304" customFormat="1" x14ac:dyDescent="0.2">
      <c r="B1957" s="324"/>
      <c r="C1957" s="324"/>
      <c r="D1957" s="324"/>
    </row>
    <row r="1958" spans="2:4" s="304" customFormat="1" x14ac:dyDescent="0.2">
      <c r="B1958" s="324"/>
      <c r="C1958" s="324"/>
      <c r="D1958" s="324"/>
    </row>
    <row r="1959" spans="2:4" s="304" customFormat="1" x14ac:dyDescent="0.2">
      <c r="B1959" s="324"/>
      <c r="C1959" s="324"/>
      <c r="D1959" s="324"/>
    </row>
    <row r="1960" spans="2:4" s="304" customFormat="1" x14ac:dyDescent="0.2">
      <c r="B1960" s="324"/>
      <c r="C1960" s="324"/>
      <c r="D1960" s="324"/>
    </row>
    <row r="1961" spans="2:4" s="304" customFormat="1" x14ac:dyDescent="0.2">
      <c r="B1961" s="324"/>
      <c r="C1961" s="324"/>
      <c r="D1961" s="324"/>
    </row>
    <row r="1962" spans="2:4" s="304" customFormat="1" x14ac:dyDescent="0.2">
      <c r="B1962" s="324"/>
      <c r="C1962" s="324"/>
      <c r="D1962" s="324"/>
    </row>
    <row r="1963" spans="2:4" s="304" customFormat="1" x14ac:dyDescent="0.2">
      <c r="B1963" s="324"/>
      <c r="C1963" s="324"/>
      <c r="D1963" s="324"/>
    </row>
    <row r="1964" spans="2:4" s="304" customFormat="1" x14ac:dyDescent="0.2">
      <c r="B1964" s="324"/>
      <c r="C1964" s="324"/>
      <c r="D1964" s="324"/>
    </row>
    <row r="1965" spans="2:4" s="304" customFormat="1" x14ac:dyDescent="0.2">
      <c r="B1965" s="324"/>
      <c r="C1965" s="324"/>
      <c r="D1965" s="324"/>
    </row>
    <row r="1966" spans="2:4" s="304" customFormat="1" x14ac:dyDescent="0.2">
      <c r="B1966" s="324"/>
      <c r="C1966" s="324"/>
      <c r="D1966" s="324"/>
    </row>
    <row r="1967" spans="2:4" s="304" customFormat="1" x14ac:dyDescent="0.2">
      <c r="B1967" s="324"/>
      <c r="C1967" s="324"/>
      <c r="D1967" s="324"/>
    </row>
    <row r="1968" spans="2:4" s="304" customFormat="1" x14ac:dyDescent="0.2">
      <c r="B1968" s="324"/>
      <c r="C1968" s="324"/>
      <c r="D1968" s="324"/>
    </row>
    <row r="1969" spans="2:4" s="304" customFormat="1" x14ac:dyDescent="0.2">
      <c r="B1969" s="324"/>
      <c r="C1969" s="324"/>
      <c r="D1969" s="324"/>
    </row>
    <row r="1970" spans="2:4" s="304" customFormat="1" x14ac:dyDescent="0.2">
      <c r="B1970" s="324"/>
      <c r="C1970" s="324"/>
      <c r="D1970" s="324"/>
    </row>
    <row r="1971" spans="2:4" s="304" customFormat="1" x14ac:dyDescent="0.2">
      <c r="B1971" s="324"/>
      <c r="C1971" s="324"/>
      <c r="D1971" s="324"/>
    </row>
    <row r="1972" spans="2:4" s="304" customFormat="1" x14ac:dyDescent="0.2">
      <c r="B1972" s="324"/>
      <c r="C1972" s="324"/>
      <c r="D1972" s="324"/>
    </row>
    <row r="1973" spans="2:4" s="304" customFormat="1" x14ac:dyDescent="0.2">
      <c r="B1973" s="324"/>
      <c r="C1973" s="324"/>
      <c r="D1973" s="324"/>
    </row>
    <row r="1974" spans="2:4" s="304" customFormat="1" x14ac:dyDescent="0.2">
      <c r="B1974" s="324"/>
      <c r="C1974" s="324"/>
      <c r="D1974" s="324"/>
    </row>
    <row r="1975" spans="2:4" s="304" customFormat="1" x14ac:dyDescent="0.2">
      <c r="B1975" s="324"/>
      <c r="C1975" s="324"/>
      <c r="D1975" s="324"/>
    </row>
    <row r="1976" spans="2:4" s="304" customFormat="1" x14ac:dyDescent="0.2">
      <c r="B1976" s="324"/>
      <c r="C1976" s="324"/>
      <c r="D1976" s="324"/>
    </row>
    <row r="1977" spans="2:4" s="304" customFormat="1" x14ac:dyDescent="0.2">
      <c r="B1977" s="324"/>
      <c r="C1977" s="324"/>
      <c r="D1977" s="324"/>
    </row>
    <row r="1978" spans="2:4" s="304" customFormat="1" x14ac:dyDescent="0.2">
      <c r="B1978" s="324"/>
      <c r="C1978" s="324"/>
      <c r="D1978" s="324"/>
    </row>
    <row r="1979" spans="2:4" s="304" customFormat="1" x14ac:dyDescent="0.2">
      <c r="B1979" s="324"/>
      <c r="C1979" s="324"/>
      <c r="D1979" s="324"/>
    </row>
    <row r="1980" spans="2:4" s="304" customFormat="1" x14ac:dyDescent="0.2">
      <c r="B1980" s="324"/>
      <c r="C1980" s="324"/>
      <c r="D1980" s="324"/>
    </row>
    <row r="1981" spans="2:4" s="304" customFormat="1" x14ac:dyDescent="0.2">
      <c r="B1981" s="324"/>
      <c r="C1981" s="324"/>
      <c r="D1981" s="324"/>
    </row>
    <row r="1982" spans="2:4" s="304" customFormat="1" x14ac:dyDescent="0.2">
      <c r="B1982" s="324"/>
      <c r="C1982" s="324"/>
      <c r="D1982" s="324"/>
    </row>
    <row r="1983" spans="2:4" s="304" customFormat="1" x14ac:dyDescent="0.2">
      <c r="B1983" s="324"/>
      <c r="C1983" s="324"/>
      <c r="D1983" s="324"/>
    </row>
    <row r="1984" spans="2:4" s="304" customFormat="1" x14ac:dyDescent="0.2">
      <c r="B1984" s="324"/>
      <c r="C1984" s="324"/>
      <c r="D1984" s="324"/>
    </row>
    <row r="1985" spans="2:4" s="304" customFormat="1" x14ac:dyDescent="0.2">
      <c r="B1985" s="324"/>
      <c r="C1985" s="324"/>
      <c r="D1985" s="324"/>
    </row>
    <row r="1986" spans="2:4" s="304" customFormat="1" x14ac:dyDescent="0.2">
      <c r="B1986" s="324"/>
      <c r="C1986" s="324"/>
      <c r="D1986" s="324"/>
    </row>
    <row r="1987" spans="2:4" s="304" customFormat="1" x14ac:dyDescent="0.2">
      <c r="B1987" s="324"/>
      <c r="C1987" s="324"/>
      <c r="D1987" s="324"/>
    </row>
    <row r="1988" spans="2:4" s="304" customFormat="1" x14ac:dyDescent="0.2">
      <c r="B1988" s="324"/>
      <c r="C1988" s="324"/>
      <c r="D1988" s="324"/>
    </row>
    <row r="1989" spans="2:4" s="304" customFormat="1" x14ac:dyDescent="0.2">
      <c r="B1989" s="324"/>
      <c r="C1989" s="324"/>
      <c r="D1989" s="324"/>
    </row>
    <row r="1990" spans="2:4" s="304" customFormat="1" x14ac:dyDescent="0.2">
      <c r="B1990" s="324"/>
      <c r="C1990" s="324"/>
      <c r="D1990" s="324"/>
    </row>
    <row r="1991" spans="2:4" s="304" customFormat="1" x14ac:dyDescent="0.2">
      <c r="B1991" s="324"/>
      <c r="C1991" s="324"/>
      <c r="D1991" s="324"/>
    </row>
    <row r="1992" spans="2:4" s="304" customFormat="1" x14ac:dyDescent="0.2">
      <c r="B1992" s="324"/>
      <c r="C1992" s="324"/>
      <c r="D1992" s="324"/>
    </row>
    <row r="1993" spans="2:4" s="304" customFormat="1" x14ac:dyDescent="0.2">
      <c r="B1993" s="324"/>
      <c r="C1993" s="324"/>
      <c r="D1993" s="324"/>
    </row>
    <row r="1994" spans="2:4" s="304" customFormat="1" x14ac:dyDescent="0.2">
      <c r="B1994" s="324"/>
      <c r="C1994" s="324"/>
      <c r="D1994" s="324"/>
    </row>
    <row r="1995" spans="2:4" s="304" customFormat="1" x14ac:dyDescent="0.2">
      <c r="B1995" s="324"/>
      <c r="C1995" s="324"/>
      <c r="D1995" s="324"/>
    </row>
    <row r="1996" spans="2:4" s="304" customFormat="1" x14ac:dyDescent="0.2">
      <c r="B1996" s="324"/>
      <c r="C1996" s="324"/>
      <c r="D1996" s="324"/>
    </row>
    <row r="1997" spans="2:4" s="304" customFormat="1" x14ac:dyDescent="0.2">
      <c r="B1997" s="324"/>
      <c r="C1997" s="324"/>
      <c r="D1997" s="324"/>
    </row>
    <row r="1998" spans="2:4" s="304" customFormat="1" x14ac:dyDescent="0.2">
      <c r="B1998" s="324"/>
      <c r="C1998" s="324"/>
      <c r="D1998" s="324"/>
    </row>
    <row r="1999" spans="2:4" s="304" customFormat="1" x14ac:dyDescent="0.2">
      <c r="B1999" s="324"/>
      <c r="C1999" s="324"/>
      <c r="D1999" s="324"/>
    </row>
    <row r="2000" spans="2:4" s="304" customFormat="1" x14ac:dyDescent="0.2">
      <c r="B2000" s="324"/>
      <c r="C2000" s="324"/>
      <c r="D2000" s="324"/>
    </row>
    <row r="2001" spans="2:4" s="304" customFormat="1" x14ac:dyDescent="0.2">
      <c r="B2001" s="324"/>
      <c r="C2001" s="324"/>
      <c r="D2001" s="324"/>
    </row>
    <row r="2002" spans="2:4" s="304" customFormat="1" x14ac:dyDescent="0.2">
      <c r="B2002" s="324"/>
      <c r="C2002" s="324"/>
      <c r="D2002" s="324"/>
    </row>
    <row r="2003" spans="2:4" s="304" customFormat="1" x14ac:dyDescent="0.2">
      <c r="B2003" s="324"/>
      <c r="C2003" s="324"/>
      <c r="D2003" s="324"/>
    </row>
    <row r="2004" spans="2:4" s="304" customFormat="1" x14ac:dyDescent="0.2">
      <c r="B2004" s="324"/>
      <c r="C2004" s="324"/>
      <c r="D2004" s="324"/>
    </row>
    <row r="2005" spans="2:4" s="304" customFormat="1" x14ac:dyDescent="0.2">
      <c r="B2005" s="324"/>
      <c r="C2005" s="324"/>
      <c r="D2005" s="324"/>
    </row>
    <row r="2006" spans="2:4" s="304" customFormat="1" x14ac:dyDescent="0.2">
      <c r="B2006" s="324"/>
      <c r="C2006" s="324"/>
      <c r="D2006" s="324"/>
    </row>
    <row r="2007" spans="2:4" s="304" customFormat="1" x14ac:dyDescent="0.2">
      <c r="B2007" s="324"/>
      <c r="C2007" s="324"/>
      <c r="D2007" s="324"/>
    </row>
    <row r="2008" spans="2:4" s="304" customFormat="1" x14ac:dyDescent="0.2">
      <c r="B2008" s="324"/>
      <c r="C2008" s="324"/>
      <c r="D2008" s="324"/>
    </row>
    <row r="2009" spans="2:4" s="304" customFormat="1" x14ac:dyDescent="0.2">
      <c r="B2009" s="324"/>
      <c r="C2009" s="324"/>
      <c r="D2009" s="324"/>
    </row>
    <row r="2010" spans="2:4" s="304" customFormat="1" x14ac:dyDescent="0.2">
      <c r="B2010" s="324"/>
      <c r="C2010" s="324"/>
      <c r="D2010" s="324"/>
    </row>
    <row r="2011" spans="2:4" s="304" customFormat="1" x14ac:dyDescent="0.2">
      <c r="B2011" s="324"/>
      <c r="C2011" s="324"/>
      <c r="D2011" s="324"/>
    </row>
    <row r="2012" spans="2:4" s="304" customFormat="1" x14ac:dyDescent="0.2">
      <c r="B2012" s="324"/>
      <c r="C2012" s="324"/>
      <c r="D2012" s="324"/>
    </row>
    <row r="2013" spans="2:4" s="304" customFormat="1" x14ac:dyDescent="0.2">
      <c r="B2013" s="324"/>
      <c r="C2013" s="324"/>
      <c r="D2013" s="324"/>
    </row>
    <row r="2014" spans="2:4" s="304" customFormat="1" x14ac:dyDescent="0.2">
      <c r="B2014" s="324"/>
      <c r="C2014" s="324"/>
      <c r="D2014" s="324"/>
    </row>
    <row r="2015" spans="2:4" s="304" customFormat="1" x14ac:dyDescent="0.2">
      <c r="B2015" s="324"/>
      <c r="C2015" s="324"/>
      <c r="D2015" s="324"/>
    </row>
    <row r="2016" spans="2:4" s="304" customFormat="1" x14ac:dyDescent="0.2">
      <c r="B2016" s="324"/>
      <c r="C2016" s="324"/>
      <c r="D2016" s="324"/>
    </row>
    <row r="2017" spans="2:4" s="304" customFormat="1" x14ac:dyDescent="0.2">
      <c r="B2017" s="324"/>
      <c r="C2017" s="324"/>
      <c r="D2017" s="324"/>
    </row>
    <row r="2018" spans="2:4" s="304" customFormat="1" x14ac:dyDescent="0.2">
      <c r="B2018" s="324"/>
      <c r="C2018" s="324"/>
      <c r="D2018" s="324"/>
    </row>
    <row r="2019" spans="2:4" s="304" customFormat="1" x14ac:dyDescent="0.2">
      <c r="B2019" s="324"/>
      <c r="C2019" s="324"/>
      <c r="D2019" s="324"/>
    </row>
    <row r="2020" spans="2:4" s="304" customFormat="1" x14ac:dyDescent="0.2">
      <c r="B2020" s="324"/>
      <c r="C2020" s="324"/>
      <c r="D2020" s="324"/>
    </row>
    <row r="2021" spans="2:4" s="304" customFormat="1" x14ac:dyDescent="0.2">
      <c r="B2021" s="324"/>
      <c r="C2021" s="324"/>
      <c r="D2021" s="324"/>
    </row>
    <row r="2022" spans="2:4" s="304" customFormat="1" x14ac:dyDescent="0.2">
      <c r="B2022" s="324"/>
      <c r="C2022" s="324"/>
      <c r="D2022" s="324"/>
    </row>
    <row r="2023" spans="2:4" s="304" customFormat="1" x14ac:dyDescent="0.2">
      <c r="B2023" s="324"/>
      <c r="C2023" s="324"/>
      <c r="D2023" s="324"/>
    </row>
    <row r="2024" spans="2:4" s="304" customFormat="1" x14ac:dyDescent="0.2">
      <c r="B2024" s="324"/>
      <c r="C2024" s="324"/>
      <c r="D2024" s="324"/>
    </row>
    <row r="2025" spans="2:4" s="304" customFormat="1" x14ac:dyDescent="0.2">
      <c r="B2025" s="324"/>
      <c r="C2025" s="324"/>
      <c r="D2025" s="324"/>
    </row>
    <row r="2026" spans="2:4" s="304" customFormat="1" x14ac:dyDescent="0.2">
      <c r="B2026" s="324"/>
      <c r="C2026" s="324"/>
      <c r="D2026" s="324"/>
    </row>
    <row r="2027" spans="2:4" s="304" customFormat="1" x14ac:dyDescent="0.2">
      <c r="B2027" s="324"/>
      <c r="C2027" s="324"/>
      <c r="D2027" s="324"/>
    </row>
    <row r="2028" spans="2:4" s="304" customFormat="1" x14ac:dyDescent="0.2">
      <c r="B2028" s="324"/>
      <c r="C2028" s="324"/>
      <c r="D2028" s="324"/>
    </row>
    <row r="2029" spans="2:4" s="304" customFormat="1" x14ac:dyDescent="0.2">
      <c r="B2029" s="324"/>
      <c r="C2029" s="324"/>
      <c r="D2029" s="324"/>
    </row>
    <row r="2030" spans="2:4" s="304" customFormat="1" x14ac:dyDescent="0.2">
      <c r="B2030" s="324"/>
      <c r="C2030" s="324"/>
      <c r="D2030" s="324"/>
    </row>
    <row r="2031" spans="2:4" s="304" customFormat="1" x14ac:dyDescent="0.2">
      <c r="B2031" s="324"/>
      <c r="C2031" s="324"/>
      <c r="D2031" s="324"/>
    </row>
    <row r="2032" spans="2:4" s="304" customFormat="1" x14ac:dyDescent="0.2">
      <c r="B2032" s="324"/>
      <c r="C2032" s="324"/>
      <c r="D2032" s="324"/>
    </row>
    <row r="2033" spans="2:4" s="304" customFormat="1" x14ac:dyDescent="0.2">
      <c r="B2033" s="324"/>
      <c r="C2033" s="324"/>
      <c r="D2033" s="324"/>
    </row>
    <row r="2034" spans="2:4" s="304" customFormat="1" x14ac:dyDescent="0.2">
      <c r="B2034" s="324"/>
      <c r="C2034" s="324"/>
      <c r="D2034" s="324"/>
    </row>
    <row r="2035" spans="2:4" s="304" customFormat="1" x14ac:dyDescent="0.2">
      <c r="B2035" s="324"/>
      <c r="C2035" s="324"/>
      <c r="D2035" s="324"/>
    </row>
    <row r="2036" spans="2:4" s="304" customFormat="1" x14ac:dyDescent="0.2">
      <c r="B2036" s="324"/>
      <c r="C2036" s="324"/>
      <c r="D2036" s="324"/>
    </row>
    <row r="2037" spans="2:4" s="304" customFormat="1" x14ac:dyDescent="0.2">
      <c r="B2037" s="324"/>
      <c r="C2037" s="324"/>
      <c r="D2037" s="324"/>
    </row>
    <row r="2038" spans="2:4" s="304" customFormat="1" x14ac:dyDescent="0.2">
      <c r="B2038" s="324"/>
      <c r="C2038" s="324"/>
      <c r="D2038" s="324"/>
    </row>
    <row r="2039" spans="2:4" s="304" customFormat="1" x14ac:dyDescent="0.2">
      <c r="B2039" s="324"/>
      <c r="C2039" s="324"/>
      <c r="D2039" s="324"/>
    </row>
    <row r="2040" spans="2:4" s="304" customFormat="1" x14ac:dyDescent="0.2">
      <c r="B2040" s="324"/>
      <c r="C2040" s="324"/>
      <c r="D2040" s="324"/>
    </row>
    <row r="2041" spans="2:4" s="304" customFormat="1" x14ac:dyDescent="0.2">
      <c r="B2041" s="324"/>
      <c r="C2041" s="324"/>
      <c r="D2041" s="324"/>
    </row>
    <row r="2042" spans="2:4" s="304" customFormat="1" x14ac:dyDescent="0.2">
      <c r="B2042" s="324"/>
      <c r="C2042" s="324"/>
      <c r="D2042" s="324"/>
    </row>
    <row r="2043" spans="2:4" s="304" customFormat="1" x14ac:dyDescent="0.2">
      <c r="B2043" s="324"/>
      <c r="C2043" s="324"/>
      <c r="D2043" s="324"/>
    </row>
    <row r="2044" spans="2:4" s="304" customFormat="1" x14ac:dyDescent="0.2">
      <c r="B2044" s="324"/>
      <c r="C2044" s="324"/>
      <c r="D2044" s="324"/>
    </row>
    <row r="2045" spans="2:4" s="304" customFormat="1" x14ac:dyDescent="0.2">
      <c r="B2045" s="324"/>
      <c r="C2045" s="324"/>
      <c r="D2045" s="324"/>
    </row>
    <row r="2046" spans="2:4" s="304" customFormat="1" x14ac:dyDescent="0.2">
      <c r="B2046" s="324"/>
      <c r="C2046" s="324"/>
      <c r="D2046" s="324"/>
    </row>
    <row r="2047" spans="2:4" s="304" customFormat="1" x14ac:dyDescent="0.2">
      <c r="B2047" s="324"/>
      <c r="C2047" s="324"/>
      <c r="D2047" s="324"/>
    </row>
    <row r="2048" spans="2:4" s="304" customFormat="1" x14ac:dyDescent="0.2">
      <c r="B2048" s="324"/>
      <c r="C2048" s="324"/>
      <c r="D2048" s="324"/>
    </row>
    <row r="2049" spans="2:4" s="304" customFormat="1" x14ac:dyDescent="0.2">
      <c r="B2049" s="324"/>
      <c r="C2049" s="324"/>
      <c r="D2049" s="324"/>
    </row>
    <row r="2050" spans="2:4" s="304" customFormat="1" x14ac:dyDescent="0.2">
      <c r="B2050" s="324"/>
      <c r="C2050" s="324"/>
      <c r="D2050" s="324"/>
    </row>
    <row r="2051" spans="2:4" s="304" customFormat="1" x14ac:dyDescent="0.2">
      <c r="B2051" s="324"/>
      <c r="C2051" s="324"/>
      <c r="D2051" s="324"/>
    </row>
    <row r="2052" spans="2:4" s="304" customFormat="1" x14ac:dyDescent="0.2">
      <c r="B2052" s="324"/>
      <c r="C2052" s="324"/>
      <c r="D2052" s="324"/>
    </row>
    <row r="2053" spans="2:4" s="304" customFormat="1" x14ac:dyDescent="0.2">
      <c r="B2053" s="324"/>
      <c r="C2053" s="324"/>
      <c r="D2053" s="324"/>
    </row>
    <row r="2054" spans="2:4" s="304" customFormat="1" x14ac:dyDescent="0.2">
      <c r="B2054" s="324"/>
      <c r="C2054" s="324"/>
      <c r="D2054" s="324"/>
    </row>
    <row r="2055" spans="2:4" s="304" customFormat="1" x14ac:dyDescent="0.2">
      <c r="B2055" s="324"/>
      <c r="C2055" s="324"/>
      <c r="D2055" s="324"/>
    </row>
    <row r="2056" spans="2:4" s="304" customFormat="1" x14ac:dyDescent="0.2">
      <c r="B2056" s="324"/>
      <c r="C2056" s="324"/>
      <c r="D2056" s="324"/>
    </row>
    <row r="2057" spans="2:4" s="304" customFormat="1" x14ac:dyDescent="0.2">
      <c r="B2057" s="324"/>
      <c r="C2057" s="324"/>
      <c r="D2057" s="324"/>
    </row>
    <row r="2058" spans="2:4" s="304" customFormat="1" x14ac:dyDescent="0.2">
      <c r="B2058" s="324"/>
      <c r="C2058" s="324"/>
      <c r="D2058" s="324"/>
    </row>
    <row r="2059" spans="2:4" s="304" customFormat="1" x14ac:dyDescent="0.2">
      <c r="B2059" s="324"/>
      <c r="C2059" s="324"/>
      <c r="D2059" s="324"/>
    </row>
    <row r="2060" spans="2:4" s="304" customFormat="1" x14ac:dyDescent="0.2">
      <c r="B2060" s="324"/>
      <c r="C2060" s="324"/>
      <c r="D2060" s="324"/>
    </row>
    <row r="2061" spans="2:4" s="304" customFormat="1" x14ac:dyDescent="0.2">
      <c r="B2061" s="324"/>
      <c r="C2061" s="324"/>
      <c r="D2061" s="324"/>
    </row>
    <row r="2062" spans="2:4" s="304" customFormat="1" x14ac:dyDescent="0.2">
      <c r="B2062" s="324"/>
      <c r="C2062" s="324"/>
      <c r="D2062" s="324"/>
    </row>
    <row r="2063" spans="2:4" s="304" customFormat="1" x14ac:dyDescent="0.2">
      <c r="B2063" s="324"/>
      <c r="C2063" s="324"/>
      <c r="D2063" s="324"/>
    </row>
    <row r="2064" spans="2:4" s="304" customFormat="1" x14ac:dyDescent="0.2">
      <c r="B2064" s="324"/>
      <c r="C2064" s="324"/>
      <c r="D2064" s="324"/>
    </row>
    <row r="2065" spans="2:4" s="304" customFormat="1" x14ac:dyDescent="0.2">
      <c r="B2065" s="324"/>
      <c r="C2065" s="324"/>
      <c r="D2065" s="324"/>
    </row>
    <row r="2066" spans="2:4" s="304" customFormat="1" x14ac:dyDescent="0.2">
      <c r="B2066" s="324"/>
      <c r="C2066" s="324"/>
      <c r="D2066" s="324"/>
    </row>
    <row r="2067" spans="2:4" s="304" customFormat="1" x14ac:dyDescent="0.2">
      <c r="B2067" s="324"/>
      <c r="C2067" s="324"/>
      <c r="D2067" s="324"/>
    </row>
    <row r="2068" spans="2:4" s="304" customFormat="1" x14ac:dyDescent="0.2">
      <c r="B2068" s="324"/>
      <c r="C2068" s="324"/>
      <c r="D2068" s="324"/>
    </row>
    <row r="2069" spans="2:4" s="304" customFormat="1" x14ac:dyDescent="0.2">
      <c r="B2069" s="324"/>
      <c r="C2069" s="324"/>
      <c r="D2069" s="324"/>
    </row>
    <row r="2070" spans="2:4" s="304" customFormat="1" x14ac:dyDescent="0.2">
      <c r="B2070" s="324"/>
      <c r="C2070" s="324"/>
      <c r="D2070" s="324"/>
    </row>
    <row r="2071" spans="2:4" s="304" customFormat="1" x14ac:dyDescent="0.2">
      <c r="B2071" s="324"/>
      <c r="C2071" s="324"/>
      <c r="D2071" s="324"/>
    </row>
    <row r="2072" spans="2:4" s="304" customFormat="1" x14ac:dyDescent="0.2">
      <c r="B2072" s="324"/>
      <c r="C2072" s="324"/>
      <c r="D2072" s="324"/>
    </row>
    <row r="2073" spans="2:4" s="304" customFormat="1" x14ac:dyDescent="0.2">
      <c r="B2073" s="324"/>
      <c r="C2073" s="324"/>
      <c r="D2073" s="324"/>
    </row>
    <row r="2074" spans="2:4" s="304" customFormat="1" x14ac:dyDescent="0.2">
      <c r="B2074" s="324"/>
      <c r="C2074" s="324"/>
      <c r="D2074" s="324"/>
    </row>
    <row r="2075" spans="2:4" s="304" customFormat="1" x14ac:dyDescent="0.2">
      <c r="B2075" s="324"/>
      <c r="C2075" s="324"/>
      <c r="D2075" s="324"/>
    </row>
    <row r="2076" spans="2:4" s="304" customFormat="1" x14ac:dyDescent="0.2">
      <c r="B2076" s="324"/>
      <c r="C2076" s="324"/>
      <c r="D2076" s="324"/>
    </row>
    <row r="2077" spans="2:4" s="304" customFormat="1" x14ac:dyDescent="0.2">
      <c r="B2077" s="324"/>
      <c r="C2077" s="324"/>
      <c r="D2077" s="324"/>
    </row>
    <row r="2078" spans="2:4" s="304" customFormat="1" x14ac:dyDescent="0.2">
      <c r="B2078" s="324"/>
      <c r="C2078" s="324"/>
      <c r="D2078" s="324"/>
    </row>
    <row r="2079" spans="2:4" s="304" customFormat="1" x14ac:dyDescent="0.2">
      <c r="B2079" s="324"/>
      <c r="C2079" s="324"/>
      <c r="D2079" s="324"/>
    </row>
    <row r="2080" spans="2:4" s="304" customFormat="1" x14ac:dyDescent="0.2">
      <c r="B2080" s="324"/>
      <c r="C2080" s="324"/>
      <c r="D2080" s="324"/>
    </row>
    <row r="2081" spans="2:4" s="304" customFormat="1" x14ac:dyDescent="0.2">
      <c r="B2081" s="324"/>
      <c r="C2081" s="324"/>
      <c r="D2081" s="324"/>
    </row>
    <row r="2082" spans="2:4" s="304" customFormat="1" x14ac:dyDescent="0.2">
      <c r="B2082" s="324"/>
      <c r="C2082" s="324"/>
      <c r="D2082" s="324"/>
    </row>
    <row r="2083" spans="2:4" s="304" customFormat="1" x14ac:dyDescent="0.2">
      <c r="B2083" s="324"/>
      <c r="C2083" s="324"/>
      <c r="D2083" s="324"/>
    </row>
    <row r="2084" spans="2:4" s="304" customFormat="1" x14ac:dyDescent="0.2">
      <c r="B2084" s="324"/>
      <c r="C2084" s="324"/>
      <c r="D2084" s="324"/>
    </row>
    <row r="2085" spans="2:4" s="304" customFormat="1" x14ac:dyDescent="0.2">
      <c r="B2085" s="324"/>
      <c r="C2085" s="324"/>
      <c r="D2085" s="324"/>
    </row>
    <row r="2086" spans="2:4" s="304" customFormat="1" x14ac:dyDescent="0.2">
      <c r="B2086" s="324"/>
      <c r="C2086" s="324"/>
      <c r="D2086" s="324"/>
    </row>
    <row r="2087" spans="2:4" s="304" customFormat="1" x14ac:dyDescent="0.2">
      <c r="B2087" s="324"/>
      <c r="C2087" s="324"/>
      <c r="D2087" s="324"/>
    </row>
    <row r="2088" spans="2:4" s="304" customFormat="1" x14ac:dyDescent="0.2">
      <c r="B2088" s="324"/>
      <c r="C2088" s="324"/>
      <c r="D2088" s="324"/>
    </row>
    <row r="2089" spans="2:4" s="304" customFormat="1" x14ac:dyDescent="0.2">
      <c r="B2089" s="324"/>
      <c r="C2089" s="324"/>
      <c r="D2089" s="324"/>
    </row>
    <row r="2090" spans="2:4" s="304" customFormat="1" x14ac:dyDescent="0.2">
      <c r="B2090" s="324"/>
      <c r="C2090" s="324"/>
      <c r="D2090" s="324"/>
    </row>
    <row r="2091" spans="2:4" s="304" customFormat="1" x14ac:dyDescent="0.2">
      <c r="B2091" s="324"/>
      <c r="C2091" s="324"/>
      <c r="D2091" s="324"/>
    </row>
    <row r="2092" spans="2:4" s="304" customFormat="1" x14ac:dyDescent="0.2">
      <c r="B2092" s="324"/>
      <c r="C2092" s="324"/>
      <c r="D2092" s="324"/>
    </row>
    <row r="2093" spans="2:4" s="304" customFormat="1" x14ac:dyDescent="0.2">
      <c r="B2093" s="324"/>
      <c r="C2093" s="324"/>
      <c r="D2093" s="324"/>
    </row>
    <row r="2094" spans="2:4" s="304" customFormat="1" x14ac:dyDescent="0.2">
      <c r="B2094" s="324"/>
      <c r="C2094" s="324"/>
      <c r="D2094" s="324"/>
    </row>
    <row r="2095" spans="2:4" s="304" customFormat="1" x14ac:dyDescent="0.2">
      <c r="B2095" s="324"/>
      <c r="C2095" s="324"/>
      <c r="D2095" s="324"/>
    </row>
    <row r="2096" spans="2:4" s="304" customFormat="1" x14ac:dyDescent="0.2">
      <c r="B2096" s="324"/>
      <c r="C2096" s="324"/>
      <c r="D2096" s="324"/>
    </row>
    <row r="2097" spans="2:4" s="304" customFormat="1" x14ac:dyDescent="0.2">
      <c r="B2097" s="324"/>
      <c r="C2097" s="324"/>
      <c r="D2097" s="324"/>
    </row>
    <row r="2098" spans="2:4" s="304" customFormat="1" x14ac:dyDescent="0.2">
      <c r="B2098" s="324"/>
      <c r="C2098" s="324"/>
      <c r="D2098" s="324"/>
    </row>
    <row r="2099" spans="2:4" s="304" customFormat="1" x14ac:dyDescent="0.2">
      <c r="B2099" s="324"/>
      <c r="C2099" s="324"/>
      <c r="D2099" s="324"/>
    </row>
    <row r="2100" spans="2:4" s="304" customFormat="1" x14ac:dyDescent="0.2">
      <c r="B2100" s="324"/>
      <c r="C2100" s="324"/>
      <c r="D2100" s="324"/>
    </row>
    <row r="2101" spans="2:4" s="304" customFormat="1" x14ac:dyDescent="0.2">
      <c r="B2101" s="324"/>
      <c r="C2101" s="324"/>
      <c r="D2101" s="324"/>
    </row>
    <row r="2102" spans="2:4" s="304" customFormat="1" x14ac:dyDescent="0.2">
      <c r="B2102" s="324"/>
      <c r="C2102" s="324"/>
      <c r="D2102" s="324"/>
    </row>
    <row r="2103" spans="2:4" s="304" customFormat="1" x14ac:dyDescent="0.2">
      <c r="B2103" s="324"/>
      <c r="C2103" s="324"/>
      <c r="D2103" s="324"/>
    </row>
    <row r="2104" spans="2:4" s="304" customFormat="1" x14ac:dyDescent="0.2">
      <c r="B2104" s="324"/>
      <c r="C2104" s="324"/>
      <c r="D2104" s="324"/>
    </row>
    <row r="2105" spans="2:4" s="304" customFormat="1" x14ac:dyDescent="0.2">
      <c r="B2105" s="324"/>
      <c r="C2105" s="324"/>
      <c r="D2105" s="324"/>
    </row>
    <row r="2106" spans="2:4" s="304" customFormat="1" x14ac:dyDescent="0.2">
      <c r="B2106" s="324"/>
      <c r="C2106" s="324"/>
      <c r="D2106" s="324"/>
    </row>
    <row r="2107" spans="2:4" s="304" customFormat="1" x14ac:dyDescent="0.2">
      <c r="B2107" s="324"/>
      <c r="C2107" s="324"/>
      <c r="D2107" s="324"/>
    </row>
    <row r="2108" spans="2:4" s="304" customFormat="1" x14ac:dyDescent="0.2">
      <c r="B2108" s="324"/>
      <c r="C2108" s="324"/>
      <c r="D2108" s="324"/>
    </row>
    <row r="2109" spans="2:4" s="304" customFormat="1" x14ac:dyDescent="0.2">
      <c r="B2109" s="324"/>
      <c r="C2109" s="324"/>
      <c r="D2109" s="324"/>
    </row>
    <row r="2110" spans="2:4" s="304" customFormat="1" x14ac:dyDescent="0.2">
      <c r="B2110" s="324"/>
      <c r="C2110" s="324"/>
      <c r="D2110" s="324"/>
    </row>
    <row r="2111" spans="2:4" s="304" customFormat="1" x14ac:dyDescent="0.2">
      <c r="B2111" s="324"/>
      <c r="C2111" s="324"/>
      <c r="D2111" s="324"/>
    </row>
    <row r="2112" spans="2:4" s="304" customFormat="1" x14ac:dyDescent="0.2">
      <c r="B2112" s="324"/>
      <c r="C2112" s="324"/>
      <c r="D2112" s="324"/>
    </row>
    <row r="2113" spans="2:4" s="304" customFormat="1" x14ac:dyDescent="0.2">
      <c r="B2113" s="324"/>
      <c r="C2113" s="324"/>
      <c r="D2113" s="324"/>
    </row>
    <row r="2114" spans="2:4" s="304" customFormat="1" x14ac:dyDescent="0.2">
      <c r="B2114" s="324"/>
      <c r="C2114" s="324"/>
      <c r="D2114" s="324"/>
    </row>
    <row r="2115" spans="2:4" s="304" customFormat="1" x14ac:dyDescent="0.2">
      <c r="B2115" s="324"/>
      <c r="C2115" s="324"/>
      <c r="D2115" s="324"/>
    </row>
    <row r="2116" spans="2:4" s="304" customFormat="1" x14ac:dyDescent="0.2">
      <c r="B2116" s="324"/>
      <c r="C2116" s="324"/>
      <c r="D2116" s="324"/>
    </row>
    <row r="2117" spans="2:4" s="304" customFormat="1" x14ac:dyDescent="0.2">
      <c r="B2117" s="324"/>
      <c r="C2117" s="324"/>
      <c r="D2117" s="324"/>
    </row>
    <row r="2118" spans="2:4" s="304" customFormat="1" x14ac:dyDescent="0.2">
      <c r="B2118" s="324"/>
      <c r="C2118" s="324"/>
      <c r="D2118" s="324"/>
    </row>
    <row r="2119" spans="2:4" s="304" customFormat="1" x14ac:dyDescent="0.2">
      <c r="B2119" s="324"/>
      <c r="C2119" s="324"/>
      <c r="D2119" s="324"/>
    </row>
    <row r="2120" spans="2:4" s="304" customFormat="1" x14ac:dyDescent="0.2">
      <c r="B2120" s="324"/>
      <c r="C2120" s="324"/>
      <c r="D2120" s="324"/>
    </row>
    <row r="2121" spans="2:4" s="304" customFormat="1" x14ac:dyDescent="0.2">
      <c r="B2121" s="324"/>
      <c r="C2121" s="324"/>
      <c r="D2121" s="324"/>
    </row>
    <row r="2122" spans="2:4" s="304" customFormat="1" x14ac:dyDescent="0.2">
      <c r="B2122" s="324"/>
      <c r="C2122" s="324"/>
      <c r="D2122" s="324"/>
    </row>
    <row r="2123" spans="2:4" s="304" customFormat="1" x14ac:dyDescent="0.2">
      <c r="B2123" s="324"/>
      <c r="C2123" s="324"/>
      <c r="D2123" s="324"/>
    </row>
    <row r="2124" spans="2:4" s="304" customFormat="1" x14ac:dyDescent="0.2">
      <c r="B2124" s="324"/>
      <c r="C2124" s="324"/>
      <c r="D2124" s="324"/>
    </row>
    <row r="2125" spans="2:4" s="304" customFormat="1" x14ac:dyDescent="0.2">
      <c r="B2125" s="324"/>
      <c r="C2125" s="324"/>
      <c r="D2125" s="324"/>
    </row>
    <row r="2126" spans="2:4" s="304" customFormat="1" x14ac:dyDescent="0.2">
      <c r="B2126" s="324"/>
      <c r="C2126" s="324"/>
      <c r="D2126" s="324"/>
    </row>
    <row r="2127" spans="2:4" s="304" customFormat="1" x14ac:dyDescent="0.2">
      <c r="B2127" s="324"/>
      <c r="C2127" s="324"/>
      <c r="D2127" s="324"/>
    </row>
    <row r="2128" spans="2:4" s="304" customFormat="1" x14ac:dyDescent="0.2">
      <c r="B2128" s="324"/>
      <c r="C2128" s="324"/>
      <c r="D2128" s="324"/>
    </row>
    <row r="2129" spans="2:4" s="304" customFormat="1" x14ac:dyDescent="0.2">
      <c r="B2129" s="324"/>
      <c r="C2129" s="324"/>
      <c r="D2129" s="324"/>
    </row>
    <row r="2130" spans="2:4" s="304" customFormat="1" x14ac:dyDescent="0.2">
      <c r="B2130" s="324"/>
      <c r="C2130" s="324"/>
      <c r="D2130" s="324"/>
    </row>
    <row r="2131" spans="2:4" s="304" customFormat="1" x14ac:dyDescent="0.2">
      <c r="B2131" s="324"/>
      <c r="C2131" s="324"/>
      <c r="D2131" s="324"/>
    </row>
    <row r="2132" spans="2:4" s="304" customFormat="1" x14ac:dyDescent="0.2">
      <c r="B2132" s="324"/>
      <c r="C2132" s="324"/>
      <c r="D2132" s="324"/>
    </row>
    <row r="2133" spans="2:4" s="304" customFormat="1" x14ac:dyDescent="0.2">
      <c r="B2133" s="324"/>
      <c r="C2133" s="324"/>
      <c r="D2133" s="324"/>
    </row>
    <row r="2134" spans="2:4" s="304" customFormat="1" x14ac:dyDescent="0.2">
      <c r="B2134" s="324"/>
      <c r="C2134" s="324"/>
      <c r="D2134" s="324"/>
    </row>
    <row r="2135" spans="2:4" s="304" customFormat="1" x14ac:dyDescent="0.2">
      <c r="B2135" s="324"/>
      <c r="C2135" s="324"/>
      <c r="D2135" s="324"/>
    </row>
    <row r="2136" spans="2:4" s="304" customFormat="1" x14ac:dyDescent="0.2">
      <c r="B2136" s="324"/>
      <c r="C2136" s="324"/>
      <c r="D2136" s="324"/>
    </row>
    <row r="2137" spans="2:4" s="304" customFormat="1" x14ac:dyDescent="0.2">
      <c r="B2137" s="324"/>
      <c r="C2137" s="324"/>
      <c r="D2137" s="324"/>
    </row>
    <row r="2138" spans="2:4" s="304" customFormat="1" x14ac:dyDescent="0.2">
      <c r="B2138" s="324"/>
      <c r="C2138" s="324"/>
      <c r="D2138" s="324"/>
    </row>
    <row r="2139" spans="2:4" s="304" customFormat="1" x14ac:dyDescent="0.2">
      <c r="B2139" s="324"/>
      <c r="C2139" s="324"/>
      <c r="D2139" s="324"/>
    </row>
    <row r="2140" spans="2:4" s="304" customFormat="1" x14ac:dyDescent="0.2">
      <c r="B2140" s="324"/>
      <c r="C2140" s="324"/>
      <c r="D2140" s="324"/>
    </row>
    <row r="2141" spans="2:4" s="304" customFormat="1" x14ac:dyDescent="0.2">
      <c r="B2141" s="324"/>
      <c r="C2141" s="324"/>
      <c r="D2141" s="324"/>
    </row>
    <row r="2142" spans="2:4" s="304" customFormat="1" x14ac:dyDescent="0.2">
      <c r="B2142" s="324"/>
      <c r="C2142" s="324"/>
      <c r="D2142" s="324"/>
    </row>
    <row r="2143" spans="2:4" s="304" customFormat="1" x14ac:dyDescent="0.2">
      <c r="B2143" s="324"/>
      <c r="C2143" s="324"/>
      <c r="D2143" s="324"/>
    </row>
    <row r="2144" spans="2:4" s="304" customFormat="1" x14ac:dyDescent="0.2">
      <c r="B2144" s="324"/>
      <c r="C2144" s="324"/>
      <c r="D2144" s="324"/>
    </row>
    <row r="2145" spans="2:4" s="304" customFormat="1" x14ac:dyDescent="0.2">
      <c r="B2145" s="324"/>
      <c r="C2145" s="324"/>
      <c r="D2145" s="324"/>
    </row>
    <row r="2146" spans="2:4" s="304" customFormat="1" x14ac:dyDescent="0.2">
      <c r="B2146" s="324"/>
      <c r="C2146" s="324"/>
      <c r="D2146" s="324"/>
    </row>
    <row r="2147" spans="2:4" s="304" customFormat="1" x14ac:dyDescent="0.2">
      <c r="B2147" s="324"/>
      <c r="C2147" s="324"/>
      <c r="D2147" s="324"/>
    </row>
    <row r="2148" spans="2:4" s="304" customFormat="1" x14ac:dyDescent="0.2">
      <c r="B2148" s="324"/>
      <c r="C2148" s="324"/>
      <c r="D2148" s="324"/>
    </row>
    <row r="2149" spans="2:4" s="304" customFormat="1" x14ac:dyDescent="0.2">
      <c r="B2149" s="324"/>
      <c r="C2149" s="324"/>
      <c r="D2149" s="324"/>
    </row>
    <row r="2150" spans="2:4" s="304" customFormat="1" x14ac:dyDescent="0.2">
      <c r="B2150" s="324"/>
      <c r="C2150" s="324"/>
      <c r="D2150" s="324"/>
    </row>
    <row r="2151" spans="2:4" s="304" customFormat="1" x14ac:dyDescent="0.2">
      <c r="B2151" s="324"/>
      <c r="C2151" s="324"/>
      <c r="D2151" s="324"/>
    </row>
    <row r="2152" spans="2:4" s="304" customFormat="1" x14ac:dyDescent="0.2">
      <c r="B2152" s="324"/>
      <c r="C2152" s="324"/>
      <c r="D2152" s="324"/>
    </row>
    <row r="2153" spans="2:4" s="304" customFormat="1" x14ac:dyDescent="0.2">
      <c r="B2153" s="324"/>
      <c r="C2153" s="324"/>
      <c r="D2153" s="324"/>
    </row>
    <row r="2154" spans="2:4" s="304" customFormat="1" x14ac:dyDescent="0.2">
      <c r="B2154" s="324"/>
      <c r="C2154" s="324"/>
      <c r="D2154" s="324"/>
    </row>
    <row r="2155" spans="2:4" s="304" customFormat="1" x14ac:dyDescent="0.2">
      <c r="B2155" s="324"/>
      <c r="C2155" s="324"/>
      <c r="D2155" s="324"/>
    </row>
    <row r="2156" spans="2:4" s="304" customFormat="1" x14ac:dyDescent="0.2">
      <c r="B2156" s="324"/>
      <c r="C2156" s="324"/>
      <c r="D2156" s="324"/>
    </row>
    <row r="2157" spans="2:4" s="304" customFormat="1" x14ac:dyDescent="0.2">
      <c r="B2157" s="324"/>
      <c r="C2157" s="324"/>
      <c r="D2157" s="324"/>
    </row>
    <row r="2158" spans="2:4" s="304" customFormat="1" x14ac:dyDescent="0.2">
      <c r="B2158" s="324"/>
      <c r="C2158" s="324"/>
      <c r="D2158" s="324"/>
    </row>
    <row r="2159" spans="2:4" s="304" customFormat="1" x14ac:dyDescent="0.2">
      <c r="B2159" s="324"/>
      <c r="C2159" s="324"/>
      <c r="D2159" s="324"/>
    </row>
    <row r="2160" spans="2:4" s="304" customFormat="1" x14ac:dyDescent="0.2">
      <c r="B2160" s="324"/>
      <c r="C2160" s="324"/>
      <c r="D2160" s="324"/>
    </row>
    <row r="2161" spans="2:4" s="304" customFormat="1" x14ac:dyDescent="0.2">
      <c r="B2161" s="324"/>
      <c r="C2161" s="324"/>
      <c r="D2161" s="324"/>
    </row>
    <row r="2162" spans="2:4" s="304" customFormat="1" x14ac:dyDescent="0.2">
      <c r="B2162" s="324"/>
      <c r="C2162" s="324"/>
      <c r="D2162" s="324"/>
    </row>
    <row r="2163" spans="2:4" s="304" customFormat="1" x14ac:dyDescent="0.2">
      <c r="B2163" s="324"/>
      <c r="C2163" s="324"/>
      <c r="D2163" s="324"/>
    </row>
    <row r="2164" spans="2:4" s="304" customFormat="1" x14ac:dyDescent="0.2">
      <c r="B2164" s="324"/>
      <c r="C2164" s="324"/>
      <c r="D2164" s="324"/>
    </row>
    <row r="2165" spans="2:4" s="304" customFormat="1" x14ac:dyDescent="0.2">
      <c r="B2165" s="324"/>
      <c r="C2165" s="324"/>
      <c r="D2165" s="324"/>
    </row>
    <row r="2166" spans="2:4" s="304" customFormat="1" x14ac:dyDescent="0.2">
      <c r="B2166" s="324"/>
      <c r="C2166" s="324"/>
      <c r="D2166" s="324"/>
    </row>
    <row r="2167" spans="2:4" s="304" customFormat="1" x14ac:dyDescent="0.2">
      <c r="B2167" s="324"/>
      <c r="C2167" s="324"/>
      <c r="D2167" s="324"/>
    </row>
    <row r="2168" spans="2:4" s="304" customFormat="1" x14ac:dyDescent="0.2">
      <c r="B2168" s="324"/>
      <c r="C2168" s="324"/>
      <c r="D2168" s="324"/>
    </row>
    <row r="2169" spans="2:4" s="304" customFormat="1" x14ac:dyDescent="0.2">
      <c r="B2169" s="324"/>
      <c r="C2169" s="324"/>
      <c r="D2169" s="324"/>
    </row>
    <row r="2170" spans="2:4" s="304" customFormat="1" x14ac:dyDescent="0.2">
      <c r="B2170" s="324"/>
      <c r="C2170" s="324"/>
      <c r="D2170" s="324"/>
    </row>
    <row r="2171" spans="2:4" s="304" customFormat="1" x14ac:dyDescent="0.2">
      <c r="B2171" s="324"/>
      <c r="C2171" s="324"/>
      <c r="D2171" s="324"/>
    </row>
    <row r="2172" spans="2:4" s="304" customFormat="1" x14ac:dyDescent="0.2">
      <c r="B2172" s="324"/>
      <c r="C2172" s="324"/>
      <c r="D2172" s="324"/>
    </row>
    <row r="2173" spans="2:4" s="304" customFormat="1" x14ac:dyDescent="0.2">
      <c r="B2173" s="324"/>
      <c r="C2173" s="324"/>
      <c r="D2173" s="324"/>
    </row>
    <row r="2174" spans="2:4" s="304" customFormat="1" x14ac:dyDescent="0.2">
      <c r="B2174" s="324"/>
      <c r="C2174" s="324"/>
      <c r="D2174" s="324"/>
    </row>
    <row r="2175" spans="2:4" s="304" customFormat="1" x14ac:dyDescent="0.2">
      <c r="B2175" s="324"/>
      <c r="C2175" s="324"/>
      <c r="D2175" s="324"/>
    </row>
    <row r="2176" spans="2:4" s="304" customFormat="1" x14ac:dyDescent="0.2">
      <c r="B2176" s="324"/>
      <c r="C2176" s="324"/>
      <c r="D2176" s="324"/>
    </row>
    <row r="2177" spans="2:4" s="304" customFormat="1" x14ac:dyDescent="0.2">
      <c r="B2177" s="324"/>
      <c r="C2177" s="324"/>
      <c r="D2177" s="324"/>
    </row>
    <row r="2178" spans="2:4" s="304" customFormat="1" x14ac:dyDescent="0.2">
      <c r="B2178" s="324"/>
      <c r="C2178" s="324"/>
      <c r="D2178" s="324"/>
    </row>
    <row r="2179" spans="2:4" s="304" customFormat="1" x14ac:dyDescent="0.2">
      <c r="B2179" s="324"/>
      <c r="C2179" s="324"/>
      <c r="D2179" s="324"/>
    </row>
    <row r="2180" spans="2:4" s="304" customFormat="1" x14ac:dyDescent="0.2">
      <c r="B2180" s="324"/>
      <c r="C2180" s="324"/>
      <c r="D2180" s="324"/>
    </row>
    <row r="2181" spans="2:4" s="304" customFormat="1" x14ac:dyDescent="0.2">
      <c r="B2181" s="324"/>
      <c r="C2181" s="324"/>
      <c r="D2181" s="324"/>
    </row>
    <row r="2182" spans="2:4" s="304" customFormat="1" x14ac:dyDescent="0.2">
      <c r="B2182" s="324"/>
      <c r="C2182" s="324"/>
      <c r="D2182" s="324"/>
    </row>
    <row r="2183" spans="2:4" s="304" customFormat="1" x14ac:dyDescent="0.2">
      <c r="B2183" s="324"/>
      <c r="C2183" s="324"/>
      <c r="D2183" s="324"/>
    </row>
    <row r="2184" spans="2:4" s="304" customFormat="1" x14ac:dyDescent="0.2">
      <c r="B2184" s="324"/>
      <c r="C2184" s="324"/>
      <c r="D2184" s="324"/>
    </row>
    <row r="2185" spans="2:4" s="304" customFormat="1" x14ac:dyDescent="0.2">
      <c r="B2185" s="324"/>
      <c r="C2185" s="324"/>
      <c r="D2185" s="324"/>
    </row>
    <row r="2186" spans="2:4" s="304" customFormat="1" x14ac:dyDescent="0.2">
      <c r="B2186" s="324"/>
      <c r="C2186" s="324"/>
      <c r="D2186" s="324"/>
    </row>
    <row r="2187" spans="2:4" s="304" customFormat="1" x14ac:dyDescent="0.2">
      <c r="B2187" s="324"/>
      <c r="C2187" s="324"/>
      <c r="D2187" s="324"/>
    </row>
    <row r="2188" spans="2:4" s="304" customFormat="1" x14ac:dyDescent="0.2">
      <c r="B2188" s="324"/>
      <c r="C2188" s="324"/>
      <c r="D2188" s="324"/>
    </row>
    <row r="2189" spans="2:4" s="304" customFormat="1" x14ac:dyDescent="0.2">
      <c r="B2189" s="324"/>
      <c r="C2189" s="324"/>
      <c r="D2189" s="324"/>
    </row>
    <row r="2190" spans="2:4" s="304" customFormat="1" x14ac:dyDescent="0.2">
      <c r="B2190" s="324"/>
      <c r="C2190" s="324"/>
      <c r="D2190" s="324"/>
    </row>
    <row r="2191" spans="2:4" s="304" customFormat="1" x14ac:dyDescent="0.2">
      <c r="B2191" s="324"/>
      <c r="C2191" s="324"/>
      <c r="D2191" s="324"/>
    </row>
    <row r="2192" spans="2:4" s="304" customFormat="1" x14ac:dyDescent="0.2">
      <c r="B2192" s="324"/>
      <c r="C2192" s="324"/>
      <c r="D2192" s="324"/>
    </row>
    <row r="2193" spans="2:4" s="304" customFormat="1" x14ac:dyDescent="0.2">
      <c r="B2193" s="324"/>
      <c r="C2193" s="324"/>
      <c r="D2193" s="324"/>
    </row>
    <row r="2194" spans="2:4" s="304" customFormat="1" x14ac:dyDescent="0.2">
      <c r="B2194" s="324"/>
      <c r="C2194" s="324"/>
      <c r="D2194" s="324"/>
    </row>
    <row r="2195" spans="2:4" s="304" customFormat="1" x14ac:dyDescent="0.2">
      <c r="B2195" s="324"/>
      <c r="C2195" s="324"/>
      <c r="D2195" s="324"/>
    </row>
    <row r="2196" spans="2:4" s="304" customFormat="1" x14ac:dyDescent="0.2">
      <c r="B2196" s="324"/>
      <c r="C2196" s="324"/>
      <c r="D2196" s="324"/>
    </row>
    <row r="2197" spans="2:4" s="304" customFormat="1" x14ac:dyDescent="0.2">
      <c r="B2197" s="324"/>
      <c r="C2197" s="324"/>
      <c r="D2197" s="324"/>
    </row>
    <row r="2198" spans="2:4" s="304" customFormat="1" x14ac:dyDescent="0.2">
      <c r="B2198" s="324"/>
      <c r="C2198" s="324"/>
      <c r="D2198" s="324"/>
    </row>
    <row r="2199" spans="2:4" s="304" customFormat="1" x14ac:dyDescent="0.2">
      <c r="B2199" s="324"/>
      <c r="C2199" s="324"/>
      <c r="D2199" s="324"/>
    </row>
    <row r="2200" spans="2:4" s="304" customFormat="1" x14ac:dyDescent="0.2">
      <c r="B2200" s="324"/>
      <c r="C2200" s="324"/>
      <c r="D2200" s="324"/>
    </row>
    <row r="2201" spans="2:4" s="304" customFormat="1" x14ac:dyDescent="0.2">
      <c r="B2201" s="324"/>
      <c r="C2201" s="324"/>
      <c r="D2201" s="324"/>
    </row>
    <row r="2202" spans="2:4" s="304" customFormat="1" x14ac:dyDescent="0.2">
      <c r="B2202" s="324"/>
      <c r="C2202" s="324"/>
      <c r="D2202" s="324"/>
    </row>
    <row r="2203" spans="2:4" s="304" customFormat="1" x14ac:dyDescent="0.2">
      <c r="B2203" s="324"/>
      <c r="C2203" s="324"/>
      <c r="D2203" s="324"/>
    </row>
    <row r="2204" spans="2:4" s="304" customFormat="1" x14ac:dyDescent="0.2">
      <c r="B2204" s="324"/>
      <c r="C2204" s="324"/>
      <c r="D2204" s="324"/>
    </row>
    <row r="2205" spans="2:4" s="304" customFormat="1" x14ac:dyDescent="0.2">
      <c r="B2205" s="324"/>
      <c r="C2205" s="324"/>
      <c r="D2205" s="324"/>
    </row>
    <row r="2206" spans="2:4" s="304" customFormat="1" x14ac:dyDescent="0.2">
      <c r="B2206" s="324"/>
      <c r="C2206" s="324"/>
      <c r="D2206" s="324"/>
    </row>
    <row r="2207" spans="2:4" s="304" customFormat="1" x14ac:dyDescent="0.2">
      <c r="B2207" s="324"/>
      <c r="C2207" s="324"/>
      <c r="D2207" s="324"/>
    </row>
    <row r="2208" spans="2:4" s="304" customFormat="1" x14ac:dyDescent="0.2">
      <c r="B2208" s="324"/>
      <c r="C2208" s="324"/>
      <c r="D2208" s="324"/>
    </row>
    <row r="2209" spans="2:4" s="304" customFormat="1" x14ac:dyDescent="0.2">
      <c r="B2209" s="324"/>
      <c r="C2209" s="324"/>
      <c r="D2209" s="324"/>
    </row>
    <row r="2210" spans="2:4" s="304" customFormat="1" x14ac:dyDescent="0.2">
      <c r="B2210" s="324"/>
      <c r="C2210" s="324"/>
      <c r="D2210" s="324"/>
    </row>
    <row r="2211" spans="2:4" s="304" customFormat="1" x14ac:dyDescent="0.2">
      <c r="B2211" s="324"/>
      <c r="C2211" s="324"/>
      <c r="D2211" s="324"/>
    </row>
    <row r="2212" spans="2:4" s="304" customFormat="1" x14ac:dyDescent="0.2">
      <c r="B2212" s="324"/>
      <c r="C2212" s="324"/>
      <c r="D2212" s="324"/>
    </row>
    <row r="2213" spans="2:4" s="304" customFormat="1" x14ac:dyDescent="0.2">
      <c r="B2213" s="324"/>
      <c r="C2213" s="324"/>
      <c r="D2213" s="324"/>
    </row>
    <row r="2214" spans="2:4" s="304" customFormat="1" x14ac:dyDescent="0.2">
      <c r="B2214" s="324"/>
      <c r="C2214" s="324"/>
      <c r="D2214" s="324"/>
    </row>
    <row r="2215" spans="2:4" s="304" customFormat="1" x14ac:dyDescent="0.2">
      <c r="B2215" s="324"/>
      <c r="C2215" s="324"/>
      <c r="D2215" s="324"/>
    </row>
    <row r="2216" spans="2:4" s="304" customFormat="1" x14ac:dyDescent="0.2">
      <c r="B2216" s="324"/>
      <c r="C2216" s="324"/>
      <c r="D2216" s="324"/>
    </row>
    <row r="2217" spans="2:4" s="304" customFormat="1" x14ac:dyDescent="0.2">
      <c r="B2217" s="324"/>
      <c r="C2217" s="324"/>
      <c r="D2217" s="324"/>
    </row>
    <row r="2218" spans="2:4" s="304" customFormat="1" x14ac:dyDescent="0.2">
      <c r="B2218" s="324"/>
      <c r="C2218" s="324"/>
      <c r="D2218" s="324"/>
    </row>
    <row r="2219" spans="2:4" s="304" customFormat="1" x14ac:dyDescent="0.2">
      <c r="B2219" s="324"/>
      <c r="C2219" s="324"/>
      <c r="D2219" s="324"/>
    </row>
    <row r="2220" spans="2:4" s="304" customFormat="1" x14ac:dyDescent="0.2">
      <c r="B2220" s="324"/>
      <c r="C2220" s="324"/>
      <c r="D2220" s="324"/>
    </row>
    <row r="2221" spans="2:4" s="304" customFormat="1" x14ac:dyDescent="0.2">
      <c r="B2221" s="324"/>
      <c r="C2221" s="324"/>
      <c r="D2221" s="324"/>
    </row>
    <row r="2222" spans="2:4" s="304" customFormat="1" x14ac:dyDescent="0.2">
      <c r="B2222" s="324"/>
      <c r="C2222" s="324"/>
      <c r="D2222" s="324"/>
    </row>
    <row r="2223" spans="2:4" s="304" customFormat="1" x14ac:dyDescent="0.2">
      <c r="B2223" s="324"/>
      <c r="C2223" s="324"/>
      <c r="D2223" s="324"/>
    </row>
    <row r="2224" spans="2:4" s="304" customFormat="1" x14ac:dyDescent="0.2">
      <c r="B2224" s="324"/>
      <c r="C2224" s="324"/>
      <c r="D2224" s="324"/>
    </row>
    <row r="2225" spans="2:4" s="304" customFormat="1" x14ac:dyDescent="0.2">
      <c r="B2225" s="324"/>
      <c r="C2225" s="324"/>
      <c r="D2225" s="324"/>
    </row>
    <row r="2226" spans="2:4" s="304" customFormat="1" x14ac:dyDescent="0.2">
      <c r="B2226" s="324"/>
      <c r="C2226" s="324"/>
      <c r="D2226" s="324"/>
    </row>
    <row r="2227" spans="2:4" s="304" customFormat="1" x14ac:dyDescent="0.2">
      <c r="B2227" s="324"/>
      <c r="C2227" s="324"/>
      <c r="D2227" s="324"/>
    </row>
    <row r="2228" spans="2:4" s="304" customFormat="1" x14ac:dyDescent="0.2">
      <c r="B2228" s="324"/>
      <c r="C2228" s="324"/>
      <c r="D2228" s="324"/>
    </row>
    <row r="2229" spans="2:4" s="304" customFormat="1" x14ac:dyDescent="0.2">
      <c r="B2229" s="324"/>
      <c r="C2229" s="324"/>
      <c r="D2229" s="324"/>
    </row>
    <row r="2230" spans="2:4" s="304" customFormat="1" x14ac:dyDescent="0.2">
      <c r="B2230" s="324"/>
      <c r="C2230" s="324"/>
      <c r="D2230" s="324"/>
    </row>
    <row r="2231" spans="2:4" s="304" customFormat="1" x14ac:dyDescent="0.2">
      <c r="B2231" s="324"/>
      <c r="C2231" s="324"/>
      <c r="D2231" s="324"/>
    </row>
    <row r="2232" spans="2:4" s="304" customFormat="1" x14ac:dyDescent="0.2">
      <c r="B2232" s="324"/>
      <c r="C2232" s="324"/>
      <c r="D2232" s="324"/>
    </row>
    <row r="2233" spans="2:4" s="304" customFormat="1" x14ac:dyDescent="0.2">
      <c r="B2233" s="324"/>
      <c r="C2233" s="324"/>
      <c r="D2233" s="324"/>
    </row>
    <row r="2234" spans="2:4" s="304" customFormat="1" x14ac:dyDescent="0.2">
      <c r="B2234" s="324"/>
      <c r="C2234" s="324"/>
      <c r="D2234" s="324"/>
    </row>
    <row r="2235" spans="2:4" s="304" customFormat="1" x14ac:dyDescent="0.2">
      <c r="B2235" s="324"/>
      <c r="C2235" s="324"/>
      <c r="D2235" s="324"/>
    </row>
    <row r="2236" spans="2:4" s="304" customFormat="1" x14ac:dyDescent="0.2">
      <c r="B2236" s="324"/>
      <c r="C2236" s="324"/>
      <c r="D2236" s="324"/>
    </row>
    <row r="2237" spans="2:4" s="304" customFormat="1" x14ac:dyDescent="0.2">
      <c r="B2237" s="324"/>
      <c r="C2237" s="324"/>
      <c r="D2237" s="324"/>
    </row>
    <row r="2238" spans="2:4" s="304" customFormat="1" x14ac:dyDescent="0.2">
      <c r="B2238" s="324"/>
      <c r="C2238" s="324"/>
      <c r="D2238" s="324"/>
    </row>
    <row r="2239" spans="2:4" s="304" customFormat="1" x14ac:dyDescent="0.2">
      <c r="B2239" s="324"/>
      <c r="C2239" s="324"/>
      <c r="D2239" s="324"/>
    </row>
    <row r="2240" spans="2:4" s="304" customFormat="1" x14ac:dyDescent="0.2">
      <c r="B2240" s="324"/>
      <c r="C2240" s="324"/>
      <c r="D2240" s="324"/>
    </row>
    <row r="2241" spans="2:4" s="304" customFormat="1" x14ac:dyDescent="0.2">
      <c r="B2241" s="324"/>
      <c r="C2241" s="324"/>
      <c r="D2241" s="324"/>
    </row>
    <row r="2242" spans="2:4" s="304" customFormat="1" x14ac:dyDescent="0.2">
      <c r="B2242" s="324"/>
      <c r="C2242" s="324"/>
      <c r="D2242" s="324"/>
    </row>
    <row r="2243" spans="2:4" s="304" customFormat="1" x14ac:dyDescent="0.2">
      <c r="B2243" s="324"/>
      <c r="C2243" s="324"/>
      <c r="D2243" s="324"/>
    </row>
    <row r="2244" spans="2:4" s="304" customFormat="1" x14ac:dyDescent="0.2">
      <c r="B2244" s="324"/>
      <c r="C2244" s="324"/>
      <c r="D2244" s="324"/>
    </row>
    <row r="2245" spans="2:4" s="304" customFormat="1" x14ac:dyDescent="0.2">
      <c r="B2245" s="324"/>
      <c r="C2245" s="324"/>
      <c r="D2245" s="324"/>
    </row>
    <row r="2246" spans="2:4" s="304" customFormat="1" x14ac:dyDescent="0.2">
      <c r="B2246" s="324"/>
      <c r="C2246" s="324"/>
      <c r="D2246" s="324"/>
    </row>
    <row r="2247" spans="2:4" s="304" customFormat="1" x14ac:dyDescent="0.2">
      <c r="B2247" s="324"/>
      <c r="C2247" s="324"/>
      <c r="D2247" s="324"/>
    </row>
    <row r="2248" spans="2:4" s="304" customFormat="1" x14ac:dyDescent="0.2">
      <c r="B2248" s="324"/>
      <c r="C2248" s="324"/>
      <c r="D2248" s="324"/>
    </row>
    <row r="2249" spans="2:4" s="304" customFormat="1" x14ac:dyDescent="0.2">
      <c r="B2249" s="324"/>
      <c r="C2249" s="324"/>
      <c r="D2249" s="324"/>
    </row>
    <row r="2250" spans="2:4" s="304" customFormat="1" x14ac:dyDescent="0.2">
      <c r="B2250" s="324"/>
      <c r="C2250" s="324"/>
      <c r="D2250" s="324"/>
    </row>
    <row r="2251" spans="2:4" s="304" customFormat="1" x14ac:dyDescent="0.2">
      <c r="B2251" s="324"/>
      <c r="C2251" s="324"/>
      <c r="D2251" s="324"/>
    </row>
    <row r="2252" spans="2:4" s="304" customFormat="1" x14ac:dyDescent="0.2">
      <c r="B2252" s="324"/>
      <c r="C2252" s="324"/>
      <c r="D2252" s="324"/>
    </row>
    <row r="2253" spans="2:4" s="304" customFormat="1" x14ac:dyDescent="0.2">
      <c r="B2253" s="324"/>
      <c r="C2253" s="324"/>
      <c r="D2253" s="324"/>
    </row>
    <row r="2254" spans="2:4" s="304" customFormat="1" x14ac:dyDescent="0.2">
      <c r="B2254" s="324"/>
      <c r="C2254" s="324"/>
      <c r="D2254" s="324"/>
    </row>
    <row r="2255" spans="2:4" s="304" customFormat="1" x14ac:dyDescent="0.2">
      <c r="B2255" s="324"/>
      <c r="C2255" s="324"/>
      <c r="D2255" s="324"/>
    </row>
    <row r="2256" spans="2:4" s="304" customFormat="1" x14ac:dyDescent="0.2">
      <c r="B2256" s="324"/>
      <c r="C2256" s="324"/>
      <c r="D2256" s="324"/>
    </row>
    <row r="2257" spans="2:4" s="304" customFormat="1" x14ac:dyDescent="0.2">
      <c r="B2257" s="324"/>
      <c r="C2257" s="324"/>
      <c r="D2257" s="324"/>
    </row>
    <row r="2258" spans="2:4" s="304" customFormat="1" x14ac:dyDescent="0.2">
      <c r="B2258" s="324"/>
      <c r="C2258" s="324"/>
      <c r="D2258" s="324"/>
    </row>
    <row r="2259" spans="2:4" s="304" customFormat="1" x14ac:dyDescent="0.2">
      <c r="B2259" s="324"/>
      <c r="C2259" s="324"/>
      <c r="D2259" s="324"/>
    </row>
    <row r="2260" spans="2:4" s="304" customFormat="1" x14ac:dyDescent="0.2">
      <c r="B2260" s="324"/>
      <c r="C2260" s="324"/>
      <c r="D2260" s="324"/>
    </row>
    <row r="2261" spans="2:4" s="304" customFormat="1" x14ac:dyDescent="0.2">
      <c r="B2261" s="324"/>
      <c r="C2261" s="324"/>
      <c r="D2261" s="324"/>
    </row>
    <row r="2262" spans="2:4" s="304" customFormat="1" x14ac:dyDescent="0.2">
      <c r="B2262" s="324"/>
      <c r="C2262" s="324"/>
      <c r="D2262" s="324"/>
    </row>
    <row r="2263" spans="2:4" s="304" customFormat="1" x14ac:dyDescent="0.2">
      <c r="B2263" s="324"/>
      <c r="C2263" s="324"/>
      <c r="D2263" s="324"/>
    </row>
    <row r="2264" spans="2:4" s="304" customFormat="1" x14ac:dyDescent="0.2">
      <c r="B2264" s="324"/>
      <c r="C2264" s="324"/>
      <c r="D2264" s="324"/>
    </row>
    <row r="2265" spans="2:4" s="304" customFormat="1" x14ac:dyDescent="0.2">
      <c r="B2265" s="324"/>
      <c r="C2265" s="324"/>
      <c r="D2265" s="324"/>
    </row>
    <row r="2266" spans="2:4" s="304" customFormat="1" x14ac:dyDescent="0.2">
      <c r="B2266" s="324"/>
      <c r="C2266" s="324"/>
      <c r="D2266" s="324"/>
    </row>
    <row r="2267" spans="2:4" s="304" customFormat="1" x14ac:dyDescent="0.2">
      <c r="B2267" s="324"/>
      <c r="C2267" s="324"/>
      <c r="D2267" s="324"/>
    </row>
    <row r="2268" spans="2:4" s="304" customFormat="1" x14ac:dyDescent="0.2">
      <c r="B2268" s="324"/>
      <c r="C2268" s="324"/>
      <c r="D2268" s="324"/>
    </row>
    <row r="2269" spans="2:4" s="304" customFormat="1" x14ac:dyDescent="0.2">
      <c r="B2269" s="324"/>
      <c r="C2269" s="324"/>
      <c r="D2269" s="324"/>
    </row>
    <row r="2270" spans="2:4" s="304" customFormat="1" x14ac:dyDescent="0.2">
      <c r="B2270" s="324"/>
      <c r="C2270" s="324"/>
      <c r="D2270" s="324"/>
    </row>
    <row r="2271" spans="2:4" s="304" customFormat="1" x14ac:dyDescent="0.2">
      <c r="B2271" s="324"/>
      <c r="C2271" s="324"/>
      <c r="D2271" s="324"/>
    </row>
    <row r="2272" spans="2:4" s="304" customFormat="1" x14ac:dyDescent="0.2">
      <c r="B2272" s="324"/>
      <c r="C2272" s="324"/>
      <c r="D2272" s="324"/>
    </row>
    <row r="2273" spans="2:4" s="304" customFormat="1" x14ac:dyDescent="0.2">
      <c r="B2273" s="324"/>
      <c r="C2273" s="324"/>
      <c r="D2273" s="324"/>
    </row>
    <row r="2274" spans="2:4" s="304" customFormat="1" x14ac:dyDescent="0.2">
      <c r="B2274" s="324"/>
      <c r="C2274" s="324"/>
      <c r="D2274" s="324"/>
    </row>
    <row r="2275" spans="2:4" s="304" customFormat="1" x14ac:dyDescent="0.2">
      <c r="B2275" s="324"/>
      <c r="C2275" s="324"/>
      <c r="D2275" s="324"/>
    </row>
    <row r="2276" spans="2:4" s="304" customFormat="1" x14ac:dyDescent="0.2">
      <c r="B2276" s="324"/>
      <c r="C2276" s="324"/>
      <c r="D2276" s="324"/>
    </row>
    <row r="2277" spans="2:4" s="304" customFormat="1" x14ac:dyDescent="0.2">
      <c r="B2277" s="324"/>
      <c r="C2277" s="324"/>
      <c r="D2277" s="324"/>
    </row>
    <row r="2278" spans="2:4" s="304" customFormat="1" x14ac:dyDescent="0.2">
      <c r="B2278" s="324"/>
      <c r="C2278" s="324"/>
      <c r="D2278" s="324"/>
    </row>
    <row r="2279" spans="2:4" s="304" customFormat="1" x14ac:dyDescent="0.2">
      <c r="B2279" s="324"/>
      <c r="C2279" s="324"/>
      <c r="D2279" s="324"/>
    </row>
    <row r="2280" spans="2:4" s="304" customFormat="1" x14ac:dyDescent="0.2">
      <c r="B2280" s="324"/>
      <c r="C2280" s="324"/>
      <c r="D2280" s="324"/>
    </row>
    <row r="2281" spans="2:4" s="304" customFormat="1" x14ac:dyDescent="0.2">
      <c r="B2281" s="324"/>
      <c r="C2281" s="324"/>
      <c r="D2281" s="324"/>
    </row>
    <row r="2282" spans="2:4" s="304" customFormat="1" x14ac:dyDescent="0.2">
      <c r="B2282" s="324"/>
      <c r="C2282" s="324"/>
      <c r="D2282" s="324"/>
    </row>
    <row r="2283" spans="2:4" s="304" customFormat="1" x14ac:dyDescent="0.2">
      <c r="B2283" s="324"/>
      <c r="C2283" s="324"/>
      <c r="D2283" s="324"/>
    </row>
    <row r="2284" spans="2:4" s="304" customFormat="1" x14ac:dyDescent="0.2">
      <c r="B2284" s="324"/>
      <c r="C2284" s="324"/>
      <c r="D2284" s="324"/>
    </row>
    <row r="2285" spans="2:4" s="304" customFormat="1" x14ac:dyDescent="0.2">
      <c r="B2285" s="324"/>
      <c r="C2285" s="324"/>
      <c r="D2285" s="324"/>
    </row>
    <row r="2286" spans="2:4" s="304" customFormat="1" x14ac:dyDescent="0.2">
      <c r="B2286" s="324"/>
      <c r="C2286" s="324"/>
      <c r="D2286" s="324"/>
    </row>
    <row r="2287" spans="2:4" s="304" customFormat="1" x14ac:dyDescent="0.2">
      <c r="B2287" s="324"/>
      <c r="C2287" s="324"/>
      <c r="D2287" s="324"/>
    </row>
    <row r="2288" spans="2:4" s="304" customFormat="1" x14ac:dyDescent="0.2">
      <c r="B2288" s="324"/>
      <c r="C2288" s="324"/>
      <c r="D2288" s="324"/>
    </row>
    <row r="2289" spans="2:4" s="304" customFormat="1" x14ac:dyDescent="0.2">
      <c r="B2289" s="324"/>
      <c r="C2289" s="324"/>
      <c r="D2289" s="324"/>
    </row>
    <row r="2290" spans="2:4" s="304" customFormat="1" x14ac:dyDescent="0.2">
      <c r="B2290" s="324"/>
      <c r="C2290" s="324"/>
      <c r="D2290" s="324"/>
    </row>
    <row r="2291" spans="2:4" s="304" customFormat="1" x14ac:dyDescent="0.2">
      <c r="B2291" s="324"/>
      <c r="C2291" s="324"/>
      <c r="D2291" s="324"/>
    </row>
    <row r="2292" spans="2:4" s="304" customFormat="1" x14ac:dyDescent="0.2">
      <c r="B2292" s="324"/>
      <c r="C2292" s="324"/>
      <c r="D2292" s="324"/>
    </row>
    <row r="2293" spans="2:4" s="304" customFormat="1" x14ac:dyDescent="0.2">
      <c r="B2293" s="324"/>
      <c r="C2293" s="324"/>
      <c r="D2293" s="324"/>
    </row>
    <row r="2294" spans="2:4" s="304" customFormat="1" x14ac:dyDescent="0.2">
      <c r="B2294" s="324"/>
      <c r="C2294" s="324"/>
      <c r="D2294" s="324"/>
    </row>
    <row r="2295" spans="2:4" s="304" customFormat="1" x14ac:dyDescent="0.2">
      <c r="B2295" s="324"/>
      <c r="C2295" s="324"/>
      <c r="D2295" s="324"/>
    </row>
    <row r="2296" spans="2:4" s="304" customFormat="1" x14ac:dyDescent="0.2">
      <c r="B2296" s="324"/>
      <c r="C2296" s="324"/>
      <c r="D2296" s="324"/>
    </row>
    <row r="2297" spans="2:4" s="304" customFormat="1" x14ac:dyDescent="0.2">
      <c r="B2297" s="324"/>
      <c r="C2297" s="324"/>
      <c r="D2297" s="324"/>
    </row>
    <row r="2298" spans="2:4" s="304" customFormat="1" x14ac:dyDescent="0.2">
      <c r="B2298" s="324"/>
      <c r="C2298" s="324"/>
      <c r="D2298" s="324"/>
    </row>
    <row r="2299" spans="2:4" s="304" customFormat="1" x14ac:dyDescent="0.2">
      <c r="B2299" s="324"/>
      <c r="C2299" s="324"/>
      <c r="D2299" s="324"/>
    </row>
    <row r="2300" spans="2:4" s="304" customFormat="1" x14ac:dyDescent="0.2">
      <c r="B2300" s="324"/>
      <c r="C2300" s="324"/>
      <c r="D2300" s="324"/>
    </row>
    <row r="2301" spans="2:4" s="304" customFormat="1" x14ac:dyDescent="0.2">
      <c r="B2301" s="324"/>
      <c r="C2301" s="324"/>
      <c r="D2301" s="324"/>
    </row>
    <row r="2302" spans="2:4" s="304" customFormat="1" x14ac:dyDescent="0.2">
      <c r="B2302" s="324"/>
      <c r="C2302" s="324"/>
      <c r="D2302" s="324"/>
    </row>
    <row r="2303" spans="2:4" s="304" customFormat="1" x14ac:dyDescent="0.2">
      <c r="B2303" s="324"/>
      <c r="C2303" s="324"/>
      <c r="D2303" s="324"/>
    </row>
    <row r="2304" spans="2:4" s="304" customFormat="1" x14ac:dyDescent="0.2">
      <c r="B2304" s="324"/>
      <c r="C2304" s="324"/>
      <c r="D2304" s="324"/>
    </row>
    <row r="2305" spans="2:4" s="304" customFormat="1" x14ac:dyDescent="0.2">
      <c r="B2305" s="324"/>
      <c r="C2305" s="324"/>
      <c r="D2305" s="324"/>
    </row>
    <row r="2306" spans="2:4" s="304" customFormat="1" x14ac:dyDescent="0.2">
      <c r="B2306" s="324"/>
      <c r="C2306" s="324"/>
      <c r="D2306" s="324"/>
    </row>
    <row r="2307" spans="2:4" s="304" customFormat="1" x14ac:dyDescent="0.2">
      <c r="B2307" s="324"/>
      <c r="C2307" s="324"/>
      <c r="D2307" s="324"/>
    </row>
    <row r="2308" spans="2:4" s="304" customFormat="1" x14ac:dyDescent="0.2">
      <c r="B2308" s="324"/>
      <c r="C2308" s="324"/>
      <c r="D2308" s="324"/>
    </row>
    <row r="2309" spans="2:4" s="304" customFormat="1" x14ac:dyDescent="0.2">
      <c r="B2309" s="324"/>
      <c r="C2309" s="324"/>
      <c r="D2309" s="324"/>
    </row>
    <row r="2310" spans="2:4" s="304" customFormat="1" x14ac:dyDescent="0.2">
      <c r="B2310" s="324"/>
      <c r="C2310" s="324"/>
      <c r="D2310" s="324"/>
    </row>
    <row r="2311" spans="2:4" s="304" customFormat="1" x14ac:dyDescent="0.2">
      <c r="B2311" s="324"/>
      <c r="C2311" s="324"/>
      <c r="D2311" s="324"/>
    </row>
    <row r="2312" spans="2:4" s="304" customFormat="1" x14ac:dyDescent="0.2">
      <c r="B2312" s="324"/>
      <c r="C2312" s="324"/>
      <c r="D2312" s="324"/>
    </row>
    <row r="2313" spans="2:4" s="304" customFormat="1" x14ac:dyDescent="0.2">
      <c r="B2313" s="324"/>
      <c r="C2313" s="324"/>
      <c r="D2313" s="324"/>
    </row>
    <row r="2314" spans="2:4" s="304" customFormat="1" x14ac:dyDescent="0.2">
      <c r="B2314" s="324"/>
      <c r="C2314" s="324"/>
      <c r="D2314" s="324"/>
    </row>
    <row r="2315" spans="2:4" s="304" customFormat="1" x14ac:dyDescent="0.2">
      <c r="B2315" s="324"/>
      <c r="C2315" s="324"/>
      <c r="D2315" s="324"/>
    </row>
    <row r="2316" spans="2:4" s="304" customFormat="1" x14ac:dyDescent="0.2">
      <c r="B2316" s="324"/>
      <c r="C2316" s="324"/>
      <c r="D2316" s="324"/>
    </row>
    <row r="2317" spans="2:4" s="304" customFormat="1" x14ac:dyDescent="0.2">
      <c r="B2317" s="324"/>
      <c r="C2317" s="324"/>
      <c r="D2317" s="324"/>
    </row>
    <row r="2318" spans="2:4" s="304" customFormat="1" x14ac:dyDescent="0.2">
      <c r="B2318" s="324"/>
      <c r="C2318" s="324"/>
      <c r="D2318" s="324"/>
    </row>
    <row r="2319" spans="2:4" s="304" customFormat="1" x14ac:dyDescent="0.2">
      <c r="B2319" s="324"/>
      <c r="C2319" s="324"/>
      <c r="D2319" s="324"/>
    </row>
    <row r="2320" spans="2:4" s="304" customFormat="1" x14ac:dyDescent="0.2">
      <c r="B2320" s="324"/>
      <c r="C2320" s="324"/>
      <c r="D2320" s="324"/>
    </row>
    <row r="2321" spans="2:4" s="304" customFormat="1" x14ac:dyDescent="0.2">
      <c r="B2321" s="324"/>
      <c r="C2321" s="324"/>
      <c r="D2321" s="324"/>
    </row>
    <row r="2322" spans="2:4" s="304" customFormat="1" x14ac:dyDescent="0.2">
      <c r="B2322" s="324"/>
      <c r="C2322" s="324"/>
      <c r="D2322" s="324"/>
    </row>
    <row r="2323" spans="2:4" s="304" customFormat="1" x14ac:dyDescent="0.2">
      <c r="B2323" s="324"/>
      <c r="C2323" s="324"/>
      <c r="D2323" s="324"/>
    </row>
    <row r="2324" spans="2:4" s="304" customFormat="1" x14ac:dyDescent="0.2">
      <c r="B2324" s="324"/>
      <c r="C2324" s="324"/>
      <c r="D2324" s="324"/>
    </row>
    <row r="2325" spans="2:4" s="304" customFormat="1" x14ac:dyDescent="0.2">
      <c r="B2325" s="324"/>
      <c r="C2325" s="324"/>
      <c r="D2325" s="324"/>
    </row>
    <row r="2326" spans="2:4" s="304" customFormat="1" x14ac:dyDescent="0.2">
      <c r="B2326" s="324"/>
      <c r="C2326" s="324"/>
      <c r="D2326" s="324"/>
    </row>
    <row r="2327" spans="2:4" s="304" customFormat="1" x14ac:dyDescent="0.2">
      <c r="B2327" s="324"/>
      <c r="C2327" s="324"/>
      <c r="D2327" s="324"/>
    </row>
    <row r="2328" spans="2:4" s="304" customFormat="1" x14ac:dyDescent="0.2">
      <c r="B2328" s="324"/>
      <c r="C2328" s="324"/>
      <c r="D2328" s="324"/>
    </row>
    <row r="2329" spans="2:4" s="304" customFormat="1" x14ac:dyDescent="0.2">
      <c r="B2329" s="324"/>
      <c r="C2329" s="324"/>
      <c r="D2329" s="324"/>
    </row>
    <row r="2330" spans="2:4" s="304" customFormat="1" x14ac:dyDescent="0.2">
      <c r="B2330" s="324"/>
      <c r="C2330" s="324"/>
      <c r="D2330" s="324"/>
    </row>
    <row r="2331" spans="2:4" s="304" customFormat="1" x14ac:dyDescent="0.2">
      <c r="B2331" s="324"/>
      <c r="C2331" s="324"/>
      <c r="D2331" s="324"/>
    </row>
    <row r="2332" spans="2:4" s="304" customFormat="1" x14ac:dyDescent="0.2">
      <c r="B2332" s="324"/>
      <c r="C2332" s="324"/>
      <c r="D2332" s="324"/>
    </row>
    <row r="2333" spans="2:4" s="304" customFormat="1" x14ac:dyDescent="0.2">
      <c r="B2333" s="324"/>
      <c r="C2333" s="324"/>
      <c r="D2333" s="324"/>
    </row>
    <row r="2334" spans="2:4" s="304" customFormat="1" x14ac:dyDescent="0.2">
      <c r="B2334" s="324"/>
      <c r="C2334" s="324"/>
      <c r="D2334" s="324"/>
    </row>
    <row r="2335" spans="2:4" s="304" customFormat="1" x14ac:dyDescent="0.2">
      <c r="B2335" s="324"/>
      <c r="C2335" s="324"/>
      <c r="D2335" s="324"/>
    </row>
    <row r="2336" spans="2:4" s="304" customFormat="1" x14ac:dyDescent="0.2">
      <c r="B2336" s="324"/>
      <c r="C2336" s="324"/>
      <c r="D2336" s="324"/>
    </row>
    <row r="2337" spans="2:4" s="304" customFormat="1" x14ac:dyDescent="0.2">
      <c r="B2337" s="324"/>
      <c r="C2337" s="324"/>
      <c r="D2337" s="324"/>
    </row>
    <row r="2338" spans="2:4" s="304" customFormat="1" x14ac:dyDescent="0.2">
      <c r="B2338" s="324"/>
      <c r="C2338" s="324"/>
      <c r="D2338" s="324"/>
    </row>
    <row r="2339" spans="2:4" s="304" customFormat="1" x14ac:dyDescent="0.2">
      <c r="B2339" s="324"/>
      <c r="C2339" s="324"/>
      <c r="D2339" s="324"/>
    </row>
    <row r="2340" spans="2:4" s="304" customFormat="1" x14ac:dyDescent="0.2">
      <c r="B2340" s="324"/>
      <c r="C2340" s="324"/>
      <c r="D2340" s="324"/>
    </row>
    <row r="2341" spans="2:4" s="304" customFormat="1" x14ac:dyDescent="0.2">
      <c r="B2341" s="324"/>
      <c r="C2341" s="324"/>
      <c r="D2341" s="324"/>
    </row>
    <row r="2342" spans="2:4" s="304" customFormat="1" x14ac:dyDescent="0.2">
      <c r="B2342" s="324"/>
      <c r="C2342" s="324"/>
      <c r="D2342" s="324"/>
    </row>
    <row r="2343" spans="2:4" s="304" customFormat="1" x14ac:dyDescent="0.2">
      <c r="B2343" s="324"/>
      <c r="C2343" s="324"/>
      <c r="D2343" s="324"/>
    </row>
    <row r="2344" spans="2:4" s="304" customFormat="1" x14ac:dyDescent="0.2">
      <c r="B2344" s="324"/>
      <c r="C2344" s="324"/>
      <c r="D2344" s="324"/>
    </row>
    <row r="2345" spans="2:4" s="304" customFormat="1" x14ac:dyDescent="0.2">
      <c r="B2345" s="324"/>
      <c r="C2345" s="324"/>
      <c r="D2345" s="324"/>
    </row>
    <row r="2346" spans="2:4" s="304" customFormat="1" x14ac:dyDescent="0.2">
      <c r="B2346" s="324"/>
      <c r="C2346" s="324"/>
      <c r="D2346" s="324"/>
    </row>
    <row r="2347" spans="2:4" s="304" customFormat="1" x14ac:dyDescent="0.2">
      <c r="B2347" s="324"/>
      <c r="C2347" s="324"/>
      <c r="D2347" s="324"/>
    </row>
    <row r="2348" spans="2:4" s="304" customFormat="1" x14ac:dyDescent="0.2">
      <c r="B2348" s="324"/>
      <c r="C2348" s="324"/>
      <c r="D2348" s="324"/>
    </row>
    <row r="2349" spans="2:4" s="304" customFormat="1" x14ac:dyDescent="0.2">
      <c r="B2349" s="324"/>
      <c r="C2349" s="324"/>
      <c r="D2349" s="324"/>
    </row>
    <row r="2350" spans="2:4" s="304" customFormat="1" x14ac:dyDescent="0.2">
      <c r="B2350" s="324"/>
      <c r="C2350" s="324"/>
      <c r="D2350" s="324"/>
    </row>
    <row r="2351" spans="2:4" s="304" customFormat="1" x14ac:dyDescent="0.2">
      <c r="B2351" s="324"/>
      <c r="C2351" s="324"/>
      <c r="D2351" s="324"/>
    </row>
    <row r="2352" spans="2:4" s="304" customFormat="1" x14ac:dyDescent="0.2">
      <c r="B2352" s="324"/>
      <c r="C2352" s="324"/>
      <c r="D2352" s="324"/>
    </row>
    <row r="2353" spans="2:4" s="304" customFormat="1" x14ac:dyDescent="0.2">
      <c r="B2353" s="324"/>
      <c r="C2353" s="324"/>
      <c r="D2353" s="324"/>
    </row>
    <row r="2354" spans="2:4" s="304" customFormat="1" x14ac:dyDescent="0.2">
      <c r="B2354" s="324"/>
      <c r="C2354" s="324"/>
      <c r="D2354" s="324"/>
    </row>
    <row r="2355" spans="2:4" s="304" customFormat="1" x14ac:dyDescent="0.2">
      <c r="B2355" s="324"/>
      <c r="C2355" s="324"/>
      <c r="D2355" s="324"/>
    </row>
    <row r="2356" spans="2:4" s="304" customFormat="1" x14ac:dyDescent="0.2">
      <c r="B2356" s="324"/>
      <c r="C2356" s="324"/>
      <c r="D2356" s="324"/>
    </row>
    <row r="2357" spans="2:4" s="304" customFormat="1" x14ac:dyDescent="0.2">
      <c r="B2357" s="324"/>
      <c r="C2357" s="324"/>
      <c r="D2357" s="324"/>
    </row>
    <row r="2358" spans="2:4" s="304" customFormat="1" x14ac:dyDescent="0.2">
      <c r="B2358" s="324"/>
      <c r="C2358" s="324"/>
      <c r="D2358" s="324"/>
    </row>
    <row r="2359" spans="2:4" s="304" customFormat="1" x14ac:dyDescent="0.2">
      <c r="B2359" s="324"/>
      <c r="C2359" s="324"/>
      <c r="D2359" s="324"/>
    </row>
    <row r="2360" spans="2:4" s="304" customFormat="1" x14ac:dyDescent="0.2">
      <c r="B2360" s="324"/>
      <c r="C2360" s="324"/>
      <c r="D2360" s="324"/>
    </row>
    <row r="2361" spans="2:4" s="304" customFormat="1" x14ac:dyDescent="0.2">
      <c r="B2361" s="324"/>
      <c r="C2361" s="324"/>
      <c r="D2361" s="324"/>
    </row>
    <row r="2362" spans="2:4" s="304" customFormat="1" x14ac:dyDescent="0.2">
      <c r="B2362" s="324"/>
      <c r="C2362" s="324"/>
      <c r="D2362" s="324"/>
    </row>
    <row r="2363" spans="2:4" s="304" customFormat="1" x14ac:dyDescent="0.2">
      <c r="B2363" s="324"/>
      <c r="C2363" s="324"/>
      <c r="D2363" s="324"/>
    </row>
    <row r="2364" spans="2:4" s="304" customFormat="1" x14ac:dyDescent="0.2">
      <c r="B2364" s="324"/>
      <c r="C2364" s="324"/>
      <c r="D2364" s="324"/>
    </row>
    <row r="2365" spans="2:4" s="304" customFormat="1" x14ac:dyDescent="0.2">
      <c r="B2365" s="324"/>
      <c r="C2365" s="324"/>
      <c r="D2365" s="324"/>
    </row>
    <row r="2366" spans="2:4" s="304" customFormat="1" x14ac:dyDescent="0.2">
      <c r="B2366" s="324"/>
      <c r="C2366" s="324"/>
      <c r="D2366" s="324"/>
    </row>
    <row r="2367" spans="2:4" s="304" customFormat="1" x14ac:dyDescent="0.2">
      <c r="B2367" s="324"/>
      <c r="C2367" s="324"/>
      <c r="D2367" s="324"/>
    </row>
    <row r="2368" spans="2:4" s="304" customFormat="1" x14ac:dyDescent="0.2">
      <c r="B2368" s="324"/>
      <c r="C2368" s="324"/>
      <c r="D2368" s="324"/>
    </row>
    <row r="2369" spans="2:4" s="304" customFormat="1" x14ac:dyDescent="0.2">
      <c r="B2369" s="324"/>
      <c r="C2369" s="324"/>
      <c r="D2369" s="324"/>
    </row>
    <row r="2370" spans="2:4" s="304" customFormat="1" x14ac:dyDescent="0.2">
      <c r="B2370" s="324"/>
      <c r="C2370" s="324"/>
      <c r="D2370" s="324"/>
    </row>
    <row r="2371" spans="2:4" s="304" customFormat="1" x14ac:dyDescent="0.2">
      <c r="B2371" s="324"/>
      <c r="C2371" s="324"/>
      <c r="D2371" s="324"/>
    </row>
    <row r="2372" spans="2:4" s="304" customFormat="1" x14ac:dyDescent="0.2">
      <c r="B2372" s="324"/>
      <c r="C2372" s="324"/>
      <c r="D2372" s="324"/>
    </row>
    <row r="2373" spans="2:4" s="304" customFormat="1" x14ac:dyDescent="0.2">
      <c r="B2373" s="324"/>
      <c r="C2373" s="324"/>
      <c r="D2373" s="324"/>
    </row>
    <row r="2374" spans="2:4" s="304" customFormat="1" x14ac:dyDescent="0.2">
      <c r="B2374" s="324"/>
      <c r="C2374" s="324"/>
      <c r="D2374" s="324"/>
    </row>
    <row r="2375" spans="2:4" s="304" customFormat="1" x14ac:dyDescent="0.2">
      <c r="B2375" s="324"/>
      <c r="C2375" s="324"/>
      <c r="D2375" s="324"/>
    </row>
    <row r="2376" spans="2:4" s="304" customFormat="1" x14ac:dyDescent="0.2">
      <c r="B2376" s="324"/>
      <c r="C2376" s="324"/>
      <c r="D2376" s="324"/>
    </row>
    <row r="2377" spans="2:4" s="304" customFormat="1" x14ac:dyDescent="0.2">
      <c r="B2377" s="324"/>
      <c r="C2377" s="324"/>
      <c r="D2377" s="324"/>
    </row>
    <row r="2378" spans="2:4" s="304" customFormat="1" x14ac:dyDescent="0.2">
      <c r="B2378" s="324"/>
      <c r="C2378" s="324"/>
      <c r="D2378" s="324"/>
    </row>
    <row r="2379" spans="2:4" s="304" customFormat="1" x14ac:dyDescent="0.2">
      <c r="B2379" s="324"/>
      <c r="C2379" s="324"/>
      <c r="D2379" s="324"/>
    </row>
    <row r="2380" spans="2:4" s="304" customFormat="1" x14ac:dyDescent="0.2">
      <c r="B2380" s="324"/>
      <c r="C2380" s="324"/>
      <c r="D2380" s="324"/>
    </row>
    <row r="2381" spans="2:4" s="304" customFormat="1" x14ac:dyDescent="0.2">
      <c r="B2381" s="324"/>
      <c r="C2381" s="324"/>
      <c r="D2381" s="324"/>
    </row>
    <row r="2382" spans="2:4" s="304" customFormat="1" x14ac:dyDescent="0.2">
      <c r="B2382" s="324"/>
      <c r="C2382" s="324"/>
      <c r="D2382" s="324"/>
    </row>
    <row r="2383" spans="2:4" s="304" customFormat="1" x14ac:dyDescent="0.2">
      <c r="B2383" s="324"/>
      <c r="C2383" s="324"/>
      <c r="D2383" s="324"/>
    </row>
    <row r="2384" spans="2:4" s="304" customFormat="1" x14ac:dyDescent="0.2">
      <c r="B2384" s="324"/>
      <c r="C2384" s="324"/>
      <c r="D2384" s="324"/>
    </row>
    <row r="2385" spans="2:4" s="304" customFormat="1" x14ac:dyDescent="0.2">
      <c r="B2385" s="324"/>
      <c r="C2385" s="324"/>
      <c r="D2385" s="324"/>
    </row>
    <row r="2386" spans="2:4" s="304" customFormat="1" x14ac:dyDescent="0.2">
      <c r="B2386" s="324"/>
      <c r="C2386" s="324"/>
      <c r="D2386" s="324"/>
    </row>
    <row r="2387" spans="2:4" s="304" customFormat="1" x14ac:dyDescent="0.2">
      <c r="B2387" s="324"/>
      <c r="C2387" s="324"/>
      <c r="D2387" s="324"/>
    </row>
    <row r="2388" spans="2:4" s="304" customFormat="1" x14ac:dyDescent="0.2">
      <c r="B2388" s="324"/>
      <c r="C2388" s="324"/>
      <c r="D2388" s="324"/>
    </row>
    <row r="2389" spans="2:4" s="304" customFormat="1" x14ac:dyDescent="0.2">
      <c r="B2389" s="324"/>
      <c r="C2389" s="324"/>
      <c r="D2389" s="324"/>
    </row>
    <row r="2390" spans="2:4" s="304" customFormat="1" x14ac:dyDescent="0.2">
      <c r="B2390" s="324"/>
      <c r="C2390" s="324"/>
      <c r="D2390" s="324"/>
    </row>
    <row r="2391" spans="2:4" s="304" customFormat="1" x14ac:dyDescent="0.2">
      <c r="B2391" s="324"/>
      <c r="C2391" s="324"/>
      <c r="D2391" s="324"/>
    </row>
    <row r="2392" spans="2:4" s="304" customFormat="1" x14ac:dyDescent="0.2">
      <c r="B2392" s="324"/>
      <c r="C2392" s="324"/>
      <c r="D2392" s="324"/>
    </row>
    <row r="2393" spans="2:4" s="304" customFormat="1" x14ac:dyDescent="0.2">
      <c r="B2393" s="324"/>
      <c r="C2393" s="324"/>
      <c r="D2393" s="324"/>
    </row>
    <row r="2394" spans="2:4" s="304" customFormat="1" x14ac:dyDescent="0.2">
      <c r="B2394" s="324"/>
      <c r="C2394" s="324"/>
      <c r="D2394" s="324"/>
    </row>
    <row r="2395" spans="2:4" s="304" customFormat="1" x14ac:dyDescent="0.2">
      <c r="B2395" s="324"/>
      <c r="C2395" s="324"/>
      <c r="D2395" s="324"/>
    </row>
    <row r="2396" spans="2:4" s="304" customFormat="1" x14ac:dyDescent="0.2">
      <c r="B2396" s="324"/>
      <c r="C2396" s="324"/>
      <c r="D2396" s="324"/>
    </row>
    <row r="2397" spans="2:4" s="304" customFormat="1" x14ac:dyDescent="0.2">
      <c r="B2397" s="324"/>
      <c r="C2397" s="324"/>
      <c r="D2397" s="324"/>
    </row>
    <row r="2398" spans="2:4" s="304" customFormat="1" x14ac:dyDescent="0.2">
      <c r="B2398" s="324"/>
      <c r="C2398" s="324"/>
      <c r="D2398" s="324"/>
    </row>
    <row r="2399" spans="2:4" s="304" customFormat="1" x14ac:dyDescent="0.2">
      <c r="B2399" s="324"/>
      <c r="C2399" s="324"/>
      <c r="D2399" s="324"/>
    </row>
    <row r="2400" spans="2:4" s="304" customFormat="1" x14ac:dyDescent="0.2">
      <c r="B2400" s="324"/>
      <c r="C2400" s="324"/>
      <c r="D2400" s="324"/>
    </row>
    <row r="2401" spans="2:4" s="304" customFormat="1" x14ac:dyDescent="0.2">
      <c r="B2401" s="324"/>
      <c r="C2401" s="324"/>
      <c r="D2401" s="324"/>
    </row>
    <row r="2402" spans="2:4" s="304" customFormat="1" x14ac:dyDescent="0.2">
      <c r="B2402" s="324"/>
      <c r="C2402" s="324"/>
      <c r="D2402" s="324"/>
    </row>
    <row r="2403" spans="2:4" s="304" customFormat="1" x14ac:dyDescent="0.2">
      <c r="B2403" s="324"/>
      <c r="C2403" s="324"/>
      <c r="D2403" s="324"/>
    </row>
    <row r="2404" spans="2:4" s="304" customFormat="1" x14ac:dyDescent="0.2">
      <c r="B2404" s="324"/>
      <c r="C2404" s="324"/>
      <c r="D2404" s="324"/>
    </row>
    <row r="2405" spans="2:4" s="304" customFormat="1" x14ac:dyDescent="0.2">
      <c r="B2405" s="324"/>
      <c r="C2405" s="324"/>
      <c r="D2405" s="324"/>
    </row>
    <row r="2406" spans="2:4" s="304" customFormat="1" x14ac:dyDescent="0.2">
      <c r="B2406" s="324"/>
      <c r="C2406" s="324"/>
      <c r="D2406" s="324"/>
    </row>
    <row r="2407" spans="2:4" s="304" customFormat="1" x14ac:dyDescent="0.2">
      <c r="B2407" s="324"/>
      <c r="C2407" s="324"/>
      <c r="D2407" s="324"/>
    </row>
    <row r="2408" spans="2:4" s="304" customFormat="1" x14ac:dyDescent="0.2">
      <c r="B2408" s="324"/>
      <c r="C2408" s="324"/>
      <c r="D2408" s="324"/>
    </row>
    <row r="2409" spans="2:4" s="304" customFormat="1" x14ac:dyDescent="0.2">
      <c r="B2409" s="324"/>
      <c r="C2409" s="324"/>
      <c r="D2409" s="324"/>
    </row>
    <row r="2410" spans="2:4" s="304" customFormat="1" x14ac:dyDescent="0.2">
      <c r="B2410" s="324"/>
      <c r="C2410" s="324"/>
      <c r="D2410" s="324"/>
    </row>
    <row r="2411" spans="2:4" s="304" customFormat="1" x14ac:dyDescent="0.2">
      <c r="B2411" s="324"/>
      <c r="C2411" s="324"/>
      <c r="D2411" s="324"/>
    </row>
    <row r="2412" spans="2:4" s="304" customFormat="1" x14ac:dyDescent="0.2">
      <c r="B2412" s="324"/>
      <c r="C2412" s="324"/>
      <c r="D2412" s="324"/>
    </row>
    <row r="2413" spans="2:4" s="304" customFormat="1" x14ac:dyDescent="0.2">
      <c r="B2413" s="324"/>
      <c r="C2413" s="324"/>
      <c r="D2413" s="324"/>
    </row>
    <row r="2414" spans="2:4" s="304" customFormat="1" x14ac:dyDescent="0.2">
      <c r="B2414" s="324"/>
      <c r="C2414" s="324"/>
      <c r="D2414" s="324"/>
    </row>
    <row r="2415" spans="2:4" s="304" customFormat="1" x14ac:dyDescent="0.2">
      <c r="B2415" s="324"/>
      <c r="C2415" s="324"/>
      <c r="D2415" s="324"/>
    </row>
    <row r="2416" spans="2:4" s="304" customFormat="1" x14ac:dyDescent="0.2">
      <c r="B2416" s="324"/>
      <c r="C2416" s="324"/>
      <c r="D2416" s="324"/>
    </row>
    <row r="2417" spans="2:4" s="304" customFormat="1" x14ac:dyDescent="0.2">
      <c r="B2417" s="324"/>
      <c r="C2417" s="324"/>
      <c r="D2417" s="324"/>
    </row>
    <row r="2418" spans="2:4" s="304" customFormat="1" x14ac:dyDescent="0.2">
      <c r="B2418" s="324"/>
      <c r="C2418" s="324"/>
      <c r="D2418" s="324"/>
    </row>
    <row r="2419" spans="2:4" s="304" customFormat="1" x14ac:dyDescent="0.2">
      <c r="B2419" s="324"/>
      <c r="C2419" s="324"/>
      <c r="D2419" s="324"/>
    </row>
    <row r="2420" spans="2:4" s="304" customFormat="1" x14ac:dyDescent="0.2">
      <c r="B2420" s="324"/>
      <c r="C2420" s="324"/>
      <c r="D2420" s="324"/>
    </row>
    <row r="2421" spans="2:4" s="304" customFormat="1" x14ac:dyDescent="0.2">
      <c r="B2421" s="324"/>
      <c r="C2421" s="324"/>
      <c r="D2421" s="324"/>
    </row>
    <row r="2422" spans="2:4" s="304" customFormat="1" x14ac:dyDescent="0.2">
      <c r="B2422" s="324"/>
      <c r="C2422" s="324"/>
      <c r="D2422" s="324"/>
    </row>
  </sheetData>
  <mergeCells count="347">
    <mergeCell ref="B1:D1"/>
    <mergeCell ref="E1:G1"/>
    <mergeCell ref="H1:J1"/>
    <mergeCell ref="K1:M1"/>
    <mergeCell ref="N1:P1"/>
    <mergeCell ref="Q1:S1"/>
    <mergeCell ref="AL1:AN1"/>
    <mergeCell ref="AO1:AQ1"/>
    <mergeCell ref="AR1:AT1"/>
    <mergeCell ref="AU1:AW1"/>
    <mergeCell ref="AX1:AZ1"/>
    <mergeCell ref="BA1:BC1"/>
    <mergeCell ref="T1:V1"/>
    <mergeCell ref="W1:Y1"/>
    <mergeCell ref="Z1:AB1"/>
    <mergeCell ref="AC1:AE1"/>
    <mergeCell ref="AF1:AH1"/>
    <mergeCell ref="AI1:AK1"/>
    <mergeCell ref="BD1:BF1"/>
    <mergeCell ref="BG1:BI1"/>
    <mergeCell ref="BJ1:BL1"/>
    <mergeCell ref="BM1:BO1"/>
    <mergeCell ref="BP1:BR1"/>
    <mergeCell ref="BS1:BU1"/>
    <mergeCell ref="BD2:BF2"/>
    <mergeCell ref="BG2:BI2"/>
    <mergeCell ref="BJ2:BL2"/>
    <mergeCell ref="BM2:BO2"/>
    <mergeCell ref="BP2:BR2"/>
    <mergeCell ref="BS2:BU2"/>
    <mergeCell ref="CN1:CP1"/>
    <mergeCell ref="CQ1:CS1"/>
    <mergeCell ref="CT1:CV1"/>
    <mergeCell ref="CW1:CY1"/>
    <mergeCell ref="CZ1:DB1"/>
    <mergeCell ref="DC1:DE1"/>
    <mergeCell ref="BV1:BX1"/>
    <mergeCell ref="BY1:CA1"/>
    <mergeCell ref="CB1:CD1"/>
    <mergeCell ref="CE1:CG1"/>
    <mergeCell ref="CH1:CJ1"/>
    <mergeCell ref="CK1:CM1"/>
    <mergeCell ref="HA1:HC2"/>
    <mergeCell ref="B2:D2"/>
    <mergeCell ref="E2:G2"/>
    <mergeCell ref="H2:J2"/>
    <mergeCell ref="K2:M2"/>
    <mergeCell ref="N2:P2"/>
    <mergeCell ref="Q2:S2"/>
    <mergeCell ref="FZ1:GB1"/>
    <mergeCell ref="GC1:GE1"/>
    <mergeCell ref="GF1:GH1"/>
    <mergeCell ref="GI1:GK1"/>
    <mergeCell ref="GL1:GN1"/>
    <mergeCell ref="GO1:GQ1"/>
    <mergeCell ref="FH1:FJ1"/>
    <mergeCell ref="FK1:FM1"/>
    <mergeCell ref="FN1:FP1"/>
    <mergeCell ref="FQ1:FS1"/>
    <mergeCell ref="FT1:FV1"/>
    <mergeCell ref="FW1:FY1"/>
    <mergeCell ref="EP1:ER1"/>
    <mergeCell ref="ES1:EU1"/>
    <mergeCell ref="EV1:EX2"/>
    <mergeCell ref="EY1:FA1"/>
    <mergeCell ref="FB1:FD1"/>
    <mergeCell ref="T2:V2"/>
    <mergeCell ref="W2:Y2"/>
    <mergeCell ref="Z2:AB2"/>
    <mergeCell ref="AC2:AE2"/>
    <mergeCell ref="AF2:AH2"/>
    <mergeCell ref="AI2:AK2"/>
    <mergeCell ref="GR1:GT1"/>
    <mergeCell ref="GU1:GW1"/>
    <mergeCell ref="GX1:GZ2"/>
    <mergeCell ref="FE1:FG1"/>
    <mergeCell ref="DX1:DZ1"/>
    <mergeCell ref="EA1:EC1"/>
    <mergeCell ref="ED1:EF1"/>
    <mergeCell ref="EG1:EI1"/>
    <mergeCell ref="EJ1:EL1"/>
    <mergeCell ref="EM1:EO1"/>
    <mergeCell ref="DF1:DH1"/>
    <mergeCell ref="DI1:DK1"/>
    <mergeCell ref="DL1:DN1"/>
    <mergeCell ref="DO1:DQ1"/>
    <mergeCell ref="DR1:DT2"/>
    <mergeCell ref="DU1:DW1"/>
    <mergeCell ref="DF2:DH2"/>
    <mergeCell ref="DI2:DK2"/>
    <mergeCell ref="AL2:AN2"/>
    <mergeCell ref="AO2:AQ2"/>
    <mergeCell ref="AR2:AT2"/>
    <mergeCell ref="AU2:AW2"/>
    <mergeCell ref="AX2:AZ2"/>
    <mergeCell ref="BA2:BC2"/>
    <mergeCell ref="CH2:CJ2"/>
    <mergeCell ref="CK2:CM2"/>
    <mergeCell ref="ES2:EU2"/>
    <mergeCell ref="DL2:DN2"/>
    <mergeCell ref="DO2:DQ2"/>
    <mergeCell ref="CN2:CP2"/>
    <mergeCell ref="CQ2:CS2"/>
    <mergeCell ref="CT2:CV2"/>
    <mergeCell ref="CW2:CY2"/>
    <mergeCell ref="CZ2:DB2"/>
    <mergeCell ref="DC2:DE2"/>
    <mergeCell ref="BV2:BX2"/>
    <mergeCell ref="BY2:CA2"/>
    <mergeCell ref="CB2:CD2"/>
    <mergeCell ref="CE2:CG2"/>
    <mergeCell ref="EY2:FA2"/>
    <mergeCell ref="FB2:FD2"/>
    <mergeCell ref="FE2:FG2"/>
    <mergeCell ref="DU2:DW2"/>
    <mergeCell ref="DX2:DZ2"/>
    <mergeCell ref="EA2:EC2"/>
    <mergeCell ref="ED2:EF2"/>
    <mergeCell ref="EG2:EI2"/>
    <mergeCell ref="EJ2:EL2"/>
    <mergeCell ref="GR2:GT2"/>
    <mergeCell ref="GU2:GW2"/>
    <mergeCell ref="A3:A4"/>
    <mergeCell ref="B3:B4"/>
    <mergeCell ref="C3:C4"/>
    <mergeCell ref="D3:D4"/>
    <mergeCell ref="E3:E4"/>
    <mergeCell ref="F3:F4"/>
    <mergeCell ref="G3:G4"/>
    <mergeCell ref="H3:H4"/>
    <mergeCell ref="FZ2:GB2"/>
    <mergeCell ref="GC2:GE2"/>
    <mergeCell ref="GF2:GH2"/>
    <mergeCell ref="GI2:GK2"/>
    <mergeCell ref="GL2:GN2"/>
    <mergeCell ref="GO2:GQ2"/>
    <mergeCell ref="FH2:FJ2"/>
    <mergeCell ref="FK2:FM2"/>
    <mergeCell ref="FN2:FP2"/>
    <mergeCell ref="FQ2:FS2"/>
    <mergeCell ref="FT2:FV2"/>
    <mergeCell ref="FW2:FY2"/>
    <mergeCell ref="EM2:EO2"/>
    <mergeCell ref="EP2:ER2"/>
    <mergeCell ref="O3:O4"/>
    <mergeCell ref="P3:P4"/>
    <mergeCell ref="Q3:Q4"/>
    <mergeCell ref="R3:R4"/>
    <mergeCell ref="S3:S4"/>
    <mergeCell ref="T3:T4"/>
    <mergeCell ref="I3:I4"/>
    <mergeCell ref="J3:J4"/>
    <mergeCell ref="K3:K4"/>
    <mergeCell ref="L3:L4"/>
    <mergeCell ref="M3:M4"/>
    <mergeCell ref="N3:N4"/>
    <mergeCell ref="AA3:AA4"/>
    <mergeCell ref="AB3:AB4"/>
    <mergeCell ref="AC3:AC4"/>
    <mergeCell ref="AD3:AD4"/>
    <mergeCell ref="AE3:AE4"/>
    <mergeCell ref="AF3:AF4"/>
    <mergeCell ref="U3:U4"/>
    <mergeCell ref="V3:V4"/>
    <mergeCell ref="W3:W4"/>
    <mergeCell ref="X3:X4"/>
    <mergeCell ref="Y3:Y4"/>
    <mergeCell ref="Z3:Z4"/>
    <mergeCell ref="AM3:AM4"/>
    <mergeCell ref="AN3:AN4"/>
    <mergeCell ref="AO3:AO4"/>
    <mergeCell ref="AP3:AP4"/>
    <mergeCell ref="AQ3:AQ4"/>
    <mergeCell ref="AR3:AR4"/>
    <mergeCell ref="AG3:AG4"/>
    <mergeCell ref="AH3:AH4"/>
    <mergeCell ref="AI3:AI4"/>
    <mergeCell ref="AJ3:AJ4"/>
    <mergeCell ref="AK3:AK4"/>
    <mergeCell ref="AL3:AL4"/>
    <mergeCell ref="AY3:AY4"/>
    <mergeCell ref="AZ3:AZ4"/>
    <mergeCell ref="BA3:BA4"/>
    <mergeCell ref="BB3:BB4"/>
    <mergeCell ref="BC3:BC4"/>
    <mergeCell ref="BD3:BD4"/>
    <mergeCell ref="AS3:AS4"/>
    <mergeCell ref="AT3:AT4"/>
    <mergeCell ref="AU3:AU4"/>
    <mergeCell ref="AV3:AV4"/>
    <mergeCell ref="AW3:AW4"/>
    <mergeCell ref="AX3:AX4"/>
    <mergeCell ref="BK3:BK4"/>
    <mergeCell ref="BL3:BL4"/>
    <mergeCell ref="BM3:BM4"/>
    <mergeCell ref="BN3:BN4"/>
    <mergeCell ref="BO3:BO4"/>
    <mergeCell ref="BP3:BP4"/>
    <mergeCell ref="BE3:BE4"/>
    <mergeCell ref="BF3:BF4"/>
    <mergeCell ref="BG3:BG4"/>
    <mergeCell ref="BH3:BH4"/>
    <mergeCell ref="BI3:BI4"/>
    <mergeCell ref="BJ3:BJ4"/>
    <mergeCell ref="BW3:BW4"/>
    <mergeCell ref="BX3:BX4"/>
    <mergeCell ref="BY3:BY4"/>
    <mergeCell ref="BZ3:BZ4"/>
    <mergeCell ref="CA3:CA4"/>
    <mergeCell ref="CB3:CB4"/>
    <mergeCell ref="BQ3:BQ4"/>
    <mergeCell ref="BR3:BR4"/>
    <mergeCell ref="BS3:BS4"/>
    <mergeCell ref="BT3:BT4"/>
    <mergeCell ref="BU3:BU4"/>
    <mergeCell ref="BV3:BV4"/>
    <mergeCell ref="CI3:CI4"/>
    <mergeCell ref="CJ3:CJ4"/>
    <mergeCell ref="CK3:CK4"/>
    <mergeCell ref="CL3:CL4"/>
    <mergeCell ref="CM3:CM4"/>
    <mergeCell ref="CN3:CN4"/>
    <mergeCell ref="CC3:CC4"/>
    <mergeCell ref="CD3:CD4"/>
    <mergeCell ref="CE3:CE4"/>
    <mergeCell ref="CF3:CF4"/>
    <mergeCell ref="CG3:CG4"/>
    <mergeCell ref="CH3:CH4"/>
    <mergeCell ref="CU3:CU4"/>
    <mergeCell ref="CV3:CV4"/>
    <mergeCell ref="CW3:CW4"/>
    <mergeCell ref="CX3:CX4"/>
    <mergeCell ref="CY3:CY4"/>
    <mergeCell ref="CZ3:CZ4"/>
    <mergeCell ref="CO3:CO4"/>
    <mergeCell ref="CP3:CP4"/>
    <mergeCell ref="CQ3:CQ4"/>
    <mergeCell ref="CR3:CR4"/>
    <mergeCell ref="CS3:CS4"/>
    <mergeCell ref="CT3:CT4"/>
    <mergeCell ref="DG3:DG4"/>
    <mergeCell ref="DH3:DH4"/>
    <mergeCell ref="DI3:DI4"/>
    <mergeCell ref="DJ3:DJ4"/>
    <mergeCell ref="DK3:DK4"/>
    <mergeCell ref="DL3:DL4"/>
    <mergeCell ref="DA3:DA4"/>
    <mergeCell ref="DB3:DB4"/>
    <mergeCell ref="DC3:DC4"/>
    <mergeCell ref="DD3:DD4"/>
    <mergeCell ref="DE3:DE4"/>
    <mergeCell ref="DF3:DF4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Y3:GY4"/>
    <mergeCell ref="GZ3:GZ4"/>
    <mergeCell ref="HA3:HA4"/>
    <mergeCell ref="HB3:HB4"/>
    <mergeCell ref="HC3:HC4"/>
    <mergeCell ref="GS3:GS4"/>
    <mergeCell ref="GT3:GT4"/>
    <mergeCell ref="GU3:GU4"/>
    <mergeCell ref="GV3:GV4"/>
    <mergeCell ref="GW3:GW4"/>
    <mergeCell ref="GX3:GX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&amp;C&amp;"-,Normál"2018. évi költségvetés bevétel és kiadási előirányzatainak teljesítése címrendenként&amp;R&amp;"-,Normál"rendelet
4. mellélet
e Ft-ban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95"/>
  <sheetViews>
    <sheetView zoomScaleNormal="100" workbookViewId="0">
      <pane xSplit="7" ySplit="14" topLeftCell="AB15" activePane="bottomRight" state="frozen"/>
      <selection pane="topRight" activeCell="H1" sqref="H1"/>
      <selection pane="bottomLeft" activeCell="A15" sqref="A15"/>
      <selection pane="bottomRight" activeCell="A3" sqref="A3"/>
    </sheetView>
  </sheetViews>
  <sheetFormatPr defaultColWidth="10.7109375" defaultRowHeight="12.75" x14ac:dyDescent="0.2"/>
  <cols>
    <col min="1" max="1" width="5.140625" style="377" customWidth="1"/>
    <col min="2" max="2" width="52.140625" style="665" customWidth="1"/>
    <col min="3" max="3" width="8.85546875" style="665" bestFit="1" customWidth="1"/>
    <col min="4" max="4" width="10.140625" style="665" customWidth="1"/>
    <col min="5" max="6" width="8.85546875" style="650" bestFit="1" customWidth="1"/>
    <col min="7" max="7" width="9.7109375" style="650" customWidth="1"/>
    <col min="8" max="9" width="8.85546875" style="650" bestFit="1" customWidth="1"/>
    <col min="10" max="10" width="10.28515625" style="650" customWidth="1"/>
    <col min="11" max="11" width="8.7109375" style="650" bestFit="1" customWidth="1"/>
    <col min="12" max="12" width="8.85546875" style="650" bestFit="1" customWidth="1"/>
    <col min="13" max="13" width="9.7109375" style="650" customWidth="1"/>
    <col min="14" max="15" width="8.85546875" style="650" bestFit="1" customWidth="1"/>
    <col min="16" max="16" width="9.42578125" style="650" customWidth="1"/>
    <col min="17" max="17" width="8.7109375" style="650" bestFit="1" customWidth="1"/>
    <col min="18" max="18" width="8.85546875" style="650" bestFit="1" customWidth="1"/>
    <col min="19" max="19" width="9.7109375" style="650" customWidth="1"/>
    <col min="20" max="20" width="9.5703125" style="650" customWidth="1"/>
    <col min="21" max="21" width="8.85546875" style="650" bestFit="1" customWidth="1"/>
    <col min="22" max="22" width="9.42578125" style="650" customWidth="1"/>
    <col min="23" max="23" width="8.7109375" style="650" bestFit="1" customWidth="1"/>
    <col min="24" max="24" width="8.85546875" style="650" bestFit="1" customWidth="1"/>
    <col min="25" max="25" width="9.5703125" style="650" customWidth="1"/>
    <col min="26" max="26" width="8.7109375" style="650" bestFit="1" customWidth="1"/>
    <col min="27" max="27" width="9.85546875" style="650" bestFit="1" customWidth="1"/>
    <col min="28" max="28" width="9.7109375" style="650" customWidth="1"/>
    <col min="29" max="32" width="9.85546875" style="650" bestFit="1" customWidth="1"/>
    <col min="33" max="33" width="8.7109375" style="650" customWidth="1"/>
    <col min="34" max="34" width="10" style="650" customWidth="1"/>
    <col min="35" max="35" width="8.7109375" style="650" bestFit="1" customWidth="1"/>
    <col min="36" max="36" width="9.85546875" style="650" bestFit="1" customWidth="1"/>
    <col min="37" max="37" width="10.140625" style="650" customWidth="1"/>
    <col min="38" max="39" width="9.85546875" style="650" bestFit="1" customWidth="1"/>
    <col min="40" max="40" width="9.5703125" style="650" customWidth="1"/>
    <col min="41" max="41" width="9.85546875" style="650" bestFit="1" customWidth="1"/>
    <col min="42" max="42" width="8.7109375" style="650" customWidth="1"/>
    <col min="43" max="44" width="9.85546875" style="650" bestFit="1" customWidth="1"/>
    <col min="45" max="45" width="8.85546875" style="650" bestFit="1" customWidth="1"/>
    <col min="46" max="46" width="9.42578125" style="650" customWidth="1"/>
    <col min="47" max="47" width="8.7109375" style="650" bestFit="1" customWidth="1"/>
    <col min="48" max="48" width="10.140625" style="650" customWidth="1"/>
    <col min="49" max="49" width="9.7109375" style="650" customWidth="1"/>
    <col min="50" max="50" width="9.85546875" style="650" bestFit="1" customWidth="1"/>
    <col min="51" max="16384" width="10.7109375" style="650"/>
  </cols>
  <sheetData>
    <row r="1" spans="1:50" s="296" customFormat="1" x14ac:dyDescent="0.2">
      <c r="A1" s="666"/>
      <c r="B1" s="639" t="s">
        <v>642</v>
      </c>
      <c r="C1" s="1683" t="s">
        <v>1182</v>
      </c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5"/>
      <c r="O1" s="1680" t="s">
        <v>712</v>
      </c>
      <c r="P1" s="1681"/>
      <c r="Q1" s="1681"/>
      <c r="R1" s="1681"/>
      <c r="S1" s="1681"/>
      <c r="T1" s="1681"/>
      <c r="U1" s="1681"/>
      <c r="V1" s="1681"/>
      <c r="W1" s="1681"/>
      <c r="X1" s="1681"/>
      <c r="Y1" s="1681"/>
      <c r="Z1" s="1682"/>
      <c r="AA1" s="1681" t="s">
        <v>1183</v>
      </c>
      <c r="AB1" s="1681"/>
      <c r="AC1" s="1681"/>
      <c r="AD1" s="1681"/>
      <c r="AE1" s="1681"/>
      <c r="AF1" s="1681"/>
      <c r="AG1" s="1681"/>
      <c r="AH1" s="1681"/>
      <c r="AI1" s="1681"/>
      <c r="AJ1" s="1681"/>
      <c r="AK1" s="1681"/>
      <c r="AL1" s="1682"/>
      <c r="AM1" s="1681" t="s">
        <v>1184</v>
      </c>
      <c r="AN1" s="1681"/>
      <c r="AO1" s="1681"/>
      <c r="AP1" s="1681"/>
      <c r="AQ1" s="1681"/>
      <c r="AR1" s="1681"/>
      <c r="AS1" s="1681"/>
      <c r="AT1" s="1681"/>
      <c r="AU1" s="1681"/>
      <c r="AV1" s="1681"/>
      <c r="AW1" s="1681"/>
      <c r="AX1" s="1682"/>
    </row>
    <row r="2" spans="1:50" s="296" customFormat="1" ht="30" customHeight="1" x14ac:dyDescent="0.2">
      <c r="A2" s="667"/>
      <c r="B2" s="636"/>
      <c r="C2" s="1686" t="s">
        <v>9</v>
      </c>
      <c r="D2" s="1687"/>
      <c r="E2" s="1688"/>
      <c r="F2" s="1689" t="s">
        <v>1186</v>
      </c>
      <c r="G2" s="1690"/>
      <c r="H2" s="1690"/>
      <c r="I2" s="1686" t="s">
        <v>1187</v>
      </c>
      <c r="J2" s="1687"/>
      <c r="K2" s="1687"/>
      <c r="L2" s="1686" t="s">
        <v>1188</v>
      </c>
      <c r="M2" s="1687"/>
      <c r="N2" s="1688"/>
      <c r="O2" s="1677" t="s">
        <v>9</v>
      </c>
      <c r="P2" s="1678"/>
      <c r="Q2" s="1679"/>
      <c r="R2" s="1677" t="s">
        <v>1186</v>
      </c>
      <c r="S2" s="1678"/>
      <c r="T2" s="1679"/>
      <c r="U2" s="1677" t="s">
        <v>1187</v>
      </c>
      <c r="V2" s="1678"/>
      <c r="W2" s="1679"/>
      <c r="X2" s="1677" t="s">
        <v>487</v>
      </c>
      <c r="Y2" s="1678"/>
      <c r="Z2" s="1679"/>
      <c r="AA2" s="1678" t="s">
        <v>9</v>
      </c>
      <c r="AB2" s="1678"/>
      <c r="AC2" s="1679"/>
      <c r="AD2" s="1677" t="s">
        <v>1186</v>
      </c>
      <c r="AE2" s="1678"/>
      <c r="AF2" s="1679"/>
      <c r="AG2" s="1677" t="s">
        <v>1187</v>
      </c>
      <c r="AH2" s="1678"/>
      <c r="AI2" s="1679"/>
      <c r="AJ2" s="1677" t="s">
        <v>1189</v>
      </c>
      <c r="AK2" s="1678"/>
      <c r="AL2" s="1679"/>
      <c r="AM2" s="1678" t="s">
        <v>9</v>
      </c>
      <c r="AN2" s="1678"/>
      <c r="AO2" s="1679"/>
      <c r="AP2" s="1677" t="s">
        <v>1186</v>
      </c>
      <c r="AQ2" s="1678"/>
      <c r="AR2" s="1679"/>
      <c r="AS2" s="1677" t="s">
        <v>1187</v>
      </c>
      <c r="AT2" s="1678"/>
      <c r="AU2" s="1679"/>
      <c r="AV2" s="1677" t="s">
        <v>1190</v>
      </c>
      <c r="AW2" s="1678"/>
      <c r="AX2" s="1679"/>
    </row>
    <row r="3" spans="1:50" s="1122" customFormat="1" ht="26.25" thickBot="1" x14ac:dyDescent="0.25">
      <c r="A3" s="1548" t="s">
        <v>1185</v>
      </c>
      <c r="B3" s="364" t="s">
        <v>562</v>
      </c>
      <c r="C3" s="637" t="s">
        <v>24</v>
      </c>
      <c r="D3" s="637" t="s">
        <v>10</v>
      </c>
      <c r="E3" s="637" t="s">
        <v>25</v>
      </c>
      <c r="F3" s="364" t="s">
        <v>24</v>
      </c>
      <c r="G3" s="364" t="s">
        <v>10</v>
      </c>
      <c r="H3" s="364" t="s">
        <v>25</v>
      </c>
      <c r="I3" s="364" t="s">
        <v>24</v>
      </c>
      <c r="J3" s="364" t="s">
        <v>10</v>
      </c>
      <c r="K3" s="364" t="s">
        <v>25</v>
      </c>
      <c r="L3" s="364" t="s">
        <v>24</v>
      </c>
      <c r="M3" s="364" t="s">
        <v>10</v>
      </c>
      <c r="N3" s="364" t="s">
        <v>25</v>
      </c>
      <c r="O3" s="364" t="s">
        <v>24</v>
      </c>
      <c r="P3" s="364" t="s">
        <v>10</v>
      </c>
      <c r="Q3" s="364" t="s">
        <v>25</v>
      </c>
      <c r="R3" s="765" t="s">
        <v>24</v>
      </c>
      <c r="S3" s="364" t="s">
        <v>10</v>
      </c>
      <c r="T3" s="364" t="s">
        <v>25</v>
      </c>
      <c r="U3" s="765" t="s">
        <v>24</v>
      </c>
      <c r="V3" s="364" t="s">
        <v>10</v>
      </c>
      <c r="W3" s="364" t="s">
        <v>25</v>
      </c>
      <c r="X3" s="765" t="s">
        <v>24</v>
      </c>
      <c r="Y3" s="364" t="s">
        <v>10</v>
      </c>
      <c r="Z3" s="364" t="s">
        <v>25</v>
      </c>
      <c r="AA3" s="765" t="s">
        <v>24</v>
      </c>
      <c r="AB3" s="364" t="s">
        <v>10</v>
      </c>
      <c r="AC3" s="364" t="s">
        <v>25</v>
      </c>
      <c r="AD3" s="765" t="s">
        <v>24</v>
      </c>
      <c r="AE3" s="364" t="s">
        <v>10</v>
      </c>
      <c r="AF3" s="364" t="s">
        <v>25</v>
      </c>
      <c r="AG3" s="765" t="s">
        <v>24</v>
      </c>
      <c r="AH3" s="364" t="s">
        <v>10</v>
      </c>
      <c r="AI3" s="364" t="s">
        <v>25</v>
      </c>
      <c r="AJ3" s="765" t="s">
        <v>24</v>
      </c>
      <c r="AK3" s="364" t="s">
        <v>10</v>
      </c>
      <c r="AL3" s="364" t="s">
        <v>25</v>
      </c>
      <c r="AM3" s="1123" t="s">
        <v>24</v>
      </c>
      <c r="AN3" s="721" t="s">
        <v>10</v>
      </c>
      <c r="AO3" s="721" t="s">
        <v>25</v>
      </c>
      <c r="AP3" s="1123" t="s">
        <v>24</v>
      </c>
      <c r="AQ3" s="721" t="s">
        <v>10</v>
      </c>
      <c r="AR3" s="721" t="s">
        <v>25</v>
      </c>
      <c r="AS3" s="1123" t="s">
        <v>24</v>
      </c>
      <c r="AT3" s="721" t="s">
        <v>10</v>
      </c>
      <c r="AU3" s="721" t="s">
        <v>25</v>
      </c>
      <c r="AV3" s="1123" t="s">
        <v>24</v>
      </c>
      <c r="AW3" s="721" t="s">
        <v>10</v>
      </c>
      <c r="AX3" s="722" t="s">
        <v>25</v>
      </c>
    </row>
    <row r="4" spans="1:50" s="643" customFormat="1" ht="19.899999999999999" customHeight="1" thickBot="1" x14ac:dyDescent="0.25">
      <c r="A4" s="668" t="s">
        <v>1191</v>
      </c>
      <c r="B4" s="658" t="s">
        <v>1192</v>
      </c>
      <c r="C4" s="297">
        <f>SUM(C24,C51)</f>
        <v>5372870</v>
      </c>
      <c r="D4" s="297">
        <f t="shared" ref="D4:K4" si="0">SUM(D24,D51)</f>
        <v>6270829</v>
      </c>
      <c r="E4" s="297">
        <f t="shared" si="0"/>
        <v>5836274</v>
      </c>
      <c r="F4" s="297">
        <f t="shared" si="0"/>
        <v>542697</v>
      </c>
      <c r="G4" s="297">
        <f t="shared" si="0"/>
        <v>1398815</v>
      </c>
      <c r="H4" s="297">
        <f t="shared" si="0"/>
        <v>829831</v>
      </c>
      <c r="I4" s="297">
        <f t="shared" si="0"/>
        <v>0</v>
      </c>
      <c r="J4" s="297">
        <f t="shared" si="0"/>
        <v>0</v>
      </c>
      <c r="K4" s="297">
        <f t="shared" si="0"/>
        <v>0</v>
      </c>
      <c r="L4" s="297">
        <f t="shared" ref="L4:M4" si="1">C4+F4+I4</f>
        <v>5915567</v>
      </c>
      <c r="M4" s="297">
        <f t="shared" si="1"/>
        <v>7669644</v>
      </c>
      <c r="N4" s="297">
        <f>E4+H4+K4</f>
        <v>6666105</v>
      </c>
      <c r="O4" s="297">
        <f>SUM(O24,O51)</f>
        <v>1958105</v>
      </c>
      <c r="P4" s="297">
        <f t="shared" ref="P4:Q4" si="2">SUM(P24,P51)</f>
        <v>2434352</v>
      </c>
      <c r="Q4" s="297">
        <f t="shared" si="2"/>
        <v>2076740</v>
      </c>
      <c r="R4" s="297">
        <f>SUM(R24,R51)</f>
        <v>78350</v>
      </c>
      <c r="S4" s="297">
        <f>SUM(S24,S51)</f>
        <v>270335</v>
      </c>
      <c r="T4" s="297">
        <f t="shared" ref="T4:W4" si="3">SUM(T24,T51)</f>
        <v>240058</v>
      </c>
      <c r="U4" s="297">
        <f t="shared" si="3"/>
        <v>263438</v>
      </c>
      <c r="V4" s="297">
        <f t="shared" si="3"/>
        <v>333452</v>
      </c>
      <c r="W4" s="297">
        <f t="shared" si="3"/>
        <v>293047</v>
      </c>
      <c r="X4" s="297">
        <f>SUM(O4,R4,U4)</f>
        <v>2299893</v>
      </c>
      <c r="Y4" s="297">
        <f t="shared" ref="Y4:Z19" si="4">SUM(P4,S4,V4)</f>
        <v>3038139</v>
      </c>
      <c r="Z4" s="297">
        <f t="shared" si="4"/>
        <v>2609845</v>
      </c>
      <c r="AA4" s="644">
        <f>SUM(AA24,AA51)</f>
        <v>11214140</v>
      </c>
      <c r="AB4" s="297">
        <f t="shared" ref="AB4:AC4" si="5">SUM(AB24,AB51)</f>
        <v>12974005</v>
      </c>
      <c r="AC4" s="297">
        <f t="shared" si="5"/>
        <v>10935695</v>
      </c>
      <c r="AD4" s="297">
        <f t="shared" ref="AD4:AI4" si="6">SUM(AD24,AD51)</f>
        <v>8063066</v>
      </c>
      <c r="AE4" s="297">
        <f t="shared" si="6"/>
        <v>23047510</v>
      </c>
      <c r="AF4" s="297">
        <f t="shared" si="6"/>
        <v>12395263</v>
      </c>
      <c r="AG4" s="297">
        <f t="shared" si="6"/>
        <v>259538</v>
      </c>
      <c r="AH4" s="297">
        <f t="shared" si="6"/>
        <v>328953</v>
      </c>
      <c r="AI4" s="297">
        <f t="shared" si="6"/>
        <v>288777</v>
      </c>
      <c r="AJ4" s="297">
        <f>SUM(AA4,AD4,AG4)</f>
        <v>19536744</v>
      </c>
      <c r="AK4" s="297">
        <f t="shared" ref="AK4:AL4" si="7">SUM(AB4,AE4,AH4)</f>
        <v>36350468</v>
      </c>
      <c r="AL4" s="297">
        <f t="shared" si="7"/>
        <v>23619735</v>
      </c>
      <c r="AM4" s="297">
        <f>SUM(C4,O4,AA4)</f>
        <v>18545115</v>
      </c>
      <c r="AN4" s="297">
        <f t="shared" ref="AN4:AX19" si="8">SUM(D4,P4,AB4)</f>
        <v>21679186</v>
      </c>
      <c r="AO4" s="297">
        <f t="shared" si="8"/>
        <v>18848709</v>
      </c>
      <c r="AP4" s="297">
        <f t="shared" si="8"/>
        <v>8684113</v>
      </c>
      <c r="AQ4" s="297">
        <f t="shared" si="8"/>
        <v>24716660</v>
      </c>
      <c r="AR4" s="297">
        <f t="shared" si="8"/>
        <v>13465152</v>
      </c>
      <c r="AS4" s="297">
        <f t="shared" si="8"/>
        <v>522976</v>
      </c>
      <c r="AT4" s="297">
        <f t="shared" si="8"/>
        <v>662405</v>
      </c>
      <c r="AU4" s="297">
        <f t="shared" si="8"/>
        <v>581824</v>
      </c>
      <c r="AV4" s="297">
        <f t="shared" si="8"/>
        <v>27752204</v>
      </c>
      <c r="AW4" s="297">
        <f t="shared" si="8"/>
        <v>47058251</v>
      </c>
      <c r="AX4" s="297">
        <f t="shared" si="8"/>
        <v>32895685</v>
      </c>
    </row>
    <row r="5" spans="1:50" s="647" customFormat="1" ht="15" customHeight="1" x14ac:dyDescent="0.2">
      <c r="A5" s="640" t="s">
        <v>1193</v>
      </c>
      <c r="B5" s="659" t="s">
        <v>1194</v>
      </c>
      <c r="C5" s="645">
        <f>SUM(C6:C10)</f>
        <v>5308866</v>
      </c>
      <c r="D5" s="645">
        <f t="shared" ref="D5:N5" si="9">SUM(D6:D10)</f>
        <v>5980770</v>
      </c>
      <c r="E5" s="645">
        <f t="shared" si="9"/>
        <v>5606912</v>
      </c>
      <c r="F5" s="645">
        <f t="shared" si="9"/>
        <v>494438</v>
      </c>
      <c r="G5" s="645">
        <f t="shared" si="9"/>
        <v>1232099</v>
      </c>
      <c r="H5" s="645">
        <f t="shared" si="9"/>
        <v>761708</v>
      </c>
      <c r="I5" s="645">
        <f t="shared" si="9"/>
        <v>0</v>
      </c>
      <c r="J5" s="645">
        <f t="shared" si="9"/>
        <v>0</v>
      </c>
      <c r="K5" s="645">
        <f t="shared" si="9"/>
        <v>0</v>
      </c>
      <c r="L5" s="645">
        <f t="shared" si="9"/>
        <v>5803304</v>
      </c>
      <c r="M5" s="645">
        <f t="shared" si="9"/>
        <v>7212869</v>
      </c>
      <c r="N5" s="645">
        <f t="shared" si="9"/>
        <v>6368620</v>
      </c>
      <c r="O5" s="645">
        <f>SUM(O6:O10)</f>
        <v>1923405</v>
      </c>
      <c r="P5" s="645">
        <f t="shared" ref="P5:Q5" si="10">SUM(P6:P10)</f>
        <v>2323559</v>
      </c>
      <c r="Q5" s="645">
        <f t="shared" si="10"/>
        <v>2033973</v>
      </c>
      <c r="R5" s="645">
        <f>SUM(R6:R10)</f>
        <v>78350</v>
      </c>
      <c r="S5" s="645">
        <f t="shared" ref="S5:T5" si="11">SUM(S6:S10)</f>
        <v>270335</v>
      </c>
      <c r="T5" s="645">
        <f t="shared" si="11"/>
        <v>240058</v>
      </c>
      <c r="U5" s="645">
        <f t="shared" ref="U5" si="12">SUM(U6:U10)</f>
        <v>263438</v>
      </c>
      <c r="V5" s="645">
        <f t="shared" ref="V5" si="13">SUM(V6:V10)</f>
        <v>333452</v>
      </c>
      <c r="W5" s="645">
        <f t="shared" ref="W5" si="14">SUM(W6:W10)</f>
        <v>293047</v>
      </c>
      <c r="X5" s="645">
        <f>SUM(O5,R5,U5)</f>
        <v>2265193</v>
      </c>
      <c r="Y5" s="645">
        <f t="shared" si="4"/>
        <v>2927346</v>
      </c>
      <c r="Z5" s="645">
        <f t="shared" si="4"/>
        <v>2567078</v>
      </c>
      <c r="AA5" s="646">
        <f t="shared" ref="AA5" si="15">SUM(AA6:AA10)</f>
        <v>5410653</v>
      </c>
      <c r="AB5" s="645">
        <f t="shared" ref="AB5" si="16">SUM(AB6:AB10)</f>
        <v>6681569</v>
      </c>
      <c r="AC5" s="645">
        <f t="shared" ref="AC5" si="17">SUM(AC6:AC10)</f>
        <v>5109556</v>
      </c>
      <c r="AD5" s="645">
        <f t="shared" ref="AD5" si="18">SUM(AD6:AD10)</f>
        <v>2818159</v>
      </c>
      <c r="AE5" s="645">
        <f t="shared" ref="AE5" si="19">SUM(AE6:AE10)</f>
        <v>3706922</v>
      </c>
      <c r="AF5" s="645">
        <f t="shared" ref="AF5" si="20">SUM(AF6:AF10)</f>
        <v>2974164</v>
      </c>
      <c r="AG5" s="645">
        <f t="shared" ref="AG5" si="21">SUM(AG6:AG10)</f>
        <v>0</v>
      </c>
      <c r="AH5" s="645">
        <f t="shared" ref="AH5" si="22">SUM(AH6:AH10)</f>
        <v>60079</v>
      </c>
      <c r="AI5" s="645">
        <f t="shared" ref="AI5" si="23">SUM(AI6:AI10)</f>
        <v>60079</v>
      </c>
      <c r="AJ5" s="645">
        <f t="shared" ref="AJ5" si="24">SUM(AJ6:AJ10)</f>
        <v>8228812</v>
      </c>
      <c r="AK5" s="645">
        <f t="shared" ref="AK5" si="25">SUM(AK6:AK10)</f>
        <v>10448570</v>
      </c>
      <c r="AL5" s="645">
        <f t="shared" ref="AL5" si="26">SUM(AL6:AL10)</f>
        <v>8143799</v>
      </c>
      <c r="AM5" s="645">
        <f t="shared" ref="AM5:AQ67" si="27">SUM(C5,O5,AA5)</f>
        <v>12642924</v>
      </c>
      <c r="AN5" s="645">
        <f t="shared" si="8"/>
        <v>14985898</v>
      </c>
      <c r="AO5" s="645">
        <f t="shared" si="8"/>
        <v>12750441</v>
      </c>
      <c r="AP5" s="645">
        <f t="shared" si="8"/>
        <v>3390947</v>
      </c>
      <c r="AQ5" s="645">
        <f t="shared" si="8"/>
        <v>5209356</v>
      </c>
      <c r="AR5" s="645">
        <f t="shared" si="8"/>
        <v>3975930</v>
      </c>
      <c r="AS5" s="645">
        <f t="shared" si="8"/>
        <v>263438</v>
      </c>
      <c r="AT5" s="645">
        <f t="shared" si="8"/>
        <v>393531</v>
      </c>
      <c r="AU5" s="645">
        <f t="shared" si="8"/>
        <v>353126</v>
      </c>
      <c r="AV5" s="645">
        <f t="shared" si="8"/>
        <v>16297309</v>
      </c>
      <c r="AW5" s="645">
        <f t="shared" si="8"/>
        <v>20588785</v>
      </c>
      <c r="AX5" s="645">
        <f t="shared" si="8"/>
        <v>17079497</v>
      </c>
    </row>
    <row r="6" spans="1:50" ht="15" customHeight="1" x14ac:dyDescent="0.2">
      <c r="A6" s="634" t="s">
        <v>1195</v>
      </c>
      <c r="B6" s="649" t="s">
        <v>35</v>
      </c>
      <c r="C6" s="648">
        <f>SUM('Címrend kötelező 4.'!GX8)</f>
        <v>2987473</v>
      </c>
      <c r="D6" s="648">
        <f>SUM('Címrend kötelező 4.'!GY8)</f>
        <v>3063488</v>
      </c>
      <c r="E6" s="648">
        <f>SUM('Címrend kötelező 4.'!GZ8)</f>
        <v>3037671</v>
      </c>
      <c r="F6" s="648">
        <f>SUM('Címrend önként 4.'!GX8)</f>
        <v>293056</v>
      </c>
      <c r="G6" s="648">
        <f>SUM('Címrend önként 4.'!GY8)</f>
        <v>696396</v>
      </c>
      <c r="H6" s="648">
        <f>SUM('Címrend önként 4.'!GZ8)</f>
        <v>462684</v>
      </c>
      <c r="I6" s="648"/>
      <c r="J6" s="648"/>
      <c r="K6" s="648"/>
      <c r="L6" s="648">
        <f>C6+F6+I6</f>
        <v>3280529</v>
      </c>
      <c r="M6" s="648">
        <f t="shared" ref="L6:M21" si="28">D6+G6+J6</f>
        <v>3759884</v>
      </c>
      <c r="N6" s="648">
        <f>E6+H6+K6</f>
        <v>3500355</v>
      </c>
      <c r="O6" s="649">
        <f>SUM('Címrend kötelező 4.'!EV8)</f>
        <v>1166569</v>
      </c>
      <c r="P6" s="649">
        <f>SUM('Címrend kötelező 4.'!EW8)</f>
        <v>1201768</v>
      </c>
      <c r="Q6" s="649">
        <f>SUM('Címrend kötelező 4.'!EX8)</f>
        <v>1121206</v>
      </c>
      <c r="R6" s="669">
        <f>SUM('Címrend önként 4.'!EV8)</f>
        <v>44330</v>
      </c>
      <c r="S6" s="669">
        <f>SUM('Címrend önként 4.'!EW8)</f>
        <v>103278</v>
      </c>
      <c r="T6" s="669">
        <f>SUM('Címrend önként 4.'!EX8)</f>
        <v>87772</v>
      </c>
      <c r="U6" s="648">
        <f>SUM('Címrend állig. 4.'!EV8)</f>
        <v>198049</v>
      </c>
      <c r="V6" s="648">
        <f>SUM('Címrend állig. 4.'!EW8)</f>
        <v>206036</v>
      </c>
      <c r="W6" s="648">
        <f>SUM('Címrend állig. 4.'!EX8)</f>
        <v>185996</v>
      </c>
      <c r="X6" s="645">
        <f t="shared" ref="X6:Z26" si="29">SUM(O6,R6,U6)</f>
        <v>1408948</v>
      </c>
      <c r="Y6" s="645">
        <f t="shared" si="4"/>
        <v>1511082</v>
      </c>
      <c r="Z6" s="645">
        <f t="shared" si="4"/>
        <v>1394974</v>
      </c>
      <c r="AA6" s="675">
        <f>SUM('Címrend kötelező 4.'!DR8)</f>
        <v>45995</v>
      </c>
      <c r="AB6" s="649">
        <f>SUM('Címrend kötelező 4.'!DS8)</f>
        <v>56482</v>
      </c>
      <c r="AC6" s="649">
        <f>SUM('Címrend kötelező 4.'!DT8)</f>
        <v>47423</v>
      </c>
      <c r="AD6" s="669">
        <f>SUM('Címrend önként 4.'!DR8)</f>
        <v>97531</v>
      </c>
      <c r="AE6" s="669">
        <f>SUM('Címrend önként 4.'!DS8)</f>
        <v>133393</v>
      </c>
      <c r="AF6" s="669">
        <f>SUM('Címrend önként 4.'!DT8)</f>
        <v>117935</v>
      </c>
      <c r="AG6" s="648"/>
      <c r="AH6" s="648"/>
      <c r="AI6" s="648"/>
      <c r="AJ6" s="307">
        <f t="shared" ref="AJ6:AJ67" si="30">SUM(AA6,AD6,AG6)</f>
        <v>143526</v>
      </c>
      <c r="AK6" s="307">
        <f t="shared" ref="AK6:AK67" si="31">SUM(AB6,AE6,AH6)</f>
        <v>189875</v>
      </c>
      <c r="AL6" s="307">
        <f t="shared" ref="AL6:AL67" si="32">SUM(AC6,AF6,AI6)</f>
        <v>165358</v>
      </c>
      <c r="AM6" s="307">
        <f t="shared" si="27"/>
        <v>4200037</v>
      </c>
      <c r="AN6" s="307">
        <f t="shared" si="8"/>
        <v>4321738</v>
      </c>
      <c r="AO6" s="307">
        <f t="shared" si="8"/>
        <v>4206300</v>
      </c>
      <c r="AP6" s="307">
        <f t="shared" si="8"/>
        <v>434917</v>
      </c>
      <c r="AQ6" s="307">
        <f t="shared" si="8"/>
        <v>933067</v>
      </c>
      <c r="AR6" s="307">
        <f t="shared" si="8"/>
        <v>668391</v>
      </c>
      <c r="AS6" s="307">
        <f t="shared" si="8"/>
        <v>198049</v>
      </c>
      <c r="AT6" s="307">
        <f t="shared" si="8"/>
        <v>206036</v>
      </c>
      <c r="AU6" s="307">
        <f t="shared" si="8"/>
        <v>185996</v>
      </c>
      <c r="AV6" s="307">
        <f t="shared" si="8"/>
        <v>4833003</v>
      </c>
      <c r="AW6" s="307">
        <f t="shared" si="8"/>
        <v>5460841</v>
      </c>
      <c r="AX6" s="307">
        <f t="shared" si="8"/>
        <v>5060687</v>
      </c>
    </row>
    <row r="7" spans="1:50" ht="15" customHeight="1" x14ac:dyDescent="0.2">
      <c r="A7" s="634" t="s">
        <v>1196</v>
      </c>
      <c r="B7" s="649" t="s">
        <v>36</v>
      </c>
      <c r="C7" s="648">
        <f>SUM('Címrend kötelező 4.'!GX9)</f>
        <v>633904</v>
      </c>
      <c r="D7" s="648">
        <f>SUM('Címrend kötelező 4.'!GY9)</f>
        <v>662225</v>
      </c>
      <c r="E7" s="648">
        <f>SUM('Címrend kötelező 4.'!GZ9)</f>
        <v>647214</v>
      </c>
      <c r="F7" s="648">
        <f>SUM('Címrend önként 4.'!GX9)</f>
        <v>80639</v>
      </c>
      <c r="G7" s="648">
        <f>SUM('Címrend önként 4.'!GY9)</f>
        <v>155875</v>
      </c>
      <c r="H7" s="648">
        <f>SUM('Címrend önként 4.'!GZ9)</f>
        <v>108050</v>
      </c>
      <c r="I7" s="648"/>
      <c r="J7" s="648"/>
      <c r="K7" s="648"/>
      <c r="L7" s="648">
        <f t="shared" si="28"/>
        <v>714543</v>
      </c>
      <c r="M7" s="648">
        <f t="shared" si="28"/>
        <v>818100</v>
      </c>
      <c r="N7" s="648">
        <f t="shared" ref="N7:N66" si="33">E7+H7+K7</f>
        <v>755264</v>
      </c>
      <c r="O7" s="649">
        <f>SUM('Címrend kötelező 4.'!EV9)</f>
        <v>246564</v>
      </c>
      <c r="P7" s="649">
        <f>SUM('Címrend kötelező 4.'!EW9)</f>
        <v>248574</v>
      </c>
      <c r="Q7" s="649">
        <f>SUM('Címrend kötelező 4.'!EX9)</f>
        <v>237208</v>
      </c>
      <c r="R7" s="669">
        <f>SUM('Címrend önként 4.'!EV9)</f>
        <v>10344</v>
      </c>
      <c r="S7" s="669">
        <f>SUM('Címrend önként 4.'!EW9)</f>
        <v>35346</v>
      </c>
      <c r="T7" s="669">
        <f>SUM('Címrend önként 4.'!EX9)</f>
        <v>23464</v>
      </c>
      <c r="U7" s="648">
        <f>SUM('Címrend állig. 4.'!EV9)</f>
        <v>39773</v>
      </c>
      <c r="V7" s="648">
        <f>SUM('Címrend állig. 4.'!EW9)</f>
        <v>41443</v>
      </c>
      <c r="W7" s="648">
        <f>SUM('Címrend állig. 4.'!EX9)</f>
        <v>38206</v>
      </c>
      <c r="X7" s="645">
        <f t="shared" si="29"/>
        <v>296681</v>
      </c>
      <c r="Y7" s="645">
        <f t="shared" si="4"/>
        <v>325363</v>
      </c>
      <c r="Z7" s="645">
        <f t="shared" si="4"/>
        <v>298878</v>
      </c>
      <c r="AA7" s="675">
        <f>SUM('Címrend kötelező 4.'!DR9)</f>
        <v>10240</v>
      </c>
      <c r="AB7" s="649">
        <f>SUM('Címrend kötelező 4.'!DS9)</f>
        <v>12534</v>
      </c>
      <c r="AC7" s="649">
        <f>SUM('Címrend kötelező 4.'!DT9)</f>
        <v>9459</v>
      </c>
      <c r="AD7" s="669">
        <f>SUM('Címrend önként 4.'!DR9)</f>
        <v>20737</v>
      </c>
      <c r="AE7" s="669">
        <f>SUM('Címrend önként 4.'!DS9)</f>
        <v>44375</v>
      </c>
      <c r="AF7" s="669">
        <f>SUM('Címrend önként 4.'!DT9)</f>
        <v>27248</v>
      </c>
      <c r="AG7" s="648"/>
      <c r="AH7" s="648"/>
      <c r="AI7" s="648"/>
      <c r="AJ7" s="307">
        <f t="shared" si="30"/>
        <v>30977</v>
      </c>
      <c r="AK7" s="307">
        <f t="shared" si="31"/>
        <v>56909</v>
      </c>
      <c r="AL7" s="307">
        <f t="shared" si="32"/>
        <v>36707</v>
      </c>
      <c r="AM7" s="307">
        <f t="shared" si="27"/>
        <v>890708</v>
      </c>
      <c r="AN7" s="307">
        <f t="shared" si="8"/>
        <v>923333</v>
      </c>
      <c r="AO7" s="307">
        <f t="shared" si="8"/>
        <v>893881</v>
      </c>
      <c r="AP7" s="307">
        <f t="shared" si="8"/>
        <v>111720</v>
      </c>
      <c r="AQ7" s="307">
        <f t="shared" si="8"/>
        <v>235596</v>
      </c>
      <c r="AR7" s="307">
        <f t="shared" si="8"/>
        <v>158762</v>
      </c>
      <c r="AS7" s="307">
        <f t="shared" si="8"/>
        <v>39773</v>
      </c>
      <c r="AT7" s="307">
        <f t="shared" si="8"/>
        <v>41443</v>
      </c>
      <c r="AU7" s="307">
        <f t="shared" si="8"/>
        <v>38206</v>
      </c>
      <c r="AV7" s="307">
        <f t="shared" si="8"/>
        <v>1042201</v>
      </c>
      <c r="AW7" s="307">
        <f t="shared" si="8"/>
        <v>1200372</v>
      </c>
      <c r="AX7" s="307">
        <f t="shared" si="8"/>
        <v>1090849</v>
      </c>
    </row>
    <row r="8" spans="1:50" ht="15" customHeight="1" x14ac:dyDescent="0.2">
      <c r="A8" s="634" t="s">
        <v>1197</v>
      </c>
      <c r="B8" s="649" t="s">
        <v>1</v>
      </c>
      <c r="C8" s="648">
        <f>SUM('Címrend kötelező 4.'!GX10)</f>
        <v>1686759</v>
      </c>
      <c r="D8" s="648">
        <f>SUM('Címrend kötelező 4.'!GY10)</f>
        <v>1957758</v>
      </c>
      <c r="E8" s="648">
        <f>SUM('Címrend kötelező 4.'!GZ10)</f>
        <v>1624933</v>
      </c>
      <c r="F8" s="648">
        <f>SUM('Címrend önként 4.'!GX10)</f>
        <v>120743</v>
      </c>
      <c r="G8" s="648">
        <f>SUM('Címrend önként 4.'!GY10)</f>
        <v>279434</v>
      </c>
      <c r="H8" s="648">
        <f>SUM('Címrend önként 4.'!GZ10)</f>
        <v>90580</v>
      </c>
      <c r="I8" s="648"/>
      <c r="J8" s="648"/>
      <c r="K8" s="648"/>
      <c r="L8" s="648">
        <f t="shared" si="28"/>
        <v>1807502</v>
      </c>
      <c r="M8" s="648">
        <f t="shared" si="28"/>
        <v>2237192</v>
      </c>
      <c r="N8" s="648">
        <f t="shared" si="33"/>
        <v>1715513</v>
      </c>
      <c r="O8" s="649">
        <f>SUM('Címrend kötelező 4.'!EV10)</f>
        <v>510272</v>
      </c>
      <c r="P8" s="649">
        <f>SUM('Címrend kötelező 4.'!EW10)</f>
        <v>578788</v>
      </c>
      <c r="Q8" s="649">
        <f>SUM('Címrend kötelező 4.'!EX10)</f>
        <v>384063</v>
      </c>
      <c r="R8" s="669">
        <f>SUM('Címrend önként 4.'!EV10)</f>
        <v>23676</v>
      </c>
      <c r="S8" s="669">
        <f>SUM('Címrend önként 4.'!EW10)</f>
        <v>29202</v>
      </c>
      <c r="T8" s="669">
        <f>SUM('Címrend önként 4.'!EX10)</f>
        <v>26313</v>
      </c>
      <c r="U8" s="648">
        <f>SUM('Címrend állig. 4.'!EV10)</f>
        <v>25616</v>
      </c>
      <c r="V8" s="648">
        <f>SUM('Címrend állig. 4.'!EW10)</f>
        <v>25616</v>
      </c>
      <c r="W8" s="648">
        <f>SUM('Címrend állig. 4.'!EX10)</f>
        <v>8488</v>
      </c>
      <c r="X8" s="645">
        <f t="shared" si="29"/>
        <v>559564</v>
      </c>
      <c r="Y8" s="645">
        <f t="shared" si="4"/>
        <v>633606</v>
      </c>
      <c r="Z8" s="645">
        <f t="shared" si="4"/>
        <v>418864</v>
      </c>
      <c r="AA8" s="675">
        <f>SUM('Címrend kötelező 4.'!DR10)</f>
        <v>3751022</v>
      </c>
      <c r="AB8" s="649">
        <f>SUM('Címrend kötelező 4.'!DS10)</f>
        <v>4636867</v>
      </c>
      <c r="AC8" s="649">
        <f>SUM('Címrend kötelező 4.'!DT10)</f>
        <v>3370748</v>
      </c>
      <c r="AD8" s="669">
        <f>SUM('Címrend önként 4.'!DR10)</f>
        <v>1289515</v>
      </c>
      <c r="AE8" s="669">
        <f>SUM('Címrend önként 4.'!DS10)</f>
        <v>1779909</v>
      </c>
      <c r="AF8" s="669">
        <f>SUM('Címrend önként 4.'!DT10)</f>
        <v>1142117</v>
      </c>
      <c r="AG8" s="648"/>
      <c r="AH8" s="648"/>
      <c r="AI8" s="648"/>
      <c r="AJ8" s="307">
        <f t="shared" si="30"/>
        <v>5040537</v>
      </c>
      <c r="AK8" s="307">
        <f t="shared" si="31"/>
        <v>6416776</v>
      </c>
      <c r="AL8" s="307">
        <f t="shared" si="32"/>
        <v>4512865</v>
      </c>
      <c r="AM8" s="307">
        <f t="shared" si="27"/>
        <v>5948053</v>
      </c>
      <c r="AN8" s="307">
        <f t="shared" si="8"/>
        <v>7173413</v>
      </c>
      <c r="AO8" s="307">
        <f t="shared" si="8"/>
        <v>5379744</v>
      </c>
      <c r="AP8" s="307">
        <f t="shared" si="8"/>
        <v>1433934</v>
      </c>
      <c r="AQ8" s="307">
        <f t="shared" si="8"/>
        <v>2088545</v>
      </c>
      <c r="AR8" s="307">
        <f t="shared" si="8"/>
        <v>1259010</v>
      </c>
      <c r="AS8" s="307">
        <f t="shared" si="8"/>
        <v>25616</v>
      </c>
      <c r="AT8" s="307">
        <f t="shared" si="8"/>
        <v>25616</v>
      </c>
      <c r="AU8" s="307">
        <f t="shared" si="8"/>
        <v>8488</v>
      </c>
      <c r="AV8" s="307">
        <f t="shared" si="8"/>
        <v>7407603</v>
      </c>
      <c r="AW8" s="307">
        <f t="shared" si="8"/>
        <v>9287574</v>
      </c>
      <c r="AX8" s="307">
        <f t="shared" si="8"/>
        <v>6647242</v>
      </c>
    </row>
    <row r="9" spans="1:50" ht="15" customHeight="1" x14ac:dyDescent="0.2">
      <c r="A9" s="634" t="s">
        <v>1198</v>
      </c>
      <c r="B9" s="649" t="s">
        <v>952</v>
      </c>
      <c r="C9" s="648">
        <f>SUM('Címrend kötelező 4.'!GX11)</f>
        <v>730</v>
      </c>
      <c r="D9" s="648">
        <f>SUM('Címrend kötelező 4.'!GY11)</f>
        <v>730</v>
      </c>
      <c r="E9" s="648">
        <f>SUM('Címrend kötelező 4.'!GZ11)</f>
        <v>525</v>
      </c>
      <c r="F9" s="648">
        <f>SUM('Címrend önként 4.'!GX11)</f>
        <v>0</v>
      </c>
      <c r="G9" s="648">
        <f>SUM('Címrend önként 4.'!GY11)</f>
        <v>185</v>
      </c>
      <c r="H9" s="648">
        <f>SUM('Címrend önként 4.'!GZ11)</f>
        <v>185</v>
      </c>
      <c r="I9" s="648"/>
      <c r="J9" s="648"/>
      <c r="K9" s="648"/>
      <c r="L9" s="648">
        <f t="shared" si="28"/>
        <v>730</v>
      </c>
      <c r="M9" s="648">
        <f t="shared" si="28"/>
        <v>915</v>
      </c>
      <c r="N9" s="648">
        <f t="shared" si="33"/>
        <v>710</v>
      </c>
      <c r="O9" s="649">
        <f>SUM('Címrend kötelező 4.'!EV11)</f>
        <v>0</v>
      </c>
      <c r="P9" s="649">
        <f>SUM('Címrend kötelező 4.'!EW11)</f>
        <v>0</v>
      </c>
      <c r="Q9" s="649">
        <f>SUM('Címrend kötelező 4.'!EX11)</f>
        <v>0</v>
      </c>
      <c r="R9" s="669">
        <f>SUM('Címrend önként 4.'!EV11)</f>
        <v>0</v>
      </c>
      <c r="S9" s="669">
        <f>SUM('Címrend önként 4.'!EW11)</f>
        <v>0</v>
      </c>
      <c r="T9" s="669">
        <f>SUM('Címrend önként 4.'!EX11)</f>
        <v>0</v>
      </c>
      <c r="U9" s="648">
        <f>SUM('Címrend állig. 4.'!EV11)</f>
        <v>0</v>
      </c>
      <c r="V9" s="648">
        <f>SUM('Címrend állig. 4.'!EW11)</f>
        <v>0</v>
      </c>
      <c r="W9" s="648">
        <f>SUM('Címrend állig. 4.'!EX11)</f>
        <v>0</v>
      </c>
      <c r="X9" s="645">
        <f t="shared" si="29"/>
        <v>0</v>
      </c>
      <c r="Y9" s="645">
        <f t="shared" si="4"/>
        <v>0</v>
      </c>
      <c r="Z9" s="645">
        <f t="shared" si="4"/>
        <v>0</v>
      </c>
      <c r="AA9" s="675">
        <f>SUM('Címrend kötelező 4.'!DR11)</f>
        <v>66308</v>
      </c>
      <c r="AB9" s="649">
        <f>SUM('Címrend kötelező 4.'!DS11)</f>
        <v>84958</v>
      </c>
      <c r="AC9" s="649">
        <f>SUM('Címrend kötelező 4.'!DT11)</f>
        <v>65120</v>
      </c>
      <c r="AD9" s="669">
        <f>SUM('Címrend önként 4.'!DR11)</f>
        <v>90089</v>
      </c>
      <c r="AE9" s="669">
        <f>SUM('Címrend önként 4.'!DS11)</f>
        <v>88332</v>
      </c>
      <c r="AF9" s="669">
        <f>SUM('Címrend önként 4.'!DT11)</f>
        <v>52035</v>
      </c>
      <c r="AG9" s="648"/>
      <c r="AH9" s="648"/>
      <c r="AI9" s="648"/>
      <c r="AJ9" s="307">
        <f t="shared" si="30"/>
        <v>156397</v>
      </c>
      <c r="AK9" s="307">
        <f t="shared" si="31"/>
        <v>173290</v>
      </c>
      <c r="AL9" s="307">
        <f t="shared" si="32"/>
        <v>117155</v>
      </c>
      <c r="AM9" s="307">
        <f t="shared" si="27"/>
        <v>67038</v>
      </c>
      <c r="AN9" s="307">
        <f t="shared" si="8"/>
        <v>85688</v>
      </c>
      <c r="AO9" s="307">
        <f t="shared" si="8"/>
        <v>65645</v>
      </c>
      <c r="AP9" s="307">
        <f t="shared" si="8"/>
        <v>90089</v>
      </c>
      <c r="AQ9" s="307">
        <f t="shared" si="8"/>
        <v>88517</v>
      </c>
      <c r="AR9" s="307">
        <f t="shared" si="8"/>
        <v>52220</v>
      </c>
      <c r="AS9" s="307">
        <f t="shared" si="8"/>
        <v>0</v>
      </c>
      <c r="AT9" s="307">
        <f t="shared" si="8"/>
        <v>0</v>
      </c>
      <c r="AU9" s="307">
        <f t="shared" si="8"/>
        <v>0</v>
      </c>
      <c r="AV9" s="307">
        <f t="shared" si="8"/>
        <v>157127</v>
      </c>
      <c r="AW9" s="307">
        <f t="shared" si="8"/>
        <v>174205</v>
      </c>
      <c r="AX9" s="307">
        <f t="shared" si="8"/>
        <v>117865</v>
      </c>
    </row>
    <row r="10" spans="1:50" s="647" customFormat="1" ht="15" customHeight="1" x14ac:dyDescent="0.2">
      <c r="A10" s="635" t="s">
        <v>1199</v>
      </c>
      <c r="B10" s="307" t="s">
        <v>1200</v>
      </c>
      <c r="C10" s="645">
        <f>SUM(C11:C15)</f>
        <v>0</v>
      </c>
      <c r="D10" s="645">
        <f t="shared" ref="D10:E10" si="34">SUM(D11:D15)</f>
        <v>296569</v>
      </c>
      <c r="E10" s="645">
        <f t="shared" si="34"/>
        <v>296569</v>
      </c>
      <c r="F10" s="645">
        <f t="shared" ref="F10" si="35">SUM(F11:F15)</f>
        <v>0</v>
      </c>
      <c r="G10" s="645">
        <f t="shared" ref="G10" si="36">SUM(G11:G15)</f>
        <v>100209</v>
      </c>
      <c r="H10" s="645">
        <f t="shared" ref="H10" si="37">SUM(H11:H15)</f>
        <v>100209</v>
      </c>
      <c r="I10" s="645">
        <f t="shared" ref="I10" si="38">SUM(I11:I15)</f>
        <v>0</v>
      </c>
      <c r="J10" s="645">
        <f t="shared" ref="J10" si="39">SUM(J11:J15)</f>
        <v>0</v>
      </c>
      <c r="K10" s="645">
        <f t="shared" ref="K10" si="40">SUM(K11:K15)</f>
        <v>0</v>
      </c>
      <c r="L10" s="645">
        <f t="shared" si="28"/>
        <v>0</v>
      </c>
      <c r="M10" s="645">
        <f t="shared" si="28"/>
        <v>396778</v>
      </c>
      <c r="N10" s="645">
        <f t="shared" si="33"/>
        <v>396778</v>
      </c>
      <c r="O10" s="307">
        <f>SUM(O11:O15)</f>
        <v>0</v>
      </c>
      <c r="P10" s="307">
        <f t="shared" ref="P10:W10" si="41">SUM(P11:P15)</f>
        <v>294429</v>
      </c>
      <c r="Q10" s="307">
        <f t="shared" si="41"/>
        <v>291496</v>
      </c>
      <c r="R10" s="645">
        <f t="shared" si="41"/>
        <v>0</v>
      </c>
      <c r="S10" s="645">
        <f t="shared" si="41"/>
        <v>102509</v>
      </c>
      <c r="T10" s="645">
        <f t="shared" si="41"/>
        <v>102509</v>
      </c>
      <c r="U10" s="645">
        <f t="shared" si="41"/>
        <v>0</v>
      </c>
      <c r="V10" s="645">
        <f t="shared" si="41"/>
        <v>60357</v>
      </c>
      <c r="W10" s="645">
        <f t="shared" si="41"/>
        <v>60357</v>
      </c>
      <c r="X10" s="645">
        <f t="shared" si="29"/>
        <v>0</v>
      </c>
      <c r="Y10" s="645">
        <f t="shared" si="4"/>
        <v>457295</v>
      </c>
      <c r="Z10" s="645">
        <f t="shared" si="4"/>
        <v>454362</v>
      </c>
      <c r="AA10" s="719">
        <f t="shared" ref="AA10" si="42">SUM(AA11:AA15)</f>
        <v>1537088</v>
      </c>
      <c r="AB10" s="307">
        <f t="shared" ref="AB10" si="43">SUM(AB11:AB15)</f>
        <v>1890728</v>
      </c>
      <c r="AC10" s="307">
        <f t="shared" ref="AC10" si="44">SUM(AC11:AC15)</f>
        <v>1616806</v>
      </c>
      <c r="AD10" s="307">
        <f t="shared" ref="AD10" si="45">SUM(AD11:AD15)</f>
        <v>1320287</v>
      </c>
      <c r="AE10" s="307">
        <f t="shared" ref="AE10" si="46">SUM(AE11:AE15)</f>
        <v>1660913</v>
      </c>
      <c r="AF10" s="307">
        <f t="shared" ref="AF10" si="47">SUM(AF11:AF15)</f>
        <v>1634829</v>
      </c>
      <c r="AG10" s="307">
        <f t="shared" ref="AG10" si="48">SUM(AG11:AG15)</f>
        <v>0</v>
      </c>
      <c r="AH10" s="307">
        <f t="shared" ref="AH10" si="49">SUM(AH11:AH15)</f>
        <v>60079</v>
      </c>
      <c r="AI10" s="307">
        <f t="shared" ref="AI10" si="50">SUM(AI11:AI15)</f>
        <v>60079</v>
      </c>
      <c r="AJ10" s="307">
        <f t="shared" si="30"/>
        <v>2857375</v>
      </c>
      <c r="AK10" s="307">
        <f t="shared" si="31"/>
        <v>3611720</v>
      </c>
      <c r="AL10" s="307">
        <f t="shared" si="32"/>
        <v>3311714</v>
      </c>
      <c r="AM10" s="307">
        <f t="shared" si="27"/>
        <v>1537088</v>
      </c>
      <c r="AN10" s="307">
        <f t="shared" si="8"/>
        <v>2481726</v>
      </c>
      <c r="AO10" s="307">
        <f t="shared" si="8"/>
        <v>2204871</v>
      </c>
      <c r="AP10" s="307">
        <f t="shared" si="8"/>
        <v>1320287</v>
      </c>
      <c r="AQ10" s="307">
        <f t="shared" si="8"/>
        <v>1863631</v>
      </c>
      <c r="AR10" s="307">
        <f t="shared" si="8"/>
        <v>1837547</v>
      </c>
      <c r="AS10" s="307">
        <f t="shared" si="8"/>
        <v>0</v>
      </c>
      <c r="AT10" s="307">
        <f t="shared" si="8"/>
        <v>120436</v>
      </c>
      <c r="AU10" s="307">
        <f t="shared" si="8"/>
        <v>120436</v>
      </c>
      <c r="AV10" s="307">
        <f t="shared" si="8"/>
        <v>2857375</v>
      </c>
      <c r="AW10" s="307">
        <f t="shared" si="8"/>
        <v>4465793</v>
      </c>
      <c r="AX10" s="307">
        <f t="shared" si="8"/>
        <v>4162854</v>
      </c>
    </row>
    <row r="11" spans="1:50" ht="15" customHeight="1" x14ac:dyDescent="0.2">
      <c r="A11" s="634" t="s">
        <v>1201</v>
      </c>
      <c r="B11" s="649" t="s">
        <v>1202</v>
      </c>
      <c r="C11" s="648">
        <f>SUM('Címrend kötelező 4.'!GX13)</f>
        <v>0</v>
      </c>
      <c r="D11" s="648">
        <f>SUM('Címrend kötelező 4.'!GY13)</f>
        <v>291365</v>
      </c>
      <c r="E11" s="648">
        <f>SUM('Címrend kötelező 4.'!GZ13)</f>
        <v>291365</v>
      </c>
      <c r="F11" s="648">
        <f>SUM('Címrend önként 4.'!GX13)</f>
        <v>0</v>
      </c>
      <c r="G11" s="648">
        <f>SUM('Címrend önként 4.'!GY13)</f>
        <v>100209</v>
      </c>
      <c r="H11" s="648">
        <f>SUM('Címrend önként 4.'!GZ13)</f>
        <v>100209</v>
      </c>
      <c r="I11" s="648"/>
      <c r="J11" s="648"/>
      <c r="K11" s="648"/>
      <c r="L11" s="648">
        <f t="shared" si="28"/>
        <v>0</v>
      </c>
      <c r="M11" s="648">
        <f t="shared" si="28"/>
        <v>391574</v>
      </c>
      <c r="N11" s="648">
        <f t="shared" si="33"/>
        <v>391574</v>
      </c>
      <c r="O11" s="649">
        <f>SUM('Címrend kötelező 4.'!EV13)</f>
        <v>0</v>
      </c>
      <c r="P11" s="649">
        <f>SUM('Címrend kötelező 4.'!EW13)</f>
        <v>291496</v>
      </c>
      <c r="Q11" s="649">
        <f>SUM('Címrend kötelező 4.'!EX13)</f>
        <v>291496</v>
      </c>
      <c r="R11" s="669">
        <f>SUM('Címrend önként 4.'!EV13)</f>
        <v>0</v>
      </c>
      <c r="S11" s="669">
        <f>SUM('Címrend önként 4.'!EW13)</f>
        <v>102509</v>
      </c>
      <c r="T11" s="669">
        <f>SUM('Címrend önként 4.'!EX13)</f>
        <v>102509</v>
      </c>
      <c r="U11" s="648">
        <f>SUM('Címrend állig. 4.'!EV13)</f>
        <v>0</v>
      </c>
      <c r="V11" s="648">
        <f>SUM('Címrend állig. 4.'!EW13)</f>
        <v>60357</v>
      </c>
      <c r="W11" s="648">
        <f>SUM('Címrend állig. 4.'!EX13)</f>
        <v>60357</v>
      </c>
      <c r="X11" s="645">
        <f t="shared" si="29"/>
        <v>0</v>
      </c>
      <c r="Y11" s="645">
        <f t="shared" si="4"/>
        <v>454362</v>
      </c>
      <c r="Z11" s="645">
        <f t="shared" si="4"/>
        <v>454362</v>
      </c>
      <c r="AA11" s="675">
        <f>SUM('Címrend kötelező 4.'!DR13)</f>
        <v>50726</v>
      </c>
      <c r="AB11" s="649">
        <f>SUM('Címrend kötelező 4.'!DS13)</f>
        <v>631289</v>
      </c>
      <c r="AC11" s="649">
        <f>SUM('Címrend kötelező 4.'!DT13)</f>
        <v>633289</v>
      </c>
      <c r="AD11" s="669">
        <f>SUM('Címrend önként 4.'!DR13)</f>
        <v>0</v>
      </c>
      <c r="AE11" s="669">
        <f>SUM('Címrend önként 4.'!DS13)</f>
        <v>164256</v>
      </c>
      <c r="AF11" s="669">
        <f>SUM('Címrend önként 4.'!DT13)</f>
        <v>164256</v>
      </c>
      <c r="AG11" s="648">
        <f>SUM('Címrend állig. 4.'!DR13)</f>
        <v>0</v>
      </c>
      <c r="AH11" s="648">
        <f>SUM('Címrend állig. 4.'!DS13)</f>
        <v>60079</v>
      </c>
      <c r="AI11" s="648">
        <f>SUM('Címrend állig. 4.'!DT13)</f>
        <v>60079</v>
      </c>
      <c r="AJ11" s="307">
        <f t="shared" si="30"/>
        <v>50726</v>
      </c>
      <c r="AK11" s="307">
        <f t="shared" si="31"/>
        <v>855624</v>
      </c>
      <c r="AL11" s="307">
        <f t="shared" si="32"/>
        <v>857624</v>
      </c>
      <c r="AM11" s="307">
        <f t="shared" si="27"/>
        <v>50726</v>
      </c>
      <c r="AN11" s="307">
        <f t="shared" si="8"/>
        <v>1214150</v>
      </c>
      <c r="AO11" s="307">
        <f t="shared" si="8"/>
        <v>1216150</v>
      </c>
      <c r="AP11" s="307">
        <f t="shared" si="8"/>
        <v>0</v>
      </c>
      <c r="AQ11" s="307">
        <f t="shared" si="8"/>
        <v>366974</v>
      </c>
      <c r="AR11" s="307">
        <f t="shared" si="8"/>
        <v>366974</v>
      </c>
      <c r="AS11" s="307">
        <f t="shared" si="8"/>
        <v>0</v>
      </c>
      <c r="AT11" s="307">
        <f t="shared" si="8"/>
        <v>120436</v>
      </c>
      <c r="AU11" s="307">
        <f t="shared" si="8"/>
        <v>120436</v>
      </c>
      <c r="AV11" s="307">
        <f t="shared" si="8"/>
        <v>50726</v>
      </c>
      <c r="AW11" s="307">
        <f t="shared" si="8"/>
        <v>1701560</v>
      </c>
      <c r="AX11" s="307">
        <f t="shared" si="8"/>
        <v>1703560</v>
      </c>
    </row>
    <row r="12" spans="1:50" ht="15" customHeight="1" x14ac:dyDescent="0.2">
      <c r="A12" s="634" t="s">
        <v>1203</v>
      </c>
      <c r="B12" s="649" t="s">
        <v>1204</v>
      </c>
      <c r="C12" s="648">
        <f>SUM('Címrend kötelező 4.'!GX14)</f>
        <v>0</v>
      </c>
      <c r="D12" s="648">
        <f>SUM('Címrend kötelező 4.'!GY14)</f>
        <v>0</v>
      </c>
      <c r="E12" s="648">
        <f>SUM('Címrend kötelező 4.'!GZ14)</f>
        <v>0</v>
      </c>
      <c r="F12" s="648">
        <f>SUM('Címrend önként 4.'!GX14)</f>
        <v>0</v>
      </c>
      <c r="G12" s="648">
        <f>SUM('Címrend önként 4.'!GY14)</f>
        <v>0</v>
      </c>
      <c r="H12" s="648">
        <f>SUM('Címrend önként 4.'!GZ14)</f>
        <v>0</v>
      </c>
      <c r="I12" s="648"/>
      <c r="J12" s="648"/>
      <c r="K12" s="648"/>
      <c r="L12" s="648">
        <f t="shared" si="28"/>
        <v>0</v>
      </c>
      <c r="M12" s="648">
        <f t="shared" si="28"/>
        <v>0</v>
      </c>
      <c r="N12" s="648">
        <f t="shared" si="33"/>
        <v>0</v>
      </c>
      <c r="O12" s="649">
        <f>SUM('Címrend kötelező 4.'!EV14)</f>
        <v>0</v>
      </c>
      <c r="P12" s="649">
        <f>SUM('Címrend kötelező 4.'!EW14)</f>
        <v>0</v>
      </c>
      <c r="Q12" s="649">
        <f>SUM('Címrend kötelező 4.'!EX14)</f>
        <v>0</v>
      </c>
      <c r="R12" s="669"/>
      <c r="S12" s="669"/>
      <c r="T12" s="648"/>
      <c r="U12" s="648"/>
      <c r="V12" s="648"/>
      <c r="W12" s="648"/>
      <c r="X12" s="645">
        <f t="shared" si="29"/>
        <v>0</v>
      </c>
      <c r="Y12" s="645">
        <f t="shared" si="4"/>
        <v>0</v>
      </c>
      <c r="Z12" s="645">
        <f t="shared" si="4"/>
        <v>0</v>
      </c>
      <c r="AA12" s="675">
        <f>SUM('Címrend kötelező 4.'!DR14)</f>
        <v>0</v>
      </c>
      <c r="AB12" s="649">
        <f>SUM('Címrend kötelező 4.'!DS14)</f>
        <v>0</v>
      </c>
      <c r="AC12" s="649">
        <f>SUM('Címrend kötelező 4.'!DT14)</f>
        <v>0</v>
      </c>
      <c r="AD12" s="669">
        <f>SUM('Címrend önként 4.'!DR14)</f>
        <v>0</v>
      </c>
      <c r="AE12" s="669">
        <f>SUM('Címrend önként 4.'!DS14)</f>
        <v>0</v>
      </c>
      <c r="AF12" s="669">
        <f>SUM('Címrend önként 4.'!DT14)</f>
        <v>0</v>
      </c>
      <c r="AG12" s="648"/>
      <c r="AH12" s="648"/>
      <c r="AI12" s="648"/>
      <c r="AJ12" s="307">
        <f t="shared" si="30"/>
        <v>0</v>
      </c>
      <c r="AK12" s="307">
        <f t="shared" si="31"/>
        <v>0</v>
      </c>
      <c r="AL12" s="307">
        <f t="shared" si="32"/>
        <v>0</v>
      </c>
      <c r="AM12" s="307">
        <f t="shared" si="27"/>
        <v>0</v>
      </c>
      <c r="AN12" s="307">
        <f t="shared" si="8"/>
        <v>0</v>
      </c>
      <c r="AO12" s="307">
        <f t="shared" si="8"/>
        <v>0</v>
      </c>
      <c r="AP12" s="307">
        <f t="shared" si="8"/>
        <v>0</v>
      </c>
      <c r="AQ12" s="307">
        <f t="shared" si="8"/>
        <v>0</v>
      </c>
      <c r="AR12" s="307">
        <f t="shared" si="8"/>
        <v>0</v>
      </c>
      <c r="AS12" s="307">
        <f t="shared" si="8"/>
        <v>0</v>
      </c>
      <c r="AT12" s="307">
        <f t="shared" si="8"/>
        <v>0</v>
      </c>
      <c r="AU12" s="307">
        <f t="shared" si="8"/>
        <v>0</v>
      </c>
      <c r="AV12" s="307">
        <f t="shared" si="8"/>
        <v>0</v>
      </c>
      <c r="AW12" s="307">
        <f t="shared" si="8"/>
        <v>0</v>
      </c>
      <c r="AX12" s="307">
        <f t="shared" si="8"/>
        <v>0</v>
      </c>
    </row>
    <row r="13" spans="1:50" ht="15" customHeight="1" x14ac:dyDescent="0.2">
      <c r="A13" s="642">
        <v>10</v>
      </c>
      <c r="B13" s="649" t="s">
        <v>1205</v>
      </c>
      <c r="C13" s="648">
        <f>SUM('Címrend kötelező 4.'!GX15)</f>
        <v>0</v>
      </c>
      <c r="D13" s="648">
        <f>SUM('Címrend kötelező 4.'!GY15)</f>
        <v>1336</v>
      </c>
      <c r="E13" s="648">
        <f>SUM('Címrend kötelező 4.'!GZ15)</f>
        <v>5204</v>
      </c>
      <c r="F13" s="648">
        <f>SUM('Címrend önként 4.'!GX15)</f>
        <v>0</v>
      </c>
      <c r="G13" s="648">
        <f>SUM('Címrend önként 4.'!GY15)</f>
        <v>0</v>
      </c>
      <c r="H13" s="648">
        <f>SUM('Címrend önként 4.'!GZ15)</f>
        <v>0</v>
      </c>
      <c r="I13" s="648"/>
      <c r="J13" s="648"/>
      <c r="K13" s="648"/>
      <c r="L13" s="648">
        <f t="shared" si="28"/>
        <v>0</v>
      </c>
      <c r="M13" s="648">
        <f t="shared" si="28"/>
        <v>1336</v>
      </c>
      <c r="N13" s="648">
        <f t="shared" si="33"/>
        <v>5204</v>
      </c>
      <c r="O13" s="649">
        <f>SUM('Címrend kötelező 4.'!EV15)</f>
        <v>0</v>
      </c>
      <c r="P13" s="649">
        <f>SUM('Címrend kötelező 4.'!EW15)</f>
        <v>2933</v>
      </c>
      <c r="Q13" s="649">
        <f>SUM('Címrend kötelező 4.'!EX15)</f>
        <v>0</v>
      </c>
      <c r="R13" s="669"/>
      <c r="S13" s="669"/>
      <c r="T13" s="648"/>
      <c r="U13" s="648"/>
      <c r="V13" s="648"/>
      <c r="W13" s="648"/>
      <c r="X13" s="645">
        <f t="shared" si="29"/>
        <v>0</v>
      </c>
      <c r="Y13" s="645">
        <f t="shared" si="4"/>
        <v>2933</v>
      </c>
      <c r="Z13" s="645">
        <f t="shared" si="4"/>
        <v>0</v>
      </c>
      <c r="AA13" s="675">
        <f>SUM('Címrend kötelező 4.'!DR15)</f>
        <v>111325</v>
      </c>
      <c r="AB13" s="649">
        <f>SUM('Címrend kötelező 4.'!DS15)</f>
        <v>124619</v>
      </c>
      <c r="AC13" s="649">
        <f>SUM('Címrend kötelező 4.'!DT15)</f>
        <v>92923</v>
      </c>
      <c r="AD13" s="669">
        <f>SUM('Címrend önként 4.'!DR15)</f>
        <v>16270</v>
      </c>
      <c r="AE13" s="669">
        <f>SUM('Címrend önként 4.'!DS15)</f>
        <v>37657</v>
      </c>
      <c r="AF13" s="669">
        <f>SUM('Címrend önként 4.'!DT15)</f>
        <v>31871</v>
      </c>
      <c r="AG13" s="648"/>
      <c r="AH13" s="648"/>
      <c r="AI13" s="648"/>
      <c r="AJ13" s="307">
        <f t="shared" si="30"/>
        <v>127595</v>
      </c>
      <c r="AK13" s="307">
        <f t="shared" si="31"/>
        <v>162276</v>
      </c>
      <c r="AL13" s="307">
        <f t="shared" si="32"/>
        <v>124794</v>
      </c>
      <c r="AM13" s="307">
        <f t="shared" si="27"/>
        <v>111325</v>
      </c>
      <c r="AN13" s="307">
        <f t="shared" si="8"/>
        <v>128888</v>
      </c>
      <c r="AO13" s="307">
        <f t="shared" si="8"/>
        <v>98127</v>
      </c>
      <c r="AP13" s="307">
        <f t="shared" si="8"/>
        <v>16270</v>
      </c>
      <c r="AQ13" s="307">
        <f t="shared" si="8"/>
        <v>37657</v>
      </c>
      <c r="AR13" s="307">
        <f t="shared" si="8"/>
        <v>31871</v>
      </c>
      <c r="AS13" s="307">
        <f t="shared" si="8"/>
        <v>0</v>
      </c>
      <c r="AT13" s="307">
        <f t="shared" si="8"/>
        <v>0</v>
      </c>
      <c r="AU13" s="307">
        <f t="shared" si="8"/>
        <v>0</v>
      </c>
      <c r="AV13" s="307">
        <f t="shared" si="8"/>
        <v>127595</v>
      </c>
      <c r="AW13" s="307">
        <f t="shared" si="8"/>
        <v>166545</v>
      </c>
      <c r="AX13" s="307">
        <f t="shared" si="8"/>
        <v>129998</v>
      </c>
    </row>
    <row r="14" spans="1:50" ht="15" customHeight="1" x14ac:dyDescent="0.2">
      <c r="A14" s="634" t="s">
        <v>1206</v>
      </c>
      <c r="B14" s="649" t="s">
        <v>37</v>
      </c>
      <c r="C14" s="648">
        <f>SUM('Címrend kötelező 4.'!GX16)</f>
        <v>0</v>
      </c>
      <c r="D14" s="648">
        <f>SUM('Címrend kötelező 4.'!GY16)</f>
        <v>3868</v>
      </c>
      <c r="E14" s="648">
        <f>SUM('Címrend kötelező 4.'!GZ16)</f>
        <v>0</v>
      </c>
      <c r="F14" s="648">
        <f>SUM('Címrend önként 4.'!GX16)</f>
        <v>0</v>
      </c>
      <c r="G14" s="648">
        <f>SUM('Címrend önként 4.'!GY16)</f>
        <v>0</v>
      </c>
      <c r="H14" s="648">
        <f>SUM('Címrend önként 4.'!GZ16)</f>
        <v>0</v>
      </c>
      <c r="I14" s="648"/>
      <c r="J14" s="648"/>
      <c r="K14" s="648"/>
      <c r="L14" s="648">
        <f t="shared" si="28"/>
        <v>0</v>
      </c>
      <c r="M14" s="648">
        <f t="shared" si="28"/>
        <v>3868</v>
      </c>
      <c r="N14" s="648">
        <f t="shared" si="33"/>
        <v>0</v>
      </c>
      <c r="O14" s="649">
        <f>SUM('Címrend kötelező 4.'!EV16)</f>
        <v>0</v>
      </c>
      <c r="P14" s="649">
        <f>SUM('Címrend kötelező 4.'!EW16)</f>
        <v>0</v>
      </c>
      <c r="Q14" s="649">
        <f>SUM('Címrend kötelező 4.'!EX16)</f>
        <v>0</v>
      </c>
      <c r="R14" s="669"/>
      <c r="S14" s="669"/>
      <c r="T14" s="648"/>
      <c r="U14" s="648"/>
      <c r="V14" s="648"/>
      <c r="W14" s="648"/>
      <c r="X14" s="645">
        <f t="shared" si="29"/>
        <v>0</v>
      </c>
      <c r="Y14" s="645">
        <f t="shared" si="4"/>
        <v>0</v>
      </c>
      <c r="Z14" s="645">
        <f t="shared" si="4"/>
        <v>0</v>
      </c>
      <c r="AA14" s="675">
        <f>SUM('Címrend kötelező 4.'!DR16)</f>
        <v>748640</v>
      </c>
      <c r="AB14" s="649">
        <f>SUM('Címrend kötelező 4.'!DS16)</f>
        <v>903329</v>
      </c>
      <c r="AC14" s="649">
        <f>SUM('Címrend kötelező 4.'!DT16)</f>
        <v>890594</v>
      </c>
      <c r="AD14" s="669">
        <f>SUM('Címrend önként 4.'!DR16)</f>
        <v>1188189</v>
      </c>
      <c r="AE14" s="669">
        <f>SUM('Címrend önként 4.'!DS16)</f>
        <v>1453329</v>
      </c>
      <c r="AF14" s="669">
        <f>SUM('Címrend önként 4.'!DT16)</f>
        <v>1438702</v>
      </c>
      <c r="AG14" s="648"/>
      <c r="AH14" s="648"/>
      <c r="AI14" s="648"/>
      <c r="AJ14" s="307">
        <f t="shared" si="30"/>
        <v>1936829</v>
      </c>
      <c r="AK14" s="307">
        <f t="shared" si="31"/>
        <v>2356658</v>
      </c>
      <c r="AL14" s="307">
        <f t="shared" si="32"/>
        <v>2329296</v>
      </c>
      <c r="AM14" s="307">
        <f t="shared" si="27"/>
        <v>748640</v>
      </c>
      <c r="AN14" s="307">
        <f t="shared" si="8"/>
        <v>907197</v>
      </c>
      <c r="AO14" s="307">
        <f t="shared" si="8"/>
        <v>890594</v>
      </c>
      <c r="AP14" s="307">
        <f t="shared" si="8"/>
        <v>1188189</v>
      </c>
      <c r="AQ14" s="307">
        <f t="shared" si="8"/>
        <v>1453329</v>
      </c>
      <c r="AR14" s="307">
        <f t="shared" si="8"/>
        <v>1438702</v>
      </c>
      <c r="AS14" s="307">
        <f t="shared" si="8"/>
        <v>0</v>
      </c>
      <c r="AT14" s="307">
        <f t="shared" si="8"/>
        <v>0</v>
      </c>
      <c r="AU14" s="307">
        <f t="shared" si="8"/>
        <v>0</v>
      </c>
      <c r="AV14" s="307">
        <f t="shared" si="8"/>
        <v>1936829</v>
      </c>
      <c r="AW14" s="307">
        <f t="shared" si="8"/>
        <v>2360526</v>
      </c>
      <c r="AX14" s="307">
        <f t="shared" si="8"/>
        <v>2329296</v>
      </c>
    </row>
    <row r="15" spans="1:50" ht="15" customHeight="1" x14ac:dyDescent="0.2">
      <c r="A15" s="642">
        <v>12</v>
      </c>
      <c r="B15" s="649" t="s">
        <v>1207</v>
      </c>
      <c r="C15" s="648">
        <f>SUM('Címrend kötelező 4.'!GX17)</f>
        <v>0</v>
      </c>
      <c r="D15" s="648">
        <f>SUM('Címrend kötelező 4.'!GY17)</f>
        <v>0</v>
      </c>
      <c r="E15" s="648">
        <f>SUM('Címrend kötelező 4.'!GZ17)</f>
        <v>0</v>
      </c>
      <c r="F15" s="648">
        <f>SUM('Címrend önként 4.'!GX17)</f>
        <v>0</v>
      </c>
      <c r="G15" s="648">
        <f>SUM('Címrend önként 4.'!GY17)</f>
        <v>0</v>
      </c>
      <c r="H15" s="648">
        <f>SUM('Címrend önként 4.'!GZ17)</f>
        <v>0</v>
      </c>
      <c r="I15" s="648"/>
      <c r="J15" s="648"/>
      <c r="K15" s="648"/>
      <c r="L15" s="648">
        <f t="shared" si="28"/>
        <v>0</v>
      </c>
      <c r="M15" s="648">
        <f t="shared" si="28"/>
        <v>0</v>
      </c>
      <c r="N15" s="648">
        <f t="shared" si="33"/>
        <v>0</v>
      </c>
      <c r="O15" s="649">
        <f>SUM('Címrend kötelező 4.'!EV17)</f>
        <v>0</v>
      </c>
      <c r="P15" s="649">
        <f>SUM('Címrend kötelező 4.'!EW17)</f>
        <v>0</v>
      </c>
      <c r="Q15" s="649">
        <f>SUM('Címrend kötelező 4.'!EX17)</f>
        <v>0</v>
      </c>
      <c r="R15" s="669"/>
      <c r="S15" s="669"/>
      <c r="T15" s="648"/>
      <c r="U15" s="648"/>
      <c r="V15" s="648"/>
      <c r="W15" s="648"/>
      <c r="X15" s="645">
        <f t="shared" si="29"/>
        <v>0</v>
      </c>
      <c r="Y15" s="645">
        <f t="shared" si="4"/>
        <v>0</v>
      </c>
      <c r="Z15" s="645">
        <f t="shared" si="4"/>
        <v>0</v>
      </c>
      <c r="AA15" s="675">
        <f>SUM('Címrend kötelező 4.'!DR17)</f>
        <v>626397</v>
      </c>
      <c r="AB15" s="649">
        <f>SUM('Címrend kötelező 4.'!DS17)</f>
        <v>231491</v>
      </c>
      <c r="AC15" s="649">
        <f>SUM('Címrend kötelező 4.'!DT17)</f>
        <v>0</v>
      </c>
      <c r="AD15" s="669">
        <f>SUM('Címrend önként 4.'!DR17)</f>
        <v>115828</v>
      </c>
      <c r="AE15" s="669">
        <f>SUM('Címrend önként 4.'!DS17)</f>
        <v>5671</v>
      </c>
      <c r="AF15" s="669">
        <f>SUM('Címrend önként 4.'!DT17)</f>
        <v>0</v>
      </c>
      <c r="AG15" s="648"/>
      <c r="AH15" s="648"/>
      <c r="AI15" s="648"/>
      <c r="AJ15" s="307">
        <f t="shared" si="30"/>
        <v>742225</v>
      </c>
      <c r="AK15" s="307">
        <f t="shared" si="31"/>
        <v>237162</v>
      </c>
      <c r="AL15" s="307">
        <f t="shared" si="32"/>
        <v>0</v>
      </c>
      <c r="AM15" s="307">
        <f t="shared" si="27"/>
        <v>626397</v>
      </c>
      <c r="AN15" s="307">
        <f t="shared" si="8"/>
        <v>231491</v>
      </c>
      <c r="AO15" s="307">
        <f t="shared" si="8"/>
        <v>0</v>
      </c>
      <c r="AP15" s="307">
        <f t="shared" si="8"/>
        <v>115828</v>
      </c>
      <c r="AQ15" s="307">
        <f t="shared" si="8"/>
        <v>5671</v>
      </c>
      <c r="AR15" s="307">
        <f t="shared" si="8"/>
        <v>0</v>
      </c>
      <c r="AS15" s="307">
        <f t="shared" si="8"/>
        <v>0</v>
      </c>
      <c r="AT15" s="307">
        <f t="shared" si="8"/>
        <v>0</v>
      </c>
      <c r="AU15" s="307">
        <f t="shared" si="8"/>
        <v>0</v>
      </c>
      <c r="AV15" s="307">
        <f t="shared" si="8"/>
        <v>742225</v>
      </c>
      <c r="AW15" s="307">
        <f t="shared" si="8"/>
        <v>237162</v>
      </c>
      <c r="AX15" s="307">
        <f t="shared" si="8"/>
        <v>0</v>
      </c>
    </row>
    <row r="16" spans="1:50" s="647" customFormat="1" ht="15" customHeight="1" x14ac:dyDescent="0.2">
      <c r="A16" s="635" t="s">
        <v>1208</v>
      </c>
      <c r="B16" s="307" t="s">
        <v>1209</v>
      </c>
      <c r="C16" s="645">
        <f>SUM(C17:C19)</f>
        <v>64004</v>
      </c>
      <c r="D16" s="645">
        <f t="shared" ref="D16:K16" si="51">SUM(D17:D19)</f>
        <v>290059</v>
      </c>
      <c r="E16" s="645">
        <f t="shared" si="51"/>
        <v>229362</v>
      </c>
      <c r="F16" s="645">
        <f t="shared" si="51"/>
        <v>48259</v>
      </c>
      <c r="G16" s="645">
        <f t="shared" si="51"/>
        <v>166716</v>
      </c>
      <c r="H16" s="645">
        <f t="shared" si="51"/>
        <v>68123</v>
      </c>
      <c r="I16" s="645">
        <f t="shared" si="51"/>
        <v>0</v>
      </c>
      <c r="J16" s="645">
        <f t="shared" si="51"/>
        <v>0</v>
      </c>
      <c r="K16" s="645">
        <f t="shared" si="51"/>
        <v>0</v>
      </c>
      <c r="L16" s="645">
        <f t="shared" si="28"/>
        <v>112263</v>
      </c>
      <c r="M16" s="645">
        <f t="shared" si="28"/>
        <v>456775</v>
      </c>
      <c r="N16" s="645">
        <f t="shared" si="33"/>
        <v>297485</v>
      </c>
      <c r="O16" s="307">
        <f>SUM(O17:O19)</f>
        <v>34700</v>
      </c>
      <c r="P16" s="307">
        <f t="shared" ref="P16:W16" si="52">SUM(P17:P19)</f>
        <v>110793</v>
      </c>
      <c r="Q16" s="307">
        <f t="shared" si="52"/>
        <v>42767</v>
      </c>
      <c r="R16" s="645">
        <f t="shared" si="52"/>
        <v>0</v>
      </c>
      <c r="S16" s="645">
        <f t="shared" si="52"/>
        <v>0</v>
      </c>
      <c r="T16" s="645">
        <f t="shared" si="52"/>
        <v>0</v>
      </c>
      <c r="U16" s="645">
        <f t="shared" si="52"/>
        <v>0</v>
      </c>
      <c r="V16" s="645">
        <f t="shared" si="52"/>
        <v>0</v>
      </c>
      <c r="W16" s="645">
        <f t="shared" si="52"/>
        <v>0</v>
      </c>
      <c r="X16" s="645">
        <f t="shared" si="29"/>
        <v>34700</v>
      </c>
      <c r="Y16" s="645">
        <f t="shared" si="4"/>
        <v>110793</v>
      </c>
      <c r="Z16" s="645">
        <f t="shared" si="4"/>
        <v>42767</v>
      </c>
      <c r="AA16" s="719">
        <f>SUM(AA17:AA19)</f>
        <v>160600</v>
      </c>
      <c r="AB16" s="307">
        <f t="shared" ref="AB16" si="53">SUM(AB17:AB19)</f>
        <v>371178</v>
      </c>
      <c r="AC16" s="307">
        <f t="shared" ref="AC16" si="54">SUM(AC17:AC19)</f>
        <v>277379</v>
      </c>
      <c r="AD16" s="307">
        <f t="shared" ref="AD16" si="55">SUM(AD17:AD19)</f>
        <v>4767481</v>
      </c>
      <c r="AE16" s="307">
        <f t="shared" ref="AE16" si="56">SUM(AE17:AE19)</f>
        <v>12449164</v>
      </c>
      <c r="AF16" s="307">
        <f t="shared" ref="AF16" si="57">SUM(AF17:AF19)</f>
        <v>2585350</v>
      </c>
      <c r="AG16" s="307">
        <f t="shared" ref="AG16" si="58">SUM(AG17:AG19)</f>
        <v>0</v>
      </c>
      <c r="AH16" s="307">
        <f t="shared" ref="AH16" si="59">SUM(AH17:AH19)</f>
        <v>0</v>
      </c>
      <c r="AI16" s="307">
        <f t="shared" ref="AI16" si="60">SUM(AI17:AI19)</f>
        <v>0</v>
      </c>
      <c r="AJ16" s="307">
        <f t="shared" si="30"/>
        <v>4928081</v>
      </c>
      <c r="AK16" s="307">
        <f t="shared" si="31"/>
        <v>12820342</v>
      </c>
      <c r="AL16" s="307">
        <f t="shared" si="32"/>
        <v>2862729</v>
      </c>
      <c r="AM16" s="307">
        <f t="shared" si="27"/>
        <v>259304</v>
      </c>
      <c r="AN16" s="307">
        <f t="shared" si="8"/>
        <v>772030</v>
      </c>
      <c r="AO16" s="307">
        <f t="shared" si="8"/>
        <v>549508</v>
      </c>
      <c r="AP16" s="307">
        <f t="shared" si="8"/>
        <v>4815740</v>
      </c>
      <c r="AQ16" s="307">
        <f t="shared" si="8"/>
        <v>12615880</v>
      </c>
      <c r="AR16" s="307">
        <f t="shared" si="8"/>
        <v>2653473</v>
      </c>
      <c r="AS16" s="307">
        <f t="shared" si="8"/>
        <v>0</v>
      </c>
      <c r="AT16" s="307">
        <f t="shared" si="8"/>
        <v>0</v>
      </c>
      <c r="AU16" s="307">
        <f t="shared" si="8"/>
        <v>0</v>
      </c>
      <c r="AV16" s="307">
        <f t="shared" si="8"/>
        <v>5075044</v>
      </c>
      <c r="AW16" s="307">
        <f t="shared" si="8"/>
        <v>13387910</v>
      </c>
      <c r="AX16" s="307">
        <f t="shared" si="8"/>
        <v>3202981</v>
      </c>
    </row>
    <row r="17" spans="1:50" ht="15" customHeight="1" x14ac:dyDescent="0.2">
      <c r="A17" s="642">
        <v>14</v>
      </c>
      <c r="B17" s="649" t="s">
        <v>3</v>
      </c>
      <c r="C17" s="648">
        <f>SUM('Címrend kötelező 4.'!GX19)</f>
        <v>43021</v>
      </c>
      <c r="D17" s="648">
        <f>SUM('Címrend kötelező 4.'!GY19)</f>
        <v>212328</v>
      </c>
      <c r="E17" s="648">
        <f>SUM('Címrend kötelező 4.'!GZ19)</f>
        <v>189467</v>
      </c>
      <c r="F17" s="648">
        <f>SUM('Címrend önként 4.'!GX19)</f>
        <v>25222</v>
      </c>
      <c r="G17" s="648">
        <f>SUM('Címrend önként 4.'!GY19)</f>
        <v>82963</v>
      </c>
      <c r="H17" s="648">
        <f>SUM('Címrend önként 4.'!GZ19)</f>
        <v>14858</v>
      </c>
      <c r="I17" s="648"/>
      <c r="J17" s="648"/>
      <c r="K17" s="648"/>
      <c r="L17" s="645">
        <f t="shared" si="28"/>
        <v>68243</v>
      </c>
      <c r="M17" s="645">
        <f t="shared" si="28"/>
        <v>295291</v>
      </c>
      <c r="N17" s="645">
        <f t="shared" si="33"/>
        <v>204325</v>
      </c>
      <c r="O17" s="649">
        <f>SUM('Címrend kötelező 4.'!EV19)</f>
        <v>29200</v>
      </c>
      <c r="P17" s="649">
        <f>SUM('Címrend kötelező 4.'!EW19)</f>
        <v>82993</v>
      </c>
      <c r="Q17" s="649">
        <f>SUM('Címrend kötelező 4.'!EX19)</f>
        <v>42767</v>
      </c>
      <c r="R17" s="669"/>
      <c r="S17" s="669"/>
      <c r="T17" s="648"/>
      <c r="U17" s="648"/>
      <c r="V17" s="648"/>
      <c r="W17" s="648"/>
      <c r="X17" s="645">
        <f t="shared" si="29"/>
        <v>29200</v>
      </c>
      <c r="Y17" s="645">
        <f t="shared" si="4"/>
        <v>82993</v>
      </c>
      <c r="Z17" s="645">
        <f t="shared" si="4"/>
        <v>42767</v>
      </c>
      <c r="AA17" s="675">
        <f>SUM('Címrend kötelező 4.'!DR19)</f>
        <v>3300</v>
      </c>
      <c r="AB17" s="649">
        <f>SUM('Címrend kötelező 4.'!DS19)</f>
        <v>165953</v>
      </c>
      <c r="AC17" s="649">
        <f>SUM('Címrend kötelező 4.'!DT19)</f>
        <v>154262</v>
      </c>
      <c r="AD17" s="669">
        <f>SUM('Címrend önként 4.'!DR19)</f>
        <v>453050</v>
      </c>
      <c r="AE17" s="669">
        <f>SUM('Címrend önként 4.'!DS19)</f>
        <v>3696830</v>
      </c>
      <c r="AF17" s="669">
        <f>SUM('Címrend önként 4.'!DT19)</f>
        <v>651477</v>
      </c>
      <c r="AG17" s="648"/>
      <c r="AH17" s="648"/>
      <c r="AI17" s="648"/>
      <c r="AJ17" s="307">
        <f t="shared" si="30"/>
        <v>456350</v>
      </c>
      <c r="AK17" s="307">
        <f t="shared" si="31"/>
        <v>3862783</v>
      </c>
      <c r="AL17" s="307">
        <f t="shared" si="32"/>
        <v>805739</v>
      </c>
      <c r="AM17" s="307">
        <f t="shared" si="27"/>
        <v>75521</v>
      </c>
      <c r="AN17" s="307">
        <f t="shared" si="8"/>
        <v>461274</v>
      </c>
      <c r="AO17" s="307">
        <f t="shared" si="8"/>
        <v>386496</v>
      </c>
      <c r="AP17" s="307">
        <f t="shared" si="8"/>
        <v>478272</v>
      </c>
      <c r="AQ17" s="307">
        <f t="shared" si="8"/>
        <v>3779793</v>
      </c>
      <c r="AR17" s="307">
        <f t="shared" si="8"/>
        <v>666335</v>
      </c>
      <c r="AS17" s="307">
        <f t="shared" si="8"/>
        <v>0</v>
      </c>
      <c r="AT17" s="307">
        <f t="shared" si="8"/>
        <v>0</v>
      </c>
      <c r="AU17" s="307">
        <f t="shared" si="8"/>
        <v>0</v>
      </c>
      <c r="AV17" s="307">
        <f t="shared" si="8"/>
        <v>553793</v>
      </c>
      <c r="AW17" s="307">
        <f t="shared" si="8"/>
        <v>4241067</v>
      </c>
      <c r="AX17" s="307">
        <f t="shared" si="8"/>
        <v>1052831</v>
      </c>
    </row>
    <row r="18" spans="1:50" ht="15" customHeight="1" x14ac:dyDescent="0.2">
      <c r="A18" s="634" t="s">
        <v>1210</v>
      </c>
      <c r="B18" s="649" t="s">
        <v>4</v>
      </c>
      <c r="C18" s="648">
        <f>SUM('Címrend kötelező 4.'!GX20)</f>
        <v>20983</v>
      </c>
      <c r="D18" s="648">
        <f>SUM('Címrend kötelező 4.'!GY20)</f>
        <v>77731</v>
      </c>
      <c r="E18" s="648">
        <f>SUM('Címrend kötelező 4.'!GZ20)</f>
        <v>39895</v>
      </c>
      <c r="F18" s="648">
        <f>SUM('Címrend önként 4.'!GX20)</f>
        <v>23037</v>
      </c>
      <c r="G18" s="648">
        <f>SUM('Címrend önként 4.'!GY20)</f>
        <v>83753</v>
      </c>
      <c r="H18" s="648">
        <f>SUM('Címrend önként 4.'!GZ20)</f>
        <v>53265</v>
      </c>
      <c r="I18" s="648"/>
      <c r="J18" s="648"/>
      <c r="K18" s="648"/>
      <c r="L18" s="645">
        <f t="shared" si="28"/>
        <v>44020</v>
      </c>
      <c r="M18" s="645">
        <f t="shared" si="28"/>
        <v>161484</v>
      </c>
      <c r="N18" s="645">
        <f t="shared" si="33"/>
        <v>93160</v>
      </c>
      <c r="O18" s="649">
        <f>SUM('Címrend kötelező 4.'!EV20)</f>
        <v>5500</v>
      </c>
      <c r="P18" s="649">
        <f>SUM('Címrend kötelező 4.'!EW20)</f>
        <v>27800</v>
      </c>
      <c r="Q18" s="649">
        <f>SUM('Címrend kötelező 4.'!EX20)</f>
        <v>0</v>
      </c>
      <c r="R18" s="669"/>
      <c r="S18" s="669"/>
      <c r="T18" s="648"/>
      <c r="U18" s="648"/>
      <c r="V18" s="648"/>
      <c r="W18" s="648"/>
      <c r="X18" s="645">
        <f t="shared" si="29"/>
        <v>5500</v>
      </c>
      <c r="Y18" s="645">
        <f t="shared" si="4"/>
        <v>27800</v>
      </c>
      <c r="Z18" s="645">
        <f t="shared" si="4"/>
        <v>0</v>
      </c>
      <c r="AA18" s="675">
        <f>SUM('Címrend kötelező 4.'!DR20)</f>
        <v>0</v>
      </c>
      <c r="AB18" s="649">
        <f>SUM('Címrend kötelező 4.'!DS20)</f>
        <v>13448</v>
      </c>
      <c r="AC18" s="649">
        <f>SUM('Címrend kötelező 4.'!DT20)</f>
        <v>7100</v>
      </c>
      <c r="AD18" s="669">
        <f>SUM('Címrend önként 4.'!DR20)</f>
        <v>2176059</v>
      </c>
      <c r="AE18" s="669">
        <f>SUM('Címrend önként 4.'!DS20)</f>
        <v>4344661</v>
      </c>
      <c r="AF18" s="669">
        <f>SUM('Címrend önként 4.'!DT20)</f>
        <v>703670</v>
      </c>
      <c r="AG18" s="648"/>
      <c r="AH18" s="648"/>
      <c r="AI18" s="648"/>
      <c r="AJ18" s="307">
        <f t="shared" si="30"/>
        <v>2176059</v>
      </c>
      <c r="AK18" s="307">
        <f t="shared" si="31"/>
        <v>4358109</v>
      </c>
      <c r="AL18" s="307">
        <f t="shared" si="32"/>
        <v>710770</v>
      </c>
      <c r="AM18" s="307">
        <f t="shared" si="27"/>
        <v>26483</v>
      </c>
      <c r="AN18" s="307">
        <f t="shared" si="8"/>
        <v>118979</v>
      </c>
      <c r="AO18" s="307">
        <f t="shared" si="8"/>
        <v>46995</v>
      </c>
      <c r="AP18" s="307">
        <f t="shared" si="8"/>
        <v>2199096</v>
      </c>
      <c r="AQ18" s="307">
        <f t="shared" si="8"/>
        <v>4428414</v>
      </c>
      <c r="AR18" s="307">
        <f t="shared" si="8"/>
        <v>756935</v>
      </c>
      <c r="AS18" s="307">
        <f t="shared" si="8"/>
        <v>0</v>
      </c>
      <c r="AT18" s="307">
        <f t="shared" si="8"/>
        <v>0</v>
      </c>
      <c r="AU18" s="307">
        <f t="shared" si="8"/>
        <v>0</v>
      </c>
      <c r="AV18" s="307">
        <f t="shared" si="8"/>
        <v>2225579</v>
      </c>
      <c r="AW18" s="307">
        <f t="shared" si="8"/>
        <v>4547393</v>
      </c>
      <c r="AX18" s="307">
        <f t="shared" si="8"/>
        <v>803930</v>
      </c>
    </row>
    <row r="19" spans="1:50" s="647" customFormat="1" ht="15" customHeight="1" x14ac:dyDescent="0.2">
      <c r="A19" s="641">
        <v>16</v>
      </c>
      <c r="B19" s="307" t="s">
        <v>1211</v>
      </c>
      <c r="C19" s="645">
        <f>SUM(C20:C23)</f>
        <v>0</v>
      </c>
      <c r="D19" s="645">
        <f t="shared" ref="D19:K19" si="61">SUM(D20:D23)</f>
        <v>0</v>
      </c>
      <c r="E19" s="645">
        <f t="shared" si="61"/>
        <v>0</v>
      </c>
      <c r="F19" s="645">
        <f t="shared" si="61"/>
        <v>0</v>
      </c>
      <c r="G19" s="645">
        <f t="shared" si="61"/>
        <v>0</v>
      </c>
      <c r="H19" s="645">
        <f t="shared" si="61"/>
        <v>0</v>
      </c>
      <c r="I19" s="645">
        <f t="shared" si="61"/>
        <v>0</v>
      </c>
      <c r="J19" s="645">
        <f t="shared" si="61"/>
        <v>0</v>
      </c>
      <c r="K19" s="645">
        <f t="shared" si="61"/>
        <v>0</v>
      </c>
      <c r="L19" s="645">
        <f t="shared" si="28"/>
        <v>0</v>
      </c>
      <c r="M19" s="645">
        <f t="shared" si="28"/>
        <v>0</v>
      </c>
      <c r="N19" s="645">
        <f t="shared" si="33"/>
        <v>0</v>
      </c>
      <c r="O19" s="307">
        <f>SUM(O20:O23)</f>
        <v>0</v>
      </c>
      <c r="P19" s="307">
        <f t="shared" ref="P19:W19" si="62">SUM(P20:P23)</f>
        <v>0</v>
      </c>
      <c r="Q19" s="307">
        <f t="shared" si="62"/>
        <v>0</v>
      </c>
      <c r="R19" s="645">
        <f t="shared" si="62"/>
        <v>0</v>
      </c>
      <c r="S19" s="645">
        <f t="shared" si="62"/>
        <v>0</v>
      </c>
      <c r="T19" s="645">
        <f t="shared" si="62"/>
        <v>0</v>
      </c>
      <c r="U19" s="645">
        <f t="shared" si="62"/>
        <v>0</v>
      </c>
      <c r="V19" s="645">
        <f t="shared" si="62"/>
        <v>0</v>
      </c>
      <c r="W19" s="645">
        <f t="shared" si="62"/>
        <v>0</v>
      </c>
      <c r="X19" s="645">
        <f t="shared" si="29"/>
        <v>0</v>
      </c>
      <c r="Y19" s="645">
        <f t="shared" si="4"/>
        <v>0</v>
      </c>
      <c r="Z19" s="645">
        <f t="shared" si="4"/>
        <v>0</v>
      </c>
      <c r="AA19" s="719">
        <f>SUM(AA20:AA23)</f>
        <v>157300</v>
      </c>
      <c r="AB19" s="307">
        <f t="shared" ref="AB19" si="63">SUM(AB20:AB23)</f>
        <v>191777</v>
      </c>
      <c r="AC19" s="307">
        <f t="shared" ref="AC19" si="64">SUM(AC20:AC23)</f>
        <v>116017</v>
      </c>
      <c r="AD19" s="307">
        <f t="shared" ref="AD19" si="65">SUM(AD20:AD23)</f>
        <v>2138372</v>
      </c>
      <c r="AE19" s="307">
        <f t="shared" ref="AE19" si="66">SUM(AE20:AE23)</f>
        <v>4407673</v>
      </c>
      <c r="AF19" s="307">
        <f t="shared" ref="AF19" si="67">SUM(AF20:AF23)</f>
        <v>1230203</v>
      </c>
      <c r="AG19" s="307">
        <f t="shared" ref="AG19" si="68">SUM(AG20:AG23)</f>
        <v>0</v>
      </c>
      <c r="AH19" s="307">
        <f t="shared" ref="AH19" si="69">SUM(AH20:AH23)</f>
        <v>0</v>
      </c>
      <c r="AI19" s="307">
        <f t="shared" ref="AI19" si="70">SUM(AI20:AI23)</f>
        <v>0</v>
      </c>
      <c r="AJ19" s="307">
        <f t="shared" si="30"/>
        <v>2295672</v>
      </c>
      <c r="AK19" s="307">
        <f t="shared" si="31"/>
        <v>4599450</v>
      </c>
      <c r="AL19" s="307">
        <f t="shared" si="32"/>
        <v>1346220</v>
      </c>
      <c r="AM19" s="307">
        <f t="shared" si="27"/>
        <v>157300</v>
      </c>
      <c r="AN19" s="307">
        <f t="shared" si="8"/>
        <v>191777</v>
      </c>
      <c r="AO19" s="307">
        <f t="shared" si="8"/>
        <v>116017</v>
      </c>
      <c r="AP19" s="307">
        <f t="shared" si="8"/>
        <v>2138372</v>
      </c>
      <c r="AQ19" s="307">
        <f t="shared" si="8"/>
        <v>4407673</v>
      </c>
      <c r="AR19" s="307">
        <f t="shared" si="8"/>
        <v>1230203</v>
      </c>
      <c r="AS19" s="307">
        <f t="shared" si="8"/>
        <v>0</v>
      </c>
      <c r="AT19" s="307">
        <f t="shared" si="8"/>
        <v>0</v>
      </c>
      <c r="AU19" s="307">
        <f t="shared" si="8"/>
        <v>0</v>
      </c>
      <c r="AV19" s="307">
        <f t="shared" si="8"/>
        <v>2295672</v>
      </c>
      <c r="AW19" s="307">
        <f t="shared" si="8"/>
        <v>4599450</v>
      </c>
      <c r="AX19" s="307">
        <f t="shared" si="8"/>
        <v>1346220</v>
      </c>
    </row>
    <row r="20" spans="1:50" ht="15" customHeight="1" x14ac:dyDescent="0.2">
      <c r="A20" s="634" t="s">
        <v>1212</v>
      </c>
      <c r="B20" s="649" t="s">
        <v>1213</v>
      </c>
      <c r="C20" s="648">
        <f>SUM('Címrend kötelező 4.'!GX22)</f>
        <v>0</v>
      </c>
      <c r="D20" s="648">
        <f>SUM('Címrend kötelező 4.'!GY22)</f>
        <v>0</v>
      </c>
      <c r="E20" s="648">
        <f>SUM('Címrend kötelező 4.'!GZ22)</f>
        <v>0</v>
      </c>
      <c r="F20" s="648">
        <f>SUM('Címrend önként 4.'!GX22)</f>
        <v>0</v>
      </c>
      <c r="G20" s="648">
        <f>SUM('Címrend önként 4.'!GY22)</f>
        <v>0</v>
      </c>
      <c r="H20" s="648">
        <f>SUM('Címrend önként 4.'!GZ22)</f>
        <v>0</v>
      </c>
      <c r="I20" s="648"/>
      <c r="J20" s="648"/>
      <c r="K20" s="648"/>
      <c r="L20" s="645">
        <f t="shared" si="28"/>
        <v>0</v>
      </c>
      <c r="M20" s="645">
        <f t="shared" si="28"/>
        <v>0</v>
      </c>
      <c r="N20" s="645">
        <f t="shared" si="33"/>
        <v>0</v>
      </c>
      <c r="O20" s="649">
        <f>SUM('Címrend kötelező 4.'!EV22)</f>
        <v>0</v>
      </c>
      <c r="P20" s="649">
        <f>SUM('Címrend kötelező 4.'!EW22)</f>
        <v>0</v>
      </c>
      <c r="Q20" s="649">
        <f>SUM('Címrend kötelező 4.'!EX22)</f>
        <v>0</v>
      </c>
      <c r="R20" s="669"/>
      <c r="S20" s="669"/>
      <c r="T20" s="648"/>
      <c r="U20" s="648"/>
      <c r="V20" s="648"/>
      <c r="W20" s="648"/>
      <c r="X20" s="645">
        <f t="shared" si="29"/>
        <v>0</v>
      </c>
      <c r="Y20" s="645">
        <f t="shared" si="29"/>
        <v>0</v>
      </c>
      <c r="Z20" s="645">
        <f t="shared" si="29"/>
        <v>0</v>
      </c>
      <c r="AA20" s="675">
        <f>SUM('Címrend kötelező 4.'!DR22)</f>
        <v>0</v>
      </c>
      <c r="AB20" s="649">
        <f>SUM('Címrend kötelező 4.'!DS22)</f>
        <v>0</v>
      </c>
      <c r="AC20" s="649">
        <f>SUM('Címrend kötelező 4.'!DT22)</f>
        <v>0</v>
      </c>
      <c r="AD20" s="669">
        <f>SUM('Címrend önként 4.'!DR22)</f>
        <v>500000</v>
      </c>
      <c r="AE20" s="669">
        <f>SUM('Címrend önként 4.'!DS22)</f>
        <v>1071328</v>
      </c>
      <c r="AF20" s="669">
        <f>SUM('Címrend önként 4.'!DT22)</f>
        <v>509692</v>
      </c>
      <c r="AG20" s="648"/>
      <c r="AH20" s="648"/>
      <c r="AI20" s="648"/>
      <c r="AJ20" s="307">
        <f t="shared" si="30"/>
        <v>500000</v>
      </c>
      <c r="AK20" s="307">
        <f t="shared" si="31"/>
        <v>1071328</v>
      </c>
      <c r="AL20" s="307">
        <f t="shared" si="32"/>
        <v>509692</v>
      </c>
      <c r="AM20" s="307">
        <f t="shared" si="27"/>
        <v>0</v>
      </c>
      <c r="AN20" s="307">
        <f t="shared" si="27"/>
        <v>0</v>
      </c>
      <c r="AO20" s="307">
        <f t="shared" si="27"/>
        <v>0</v>
      </c>
      <c r="AP20" s="307">
        <f t="shared" si="27"/>
        <v>500000</v>
      </c>
      <c r="AQ20" s="307">
        <f t="shared" si="27"/>
        <v>1071328</v>
      </c>
      <c r="AR20" s="307">
        <f t="shared" ref="AR20:AW67" si="71">SUM(H20,T20,AF20)</f>
        <v>509692</v>
      </c>
      <c r="AS20" s="307">
        <f t="shared" si="71"/>
        <v>0</v>
      </c>
      <c r="AT20" s="307">
        <f t="shared" si="71"/>
        <v>0</v>
      </c>
      <c r="AU20" s="307">
        <f t="shared" si="71"/>
        <v>0</v>
      </c>
      <c r="AV20" s="307">
        <f t="shared" si="71"/>
        <v>500000</v>
      </c>
      <c r="AW20" s="307">
        <f t="shared" si="71"/>
        <v>1071328</v>
      </c>
      <c r="AX20" s="307">
        <f t="shared" ref="AX20:AX67" si="72">SUM(N20,Z20,AL20)</f>
        <v>509692</v>
      </c>
    </row>
    <row r="21" spans="1:50" ht="15" customHeight="1" x14ac:dyDescent="0.2">
      <c r="A21" s="634" t="s">
        <v>1214</v>
      </c>
      <c r="B21" s="649" t="s">
        <v>5</v>
      </c>
      <c r="C21" s="648">
        <f>SUM('Címrend kötelező 4.'!GX23)</f>
        <v>0</v>
      </c>
      <c r="D21" s="648">
        <f>SUM('Címrend kötelező 4.'!GY23)</f>
        <v>0</v>
      </c>
      <c r="E21" s="648">
        <f>SUM('Címrend kötelező 4.'!GZ23)</f>
        <v>0</v>
      </c>
      <c r="F21" s="648">
        <f>SUM('Címrend önként 4.'!GX23)</f>
        <v>0</v>
      </c>
      <c r="G21" s="648">
        <f>SUM('Címrend önként 4.'!GY23)</f>
        <v>0</v>
      </c>
      <c r="H21" s="648">
        <f>SUM('Címrend önként 4.'!GZ23)</f>
        <v>0</v>
      </c>
      <c r="I21" s="648"/>
      <c r="J21" s="648"/>
      <c r="K21" s="648"/>
      <c r="L21" s="645">
        <f t="shared" si="28"/>
        <v>0</v>
      </c>
      <c r="M21" s="645">
        <f t="shared" si="28"/>
        <v>0</v>
      </c>
      <c r="N21" s="645">
        <f t="shared" si="33"/>
        <v>0</v>
      </c>
      <c r="O21" s="649">
        <f>SUM('Címrend kötelező 4.'!EV23)</f>
        <v>0</v>
      </c>
      <c r="P21" s="649">
        <f>SUM('Címrend kötelező 4.'!EW23)</f>
        <v>0</v>
      </c>
      <c r="Q21" s="649">
        <f>SUM('Címrend kötelező 4.'!EX23)</f>
        <v>0</v>
      </c>
      <c r="R21" s="669"/>
      <c r="S21" s="669"/>
      <c r="T21" s="648"/>
      <c r="U21" s="648"/>
      <c r="V21" s="648"/>
      <c r="W21" s="648"/>
      <c r="X21" s="645">
        <f t="shared" si="29"/>
        <v>0</v>
      </c>
      <c r="Y21" s="645">
        <f t="shared" si="29"/>
        <v>0</v>
      </c>
      <c r="Z21" s="645">
        <f t="shared" si="29"/>
        <v>0</v>
      </c>
      <c r="AA21" s="675">
        <f>SUM('Címrend kötelező 4.'!DR23)</f>
        <v>15300</v>
      </c>
      <c r="AB21" s="649">
        <f>SUM('Címrend kötelező 4.'!DS23)</f>
        <v>15300</v>
      </c>
      <c r="AC21" s="649">
        <f>SUM('Címrend kötelező 4.'!DT23)</f>
        <v>15300</v>
      </c>
      <c r="AD21" s="669">
        <f>SUM('Címrend önként 4.'!DR23)</f>
        <v>0</v>
      </c>
      <c r="AE21" s="669">
        <f>SUM('Címrend önként 4.'!DS23)</f>
        <v>230833</v>
      </c>
      <c r="AF21" s="669">
        <f>SUM('Címrend önként 4.'!DT23)</f>
        <v>4950</v>
      </c>
      <c r="AG21" s="648"/>
      <c r="AH21" s="648"/>
      <c r="AI21" s="648"/>
      <c r="AJ21" s="307">
        <f t="shared" si="30"/>
        <v>15300</v>
      </c>
      <c r="AK21" s="307">
        <f t="shared" si="31"/>
        <v>246133</v>
      </c>
      <c r="AL21" s="307">
        <f t="shared" si="32"/>
        <v>20250</v>
      </c>
      <c r="AM21" s="307">
        <f t="shared" si="27"/>
        <v>15300</v>
      </c>
      <c r="AN21" s="307">
        <f t="shared" si="27"/>
        <v>15300</v>
      </c>
      <c r="AO21" s="307">
        <f t="shared" si="27"/>
        <v>15300</v>
      </c>
      <c r="AP21" s="307">
        <f t="shared" si="27"/>
        <v>0</v>
      </c>
      <c r="AQ21" s="307">
        <f t="shared" si="27"/>
        <v>230833</v>
      </c>
      <c r="AR21" s="307">
        <f t="shared" si="71"/>
        <v>4950</v>
      </c>
      <c r="AS21" s="307">
        <f t="shared" si="71"/>
        <v>0</v>
      </c>
      <c r="AT21" s="307">
        <f t="shared" si="71"/>
        <v>0</v>
      </c>
      <c r="AU21" s="307">
        <f t="shared" si="71"/>
        <v>0</v>
      </c>
      <c r="AV21" s="307">
        <f t="shared" si="71"/>
        <v>15300</v>
      </c>
      <c r="AW21" s="307">
        <f t="shared" si="71"/>
        <v>246133</v>
      </c>
      <c r="AX21" s="307">
        <f t="shared" si="72"/>
        <v>20250</v>
      </c>
    </row>
    <row r="22" spans="1:50" ht="15" customHeight="1" x14ac:dyDescent="0.2">
      <c r="A22" s="642">
        <v>19</v>
      </c>
      <c r="B22" s="649" t="s">
        <v>6</v>
      </c>
      <c r="C22" s="648">
        <f>SUM('Címrend kötelező 4.'!GX24)</f>
        <v>0</v>
      </c>
      <c r="D22" s="648">
        <f>SUM('Címrend kötelező 4.'!GY24)</f>
        <v>0</v>
      </c>
      <c r="E22" s="648">
        <f>SUM('Címrend kötelező 4.'!GZ24)</f>
        <v>0</v>
      </c>
      <c r="F22" s="648">
        <f>SUM('Címrend önként 4.'!GX24)</f>
        <v>0</v>
      </c>
      <c r="G22" s="648">
        <f>SUM('Címrend önként 4.'!GY24)</f>
        <v>0</v>
      </c>
      <c r="H22" s="648">
        <f>SUM('Címrend önként 4.'!GZ24)</f>
        <v>0</v>
      </c>
      <c r="I22" s="648"/>
      <c r="J22" s="648"/>
      <c r="K22" s="648"/>
      <c r="L22" s="645">
        <f t="shared" ref="L22:L23" si="73">C22+F22+I22</f>
        <v>0</v>
      </c>
      <c r="M22" s="645">
        <f t="shared" ref="M22:M25" si="74">D22+G22+J22</f>
        <v>0</v>
      </c>
      <c r="N22" s="645">
        <f t="shared" si="33"/>
        <v>0</v>
      </c>
      <c r="O22" s="649">
        <f>SUM('Címrend kötelező 4.'!EV24)</f>
        <v>0</v>
      </c>
      <c r="P22" s="649">
        <f>SUM('Címrend kötelező 4.'!EW24)</f>
        <v>0</v>
      </c>
      <c r="Q22" s="649">
        <f>SUM('Címrend kötelező 4.'!EX24)</f>
        <v>0</v>
      </c>
      <c r="R22" s="669"/>
      <c r="S22" s="669"/>
      <c r="T22" s="648"/>
      <c r="U22" s="648"/>
      <c r="V22" s="648"/>
      <c r="W22" s="648"/>
      <c r="X22" s="645">
        <f t="shared" si="29"/>
        <v>0</v>
      </c>
      <c r="Y22" s="645">
        <f t="shared" si="29"/>
        <v>0</v>
      </c>
      <c r="Z22" s="645">
        <f t="shared" si="29"/>
        <v>0</v>
      </c>
      <c r="AA22" s="675">
        <f>SUM('Címrend kötelező 4.'!DR24)</f>
        <v>142000</v>
      </c>
      <c r="AB22" s="649">
        <f>SUM('Címrend kötelező 4.'!DS24)</f>
        <v>176477</v>
      </c>
      <c r="AC22" s="649">
        <f>SUM('Címrend kötelező 4.'!DT24)</f>
        <v>100717</v>
      </c>
      <c r="AD22" s="669">
        <f>SUM('Címrend önként 4.'!DR24)</f>
        <v>720235</v>
      </c>
      <c r="AE22" s="669">
        <f>SUM('Címrend önként 4.'!DS24)</f>
        <v>1888708</v>
      </c>
      <c r="AF22" s="669">
        <f>SUM('Címrend önként 4.'!DT24)</f>
        <v>715561</v>
      </c>
      <c r="AG22" s="648"/>
      <c r="AH22" s="648"/>
      <c r="AI22" s="648"/>
      <c r="AJ22" s="307">
        <f t="shared" si="30"/>
        <v>862235</v>
      </c>
      <c r="AK22" s="307">
        <f t="shared" si="31"/>
        <v>2065185</v>
      </c>
      <c r="AL22" s="307">
        <f t="shared" si="32"/>
        <v>816278</v>
      </c>
      <c r="AM22" s="307">
        <f t="shared" si="27"/>
        <v>142000</v>
      </c>
      <c r="AN22" s="307">
        <f t="shared" si="27"/>
        <v>176477</v>
      </c>
      <c r="AO22" s="307">
        <f t="shared" si="27"/>
        <v>100717</v>
      </c>
      <c r="AP22" s="307">
        <f t="shared" si="27"/>
        <v>720235</v>
      </c>
      <c r="AQ22" s="307">
        <f t="shared" si="27"/>
        <v>1888708</v>
      </c>
      <c r="AR22" s="307">
        <f t="shared" si="71"/>
        <v>715561</v>
      </c>
      <c r="AS22" s="307">
        <f t="shared" si="71"/>
        <v>0</v>
      </c>
      <c r="AT22" s="307">
        <f t="shared" si="71"/>
        <v>0</v>
      </c>
      <c r="AU22" s="307">
        <f t="shared" si="71"/>
        <v>0</v>
      </c>
      <c r="AV22" s="307">
        <f t="shared" si="71"/>
        <v>862235</v>
      </c>
      <c r="AW22" s="307">
        <f t="shared" si="71"/>
        <v>2065185</v>
      </c>
      <c r="AX22" s="307">
        <f t="shared" si="72"/>
        <v>816278</v>
      </c>
    </row>
    <row r="23" spans="1:50" ht="15" customHeight="1" x14ac:dyDescent="0.2">
      <c r="A23" s="634" t="s">
        <v>1215</v>
      </c>
      <c r="B23" s="649" t="s">
        <v>504</v>
      </c>
      <c r="C23" s="648">
        <f>SUM('Címrend kötelező 4.'!GX25)</f>
        <v>0</v>
      </c>
      <c r="D23" s="648">
        <f>SUM('Címrend kötelező 4.'!GY25)</f>
        <v>0</v>
      </c>
      <c r="E23" s="648">
        <f>SUM('Címrend kötelező 4.'!GZ25)</f>
        <v>0</v>
      </c>
      <c r="F23" s="648">
        <f>SUM('Címrend önként 4.'!GX25)</f>
        <v>0</v>
      </c>
      <c r="G23" s="648">
        <f>SUM('Címrend önként 4.'!GY25)</f>
        <v>0</v>
      </c>
      <c r="H23" s="648">
        <f>SUM('Címrend önként 4.'!GZ25)</f>
        <v>0</v>
      </c>
      <c r="I23" s="648"/>
      <c r="J23" s="648"/>
      <c r="K23" s="648"/>
      <c r="L23" s="645">
        <f t="shared" si="73"/>
        <v>0</v>
      </c>
      <c r="M23" s="645">
        <f t="shared" si="74"/>
        <v>0</v>
      </c>
      <c r="N23" s="645">
        <f t="shared" si="33"/>
        <v>0</v>
      </c>
      <c r="O23" s="649">
        <f>SUM('Címrend kötelező 4.'!EV25)</f>
        <v>0</v>
      </c>
      <c r="P23" s="649">
        <f>SUM('Címrend kötelező 4.'!EW25)</f>
        <v>0</v>
      </c>
      <c r="Q23" s="649">
        <f>SUM('Címrend kötelező 4.'!EX25)</f>
        <v>0</v>
      </c>
      <c r="R23" s="669"/>
      <c r="S23" s="669"/>
      <c r="T23" s="648"/>
      <c r="U23" s="648"/>
      <c r="V23" s="648"/>
      <c r="W23" s="648"/>
      <c r="X23" s="645">
        <f t="shared" si="29"/>
        <v>0</v>
      </c>
      <c r="Y23" s="645">
        <f t="shared" si="29"/>
        <v>0</v>
      </c>
      <c r="Z23" s="645">
        <f t="shared" si="29"/>
        <v>0</v>
      </c>
      <c r="AA23" s="675">
        <f>SUM('Címrend kötelező 4.'!DR25)</f>
        <v>0</v>
      </c>
      <c r="AB23" s="649">
        <f>SUM('Címrend kötelező 4.'!DS25)</f>
        <v>0</v>
      </c>
      <c r="AC23" s="649">
        <f>SUM('Címrend kötelező 4.'!DT25)</f>
        <v>0</v>
      </c>
      <c r="AD23" s="669">
        <f>SUM('Címrend önként 4.'!DR25)</f>
        <v>918137</v>
      </c>
      <c r="AE23" s="669">
        <f>SUM('Címrend önként 4.'!DS25)</f>
        <v>1216804</v>
      </c>
      <c r="AF23" s="669">
        <f>SUM('Címrend önként 4.'!DT25)</f>
        <v>0</v>
      </c>
      <c r="AG23" s="648"/>
      <c r="AH23" s="648"/>
      <c r="AI23" s="648"/>
      <c r="AJ23" s="307">
        <f t="shared" si="30"/>
        <v>918137</v>
      </c>
      <c r="AK23" s="307">
        <f t="shared" si="31"/>
        <v>1216804</v>
      </c>
      <c r="AL23" s="307">
        <f t="shared" si="32"/>
        <v>0</v>
      </c>
      <c r="AM23" s="307">
        <f t="shared" si="27"/>
        <v>0</v>
      </c>
      <c r="AN23" s="307">
        <f t="shared" si="27"/>
        <v>0</v>
      </c>
      <c r="AO23" s="307">
        <f t="shared" si="27"/>
        <v>0</v>
      </c>
      <c r="AP23" s="307">
        <f t="shared" si="27"/>
        <v>918137</v>
      </c>
      <c r="AQ23" s="307">
        <f t="shared" si="27"/>
        <v>1216804</v>
      </c>
      <c r="AR23" s="307">
        <f t="shared" si="71"/>
        <v>0</v>
      </c>
      <c r="AS23" s="307">
        <f t="shared" si="71"/>
        <v>0</v>
      </c>
      <c r="AT23" s="307">
        <f t="shared" si="71"/>
        <v>0</v>
      </c>
      <c r="AU23" s="307">
        <f t="shared" si="71"/>
        <v>0</v>
      </c>
      <c r="AV23" s="307">
        <f t="shared" si="71"/>
        <v>918137</v>
      </c>
      <c r="AW23" s="307">
        <f t="shared" si="71"/>
        <v>1216804</v>
      </c>
      <c r="AX23" s="307">
        <f t="shared" si="72"/>
        <v>0</v>
      </c>
    </row>
    <row r="24" spans="1:50" s="647" customFormat="1" ht="15" customHeight="1" thickBot="1" x14ac:dyDescent="0.25">
      <c r="A24" s="655" t="s">
        <v>1216</v>
      </c>
      <c r="B24" s="660" t="s">
        <v>1217</v>
      </c>
      <c r="C24" s="652">
        <f>SUM(C5,C16)</f>
        <v>5372870</v>
      </c>
      <c r="D24" s="652">
        <f t="shared" ref="D24:K24" si="75">SUM(D5,D16)</f>
        <v>6270829</v>
      </c>
      <c r="E24" s="652">
        <f t="shared" si="75"/>
        <v>5836274</v>
      </c>
      <c r="F24" s="652">
        <f t="shared" si="75"/>
        <v>542697</v>
      </c>
      <c r="G24" s="652">
        <f t="shared" si="75"/>
        <v>1398815</v>
      </c>
      <c r="H24" s="652">
        <f t="shared" si="75"/>
        <v>829831</v>
      </c>
      <c r="I24" s="652">
        <f t="shared" si="75"/>
        <v>0</v>
      </c>
      <c r="J24" s="652">
        <f t="shared" si="75"/>
        <v>0</v>
      </c>
      <c r="K24" s="652">
        <f t="shared" si="75"/>
        <v>0</v>
      </c>
      <c r="L24" s="652">
        <f>C24+F24+I24</f>
        <v>5915567</v>
      </c>
      <c r="M24" s="652">
        <f>D24+G24+J24</f>
        <v>7669644</v>
      </c>
      <c r="N24" s="652">
        <f>E24+H24+K24</f>
        <v>6666105</v>
      </c>
      <c r="O24" s="322">
        <f>SUM(O5,O16)</f>
        <v>1958105</v>
      </c>
      <c r="P24" s="322">
        <f t="shared" ref="P24:W24" si="76">SUM(P5,P16)</f>
        <v>2434352</v>
      </c>
      <c r="Q24" s="322">
        <f t="shared" si="76"/>
        <v>2076740</v>
      </c>
      <c r="R24" s="652">
        <f t="shared" si="76"/>
        <v>78350</v>
      </c>
      <c r="S24" s="652">
        <f t="shared" si="76"/>
        <v>270335</v>
      </c>
      <c r="T24" s="652">
        <f t="shared" si="76"/>
        <v>240058</v>
      </c>
      <c r="U24" s="652">
        <f t="shared" si="76"/>
        <v>263438</v>
      </c>
      <c r="V24" s="652">
        <f t="shared" si="76"/>
        <v>333452</v>
      </c>
      <c r="W24" s="652">
        <f t="shared" si="76"/>
        <v>293047</v>
      </c>
      <c r="X24" s="322">
        <f t="shared" si="29"/>
        <v>2299893</v>
      </c>
      <c r="Y24" s="322">
        <f t="shared" si="29"/>
        <v>3038139</v>
      </c>
      <c r="Z24" s="322">
        <f t="shared" si="29"/>
        <v>2609845</v>
      </c>
      <c r="AA24" s="676">
        <f>SUM(AA5,AA16)</f>
        <v>5571253</v>
      </c>
      <c r="AB24" s="322">
        <f t="shared" ref="AB24:AI24" si="77">SUM(AB5,AB16)</f>
        <v>7052747</v>
      </c>
      <c r="AC24" s="322">
        <f t="shared" si="77"/>
        <v>5386935</v>
      </c>
      <c r="AD24" s="322">
        <f t="shared" si="77"/>
        <v>7585640</v>
      </c>
      <c r="AE24" s="322">
        <f t="shared" si="77"/>
        <v>16156086</v>
      </c>
      <c r="AF24" s="322">
        <f t="shared" si="77"/>
        <v>5559514</v>
      </c>
      <c r="AG24" s="322">
        <f t="shared" si="77"/>
        <v>0</v>
      </c>
      <c r="AH24" s="322">
        <f t="shared" si="77"/>
        <v>60079</v>
      </c>
      <c r="AI24" s="322">
        <f t="shared" si="77"/>
        <v>60079</v>
      </c>
      <c r="AJ24" s="677">
        <f>SUM(AA24,AD24,AG24)</f>
        <v>13156893</v>
      </c>
      <c r="AK24" s="677">
        <f t="shared" si="31"/>
        <v>23268912</v>
      </c>
      <c r="AL24" s="677">
        <f t="shared" si="32"/>
        <v>11006528</v>
      </c>
      <c r="AM24" s="723">
        <f t="shared" si="27"/>
        <v>12902228</v>
      </c>
      <c r="AN24" s="723">
        <f t="shared" si="27"/>
        <v>15757928</v>
      </c>
      <c r="AO24" s="723">
        <f t="shared" si="27"/>
        <v>13299949</v>
      </c>
      <c r="AP24" s="723">
        <f t="shared" si="27"/>
        <v>8206687</v>
      </c>
      <c r="AQ24" s="723">
        <f t="shared" si="27"/>
        <v>17825236</v>
      </c>
      <c r="AR24" s="723">
        <f t="shared" si="71"/>
        <v>6629403</v>
      </c>
      <c r="AS24" s="723">
        <f t="shared" si="71"/>
        <v>263438</v>
      </c>
      <c r="AT24" s="723">
        <f t="shared" si="71"/>
        <v>393531</v>
      </c>
      <c r="AU24" s="723">
        <f t="shared" si="71"/>
        <v>353126</v>
      </c>
      <c r="AV24" s="723">
        <f t="shared" si="71"/>
        <v>21372353</v>
      </c>
      <c r="AW24" s="723">
        <f t="shared" si="71"/>
        <v>33976695</v>
      </c>
      <c r="AX24" s="723">
        <f t="shared" si="72"/>
        <v>20282478</v>
      </c>
    </row>
    <row r="25" spans="1:50" s="647" customFormat="1" ht="19.899999999999999" customHeight="1" thickBot="1" x14ac:dyDescent="0.25">
      <c r="A25" s="656">
        <v>22</v>
      </c>
      <c r="B25" s="661" t="s">
        <v>1218</v>
      </c>
      <c r="C25" s="297">
        <f>SUM(C50,C59)</f>
        <v>5413136</v>
      </c>
      <c r="D25" s="297">
        <f t="shared" ref="D25:K25" si="78">SUM(D50,D59)</f>
        <v>6312351</v>
      </c>
      <c r="E25" s="297">
        <f t="shared" si="78"/>
        <v>6276335</v>
      </c>
      <c r="F25" s="297">
        <f t="shared" si="78"/>
        <v>502431</v>
      </c>
      <c r="G25" s="297">
        <f t="shared" si="78"/>
        <v>1357293</v>
      </c>
      <c r="H25" s="297">
        <f t="shared" si="78"/>
        <v>1317986</v>
      </c>
      <c r="I25" s="297">
        <f t="shared" si="78"/>
        <v>0</v>
      </c>
      <c r="J25" s="297">
        <f t="shared" si="78"/>
        <v>0</v>
      </c>
      <c r="K25" s="297">
        <f t="shared" si="78"/>
        <v>0</v>
      </c>
      <c r="L25" s="297">
        <f>C25+F25+I25</f>
        <v>5915567</v>
      </c>
      <c r="M25" s="297">
        <f t="shared" si="74"/>
        <v>7669644</v>
      </c>
      <c r="N25" s="297">
        <f t="shared" si="33"/>
        <v>7594321</v>
      </c>
      <c r="O25" s="297">
        <f>SUM(O50,O59)</f>
        <v>1958105</v>
      </c>
      <c r="P25" s="297">
        <f t="shared" ref="P25:W25" si="79">SUM(P50,P59)</f>
        <v>2434352</v>
      </c>
      <c r="Q25" s="297">
        <f t="shared" si="79"/>
        <v>2103066</v>
      </c>
      <c r="R25" s="297">
        <f t="shared" si="79"/>
        <v>78350</v>
      </c>
      <c r="S25" s="297">
        <f t="shared" si="79"/>
        <v>270335</v>
      </c>
      <c r="T25" s="297">
        <f t="shared" si="79"/>
        <v>240058</v>
      </c>
      <c r="U25" s="297">
        <f t="shared" si="79"/>
        <v>263438</v>
      </c>
      <c r="V25" s="297">
        <f t="shared" si="79"/>
        <v>333452</v>
      </c>
      <c r="W25" s="297">
        <f t="shared" si="79"/>
        <v>294133</v>
      </c>
      <c r="X25" s="297">
        <f t="shared" si="29"/>
        <v>2299893</v>
      </c>
      <c r="Y25" s="297">
        <f t="shared" si="29"/>
        <v>3038139</v>
      </c>
      <c r="Z25" s="297">
        <f t="shared" si="29"/>
        <v>2637257</v>
      </c>
      <c r="AA25" s="297">
        <f>SUM(AA50,AA59)</f>
        <v>13608278</v>
      </c>
      <c r="AB25" s="298">
        <f t="shared" ref="AB25:AC25" si="80">SUM(AB50,AB59)</f>
        <v>19203404</v>
      </c>
      <c r="AC25" s="653">
        <f t="shared" si="80"/>
        <v>19343492</v>
      </c>
      <c r="AD25" s="297">
        <f t="shared" ref="AD25:AI25" si="81">SUM(AD50,AD59)</f>
        <v>5928466</v>
      </c>
      <c r="AE25" s="297">
        <f t="shared" si="81"/>
        <v>16916565</v>
      </c>
      <c r="AF25" s="297">
        <f t="shared" si="81"/>
        <v>10393932</v>
      </c>
      <c r="AG25" s="297">
        <f t="shared" si="81"/>
        <v>0</v>
      </c>
      <c r="AH25" s="297">
        <f t="shared" si="81"/>
        <v>230499</v>
      </c>
      <c r="AI25" s="297">
        <f t="shared" si="81"/>
        <v>230499</v>
      </c>
      <c r="AJ25" s="297">
        <f t="shared" si="30"/>
        <v>19536744</v>
      </c>
      <c r="AK25" s="297">
        <f t="shared" si="31"/>
        <v>36350468</v>
      </c>
      <c r="AL25" s="297">
        <f t="shared" si="32"/>
        <v>29967923</v>
      </c>
      <c r="AM25" s="297">
        <f t="shared" si="27"/>
        <v>20979519</v>
      </c>
      <c r="AN25" s="297">
        <f t="shared" si="27"/>
        <v>27950107</v>
      </c>
      <c r="AO25" s="297">
        <f t="shared" si="27"/>
        <v>27722893</v>
      </c>
      <c r="AP25" s="297">
        <f t="shared" si="27"/>
        <v>6509247</v>
      </c>
      <c r="AQ25" s="297">
        <f t="shared" si="27"/>
        <v>18544193</v>
      </c>
      <c r="AR25" s="297">
        <f t="shared" si="71"/>
        <v>11951976</v>
      </c>
      <c r="AS25" s="297">
        <f t="shared" si="71"/>
        <v>263438</v>
      </c>
      <c r="AT25" s="297">
        <f t="shared" si="71"/>
        <v>563951</v>
      </c>
      <c r="AU25" s="297">
        <f t="shared" si="71"/>
        <v>524632</v>
      </c>
      <c r="AV25" s="297">
        <f t="shared" si="71"/>
        <v>27752204</v>
      </c>
      <c r="AW25" s="297">
        <f t="shared" si="71"/>
        <v>47058251</v>
      </c>
      <c r="AX25" s="297">
        <f t="shared" si="72"/>
        <v>40199501</v>
      </c>
    </row>
    <row r="26" spans="1:50" s="329" customFormat="1" ht="15" customHeight="1" x14ac:dyDescent="0.2">
      <c r="A26" s="477" t="s">
        <v>1219</v>
      </c>
      <c r="B26" s="645" t="s">
        <v>1220</v>
      </c>
      <c r="C26" s="645">
        <f>SUM(C33,C34,C35,C27)</f>
        <v>1709154</v>
      </c>
      <c r="D26" s="645">
        <f t="shared" ref="D26:N26" si="82">SUM(D33,D34,D35,D27)</f>
        <v>2104366</v>
      </c>
      <c r="E26" s="645">
        <f t="shared" si="82"/>
        <v>2093101</v>
      </c>
      <c r="F26" s="645">
        <f t="shared" si="82"/>
        <v>86250</v>
      </c>
      <c r="G26" s="645">
        <f t="shared" si="82"/>
        <v>490741</v>
      </c>
      <c r="H26" s="645">
        <f t="shared" si="82"/>
        <v>474823</v>
      </c>
      <c r="I26" s="645">
        <f t="shared" si="82"/>
        <v>0</v>
      </c>
      <c r="J26" s="645">
        <f t="shared" si="82"/>
        <v>0</v>
      </c>
      <c r="K26" s="645">
        <f t="shared" si="82"/>
        <v>0</v>
      </c>
      <c r="L26" s="645">
        <f>SUM(L33,L34,L35,L27)</f>
        <v>1795404</v>
      </c>
      <c r="M26" s="645">
        <f t="shared" si="82"/>
        <v>2595107</v>
      </c>
      <c r="N26" s="645">
        <f t="shared" si="82"/>
        <v>2567924</v>
      </c>
      <c r="O26" s="645">
        <f>SUM(O33,O34,O35,O27)</f>
        <v>19200</v>
      </c>
      <c r="P26" s="645">
        <f t="shared" ref="P26:W26" si="83">SUM(P33,P34,P35,P27)</f>
        <v>379477</v>
      </c>
      <c r="Q26" s="645">
        <f t="shared" si="83"/>
        <v>378079</v>
      </c>
      <c r="R26" s="645">
        <f t="shared" si="83"/>
        <v>0</v>
      </c>
      <c r="S26" s="645">
        <f t="shared" si="83"/>
        <v>120462</v>
      </c>
      <c r="T26" s="645">
        <f t="shared" si="83"/>
        <v>122467</v>
      </c>
      <c r="U26" s="645">
        <f t="shared" si="83"/>
        <v>3900</v>
      </c>
      <c r="V26" s="645">
        <f t="shared" si="83"/>
        <v>63979</v>
      </c>
      <c r="W26" s="645">
        <f t="shared" si="83"/>
        <v>64836</v>
      </c>
      <c r="X26" s="670">
        <f t="shared" si="29"/>
        <v>23100</v>
      </c>
      <c r="Y26" s="670">
        <f t="shared" ref="Y26:Y67" si="84">SUM(P26,S26,V26)</f>
        <v>563918</v>
      </c>
      <c r="Z26" s="670">
        <f t="shared" ref="Z26:Z67" si="85">SUM(Q26,T26,W26)</f>
        <v>565382</v>
      </c>
      <c r="AA26" s="646">
        <f>SUM(AA33,AA34,AA35,AA27)</f>
        <v>12797169</v>
      </c>
      <c r="AB26" s="645">
        <f t="shared" ref="AB26" si="86">SUM(AB33,AB34,AB35,AB27)</f>
        <v>14065973</v>
      </c>
      <c r="AC26" s="645">
        <f t="shared" ref="AC26" si="87">SUM(AC33,AC34,AC35,AC27)</f>
        <v>14206061</v>
      </c>
      <c r="AD26" s="645">
        <f t="shared" ref="AD26" si="88">SUM(AD33,AD34,AD35,AD27)</f>
        <v>745804</v>
      </c>
      <c r="AE26" s="645">
        <f t="shared" ref="AE26" si="89">SUM(AE33,AE34,AE35,AE27)</f>
        <v>1097853</v>
      </c>
      <c r="AF26" s="645">
        <f t="shared" ref="AF26" si="90">SUM(AF33,AF34,AF35,AF27)</f>
        <v>900578</v>
      </c>
      <c r="AG26" s="645">
        <f t="shared" ref="AG26" si="91">SUM(AG33,AG34,AG35,AG27)</f>
        <v>0</v>
      </c>
      <c r="AH26" s="645">
        <f t="shared" ref="AH26" si="92">SUM(AH33,AH34,AH35,AH27)</f>
        <v>60357</v>
      </c>
      <c r="AI26" s="645">
        <f t="shared" ref="AI26" si="93">SUM(AI33,AI34,AI35,AI27)</f>
        <v>60357</v>
      </c>
      <c r="AJ26" s="670">
        <f t="shared" si="30"/>
        <v>13542973</v>
      </c>
      <c r="AK26" s="670">
        <f t="shared" si="31"/>
        <v>15224183</v>
      </c>
      <c r="AL26" s="670">
        <f t="shared" si="32"/>
        <v>15166996</v>
      </c>
      <c r="AM26" s="645">
        <f t="shared" si="27"/>
        <v>14525523</v>
      </c>
      <c r="AN26" s="645">
        <f t="shared" si="27"/>
        <v>16549816</v>
      </c>
      <c r="AO26" s="645">
        <f t="shared" si="27"/>
        <v>16677241</v>
      </c>
      <c r="AP26" s="645">
        <f t="shared" si="27"/>
        <v>832054</v>
      </c>
      <c r="AQ26" s="645">
        <f t="shared" si="27"/>
        <v>1709056</v>
      </c>
      <c r="AR26" s="645">
        <f t="shared" si="71"/>
        <v>1497868</v>
      </c>
      <c r="AS26" s="645">
        <f t="shared" si="71"/>
        <v>3900</v>
      </c>
      <c r="AT26" s="645">
        <f t="shared" si="71"/>
        <v>124336</v>
      </c>
      <c r="AU26" s="645">
        <f t="shared" si="71"/>
        <v>125193</v>
      </c>
      <c r="AV26" s="645">
        <f t="shared" si="71"/>
        <v>15361477</v>
      </c>
      <c r="AW26" s="645">
        <f t="shared" si="71"/>
        <v>18383208</v>
      </c>
      <c r="AX26" s="645">
        <f t="shared" si="72"/>
        <v>18300302</v>
      </c>
    </row>
    <row r="27" spans="1:50" s="329" customFormat="1" ht="25.5" x14ac:dyDescent="0.2">
      <c r="A27" s="478">
        <v>24</v>
      </c>
      <c r="B27" s="307" t="s">
        <v>1221</v>
      </c>
      <c r="C27" s="645">
        <f>SUM(C28:C32)</f>
        <v>1486077</v>
      </c>
      <c r="D27" s="645">
        <f t="shared" ref="D27:H27" si="94">SUM(D28:D32)</f>
        <v>1810798</v>
      </c>
      <c r="E27" s="645">
        <f t="shared" si="94"/>
        <v>1810798</v>
      </c>
      <c r="F27" s="645">
        <f t="shared" si="94"/>
        <v>67192</v>
      </c>
      <c r="G27" s="645">
        <f t="shared" si="94"/>
        <v>466623</v>
      </c>
      <c r="H27" s="645">
        <f t="shared" si="94"/>
        <v>465076</v>
      </c>
      <c r="I27" s="645">
        <f t="shared" ref="I27:N27" si="95">SUM(I28:I32)</f>
        <v>0</v>
      </c>
      <c r="J27" s="645">
        <f t="shared" si="95"/>
        <v>0</v>
      </c>
      <c r="K27" s="645">
        <f t="shared" si="95"/>
        <v>0</v>
      </c>
      <c r="L27" s="645">
        <f t="shared" si="95"/>
        <v>1553269</v>
      </c>
      <c r="M27" s="645">
        <f t="shared" si="95"/>
        <v>2277421</v>
      </c>
      <c r="N27" s="645">
        <f t="shared" si="95"/>
        <v>2275874</v>
      </c>
      <c r="O27" s="307">
        <f>SUM(O28:O32)</f>
        <v>0</v>
      </c>
      <c r="P27" s="307">
        <f t="shared" ref="P27:W27" si="96">SUM(P28:P32)</f>
        <v>353379</v>
      </c>
      <c r="Q27" s="307">
        <f t="shared" si="96"/>
        <v>353379</v>
      </c>
      <c r="R27" s="645">
        <f t="shared" si="96"/>
        <v>0</v>
      </c>
      <c r="S27" s="645">
        <f t="shared" si="96"/>
        <v>120462</v>
      </c>
      <c r="T27" s="645">
        <f t="shared" si="96"/>
        <v>120462</v>
      </c>
      <c r="U27" s="645">
        <f t="shared" si="96"/>
        <v>0</v>
      </c>
      <c r="V27" s="645">
        <f t="shared" si="96"/>
        <v>60079</v>
      </c>
      <c r="W27" s="645">
        <f t="shared" si="96"/>
        <v>60079</v>
      </c>
      <c r="X27" s="307">
        <f t="shared" ref="X27:X67" si="97">SUM(O27,R27,U27)</f>
        <v>0</v>
      </c>
      <c r="Y27" s="307">
        <f t="shared" si="84"/>
        <v>533920</v>
      </c>
      <c r="Z27" s="307">
        <f t="shared" si="85"/>
        <v>533920</v>
      </c>
      <c r="AA27" s="719">
        <f>SUM(AA28:AA32)</f>
        <v>1715394</v>
      </c>
      <c r="AB27" s="307">
        <f t="shared" ref="AB27" si="98">SUM(AB28:AB32)</f>
        <v>2647834</v>
      </c>
      <c r="AC27" s="307">
        <f t="shared" ref="AC27" si="99">SUM(AC28:AC32)</f>
        <v>2697493</v>
      </c>
      <c r="AD27" s="307">
        <f t="shared" ref="AD27" si="100">SUM(AD28:AD32)</f>
        <v>151817</v>
      </c>
      <c r="AE27" s="307">
        <f t="shared" ref="AE27" si="101">SUM(AE28:AE32)</f>
        <v>465493</v>
      </c>
      <c r="AF27" s="307">
        <f t="shared" ref="AF27" si="102">SUM(AF28:AF32)</f>
        <v>453798</v>
      </c>
      <c r="AG27" s="307">
        <f t="shared" ref="AG27" si="103">SUM(AG28:AG32)</f>
        <v>0</v>
      </c>
      <c r="AH27" s="307">
        <f t="shared" ref="AH27" si="104">SUM(AH28:AH32)</f>
        <v>60357</v>
      </c>
      <c r="AI27" s="307">
        <f t="shared" ref="AI27" si="105">SUM(AI28:AI32)</f>
        <v>60357</v>
      </c>
      <c r="AJ27" s="307">
        <f t="shared" si="30"/>
        <v>1867211</v>
      </c>
      <c r="AK27" s="307">
        <f t="shared" si="31"/>
        <v>3173684</v>
      </c>
      <c r="AL27" s="307">
        <f t="shared" si="32"/>
        <v>3211648</v>
      </c>
      <c r="AM27" s="307">
        <f t="shared" si="27"/>
        <v>3201471</v>
      </c>
      <c r="AN27" s="307">
        <f t="shared" si="27"/>
        <v>4812011</v>
      </c>
      <c r="AO27" s="307">
        <f t="shared" si="27"/>
        <v>4861670</v>
      </c>
      <c r="AP27" s="307">
        <f t="shared" si="27"/>
        <v>219009</v>
      </c>
      <c r="AQ27" s="307">
        <f t="shared" si="27"/>
        <v>1052578</v>
      </c>
      <c r="AR27" s="307">
        <f t="shared" si="71"/>
        <v>1039336</v>
      </c>
      <c r="AS27" s="307">
        <f t="shared" si="71"/>
        <v>0</v>
      </c>
      <c r="AT27" s="307">
        <f t="shared" si="71"/>
        <v>120436</v>
      </c>
      <c r="AU27" s="307">
        <f t="shared" si="71"/>
        <v>120436</v>
      </c>
      <c r="AV27" s="307">
        <f t="shared" si="71"/>
        <v>3420480</v>
      </c>
      <c r="AW27" s="307">
        <f t="shared" si="71"/>
        <v>5985025</v>
      </c>
      <c r="AX27" s="307">
        <f t="shared" si="72"/>
        <v>6021442</v>
      </c>
    </row>
    <row r="28" spans="1:50" s="324" customFormat="1" ht="15" customHeight="1" x14ac:dyDescent="0.2">
      <c r="A28" s="366" t="s">
        <v>1222</v>
      </c>
      <c r="B28" s="649" t="s">
        <v>1223</v>
      </c>
      <c r="C28" s="648">
        <f>SUM('Címrend kötelező 4.'!GX30)</f>
        <v>0</v>
      </c>
      <c r="D28" s="648">
        <f>SUM('Címrend kötelező 4.'!GY30)</f>
        <v>0</v>
      </c>
      <c r="E28" s="648">
        <f>SUM('Címrend kötelező 4.'!GZ30)</f>
        <v>0</v>
      </c>
      <c r="F28" s="648">
        <f>SUM('Címrend önként 4.'!GX30)</f>
        <v>0</v>
      </c>
      <c r="G28" s="648">
        <f>SUM('Címrend önként 4.'!GY30)</f>
        <v>0</v>
      </c>
      <c r="H28" s="648">
        <f>SUM('Címrend önként 4.'!GZ30)</f>
        <v>0</v>
      </c>
      <c r="I28" s="648"/>
      <c r="J28" s="648"/>
      <c r="K28" s="648"/>
      <c r="L28" s="648">
        <f>SUM(C28,F28,I28)</f>
        <v>0</v>
      </c>
      <c r="M28" s="648">
        <f>SUM(D28,G28,J28)</f>
        <v>0</v>
      </c>
      <c r="N28" s="645">
        <f t="shared" si="33"/>
        <v>0</v>
      </c>
      <c r="O28" s="649">
        <f>SUM('Címrend kötelező 4.'!EV30)</f>
        <v>0</v>
      </c>
      <c r="P28" s="649">
        <f>SUM('Címrend kötelező 4.'!EW30)</f>
        <v>0</v>
      </c>
      <c r="Q28" s="649">
        <f>SUM('Címrend kötelező 4.'!EX30)</f>
        <v>0</v>
      </c>
      <c r="R28" s="646"/>
      <c r="S28" s="646"/>
      <c r="T28" s="645"/>
      <c r="U28" s="645"/>
      <c r="V28" s="645"/>
      <c r="W28" s="645"/>
      <c r="X28" s="307">
        <f t="shared" si="97"/>
        <v>0</v>
      </c>
      <c r="Y28" s="307">
        <f t="shared" si="84"/>
        <v>0</v>
      </c>
      <c r="Z28" s="307">
        <f t="shared" si="85"/>
        <v>0</v>
      </c>
      <c r="AA28" s="675">
        <f>SUM('Címrend kötelező 4.'!DR30)</f>
        <v>1715394</v>
      </c>
      <c r="AB28" s="649">
        <f>SUM('Címrend kötelező 4.'!DS30)</f>
        <v>2034255</v>
      </c>
      <c r="AC28" s="649">
        <f>SUM('Címrend kötelező 4.'!DT30)</f>
        <v>2083642</v>
      </c>
      <c r="AD28" s="669">
        <f>SUM('Címrend önként 4.'!DR30)</f>
        <v>0</v>
      </c>
      <c r="AE28" s="669">
        <f>SUM('Címrend önként 4.'!DS30)</f>
        <v>0</v>
      </c>
      <c r="AF28" s="669">
        <f>SUM('Címrend önként 4.'!DT30)</f>
        <v>0</v>
      </c>
      <c r="AG28" s="648"/>
      <c r="AH28" s="648"/>
      <c r="AI28" s="648"/>
      <c r="AJ28" s="307">
        <f t="shared" si="30"/>
        <v>1715394</v>
      </c>
      <c r="AK28" s="307">
        <f t="shared" si="31"/>
        <v>2034255</v>
      </c>
      <c r="AL28" s="307">
        <f t="shared" si="32"/>
        <v>2083642</v>
      </c>
      <c r="AM28" s="307">
        <f t="shared" si="27"/>
        <v>1715394</v>
      </c>
      <c r="AN28" s="307">
        <f t="shared" si="27"/>
        <v>2034255</v>
      </c>
      <c r="AO28" s="307">
        <f t="shared" si="27"/>
        <v>2083642</v>
      </c>
      <c r="AP28" s="307">
        <f t="shared" si="27"/>
        <v>0</v>
      </c>
      <c r="AQ28" s="307">
        <f t="shared" si="27"/>
        <v>0</v>
      </c>
      <c r="AR28" s="307">
        <f t="shared" si="71"/>
        <v>0</v>
      </c>
      <c r="AS28" s="307">
        <f t="shared" si="71"/>
        <v>0</v>
      </c>
      <c r="AT28" s="307">
        <f t="shared" si="71"/>
        <v>0</v>
      </c>
      <c r="AU28" s="307">
        <f t="shared" si="71"/>
        <v>0</v>
      </c>
      <c r="AV28" s="307">
        <f t="shared" si="71"/>
        <v>1715394</v>
      </c>
      <c r="AW28" s="307">
        <f t="shared" si="71"/>
        <v>2034255</v>
      </c>
      <c r="AX28" s="307">
        <f t="shared" si="72"/>
        <v>2083642</v>
      </c>
    </row>
    <row r="29" spans="1:50" s="324" customFormat="1" ht="15" customHeight="1" x14ac:dyDescent="0.2">
      <c r="A29" s="366">
        <v>26</v>
      </c>
      <c r="B29" s="649" t="s">
        <v>1224</v>
      </c>
      <c r="C29" s="648">
        <f>SUM('Címrend kötelező 4.'!GX31)</f>
        <v>0</v>
      </c>
      <c r="D29" s="648">
        <f>SUM('Címrend kötelező 4.'!GY31)</f>
        <v>0</v>
      </c>
      <c r="E29" s="648">
        <f>SUM('Címrend kötelező 4.'!GZ31)</f>
        <v>0</v>
      </c>
      <c r="F29" s="648">
        <f>SUM('Címrend önként 4.'!GX31)</f>
        <v>0</v>
      </c>
      <c r="G29" s="648">
        <f>SUM('Címrend önként 4.'!GY31)</f>
        <v>0</v>
      </c>
      <c r="H29" s="648">
        <f>SUM('Címrend önként 4.'!GZ31)</f>
        <v>0</v>
      </c>
      <c r="I29" s="648"/>
      <c r="J29" s="648"/>
      <c r="K29" s="648"/>
      <c r="L29" s="648">
        <f t="shared" ref="L29:M34" si="106">SUM(C29,F29,I29)</f>
        <v>0</v>
      </c>
      <c r="M29" s="648">
        <f t="shared" si="106"/>
        <v>0</v>
      </c>
      <c r="N29" s="645">
        <f t="shared" si="33"/>
        <v>0</v>
      </c>
      <c r="O29" s="649">
        <f>SUM('Címrend kötelező 4.'!EV31)</f>
        <v>0</v>
      </c>
      <c r="P29" s="649">
        <f>SUM('Címrend kötelező 4.'!EW31)</f>
        <v>0</v>
      </c>
      <c r="Q29" s="649">
        <f>SUM('Címrend kötelező 4.'!EX31)</f>
        <v>0</v>
      </c>
      <c r="R29" s="646"/>
      <c r="S29" s="646"/>
      <c r="T29" s="645"/>
      <c r="U29" s="645"/>
      <c r="V29" s="645"/>
      <c r="W29" s="645"/>
      <c r="X29" s="307">
        <f t="shared" si="97"/>
        <v>0</v>
      </c>
      <c r="Y29" s="307">
        <f t="shared" si="84"/>
        <v>0</v>
      </c>
      <c r="Z29" s="307">
        <f t="shared" si="85"/>
        <v>0</v>
      </c>
      <c r="AA29" s="675">
        <f>SUM('Címrend kötelező 4.'!DR31)</f>
        <v>0</v>
      </c>
      <c r="AB29" s="649">
        <f>SUM('Címrend kötelező 4.'!DS31)</f>
        <v>582861</v>
      </c>
      <c r="AC29" s="649">
        <f>SUM('Címrend kötelező 4.'!DT31)</f>
        <v>582861</v>
      </c>
      <c r="AD29" s="669">
        <f>SUM('Címrend önként 4.'!DR31)</f>
        <v>0</v>
      </c>
      <c r="AE29" s="669">
        <f>SUM('Címrend önként 4.'!DS31)</f>
        <v>202718</v>
      </c>
      <c r="AF29" s="669">
        <f>SUM('Címrend önként 4.'!DT31)</f>
        <v>202718</v>
      </c>
      <c r="AG29" s="648">
        <f>SUM('Címrend állig. 4.'!DR31)</f>
        <v>0</v>
      </c>
      <c r="AH29" s="648">
        <f>SUM('Címrend állig. 4.'!DS31)</f>
        <v>60357</v>
      </c>
      <c r="AI29" s="648">
        <f>SUM('Címrend állig. 4.'!DT31)</f>
        <v>60357</v>
      </c>
      <c r="AJ29" s="307">
        <f t="shared" si="30"/>
        <v>0</v>
      </c>
      <c r="AK29" s="307">
        <f t="shared" si="31"/>
        <v>845936</v>
      </c>
      <c r="AL29" s="307">
        <f t="shared" si="32"/>
        <v>845936</v>
      </c>
      <c r="AM29" s="307">
        <f t="shared" si="27"/>
        <v>0</v>
      </c>
      <c r="AN29" s="307">
        <f t="shared" si="27"/>
        <v>582861</v>
      </c>
      <c r="AO29" s="307">
        <f t="shared" si="27"/>
        <v>582861</v>
      </c>
      <c r="AP29" s="307">
        <f t="shared" si="27"/>
        <v>0</v>
      </c>
      <c r="AQ29" s="307">
        <f t="shared" si="27"/>
        <v>202718</v>
      </c>
      <c r="AR29" s="307">
        <f t="shared" si="71"/>
        <v>202718</v>
      </c>
      <c r="AS29" s="307">
        <f t="shared" si="71"/>
        <v>0</v>
      </c>
      <c r="AT29" s="307">
        <f t="shared" si="71"/>
        <v>60357</v>
      </c>
      <c r="AU29" s="307">
        <f t="shared" si="71"/>
        <v>60357</v>
      </c>
      <c r="AV29" s="307">
        <f t="shared" si="71"/>
        <v>0</v>
      </c>
      <c r="AW29" s="307">
        <f t="shared" si="71"/>
        <v>845936</v>
      </c>
      <c r="AX29" s="307">
        <f t="shared" si="72"/>
        <v>845936</v>
      </c>
    </row>
    <row r="30" spans="1:50" s="324" customFormat="1" ht="15" customHeight="1" x14ac:dyDescent="0.2">
      <c r="A30" s="366" t="s">
        <v>1225</v>
      </c>
      <c r="B30" s="649" t="s">
        <v>1226</v>
      </c>
      <c r="C30" s="648">
        <f>SUM('Címrend kötelező 4.'!GX32)</f>
        <v>0</v>
      </c>
      <c r="D30" s="648">
        <f>SUM('Címrend kötelező 4.'!GY32)</f>
        <v>0</v>
      </c>
      <c r="E30" s="648">
        <f>SUM('Címrend kötelező 4.'!GZ32)</f>
        <v>0</v>
      </c>
      <c r="F30" s="648">
        <f>SUM('Címrend önként 4.'!GX32)</f>
        <v>0</v>
      </c>
      <c r="G30" s="648">
        <f>SUM('Címrend önként 4.'!GY32)</f>
        <v>0</v>
      </c>
      <c r="H30" s="648">
        <f>SUM('Címrend önként 4.'!GZ32)</f>
        <v>0</v>
      </c>
      <c r="I30" s="648"/>
      <c r="J30" s="648"/>
      <c r="K30" s="648"/>
      <c r="L30" s="648">
        <f t="shared" si="106"/>
        <v>0</v>
      </c>
      <c r="M30" s="648">
        <f t="shared" si="106"/>
        <v>0</v>
      </c>
      <c r="N30" s="645">
        <f t="shared" si="33"/>
        <v>0</v>
      </c>
      <c r="O30" s="649">
        <f>SUM('Címrend kötelező 4.'!EV32)</f>
        <v>0</v>
      </c>
      <c r="P30" s="649">
        <f>SUM('Címrend kötelező 4.'!EW32)</f>
        <v>0</v>
      </c>
      <c r="Q30" s="649">
        <f>SUM('Címrend kötelező 4.'!EX32)</f>
        <v>0</v>
      </c>
      <c r="R30" s="646"/>
      <c r="S30" s="646"/>
      <c r="T30" s="645"/>
      <c r="U30" s="645"/>
      <c r="V30" s="645"/>
      <c r="W30" s="645"/>
      <c r="X30" s="307">
        <f t="shared" si="97"/>
        <v>0</v>
      </c>
      <c r="Y30" s="307">
        <f t="shared" si="84"/>
        <v>0</v>
      </c>
      <c r="Z30" s="307">
        <f t="shared" si="85"/>
        <v>0</v>
      </c>
      <c r="AA30" s="675">
        <f>SUM('Címrend kötelező 4.'!DR32)</f>
        <v>0</v>
      </c>
      <c r="AB30" s="649">
        <f>SUM('Címrend kötelező 4.'!DS32)</f>
        <v>0</v>
      </c>
      <c r="AC30" s="649">
        <f>SUM('Címrend kötelező 4.'!DT32)</f>
        <v>0</v>
      </c>
      <c r="AD30" s="669">
        <f>SUM('Címrend önként 4.'!DR32)</f>
        <v>0</v>
      </c>
      <c r="AE30" s="669">
        <f>SUM('Címrend önként 4.'!DS32)</f>
        <v>0</v>
      </c>
      <c r="AF30" s="669">
        <f>SUM('Címrend önként 4.'!DT32)</f>
        <v>0</v>
      </c>
      <c r="AG30" s="648"/>
      <c r="AH30" s="648"/>
      <c r="AI30" s="648"/>
      <c r="AJ30" s="307">
        <f t="shared" si="30"/>
        <v>0</v>
      </c>
      <c r="AK30" s="307">
        <f t="shared" si="31"/>
        <v>0</v>
      </c>
      <c r="AL30" s="307">
        <f t="shared" si="32"/>
        <v>0</v>
      </c>
      <c r="AM30" s="307">
        <f t="shared" si="27"/>
        <v>0</v>
      </c>
      <c r="AN30" s="307">
        <f t="shared" si="27"/>
        <v>0</v>
      </c>
      <c r="AO30" s="307">
        <f t="shared" si="27"/>
        <v>0</v>
      </c>
      <c r="AP30" s="307">
        <f t="shared" si="27"/>
        <v>0</v>
      </c>
      <c r="AQ30" s="307">
        <f t="shared" si="27"/>
        <v>0</v>
      </c>
      <c r="AR30" s="307">
        <f t="shared" si="71"/>
        <v>0</v>
      </c>
      <c r="AS30" s="307">
        <f t="shared" si="71"/>
        <v>0</v>
      </c>
      <c r="AT30" s="307">
        <f t="shared" si="71"/>
        <v>0</v>
      </c>
      <c r="AU30" s="307">
        <f t="shared" si="71"/>
        <v>0</v>
      </c>
      <c r="AV30" s="307">
        <f t="shared" si="71"/>
        <v>0</v>
      </c>
      <c r="AW30" s="307">
        <f t="shared" si="71"/>
        <v>0</v>
      </c>
      <c r="AX30" s="307">
        <f t="shared" si="72"/>
        <v>0</v>
      </c>
    </row>
    <row r="31" spans="1:50" s="324" customFormat="1" ht="15" customHeight="1" x14ac:dyDescent="0.2">
      <c r="A31" s="366" t="s">
        <v>1227</v>
      </c>
      <c r="B31" s="649" t="s">
        <v>1228</v>
      </c>
      <c r="C31" s="648">
        <f>SUM('Címrend kötelező 4.'!GX33)</f>
        <v>0</v>
      </c>
      <c r="D31" s="648">
        <f>SUM('Címrend kötelező 4.'!GY33)</f>
        <v>0</v>
      </c>
      <c r="E31" s="648">
        <f>SUM('Címrend kötelező 4.'!GZ33)</f>
        <v>0</v>
      </c>
      <c r="F31" s="648">
        <f>SUM('Címrend önként 4.'!GX33)</f>
        <v>0</v>
      </c>
      <c r="G31" s="648">
        <f>SUM('Címrend önként 4.'!GY33)</f>
        <v>0</v>
      </c>
      <c r="H31" s="648">
        <f>SUM('Címrend önként 4.'!GZ33)</f>
        <v>0</v>
      </c>
      <c r="I31" s="648"/>
      <c r="J31" s="648"/>
      <c r="K31" s="648"/>
      <c r="L31" s="648">
        <f t="shared" si="106"/>
        <v>0</v>
      </c>
      <c r="M31" s="648">
        <f t="shared" si="106"/>
        <v>0</v>
      </c>
      <c r="N31" s="645">
        <f t="shared" si="33"/>
        <v>0</v>
      </c>
      <c r="O31" s="649">
        <f>SUM('Címrend kötelező 4.'!EV33)</f>
        <v>0</v>
      </c>
      <c r="P31" s="649">
        <f>SUM('Címrend kötelező 4.'!EW33)</f>
        <v>0</v>
      </c>
      <c r="Q31" s="649">
        <f>SUM('Címrend kötelező 4.'!EX33)</f>
        <v>0</v>
      </c>
      <c r="R31" s="646"/>
      <c r="S31" s="646"/>
      <c r="T31" s="645"/>
      <c r="U31" s="645"/>
      <c r="V31" s="645"/>
      <c r="W31" s="645"/>
      <c r="X31" s="307">
        <f t="shared" si="97"/>
        <v>0</v>
      </c>
      <c r="Y31" s="307">
        <f t="shared" si="84"/>
        <v>0</v>
      </c>
      <c r="Z31" s="307">
        <f t="shared" si="85"/>
        <v>0</v>
      </c>
      <c r="AA31" s="675">
        <f>SUM('Címrend kötelező 4.'!DR33)</f>
        <v>0</v>
      </c>
      <c r="AB31" s="649">
        <f>SUM('Címrend kötelező 4.'!DS33)</f>
        <v>0</v>
      </c>
      <c r="AC31" s="649">
        <f>SUM('Címrend kötelező 4.'!DT33)</f>
        <v>0</v>
      </c>
      <c r="AD31" s="669">
        <f>SUM('Címrend önként 4.'!DR33)</f>
        <v>0</v>
      </c>
      <c r="AE31" s="669">
        <f>SUM('Címrend önként 4.'!DS33)</f>
        <v>0</v>
      </c>
      <c r="AF31" s="669">
        <f>SUM('Címrend önként 4.'!DT33)</f>
        <v>0</v>
      </c>
      <c r="AG31" s="648"/>
      <c r="AH31" s="648"/>
      <c r="AI31" s="648"/>
      <c r="AJ31" s="307">
        <f t="shared" si="30"/>
        <v>0</v>
      </c>
      <c r="AK31" s="307">
        <f t="shared" si="31"/>
        <v>0</v>
      </c>
      <c r="AL31" s="307">
        <f t="shared" si="32"/>
        <v>0</v>
      </c>
      <c r="AM31" s="307">
        <f t="shared" si="27"/>
        <v>0</v>
      </c>
      <c r="AN31" s="307">
        <f t="shared" si="27"/>
        <v>0</v>
      </c>
      <c r="AO31" s="307">
        <f t="shared" si="27"/>
        <v>0</v>
      </c>
      <c r="AP31" s="307">
        <f t="shared" si="27"/>
        <v>0</v>
      </c>
      <c r="AQ31" s="307">
        <f t="shared" si="27"/>
        <v>0</v>
      </c>
      <c r="AR31" s="307">
        <f t="shared" si="71"/>
        <v>0</v>
      </c>
      <c r="AS31" s="307">
        <f t="shared" si="71"/>
        <v>0</v>
      </c>
      <c r="AT31" s="307">
        <f t="shared" si="71"/>
        <v>0</v>
      </c>
      <c r="AU31" s="307">
        <f t="shared" si="71"/>
        <v>0</v>
      </c>
      <c r="AV31" s="307">
        <f t="shared" si="71"/>
        <v>0</v>
      </c>
      <c r="AW31" s="307">
        <f t="shared" si="71"/>
        <v>0</v>
      </c>
      <c r="AX31" s="307">
        <f t="shared" si="72"/>
        <v>0</v>
      </c>
    </row>
    <row r="32" spans="1:50" s="324" customFormat="1" ht="15" customHeight="1" x14ac:dyDescent="0.2">
      <c r="A32" s="366" t="s">
        <v>1229</v>
      </c>
      <c r="B32" s="649" t="s">
        <v>1230</v>
      </c>
      <c r="C32" s="648">
        <f>SUM('Címrend kötelező 4.'!GX34)</f>
        <v>1486077</v>
      </c>
      <c r="D32" s="648">
        <f>SUM('Címrend kötelező 4.'!GY34)</f>
        <v>1810798</v>
      </c>
      <c r="E32" s="648">
        <f>SUM('Címrend kötelező 4.'!GZ34)</f>
        <v>1810798</v>
      </c>
      <c r="F32" s="648">
        <f>SUM('Címrend önként 4.'!GX34)</f>
        <v>67192</v>
      </c>
      <c r="G32" s="648">
        <f>SUM('Címrend önként 4.'!GY34)</f>
        <v>466623</v>
      </c>
      <c r="H32" s="648">
        <f>SUM('Címrend önként 4.'!GZ34)</f>
        <v>465076</v>
      </c>
      <c r="I32" s="648"/>
      <c r="J32" s="648"/>
      <c r="K32" s="648"/>
      <c r="L32" s="648">
        <f t="shared" si="106"/>
        <v>1553269</v>
      </c>
      <c r="M32" s="648">
        <f t="shared" si="106"/>
        <v>2277421</v>
      </c>
      <c r="N32" s="645">
        <f>E32+H32+K32</f>
        <v>2275874</v>
      </c>
      <c r="O32" s="649">
        <f>SUM('Címrend kötelező 4.'!EV34)</f>
        <v>0</v>
      </c>
      <c r="P32" s="649">
        <f>SUM('Címrend kötelező 4.'!EW34)</f>
        <v>353379</v>
      </c>
      <c r="Q32" s="649">
        <f>SUM('Címrend kötelező 4.'!EX34)</f>
        <v>353379</v>
      </c>
      <c r="R32" s="669">
        <f>SUM('Címrend önként 4.'!EV34)</f>
        <v>0</v>
      </c>
      <c r="S32" s="669">
        <f>SUM('Címrend önként 4.'!EW34)</f>
        <v>120462</v>
      </c>
      <c r="T32" s="669">
        <f>SUM('Címrend önként 4.'!EX34)</f>
        <v>120462</v>
      </c>
      <c r="U32" s="648">
        <f>SUM('Címrend állig. 4.'!EV34)</f>
        <v>0</v>
      </c>
      <c r="V32" s="648">
        <f>SUM('Címrend állig. 4.'!EW34)</f>
        <v>60079</v>
      </c>
      <c r="W32" s="648">
        <f>SUM('Címrend állig. 4.'!EX34)</f>
        <v>60079</v>
      </c>
      <c r="X32" s="307">
        <f t="shared" si="97"/>
        <v>0</v>
      </c>
      <c r="Y32" s="307">
        <f t="shared" si="84"/>
        <v>533920</v>
      </c>
      <c r="Z32" s="307">
        <f t="shared" si="85"/>
        <v>533920</v>
      </c>
      <c r="AA32" s="675">
        <f>SUM('Címrend kötelező 4.'!DR34)</f>
        <v>0</v>
      </c>
      <c r="AB32" s="649">
        <f>SUM('Címrend kötelező 4.'!DS34)</f>
        <v>30718</v>
      </c>
      <c r="AC32" s="649">
        <f>SUM('Címrend kötelező 4.'!DT34)</f>
        <v>30990</v>
      </c>
      <c r="AD32" s="669">
        <f>SUM('Címrend önként 4.'!DR34)</f>
        <v>151817</v>
      </c>
      <c r="AE32" s="669">
        <f>SUM('Címrend önként 4.'!DS34)</f>
        <v>262775</v>
      </c>
      <c r="AF32" s="669">
        <f>SUM('Címrend önként 4.'!DT34)</f>
        <v>251080</v>
      </c>
      <c r="AG32" s="648"/>
      <c r="AH32" s="648"/>
      <c r="AI32" s="648"/>
      <c r="AJ32" s="307">
        <f t="shared" si="30"/>
        <v>151817</v>
      </c>
      <c r="AK32" s="307">
        <f t="shared" si="31"/>
        <v>293493</v>
      </c>
      <c r="AL32" s="307">
        <f t="shared" si="32"/>
        <v>282070</v>
      </c>
      <c r="AM32" s="307">
        <f t="shared" si="27"/>
        <v>1486077</v>
      </c>
      <c r="AN32" s="307">
        <f t="shared" si="27"/>
        <v>2194895</v>
      </c>
      <c r="AO32" s="307">
        <f t="shared" si="27"/>
        <v>2195167</v>
      </c>
      <c r="AP32" s="307">
        <f t="shared" si="27"/>
        <v>219009</v>
      </c>
      <c r="AQ32" s="307">
        <f t="shared" si="27"/>
        <v>849860</v>
      </c>
      <c r="AR32" s="307">
        <f t="shared" si="71"/>
        <v>836618</v>
      </c>
      <c r="AS32" s="307">
        <f t="shared" si="71"/>
        <v>0</v>
      </c>
      <c r="AT32" s="307">
        <f t="shared" si="71"/>
        <v>60079</v>
      </c>
      <c r="AU32" s="307">
        <f t="shared" si="71"/>
        <v>60079</v>
      </c>
      <c r="AV32" s="307">
        <f t="shared" si="71"/>
        <v>1705086</v>
      </c>
      <c r="AW32" s="307">
        <f t="shared" si="71"/>
        <v>3104834</v>
      </c>
      <c r="AX32" s="307">
        <f t="shared" si="72"/>
        <v>3091864</v>
      </c>
    </row>
    <row r="33" spans="1:50" s="324" customFormat="1" ht="15" customHeight="1" x14ac:dyDescent="0.2">
      <c r="A33" s="366">
        <v>30</v>
      </c>
      <c r="B33" s="649" t="s">
        <v>953</v>
      </c>
      <c r="C33" s="648">
        <f>SUM('Címrend kötelező 4.'!GX35)</f>
        <v>0</v>
      </c>
      <c r="D33" s="648">
        <f>SUM('Címrend kötelező 4.'!GY35)</f>
        <v>0</v>
      </c>
      <c r="E33" s="648">
        <f>SUM('Címrend kötelező 4.'!GZ35)</f>
        <v>0</v>
      </c>
      <c r="F33" s="648">
        <f>SUM('Címrend önként 4.'!GX35)</f>
        <v>0</v>
      </c>
      <c r="G33" s="648">
        <f>SUM('Címrend önként 4.'!GY35)</f>
        <v>0</v>
      </c>
      <c r="H33" s="648">
        <f>SUM('Címrend önként 4.'!GZ35)</f>
        <v>0</v>
      </c>
      <c r="I33" s="648"/>
      <c r="J33" s="648"/>
      <c r="K33" s="648"/>
      <c r="L33" s="648">
        <f t="shared" si="106"/>
        <v>0</v>
      </c>
      <c r="M33" s="648"/>
      <c r="N33" s="645">
        <f t="shared" si="33"/>
        <v>0</v>
      </c>
      <c r="O33" s="649">
        <f>SUM('Címrend kötelező 4.'!EV35)</f>
        <v>15000</v>
      </c>
      <c r="P33" s="649">
        <f>SUM('Címrend kötelező 4.'!EW35)</f>
        <v>15000</v>
      </c>
      <c r="Q33" s="649">
        <f>SUM('Címrend kötelező 4.'!EX35)</f>
        <v>10282</v>
      </c>
      <c r="R33" s="669">
        <f>SUM('Címrend önként 4.'!EV35)</f>
        <v>0</v>
      </c>
      <c r="S33" s="669">
        <f>SUM('Címrend önként 4.'!EW35)</f>
        <v>0</v>
      </c>
      <c r="T33" s="669">
        <f>SUM('Címrend önként 4.'!EX35)</f>
        <v>0</v>
      </c>
      <c r="U33" s="648">
        <f>SUM('Címrend állig. 4.'!EV35)</f>
        <v>2300</v>
      </c>
      <c r="V33" s="648">
        <f>SUM('Címrend állig. 4.'!EW35)</f>
        <v>2300</v>
      </c>
      <c r="W33" s="648">
        <f>SUM('Címrend állig. 4.'!EX35)</f>
        <v>2499</v>
      </c>
      <c r="X33" s="307">
        <f t="shared" si="97"/>
        <v>17300</v>
      </c>
      <c r="Y33" s="307">
        <f t="shared" si="84"/>
        <v>17300</v>
      </c>
      <c r="Z33" s="307">
        <f t="shared" si="85"/>
        <v>12781</v>
      </c>
      <c r="AA33" s="675">
        <f>SUM('Címrend kötelező 4.'!DR35)</f>
        <v>7558077</v>
      </c>
      <c r="AB33" s="649">
        <f>SUM('Címrend kötelező 4.'!DS35)</f>
        <v>7558077</v>
      </c>
      <c r="AC33" s="649">
        <f>SUM('Címrend kötelező 4.'!DT35)</f>
        <v>8023277</v>
      </c>
      <c r="AD33" s="669">
        <f>SUM('Címrend önként 4.'!DR35)</f>
        <v>0</v>
      </c>
      <c r="AE33" s="669">
        <f>SUM('Címrend önként 4.'!DS35)</f>
        <v>0</v>
      </c>
      <c r="AF33" s="669">
        <f>SUM('Címrend önként 4.'!DT35)</f>
        <v>0</v>
      </c>
      <c r="AG33" s="648"/>
      <c r="AH33" s="648"/>
      <c r="AI33" s="648"/>
      <c r="AJ33" s="307">
        <f t="shared" si="30"/>
        <v>7558077</v>
      </c>
      <c r="AK33" s="307">
        <f t="shared" si="31"/>
        <v>7558077</v>
      </c>
      <c r="AL33" s="307">
        <f t="shared" si="32"/>
        <v>8023277</v>
      </c>
      <c r="AM33" s="307">
        <f t="shared" si="27"/>
        <v>7573077</v>
      </c>
      <c r="AN33" s="307">
        <f t="shared" si="27"/>
        <v>7573077</v>
      </c>
      <c r="AO33" s="307">
        <f t="shared" si="27"/>
        <v>8033559</v>
      </c>
      <c r="AP33" s="307">
        <f t="shared" si="27"/>
        <v>0</v>
      </c>
      <c r="AQ33" s="307">
        <f t="shared" si="27"/>
        <v>0</v>
      </c>
      <c r="AR33" s="307">
        <f t="shared" si="71"/>
        <v>0</v>
      </c>
      <c r="AS33" s="307">
        <f t="shared" si="71"/>
        <v>2300</v>
      </c>
      <c r="AT33" s="307">
        <f t="shared" si="71"/>
        <v>2300</v>
      </c>
      <c r="AU33" s="307">
        <f t="shared" si="71"/>
        <v>2499</v>
      </c>
      <c r="AV33" s="307">
        <f t="shared" si="71"/>
        <v>7575377</v>
      </c>
      <c r="AW33" s="307">
        <f t="shared" si="71"/>
        <v>7575377</v>
      </c>
      <c r="AX33" s="307">
        <f t="shared" si="72"/>
        <v>8036058</v>
      </c>
    </row>
    <row r="34" spans="1:50" s="324" customFormat="1" ht="15" customHeight="1" x14ac:dyDescent="0.2">
      <c r="A34" s="366" t="s">
        <v>1231</v>
      </c>
      <c r="B34" s="649" t="s">
        <v>821</v>
      </c>
      <c r="C34" s="648">
        <f>SUM('Címrend kötelező 4.'!GX36)</f>
        <v>223077</v>
      </c>
      <c r="D34" s="648">
        <f>SUM('Címrend kötelező 4.'!GY36)</f>
        <v>293218</v>
      </c>
      <c r="E34" s="648">
        <f>SUM('Címrend kötelező 4.'!GZ36)</f>
        <v>281953</v>
      </c>
      <c r="F34" s="648">
        <f>SUM('Címrend önként 4.'!GX36)</f>
        <v>19058</v>
      </c>
      <c r="G34" s="648">
        <f>SUM('Címrend önként 4.'!GY36)</f>
        <v>21068</v>
      </c>
      <c r="H34" s="648">
        <f>SUM('Címrend önként 4.'!GZ36)</f>
        <v>6794</v>
      </c>
      <c r="I34" s="648"/>
      <c r="J34" s="648"/>
      <c r="K34" s="648"/>
      <c r="L34" s="648">
        <f t="shared" si="106"/>
        <v>242135</v>
      </c>
      <c r="M34" s="648">
        <f t="shared" si="106"/>
        <v>314286</v>
      </c>
      <c r="N34" s="645">
        <f t="shared" si="33"/>
        <v>288747</v>
      </c>
      <c r="O34" s="649">
        <f>SUM('Címrend kötelező 4.'!EV36)</f>
        <v>4200</v>
      </c>
      <c r="P34" s="649">
        <f>SUM('Címrend kötelező 4.'!EW36)</f>
        <v>11098</v>
      </c>
      <c r="Q34" s="649">
        <f>SUM('Címrend kötelező 4.'!EX36)</f>
        <v>14418</v>
      </c>
      <c r="R34" s="669">
        <f>SUM('Címrend önként 4.'!EV36)</f>
        <v>0</v>
      </c>
      <c r="S34" s="669">
        <f>SUM('Címrend önként 4.'!EW36)</f>
        <v>0</v>
      </c>
      <c r="T34" s="669">
        <f>SUM('Címrend önként 4.'!EX36)</f>
        <v>2005</v>
      </c>
      <c r="U34" s="648">
        <f>SUM('Címrend állig. 4.'!EV36)</f>
        <v>1600</v>
      </c>
      <c r="V34" s="648">
        <f>SUM('Címrend állig. 4.'!EW36)</f>
        <v>1600</v>
      </c>
      <c r="W34" s="648">
        <f>SUM('Címrend állig. 4.'!EX36)</f>
        <v>2258</v>
      </c>
      <c r="X34" s="307">
        <f t="shared" si="97"/>
        <v>5800</v>
      </c>
      <c r="Y34" s="307">
        <f t="shared" si="84"/>
        <v>12698</v>
      </c>
      <c r="Z34" s="307">
        <f t="shared" si="85"/>
        <v>18681</v>
      </c>
      <c r="AA34" s="675">
        <f>SUM('Címrend kötelező 4.'!DR36)</f>
        <v>3513698</v>
      </c>
      <c r="AB34" s="649">
        <f>SUM('Címrend kötelező 4.'!DS36)</f>
        <v>3796254</v>
      </c>
      <c r="AC34" s="649">
        <f>SUM('Címrend kötelező 4.'!DT36)</f>
        <v>3421483</v>
      </c>
      <c r="AD34" s="669">
        <f>SUM('Címrend önként 4.'!DR36)</f>
        <v>518987</v>
      </c>
      <c r="AE34" s="669">
        <f>SUM('Címrend önként 4.'!DS36)</f>
        <v>544706</v>
      </c>
      <c r="AF34" s="669">
        <f>SUM('Címrend önként 4.'!DT36)</f>
        <v>356980</v>
      </c>
      <c r="AG34" s="648"/>
      <c r="AH34" s="648"/>
      <c r="AI34" s="648"/>
      <c r="AJ34" s="307">
        <f t="shared" si="30"/>
        <v>4032685</v>
      </c>
      <c r="AK34" s="307">
        <f t="shared" si="31"/>
        <v>4340960</v>
      </c>
      <c r="AL34" s="307">
        <f t="shared" si="32"/>
        <v>3778463</v>
      </c>
      <c r="AM34" s="307">
        <f t="shared" si="27"/>
        <v>3740975</v>
      </c>
      <c r="AN34" s="307">
        <f t="shared" si="27"/>
        <v>4100570</v>
      </c>
      <c r="AO34" s="307">
        <f t="shared" si="27"/>
        <v>3717854</v>
      </c>
      <c r="AP34" s="307">
        <f t="shared" si="27"/>
        <v>538045</v>
      </c>
      <c r="AQ34" s="307">
        <f t="shared" si="27"/>
        <v>565774</v>
      </c>
      <c r="AR34" s="307">
        <f t="shared" si="71"/>
        <v>365779</v>
      </c>
      <c r="AS34" s="307">
        <f t="shared" si="71"/>
        <v>1600</v>
      </c>
      <c r="AT34" s="307">
        <f t="shared" si="71"/>
        <v>1600</v>
      </c>
      <c r="AU34" s="307">
        <f t="shared" si="71"/>
        <v>2258</v>
      </c>
      <c r="AV34" s="307">
        <f t="shared" si="71"/>
        <v>4280620</v>
      </c>
      <c r="AW34" s="307">
        <f t="shared" si="71"/>
        <v>4667944</v>
      </c>
      <c r="AX34" s="307">
        <f t="shared" si="72"/>
        <v>4085891</v>
      </c>
    </row>
    <row r="35" spans="1:50" s="329" customFormat="1" ht="15" customHeight="1" x14ac:dyDescent="0.2">
      <c r="A35" s="478">
        <v>32</v>
      </c>
      <c r="B35" s="307" t="s">
        <v>1232</v>
      </c>
      <c r="C35" s="645">
        <f>SUM(C36:C37)</f>
        <v>0</v>
      </c>
      <c r="D35" s="645">
        <f t="shared" ref="D35:N35" si="107">SUM(D36:D37)</f>
        <v>350</v>
      </c>
      <c r="E35" s="645">
        <f t="shared" si="107"/>
        <v>350</v>
      </c>
      <c r="F35" s="645">
        <f t="shared" si="107"/>
        <v>0</v>
      </c>
      <c r="G35" s="645">
        <f t="shared" si="107"/>
        <v>3050</v>
      </c>
      <c r="H35" s="645">
        <f t="shared" si="107"/>
        <v>2953</v>
      </c>
      <c r="I35" s="645">
        <f t="shared" si="107"/>
        <v>0</v>
      </c>
      <c r="J35" s="645">
        <f t="shared" si="107"/>
        <v>0</v>
      </c>
      <c r="K35" s="645">
        <f t="shared" si="107"/>
        <v>0</v>
      </c>
      <c r="L35" s="645">
        <f>SUM(L36:L37)</f>
        <v>0</v>
      </c>
      <c r="M35" s="645">
        <f t="shared" si="107"/>
        <v>3400</v>
      </c>
      <c r="N35" s="645">
        <f t="shared" si="107"/>
        <v>3303</v>
      </c>
      <c r="O35" s="307">
        <f>SUM(O36:O37)</f>
        <v>0</v>
      </c>
      <c r="P35" s="307">
        <f t="shared" ref="P35:W35" si="108">SUM(P36:P37)</f>
        <v>0</v>
      </c>
      <c r="Q35" s="307">
        <f t="shared" si="108"/>
        <v>0</v>
      </c>
      <c r="R35" s="645">
        <f t="shared" si="108"/>
        <v>0</v>
      </c>
      <c r="S35" s="645">
        <f t="shared" si="108"/>
        <v>0</v>
      </c>
      <c r="T35" s="645">
        <f t="shared" si="108"/>
        <v>0</v>
      </c>
      <c r="U35" s="645">
        <f t="shared" si="108"/>
        <v>0</v>
      </c>
      <c r="V35" s="645">
        <f t="shared" si="108"/>
        <v>0</v>
      </c>
      <c r="W35" s="645">
        <f t="shared" si="108"/>
        <v>0</v>
      </c>
      <c r="X35" s="307">
        <f t="shared" si="97"/>
        <v>0</v>
      </c>
      <c r="Y35" s="307">
        <f t="shared" si="84"/>
        <v>0</v>
      </c>
      <c r="Z35" s="307">
        <f t="shared" si="85"/>
        <v>0</v>
      </c>
      <c r="AA35" s="719">
        <f>SUM(AA36:AA37)</f>
        <v>10000</v>
      </c>
      <c r="AB35" s="307">
        <f t="shared" ref="AB35" si="109">SUM(AB36:AB37)</f>
        <v>63808</v>
      </c>
      <c r="AC35" s="307">
        <f t="shared" ref="AC35" si="110">SUM(AC36:AC37)</f>
        <v>63808</v>
      </c>
      <c r="AD35" s="307">
        <f t="shared" ref="AD35" si="111">SUM(AD36:AD37)</f>
        <v>75000</v>
      </c>
      <c r="AE35" s="307">
        <f t="shared" ref="AE35" si="112">SUM(AE36:AE37)</f>
        <v>87654</v>
      </c>
      <c r="AF35" s="307">
        <f t="shared" ref="AF35" si="113">SUM(AF36:AF37)</f>
        <v>89800</v>
      </c>
      <c r="AG35" s="307">
        <f t="shared" ref="AG35" si="114">SUM(AG36:AG37)</f>
        <v>0</v>
      </c>
      <c r="AH35" s="307">
        <f t="shared" ref="AH35" si="115">SUM(AH36:AH37)</f>
        <v>0</v>
      </c>
      <c r="AI35" s="307">
        <f t="shared" ref="AI35" si="116">SUM(AI36:AI37)</f>
        <v>0</v>
      </c>
      <c r="AJ35" s="307">
        <f t="shared" si="30"/>
        <v>85000</v>
      </c>
      <c r="AK35" s="307">
        <f t="shared" si="31"/>
        <v>151462</v>
      </c>
      <c r="AL35" s="307">
        <f t="shared" si="32"/>
        <v>153608</v>
      </c>
      <c r="AM35" s="307">
        <f t="shared" si="27"/>
        <v>10000</v>
      </c>
      <c r="AN35" s="307">
        <f t="shared" si="27"/>
        <v>64158</v>
      </c>
      <c r="AO35" s="307">
        <f t="shared" si="27"/>
        <v>64158</v>
      </c>
      <c r="AP35" s="307">
        <f t="shared" si="27"/>
        <v>75000</v>
      </c>
      <c r="AQ35" s="307">
        <f t="shared" si="27"/>
        <v>90704</v>
      </c>
      <c r="AR35" s="307">
        <f t="shared" si="71"/>
        <v>92753</v>
      </c>
      <c r="AS35" s="307">
        <f t="shared" si="71"/>
        <v>0</v>
      </c>
      <c r="AT35" s="307">
        <f t="shared" si="71"/>
        <v>0</v>
      </c>
      <c r="AU35" s="307">
        <f t="shared" si="71"/>
        <v>0</v>
      </c>
      <c r="AV35" s="307">
        <f t="shared" si="71"/>
        <v>85000</v>
      </c>
      <c r="AW35" s="307">
        <f t="shared" ref="AW35:AW67" si="117">SUM(M35,Y35,AK35)</f>
        <v>154862</v>
      </c>
      <c r="AX35" s="307">
        <f t="shared" si="72"/>
        <v>156911</v>
      </c>
    </row>
    <row r="36" spans="1:50" s="324" customFormat="1" ht="15" customHeight="1" x14ac:dyDescent="0.2">
      <c r="A36" s="366">
        <v>33</v>
      </c>
      <c r="B36" s="649" t="s">
        <v>1233</v>
      </c>
      <c r="C36" s="648">
        <f>SUM('Címrend kötelező 4.'!GX38)</f>
        <v>0</v>
      </c>
      <c r="D36" s="648">
        <f>SUM('Címrend kötelező 4.'!GY38)</f>
        <v>0</v>
      </c>
      <c r="E36" s="648">
        <f>SUM('Címrend kötelező 4.'!GZ38)</f>
        <v>0</v>
      </c>
      <c r="F36" s="648">
        <f>SUM('Címrend önként 4.'!GX38)</f>
        <v>0</v>
      </c>
      <c r="G36" s="648">
        <f>SUM('Címrend önként 4.'!GY38)</f>
        <v>0</v>
      </c>
      <c r="H36" s="648">
        <f>SUM('Címrend önként 4.'!GZ38)</f>
        <v>0</v>
      </c>
      <c r="I36" s="648"/>
      <c r="J36" s="648"/>
      <c r="K36" s="648"/>
      <c r="L36" s="648">
        <f>SUM(C36,F36,I36)</f>
        <v>0</v>
      </c>
      <c r="M36" s="648">
        <f>SUM(D36,G36,J36)</f>
        <v>0</v>
      </c>
      <c r="N36" s="645">
        <f t="shared" si="33"/>
        <v>0</v>
      </c>
      <c r="O36" s="649">
        <f>SUM('Címrend kötelező 4.'!EV38)</f>
        <v>0</v>
      </c>
      <c r="P36" s="649">
        <f>SUM('Címrend kötelező 4.'!EW38)</f>
        <v>0</v>
      </c>
      <c r="Q36" s="649">
        <f>SUM('Címrend kötelező 4.'!EX38)</f>
        <v>0</v>
      </c>
      <c r="R36" s="646"/>
      <c r="S36" s="646"/>
      <c r="T36" s="645"/>
      <c r="U36" s="645"/>
      <c r="V36" s="645"/>
      <c r="W36" s="645"/>
      <c r="X36" s="307">
        <f t="shared" si="97"/>
        <v>0</v>
      </c>
      <c r="Y36" s="307">
        <f t="shared" si="84"/>
        <v>0</v>
      </c>
      <c r="Z36" s="307">
        <f t="shared" si="85"/>
        <v>0</v>
      </c>
      <c r="AA36" s="675">
        <f>SUM('Címrend kötelező 4.'!DR38)</f>
        <v>0</v>
      </c>
      <c r="AB36" s="649">
        <f>SUM('Címrend kötelező 4.'!DS38)</f>
        <v>0</v>
      </c>
      <c r="AC36" s="649">
        <f>SUM('Címrend kötelező 4.'!DT38)</f>
        <v>0</v>
      </c>
      <c r="AD36" s="669">
        <f>SUM('Címrend önként 4.'!DR38)</f>
        <v>0</v>
      </c>
      <c r="AE36" s="669">
        <f>SUM('Címrend önként 4.'!DS38)</f>
        <v>0</v>
      </c>
      <c r="AF36" s="669">
        <f>SUM('Címrend önként 4.'!DT38)</f>
        <v>0</v>
      </c>
      <c r="AG36" s="648"/>
      <c r="AH36" s="648"/>
      <c r="AI36" s="648"/>
      <c r="AJ36" s="307">
        <f t="shared" si="30"/>
        <v>0</v>
      </c>
      <c r="AK36" s="307">
        <f t="shared" si="31"/>
        <v>0</v>
      </c>
      <c r="AL36" s="307">
        <f t="shared" si="32"/>
        <v>0</v>
      </c>
      <c r="AM36" s="307">
        <f t="shared" si="27"/>
        <v>0</v>
      </c>
      <c r="AN36" s="307">
        <f t="shared" si="27"/>
        <v>0</v>
      </c>
      <c r="AO36" s="307">
        <f t="shared" si="27"/>
        <v>0</v>
      </c>
      <c r="AP36" s="307">
        <f t="shared" si="27"/>
        <v>0</v>
      </c>
      <c r="AQ36" s="307">
        <f t="shared" si="27"/>
        <v>0</v>
      </c>
      <c r="AR36" s="307">
        <f t="shared" si="71"/>
        <v>0</v>
      </c>
      <c r="AS36" s="307">
        <f t="shared" si="71"/>
        <v>0</v>
      </c>
      <c r="AT36" s="307">
        <f t="shared" si="71"/>
        <v>0</v>
      </c>
      <c r="AU36" s="307">
        <f t="shared" si="71"/>
        <v>0</v>
      </c>
      <c r="AV36" s="307">
        <f t="shared" si="71"/>
        <v>0</v>
      </c>
      <c r="AW36" s="307">
        <f t="shared" si="117"/>
        <v>0</v>
      </c>
      <c r="AX36" s="307">
        <f t="shared" si="72"/>
        <v>0</v>
      </c>
    </row>
    <row r="37" spans="1:50" s="324" customFormat="1" ht="15" customHeight="1" x14ac:dyDescent="0.2">
      <c r="A37" s="366">
        <v>34</v>
      </c>
      <c r="B37" s="649" t="s">
        <v>1234</v>
      </c>
      <c r="C37" s="648">
        <f>SUM('Címrend kötelező 4.'!GX39)</f>
        <v>0</v>
      </c>
      <c r="D37" s="648">
        <f>SUM('Címrend kötelező 4.'!GY39)</f>
        <v>350</v>
      </c>
      <c r="E37" s="648">
        <f>SUM('Címrend kötelező 4.'!GZ39)</f>
        <v>350</v>
      </c>
      <c r="F37" s="648">
        <f>SUM('Címrend önként 4.'!GX39)</f>
        <v>0</v>
      </c>
      <c r="G37" s="648">
        <f>SUM('Címrend önként 4.'!GY39)</f>
        <v>3050</v>
      </c>
      <c r="H37" s="648">
        <f>SUM('Címrend önként 4.'!GZ39)</f>
        <v>2953</v>
      </c>
      <c r="I37" s="648"/>
      <c r="J37" s="648"/>
      <c r="K37" s="648"/>
      <c r="L37" s="648">
        <f>SUM(C37,F37,I37)</f>
        <v>0</v>
      </c>
      <c r="M37" s="648">
        <f>SUM(D37,G37,J37)</f>
        <v>3400</v>
      </c>
      <c r="N37" s="645">
        <f t="shared" si="33"/>
        <v>3303</v>
      </c>
      <c r="O37" s="649">
        <f>SUM('Címrend kötelező 4.'!EV39)</f>
        <v>0</v>
      </c>
      <c r="P37" s="649">
        <f>SUM('Címrend kötelező 4.'!EW39)</f>
        <v>0</v>
      </c>
      <c r="Q37" s="649">
        <f>SUM('Címrend kötelező 4.'!EX39)</f>
        <v>0</v>
      </c>
      <c r="R37" s="646"/>
      <c r="S37" s="646"/>
      <c r="T37" s="645"/>
      <c r="U37" s="645"/>
      <c r="V37" s="645"/>
      <c r="W37" s="645"/>
      <c r="X37" s="307">
        <f t="shared" si="97"/>
        <v>0</v>
      </c>
      <c r="Y37" s="307">
        <f t="shared" si="84"/>
        <v>0</v>
      </c>
      <c r="Z37" s="307">
        <f t="shared" si="85"/>
        <v>0</v>
      </c>
      <c r="AA37" s="675">
        <f>SUM('Címrend kötelező 4.'!DR39)</f>
        <v>10000</v>
      </c>
      <c r="AB37" s="649">
        <f>SUM('Címrend kötelező 4.'!DS39)</f>
        <v>63808</v>
      </c>
      <c r="AC37" s="649">
        <f>SUM('Címrend kötelező 4.'!DT39)</f>
        <v>63808</v>
      </c>
      <c r="AD37" s="669">
        <f>SUM('Címrend önként 4.'!DR39)</f>
        <v>75000</v>
      </c>
      <c r="AE37" s="669">
        <f>SUM('Címrend önként 4.'!DS39)</f>
        <v>87654</v>
      </c>
      <c r="AF37" s="669">
        <f>SUM('Címrend önként 4.'!DT39)</f>
        <v>89800</v>
      </c>
      <c r="AG37" s="648"/>
      <c r="AH37" s="648"/>
      <c r="AI37" s="648"/>
      <c r="AJ37" s="307">
        <f t="shared" si="30"/>
        <v>85000</v>
      </c>
      <c r="AK37" s="307">
        <f t="shared" si="31"/>
        <v>151462</v>
      </c>
      <c r="AL37" s="307">
        <f t="shared" si="32"/>
        <v>153608</v>
      </c>
      <c r="AM37" s="307">
        <f t="shared" si="27"/>
        <v>10000</v>
      </c>
      <c r="AN37" s="307">
        <f t="shared" si="27"/>
        <v>64158</v>
      </c>
      <c r="AO37" s="307">
        <f t="shared" si="27"/>
        <v>64158</v>
      </c>
      <c r="AP37" s="307">
        <f t="shared" si="27"/>
        <v>75000</v>
      </c>
      <c r="AQ37" s="307">
        <f t="shared" si="27"/>
        <v>90704</v>
      </c>
      <c r="AR37" s="307">
        <f t="shared" si="71"/>
        <v>92753</v>
      </c>
      <c r="AS37" s="307">
        <f t="shared" si="71"/>
        <v>0</v>
      </c>
      <c r="AT37" s="307">
        <f t="shared" si="71"/>
        <v>0</v>
      </c>
      <c r="AU37" s="307">
        <f t="shared" si="71"/>
        <v>0</v>
      </c>
      <c r="AV37" s="307">
        <f t="shared" si="71"/>
        <v>85000</v>
      </c>
      <c r="AW37" s="307">
        <f t="shared" si="117"/>
        <v>154862</v>
      </c>
      <c r="AX37" s="307">
        <f t="shared" si="72"/>
        <v>156911</v>
      </c>
    </row>
    <row r="38" spans="1:50" s="329" customFormat="1" ht="15" customHeight="1" x14ac:dyDescent="0.2">
      <c r="A38" s="478">
        <v>35</v>
      </c>
      <c r="B38" s="307" t="s">
        <v>1235</v>
      </c>
      <c r="C38" s="645">
        <f>SUM(C44:C47,C39)</f>
        <v>0</v>
      </c>
      <c r="D38" s="645">
        <f t="shared" ref="D38:H38" si="118">SUM(D44:D47,D39)</f>
        <v>0</v>
      </c>
      <c r="E38" s="645">
        <f t="shared" si="118"/>
        <v>0</v>
      </c>
      <c r="F38" s="645">
        <f t="shared" si="118"/>
        <v>17105</v>
      </c>
      <c r="G38" s="645">
        <f t="shared" si="118"/>
        <v>55177</v>
      </c>
      <c r="H38" s="645">
        <f t="shared" si="118"/>
        <v>55177</v>
      </c>
      <c r="I38" s="645">
        <f t="shared" ref="I38" si="119">SUM(I44:I47,I39)</f>
        <v>0</v>
      </c>
      <c r="J38" s="645">
        <f t="shared" ref="J38" si="120">SUM(J44:J47,J39)</f>
        <v>0</v>
      </c>
      <c r="K38" s="645">
        <f t="shared" ref="K38" si="121">SUM(K44:K47,K39)</f>
        <v>0</v>
      </c>
      <c r="L38" s="645">
        <f t="shared" ref="L38" si="122">SUM(L44:L47,L39)</f>
        <v>17105</v>
      </c>
      <c r="M38" s="645">
        <f t="shared" ref="M38" si="123">SUM(M44:M47,M39)</f>
        <v>55177</v>
      </c>
      <c r="N38" s="645">
        <f t="shared" ref="N38" si="124">SUM(N44:N47,N39)</f>
        <v>55177</v>
      </c>
      <c r="O38" s="307">
        <f>SUM(O44:O47,O39)</f>
        <v>0</v>
      </c>
      <c r="P38" s="307">
        <f t="shared" ref="P38:W38" si="125">SUM(P44:P47,P39)</f>
        <v>0</v>
      </c>
      <c r="Q38" s="307">
        <f t="shared" si="125"/>
        <v>57</v>
      </c>
      <c r="R38" s="645">
        <f t="shared" si="125"/>
        <v>0</v>
      </c>
      <c r="S38" s="645">
        <f t="shared" si="125"/>
        <v>0</v>
      </c>
      <c r="T38" s="645">
        <f t="shared" si="125"/>
        <v>0</v>
      </c>
      <c r="U38" s="645">
        <f t="shared" si="125"/>
        <v>0</v>
      </c>
      <c r="V38" s="645">
        <f t="shared" si="125"/>
        <v>0</v>
      </c>
      <c r="W38" s="645">
        <f t="shared" si="125"/>
        <v>0</v>
      </c>
      <c r="X38" s="307">
        <f t="shared" si="97"/>
        <v>0</v>
      </c>
      <c r="Y38" s="307">
        <f t="shared" si="84"/>
        <v>0</v>
      </c>
      <c r="Z38" s="307">
        <f t="shared" si="85"/>
        <v>57</v>
      </c>
      <c r="AA38" s="646">
        <f t="shared" ref="AA38" si="126">SUM(AA44:AA47,AA39)</f>
        <v>0</v>
      </c>
      <c r="AB38" s="645">
        <f t="shared" ref="AB38" si="127">SUM(AB44:AB47,AB39)</f>
        <v>0</v>
      </c>
      <c r="AC38" s="645">
        <f t="shared" ref="AC38" si="128">SUM(AC44:AC47,AC39)</f>
        <v>0</v>
      </c>
      <c r="AD38" s="645">
        <f t="shared" ref="AD38" si="129">SUM(AD44:AD47,AD39)</f>
        <v>3063795</v>
      </c>
      <c r="AE38" s="645">
        <f t="shared" ref="AE38" si="130">SUM(AE44:AE47,AE39)</f>
        <v>7006101</v>
      </c>
      <c r="AF38" s="645">
        <f t="shared" ref="AF38" si="131">SUM(AF44:AF47,AF39)</f>
        <v>6680743</v>
      </c>
      <c r="AG38" s="645">
        <f t="shared" ref="AG38:AG39" si="132">SUM(AG44:AG47,AG39)</f>
        <v>0</v>
      </c>
      <c r="AH38" s="645">
        <f t="shared" ref="AH38:AH39" si="133">SUM(AH44:AH47,AH39)</f>
        <v>0</v>
      </c>
      <c r="AI38" s="645">
        <f t="shared" ref="AI38:AI39" si="134">SUM(AI44:AI47,AI39)</f>
        <v>0</v>
      </c>
      <c r="AJ38" s="307">
        <f t="shared" si="30"/>
        <v>3063795</v>
      </c>
      <c r="AK38" s="307">
        <f t="shared" si="31"/>
        <v>7006101</v>
      </c>
      <c r="AL38" s="307">
        <f t="shared" si="32"/>
        <v>6680743</v>
      </c>
      <c r="AM38" s="307">
        <f t="shared" si="27"/>
        <v>0</v>
      </c>
      <c r="AN38" s="307">
        <f t="shared" si="27"/>
        <v>0</v>
      </c>
      <c r="AO38" s="307">
        <f t="shared" si="27"/>
        <v>57</v>
      </c>
      <c r="AP38" s="307">
        <f t="shared" si="27"/>
        <v>3080900</v>
      </c>
      <c r="AQ38" s="307">
        <f t="shared" si="27"/>
        <v>7061278</v>
      </c>
      <c r="AR38" s="307">
        <f t="shared" si="71"/>
        <v>6735920</v>
      </c>
      <c r="AS38" s="307">
        <f t="shared" si="71"/>
        <v>0</v>
      </c>
      <c r="AT38" s="307">
        <f t="shared" si="71"/>
        <v>0</v>
      </c>
      <c r="AU38" s="307">
        <f t="shared" si="71"/>
        <v>0</v>
      </c>
      <c r="AV38" s="307">
        <f t="shared" si="71"/>
        <v>3080900</v>
      </c>
      <c r="AW38" s="307">
        <f t="shared" si="117"/>
        <v>7061278</v>
      </c>
      <c r="AX38" s="307">
        <f t="shared" si="72"/>
        <v>6735977</v>
      </c>
    </row>
    <row r="39" spans="1:50" s="329" customFormat="1" ht="15" customHeight="1" x14ac:dyDescent="0.2">
      <c r="A39" s="478" t="s">
        <v>1236</v>
      </c>
      <c r="B39" s="307" t="s">
        <v>1237</v>
      </c>
      <c r="C39" s="645">
        <f>SUM(C40:C43)</f>
        <v>0</v>
      </c>
      <c r="D39" s="645">
        <f t="shared" ref="D39:G39" si="135">SUM(D40:D43)</f>
        <v>0</v>
      </c>
      <c r="E39" s="645">
        <f t="shared" si="135"/>
        <v>0</v>
      </c>
      <c r="F39" s="645">
        <f t="shared" si="135"/>
        <v>17105</v>
      </c>
      <c r="G39" s="645">
        <f t="shared" si="135"/>
        <v>52419</v>
      </c>
      <c r="H39" s="645">
        <f t="shared" ref="H39" si="136">SUM(H40:H43)</f>
        <v>52419</v>
      </c>
      <c r="I39" s="645">
        <f t="shared" ref="I39" si="137">SUM(I40:I43)</f>
        <v>0</v>
      </c>
      <c r="J39" s="645">
        <f t="shared" ref="J39" si="138">SUM(J40:J43)</f>
        <v>0</v>
      </c>
      <c r="K39" s="645">
        <f t="shared" ref="K39" si="139">SUM(K40:K43)</f>
        <v>0</v>
      </c>
      <c r="L39" s="645">
        <f t="shared" ref="L39" si="140">SUM(L40:L43)</f>
        <v>17105</v>
      </c>
      <c r="M39" s="645">
        <f t="shared" ref="M39" si="141">SUM(M40:M43)</f>
        <v>52419</v>
      </c>
      <c r="N39" s="645">
        <f t="shared" ref="N39" si="142">SUM(N40:N43)</f>
        <v>52419</v>
      </c>
      <c r="O39" s="645">
        <f t="shared" ref="O39" si="143">SUM(O40:O43)</f>
        <v>0</v>
      </c>
      <c r="P39" s="645">
        <f t="shared" ref="P39" si="144">SUM(P40:P43)</f>
        <v>0</v>
      </c>
      <c r="Q39" s="645">
        <f t="shared" ref="Q39" si="145">SUM(Q40:Q43)</f>
        <v>0</v>
      </c>
      <c r="R39" s="645">
        <f t="shared" ref="R39" si="146">SUM(R40:R43)</f>
        <v>0</v>
      </c>
      <c r="S39" s="645">
        <f t="shared" ref="S39" si="147">SUM(S40:S43)</f>
        <v>0</v>
      </c>
      <c r="T39" s="645">
        <f t="shared" ref="T39" si="148">SUM(T40:T43)</f>
        <v>0</v>
      </c>
      <c r="U39" s="645">
        <f t="shared" ref="U39" si="149">SUM(U40:U43)</f>
        <v>0</v>
      </c>
      <c r="V39" s="645">
        <f t="shared" ref="V39" si="150">SUM(V40:V43)</f>
        <v>0</v>
      </c>
      <c r="W39" s="645">
        <f t="shared" ref="W39" si="151">SUM(W40:W43)</f>
        <v>0</v>
      </c>
      <c r="X39" s="645">
        <f t="shared" ref="X39" si="152">SUM(X40:X43)</f>
        <v>0</v>
      </c>
      <c r="Y39" s="645">
        <f t="shared" ref="Y39" si="153">SUM(Y40:Y43)</f>
        <v>0</v>
      </c>
      <c r="Z39" s="645">
        <f t="shared" ref="Z39" si="154">SUM(Z40:Z43)</f>
        <v>0</v>
      </c>
      <c r="AA39" s="646">
        <f t="shared" ref="AA39" si="155">SUM(AA40:AA43)</f>
        <v>0</v>
      </c>
      <c r="AB39" s="645">
        <f t="shared" ref="AB39" si="156">SUM(AB40:AB43)</f>
        <v>0</v>
      </c>
      <c r="AC39" s="645">
        <f t="shared" ref="AC39" si="157">SUM(AC40:AC43)</f>
        <v>0</v>
      </c>
      <c r="AD39" s="645">
        <f t="shared" ref="AD39" si="158">SUM(AD40:AD43)</f>
        <v>414425</v>
      </c>
      <c r="AE39" s="645">
        <f t="shared" ref="AE39" si="159">SUM(AE40:AE43)</f>
        <v>4003952</v>
      </c>
      <c r="AF39" s="645">
        <f t="shared" ref="AF39" si="160">SUM(AF40:AF43)</f>
        <v>3625627</v>
      </c>
      <c r="AG39" s="645">
        <f t="shared" si="132"/>
        <v>0</v>
      </c>
      <c r="AH39" s="645">
        <f t="shared" si="133"/>
        <v>0</v>
      </c>
      <c r="AI39" s="645">
        <f t="shared" si="134"/>
        <v>0</v>
      </c>
      <c r="AJ39" s="307">
        <f t="shared" si="30"/>
        <v>414425</v>
      </c>
      <c r="AK39" s="307">
        <f t="shared" si="31"/>
        <v>4003952</v>
      </c>
      <c r="AL39" s="307">
        <f t="shared" si="32"/>
        <v>3625627</v>
      </c>
      <c r="AM39" s="307">
        <f t="shared" si="27"/>
        <v>0</v>
      </c>
      <c r="AN39" s="307">
        <f t="shared" si="27"/>
        <v>0</v>
      </c>
      <c r="AO39" s="307">
        <f t="shared" si="27"/>
        <v>0</v>
      </c>
      <c r="AP39" s="307">
        <f t="shared" si="27"/>
        <v>431530</v>
      </c>
      <c r="AQ39" s="307">
        <f t="shared" si="27"/>
        <v>4056371</v>
      </c>
      <c r="AR39" s="307">
        <f t="shared" si="71"/>
        <v>3678046</v>
      </c>
      <c r="AS39" s="307">
        <f t="shared" si="71"/>
        <v>0</v>
      </c>
      <c r="AT39" s="307">
        <f t="shared" si="71"/>
        <v>0</v>
      </c>
      <c r="AU39" s="307">
        <f t="shared" si="71"/>
        <v>0</v>
      </c>
      <c r="AV39" s="307">
        <f t="shared" si="71"/>
        <v>431530</v>
      </c>
      <c r="AW39" s="307">
        <f t="shared" si="117"/>
        <v>4056371</v>
      </c>
      <c r="AX39" s="307">
        <f t="shared" si="72"/>
        <v>3678046</v>
      </c>
    </row>
    <row r="40" spans="1:50" s="324" customFormat="1" ht="15" customHeight="1" x14ac:dyDescent="0.2">
      <c r="A40" s="366">
        <v>36</v>
      </c>
      <c r="B40" s="649" t="s">
        <v>1238</v>
      </c>
      <c r="C40" s="648">
        <f>SUM('Címrend kötelező 4.'!GX41)</f>
        <v>0</v>
      </c>
      <c r="D40" s="648">
        <f>SUM('Címrend kötelező 4.'!GY41)</f>
        <v>0</v>
      </c>
      <c r="E40" s="648">
        <f>SUM('Címrend kötelező 4.'!GZ41)</f>
        <v>0</v>
      </c>
      <c r="F40" s="648">
        <f>SUM('Címrend önként 4.'!GX42)</f>
        <v>0</v>
      </c>
      <c r="G40" s="648">
        <f>SUM('Címrend önként 4.'!GY42)</f>
        <v>0</v>
      </c>
      <c r="H40" s="648">
        <f>SUM('Címrend önként 4.'!GZ42)</f>
        <v>0</v>
      </c>
      <c r="I40" s="648"/>
      <c r="J40" s="648"/>
      <c r="K40" s="648"/>
      <c r="L40" s="648">
        <f>SUM(C40,F40,I40)</f>
        <v>0</v>
      </c>
      <c r="M40" s="648">
        <f>SUM(D40,G40,J40)</f>
        <v>0</v>
      </c>
      <c r="N40" s="645">
        <f t="shared" si="33"/>
        <v>0</v>
      </c>
      <c r="O40" s="649">
        <f>SUM('Címrend kötelező 4.'!EV41)</f>
        <v>0</v>
      </c>
      <c r="P40" s="649">
        <f>SUM('Címrend kötelező 4.'!EW41)</f>
        <v>0</v>
      </c>
      <c r="Q40" s="649">
        <f>SUM('Címrend kötelező 4.'!EX41)</f>
        <v>0</v>
      </c>
      <c r="R40" s="646"/>
      <c r="S40" s="646"/>
      <c r="T40" s="645"/>
      <c r="U40" s="645"/>
      <c r="V40" s="645"/>
      <c r="W40" s="645"/>
      <c r="X40" s="307">
        <f t="shared" si="97"/>
        <v>0</v>
      </c>
      <c r="Y40" s="307">
        <f t="shared" si="84"/>
        <v>0</v>
      </c>
      <c r="Z40" s="307">
        <f t="shared" si="85"/>
        <v>0</v>
      </c>
      <c r="AA40" s="675">
        <f>SUM('Címrend kötelező 4.'!DR42)</f>
        <v>0</v>
      </c>
      <c r="AB40" s="649">
        <f>SUM('Címrend kötelező 4.'!DS42)</f>
        <v>0</v>
      </c>
      <c r="AC40" s="649">
        <f>SUM('Címrend kötelező 4.'!DT42)</f>
        <v>0</v>
      </c>
      <c r="AD40" s="669">
        <f>SUM('Címrend önként 4.'!DR42)</f>
        <v>0</v>
      </c>
      <c r="AE40" s="669">
        <f>SUM('Címrend önként 4.'!DS42)</f>
        <v>2200000</v>
      </c>
      <c r="AF40" s="669">
        <f>SUM('Címrend önként 4.'!DT42)</f>
        <v>2200000</v>
      </c>
      <c r="AG40" s="648"/>
      <c r="AH40" s="648"/>
      <c r="AI40" s="648"/>
      <c r="AJ40" s="307">
        <f t="shared" si="30"/>
        <v>0</v>
      </c>
      <c r="AK40" s="307">
        <f t="shared" si="31"/>
        <v>2200000</v>
      </c>
      <c r="AL40" s="307">
        <f t="shared" si="32"/>
        <v>2200000</v>
      </c>
      <c r="AM40" s="307">
        <f t="shared" si="27"/>
        <v>0</v>
      </c>
      <c r="AN40" s="307">
        <f t="shared" si="27"/>
        <v>0</v>
      </c>
      <c r="AO40" s="307">
        <f t="shared" si="27"/>
        <v>0</v>
      </c>
      <c r="AP40" s="307">
        <f t="shared" si="27"/>
        <v>0</v>
      </c>
      <c r="AQ40" s="307">
        <f t="shared" si="27"/>
        <v>2200000</v>
      </c>
      <c r="AR40" s="307">
        <f t="shared" si="71"/>
        <v>2200000</v>
      </c>
      <c r="AS40" s="307">
        <f t="shared" si="71"/>
        <v>0</v>
      </c>
      <c r="AT40" s="307">
        <f t="shared" si="71"/>
        <v>0</v>
      </c>
      <c r="AU40" s="307">
        <f t="shared" si="71"/>
        <v>0</v>
      </c>
      <c r="AV40" s="307">
        <f t="shared" si="71"/>
        <v>0</v>
      </c>
      <c r="AW40" s="307">
        <f t="shared" si="117"/>
        <v>2200000</v>
      </c>
      <c r="AX40" s="307">
        <f t="shared" si="72"/>
        <v>2200000</v>
      </c>
    </row>
    <row r="41" spans="1:50" s="324" customFormat="1" ht="15" customHeight="1" x14ac:dyDescent="0.2">
      <c r="A41" s="366" t="s">
        <v>1239</v>
      </c>
      <c r="B41" s="649" t="s">
        <v>1240</v>
      </c>
      <c r="C41" s="648">
        <f>SUM('Címrend kötelező 4.'!GX42)</f>
        <v>0</v>
      </c>
      <c r="D41" s="648">
        <f>SUM('Címrend kötelező 4.'!GY42)</f>
        <v>0</v>
      </c>
      <c r="E41" s="648">
        <f>SUM('Címrend kötelező 4.'!GZ42)</f>
        <v>0</v>
      </c>
      <c r="F41" s="648">
        <f>SUM('Címrend önként 4.'!GX43)</f>
        <v>0</v>
      </c>
      <c r="G41" s="648">
        <f>SUM('Címrend önként 4.'!GY43)</f>
        <v>0</v>
      </c>
      <c r="H41" s="648">
        <f>SUM('Címrend önként 4.'!GZ43)</f>
        <v>0</v>
      </c>
      <c r="I41" s="648"/>
      <c r="J41" s="648"/>
      <c r="K41" s="648"/>
      <c r="L41" s="648">
        <f t="shared" ref="L41:L46" si="161">SUM(C41,F41,I41)</f>
        <v>0</v>
      </c>
      <c r="M41" s="648">
        <f t="shared" ref="M41:M46" si="162">SUM(D41,G41,J41)</f>
        <v>0</v>
      </c>
      <c r="N41" s="645">
        <f t="shared" si="33"/>
        <v>0</v>
      </c>
      <c r="O41" s="649">
        <f>SUM('Címrend kötelező 4.'!EV42)</f>
        <v>0</v>
      </c>
      <c r="P41" s="649">
        <f>SUM('Címrend kötelező 4.'!EW42)</f>
        <v>0</v>
      </c>
      <c r="Q41" s="649">
        <f>SUM('Címrend kötelező 4.'!EX42)</f>
        <v>0</v>
      </c>
      <c r="R41" s="646"/>
      <c r="S41" s="646"/>
      <c r="T41" s="645"/>
      <c r="U41" s="645"/>
      <c r="V41" s="645"/>
      <c r="W41" s="645"/>
      <c r="X41" s="307">
        <f t="shared" si="97"/>
        <v>0</v>
      </c>
      <c r="Y41" s="307">
        <f t="shared" si="84"/>
        <v>0</v>
      </c>
      <c r="Z41" s="307">
        <f t="shared" si="85"/>
        <v>0</v>
      </c>
      <c r="AA41" s="675">
        <f>SUM('Címrend kötelező 4.'!DR43)</f>
        <v>0</v>
      </c>
      <c r="AB41" s="649">
        <f>SUM('Címrend kötelező 4.'!DS43)</f>
        <v>0</v>
      </c>
      <c r="AC41" s="649">
        <f>SUM('Címrend kötelező 4.'!DT43)</f>
        <v>0</v>
      </c>
      <c r="AD41" s="669">
        <f>SUM('Címrend önként 4.'!DR43)</f>
        <v>0</v>
      </c>
      <c r="AE41" s="669">
        <f>SUM('Címrend önként 4.'!DS43)</f>
        <v>0</v>
      </c>
      <c r="AF41" s="669">
        <f>SUM('Címrend önként 4.'!DT43)</f>
        <v>0</v>
      </c>
      <c r="AG41" s="648"/>
      <c r="AH41" s="648"/>
      <c r="AI41" s="648"/>
      <c r="AJ41" s="307">
        <f t="shared" si="30"/>
        <v>0</v>
      </c>
      <c r="AK41" s="307">
        <f t="shared" si="31"/>
        <v>0</v>
      </c>
      <c r="AL41" s="307">
        <f t="shared" si="32"/>
        <v>0</v>
      </c>
      <c r="AM41" s="307">
        <f t="shared" si="27"/>
        <v>0</v>
      </c>
      <c r="AN41" s="307">
        <f t="shared" si="27"/>
        <v>0</v>
      </c>
      <c r="AO41" s="307">
        <f t="shared" si="27"/>
        <v>0</v>
      </c>
      <c r="AP41" s="307">
        <f t="shared" si="27"/>
        <v>0</v>
      </c>
      <c r="AQ41" s="307">
        <f t="shared" si="27"/>
        <v>0</v>
      </c>
      <c r="AR41" s="307">
        <f t="shared" si="71"/>
        <v>0</v>
      </c>
      <c r="AS41" s="307">
        <f t="shared" si="71"/>
        <v>0</v>
      </c>
      <c r="AT41" s="307">
        <f t="shared" si="71"/>
        <v>0</v>
      </c>
      <c r="AU41" s="307">
        <f t="shared" si="71"/>
        <v>0</v>
      </c>
      <c r="AV41" s="307">
        <f t="shared" si="71"/>
        <v>0</v>
      </c>
      <c r="AW41" s="307">
        <f t="shared" si="117"/>
        <v>0</v>
      </c>
      <c r="AX41" s="307">
        <f t="shared" si="72"/>
        <v>0</v>
      </c>
    </row>
    <row r="42" spans="1:50" s="324" customFormat="1" ht="15" customHeight="1" x14ac:dyDescent="0.2">
      <c r="A42" s="366">
        <v>38</v>
      </c>
      <c r="B42" s="649" t="s">
        <v>1241</v>
      </c>
      <c r="C42" s="648">
        <f>SUM('Címrend kötelező 4.'!GX43)</f>
        <v>0</v>
      </c>
      <c r="D42" s="648">
        <f>SUM('Címrend kötelező 4.'!GY43)</f>
        <v>0</v>
      </c>
      <c r="E42" s="648">
        <f>SUM('Címrend kötelező 4.'!GZ43)</f>
        <v>0</v>
      </c>
      <c r="F42" s="648">
        <f>SUM('Címrend önként 4.'!GX44)</f>
        <v>0</v>
      </c>
      <c r="G42" s="648">
        <f>SUM('Címrend önként 4.'!GY44)</f>
        <v>0</v>
      </c>
      <c r="H42" s="648">
        <f>SUM('Címrend önként 4.'!GZ44)</f>
        <v>0</v>
      </c>
      <c r="I42" s="648"/>
      <c r="J42" s="648"/>
      <c r="K42" s="648"/>
      <c r="L42" s="648">
        <f t="shared" si="161"/>
        <v>0</v>
      </c>
      <c r="M42" s="648">
        <f t="shared" si="162"/>
        <v>0</v>
      </c>
      <c r="N42" s="645">
        <f t="shared" si="33"/>
        <v>0</v>
      </c>
      <c r="O42" s="649">
        <f>SUM('Címrend kötelező 4.'!EV43)</f>
        <v>0</v>
      </c>
      <c r="P42" s="649">
        <f>SUM('Címrend kötelező 4.'!EW43)</f>
        <v>0</v>
      </c>
      <c r="Q42" s="649">
        <f>SUM('Címrend kötelező 4.'!EX43)</f>
        <v>0</v>
      </c>
      <c r="R42" s="646"/>
      <c r="S42" s="646"/>
      <c r="T42" s="645"/>
      <c r="U42" s="645"/>
      <c r="V42" s="645"/>
      <c r="W42" s="645"/>
      <c r="X42" s="307">
        <f t="shared" si="97"/>
        <v>0</v>
      </c>
      <c r="Y42" s="307">
        <f t="shared" si="84"/>
        <v>0</v>
      </c>
      <c r="Z42" s="307">
        <f t="shared" si="85"/>
        <v>0</v>
      </c>
      <c r="AA42" s="675">
        <f>SUM('Címrend kötelező 4.'!DR44)</f>
        <v>0</v>
      </c>
      <c r="AB42" s="649">
        <f>SUM('Címrend kötelező 4.'!DS44)</f>
        <v>0</v>
      </c>
      <c r="AC42" s="649">
        <f>SUM('Címrend kötelező 4.'!DT44)</f>
        <v>0</v>
      </c>
      <c r="AD42" s="669">
        <f>SUM('Címrend önként 4.'!DR44)</f>
        <v>0</v>
      </c>
      <c r="AE42" s="669">
        <f>SUM('Címrend önként 4.'!DS44)</f>
        <v>0</v>
      </c>
      <c r="AF42" s="669">
        <f>SUM('Címrend önként 4.'!DT44)</f>
        <v>0</v>
      </c>
      <c r="AG42" s="648"/>
      <c r="AH42" s="648"/>
      <c r="AI42" s="648"/>
      <c r="AJ42" s="307">
        <f t="shared" si="30"/>
        <v>0</v>
      </c>
      <c r="AK42" s="307">
        <f t="shared" si="31"/>
        <v>0</v>
      </c>
      <c r="AL42" s="307">
        <f t="shared" si="32"/>
        <v>0</v>
      </c>
      <c r="AM42" s="307">
        <f t="shared" si="27"/>
        <v>0</v>
      </c>
      <c r="AN42" s="307">
        <f t="shared" si="27"/>
        <v>0</v>
      </c>
      <c r="AO42" s="307">
        <f t="shared" si="27"/>
        <v>0</v>
      </c>
      <c r="AP42" s="307">
        <f t="shared" si="27"/>
        <v>0</v>
      </c>
      <c r="AQ42" s="307">
        <f t="shared" si="27"/>
        <v>0</v>
      </c>
      <c r="AR42" s="307">
        <f t="shared" si="71"/>
        <v>0</v>
      </c>
      <c r="AS42" s="307">
        <f t="shared" si="71"/>
        <v>0</v>
      </c>
      <c r="AT42" s="307">
        <f t="shared" si="71"/>
        <v>0</v>
      </c>
      <c r="AU42" s="307">
        <f t="shared" si="71"/>
        <v>0</v>
      </c>
      <c r="AV42" s="307">
        <f t="shared" si="71"/>
        <v>0</v>
      </c>
      <c r="AW42" s="307">
        <f t="shared" si="117"/>
        <v>0</v>
      </c>
      <c r="AX42" s="307">
        <f t="shared" si="72"/>
        <v>0</v>
      </c>
    </row>
    <row r="43" spans="1:50" s="324" customFormat="1" ht="15" customHeight="1" x14ac:dyDescent="0.2">
      <c r="A43" s="366" t="s">
        <v>1242</v>
      </c>
      <c r="B43" s="649" t="s">
        <v>1243</v>
      </c>
      <c r="C43" s="648">
        <f>SUM('Címrend kötelező 4.'!GX44)</f>
        <v>0</v>
      </c>
      <c r="D43" s="648">
        <f>SUM('Címrend kötelező 4.'!GY44)</f>
        <v>0</v>
      </c>
      <c r="E43" s="648">
        <f>SUM('Címrend kötelező 4.'!GZ44)</f>
        <v>0</v>
      </c>
      <c r="F43" s="648">
        <f>SUM('Címrend önként 4.'!GX45)</f>
        <v>17105</v>
      </c>
      <c r="G43" s="648">
        <f>SUM('Címrend önként 4.'!GY45)</f>
        <v>52419</v>
      </c>
      <c r="H43" s="648">
        <f>SUM('Címrend önként 4.'!GZ45)</f>
        <v>52419</v>
      </c>
      <c r="I43" s="648"/>
      <c r="J43" s="648"/>
      <c r="K43" s="648"/>
      <c r="L43" s="648">
        <f t="shared" si="161"/>
        <v>17105</v>
      </c>
      <c r="M43" s="648">
        <f t="shared" si="162"/>
        <v>52419</v>
      </c>
      <c r="N43" s="645">
        <f t="shared" si="33"/>
        <v>52419</v>
      </c>
      <c r="O43" s="649">
        <f>SUM('Címrend kötelező 4.'!EV44)</f>
        <v>0</v>
      </c>
      <c r="P43" s="649">
        <f>SUM('Címrend kötelező 4.'!EW44)</f>
        <v>0</v>
      </c>
      <c r="Q43" s="649">
        <f>SUM('Címrend kötelező 4.'!EX44)</f>
        <v>0</v>
      </c>
      <c r="R43" s="646"/>
      <c r="S43" s="646"/>
      <c r="T43" s="645"/>
      <c r="U43" s="645"/>
      <c r="V43" s="645"/>
      <c r="W43" s="645"/>
      <c r="X43" s="307">
        <f t="shared" si="97"/>
        <v>0</v>
      </c>
      <c r="Y43" s="307">
        <f t="shared" si="84"/>
        <v>0</v>
      </c>
      <c r="Z43" s="307">
        <f t="shared" si="85"/>
        <v>0</v>
      </c>
      <c r="AA43" s="675">
        <f>SUM('Címrend kötelező 4.'!DR45)</f>
        <v>0</v>
      </c>
      <c r="AB43" s="649">
        <f>SUM('Címrend kötelező 4.'!DS45)</f>
        <v>0</v>
      </c>
      <c r="AC43" s="649">
        <f>SUM('Címrend kötelező 4.'!DT45)</f>
        <v>0</v>
      </c>
      <c r="AD43" s="669">
        <f>SUM('Címrend önként 4.'!DR45)</f>
        <v>414425</v>
      </c>
      <c r="AE43" s="669">
        <f>SUM('Címrend önként 4.'!DS45)</f>
        <v>1803952</v>
      </c>
      <c r="AF43" s="669">
        <f>SUM('Címrend önként 4.'!DT45)</f>
        <v>1425627</v>
      </c>
      <c r="AG43" s="648"/>
      <c r="AH43" s="648"/>
      <c r="AI43" s="648"/>
      <c r="AJ43" s="307">
        <f t="shared" si="30"/>
        <v>414425</v>
      </c>
      <c r="AK43" s="307">
        <f t="shared" si="31"/>
        <v>1803952</v>
      </c>
      <c r="AL43" s="307">
        <f t="shared" si="32"/>
        <v>1425627</v>
      </c>
      <c r="AM43" s="307">
        <f t="shared" si="27"/>
        <v>0</v>
      </c>
      <c r="AN43" s="307">
        <f t="shared" si="27"/>
        <v>0</v>
      </c>
      <c r="AO43" s="307">
        <f t="shared" si="27"/>
        <v>0</v>
      </c>
      <c r="AP43" s="307">
        <f t="shared" si="27"/>
        <v>431530</v>
      </c>
      <c r="AQ43" s="307">
        <f t="shared" si="27"/>
        <v>1856371</v>
      </c>
      <c r="AR43" s="307">
        <f t="shared" si="71"/>
        <v>1478046</v>
      </c>
      <c r="AS43" s="307">
        <f t="shared" si="71"/>
        <v>0</v>
      </c>
      <c r="AT43" s="307">
        <f t="shared" si="71"/>
        <v>0</v>
      </c>
      <c r="AU43" s="307">
        <f t="shared" si="71"/>
        <v>0</v>
      </c>
      <c r="AV43" s="307">
        <f t="shared" si="71"/>
        <v>431530</v>
      </c>
      <c r="AW43" s="307">
        <f t="shared" si="117"/>
        <v>1856371</v>
      </c>
      <c r="AX43" s="307">
        <f t="shared" si="72"/>
        <v>1478046</v>
      </c>
    </row>
    <row r="44" spans="1:50" s="324" customFormat="1" ht="15" customHeight="1" x14ac:dyDescent="0.2">
      <c r="A44" s="366">
        <v>40</v>
      </c>
      <c r="B44" s="649" t="s">
        <v>29</v>
      </c>
      <c r="C44" s="648">
        <f>SUM('Címrend kötelező 4.'!GX45)</f>
        <v>0</v>
      </c>
      <c r="D44" s="648">
        <f>SUM('Címrend kötelező 4.'!GY45)</f>
        <v>0</v>
      </c>
      <c r="E44" s="648">
        <f>SUM('Címrend kötelező 4.'!GZ45)</f>
        <v>0</v>
      </c>
      <c r="F44" s="648">
        <f>SUM('Címrend önként 4.'!GX46)</f>
        <v>0</v>
      </c>
      <c r="G44" s="648">
        <f>SUM('Címrend önként 4.'!GY46)</f>
        <v>0</v>
      </c>
      <c r="H44" s="648">
        <f>SUM('Címrend önként 4.'!GZ46)</f>
        <v>0</v>
      </c>
      <c r="I44" s="648"/>
      <c r="J44" s="648"/>
      <c r="K44" s="648"/>
      <c r="L44" s="648">
        <f t="shared" si="161"/>
        <v>0</v>
      </c>
      <c r="M44" s="648">
        <f t="shared" si="162"/>
        <v>0</v>
      </c>
      <c r="N44" s="645">
        <f t="shared" si="33"/>
        <v>0</v>
      </c>
      <c r="O44" s="649">
        <f>SUM('Címrend kötelező 4.'!EV45)</f>
        <v>0</v>
      </c>
      <c r="P44" s="649">
        <f>SUM('Címrend kötelező 4.'!EW45)</f>
        <v>0</v>
      </c>
      <c r="Q44" s="649">
        <f>SUM('Címrend kötelező 4.'!EX45)</f>
        <v>0</v>
      </c>
      <c r="R44" s="646"/>
      <c r="S44" s="646"/>
      <c r="T44" s="645"/>
      <c r="U44" s="645"/>
      <c r="V44" s="645"/>
      <c r="W44" s="645"/>
      <c r="X44" s="307">
        <f t="shared" si="97"/>
        <v>0</v>
      </c>
      <c r="Y44" s="307">
        <f t="shared" si="84"/>
        <v>0</v>
      </c>
      <c r="Z44" s="307">
        <f t="shared" si="85"/>
        <v>0</v>
      </c>
      <c r="AA44" s="675">
        <f>SUM('Címrend kötelező 4.'!DR46)</f>
        <v>0</v>
      </c>
      <c r="AB44" s="649">
        <f>SUM('Címrend kötelező 4.'!DS46)</f>
        <v>0</v>
      </c>
      <c r="AC44" s="649">
        <f>SUM('Címrend kötelező 4.'!DT46)</f>
        <v>0</v>
      </c>
      <c r="AD44" s="669">
        <f>SUM('Címrend önként 4.'!DR46)</f>
        <v>2508870</v>
      </c>
      <c r="AE44" s="669">
        <f>SUM('Címrend önként 4.'!DS46)</f>
        <v>2699849</v>
      </c>
      <c r="AF44" s="669">
        <f>SUM('Címrend önként 4.'!DT46)</f>
        <v>2674981</v>
      </c>
      <c r="AG44" s="648"/>
      <c r="AH44" s="648"/>
      <c r="AI44" s="648"/>
      <c r="AJ44" s="307">
        <f t="shared" si="30"/>
        <v>2508870</v>
      </c>
      <c r="AK44" s="307">
        <f t="shared" si="31"/>
        <v>2699849</v>
      </c>
      <c r="AL44" s="307">
        <f t="shared" si="32"/>
        <v>2674981</v>
      </c>
      <c r="AM44" s="307">
        <f t="shared" si="27"/>
        <v>0</v>
      </c>
      <c r="AN44" s="307">
        <f t="shared" si="27"/>
        <v>0</v>
      </c>
      <c r="AO44" s="307">
        <f t="shared" si="27"/>
        <v>0</v>
      </c>
      <c r="AP44" s="307">
        <f t="shared" si="27"/>
        <v>2508870</v>
      </c>
      <c r="AQ44" s="307">
        <f t="shared" si="27"/>
        <v>2699849</v>
      </c>
      <c r="AR44" s="307">
        <f t="shared" si="71"/>
        <v>2674981</v>
      </c>
      <c r="AS44" s="307">
        <f t="shared" si="71"/>
        <v>0</v>
      </c>
      <c r="AT44" s="307">
        <f t="shared" si="71"/>
        <v>0</v>
      </c>
      <c r="AU44" s="307">
        <f t="shared" si="71"/>
        <v>0</v>
      </c>
      <c r="AV44" s="307">
        <f t="shared" si="71"/>
        <v>2508870</v>
      </c>
      <c r="AW44" s="307">
        <f t="shared" si="117"/>
        <v>2699849</v>
      </c>
      <c r="AX44" s="307">
        <f t="shared" si="72"/>
        <v>2674981</v>
      </c>
    </row>
    <row r="45" spans="1:50" s="324" customFormat="1" ht="15" customHeight="1" x14ac:dyDescent="0.2">
      <c r="A45" s="366" t="s">
        <v>1244</v>
      </c>
      <c r="B45" s="649" t="s">
        <v>1245</v>
      </c>
      <c r="C45" s="648">
        <f>SUM('Címrend kötelező 4.'!GX46)</f>
        <v>0</v>
      </c>
      <c r="D45" s="648">
        <f>SUM('Címrend kötelező 4.'!GY46)</f>
        <v>0</v>
      </c>
      <c r="E45" s="648">
        <f>SUM('Címrend kötelező 4.'!GZ46)</f>
        <v>0</v>
      </c>
      <c r="F45" s="648">
        <f>SUM('Címrend önként 4.'!GX47)</f>
        <v>0</v>
      </c>
      <c r="G45" s="648">
        <f>SUM('Címrend önként 4.'!GY47)</f>
        <v>0</v>
      </c>
      <c r="H45" s="648">
        <f>SUM('Címrend önként 4.'!GZ47)</f>
        <v>0</v>
      </c>
      <c r="I45" s="648"/>
      <c r="J45" s="648"/>
      <c r="K45" s="648"/>
      <c r="L45" s="648">
        <f t="shared" si="161"/>
        <v>0</v>
      </c>
      <c r="M45" s="648">
        <f t="shared" si="162"/>
        <v>0</v>
      </c>
      <c r="N45" s="645">
        <f t="shared" si="33"/>
        <v>0</v>
      </c>
      <c r="O45" s="649">
        <f>SUM('Címrend kötelező 4.'!EV46)</f>
        <v>0</v>
      </c>
      <c r="P45" s="649">
        <f>SUM('Címrend kötelező 4.'!EW46)</f>
        <v>0</v>
      </c>
      <c r="Q45" s="649">
        <f>SUM('Címrend kötelező 4.'!EX46)</f>
        <v>0</v>
      </c>
      <c r="R45" s="646"/>
      <c r="S45" s="646"/>
      <c r="T45" s="645"/>
      <c r="U45" s="645"/>
      <c r="V45" s="645"/>
      <c r="W45" s="645"/>
      <c r="X45" s="307">
        <f t="shared" si="97"/>
        <v>0</v>
      </c>
      <c r="Y45" s="307">
        <f t="shared" si="84"/>
        <v>0</v>
      </c>
      <c r="Z45" s="307">
        <f t="shared" si="85"/>
        <v>0</v>
      </c>
      <c r="AA45" s="675">
        <f>SUM('Címrend kötelező 4.'!DR47)</f>
        <v>0</v>
      </c>
      <c r="AB45" s="649">
        <f>SUM('Címrend kötelező 4.'!DS47)</f>
        <v>0</v>
      </c>
      <c r="AC45" s="649">
        <f>SUM('Címrend kötelező 4.'!DT47)</f>
        <v>0</v>
      </c>
      <c r="AD45" s="669">
        <f>SUM('Címrend önként 4.'!DR47)</f>
        <v>0</v>
      </c>
      <c r="AE45" s="669">
        <f>SUM('Címrend önként 4.'!DS47)</f>
        <v>0</v>
      </c>
      <c r="AF45" s="669">
        <f>SUM('Címrend önként 4.'!DT47)</f>
        <v>0</v>
      </c>
      <c r="AG45" s="648"/>
      <c r="AH45" s="648"/>
      <c r="AI45" s="648"/>
      <c r="AJ45" s="307">
        <f t="shared" si="30"/>
        <v>0</v>
      </c>
      <c r="AK45" s="307">
        <f t="shared" si="31"/>
        <v>0</v>
      </c>
      <c r="AL45" s="307">
        <f t="shared" si="32"/>
        <v>0</v>
      </c>
      <c r="AM45" s="307">
        <f t="shared" si="27"/>
        <v>0</v>
      </c>
      <c r="AN45" s="307">
        <f t="shared" si="27"/>
        <v>0</v>
      </c>
      <c r="AO45" s="307">
        <f t="shared" si="27"/>
        <v>0</v>
      </c>
      <c r="AP45" s="307">
        <f t="shared" si="27"/>
        <v>0</v>
      </c>
      <c r="AQ45" s="307">
        <f t="shared" si="27"/>
        <v>0</v>
      </c>
      <c r="AR45" s="307">
        <f t="shared" si="71"/>
        <v>0</v>
      </c>
      <c r="AS45" s="307">
        <f t="shared" si="71"/>
        <v>0</v>
      </c>
      <c r="AT45" s="307">
        <f t="shared" si="71"/>
        <v>0</v>
      </c>
      <c r="AU45" s="307">
        <f t="shared" si="71"/>
        <v>0</v>
      </c>
      <c r="AV45" s="307">
        <f t="shared" si="71"/>
        <v>0</v>
      </c>
      <c r="AW45" s="307">
        <f t="shared" si="117"/>
        <v>0</v>
      </c>
      <c r="AX45" s="307">
        <f t="shared" si="72"/>
        <v>0</v>
      </c>
    </row>
    <row r="46" spans="1:50" s="324" customFormat="1" ht="15" customHeight="1" x14ac:dyDescent="0.2">
      <c r="A46" s="366">
        <v>42</v>
      </c>
      <c r="B46" s="649" t="s">
        <v>1246</v>
      </c>
      <c r="C46" s="648">
        <f>SUM('Címrend kötelező 4.'!GX47)</f>
        <v>0</v>
      </c>
      <c r="D46" s="648">
        <f>SUM('Címrend kötelező 4.'!GY47)</f>
        <v>0</v>
      </c>
      <c r="E46" s="648">
        <f>SUM('Címrend kötelező 4.'!GZ47)</f>
        <v>0</v>
      </c>
      <c r="F46" s="648">
        <f>SUM('Címrend önként 4.'!GX48)</f>
        <v>0</v>
      </c>
      <c r="G46" s="648">
        <f>SUM('Címrend önként 4.'!GY48)</f>
        <v>0</v>
      </c>
      <c r="H46" s="648">
        <f>SUM('Címrend önként 4.'!GZ48)</f>
        <v>0</v>
      </c>
      <c r="I46" s="648"/>
      <c r="J46" s="648"/>
      <c r="K46" s="648"/>
      <c r="L46" s="648">
        <f t="shared" si="161"/>
        <v>0</v>
      </c>
      <c r="M46" s="648">
        <f t="shared" si="162"/>
        <v>0</v>
      </c>
      <c r="N46" s="645">
        <f t="shared" si="33"/>
        <v>0</v>
      </c>
      <c r="O46" s="649">
        <f>SUM('Címrend kötelező 4.'!EV47)</f>
        <v>0</v>
      </c>
      <c r="P46" s="649">
        <f>SUM('Címrend kötelező 4.'!EW47)</f>
        <v>0</v>
      </c>
      <c r="Q46" s="649">
        <f>SUM('Címrend kötelező 4.'!EX47)</f>
        <v>57</v>
      </c>
      <c r="R46" s="646"/>
      <c r="S46" s="646"/>
      <c r="T46" s="645"/>
      <c r="U46" s="645"/>
      <c r="V46" s="645"/>
      <c r="W46" s="645"/>
      <c r="X46" s="307">
        <f t="shared" si="97"/>
        <v>0</v>
      </c>
      <c r="Y46" s="307">
        <f t="shared" si="84"/>
        <v>0</v>
      </c>
      <c r="Z46" s="307">
        <f t="shared" si="85"/>
        <v>57</v>
      </c>
      <c r="AA46" s="675">
        <f>SUM('Címrend kötelező 4.'!DR48)</f>
        <v>0</v>
      </c>
      <c r="AB46" s="649">
        <f>SUM('Címrend kötelező 4.'!DS48)</f>
        <v>0</v>
      </c>
      <c r="AC46" s="675">
        <f>SUM('Címrend kötelező 4.'!DT48)</f>
        <v>0</v>
      </c>
      <c r="AD46" s="669">
        <f>SUM('Címrend önként 4.'!DR48)</f>
        <v>0</v>
      </c>
      <c r="AE46" s="669">
        <f>SUM('Címrend önként 4.'!DS48)</f>
        <v>0</v>
      </c>
      <c r="AF46" s="669">
        <f>SUM('Címrend önként 4.'!DT48)</f>
        <v>0</v>
      </c>
      <c r="AG46" s="648"/>
      <c r="AH46" s="648"/>
      <c r="AI46" s="648"/>
      <c r="AJ46" s="307">
        <f t="shared" si="30"/>
        <v>0</v>
      </c>
      <c r="AK46" s="307">
        <f t="shared" si="31"/>
        <v>0</v>
      </c>
      <c r="AL46" s="307">
        <f t="shared" si="32"/>
        <v>0</v>
      </c>
      <c r="AM46" s="307">
        <f t="shared" si="27"/>
        <v>0</v>
      </c>
      <c r="AN46" s="307">
        <f t="shared" si="27"/>
        <v>0</v>
      </c>
      <c r="AO46" s="307">
        <f t="shared" si="27"/>
        <v>57</v>
      </c>
      <c r="AP46" s="307">
        <f t="shared" si="27"/>
        <v>0</v>
      </c>
      <c r="AQ46" s="307">
        <f t="shared" si="27"/>
        <v>0</v>
      </c>
      <c r="AR46" s="307">
        <f t="shared" si="71"/>
        <v>0</v>
      </c>
      <c r="AS46" s="307">
        <f t="shared" si="71"/>
        <v>0</v>
      </c>
      <c r="AT46" s="307">
        <f t="shared" si="71"/>
        <v>0</v>
      </c>
      <c r="AU46" s="307">
        <f t="shared" si="71"/>
        <v>0</v>
      </c>
      <c r="AV46" s="307">
        <f t="shared" si="71"/>
        <v>0</v>
      </c>
      <c r="AW46" s="307">
        <f t="shared" si="117"/>
        <v>0</v>
      </c>
      <c r="AX46" s="307">
        <f t="shared" si="72"/>
        <v>57</v>
      </c>
    </row>
    <row r="47" spans="1:50" s="329" customFormat="1" ht="15" customHeight="1" x14ac:dyDescent="0.2">
      <c r="A47" s="478" t="s">
        <v>1247</v>
      </c>
      <c r="B47" s="307" t="s">
        <v>1248</v>
      </c>
      <c r="C47" s="645">
        <f>SUM(C48:C49)</f>
        <v>0</v>
      </c>
      <c r="D47" s="645">
        <f t="shared" ref="D47:N47" si="163">SUM(D48:D49)</f>
        <v>0</v>
      </c>
      <c r="E47" s="645">
        <f t="shared" si="163"/>
        <v>0</v>
      </c>
      <c r="F47" s="645">
        <f t="shared" si="163"/>
        <v>0</v>
      </c>
      <c r="G47" s="645">
        <f t="shared" si="163"/>
        <v>2758</v>
      </c>
      <c r="H47" s="645">
        <f t="shared" si="163"/>
        <v>2758</v>
      </c>
      <c r="I47" s="645">
        <f t="shared" si="163"/>
        <v>0</v>
      </c>
      <c r="J47" s="645">
        <f t="shared" si="163"/>
        <v>0</v>
      </c>
      <c r="K47" s="645">
        <f t="shared" si="163"/>
        <v>0</v>
      </c>
      <c r="L47" s="645">
        <f t="shared" si="163"/>
        <v>0</v>
      </c>
      <c r="M47" s="645">
        <f t="shared" si="163"/>
        <v>2758</v>
      </c>
      <c r="N47" s="645">
        <f t="shared" si="163"/>
        <v>2758</v>
      </c>
      <c r="O47" s="307">
        <f>SUM(O48:O49)</f>
        <v>0</v>
      </c>
      <c r="P47" s="307">
        <f t="shared" ref="P47:W47" si="164">SUM(P48:P49)</f>
        <v>0</v>
      </c>
      <c r="Q47" s="307">
        <f t="shared" si="164"/>
        <v>0</v>
      </c>
      <c r="R47" s="645">
        <f t="shared" si="164"/>
        <v>0</v>
      </c>
      <c r="S47" s="645">
        <f t="shared" si="164"/>
        <v>0</v>
      </c>
      <c r="T47" s="645">
        <f t="shared" si="164"/>
        <v>0</v>
      </c>
      <c r="U47" s="645">
        <f t="shared" si="164"/>
        <v>0</v>
      </c>
      <c r="V47" s="645">
        <f t="shared" si="164"/>
        <v>0</v>
      </c>
      <c r="W47" s="645">
        <f t="shared" si="164"/>
        <v>0</v>
      </c>
      <c r="X47" s="307">
        <f t="shared" si="97"/>
        <v>0</v>
      </c>
      <c r="Y47" s="307">
        <f t="shared" si="84"/>
        <v>0</v>
      </c>
      <c r="Z47" s="307">
        <f t="shared" si="85"/>
        <v>0</v>
      </c>
      <c r="AA47" s="646">
        <f t="shared" ref="AA47" si="165">SUM(AA48:AA49)</f>
        <v>0</v>
      </c>
      <c r="AB47" s="645">
        <f t="shared" ref="AB47" si="166">SUM(AB48:AB49)</f>
        <v>0</v>
      </c>
      <c r="AC47" s="645">
        <f t="shared" ref="AC47" si="167">SUM(AC48:AC49)</f>
        <v>0</v>
      </c>
      <c r="AD47" s="645">
        <f t="shared" ref="AD47" si="168">SUM(AD48:AD49)</f>
        <v>140500</v>
      </c>
      <c r="AE47" s="645">
        <f t="shared" ref="AE47" si="169">SUM(AE48:AE49)</f>
        <v>302300</v>
      </c>
      <c r="AF47" s="645">
        <f t="shared" ref="AF47" si="170">SUM(AF48:AF49)</f>
        <v>380135</v>
      </c>
      <c r="AG47" s="645">
        <f t="shared" ref="AG47" si="171">SUM(AG48:AG49)</f>
        <v>0</v>
      </c>
      <c r="AH47" s="645">
        <f t="shared" ref="AH47" si="172">SUM(AH48:AH49)</f>
        <v>0</v>
      </c>
      <c r="AI47" s="645">
        <f t="shared" ref="AI47" si="173">SUM(AI48:AI49)</f>
        <v>0</v>
      </c>
      <c r="AJ47" s="307">
        <f t="shared" si="30"/>
        <v>140500</v>
      </c>
      <c r="AK47" s="307">
        <f t="shared" si="31"/>
        <v>302300</v>
      </c>
      <c r="AL47" s="307">
        <f t="shared" si="32"/>
        <v>380135</v>
      </c>
      <c r="AM47" s="307">
        <f t="shared" si="27"/>
        <v>0</v>
      </c>
      <c r="AN47" s="307">
        <f t="shared" si="27"/>
        <v>0</v>
      </c>
      <c r="AO47" s="307">
        <f t="shared" si="27"/>
        <v>0</v>
      </c>
      <c r="AP47" s="307">
        <f t="shared" si="27"/>
        <v>140500</v>
      </c>
      <c r="AQ47" s="307">
        <f t="shared" si="27"/>
        <v>305058</v>
      </c>
      <c r="AR47" s="307">
        <f t="shared" si="71"/>
        <v>382893</v>
      </c>
      <c r="AS47" s="307">
        <f t="shared" si="71"/>
        <v>0</v>
      </c>
      <c r="AT47" s="307">
        <f t="shared" si="71"/>
        <v>0</v>
      </c>
      <c r="AU47" s="307">
        <f t="shared" si="71"/>
        <v>0</v>
      </c>
      <c r="AV47" s="307">
        <f t="shared" si="71"/>
        <v>140500</v>
      </c>
      <c r="AW47" s="307">
        <f t="shared" si="117"/>
        <v>305058</v>
      </c>
      <c r="AX47" s="307">
        <f t="shared" si="72"/>
        <v>382893</v>
      </c>
    </row>
    <row r="48" spans="1:50" s="324" customFormat="1" ht="15" customHeight="1" x14ac:dyDescent="0.2">
      <c r="A48" s="366">
        <v>44</v>
      </c>
      <c r="B48" s="649" t="s">
        <v>1249</v>
      </c>
      <c r="C48" s="648">
        <f>SUM('Címrend kötelező 4.'!GX50)</f>
        <v>0</v>
      </c>
      <c r="D48" s="648">
        <f>SUM('Címrend kötelező 4.'!GY50)</f>
        <v>0</v>
      </c>
      <c r="E48" s="648">
        <f>SUM('Címrend kötelező 4.'!GZ50)</f>
        <v>0</v>
      </c>
      <c r="F48" s="648">
        <f>SUM('Címrend önként 4.'!GX50)</f>
        <v>0</v>
      </c>
      <c r="G48" s="648">
        <f>SUM('Címrend önként 4.'!GY50)</f>
        <v>0</v>
      </c>
      <c r="H48" s="648">
        <f>SUM('Címrend önként 4.'!GZ50)</f>
        <v>0</v>
      </c>
      <c r="I48" s="648"/>
      <c r="J48" s="648"/>
      <c r="K48" s="648"/>
      <c r="L48" s="648">
        <f>SUM(C48,F48,I48)</f>
        <v>0</v>
      </c>
      <c r="M48" s="648">
        <f>SUM(D48,G48,J48)</f>
        <v>0</v>
      </c>
      <c r="N48" s="645">
        <f t="shared" si="33"/>
        <v>0</v>
      </c>
      <c r="O48" s="649">
        <f>SUM('Címrend kötelező 4.'!EV50)</f>
        <v>0</v>
      </c>
      <c r="P48" s="649">
        <f>SUM('Címrend kötelező 4.'!EW50)</f>
        <v>0</v>
      </c>
      <c r="Q48" s="649">
        <f>SUM('Címrend kötelező 4.'!EX50)</f>
        <v>0</v>
      </c>
      <c r="R48" s="646"/>
      <c r="S48" s="646"/>
      <c r="T48" s="645"/>
      <c r="U48" s="645"/>
      <c r="V48" s="645"/>
      <c r="W48" s="645"/>
      <c r="X48" s="307">
        <f t="shared" si="97"/>
        <v>0</v>
      </c>
      <c r="Y48" s="307">
        <f t="shared" si="84"/>
        <v>0</v>
      </c>
      <c r="Z48" s="307">
        <f t="shared" si="85"/>
        <v>0</v>
      </c>
      <c r="AA48" s="675">
        <f>SUM('Címrend kötelező 4.'!DR50)</f>
        <v>0</v>
      </c>
      <c r="AB48" s="649">
        <f>SUM('Címrend kötelező 4.'!DS50)</f>
        <v>0</v>
      </c>
      <c r="AC48" s="675">
        <f>SUM('Címrend kötelező 4.'!DT50)</f>
        <v>0</v>
      </c>
      <c r="AD48" s="669">
        <f>SUM('Címrend önként 4.'!DR50)</f>
        <v>140500</v>
      </c>
      <c r="AE48" s="669">
        <f>SUM('Címrend önként 4.'!DS50)</f>
        <v>140500</v>
      </c>
      <c r="AF48" s="669">
        <f>SUM('Címrend önként 4.'!DT50)</f>
        <v>218036</v>
      </c>
      <c r="AG48" s="648"/>
      <c r="AH48" s="648"/>
      <c r="AI48" s="648"/>
      <c r="AJ48" s="307">
        <f t="shared" si="30"/>
        <v>140500</v>
      </c>
      <c r="AK48" s="307">
        <f t="shared" si="31"/>
        <v>140500</v>
      </c>
      <c r="AL48" s="307">
        <f t="shared" si="32"/>
        <v>218036</v>
      </c>
      <c r="AM48" s="307">
        <f t="shared" si="27"/>
        <v>0</v>
      </c>
      <c r="AN48" s="307">
        <f t="shared" si="27"/>
        <v>0</v>
      </c>
      <c r="AO48" s="307">
        <f t="shared" si="27"/>
        <v>0</v>
      </c>
      <c r="AP48" s="307">
        <f t="shared" si="27"/>
        <v>140500</v>
      </c>
      <c r="AQ48" s="307">
        <f t="shared" si="27"/>
        <v>140500</v>
      </c>
      <c r="AR48" s="307">
        <f t="shared" si="71"/>
        <v>218036</v>
      </c>
      <c r="AS48" s="307">
        <f t="shared" si="71"/>
        <v>0</v>
      </c>
      <c r="AT48" s="307">
        <f t="shared" si="71"/>
        <v>0</v>
      </c>
      <c r="AU48" s="307">
        <f t="shared" si="71"/>
        <v>0</v>
      </c>
      <c r="AV48" s="307">
        <f t="shared" si="71"/>
        <v>140500</v>
      </c>
      <c r="AW48" s="307">
        <f t="shared" si="117"/>
        <v>140500</v>
      </c>
      <c r="AX48" s="307">
        <f t="shared" si="72"/>
        <v>218036</v>
      </c>
    </row>
    <row r="49" spans="1:50" s="324" customFormat="1" ht="15" customHeight="1" x14ac:dyDescent="0.2">
      <c r="A49" s="366" t="s">
        <v>1250</v>
      </c>
      <c r="B49" s="649" t="s">
        <v>1251</v>
      </c>
      <c r="C49" s="648">
        <f>SUM('Címrend kötelező 4.'!GX51)</f>
        <v>0</v>
      </c>
      <c r="D49" s="648">
        <f>SUM('Címrend kötelező 4.'!GY51)</f>
        <v>0</v>
      </c>
      <c r="E49" s="648">
        <f>SUM('Címrend kötelező 4.'!GZ51)</f>
        <v>0</v>
      </c>
      <c r="F49" s="648">
        <f>SUM('Címrend önként 4.'!GX51)</f>
        <v>0</v>
      </c>
      <c r="G49" s="648">
        <f>SUM('Címrend önként 4.'!GY51)</f>
        <v>2758</v>
      </c>
      <c r="H49" s="648">
        <f>SUM('Címrend önként 4.'!GZ51)</f>
        <v>2758</v>
      </c>
      <c r="I49" s="648"/>
      <c r="J49" s="648"/>
      <c r="K49" s="648"/>
      <c r="L49" s="648">
        <f>SUM(C49,F49,I49)</f>
        <v>0</v>
      </c>
      <c r="M49" s="648">
        <f>SUM(D49,G49,J49)</f>
        <v>2758</v>
      </c>
      <c r="N49" s="645">
        <f t="shared" si="33"/>
        <v>2758</v>
      </c>
      <c r="O49" s="649">
        <f>SUM('Címrend kötelező 4.'!EV51)</f>
        <v>0</v>
      </c>
      <c r="P49" s="649">
        <f>SUM('Címrend kötelező 4.'!EW51)</f>
        <v>0</v>
      </c>
      <c r="Q49" s="649">
        <f>SUM('Címrend kötelező 4.'!EX51)</f>
        <v>0</v>
      </c>
      <c r="R49" s="646"/>
      <c r="S49" s="646"/>
      <c r="T49" s="645"/>
      <c r="U49" s="645"/>
      <c r="V49" s="645"/>
      <c r="W49" s="645"/>
      <c r="X49" s="307">
        <f t="shared" si="97"/>
        <v>0</v>
      </c>
      <c r="Y49" s="307">
        <f t="shared" si="84"/>
        <v>0</v>
      </c>
      <c r="Z49" s="307">
        <f t="shared" si="85"/>
        <v>0</v>
      </c>
      <c r="AA49" s="675">
        <f>SUM('Címrend kötelező 4.'!DR51)</f>
        <v>0</v>
      </c>
      <c r="AB49" s="649">
        <f>SUM('Címrend kötelező 4.'!DS51)</f>
        <v>0</v>
      </c>
      <c r="AC49" s="675">
        <f>SUM('Címrend kötelező 4.'!DT51)</f>
        <v>0</v>
      </c>
      <c r="AD49" s="669">
        <f>SUM('Címrend önként 4.'!DR51)</f>
        <v>0</v>
      </c>
      <c r="AE49" s="669">
        <f>SUM('Címrend önként 4.'!DS51)</f>
        <v>161800</v>
      </c>
      <c r="AF49" s="669">
        <f>SUM('Címrend önként 4.'!DT51)</f>
        <v>162099</v>
      </c>
      <c r="AG49" s="648"/>
      <c r="AH49" s="648"/>
      <c r="AI49" s="648"/>
      <c r="AJ49" s="307">
        <f t="shared" si="30"/>
        <v>0</v>
      </c>
      <c r="AK49" s="307">
        <f t="shared" si="31"/>
        <v>161800</v>
      </c>
      <c r="AL49" s="307">
        <f t="shared" si="32"/>
        <v>162099</v>
      </c>
      <c r="AM49" s="307">
        <f t="shared" si="27"/>
        <v>0</v>
      </c>
      <c r="AN49" s="307">
        <f t="shared" si="27"/>
        <v>0</v>
      </c>
      <c r="AO49" s="307">
        <f t="shared" si="27"/>
        <v>0</v>
      </c>
      <c r="AP49" s="307">
        <f t="shared" si="27"/>
        <v>0</v>
      </c>
      <c r="AQ49" s="307">
        <f t="shared" si="27"/>
        <v>164558</v>
      </c>
      <c r="AR49" s="307">
        <f t="shared" si="71"/>
        <v>164857</v>
      </c>
      <c r="AS49" s="307">
        <f t="shared" si="71"/>
        <v>0</v>
      </c>
      <c r="AT49" s="307">
        <f t="shared" si="71"/>
        <v>0</v>
      </c>
      <c r="AU49" s="307">
        <f t="shared" si="71"/>
        <v>0</v>
      </c>
      <c r="AV49" s="307">
        <f t="shared" si="71"/>
        <v>0</v>
      </c>
      <c r="AW49" s="307">
        <f t="shared" si="117"/>
        <v>164558</v>
      </c>
      <c r="AX49" s="307">
        <f t="shared" si="72"/>
        <v>164857</v>
      </c>
    </row>
    <row r="50" spans="1:50" s="329" customFormat="1" ht="15" customHeight="1" x14ac:dyDescent="0.2">
      <c r="A50" s="478" t="s">
        <v>1252</v>
      </c>
      <c r="B50" s="307" t="s">
        <v>1253</v>
      </c>
      <c r="C50" s="645">
        <f>SUM(C26,C38)</f>
        <v>1709154</v>
      </c>
      <c r="D50" s="645">
        <f t="shared" ref="D50:N50" si="174">SUM(D26,D38)</f>
        <v>2104366</v>
      </c>
      <c r="E50" s="645">
        <f t="shared" si="174"/>
        <v>2093101</v>
      </c>
      <c r="F50" s="645">
        <f t="shared" si="174"/>
        <v>103355</v>
      </c>
      <c r="G50" s="645">
        <f t="shared" si="174"/>
        <v>545918</v>
      </c>
      <c r="H50" s="645">
        <f t="shared" si="174"/>
        <v>530000</v>
      </c>
      <c r="I50" s="645">
        <f t="shared" si="174"/>
        <v>0</v>
      </c>
      <c r="J50" s="645">
        <f t="shared" si="174"/>
        <v>0</v>
      </c>
      <c r="K50" s="645">
        <f t="shared" si="174"/>
        <v>0</v>
      </c>
      <c r="L50" s="645">
        <f t="shared" si="174"/>
        <v>1812509</v>
      </c>
      <c r="M50" s="645">
        <f t="shared" si="174"/>
        <v>2650284</v>
      </c>
      <c r="N50" s="645">
        <f t="shared" si="174"/>
        <v>2623101</v>
      </c>
      <c r="O50" s="307">
        <f>SUM(O26,O38)</f>
        <v>19200</v>
      </c>
      <c r="P50" s="307">
        <f t="shared" ref="P50:W50" si="175">SUM(P26,P38)</f>
        <v>379477</v>
      </c>
      <c r="Q50" s="307">
        <f t="shared" si="175"/>
        <v>378136</v>
      </c>
      <c r="R50" s="645">
        <f t="shared" si="175"/>
        <v>0</v>
      </c>
      <c r="S50" s="645">
        <f t="shared" si="175"/>
        <v>120462</v>
      </c>
      <c r="T50" s="645">
        <f t="shared" si="175"/>
        <v>122467</v>
      </c>
      <c r="U50" s="645">
        <f t="shared" si="175"/>
        <v>3900</v>
      </c>
      <c r="V50" s="645">
        <f t="shared" si="175"/>
        <v>63979</v>
      </c>
      <c r="W50" s="645">
        <f t="shared" si="175"/>
        <v>64836</v>
      </c>
      <c r="X50" s="307">
        <f t="shared" si="97"/>
        <v>23100</v>
      </c>
      <c r="Y50" s="307">
        <f t="shared" si="84"/>
        <v>563918</v>
      </c>
      <c r="Z50" s="307">
        <f t="shared" si="85"/>
        <v>565439</v>
      </c>
      <c r="AA50" s="719">
        <f>SUM(AA26,AA38)</f>
        <v>12797169</v>
      </c>
      <c r="AB50" s="307">
        <f t="shared" ref="AB50:AI50" si="176">SUM(AB26,AB38)</f>
        <v>14065973</v>
      </c>
      <c r="AC50" s="307">
        <f t="shared" si="176"/>
        <v>14206061</v>
      </c>
      <c r="AD50" s="307">
        <f t="shared" si="176"/>
        <v>3809599</v>
      </c>
      <c r="AE50" s="307">
        <f t="shared" si="176"/>
        <v>8103954</v>
      </c>
      <c r="AF50" s="307">
        <f t="shared" si="176"/>
        <v>7581321</v>
      </c>
      <c r="AG50" s="307">
        <f t="shared" si="176"/>
        <v>0</v>
      </c>
      <c r="AH50" s="307">
        <f t="shared" si="176"/>
        <v>60357</v>
      </c>
      <c r="AI50" s="307">
        <f t="shared" si="176"/>
        <v>60357</v>
      </c>
      <c r="AJ50" s="307">
        <f t="shared" si="30"/>
        <v>16606768</v>
      </c>
      <c r="AK50" s="307">
        <f t="shared" si="31"/>
        <v>22230284</v>
      </c>
      <c r="AL50" s="307">
        <f t="shared" si="32"/>
        <v>21847739</v>
      </c>
      <c r="AM50" s="307">
        <f t="shared" si="27"/>
        <v>14525523</v>
      </c>
      <c r="AN50" s="307">
        <f t="shared" si="27"/>
        <v>16549816</v>
      </c>
      <c r="AO50" s="307">
        <f t="shared" si="27"/>
        <v>16677298</v>
      </c>
      <c r="AP50" s="307">
        <f t="shared" si="27"/>
        <v>3912954</v>
      </c>
      <c r="AQ50" s="307">
        <f t="shared" si="27"/>
        <v>8770334</v>
      </c>
      <c r="AR50" s="307">
        <f t="shared" si="71"/>
        <v>8233788</v>
      </c>
      <c r="AS50" s="307">
        <f t="shared" si="71"/>
        <v>3900</v>
      </c>
      <c r="AT50" s="307">
        <f t="shared" si="71"/>
        <v>124336</v>
      </c>
      <c r="AU50" s="307">
        <f t="shared" si="71"/>
        <v>125193</v>
      </c>
      <c r="AV50" s="307">
        <f t="shared" si="71"/>
        <v>18442377</v>
      </c>
      <c r="AW50" s="307">
        <f t="shared" si="117"/>
        <v>25444486</v>
      </c>
      <c r="AX50" s="307">
        <f t="shared" si="72"/>
        <v>25036279</v>
      </c>
    </row>
    <row r="51" spans="1:50" s="679" customFormat="1" ht="15" customHeight="1" x14ac:dyDescent="0.2">
      <c r="A51" s="496" t="s">
        <v>1254</v>
      </c>
      <c r="B51" s="335" t="s">
        <v>1255</v>
      </c>
      <c r="C51" s="678">
        <f>SUM(C56,C52)</f>
        <v>0</v>
      </c>
      <c r="D51" s="678">
        <f t="shared" ref="D51:N51" si="177">SUM(D56,D52)</f>
        <v>0</v>
      </c>
      <c r="E51" s="678">
        <f t="shared" si="177"/>
        <v>0</v>
      </c>
      <c r="F51" s="678">
        <f t="shared" si="177"/>
        <v>0</v>
      </c>
      <c r="G51" s="678">
        <f t="shared" si="177"/>
        <v>0</v>
      </c>
      <c r="H51" s="678">
        <f t="shared" si="177"/>
        <v>0</v>
      </c>
      <c r="I51" s="678">
        <f t="shared" si="177"/>
        <v>0</v>
      </c>
      <c r="J51" s="678">
        <f t="shared" si="177"/>
        <v>0</v>
      </c>
      <c r="K51" s="678">
        <f t="shared" si="177"/>
        <v>0</v>
      </c>
      <c r="L51" s="678">
        <f t="shared" si="177"/>
        <v>0</v>
      </c>
      <c r="M51" s="678">
        <f t="shared" si="177"/>
        <v>0</v>
      </c>
      <c r="N51" s="678">
        <f t="shared" si="177"/>
        <v>0</v>
      </c>
      <c r="O51" s="335">
        <f>SUM(O56,O52)</f>
        <v>0</v>
      </c>
      <c r="P51" s="335">
        <f t="shared" ref="P51:W51" si="178">SUM(P56,P52)</f>
        <v>0</v>
      </c>
      <c r="Q51" s="335">
        <f t="shared" si="178"/>
        <v>0</v>
      </c>
      <c r="R51" s="678">
        <f t="shared" si="178"/>
        <v>0</v>
      </c>
      <c r="S51" s="678">
        <f t="shared" si="178"/>
        <v>0</v>
      </c>
      <c r="T51" s="678">
        <f t="shared" si="178"/>
        <v>0</v>
      </c>
      <c r="U51" s="678">
        <f t="shared" si="178"/>
        <v>0</v>
      </c>
      <c r="V51" s="678">
        <f t="shared" si="178"/>
        <v>0</v>
      </c>
      <c r="W51" s="678">
        <f t="shared" si="178"/>
        <v>0</v>
      </c>
      <c r="X51" s="335">
        <f t="shared" si="97"/>
        <v>0</v>
      </c>
      <c r="Y51" s="335">
        <f t="shared" si="84"/>
        <v>0</v>
      </c>
      <c r="Z51" s="335">
        <f t="shared" si="85"/>
        <v>0</v>
      </c>
      <c r="AA51" s="335">
        <f>SUM(AA56,AA52)</f>
        <v>5642887</v>
      </c>
      <c r="AB51" s="335">
        <f t="shared" ref="AB51:AD51" si="179">SUM(AB56,AB52)</f>
        <v>5921258</v>
      </c>
      <c r="AC51" s="335">
        <f t="shared" si="179"/>
        <v>5548760</v>
      </c>
      <c r="AD51" s="335">
        <f t="shared" si="179"/>
        <v>477426</v>
      </c>
      <c r="AE51" s="335">
        <f t="shared" ref="AE51" si="180">SUM(AE56,AE52)</f>
        <v>6891424</v>
      </c>
      <c r="AF51" s="335">
        <f t="shared" ref="AF51" si="181">SUM(AF56,AF52)</f>
        <v>6835749</v>
      </c>
      <c r="AG51" s="720">
        <f t="shared" ref="AG51" si="182">SUM(AG56,AG52)</f>
        <v>259538</v>
      </c>
      <c r="AH51" s="335">
        <f t="shared" ref="AH51" si="183">SUM(AH56,AH52)</f>
        <v>268874</v>
      </c>
      <c r="AI51" s="335">
        <f t="shared" ref="AI51" si="184">SUM(AI56,AI52)</f>
        <v>228698</v>
      </c>
      <c r="AJ51" s="335">
        <f t="shared" si="30"/>
        <v>6379851</v>
      </c>
      <c r="AK51" s="335">
        <f t="shared" si="31"/>
        <v>13081556</v>
      </c>
      <c r="AL51" s="335">
        <f t="shared" si="32"/>
        <v>12613207</v>
      </c>
      <c r="AM51" s="307">
        <f t="shared" si="27"/>
        <v>5642887</v>
      </c>
      <c r="AN51" s="307">
        <f t="shared" si="27"/>
        <v>5921258</v>
      </c>
      <c r="AO51" s="307">
        <f t="shared" si="27"/>
        <v>5548760</v>
      </c>
      <c r="AP51" s="307">
        <f t="shared" si="27"/>
        <v>477426</v>
      </c>
      <c r="AQ51" s="307">
        <f t="shared" si="27"/>
        <v>6891424</v>
      </c>
      <c r="AR51" s="307">
        <f t="shared" si="71"/>
        <v>6835749</v>
      </c>
      <c r="AS51" s="307">
        <f t="shared" si="71"/>
        <v>259538</v>
      </c>
      <c r="AT51" s="307">
        <f t="shared" si="71"/>
        <v>268874</v>
      </c>
      <c r="AU51" s="307">
        <f t="shared" si="71"/>
        <v>228698</v>
      </c>
      <c r="AV51" s="307">
        <f t="shared" si="71"/>
        <v>6379851</v>
      </c>
      <c r="AW51" s="307">
        <f t="shared" si="117"/>
        <v>13081556</v>
      </c>
      <c r="AX51" s="307">
        <f t="shared" si="72"/>
        <v>12613207</v>
      </c>
    </row>
    <row r="52" spans="1:50" s="329" customFormat="1" ht="15" customHeight="1" x14ac:dyDescent="0.2">
      <c r="A52" s="478">
        <v>48</v>
      </c>
      <c r="B52" s="307" t="s">
        <v>1256</v>
      </c>
      <c r="C52" s="645">
        <f>SUM(C55,C53)</f>
        <v>0</v>
      </c>
      <c r="D52" s="645">
        <f t="shared" ref="D52:N52" si="185">SUM(D55,D53)</f>
        <v>0</v>
      </c>
      <c r="E52" s="645">
        <f t="shared" si="185"/>
        <v>0</v>
      </c>
      <c r="F52" s="645">
        <f t="shared" si="185"/>
        <v>0</v>
      </c>
      <c r="G52" s="645">
        <f t="shared" si="185"/>
        <v>0</v>
      </c>
      <c r="H52" s="645">
        <f t="shared" si="185"/>
        <v>0</v>
      </c>
      <c r="I52" s="645">
        <f t="shared" si="185"/>
        <v>0</v>
      </c>
      <c r="J52" s="645">
        <f t="shared" si="185"/>
        <v>0</v>
      </c>
      <c r="K52" s="645">
        <f t="shared" si="185"/>
        <v>0</v>
      </c>
      <c r="L52" s="645">
        <f t="shared" si="185"/>
        <v>0</v>
      </c>
      <c r="M52" s="645">
        <f t="shared" si="185"/>
        <v>0</v>
      </c>
      <c r="N52" s="645">
        <f t="shared" si="185"/>
        <v>0</v>
      </c>
      <c r="O52" s="307">
        <f>SUM(O55,O53)</f>
        <v>0</v>
      </c>
      <c r="P52" s="307">
        <f t="shared" ref="P52:W52" si="186">SUM(P55,P53)</f>
        <v>0</v>
      </c>
      <c r="Q52" s="307">
        <f t="shared" si="186"/>
        <v>0</v>
      </c>
      <c r="R52" s="645">
        <f t="shared" si="186"/>
        <v>0</v>
      </c>
      <c r="S52" s="645">
        <f t="shared" si="186"/>
        <v>0</v>
      </c>
      <c r="T52" s="645">
        <f t="shared" si="186"/>
        <v>0</v>
      </c>
      <c r="U52" s="645">
        <f t="shared" si="186"/>
        <v>0</v>
      </c>
      <c r="V52" s="645">
        <f t="shared" si="186"/>
        <v>0</v>
      </c>
      <c r="W52" s="645">
        <f t="shared" si="186"/>
        <v>0</v>
      </c>
      <c r="X52" s="307">
        <f t="shared" si="97"/>
        <v>0</v>
      </c>
      <c r="Y52" s="307">
        <f t="shared" si="84"/>
        <v>0</v>
      </c>
      <c r="Z52" s="307">
        <f t="shared" si="85"/>
        <v>0</v>
      </c>
      <c r="AA52" s="307">
        <f>SUM(AA55,AA53)</f>
        <v>5548183</v>
      </c>
      <c r="AB52" s="307">
        <f t="shared" ref="AB52:AG52" si="187">SUM(AB55,AB53)</f>
        <v>5677977</v>
      </c>
      <c r="AC52" s="307">
        <f t="shared" si="187"/>
        <v>5377246</v>
      </c>
      <c r="AD52" s="307">
        <f>SUM(AD53:AD55)</f>
        <v>446272</v>
      </c>
      <c r="AE52" s="307">
        <f t="shared" ref="AE52:AF52" si="188">SUM(AE53:AE55)</f>
        <v>6779885</v>
      </c>
      <c r="AF52" s="307">
        <f t="shared" si="188"/>
        <v>6733148</v>
      </c>
      <c r="AG52" s="719">
        <f t="shared" si="187"/>
        <v>259538</v>
      </c>
      <c r="AH52" s="307">
        <f t="shared" ref="AH52" si="189">SUM(AH55,AH53)</f>
        <v>268874</v>
      </c>
      <c r="AI52" s="307">
        <f t="shared" ref="AI52" si="190">SUM(AI55,AI53)</f>
        <v>228698</v>
      </c>
      <c r="AJ52" s="307">
        <f t="shared" si="30"/>
        <v>6253993</v>
      </c>
      <c r="AK52" s="307">
        <f>SUM(AB52,AE52,AH52)</f>
        <v>12726736</v>
      </c>
      <c r="AL52" s="307">
        <f t="shared" si="32"/>
        <v>12339092</v>
      </c>
      <c r="AM52" s="307">
        <f t="shared" si="27"/>
        <v>5548183</v>
      </c>
      <c r="AN52" s="307">
        <f t="shared" si="27"/>
        <v>5677977</v>
      </c>
      <c r="AO52" s="307">
        <f t="shared" si="27"/>
        <v>5377246</v>
      </c>
      <c r="AP52" s="307">
        <f t="shared" si="27"/>
        <v>446272</v>
      </c>
      <c r="AQ52" s="307">
        <f t="shared" si="27"/>
        <v>6779885</v>
      </c>
      <c r="AR52" s="307">
        <f t="shared" si="71"/>
        <v>6733148</v>
      </c>
      <c r="AS52" s="307">
        <f t="shared" si="71"/>
        <v>259538</v>
      </c>
      <c r="AT52" s="307">
        <f t="shared" si="71"/>
        <v>268874</v>
      </c>
      <c r="AU52" s="307">
        <f t="shared" si="71"/>
        <v>228698</v>
      </c>
      <c r="AV52" s="307">
        <f t="shared" si="71"/>
        <v>6253993</v>
      </c>
      <c r="AW52" s="307">
        <f t="shared" si="117"/>
        <v>12726736</v>
      </c>
      <c r="AX52" s="307">
        <f t="shared" si="72"/>
        <v>12339092</v>
      </c>
    </row>
    <row r="53" spans="1:50" s="329" customFormat="1" ht="15" customHeight="1" x14ac:dyDescent="0.2">
      <c r="A53" s="366" t="s">
        <v>1257</v>
      </c>
      <c r="B53" s="649" t="s">
        <v>1258</v>
      </c>
      <c r="C53" s="648"/>
      <c r="D53" s="648"/>
      <c r="E53" s="648"/>
      <c r="F53" s="648"/>
      <c r="G53" s="648"/>
      <c r="H53" s="648">
        <f>SUM('Címrend önként 4.'!GZ55)</f>
        <v>0</v>
      </c>
      <c r="I53" s="648"/>
      <c r="J53" s="648"/>
      <c r="K53" s="648"/>
      <c r="L53" s="648">
        <f>SUM(C53,F53,I53)</f>
        <v>0</v>
      </c>
      <c r="M53" s="648">
        <f>SUM(D53,G53,J53)</f>
        <v>0</v>
      </c>
      <c r="N53" s="645">
        <f t="shared" si="33"/>
        <v>0</v>
      </c>
      <c r="O53" s="307"/>
      <c r="P53" s="307"/>
      <c r="Q53" s="307"/>
      <c r="R53" s="646"/>
      <c r="S53" s="646"/>
      <c r="T53" s="645"/>
      <c r="U53" s="645"/>
      <c r="V53" s="645"/>
      <c r="W53" s="645"/>
      <c r="X53" s="307">
        <f t="shared" si="97"/>
        <v>0</v>
      </c>
      <c r="Y53" s="307">
        <f t="shared" si="84"/>
        <v>0</v>
      </c>
      <c r="Z53" s="307">
        <f t="shared" si="85"/>
        <v>0</v>
      </c>
      <c r="AA53" s="649">
        <f>SUM('Címrend kötelező 4.'!DR55)</f>
        <v>0</v>
      </c>
      <c r="AB53" s="649">
        <f>SUM('Címrend kötelező 4.'!DS55)</f>
        <v>35817</v>
      </c>
      <c r="AC53" s="649">
        <f>SUM('Címrend kötelező 4.'!DT55)</f>
        <v>18015</v>
      </c>
      <c r="AD53" s="649">
        <f>SUM('Címrend önként 4.'!DR55)</f>
        <v>0</v>
      </c>
      <c r="AE53" s="649">
        <f>SUM('Címrend önként 4.'!DS55)</f>
        <v>0</v>
      </c>
      <c r="AF53" s="649">
        <f>SUM('Címrend önként 4.'!DT55)</f>
        <v>0</v>
      </c>
      <c r="AG53" s="669"/>
      <c r="AH53" s="648"/>
      <c r="AI53" s="648"/>
      <c r="AJ53" s="307">
        <f t="shared" si="30"/>
        <v>0</v>
      </c>
      <c r="AK53" s="307">
        <f t="shared" si="31"/>
        <v>35817</v>
      </c>
      <c r="AL53" s="307">
        <f t="shared" si="32"/>
        <v>18015</v>
      </c>
      <c r="AM53" s="307">
        <f t="shared" si="27"/>
        <v>0</v>
      </c>
      <c r="AN53" s="307">
        <f t="shared" si="27"/>
        <v>35817</v>
      </c>
      <c r="AO53" s="307">
        <f t="shared" si="27"/>
        <v>18015</v>
      </c>
      <c r="AP53" s="307">
        <f t="shared" si="27"/>
        <v>0</v>
      </c>
      <c r="AQ53" s="307">
        <f t="shared" si="27"/>
        <v>0</v>
      </c>
      <c r="AR53" s="307">
        <f t="shared" si="71"/>
        <v>0</v>
      </c>
      <c r="AS53" s="307">
        <f t="shared" si="71"/>
        <v>0</v>
      </c>
      <c r="AT53" s="307">
        <f t="shared" si="71"/>
        <v>0</v>
      </c>
      <c r="AU53" s="307">
        <f t="shared" si="71"/>
        <v>0</v>
      </c>
      <c r="AV53" s="307">
        <f t="shared" si="71"/>
        <v>0</v>
      </c>
      <c r="AW53" s="307">
        <f t="shared" si="117"/>
        <v>35817</v>
      </c>
      <c r="AX53" s="307">
        <f t="shared" si="72"/>
        <v>18015</v>
      </c>
    </row>
    <row r="54" spans="1:50" s="329" customFormat="1" ht="15" customHeight="1" x14ac:dyDescent="0.2">
      <c r="A54" s="366">
        <v>50</v>
      </c>
      <c r="B54" s="649" t="s">
        <v>954</v>
      </c>
      <c r="C54" s="648"/>
      <c r="D54" s="648"/>
      <c r="E54" s="648"/>
      <c r="F54" s="648"/>
      <c r="G54" s="648"/>
      <c r="H54" s="648">
        <f>SUM('Címrend önként 4.'!GZ56)</f>
        <v>0</v>
      </c>
      <c r="I54" s="648"/>
      <c r="J54" s="648"/>
      <c r="K54" s="648"/>
      <c r="L54" s="648">
        <f t="shared" ref="L54:M55" si="191">SUM(C54,F54,I54)</f>
        <v>0</v>
      </c>
      <c r="M54" s="648">
        <f t="shared" si="191"/>
        <v>0</v>
      </c>
      <c r="N54" s="645">
        <f t="shared" si="33"/>
        <v>0</v>
      </c>
      <c r="O54" s="307"/>
      <c r="P54" s="307"/>
      <c r="Q54" s="307"/>
      <c r="R54" s="646"/>
      <c r="S54" s="646"/>
      <c r="T54" s="645"/>
      <c r="U54" s="645"/>
      <c r="V54" s="645"/>
      <c r="W54" s="645"/>
      <c r="X54" s="307">
        <f t="shared" si="97"/>
        <v>0</v>
      </c>
      <c r="Y54" s="307">
        <f t="shared" si="84"/>
        <v>0</v>
      </c>
      <c r="Z54" s="307">
        <f t="shared" si="85"/>
        <v>0</v>
      </c>
      <c r="AA54" s="649">
        <f>SUM('Címrend kötelező 4.'!DR56)</f>
        <v>0</v>
      </c>
      <c r="AB54" s="649">
        <f>SUM('Címrend kötelező 4.'!DS56)</f>
        <v>0</v>
      </c>
      <c r="AC54" s="649">
        <f>SUM('Címrend kötelező 4.'!DT56)</f>
        <v>0</v>
      </c>
      <c r="AD54" s="649">
        <f>SUM('Címrend önként 4.'!DR56)</f>
        <v>0</v>
      </c>
      <c r="AE54" s="649">
        <f>SUM('Címrend önként 4.'!DS56)</f>
        <v>5993844</v>
      </c>
      <c r="AF54" s="649">
        <f>SUM('Címrend önként 4.'!DT56)</f>
        <v>5993840</v>
      </c>
      <c r="AG54" s="669"/>
      <c r="AH54" s="648"/>
      <c r="AI54" s="648"/>
      <c r="AJ54" s="307">
        <f t="shared" si="30"/>
        <v>0</v>
      </c>
      <c r="AK54" s="307">
        <f t="shared" si="31"/>
        <v>5993844</v>
      </c>
      <c r="AL54" s="307">
        <f t="shared" si="32"/>
        <v>5993840</v>
      </c>
      <c r="AM54" s="307">
        <f t="shared" si="27"/>
        <v>0</v>
      </c>
      <c r="AN54" s="307">
        <f t="shared" si="27"/>
        <v>0</v>
      </c>
      <c r="AO54" s="307">
        <f t="shared" si="27"/>
        <v>0</v>
      </c>
      <c r="AP54" s="307">
        <f t="shared" si="27"/>
        <v>0</v>
      </c>
      <c r="AQ54" s="307">
        <f t="shared" si="27"/>
        <v>5993844</v>
      </c>
      <c r="AR54" s="307">
        <f t="shared" si="71"/>
        <v>5993840</v>
      </c>
      <c r="AS54" s="307">
        <f t="shared" si="71"/>
        <v>0</v>
      </c>
      <c r="AT54" s="307">
        <f t="shared" si="71"/>
        <v>0</v>
      </c>
      <c r="AU54" s="307">
        <f t="shared" si="71"/>
        <v>0</v>
      </c>
      <c r="AV54" s="307">
        <f t="shared" si="71"/>
        <v>0</v>
      </c>
      <c r="AW54" s="307">
        <f t="shared" si="117"/>
        <v>5993844</v>
      </c>
      <c r="AX54" s="307">
        <f t="shared" si="72"/>
        <v>5993840</v>
      </c>
    </row>
    <row r="55" spans="1:50" s="324" customFormat="1" ht="15" customHeight="1" x14ac:dyDescent="0.2">
      <c r="A55" s="366" t="s">
        <v>1259</v>
      </c>
      <c r="B55" s="662" t="s">
        <v>1260</v>
      </c>
      <c r="C55" s="648"/>
      <c r="D55" s="648"/>
      <c r="E55" s="648"/>
      <c r="F55" s="648"/>
      <c r="G55" s="648"/>
      <c r="H55" s="648">
        <f>SUM('Címrend önként 4.'!GZ57)</f>
        <v>0</v>
      </c>
      <c r="I55" s="648"/>
      <c r="J55" s="648"/>
      <c r="K55" s="648"/>
      <c r="L55" s="648">
        <f t="shared" si="191"/>
        <v>0</v>
      </c>
      <c r="M55" s="648">
        <f t="shared" si="191"/>
        <v>0</v>
      </c>
      <c r="N55" s="645">
        <f t="shared" si="33"/>
        <v>0</v>
      </c>
      <c r="O55" s="307"/>
      <c r="P55" s="307"/>
      <c r="Q55" s="307"/>
      <c r="R55" s="646"/>
      <c r="S55" s="646"/>
      <c r="T55" s="645"/>
      <c r="U55" s="645"/>
      <c r="V55" s="645"/>
      <c r="W55" s="645"/>
      <c r="X55" s="307">
        <f t="shared" si="97"/>
        <v>0</v>
      </c>
      <c r="Y55" s="307">
        <f t="shared" si="84"/>
        <v>0</v>
      </c>
      <c r="Z55" s="307">
        <f t="shared" si="85"/>
        <v>0</v>
      </c>
      <c r="AA55" s="649">
        <f>SUM('Címrend kötelező 4.'!DR57)</f>
        <v>5548183</v>
      </c>
      <c r="AB55" s="649">
        <f>SUM('Címrend kötelező 4.'!DS57)</f>
        <v>5642160</v>
      </c>
      <c r="AC55" s="649">
        <f>SUM('Címrend kötelező 4.'!DT57)</f>
        <v>5359231</v>
      </c>
      <c r="AD55" s="649">
        <f>SUM('Címrend önként 4.'!DR57)</f>
        <v>446272</v>
      </c>
      <c r="AE55" s="649">
        <f>SUM('Címrend önként 4.'!DS57)</f>
        <v>786041</v>
      </c>
      <c r="AF55" s="649">
        <f>SUM('Címrend önként 4.'!DT57)</f>
        <v>739308</v>
      </c>
      <c r="AG55" s="669">
        <f>SUM('Címrend állig. 4.'!DR57)</f>
        <v>259538</v>
      </c>
      <c r="AH55" s="648">
        <f>SUM('Címrend állig. 4.'!DS57)</f>
        <v>268874</v>
      </c>
      <c r="AI55" s="648">
        <f>SUM('Címrend állig. 4.'!DT57)</f>
        <v>228698</v>
      </c>
      <c r="AJ55" s="307">
        <f t="shared" si="30"/>
        <v>6253993</v>
      </c>
      <c r="AK55" s="307">
        <f t="shared" si="31"/>
        <v>6697075</v>
      </c>
      <c r="AL55" s="307">
        <f t="shared" si="32"/>
        <v>6327237</v>
      </c>
      <c r="AM55" s="307">
        <f t="shared" si="27"/>
        <v>5548183</v>
      </c>
      <c r="AN55" s="307">
        <f t="shared" si="27"/>
        <v>5642160</v>
      </c>
      <c r="AO55" s="307">
        <f t="shared" si="27"/>
        <v>5359231</v>
      </c>
      <c r="AP55" s="307">
        <f t="shared" si="27"/>
        <v>446272</v>
      </c>
      <c r="AQ55" s="307">
        <f t="shared" si="27"/>
        <v>786041</v>
      </c>
      <c r="AR55" s="307">
        <f t="shared" si="71"/>
        <v>739308</v>
      </c>
      <c r="AS55" s="307">
        <f t="shared" si="71"/>
        <v>259538</v>
      </c>
      <c r="AT55" s="307">
        <f t="shared" si="71"/>
        <v>268874</v>
      </c>
      <c r="AU55" s="307">
        <f t="shared" si="71"/>
        <v>228698</v>
      </c>
      <c r="AV55" s="307">
        <f t="shared" si="71"/>
        <v>6253993</v>
      </c>
      <c r="AW55" s="307">
        <f t="shared" si="117"/>
        <v>6697075</v>
      </c>
      <c r="AX55" s="307">
        <f t="shared" si="72"/>
        <v>6327237</v>
      </c>
    </row>
    <row r="56" spans="1:50" s="329" customFormat="1" ht="15" customHeight="1" x14ac:dyDescent="0.2">
      <c r="A56" s="478">
        <v>52</v>
      </c>
      <c r="B56" s="307" t="s">
        <v>1261</v>
      </c>
      <c r="C56" s="645">
        <f>SUM(C57:C58)</f>
        <v>0</v>
      </c>
      <c r="D56" s="645">
        <f t="shared" ref="D56:E56" si="192">SUM(D57:D58)</f>
        <v>0</v>
      </c>
      <c r="E56" s="645">
        <f t="shared" si="192"/>
        <v>0</v>
      </c>
      <c r="F56" s="645">
        <f>SUM(F57:F58)</f>
        <v>0</v>
      </c>
      <c r="G56" s="645">
        <f t="shared" ref="G56" si="193">SUM(G57:G58)</f>
        <v>0</v>
      </c>
      <c r="H56" s="645">
        <f t="shared" ref="H56" si="194">SUM(H57:H58)</f>
        <v>0</v>
      </c>
      <c r="I56" s="645">
        <f t="shared" ref="I56" si="195">SUM(I57:I58)</f>
        <v>0</v>
      </c>
      <c r="J56" s="645">
        <f t="shared" ref="J56" si="196">SUM(J57:J58)</f>
        <v>0</v>
      </c>
      <c r="K56" s="645">
        <f t="shared" ref="K56" si="197">SUM(K57:K58)</f>
        <v>0</v>
      </c>
      <c r="L56" s="645">
        <f t="shared" ref="L56" si="198">SUM(L57:L58)</f>
        <v>0</v>
      </c>
      <c r="M56" s="645">
        <f t="shared" ref="M56" si="199">SUM(M57:M58)</f>
        <v>0</v>
      </c>
      <c r="N56" s="645">
        <f t="shared" ref="N56" si="200">SUM(N57:N58)</f>
        <v>0</v>
      </c>
      <c r="O56" s="307">
        <f>SUM(O57:O58)</f>
        <v>0</v>
      </c>
      <c r="P56" s="307">
        <f t="shared" ref="P56:W56" si="201">SUM(P57:P58)</f>
        <v>0</v>
      </c>
      <c r="Q56" s="307">
        <f t="shared" si="201"/>
        <v>0</v>
      </c>
      <c r="R56" s="645">
        <f t="shared" si="201"/>
        <v>0</v>
      </c>
      <c r="S56" s="645">
        <f t="shared" si="201"/>
        <v>0</v>
      </c>
      <c r="T56" s="645">
        <f t="shared" si="201"/>
        <v>0</v>
      </c>
      <c r="U56" s="645">
        <f t="shared" si="201"/>
        <v>0</v>
      </c>
      <c r="V56" s="645">
        <f t="shared" si="201"/>
        <v>0</v>
      </c>
      <c r="W56" s="645">
        <f t="shared" si="201"/>
        <v>0</v>
      </c>
      <c r="X56" s="307">
        <f t="shared" si="97"/>
        <v>0</v>
      </c>
      <c r="Y56" s="307">
        <f t="shared" si="84"/>
        <v>0</v>
      </c>
      <c r="Z56" s="307">
        <f t="shared" si="85"/>
        <v>0</v>
      </c>
      <c r="AA56" s="307">
        <f>SUM(AA57:AA58)</f>
        <v>94704</v>
      </c>
      <c r="AB56" s="307">
        <f t="shared" ref="AB56" si="202">SUM(AB57:AB58)</f>
        <v>243281</v>
      </c>
      <c r="AC56" s="307">
        <f t="shared" ref="AC56" si="203">SUM(AC57:AC58)</f>
        <v>171514</v>
      </c>
      <c r="AD56" s="307">
        <f t="shared" ref="AD56" si="204">SUM(AD57:AD58)</f>
        <v>31154</v>
      </c>
      <c r="AE56" s="307">
        <f t="shared" ref="AE56" si="205">SUM(AE57:AE58)</f>
        <v>111539</v>
      </c>
      <c r="AF56" s="307">
        <f t="shared" ref="AF56" si="206">SUM(AF57:AF58)</f>
        <v>102601</v>
      </c>
      <c r="AG56" s="719">
        <f t="shared" ref="AG56" si="207">SUM(AG57:AG58)</f>
        <v>0</v>
      </c>
      <c r="AH56" s="307">
        <f t="shared" ref="AH56" si="208">SUM(AH57:AH58)</f>
        <v>0</v>
      </c>
      <c r="AI56" s="307">
        <f t="shared" ref="AI56" si="209">SUM(AI57:AI58)</f>
        <v>0</v>
      </c>
      <c r="AJ56" s="307">
        <f>SUM(AA56,AD56,AG56)</f>
        <v>125858</v>
      </c>
      <c r="AK56" s="307">
        <f t="shared" si="31"/>
        <v>354820</v>
      </c>
      <c r="AL56" s="307">
        <f t="shared" si="32"/>
        <v>274115</v>
      </c>
      <c r="AM56" s="307">
        <f t="shared" si="27"/>
        <v>94704</v>
      </c>
      <c r="AN56" s="307">
        <f t="shared" si="27"/>
        <v>243281</v>
      </c>
      <c r="AO56" s="307">
        <f t="shared" si="27"/>
        <v>171514</v>
      </c>
      <c r="AP56" s="307">
        <f t="shared" si="27"/>
        <v>31154</v>
      </c>
      <c r="AQ56" s="307">
        <f t="shared" si="27"/>
        <v>111539</v>
      </c>
      <c r="AR56" s="307">
        <f t="shared" si="71"/>
        <v>102601</v>
      </c>
      <c r="AS56" s="307">
        <f t="shared" si="71"/>
        <v>0</v>
      </c>
      <c r="AT56" s="307">
        <f t="shared" si="71"/>
        <v>0</v>
      </c>
      <c r="AU56" s="307">
        <f t="shared" si="71"/>
        <v>0</v>
      </c>
      <c r="AV56" s="307">
        <f t="shared" si="71"/>
        <v>125858</v>
      </c>
      <c r="AW56" s="307">
        <f t="shared" si="117"/>
        <v>354820</v>
      </c>
      <c r="AX56" s="307">
        <f t="shared" si="72"/>
        <v>274115</v>
      </c>
    </row>
    <row r="57" spans="1:50" s="324" customFormat="1" ht="15" customHeight="1" x14ac:dyDescent="0.2">
      <c r="A57" s="366" t="s">
        <v>1262</v>
      </c>
      <c r="B57" s="662" t="s">
        <v>1263</v>
      </c>
      <c r="C57" s="663"/>
      <c r="D57" s="663"/>
      <c r="E57" s="663"/>
      <c r="F57" s="648"/>
      <c r="G57" s="648"/>
      <c r="H57" s="648">
        <f>SUM('Címrend önként 4.'!GZ59)</f>
        <v>0</v>
      </c>
      <c r="I57" s="648"/>
      <c r="J57" s="648"/>
      <c r="K57" s="648"/>
      <c r="L57" s="648">
        <f>SUM(C57,F57,I57)</f>
        <v>0</v>
      </c>
      <c r="M57" s="648">
        <f>SUM(D57,G57,J57)</f>
        <v>0</v>
      </c>
      <c r="N57" s="645">
        <f t="shared" si="33"/>
        <v>0</v>
      </c>
      <c r="O57" s="307"/>
      <c r="P57" s="307"/>
      <c r="Q57" s="307"/>
      <c r="R57" s="646"/>
      <c r="S57" s="646"/>
      <c r="T57" s="645"/>
      <c r="U57" s="645"/>
      <c r="V57" s="645"/>
      <c r="W57" s="645"/>
      <c r="X57" s="307">
        <f t="shared" si="97"/>
        <v>0</v>
      </c>
      <c r="Y57" s="307">
        <f t="shared" si="84"/>
        <v>0</v>
      </c>
      <c r="Z57" s="307">
        <f t="shared" si="85"/>
        <v>0</v>
      </c>
      <c r="AA57" s="649">
        <f>SUM('Címrend kötelező 4.'!DR59)</f>
        <v>94704</v>
      </c>
      <c r="AB57" s="649">
        <f>SUM('Címrend kötelező 4.'!DS59)</f>
        <v>243281</v>
      </c>
      <c r="AC57" s="649">
        <f>SUM('Címrend kötelező 4.'!DT59)</f>
        <v>171514</v>
      </c>
      <c r="AD57" s="649">
        <f>SUM('Címrend önként 4.'!DR59)</f>
        <v>31154</v>
      </c>
      <c r="AE57" s="649">
        <f>SUM('Címrend önként 4.'!DS59)</f>
        <v>111539</v>
      </c>
      <c r="AF57" s="649">
        <f>SUM('Címrend önként 4.'!DT59)</f>
        <v>102601</v>
      </c>
      <c r="AG57" s="669"/>
      <c r="AH57" s="648"/>
      <c r="AI57" s="648"/>
      <c r="AJ57" s="307">
        <f t="shared" si="30"/>
        <v>125858</v>
      </c>
      <c r="AK57" s="307">
        <f t="shared" si="31"/>
        <v>354820</v>
      </c>
      <c r="AL57" s="307">
        <f t="shared" si="32"/>
        <v>274115</v>
      </c>
      <c r="AM57" s="307">
        <f t="shared" si="27"/>
        <v>94704</v>
      </c>
      <c r="AN57" s="307">
        <f t="shared" si="27"/>
        <v>243281</v>
      </c>
      <c r="AO57" s="307">
        <f t="shared" si="27"/>
        <v>171514</v>
      </c>
      <c r="AP57" s="307">
        <f t="shared" si="27"/>
        <v>31154</v>
      </c>
      <c r="AQ57" s="307">
        <f t="shared" si="27"/>
        <v>111539</v>
      </c>
      <c r="AR57" s="307">
        <f t="shared" si="71"/>
        <v>102601</v>
      </c>
      <c r="AS57" s="307">
        <f t="shared" si="71"/>
        <v>0</v>
      </c>
      <c r="AT57" s="307">
        <f t="shared" si="71"/>
        <v>0</v>
      </c>
      <c r="AU57" s="307">
        <f t="shared" si="71"/>
        <v>0</v>
      </c>
      <c r="AV57" s="307">
        <f t="shared" si="71"/>
        <v>125858</v>
      </c>
      <c r="AW57" s="307">
        <f t="shared" si="117"/>
        <v>354820</v>
      </c>
      <c r="AX57" s="307">
        <f t="shared" si="72"/>
        <v>274115</v>
      </c>
    </row>
    <row r="58" spans="1:50" s="324" customFormat="1" ht="15" customHeight="1" x14ac:dyDescent="0.2">
      <c r="A58" s="366">
        <v>54</v>
      </c>
      <c r="B58" s="649" t="s">
        <v>956</v>
      </c>
      <c r="C58" s="663"/>
      <c r="D58" s="663"/>
      <c r="E58" s="663"/>
      <c r="F58" s="648"/>
      <c r="G58" s="648"/>
      <c r="H58" s="648">
        <f>SUM('Címrend önként 4.'!GZ60)</f>
        <v>0</v>
      </c>
      <c r="I58" s="648"/>
      <c r="J58" s="648"/>
      <c r="K58" s="648"/>
      <c r="L58" s="648">
        <f>SUM(C58,F58,I58)</f>
        <v>0</v>
      </c>
      <c r="M58" s="648">
        <f>SUM(D58,G58,J58)</f>
        <v>0</v>
      </c>
      <c r="N58" s="645">
        <f t="shared" si="33"/>
        <v>0</v>
      </c>
      <c r="O58" s="307"/>
      <c r="P58" s="307"/>
      <c r="Q58" s="307"/>
      <c r="R58" s="646"/>
      <c r="S58" s="646"/>
      <c r="T58" s="645"/>
      <c r="U58" s="645"/>
      <c r="V58" s="645"/>
      <c r="W58" s="645"/>
      <c r="X58" s="307">
        <f t="shared" si="97"/>
        <v>0</v>
      </c>
      <c r="Y58" s="307">
        <f t="shared" si="84"/>
        <v>0</v>
      </c>
      <c r="Z58" s="307">
        <f t="shared" si="85"/>
        <v>0</v>
      </c>
      <c r="AA58" s="649">
        <f>SUM('Címrend kötelező 4.'!DR60)</f>
        <v>0</v>
      </c>
      <c r="AB58" s="649">
        <f>SUM('Címrend kötelező 4.'!DS60)</f>
        <v>0</v>
      </c>
      <c r="AC58" s="649">
        <f>SUM('Címrend kötelező 4.'!DT60)</f>
        <v>0</v>
      </c>
      <c r="AD58" s="649">
        <f>SUM('Címrend önként 4.'!DR60)</f>
        <v>0</v>
      </c>
      <c r="AE58" s="649">
        <f>SUM('Címrend önként 4.'!DS60)</f>
        <v>0</v>
      </c>
      <c r="AF58" s="649">
        <f>SUM('Címrend önként 4.'!DT60)</f>
        <v>0</v>
      </c>
      <c r="AG58" s="669"/>
      <c r="AH58" s="648"/>
      <c r="AI58" s="648"/>
      <c r="AJ58" s="307">
        <f t="shared" si="30"/>
        <v>0</v>
      </c>
      <c r="AK58" s="307">
        <f t="shared" si="31"/>
        <v>0</v>
      </c>
      <c r="AL58" s="307">
        <f t="shared" si="32"/>
        <v>0</v>
      </c>
      <c r="AM58" s="307">
        <f t="shared" si="27"/>
        <v>0</v>
      </c>
      <c r="AN58" s="307">
        <f t="shared" si="27"/>
        <v>0</v>
      </c>
      <c r="AO58" s="307">
        <f t="shared" si="27"/>
        <v>0</v>
      </c>
      <c r="AP58" s="307">
        <f t="shared" si="27"/>
        <v>0</v>
      </c>
      <c r="AQ58" s="307">
        <f t="shared" si="27"/>
        <v>0</v>
      </c>
      <c r="AR58" s="307">
        <f t="shared" si="71"/>
        <v>0</v>
      </c>
      <c r="AS58" s="307">
        <f t="shared" si="71"/>
        <v>0</v>
      </c>
      <c r="AT58" s="307">
        <f t="shared" si="71"/>
        <v>0</v>
      </c>
      <c r="AU58" s="307">
        <f t="shared" si="71"/>
        <v>0</v>
      </c>
      <c r="AV58" s="307">
        <f t="shared" si="71"/>
        <v>0</v>
      </c>
      <c r="AW58" s="307">
        <f t="shared" si="117"/>
        <v>0</v>
      </c>
      <c r="AX58" s="307">
        <f t="shared" si="72"/>
        <v>0</v>
      </c>
    </row>
    <row r="59" spans="1:50" s="329" customFormat="1" ht="15" customHeight="1" x14ac:dyDescent="0.2">
      <c r="A59" s="478">
        <v>55</v>
      </c>
      <c r="B59" s="307" t="s">
        <v>1264</v>
      </c>
      <c r="C59" s="645">
        <f>SUM(C65,C60)</f>
        <v>3703982</v>
      </c>
      <c r="D59" s="645">
        <f t="shared" ref="D59:N59" si="210">SUM(D65,D60)</f>
        <v>4207985</v>
      </c>
      <c r="E59" s="645">
        <f t="shared" si="210"/>
        <v>4183234</v>
      </c>
      <c r="F59" s="645">
        <f t="shared" si="210"/>
        <v>399076</v>
      </c>
      <c r="G59" s="645">
        <f t="shared" si="210"/>
        <v>811375</v>
      </c>
      <c r="H59" s="645">
        <f t="shared" si="210"/>
        <v>787986</v>
      </c>
      <c r="I59" s="645">
        <f t="shared" si="210"/>
        <v>0</v>
      </c>
      <c r="J59" s="645">
        <f t="shared" si="210"/>
        <v>0</v>
      </c>
      <c r="K59" s="645">
        <f t="shared" si="210"/>
        <v>0</v>
      </c>
      <c r="L59" s="645">
        <f t="shared" si="210"/>
        <v>4103058</v>
      </c>
      <c r="M59" s="645">
        <f t="shared" si="210"/>
        <v>5019360</v>
      </c>
      <c r="N59" s="645">
        <f t="shared" si="210"/>
        <v>4971220</v>
      </c>
      <c r="O59" s="307">
        <f>SUM(O65,O60)</f>
        <v>1938905</v>
      </c>
      <c r="P59" s="307">
        <f t="shared" ref="P59:W59" si="211">SUM(P65,P60)</f>
        <v>2054875</v>
      </c>
      <c r="Q59" s="307">
        <f t="shared" si="211"/>
        <v>1724930</v>
      </c>
      <c r="R59" s="645">
        <f t="shared" si="211"/>
        <v>78350</v>
      </c>
      <c r="S59" s="645">
        <f t="shared" si="211"/>
        <v>149873</v>
      </c>
      <c r="T59" s="645">
        <f t="shared" si="211"/>
        <v>117591</v>
      </c>
      <c r="U59" s="645">
        <f t="shared" si="211"/>
        <v>259538</v>
      </c>
      <c r="V59" s="645">
        <f t="shared" si="211"/>
        <v>269473</v>
      </c>
      <c r="W59" s="645">
        <f t="shared" si="211"/>
        <v>229297</v>
      </c>
      <c r="X59" s="307">
        <f t="shared" si="97"/>
        <v>2276793</v>
      </c>
      <c r="Y59" s="307">
        <f t="shared" si="84"/>
        <v>2474221</v>
      </c>
      <c r="Z59" s="307">
        <f t="shared" si="85"/>
        <v>2071818</v>
      </c>
      <c r="AA59" s="307">
        <f>SUM(AA65,AA60)</f>
        <v>811109</v>
      </c>
      <c r="AB59" s="307">
        <f t="shared" ref="AB59:AC59" si="212">SUM(AB65,AB60)</f>
        <v>5137431</v>
      </c>
      <c r="AC59" s="307">
        <f t="shared" si="212"/>
        <v>5137431</v>
      </c>
      <c r="AD59" s="307">
        <f t="shared" ref="AD59" si="213">SUM(AD65,AD60)</f>
        <v>2118867</v>
      </c>
      <c r="AE59" s="307">
        <f t="shared" ref="AE59" si="214">SUM(AE65,AE60)</f>
        <v>8812611</v>
      </c>
      <c r="AF59" s="307">
        <f t="shared" ref="AF59" si="215">SUM(AF65,AF60)</f>
        <v>2812611</v>
      </c>
      <c r="AG59" s="719">
        <f t="shared" ref="AG59" si="216">SUM(AG65,AG60)</f>
        <v>0</v>
      </c>
      <c r="AH59" s="307">
        <f t="shared" ref="AH59" si="217">SUM(AH65,AH60)</f>
        <v>170142</v>
      </c>
      <c r="AI59" s="307">
        <f t="shared" ref="AI59" si="218">SUM(AI65,AI60)</f>
        <v>170142</v>
      </c>
      <c r="AJ59" s="307">
        <f t="shared" si="30"/>
        <v>2929976</v>
      </c>
      <c r="AK59" s="307">
        <f t="shared" si="31"/>
        <v>14120184</v>
      </c>
      <c r="AL59" s="307">
        <f t="shared" si="32"/>
        <v>8120184</v>
      </c>
      <c r="AM59" s="307">
        <f t="shared" si="27"/>
        <v>6453996</v>
      </c>
      <c r="AN59" s="307">
        <f t="shared" si="27"/>
        <v>11400291</v>
      </c>
      <c r="AO59" s="307">
        <f t="shared" si="27"/>
        <v>11045595</v>
      </c>
      <c r="AP59" s="307">
        <f t="shared" si="27"/>
        <v>2596293</v>
      </c>
      <c r="AQ59" s="307">
        <f t="shared" si="27"/>
        <v>9773859</v>
      </c>
      <c r="AR59" s="307">
        <f t="shared" si="71"/>
        <v>3718188</v>
      </c>
      <c r="AS59" s="307">
        <f t="shared" si="71"/>
        <v>259538</v>
      </c>
      <c r="AT59" s="307">
        <f t="shared" si="71"/>
        <v>439615</v>
      </c>
      <c r="AU59" s="307">
        <f t="shared" si="71"/>
        <v>399439</v>
      </c>
      <c r="AV59" s="307">
        <f t="shared" si="71"/>
        <v>9309827</v>
      </c>
      <c r="AW59" s="307">
        <f t="shared" si="117"/>
        <v>21613765</v>
      </c>
      <c r="AX59" s="307">
        <f t="shared" si="72"/>
        <v>15163222</v>
      </c>
    </row>
    <row r="60" spans="1:50" s="329" customFormat="1" ht="15" customHeight="1" x14ac:dyDescent="0.2">
      <c r="A60" s="478">
        <v>56</v>
      </c>
      <c r="B60" s="307" t="s">
        <v>1265</v>
      </c>
      <c r="C60" s="645">
        <f>SUM(C64,C61)</f>
        <v>3643978</v>
      </c>
      <c r="D60" s="645">
        <f t="shared" ref="D60:N60" si="219">SUM(D64,D61)</f>
        <v>3893935</v>
      </c>
      <c r="E60" s="645">
        <f t="shared" si="219"/>
        <v>3873041</v>
      </c>
      <c r="F60" s="645">
        <f t="shared" si="219"/>
        <v>367922</v>
      </c>
      <c r="G60" s="645">
        <f t="shared" si="219"/>
        <v>660373</v>
      </c>
      <c r="H60" s="645">
        <f t="shared" si="219"/>
        <v>645922</v>
      </c>
      <c r="I60" s="645">
        <f t="shared" si="219"/>
        <v>0</v>
      </c>
      <c r="J60" s="645">
        <f t="shared" si="219"/>
        <v>0</v>
      </c>
      <c r="K60" s="645">
        <f t="shared" si="219"/>
        <v>0</v>
      </c>
      <c r="L60" s="645">
        <f t="shared" si="219"/>
        <v>4011900</v>
      </c>
      <c r="M60" s="645">
        <f t="shared" si="219"/>
        <v>4554308</v>
      </c>
      <c r="N60" s="645">
        <f t="shared" si="219"/>
        <v>4518963</v>
      </c>
      <c r="O60" s="307">
        <f>SUM(O64,O61)</f>
        <v>1904205</v>
      </c>
      <c r="P60" s="307">
        <f t="shared" ref="P60:W60" si="220">SUM(P64,P61)</f>
        <v>1944082</v>
      </c>
      <c r="Q60" s="307">
        <f t="shared" si="220"/>
        <v>1682047</v>
      </c>
      <c r="R60" s="307">
        <f t="shared" si="220"/>
        <v>78350</v>
      </c>
      <c r="S60" s="307">
        <f t="shared" si="220"/>
        <v>149873</v>
      </c>
      <c r="T60" s="307">
        <f t="shared" si="220"/>
        <v>117591</v>
      </c>
      <c r="U60" s="307">
        <f t="shared" si="220"/>
        <v>259538</v>
      </c>
      <c r="V60" s="307">
        <f t="shared" si="220"/>
        <v>269473</v>
      </c>
      <c r="W60" s="307">
        <f t="shared" si="220"/>
        <v>229297</v>
      </c>
      <c r="X60" s="307">
        <f t="shared" si="97"/>
        <v>2242093</v>
      </c>
      <c r="Y60" s="307">
        <f t="shared" si="84"/>
        <v>2363428</v>
      </c>
      <c r="Z60" s="307">
        <f t="shared" si="85"/>
        <v>2028935</v>
      </c>
      <c r="AA60" s="307">
        <f>SUM(AA61:AA64)</f>
        <v>775983</v>
      </c>
      <c r="AB60" s="307">
        <f t="shared" ref="AB60:AC60" si="221">SUM(AB61:AB64)</f>
        <v>5020887</v>
      </c>
      <c r="AC60" s="307">
        <f t="shared" si="221"/>
        <v>5020887</v>
      </c>
      <c r="AD60" s="307">
        <f t="shared" ref="AD60" si="222">SUM(AD61:AD64)</f>
        <v>159849</v>
      </c>
      <c r="AE60" s="307">
        <f t="shared" ref="AE60" si="223">SUM(AE61:AE64)</f>
        <v>6437990</v>
      </c>
      <c r="AF60" s="307">
        <f t="shared" ref="AF60" si="224">SUM(AF61:AF64)</f>
        <v>437990</v>
      </c>
      <c r="AG60" s="719">
        <f t="shared" ref="AG60" si="225">SUM(AG61:AG64)</f>
        <v>0</v>
      </c>
      <c r="AH60" s="651">
        <f t="shared" ref="AH60" si="226">SUM(AH61:AH64)</f>
        <v>170142</v>
      </c>
      <c r="AI60" s="651">
        <f t="shared" ref="AI60" si="227">SUM(AI61:AI64)</f>
        <v>170142</v>
      </c>
      <c r="AJ60" s="307">
        <f t="shared" si="30"/>
        <v>935832</v>
      </c>
      <c r="AK60" s="307">
        <f t="shared" si="31"/>
        <v>11629019</v>
      </c>
      <c r="AL60" s="307">
        <f t="shared" si="32"/>
        <v>5629019</v>
      </c>
      <c r="AM60" s="307">
        <f t="shared" si="27"/>
        <v>6324166</v>
      </c>
      <c r="AN60" s="307">
        <f t="shared" si="27"/>
        <v>10858904</v>
      </c>
      <c r="AO60" s="307">
        <f t="shared" si="27"/>
        <v>10575975</v>
      </c>
      <c r="AP60" s="307">
        <f t="shared" si="27"/>
        <v>606121</v>
      </c>
      <c r="AQ60" s="307">
        <f t="shared" si="27"/>
        <v>7248236</v>
      </c>
      <c r="AR60" s="307">
        <f t="shared" si="71"/>
        <v>1201503</v>
      </c>
      <c r="AS60" s="307">
        <f t="shared" si="71"/>
        <v>259538</v>
      </c>
      <c r="AT60" s="307">
        <f t="shared" si="71"/>
        <v>439615</v>
      </c>
      <c r="AU60" s="307">
        <f t="shared" si="71"/>
        <v>399439</v>
      </c>
      <c r="AV60" s="307">
        <f t="shared" si="71"/>
        <v>7189825</v>
      </c>
      <c r="AW60" s="307">
        <f t="shared" si="117"/>
        <v>18546755</v>
      </c>
      <c r="AX60" s="307">
        <f t="shared" si="72"/>
        <v>12176917</v>
      </c>
    </row>
    <row r="61" spans="1:50" s="324" customFormat="1" ht="15" customHeight="1" x14ac:dyDescent="0.2">
      <c r="A61" s="366" t="s">
        <v>1266</v>
      </c>
      <c r="B61" s="662" t="s">
        <v>1267</v>
      </c>
      <c r="C61" s="663">
        <f>SUM('Címrend kötelező 4.'!GX63)</f>
        <v>3643978</v>
      </c>
      <c r="D61" s="663">
        <f>SUM('Címrend kötelező 4.'!GY63)</f>
        <v>3731444</v>
      </c>
      <c r="E61" s="663">
        <f>SUM('Címrend kötelező 4.'!GZ63)</f>
        <v>3710550</v>
      </c>
      <c r="F61" s="648">
        <f>SUM('Címrend önként 4.'!GX63)</f>
        <v>367922</v>
      </c>
      <c r="G61" s="648">
        <f>SUM('Címrend önként 4.'!GY63)</f>
        <v>636463</v>
      </c>
      <c r="H61" s="648">
        <f>SUM('Címrend önként 4.'!GZ63)</f>
        <v>622012</v>
      </c>
      <c r="I61" s="648"/>
      <c r="J61" s="648"/>
      <c r="K61" s="648"/>
      <c r="L61" s="648">
        <f>SUM(C61,F61,I61)</f>
        <v>4011900</v>
      </c>
      <c r="M61" s="648">
        <f>SUM(D61,G61,J61)</f>
        <v>4367907</v>
      </c>
      <c r="N61" s="645">
        <f t="shared" si="33"/>
        <v>4332562</v>
      </c>
      <c r="O61" s="649">
        <f>SUM('Címrend kötelező 4.'!EV63)</f>
        <v>1904205</v>
      </c>
      <c r="P61" s="649">
        <f>SUM('Címrend kötelező 4.'!EW63)</f>
        <v>1910716</v>
      </c>
      <c r="Q61" s="649">
        <f>SUM('Címrend kötelező 4.'!EX63)</f>
        <v>1648681</v>
      </c>
      <c r="R61" s="669">
        <f>SUM('Címrend önként 4.'!EV63)</f>
        <v>78350</v>
      </c>
      <c r="S61" s="669">
        <f>SUM('Címrend önként 4.'!EW63)</f>
        <v>149578</v>
      </c>
      <c r="T61" s="669">
        <f>SUM('Címrend önként 4.'!EX63)</f>
        <v>117296</v>
      </c>
      <c r="U61" s="648">
        <f>SUM('Címrend állig. 4.'!EV63)</f>
        <v>259538</v>
      </c>
      <c r="V61" s="648">
        <f>SUM('Címrend állig. 4.'!EW63)</f>
        <v>268874</v>
      </c>
      <c r="W61" s="648">
        <f>SUM('Címrend állig. 4.'!EX63)</f>
        <v>228698</v>
      </c>
      <c r="X61" s="307">
        <f t="shared" si="97"/>
        <v>2242093</v>
      </c>
      <c r="Y61" s="307">
        <f t="shared" si="84"/>
        <v>2329168</v>
      </c>
      <c r="Z61" s="307">
        <f t="shared" si="85"/>
        <v>1994675</v>
      </c>
      <c r="AA61" s="649">
        <f>SUM('Címrend kötelező 4.'!DR63)</f>
        <v>0</v>
      </c>
      <c r="AB61" s="649">
        <f>SUM('Címrend kötelező 4.'!DS63)</f>
        <v>0</v>
      </c>
      <c r="AC61" s="649">
        <f>SUM('Címrend kötelező 4.'!DT63)</f>
        <v>0</v>
      </c>
      <c r="AD61" s="649">
        <f>SUM('Címrend önként 4.'!DR63)</f>
        <v>0</v>
      </c>
      <c r="AE61" s="649">
        <f>SUM('Címrend önként 4.'!DS63)</f>
        <v>0</v>
      </c>
      <c r="AF61" s="649">
        <f>SUM('Címrend önként 4.'!DT63)</f>
        <v>0</v>
      </c>
      <c r="AG61" s="669"/>
      <c r="AH61" s="648"/>
      <c r="AI61" s="648"/>
      <c r="AJ61" s="307">
        <f t="shared" si="30"/>
        <v>0</v>
      </c>
      <c r="AK61" s="307">
        <f t="shared" si="31"/>
        <v>0</v>
      </c>
      <c r="AL61" s="307">
        <f t="shared" si="32"/>
        <v>0</v>
      </c>
      <c r="AM61" s="307">
        <f t="shared" si="27"/>
        <v>5548183</v>
      </c>
      <c r="AN61" s="307">
        <f t="shared" si="27"/>
        <v>5642160</v>
      </c>
      <c r="AO61" s="307">
        <f t="shared" si="27"/>
        <v>5359231</v>
      </c>
      <c r="AP61" s="307">
        <f t="shared" si="27"/>
        <v>446272</v>
      </c>
      <c r="AQ61" s="307">
        <f t="shared" si="27"/>
        <v>786041</v>
      </c>
      <c r="AR61" s="307">
        <f t="shared" si="71"/>
        <v>739308</v>
      </c>
      <c r="AS61" s="307">
        <f t="shared" si="71"/>
        <v>259538</v>
      </c>
      <c r="AT61" s="307">
        <f t="shared" si="71"/>
        <v>268874</v>
      </c>
      <c r="AU61" s="307">
        <f t="shared" si="71"/>
        <v>228698</v>
      </c>
      <c r="AV61" s="307">
        <f t="shared" si="71"/>
        <v>6253993</v>
      </c>
      <c r="AW61" s="307">
        <f t="shared" si="117"/>
        <v>6697075</v>
      </c>
      <c r="AX61" s="307">
        <f t="shared" si="72"/>
        <v>6327237</v>
      </c>
    </row>
    <row r="62" spans="1:50" s="324" customFormat="1" ht="15" customHeight="1" x14ac:dyDescent="0.2">
      <c r="A62" s="366">
        <v>58</v>
      </c>
      <c r="B62" s="649" t="s">
        <v>1268</v>
      </c>
      <c r="C62" s="663">
        <f>SUM('Címrend kötelező 4.'!GX64)</f>
        <v>0</v>
      </c>
      <c r="D62" s="663">
        <f>SUM('Címrend kötelező 4.'!GY64)</f>
        <v>0</v>
      </c>
      <c r="E62" s="663">
        <f>SUM('Címrend kötelező 4.'!GZ64)</f>
        <v>0</v>
      </c>
      <c r="F62" s="648">
        <f>SUM('Címrend önként 4.'!GX64)</f>
        <v>0</v>
      </c>
      <c r="G62" s="648">
        <f>SUM('Címrend önként 4.'!GY64)</f>
        <v>0</v>
      </c>
      <c r="H62" s="648">
        <f>SUM('Címrend önként 4.'!GZ64)</f>
        <v>0</v>
      </c>
      <c r="I62" s="648"/>
      <c r="J62" s="648"/>
      <c r="K62" s="648"/>
      <c r="L62" s="648">
        <f t="shared" ref="L62:L64" si="228">SUM(C62,F62,I62)</f>
        <v>0</v>
      </c>
      <c r="M62" s="648">
        <f t="shared" ref="M62:M64" si="229">SUM(D62,G62,J62)</f>
        <v>0</v>
      </c>
      <c r="N62" s="645">
        <f t="shared" si="33"/>
        <v>0</v>
      </c>
      <c r="O62" s="649">
        <f>SUM('Címrend kötelező 4.'!EV64)</f>
        <v>0</v>
      </c>
      <c r="P62" s="649">
        <f>SUM('Címrend kötelező 4.'!EW64)</f>
        <v>0</v>
      </c>
      <c r="Q62" s="649">
        <f>SUM('Címrend kötelező 4.'!EX64)</f>
        <v>0</v>
      </c>
      <c r="R62" s="669">
        <f>SUM('Címrend önként 4.'!EV64)</f>
        <v>0</v>
      </c>
      <c r="S62" s="669">
        <f>SUM('Címrend önként 4.'!EW64)</f>
        <v>0</v>
      </c>
      <c r="T62" s="669">
        <f>SUM('Címrend önként 4.'!EX64)</f>
        <v>0</v>
      </c>
      <c r="U62" s="648">
        <f>SUM('Címrend állig. 4.'!EV64)</f>
        <v>0</v>
      </c>
      <c r="V62" s="648">
        <f>SUM('Címrend állig. 4.'!EW64)</f>
        <v>0</v>
      </c>
      <c r="W62" s="648">
        <f>SUM('Címrend állig. 4.'!EX64)</f>
        <v>0</v>
      </c>
      <c r="X62" s="307">
        <f t="shared" si="97"/>
        <v>0</v>
      </c>
      <c r="Y62" s="307">
        <f t="shared" si="84"/>
        <v>0</v>
      </c>
      <c r="Z62" s="307">
        <f t="shared" si="85"/>
        <v>0</v>
      </c>
      <c r="AA62" s="675">
        <f>SUM('Címrend kötelező 4.'!DR64)</f>
        <v>0</v>
      </c>
      <c r="AB62" s="649">
        <f>SUM('Címrend kötelező 4.'!DS64)</f>
        <v>17802</v>
      </c>
      <c r="AC62" s="649">
        <f>SUM('Címrend kötelező 4.'!DT64)</f>
        <v>17802</v>
      </c>
      <c r="AD62" s="669">
        <f>SUM('Címrend önként 4.'!DR64)</f>
        <v>0</v>
      </c>
      <c r="AE62" s="669">
        <f>SUM('Címrend önként 4.'!DS64)</f>
        <v>0</v>
      </c>
      <c r="AF62" s="669">
        <f>SUM('Címrend önként 4.'!DT64)</f>
        <v>0</v>
      </c>
      <c r="AG62" s="648"/>
      <c r="AH62" s="648"/>
      <c r="AI62" s="648"/>
      <c r="AJ62" s="307">
        <f t="shared" si="30"/>
        <v>0</v>
      </c>
      <c r="AK62" s="307">
        <f t="shared" si="31"/>
        <v>17802</v>
      </c>
      <c r="AL62" s="307">
        <f t="shared" si="32"/>
        <v>17802</v>
      </c>
      <c r="AM62" s="307">
        <f t="shared" si="27"/>
        <v>0</v>
      </c>
      <c r="AN62" s="307">
        <f t="shared" si="27"/>
        <v>17802</v>
      </c>
      <c r="AO62" s="307">
        <f t="shared" si="27"/>
        <v>17802</v>
      </c>
      <c r="AP62" s="307">
        <f t="shared" si="27"/>
        <v>0</v>
      </c>
      <c r="AQ62" s="307">
        <f t="shared" si="27"/>
        <v>0</v>
      </c>
      <c r="AR62" s="307">
        <f t="shared" si="71"/>
        <v>0</v>
      </c>
      <c r="AS62" s="307">
        <f t="shared" si="71"/>
        <v>0</v>
      </c>
      <c r="AT62" s="307">
        <f t="shared" si="71"/>
        <v>0</v>
      </c>
      <c r="AU62" s="307">
        <f t="shared" si="71"/>
        <v>0</v>
      </c>
      <c r="AV62" s="307">
        <f t="shared" si="71"/>
        <v>0</v>
      </c>
      <c r="AW62" s="307">
        <f t="shared" si="117"/>
        <v>17802</v>
      </c>
      <c r="AX62" s="307">
        <f t="shared" si="72"/>
        <v>17802</v>
      </c>
    </row>
    <row r="63" spans="1:50" s="324" customFormat="1" ht="15" customHeight="1" x14ac:dyDescent="0.2">
      <c r="A63" s="366" t="s">
        <v>1269</v>
      </c>
      <c r="B63" s="649" t="s">
        <v>955</v>
      </c>
      <c r="C63" s="663">
        <f>SUM('Címrend kötelező 4.'!GX65)</f>
        <v>0</v>
      </c>
      <c r="D63" s="663">
        <f>SUM('Címrend kötelező 4.'!GY65)</f>
        <v>0</v>
      </c>
      <c r="E63" s="663">
        <f>SUM('Címrend kötelező 4.'!GZ65)</f>
        <v>0</v>
      </c>
      <c r="F63" s="648">
        <f>SUM('Címrend önként 4.'!GX65)</f>
        <v>0</v>
      </c>
      <c r="G63" s="648">
        <f>SUM('Címrend önként 4.'!GY65)</f>
        <v>0</v>
      </c>
      <c r="H63" s="648">
        <f>SUM('Címrend önként 4.'!GZ65)</f>
        <v>0</v>
      </c>
      <c r="I63" s="648"/>
      <c r="J63" s="648"/>
      <c r="K63" s="648"/>
      <c r="L63" s="648">
        <f t="shared" si="228"/>
        <v>0</v>
      </c>
      <c r="M63" s="648">
        <f t="shared" si="229"/>
        <v>0</v>
      </c>
      <c r="N63" s="645">
        <f t="shared" si="33"/>
        <v>0</v>
      </c>
      <c r="O63" s="649">
        <f>SUM('Címrend kötelező 4.'!EV65)</f>
        <v>0</v>
      </c>
      <c r="P63" s="649">
        <f>SUM('Címrend kötelező 4.'!EW65)</f>
        <v>0</v>
      </c>
      <c r="Q63" s="649">
        <f>SUM('Címrend kötelező 4.'!EX65)</f>
        <v>0</v>
      </c>
      <c r="R63" s="669">
        <f>SUM('Címrend önként 4.'!EV65)</f>
        <v>0</v>
      </c>
      <c r="S63" s="669">
        <f>SUM('Címrend önként 4.'!EW65)</f>
        <v>0</v>
      </c>
      <c r="T63" s="669">
        <f>SUM('Címrend önként 4.'!EX65)</f>
        <v>0</v>
      </c>
      <c r="U63" s="648">
        <f>SUM('Címrend állig. 4.'!EV65)</f>
        <v>0</v>
      </c>
      <c r="V63" s="648">
        <f>SUM('Címrend állig. 4.'!EW65)</f>
        <v>0</v>
      </c>
      <c r="W63" s="648">
        <f>SUM('Címrend állig. 4.'!EX65)</f>
        <v>0</v>
      </c>
      <c r="X63" s="307">
        <f t="shared" si="97"/>
        <v>0</v>
      </c>
      <c r="Y63" s="307">
        <f t="shared" si="84"/>
        <v>0</v>
      </c>
      <c r="Z63" s="307">
        <f t="shared" si="85"/>
        <v>0</v>
      </c>
      <c r="AA63" s="675">
        <f>SUM('Címrend kötelező 4.'!DR65)</f>
        <v>0</v>
      </c>
      <c r="AB63" s="649">
        <f>SUM('Címrend kötelező 4.'!DS65)</f>
        <v>0</v>
      </c>
      <c r="AC63" s="649">
        <f>SUM('Címrend kötelező 4.'!DT65)</f>
        <v>0</v>
      </c>
      <c r="AD63" s="669">
        <f>SUM('Címrend önként 4.'!DR65)</f>
        <v>0</v>
      </c>
      <c r="AE63" s="669">
        <f>SUM('Címrend önként 4.'!DS65)</f>
        <v>8500000</v>
      </c>
      <c r="AF63" s="669">
        <f>SUM('Címrend önként 4.'!DT65)</f>
        <v>2500000</v>
      </c>
      <c r="AG63" s="648"/>
      <c r="AH63" s="648"/>
      <c r="AI63" s="648"/>
      <c r="AJ63" s="307">
        <f t="shared" si="30"/>
        <v>0</v>
      </c>
      <c r="AK63" s="307">
        <f t="shared" si="31"/>
        <v>8500000</v>
      </c>
      <c r="AL63" s="307">
        <f t="shared" si="32"/>
        <v>2500000</v>
      </c>
      <c r="AM63" s="307">
        <f t="shared" si="27"/>
        <v>0</v>
      </c>
      <c r="AN63" s="307">
        <f t="shared" si="27"/>
        <v>0</v>
      </c>
      <c r="AO63" s="307">
        <f t="shared" si="27"/>
        <v>0</v>
      </c>
      <c r="AP63" s="307">
        <f t="shared" si="27"/>
        <v>0</v>
      </c>
      <c r="AQ63" s="307">
        <f t="shared" si="27"/>
        <v>8500000</v>
      </c>
      <c r="AR63" s="307">
        <f t="shared" si="71"/>
        <v>2500000</v>
      </c>
      <c r="AS63" s="307">
        <f t="shared" si="71"/>
        <v>0</v>
      </c>
      <c r="AT63" s="307">
        <f t="shared" si="71"/>
        <v>0</v>
      </c>
      <c r="AU63" s="307">
        <f t="shared" si="71"/>
        <v>0</v>
      </c>
      <c r="AV63" s="307">
        <f t="shared" si="71"/>
        <v>0</v>
      </c>
      <c r="AW63" s="307">
        <f t="shared" si="117"/>
        <v>8500000</v>
      </c>
      <c r="AX63" s="307">
        <f t="shared" si="72"/>
        <v>2500000</v>
      </c>
    </row>
    <row r="64" spans="1:50" s="324" customFormat="1" ht="15" customHeight="1" x14ac:dyDescent="0.2">
      <c r="A64" s="366">
        <v>60</v>
      </c>
      <c r="B64" s="649" t="s">
        <v>1270</v>
      </c>
      <c r="C64" s="663">
        <f>SUM('Címrend kötelező 4.'!GX66)</f>
        <v>0</v>
      </c>
      <c r="D64" s="663">
        <f>SUM('Címrend kötelező 4.'!GY66)</f>
        <v>162491</v>
      </c>
      <c r="E64" s="663">
        <f>SUM('Címrend kötelező 4.'!GZ66)</f>
        <v>162491</v>
      </c>
      <c r="F64" s="648">
        <f>SUM('Címrend önként 4.'!GX66)</f>
        <v>0</v>
      </c>
      <c r="G64" s="648">
        <f>SUM('Címrend önként 4.'!GY66)</f>
        <v>23910</v>
      </c>
      <c r="H64" s="648">
        <f>SUM('Címrend önként 4.'!GZ66)</f>
        <v>23910</v>
      </c>
      <c r="I64" s="648"/>
      <c r="J64" s="648"/>
      <c r="K64" s="648"/>
      <c r="L64" s="648">
        <f t="shared" si="228"/>
        <v>0</v>
      </c>
      <c r="M64" s="648">
        <f t="shared" si="229"/>
        <v>186401</v>
      </c>
      <c r="N64" s="645">
        <f t="shared" si="33"/>
        <v>186401</v>
      </c>
      <c r="O64" s="649">
        <f>SUM('Címrend kötelező 4.'!EV66)</f>
        <v>0</v>
      </c>
      <c r="P64" s="649">
        <f>SUM('Címrend kötelező 4.'!EW66)</f>
        <v>33366</v>
      </c>
      <c r="Q64" s="649">
        <f>SUM('Címrend kötelező 4.'!EX66)</f>
        <v>33366</v>
      </c>
      <c r="R64" s="669">
        <f>SUM('Címrend önként 4.'!EV66)</f>
        <v>0</v>
      </c>
      <c r="S64" s="669">
        <f>SUM('Címrend önként 4.'!EW66)</f>
        <v>295</v>
      </c>
      <c r="T64" s="669">
        <f>SUM('Címrend önként 4.'!EX66)</f>
        <v>295</v>
      </c>
      <c r="U64" s="648">
        <f>SUM('Címrend állig. 4.'!EV66)</f>
        <v>0</v>
      </c>
      <c r="V64" s="648">
        <f>SUM('Címrend állig. 4.'!EW66)</f>
        <v>599</v>
      </c>
      <c r="W64" s="648">
        <f>SUM('Címrend állig. 4.'!EX66)</f>
        <v>599</v>
      </c>
      <c r="X64" s="307">
        <f t="shared" si="97"/>
        <v>0</v>
      </c>
      <c r="Y64" s="307">
        <f t="shared" si="84"/>
        <v>34260</v>
      </c>
      <c r="Z64" s="307">
        <f t="shared" si="85"/>
        <v>34260</v>
      </c>
      <c r="AA64" s="675">
        <f>SUM('Címrend kötelező 4.'!DR66)</f>
        <v>775983</v>
      </c>
      <c r="AB64" s="649">
        <f>SUM('Címrend kötelező 4.'!DS66)</f>
        <v>5003085</v>
      </c>
      <c r="AC64" s="649">
        <f>SUM('Címrend kötelező 4.'!DT66)</f>
        <v>5003085</v>
      </c>
      <c r="AD64" s="669">
        <f>SUM('Címrend önként 4.'!DR66)</f>
        <v>159849</v>
      </c>
      <c r="AE64" s="669">
        <f>SUM('Címrend önként 4.'!DS66)</f>
        <v>-2062010</v>
      </c>
      <c r="AF64" s="669">
        <f>SUM('Címrend önként 4.'!DT66)</f>
        <v>-2062010</v>
      </c>
      <c r="AG64" s="648">
        <f>SUM('Címrend állig. 4.'!DR66)</f>
        <v>0</v>
      </c>
      <c r="AH64" s="648">
        <f>SUM('Címrend állig. 4.'!DS66)</f>
        <v>170142</v>
      </c>
      <c r="AI64" s="648">
        <f>SUM('Címrend állig. 4.'!DT66)</f>
        <v>170142</v>
      </c>
      <c r="AJ64" s="307">
        <f t="shared" si="30"/>
        <v>935832</v>
      </c>
      <c r="AK64" s="307">
        <f t="shared" si="31"/>
        <v>3111217</v>
      </c>
      <c r="AL64" s="307">
        <f t="shared" si="32"/>
        <v>3111217</v>
      </c>
      <c r="AM64" s="307">
        <f t="shared" si="27"/>
        <v>775983</v>
      </c>
      <c r="AN64" s="307">
        <f t="shared" si="27"/>
        <v>5198942</v>
      </c>
      <c r="AO64" s="307">
        <f t="shared" si="27"/>
        <v>5198942</v>
      </c>
      <c r="AP64" s="307">
        <f t="shared" si="27"/>
        <v>159849</v>
      </c>
      <c r="AQ64" s="307">
        <f t="shared" si="27"/>
        <v>-2037805</v>
      </c>
      <c r="AR64" s="307">
        <f t="shared" si="71"/>
        <v>-2037805</v>
      </c>
      <c r="AS64" s="307">
        <f t="shared" si="71"/>
        <v>0</v>
      </c>
      <c r="AT64" s="307">
        <f t="shared" si="71"/>
        <v>170741</v>
      </c>
      <c r="AU64" s="307">
        <f t="shared" si="71"/>
        <v>170741</v>
      </c>
      <c r="AV64" s="307">
        <f t="shared" si="71"/>
        <v>935832</v>
      </c>
      <c r="AW64" s="307">
        <f t="shared" si="117"/>
        <v>3331878</v>
      </c>
      <c r="AX64" s="307">
        <f t="shared" si="72"/>
        <v>3331878</v>
      </c>
    </row>
    <row r="65" spans="1:50" s="329" customFormat="1" ht="15" customHeight="1" x14ac:dyDescent="0.2">
      <c r="A65" s="478">
        <v>61</v>
      </c>
      <c r="B65" s="307" t="s">
        <v>1271</v>
      </c>
      <c r="C65" s="645">
        <f>SUM(C66:C67)</f>
        <v>60004</v>
      </c>
      <c r="D65" s="645">
        <f t="shared" ref="D65" si="230">SUM(D66:D67)</f>
        <v>314050</v>
      </c>
      <c r="E65" s="645">
        <f>SUM(E66:E67)</f>
        <v>310193</v>
      </c>
      <c r="F65" s="645">
        <f t="shared" ref="F65:N65" si="231">SUM(F66:F67)</f>
        <v>31154</v>
      </c>
      <c r="G65" s="645">
        <f t="shared" si="231"/>
        <v>151002</v>
      </c>
      <c r="H65" s="645">
        <f t="shared" si="231"/>
        <v>142064</v>
      </c>
      <c r="I65" s="645">
        <f t="shared" si="231"/>
        <v>0</v>
      </c>
      <c r="J65" s="645">
        <f t="shared" si="231"/>
        <v>0</v>
      </c>
      <c r="K65" s="645">
        <f t="shared" si="231"/>
        <v>0</v>
      </c>
      <c r="L65" s="645">
        <f t="shared" si="231"/>
        <v>91158</v>
      </c>
      <c r="M65" s="645">
        <f t="shared" si="231"/>
        <v>465052</v>
      </c>
      <c r="N65" s="645">
        <f t="shared" si="231"/>
        <v>452257</v>
      </c>
      <c r="O65" s="307">
        <f>SUM(O66:O67)</f>
        <v>34700</v>
      </c>
      <c r="P65" s="307">
        <f t="shared" ref="P65:W65" si="232">SUM(P66:P67)</f>
        <v>110793</v>
      </c>
      <c r="Q65" s="307">
        <f t="shared" si="232"/>
        <v>42883</v>
      </c>
      <c r="R65" s="645">
        <f t="shared" si="232"/>
        <v>0</v>
      </c>
      <c r="S65" s="645">
        <f t="shared" si="232"/>
        <v>0</v>
      </c>
      <c r="T65" s="645">
        <f t="shared" si="232"/>
        <v>0</v>
      </c>
      <c r="U65" s="645">
        <f t="shared" si="232"/>
        <v>0</v>
      </c>
      <c r="V65" s="645">
        <f t="shared" si="232"/>
        <v>0</v>
      </c>
      <c r="W65" s="645">
        <f t="shared" si="232"/>
        <v>0</v>
      </c>
      <c r="X65" s="307">
        <f t="shared" si="97"/>
        <v>34700</v>
      </c>
      <c r="Y65" s="307">
        <f t="shared" si="84"/>
        <v>110793</v>
      </c>
      <c r="Z65" s="307">
        <f t="shared" si="85"/>
        <v>42883</v>
      </c>
      <c r="AA65" s="719">
        <f>SUM(AA66:AA67)</f>
        <v>35126</v>
      </c>
      <c r="AB65" s="307">
        <f t="shared" ref="AB65" si="233">SUM(AB66:AB67)</f>
        <v>116544</v>
      </c>
      <c r="AC65" s="307">
        <f t="shared" ref="AC65" si="234">SUM(AC66:AC67)</f>
        <v>116544</v>
      </c>
      <c r="AD65" s="307">
        <f t="shared" ref="AD65" si="235">SUM(AD66:AD67)</f>
        <v>1959018</v>
      </c>
      <c r="AE65" s="307">
        <f t="shared" ref="AE65" si="236">SUM(AE66:AE67)</f>
        <v>2374621</v>
      </c>
      <c r="AF65" s="307">
        <f t="shared" ref="AF65" si="237">SUM(AF66:AF67)</f>
        <v>2374621</v>
      </c>
      <c r="AG65" s="307">
        <f t="shared" ref="AG65" si="238">SUM(AG66:AG67)</f>
        <v>0</v>
      </c>
      <c r="AH65" s="307">
        <f t="shared" ref="AH65" si="239">SUM(AH66:AH67)</f>
        <v>0</v>
      </c>
      <c r="AI65" s="307">
        <f t="shared" ref="AI65" si="240">SUM(AI66:AI67)</f>
        <v>0</v>
      </c>
      <c r="AJ65" s="307">
        <f t="shared" si="30"/>
        <v>1994144</v>
      </c>
      <c r="AK65" s="307">
        <f t="shared" si="31"/>
        <v>2491165</v>
      </c>
      <c r="AL65" s="307">
        <f t="shared" si="32"/>
        <v>2491165</v>
      </c>
      <c r="AM65" s="307">
        <f t="shared" si="27"/>
        <v>129830</v>
      </c>
      <c r="AN65" s="307">
        <f t="shared" si="27"/>
        <v>541387</v>
      </c>
      <c r="AO65" s="307">
        <f t="shared" si="27"/>
        <v>469620</v>
      </c>
      <c r="AP65" s="307">
        <f t="shared" si="27"/>
        <v>1990172</v>
      </c>
      <c r="AQ65" s="307">
        <f t="shared" si="27"/>
        <v>2525623</v>
      </c>
      <c r="AR65" s="307">
        <f t="shared" si="71"/>
        <v>2516685</v>
      </c>
      <c r="AS65" s="307">
        <f t="shared" si="71"/>
        <v>0</v>
      </c>
      <c r="AT65" s="307">
        <f t="shared" si="71"/>
        <v>0</v>
      </c>
      <c r="AU65" s="307">
        <f t="shared" si="71"/>
        <v>0</v>
      </c>
      <c r="AV65" s="307">
        <f t="shared" si="71"/>
        <v>2120002</v>
      </c>
      <c r="AW65" s="307">
        <f t="shared" si="117"/>
        <v>3067010</v>
      </c>
      <c r="AX65" s="307">
        <f t="shared" si="72"/>
        <v>2986305</v>
      </c>
    </row>
    <row r="66" spans="1:50" s="324" customFormat="1" ht="15" customHeight="1" x14ac:dyDescent="0.2">
      <c r="A66" s="366" t="s">
        <v>1272</v>
      </c>
      <c r="B66" s="662" t="s">
        <v>1267</v>
      </c>
      <c r="C66" s="663">
        <f>SUM('Címrend kötelező 4.'!GX68)</f>
        <v>60004</v>
      </c>
      <c r="D66" s="663">
        <f>SUM('Címrend kötelező 4.'!GY68)</f>
        <v>132604</v>
      </c>
      <c r="E66" s="663">
        <f>SUM('Címrend kötelező 4.'!GZ68)</f>
        <v>128747</v>
      </c>
      <c r="F66" s="648">
        <f>SUM('Címrend önként 4.'!GX68)</f>
        <v>31154</v>
      </c>
      <c r="G66" s="648">
        <f>SUM('Címrend önként 4.'!GY68)</f>
        <v>111539</v>
      </c>
      <c r="H66" s="648">
        <f>SUM('Címrend önként 4.'!GZ68)</f>
        <v>102601</v>
      </c>
      <c r="I66" s="648"/>
      <c r="J66" s="648"/>
      <c r="K66" s="648"/>
      <c r="L66" s="648">
        <f>SUM(C66,F66,I66)</f>
        <v>91158</v>
      </c>
      <c r="M66" s="648">
        <f>SUM(D66,G66,J66)</f>
        <v>244143</v>
      </c>
      <c r="N66" s="645">
        <f t="shared" si="33"/>
        <v>231348</v>
      </c>
      <c r="O66" s="649">
        <f>SUM('Címrend kötelező 4.'!EV68)</f>
        <v>34700</v>
      </c>
      <c r="P66" s="649">
        <f>SUM('Címrend kötelező 4.'!EW68)</f>
        <v>110677</v>
      </c>
      <c r="Q66" s="649">
        <f>SUM('Címrend kötelező 4.'!EX68)</f>
        <v>42767</v>
      </c>
      <c r="R66" s="669">
        <f>SUM('Címrend önként 4.'!EV68)</f>
        <v>0</v>
      </c>
      <c r="S66" s="669">
        <f>SUM('Címrend önként 4.'!EW68)</f>
        <v>0</v>
      </c>
      <c r="T66" s="669">
        <f>SUM('Címrend önként 4.'!EX68)</f>
        <v>0</v>
      </c>
      <c r="U66" s="645"/>
      <c r="V66" s="645"/>
      <c r="W66" s="645"/>
      <c r="X66" s="307">
        <f t="shared" si="97"/>
        <v>34700</v>
      </c>
      <c r="Y66" s="307">
        <f t="shared" si="84"/>
        <v>110677</v>
      </c>
      <c r="Z66" s="307">
        <f t="shared" si="85"/>
        <v>42767</v>
      </c>
      <c r="AA66" s="675">
        <f>SUM('Címrend kötelező 4.'!DR68)</f>
        <v>0</v>
      </c>
      <c r="AB66" s="649">
        <f>SUM('Címrend kötelező 4.'!DS68)</f>
        <v>0</v>
      </c>
      <c r="AC66" s="649">
        <f>SUM('Címrend kötelező 4.'!DT68)</f>
        <v>0</v>
      </c>
      <c r="AD66" s="669">
        <f>SUM('Címrend önként 4.'!DR68)</f>
        <v>0</v>
      </c>
      <c r="AE66" s="669">
        <f>SUM('Címrend önként 4.'!DS68)</f>
        <v>0</v>
      </c>
      <c r="AF66" s="669">
        <f>SUM('Címrend önként 4.'!DT68)</f>
        <v>0</v>
      </c>
      <c r="AG66" s="648"/>
      <c r="AH66" s="648"/>
      <c r="AI66" s="648"/>
      <c r="AJ66" s="307">
        <f t="shared" si="30"/>
        <v>0</v>
      </c>
      <c r="AK66" s="307">
        <f t="shared" si="31"/>
        <v>0</v>
      </c>
      <c r="AL66" s="307">
        <f t="shared" si="32"/>
        <v>0</v>
      </c>
      <c r="AM66" s="307">
        <f t="shared" si="27"/>
        <v>94704</v>
      </c>
      <c r="AN66" s="307">
        <f t="shared" si="27"/>
        <v>243281</v>
      </c>
      <c r="AO66" s="307">
        <f t="shared" si="27"/>
        <v>171514</v>
      </c>
      <c r="AP66" s="307">
        <f t="shared" si="27"/>
        <v>31154</v>
      </c>
      <c r="AQ66" s="307">
        <f t="shared" si="27"/>
        <v>111539</v>
      </c>
      <c r="AR66" s="307">
        <f t="shared" si="71"/>
        <v>102601</v>
      </c>
      <c r="AS66" s="307">
        <f t="shared" si="71"/>
        <v>0</v>
      </c>
      <c r="AT66" s="307">
        <f t="shared" si="71"/>
        <v>0</v>
      </c>
      <c r="AU66" s="307">
        <f t="shared" si="71"/>
        <v>0</v>
      </c>
      <c r="AV66" s="307">
        <f t="shared" si="71"/>
        <v>125858</v>
      </c>
      <c r="AW66" s="307">
        <f t="shared" si="117"/>
        <v>354820</v>
      </c>
      <c r="AX66" s="307">
        <f t="shared" si="72"/>
        <v>274115</v>
      </c>
    </row>
    <row r="67" spans="1:50" s="324" customFormat="1" ht="15" customHeight="1" thickBot="1" x14ac:dyDescent="0.25">
      <c r="A67" s="671">
        <v>63</v>
      </c>
      <c r="B67" s="672" t="s">
        <v>1270</v>
      </c>
      <c r="C67" s="673">
        <f>SUM('Címrend kötelező 4.'!GX69)</f>
        <v>0</v>
      </c>
      <c r="D67" s="673">
        <f>SUM('Címrend kötelező 4.'!GY69)</f>
        <v>181446</v>
      </c>
      <c r="E67" s="673">
        <f>SUM('Címrend kötelező 4.'!GZ69)</f>
        <v>181446</v>
      </c>
      <c r="F67" s="672">
        <f>SUM('Címrend önként 4.'!GX69)</f>
        <v>0</v>
      </c>
      <c r="G67" s="672">
        <f>SUM('Címrend önként 4.'!GY69)</f>
        <v>39463</v>
      </c>
      <c r="H67" s="672">
        <f>SUM('Címrend önként 4.'!GZ69)</f>
        <v>39463</v>
      </c>
      <c r="I67" s="672"/>
      <c r="J67" s="672"/>
      <c r="K67" s="672"/>
      <c r="L67" s="672">
        <f>SUM(C67,F67,I67)</f>
        <v>0</v>
      </c>
      <c r="M67" s="672">
        <f>SUM(D67,G67,J67)</f>
        <v>220909</v>
      </c>
      <c r="N67" s="322">
        <f>E67+H67+K67</f>
        <v>220909</v>
      </c>
      <c r="O67" s="672">
        <f>SUM('Címrend kötelező 4.'!EV69)</f>
        <v>0</v>
      </c>
      <c r="P67" s="672">
        <f>SUM('Címrend kötelező 4.'!EW69)</f>
        <v>116</v>
      </c>
      <c r="Q67" s="672">
        <f>SUM('Címrend kötelező 4.'!EX69)</f>
        <v>116</v>
      </c>
      <c r="R67" s="674">
        <f>SUM('Címrend önként 4.'!EV69)</f>
        <v>0</v>
      </c>
      <c r="S67" s="674">
        <f>SUM('Címrend önként 4.'!EW69)</f>
        <v>0</v>
      </c>
      <c r="T67" s="674">
        <f>SUM('Címrend önként 4.'!EX69)</f>
        <v>0</v>
      </c>
      <c r="U67" s="322"/>
      <c r="V67" s="322"/>
      <c r="W67" s="322"/>
      <c r="X67" s="322">
        <f t="shared" si="97"/>
        <v>0</v>
      </c>
      <c r="Y67" s="322">
        <f t="shared" si="84"/>
        <v>116</v>
      </c>
      <c r="Z67" s="322">
        <f t="shared" si="85"/>
        <v>116</v>
      </c>
      <c r="AA67" s="674">
        <f>SUM('Címrend kötelező 4.'!DR69)</f>
        <v>35126</v>
      </c>
      <c r="AB67" s="672">
        <f>SUM('Címrend kötelező 4.'!DS69)</f>
        <v>116544</v>
      </c>
      <c r="AC67" s="672">
        <f>SUM('Címrend kötelező 4.'!DT69)</f>
        <v>116544</v>
      </c>
      <c r="AD67" s="672">
        <f>SUM('Címrend önként 4.'!DR69)</f>
        <v>1959018</v>
      </c>
      <c r="AE67" s="674">
        <f>SUM('Címrend önként 4.'!DS69)</f>
        <v>2374621</v>
      </c>
      <c r="AF67" s="674">
        <f>SUM('Címrend önként 4.'!DT69)</f>
        <v>2374621</v>
      </c>
      <c r="AG67" s="672"/>
      <c r="AH67" s="672"/>
      <c r="AI67" s="672"/>
      <c r="AJ67" s="677">
        <f t="shared" si="30"/>
        <v>1994144</v>
      </c>
      <c r="AK67" s="677">
        <f t="shared" si="31"/>
        <v>2491165</v>
      </c>
      <c r="AL67" s="677">
        <f t="shared" si="32"/>
        <v>2491165</v>
      </c>
      <c r="AM67" s="322">
        <f t="shared" si="27"/>
        <v>35126</v>
      </c>
      <c r="AN67" s="322">
        <f t="shared" si="27"/>
        <v>298106</v>
      </c>
      <c r="AO67" s="322">
        <f t="shared" si="27"/>
        <v>298106</v>
      </c>
      <c r="AP67" s="322">
        <f t="shared" si="27"/>
        <v>1959018</v>
      </c>
      <c r="AQ67" s="322">
        <f t="shared" si="27"/>
        <v>2414084</v>
      </c>
      <c r="AR67" s="322">
        <f t="shared" si="71"/>
        <v>2414084</v>
      </c>
      <c r="AS67" s="322">
        <f t="shared" si="71"/>
        <v>0</v>
      </c>
      <c r="AT67" s="322">
        <f t="shared" si="71"/>
        <v>0</v>
      </c>
      <c r="AU67" s="322">
        <f t="shared" si="71"/>
        <v>0</v>
      </c>
      <c r="AV67" s="322">
        <f t="shared" si="71"/>
        <v>1994144</v>
      </c>
      <c r="AW67" s="322">
        <f t="shared" si="117"/>
        <v>2712190</v>
      </c>
      <c r="AX67" s="322">
        <f t="shared" si="72"/>
        <v>2712190</v>
      </c>
    </row>
    <row r="79" spans="1:50" s="654" customFormat="1" x14ac:dyDescent="0.2">
      <c r="A79" s="657"/>
      <c r="B79" s="664"/>
      <c r="C79" s="664"/>
      <c r="D79" s="664"/>
    </row>
    <row r="84" spans="1:4" s="654" customFormat="1" x14ac:dyDescent="0.2">
      <c r="A84" s="657"/>
      <c r="B84" s="664"/>
      <c r="C84" s="664"/>
      <c r="D84" s="664"/>
    </row>
    <row r="85" spans="1:4" s="654" customFormat="1" x14ac:dyDescent="0.2">
      <c r="A85" s="657"/>
      <c r="B85" s="664"/>
      <c r="C85" s="664"/>
      <c r="D85" s="664"/>
    </row>
    <row r="95" spans="1:4" s="654" customFormat="1" x14ac:dyDescent="0.2">
      <c r="A95" s="657"/>
      <c r="B95" s="664"/>
      <c r="C95" s="664"/>
      <c r="D95" s="664"/>
    </row>
  </sheetData>
  <mergeCells count="20">
    <mergeCell ref="AA1:AL1"/>
    <mergeCell ref="AM2:AO2"/>
    <mergeCell ref="AP2:AR2"/>
    <mergeCell ref="AS2:AU2"/>
    <mergeCell ref="AV2:AX2"/>
    <mergeCell ref="AM1:AX1"/>
    <mergeCell ref="AA2:AC2"/>
    <mergeCell ref="AD2:AF2"/>
    <mergeCell ref="AG2:AI2"/>
    <mergeCell ref="AJ2:AL2"/>
    <mergeCell ref="C1:N1"/>
    <mergeCell ref="C2:E2"/>
    <mergeCell ref="F2:H2"/>
    <mergeCell ref="I2:K2"/>
    <mergeCell ref="L2:N2"/>
    <mergeCell ref="O2:Q2"/>
    <mergeCell ref="R2:T2"/>
    <mergeCell ref="U2:W2"/>
    <mergeCell ref="X2:Z2"/>
    <mergeCell ref="O1:Z1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75" orientation="landscape" r:id="rId1"/>
  <headerFooter>
    <oddHeader>&amp;C&amp;"Times New Roman,Félkövér"az Önkormányzat 2018. évi költségvetésének bevételi és kiadási előirányzatainak teljesítése címrendenként&amp;R&amp;"Times New Roman,Félkövér"rendelet
4. melléklete
e Ft-ban</oddHeader>
    <oddFooter>&amp;R&amp;P</oddFooter>
  </headerFooter>
  <colBreaks count="3" manualBreakCount="3">
    <brk id="14" max="1048575" man="1"/>
    <brk id="26" max="1048575" man="1"/>
    <brk id="3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4"/>
  <sheetViews>
    <sheetView zoomScaleNormal="100" workbookViewId="0">
      <pane xSplit="1" ySplit="2" topLeftCell="B114" activePane="bottomRight" state="frozen"/>
      <selection pane="topRight" activeCell="B1" sqref="B1"/>
      <selection pane="bottomLeft" activeCell="A3" sqref="A3"/>
      <selection pane="bottomRight" activeCell="B23" sqref="B23"/>
    </sheetView>
  </sheetViews>
  <sheetFormatPr defaultColWidth="9.140625" defaultRowHeight="12.75" x14ac:dyDescent="0.2"/>
  <cols>
    <col min="1" max="1" width="62.5703125" style="923" customWidth="1"/>
    <col min="2" max="2" width="9.7109375" style="923" customWidth="1"/>
    <col min="3" max="3" width="10" style="923" customWidth="1"/>
    <col min="4" max="5" width="9.7109375" style="923" customWidth="1"/>
    <col min="6" max="6" width="10.28515625" style="923" customWidth="1"/>
    <col min="7" max="7" width="9.7109375" style="923" customWidth="1"/>
    <col min="8" max="8" width="9.7109375" style="943" customWidth="1"/>
    <col min="9" max="9" width="10.140625" style="943" customWidth="1"/>
    <col min="10" max="10" width="9.7109375" style="943" customWidth="1"/>
    <col min="11" max="11" width="9.7109375" style="923" customWidth="1"/>
    <col min="12" max="12" width="10" style="923" customWidth="1"/>
    <col min="13" max="14" width="9.7109375" style="923" customWidth="1"/>
    <col min="15" max="15" width="10.28515625" style="923" customWidth="1"/>
    <col min="16" max="17" width="9.7109375" style="923" customWidth="1"/>
    <col min="18" max="18" width="10.28515625" style="923" customWidth="1"/>
    <col min="19" max="20" width="9.7109375" style="923" customWidth="1"/>
    <col min="21" max="21" width="10.28515625" style="923" customWidth="1"/>
    <col min="22" max="23" width="9.7109375" style="923" customWidth="1"/>
    <col min="24" max="24" width="10.28515625" style="923" customWidth="1"/>
    <col min="25" max="26" width="9.7109375" style="923" customWidth="1"/>
    <col min="27" max="27" width="10" style="923" customWidth="1"/>
    <col min="28" max="28" width="9.7109375" style="923" customWidth="1"/>
    <col min="29" max="16384" width="9.140625" style="923"/>
  </cols>
  <sheetData>
    <row r="1" spans="1:28" ht="34.5" customHeight="1" thickBot="1" x14ac:dyDescent="0.25">
      <c r="A1" s="1691" t="s">
        <v>0</v>
      </c>
      <c r="B1" s="1693" t="s">
        <v>1</v>
      </c>
      <c r="C1" s="1694"/>
      <c r="D1" s="1695"/>
      <c r="E1" s="1693" t="s">
        <v>692</v>
      </c>
      <c r="F1" s="1694"/>
      <c r="G1" s="1695"/>
      <c r="H1" s="1693" t="s">
        <v>693</v>
      </c>
      <c r="I1" s="1694"/>
      <c r="J1" s="1695"/>
      <c r="K1" s="1693" t="s">
        <v>3</v>
      </c>
      <c r="L1" s="1694"/>
      <c r="M1" s="1695"/>
      <c r="N1" s="1693" t="s">
        <v>4</v>
      </c>
      <c r="O1" s="1694"/>
      <c r="P1" s="1695"/>
      <c r="Q1" s="1693" t="s">
        <v>694</v>
      </c>
      <c r="R1" s="1694"/>
      <c r="S1" s="1695"/>
      <c r="T1" s="1693" t="s">
        <v>695</v>
      </c>
      <c r="U1" s="1694"/>
      <c r="V1" s="1695"/>
      <c r="W1" s="1693" t="s">
        <v>696</v>
      </c>
      <c r="X1" s="1694"/>
      <c r="Y1" s="1695"/>
      <c r="Z1" s="1693" t="s">
        <v>8</v>
      </c>
      <c r="AA1" s="1694"/>
      <c r="AB1" s="1696"/>
    </row>
    <row r="2" spans="1:28" ht="30" customHeight="1" x14ac:dyDescent="0.2">
      <c r="A2" s="1692"/>
      <c r="B2" s="505" t="s">
        <v>24</v>
      </c>
      <c r="C2" s="505" t="s">
        <v>10</v>
      </c>
      <c r="D2" s="505" t="s">
        <v>25</v>
      </c>
      <c r="E2" s="510" t="s">
        <v>24</v>
      </c>
      <c r="F2" s="510" t="s">
        <v>10</v>
      </c>
      <c r="G2" s="510" t="s">
        <v>25</v>
      </c>
      <c r="H2" s="510" t="s">
        <v>24</v>
      </c>
      <c r="I2" s="510" t="s">
        <v>10</v>
      </c>
      <c r="J2" s="510" t="s">
        <v>25</v>
      </c>
      <c r="K2" s="510" t="s">
        <v>24</v>
      </c>
      <c r="L2" s="510" t="s">
        <v>10</v>
      </c>
      <c r="M2" s="510" t="s">
        <v>25</v>
      </c>
      <c r="N2" s="510" t="s">
        <v>24</v>
      </c>
      <c r="O2" s="510" t="s">
        <v>10</v>
      </c>
      <c r="P2" s="510" t="s">
        <v>25</v>
      </c>
      <c r="Q2" s="510" t="s">
        <v>24</v>
      </c>
      <c r="R2" s="510" t="s">
        <v>10</v>
      </c>
      <c r="S2" s="510" t="s">
        <v>25</v>
      </c>
      <c r="T2" s="510" t="s">
        <v>24</v>
      </c>
      <c r="U2" s="510" t="s">
        <v>10</v>
      </c>
      <c r="V2" s="510" t="s">
        <v>25</v>
      </c>
      <c r="W2" s="510" t="s">
        <v>24</v>
      </c>
      <c r="X2" s="510" t="s">
        <v>10</v>
      </c>
      <c r="Y2" s="510" t="s">
        <v>25</v>
      </c>
      <c r="Z2" s="510" t="s">
        <v>24</v>
      </c>
      <c r="AA2" s="510" t="s">
        <v>10</v>
      </c>
      <c r="AB2" s="508" t="s">
        <v>25</v>
      </c>
    </row>
    <row r="3" spans="1:28" ht="13.5" thickBot="1" x14ac:dyDescent="0.25">
      <c r="A3" s="924" t="s">
        <v>9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  <c r="Z3" s="505"/>
      <c r="AA3" s="505"/>
      <c r="AB3" s="509"/>
    </row>
    <row r="4" spans="1:28" x14ac:dyDescent="0.2">
      <c r="A4" s="925" t="s">
        <v>697</v>
      </c>
      <c r="B4" s="365">
        <v>17500</v>
      </c>
      <c r="C4" s="476">
        <v>22897</v>
      </c>
      <c r="D4" s="476">
        <v>11042</v>
      </c>
      <c r="E4" s="365"/>
      <c r="F4" s="365"/>
      <c r="G4" s="476"/>
      <c r="H4" s="486">
        <f>SUM(B4+E4)</f>
        <v>17500</v>
      </c>
      <c r="I4" s="486">
        <f t="shared" ref="I4:J17" si="0">SUM(C4+F4)</f>
        <v>22897</v>
      </c>
      <c r="J4" s="486">
        <f t="shared" si="0"/>
        <v>11042</v>
      </c>
      <c r="K4" s="365"/>
      <c r="L4" s="365"/>
      <c r="M4" s="476"/>
      <c r="N4" s="365"/>
      <c r="O4" s="365"/>
      <c r="P4" s="476"/>
      <c r="Q4" s="365"/>
      <c r="R4" s="365"/>
      <c r="S4" s="476"/>
      <c r="T4" s="365"/>
      <c r="U4" s="365"/>
      <c r="V4" s="476"/>
      <c r="W4" s="496">
        <f t="shared" ref="W4:Y18" si="1">SUM(K4+N4+Q4+T4)</f>
        <v>0</v>
      </c>
      <c r="X4" s="496">
        <f t="shared" si="1"/>
        <v>0</v>
      </c>
      <c r="Y4" s="496">
        <f t="shared" si="1"/>
        <v>0</v>
      </c>
      <c r="Z4" s="496">
        <f t="shared" ref="Z4:AB18" si="2">W4+H4</f>
        <v>17500</v>
      </c>
      <c r="AA4" s="496">
        <f t="shared" si="2"/>
        <v>22897</v>
      </c>
      <c r="AB4" s="926">
        <f t="shared" si="2"/>
        <v>11042</v>
      </c>
    </row>
    <row r="5" spans="1:28" x14ac:dyDescent="0.2">
      <c r="A5" s="927" t="s">
        <v>698</v>
      </c>
      <c r="B5" s="365">
        <v>0</v>
      </c>
      <c r="C5" s="476">
        <v>20390</v>
      </c>
      <c r="D5" s="476">
        <v>0</v>
      </c>
      <c r="E5" s="365"/>
      <c r="F5" s="365"/>
      <c r="G5" s="476"/>
      <c r="H5" s="486">
        <f t="shared" ref="H5:J132" si="3">SUM(B5+E5)</f>
        <v>0</v>
      </c>
      <c r="I5" s="486">
        <f t="shared" si="0"/>
        <v>20390</v>
      </c>
      <c r="J5" s="486">
        <v>0</v>
      </c>
      <c r="K5" s="365"/>
      <c r="L5" s="365"/>
      <c r="M5" s="476"/>
      <c r="N5" s="365"/>
      <c r="O5" s="365"/>
      <c r="P5" s="476"/>
      <c r="Q5" s="365"/>
      <c r="R5" s="365"/>
      <c r="S5" s="476"/>
      <c r="T5" s="365"/>
      <c r="U5" s="365"/>
      <c r="V5" s="476"/>
      <c r="W5" s="496">
        <f t="shared" si="1"/>
        <v>0</v>
      </c>
      <c r="X5" s="496">
        <f t="shared" si="1"/>
        <v>0</v>
      </c>
      <c r="Y5" s="496">
        <f t="shared" si="1"/>
        <v>0</v>
      </c>
      <c r="Z5" s="496">
        <f t="shared" si="2"/>
        <v>0</v>
      </c>
      <c r="AA5" s="496">
        <f t="shared" si="2"/>
        <v>20390</v>
      </c>
      <c r="AB5" s="926">
        <f t="shared" si="2"/>
        <v>0</v>
      </c>
    </row>
    <row r="6" spans="1:28" ht="25.5" x14ac:dyDescent="0.2">
      <c r="A6" s="927" t="s">
        <v>699</v>
      </c>
      <c r="B6" s="365">
        <v>5000</v>
      </c>
      <c r="C6" s="476">
        <v>10000</v>
      </c>
      <c r="D6" s="476">
        <v>355</v>
      </c>
      <c r="E6" s="365"/>
      <c r="F6" s="365"/>
      <c r="G6" s="476"/>
      <c r="H6" s="486">
        <f t="shared" si="3"/>
        <v>5000</v>
      </c>
      <c r="I6" s="486">
        <f t="shared" si="0"/>
        <v>10000</v>
      </c>
      <c r="J6" s="486">
        <f>SUM(D6+G6)</f>
        <v>355</v>
      </c>
      <c r="K6" s="365"/>
      <c r="L6" s="365"/>
      <c r="M6" s="476"/>
      <c r="N6" s="365"/>
      <c r="O6" s="365"/>
      <c r="P6" s="476"/>
      <c r="Q6" s="365"/>
      <c r="R6" s="365"/>
      <c r="S6" s="476"/>
      <c r="T6" s="365"/>
      <c r="U6" s="365"/>
      <c r="V6" s="476"/>
      <c r="W6" s="496">
        <f t="shared" si="1"/>
        <v>0</v>
      </c>
      <c r="X6" s="496">
        <f t="shared" si="1"/>
        <v>0</v>
      </c>
      <c r="Y6" s="496">
        <f t="shared" si="1"/>
        <v>0</v>
      </c>
      <c r="Z6" s="496">
        <f t="shared" si="2"/>
        <v>5000</v>
      </c>
      <c r="AA6" s="496">
        <f t="shared" si="2"/>
        <v>10000</v>
      </c>
      <c r="AB6" s="926">
        <f t="shared" si="2"/>
        <v>355</v>
      </c>
    </row>
    <row r="7" spans="1:28" x14ac:dyDescent="0.2">
      <c r="A7" s="927" t="s">
        <v>700</v>
      </c>
      <c r="B7" s="365">
        <v>5000</v>
      </c>
      <c r="C7" s="476">
        <v>5000</v>
      </c>
      <c r="D7" s="476">
        <v>0</v>
      </c>
      <c r="E7" s="365"/>
      <c r="F7" s="365"/>
      <c r="G7" s="476"/>
      <c r="H7" s="486">
        <f t="shared" si="3"/>
        <v>5000</v>
      </c>
      <c r="I7" s="486">
        <f t="shared" si="0"/>
        <v>5000</v>
      </c>
      <c r="J7" s="486">
        <f t="shared" si="0"/>
        <v>0</v>
      </c>
      <c r="K7" s="365"/>
      <c r="L7" s="365"/>
      <c r="M7" s="476"/>
      <c r="N7" s="365"/>
      <c r="O7" s="365"/>
      <c r="P7" s="476"/>
      <c r="Q7" s="365"/>
      <c r="R7" s="365"/>
      <c r="S7" s="476"/>
      <c r="T7" s="365"/>
      <c r="U7" s="365"/>
      <c r="V7" s="476"/>
      <c r="W7" s="496">
        <f t="shared" si="1"/>
        <v>0</v>
      </c>
      <c r="X7" s="496">
        <f t="shared" si="1"/>
        <v>0</v>
      </c>
      <c r="Y7" s="496">
        <f t="shared" si="1"/>
        <v>0</v>
      </c>
      <c r="Z7" s="496">
        <f t="shared" si="2"/>
        <v>5000</v>
      </c>
      <c r="AA7" s="496">
        <f t="shared" si="2"/>
        <v>5000</v>
      </c>
      <c r="AB7" s="926">
        <f t="shared" si="2"/>
        <v>0</v>
      </c>
    </row>
    <row r="8" spans="1:28" x14ac:dyDescent="0.2">
      <c r="A8" s="927" t="s">
        <v>701</v>
      </c>
      <c r="B8" s="365">
        <v>0</v>
      </c>
      <c r="C8" s="476">
        <v>500</v>
      </c>
      <c r="D8" s="476">
        <v>0</v>
      </c>
      <c r="E8" s="365"/>
      <c r="F8" s="365"/>
      <c r="G8" s="476"/>
      <c r="H8" s="486">
        <f t="shared" si="3"/>
        <v>0</v>
      </c>
      <c r="I8" s="486">
        <f t="shared" si="0"/>
        <v>500</v>
      </c>
      <c r="J8" s="486">
        <f t="shared" si="0"/>
        <v>0</v>
      </c>
      <c r="K8" s="365"/>
      <c r="L8" s="365"/>
      <c r="M8" s="476"/>
      <c r="N8" s="365"/>
      <c r="O8" s="365"/>
      <c r="P8" s="476"/>
      <c r="Q8" s="365"/>
      <c r="R8" s="365"/>
      <c r="S8" s="476"/>
      <c r="T8" s="365"/>
      <c r="U8" s="365"/>
      <c r="V8" s="476"/>
      <c r="W8" s="496">
        <f t="shared" si="1"/>
        <v>0</v>
      </c>
      <c r="X8" s="496">
        <f t="shared" si="1"/>
        <v>0</v>
      </c>
      <c r="Y8" s="496">
        <f t="shared" si="1"/>
        <v>0</v>
      </c>
      <c r="Z8" s="496">
        <f t="shared" si="2"/>
        <v>0</v>
      </c>
      <c r="AA8" s="496">
        <f t="shared" si="2"/>
        <v>500</v>
      </c>
      <c r="AB8" s="926">
        <f t="shared" si="2"/>
        <v>0</v>
      </c>
    </row>
    <row r="9" spans="1:28" x14ac:dyDescent="0.2">
      <c r="A9" s="488" t="s">
        <v>702</v>
      </c>
      <c r="B9" s="365">
        <v>0</v>
      </c>
      <c r="C9" s="476">
        <v>500</v>
      </c>
      <c r="D9" s="476">
        <v>0</v>
      </c>
      <c r="E9" s="365"/>
      <c r="F9" s="365"/>
      <c r="G9" s="476"/>
      <c r="H9" s="486">
        <f t="shared" si="3"/>
        <v>0</v>
      </c>
      <c r="I9" s="486">
        <f t="shared" si="0"/>
        <v>500</v>
      </c>
      <c r="J9" s="486">
        <f t="shared" si="0"/>
        <v>0</v>
      </c>
      <c r="K9" s="365"/>
      <c r="L9" s="365"/>
      <c r="M9" s="476"/>
      <c r="N9" s="365"/>
      <c r="O9" s="365"/>
      <c r="P9" s="476"/>
      <c r="Q9" s="365"/>
      <c r="R9" s="365"/>
      <c r="S9" s="476"/>
      <c r="T9" s="365"/>
      <c r="U9" s="365"/>
      <c r="V9" s="476"/>
      <c r="W9" s="496">
        <f>SUM(K9+N9+Q9+T9)</f>
        <v>0</v>
      </c>
      <c r="X9" s="496">
        <f>SUM(L9+O9+R9+U9)</f>
        <v>0</v>
      </c>
      <c r="Y9" s="496">
        <f>SUM(M9+P9+S9+V9)</f>
        <v>0</v>
      </c>
      <c r="Z9" s="496">
        <f t="shared" si="2"/>
        <v>0</v>
      </c>
      <c r="AA9" s="496">
        <f t="shared" si="2"/>
        <v>500</v>
      </c>
      <c r="AB9" s="926">
        <f t="shared" si="2"/>
        <v>0</v>
      </c>
    </row>
    <row r="10" spans="1:28" x14ac:dyDescent="0.2">
      <c r="A10" s="927" t="s">
        <v>703</v>
      </c>
      <c r="B10" s="480"/>
      <c r="C10" s="479"/>
      <c r="D10" s="479"/>
      <c r="E10" s="365"/>
      <c r="F10" s="365"/>
      <c r="G10" s="476"/>
      <c r="H10" s="486">
        <f t="shared" si="3"/>
        <v>0</v>
      </c>
      <c r="I10" s="486">
        <f t="shared" si="0"/>
        <v>0</v>
      </c>
      <c r="J10" s="486">
        <f t="shared" si="0"/>
        <v>0</v>
      </c>
      <c r="K10" s="480">
        <v>0</v>
      </c>
      <c r="L10" s="480">
        <v>32223</v>
      </c>
      <c r="M10" s="479">
        <v>32223</v>
      </c>
      <c r="N10" s="480"/>
      <c r="O10" s="480"/>
      <c r="P10" s="479"/>
      <c r="Q10" s="480"/>
      <c r="R10" s="480"/>
      <c r="S10" s="479"/>
      <c r="T10" s="480"/>
      <c r="U10" s="480"/>
      <c r="V10" s="479"/>
      <c r="W10" s="928">
        <f t="shared" si="1"/>
        <v>0</v>
      </c>
      <c r="X10" s="928">
        <f t="shared" si="1"/>
        <v>32223</v>
      </c>
      <c r="Y10" s="928">
        <f t="shared" si="1"/>
        <v>32223</v>
      </c>
      <c r="Z10" s="928">
        <f t="shared" si="2"/>
        <v>0</v>
      </c>
      <c r="AA10" s="928">
        <f t="shared" si="2"/>
        <v>32223</v>
      </c>
      <c r="AB10" s="929">
        <f t="shared" si="2"/>
        <v>32223</v>
      </c>
    </row>
    <row r="11" spans="1:28" ht="25.5" x14ac:dyDescent="0.2">
      <c r="A11" s="927" t="s">
        <v>704</v>
      </c>
      <c r="B11" s="365"/>
      <c r="C11" s="365"/>
      <c r="D11" s="365"/>
      <c r="E11" s="365"/>
      <c r="F11" s="365"/>
      <c r="G11" s="476"/>
      <c r="H11" s="486">
        <f t="shared" si="3"/>
        <v>0</v>
      </c>
      <c r="I11" s="486">
        <f t="shared" si="0"/>
        <v>0</v>
      </c>
      <c r="J11" s="486">
        <f t="shared" si="0"/>
        <v>0</v>
      </c>
      <c r="K11" s="365">
        <v>0</v>
      </c>
      <c r="L11" s="365">
        <v>675</v>
      </c>
      <c r="M11" s="365">
        <v>0</v>
      </c>
      <c r="N11" s="365"/>
      <c r="O11" s="365"/>
      <c r="P11" s="365"/>
      <c r="Q11" s="365"/>
      <c r="R11" s="365"/>
      <c r="S11" s="365"/>
      <c r="T11" s="365"/>
      <c r="U11" s="365"/>
      <c r="V11" s="365"/>
      <c r="W11" s="496">
        <f>SUM(K11+N11+Q11+T11)</f>
        <v>0</v>
      </c>
      <c r="X11" s="496">
        <f>SUM(L11+O11+R11+U11)</f>
        <v>675</v>
      </c>
      <c r="Y11" s="496">
        <f>SUM(M11+P11+S11+V11)</f>
        <v>0</v>
      </c>
      <c r="Z11" s="496">
        <f t="shared" si="2"/>
        <v>0</v>
      </c>
      <c r="AA11" s="496">
        <f t="shared" si="2"/>
        <v>675</v>
      </c>
      <c r="AB11" s="926">
        <f t="shared" si="2"/>
        <v>0</v>
      </c>
    </row>
    <row r="12" spans="1:28" ht="25.5" x14ac:dyDescent="0.2">
      <c r="A12" s="487" t="s">
        <v>705</v>
      </c>
      <c r="B12" s="479"/>
      <c r="C12" s="479"/>
      <c r="D12" s="479"/>
      <c r="E12" s="365"/>
      <c r="F12" s="365"/>
      <c r="G12" s="476"/>
      <c r="H12" s="486">
        <f t="shared" si="3"/>
        <v>0</v>
      </c>
      <c r="I12" s="486">
        <f t="shared" si="0"/>
        <v>0</v>
      </c>
      <c r="J12" s="486">
        <f t="shared" si="0"/>
        <v>0</v>
      </c>
      <c r="K12" s="479">
        <v>0</v>
      </c>
      <c r="L12" s="479">
        <v>6505</v>
      </c>
      <c r="M12" s="479">
        <v>6505</v>
      </c>
      <c r="N12" s="479"/>
      <c r="O12" s="479"/>
      <c r="P12" s="479"/>
      <c r="Q12" s="479"/>
      <c r="R12" s="479"/>
      <c r="S12" s="479"/>
      <c r="T12" s="479"/>
      <c r="U12" s="479"/>
      <c r="V12" s="479"/>
      <c r="W12" s="930">
        <f t="shared" si="1"/>
        <v>0</v>
      </c>
      <c r="X12" s="930">
        <f t="shared" si="1"/>
        <v>6505</v>
      </c>
      <c r="Y12" s="930">
        <f t="shared" si="1"/>
        <v>6505</v>
      </c>
      <c r="Z12" s="930">
        <f t="shared" si="2"/>
        <v>0</v>
      </c>
      <c r="AA12" s="930">
        <f t="shared" si="2"/>
        <v>6505</v>
      </c>
      <c r="AB12" s="931">
        <f t="shared" si="2"/>
        <v>6505</v>
      </c>
    </row>
    <row r="13" spans="1:28" ht="25.5" x14ac:dyDescent="0.2">
      <c r="A13" s="488" t="s">
        <v>706</v>
      </c>
      <c r="B13" s="365"/>
      <c r="C13" s="365"/>
      <c r="D13" s="365"/>
      <c r="E13" s="365"/>
      <c r="F13" s="365"/>
      <c r="G13" s="476"/>
      <c r="H13" s="486">
        <f t="shared" si="3"/>
        <v>0</v>
      </c>
      <c r="I13" s="486">
        <f t="shared" si="0"/>
        <v>0</v>
      </c>
      <c r="J13" s="486">
        <f t="shared" si="0"/>
        <v>0</v>
      </c>
      <c r="K13" s="365">
        <v>0</v>
      </c>
      <c r="L13" s="365">
        <v>412</v>
      </c>
      <c r="M13" s="365">
        <v>0</v>
      </c>
      <c r="N13" s="365"/>
      <c r="O13" s="365"/>
      <c r="P13" s="365"/>
      <c r="Q13" s="365"/>
      <c r="R13" s="365"/>
      <c r="S13" s="365"/>
      <c r="T13" s="365"/>
      <c r="U13" s="365"/>
      <c r="V13" s="365"/>
      <c r="W13" s="496">
        <f t="shared" si="1"/>
        <v>0</v>
      </c>
      <c r="X13" s="496">
        <f t="shared" si="1"/>
        <v>412</v>
      </c>
      <c r="Y13" s="496">
        <f t="shared" si="1"/>
        <v>0</v>
      </c>
      <c r="Z13" s="496">
        <f t="shared" si="2"/>
        <v>0</v>
      </c>
      <c r="AA13" s="496">
        <f t="shared" si="2"/>
        <v>412</v>
      </c>
      <c r="AB13" s="926">
        <f t="shared" si="2"/>
        <v>0</v>
      </c>
    </row>
    <row r="14" spans="1:28" ht="25.5" x14ac:dyDescent="0.2">
      <c r="A14" s="488" t="s">
        <v>707</v>
      </c>
      <c r="B14" s="479"/>
      <c r="C14" s="479"/>
      <c r="D14" s="479"/>
      <c r="E14" s="365"/>
      <c r="F14" s="365"/>
      <c r="G14" s="476"/>
      <c r="H14" s="486">
        <f t="shared" si="3"/>
        <v>0</v>
      </c>
      <c r="I14" s="486">
        <f t="shared" si="0"/>
        <v>0</v>
      </c>
      <c r="J14" s="486">
        <f t="shared" si="0"/>
        <v>0</v>
      </c>
      <c r="K14" s="479">
        <v>0</v>
      </c>
      <c r="L14" s="479">
        <v>50080</v>
      </c>
      <c r="M14" s="479">
        <v>49654</v>
      </c>
      <c r="N14" s="479"/>
      <c r="O14" s="479"/>
      <c r="P14" s="479"/>
      <c r="Q14" s="479"/>
      <c r="R14" s="479"/>
      <c r="S14" s="479"/>
      <c r="T14" s="479"/>
      <c r="U14" s="479"/>
      <c r="V14" s="479"/>
      <c r="W14" s="930">
        <f t="shared" si="1"/>
        <v>0</v>
      </c>
      <c r="X14" s="930">
        <f t="shared" si="1"/>
        <v>50080</v>
      </c>
      <c r="Y14" s="930">
        <f t="shared" si="1"/>
        <v>49654</v>
      </c>
      <c r="Z14" s="930">
        <f t="shared" si="2"/>
        <v>0</v>
      </c>
      <c r="AA14" s="930">
        <f t="shared" si="2"/>
        <v>50080</v>
      </c>
      <c r="AB14" s="931">
        <f t="shared" si="2"/>
        <v>49654</v>
      </c>
    </row>
    <row r="15" spans="1:28" ht="25.5" x14ac:dyDescent="0.2">
      <c r="A15" s="481" t="s">
        <v>708</v>
      </c>
      <c r="B15" s="365"/>
      <c r="C15" s="365"/>
      <c r="D15" s="365"/>
      <c r="E15" s="365"/>
      <c r="F15" s="365"/>
      <c r="G15" s="476"/>
      <c r="H15" s="486">
        <f t="shared" si="3"/>
        <v>0</v>
      </c>
      <c r="I15" s="486">
        <f t="shared" si="0"/>
        <v>0</v>
      </c>
      <c r="J15" s="486">
        <f t="shared" si="0"/>
        <v>0</v>
      </c>
      <c r="K15" s="365"/>
      <c r="L15" s="365"/>
      <c r="M15" s="365"/>
      <c r="N15" s="365">
        <v>0</v>
      </c>
      <c r="O15" s="365">
        <v>6670</v>
      </c>
      <c r="P15" s="365">
        <v>6669</v>
      </c>
      <c r="Q15" s="365"/>
      <c r="R15" s="365"/>
      <c r="S15" s="365"/>
      <c r="T15" s="365"/>
      <c r="U15" s="365"/>
      <c r="V15" s="365"/>
      <c r="W15" s="496">
        <f t="shared" si="1"/>
        <v>0</v>
      </c>
      <c r="X15" s="496">
        <f t="shared" si="1"/>
        <v>6670</v>
      </c>
      <c r="Y15" s="496">
        <f t="shared" si="1"/>
        <v>6669</v>
      </c>
      <c r="Z15" s="496">
        <f t="shared" si="2"/>
        <v>0</v>
      </c>
      <c r="AA15" s="496">
        <f t="shared" si="2"/>
        <v>6670</v>
      </c>
      <c r="AB15" s="926">
        <f t="shared" si="2"/>
        <v>6669</v>
      </c>
    </row>
    <row r="16" spans="1:28" ht="25.5" x14ac:dyDescent="0.2">
      <c r="A16" s="482" t="s">
        <v>709</v>
      </c>
      <c r="B16" s="365">
        <v>0</v>
      </c>
      <c r="C16" s="365">
        <v>991</v>
      </c>
      <c r="D16" s="365">
        <v>634</v>
      </c>
      <c r="E16" s="365"/>
      <c r="F16" s="365"/>
      <c r="G16" s="476"/>
      <c r="H16" s="486">
        <f t="shared" si="3"/>
        <v>0</v>
      </c>
      <c r="I16" s="486">
        <f t="shared" si="0"/>
        <v>991</v>
      </c>
      <c r="J16" s="486">
        <f t="shared" si="0"/>
        <v>634</v>
      </c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496">
        <f t="shared" si="1"/>
        <v>0</v>
      </c>
      <c r="X16" s="496">
        <f t="shared" si="1"/>
        <v>0</v>
      </c>
      <c r="Y16" s="496">
        <f t="shared" si="1"/>
        <v>0</v>
      </c>
      <c r="Z16" s="496">
        <f t="shared" si="2"/>
        <v>0</v>
      </c>
      <c r="AA16" s="496">
        <f t="shared" si="2"/>
        <v>991</v>
      </c>
      <c r="AB16" s="926">
        <f t="shared" si="2"/>
        <v>634</v>
      </c>
    </row>
    <row r="17" spans="1:28" ht="13.5" thickBot="1" x14ac:dyDescent="0.25">
      <c r="A17" s="927" t="s">
        <v>710</v>
      </c>
      <c r="B17" s="476">
        <v>0</v>
      </c>
      <c r="C17" s="476">
        <v>6665</v>
      </c>
      <c r="D17" s="483">
        <v>10772</v>
      </c>
      <c r="E17" s="365"/>
      <c r="F17" s="365"/>
      <c r="G17" s="476"/>
      <c r="H17" s="486">
        <f t="shared" si="3"/>
        <v>0</v>
      </c>
      <c r="I17" s="486">
        <f t="shared" si="0"/>
        <v>6665</v>
      </c>
      <c r="J17" s="486">
        <f t="shared" si="0"/>
        <v>10772</v>
      </c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86">
        <f t="shared" si="1"/>
        <v>0</v>
      </c>
      <c r="X17" s="486">
        <f t="shared" si="1"/>
        <v>0</v>
      </c>
      <c r="Y17" s="486">
        <f t="shared" si="1"/>
        <v>0</v>
      </c>
      <c r="Z17" s="486">
        <f t="shared" si="2"/>
        <v>0</v>
      </c>
      <c r="AA17" s="486">
        <f t="shared" si="2"/>
        <v>6665</v>
      </c>
      <c r="AB17" s="932">
        <f t="shared" si="2"/>
        <v>10772</v>
      </c>
    </row>
    <row r="18" spans="1:28" ht="13.5" thickBot="1" x14ac:dyDescent="0.25">
      <c r="A18" s="933" t="s">
        <v>11</v>
      </c>
      <c r="B18" s="506">
        <f t="shared" ref="B18:G18" si="4">SUM(B2:B17)</f>
        <v>27500</v>
      </c>
      <c r="C18" s="506">
        <f t="shared" si="4"/>
        <v>66943</v>
      </c>
      <c r="D18" s="506">
        <f t="shared" si="4"/>
        <v>22803</v>
      </c>
      <c r="E18" s="506">
        <f t="shared" si="4"/>
        <v>0</v>
      </c>
      <c r="F18" s="506">
        <f t="shared" si="4"/>
        <v>0</v>
      </c>
      <c r="G18" s="506">
        <f t="shared" si="4"/>
        <v>0</v>
      </c>
      <c r="H18" s="506">
        <f t="shared" si="3"/>
        <v>27500</v>
      </c>
      <c r="I18" s="506">
        <f t="shared" si="3"/>
        <v>66943</v>
      </c>
      <c r="J18" s="506">
        <f t="shared" si="3"/>
        <v>22803</v>
      </c>
      <c r="K18" s="506">
        <f t="shared" ref="K18:V18" si="5">SUM(K2:K17)</f>
        <v>0</v>
      </c>
      <c r="L18" s="506">
        <f t="shared" si="5"/>
        <v>89895</v>
      </c>
      <c r="M18" s="506">
        <f t="shared" si="5"/>
        <v>88382</v>
      </c>
      <c r="N18" s="506">
        <f t="shared" si="5"/>
        <v>0</v>
      </c>
      <c r="O18" s="506">
        <f t="shared" si="5"/>
        <v>6670</v>
      </c>
      <c r="P18" s="506">
        <f t="shared" si="5"/>
        <v>6669</v>
      </c>
      <c r="Q18" s="506">
        <f t="shared" si="5"/>
        <v>0</v>
      </c>
      <c r="R18" s="506">
        <f t="shared" si="5"/>
        <v>0</v>
      </c>
      <c r="S18" s="506">
        <f t="shared" si="5"/>
        <v>0</v>
      </c>
      <c r="T18" s="506">
        <f t="shared" si="5"/>
        <v>0</v>
      </c>
      <c r="U18" s="506">
        <f t="shared" si="5"/>
        <v>0</v>
      </c>
      <c r="V18" s="506">
        <f t="shared" si="5"/>
        <v>0</v>
      </c>
      <c r="W18" s="506">
        <f t="shared" si="1"/>
        <v>0</v>
      </c>
      <c r="X18" s="506">
        <f t="shared" si="1"/>
        <v>96565</v>
      </c>
      <c r="Y18" s="506">
        <f t="shared" si="1"/>
        <v>95051</v>
      </c>
      <c r="Z18" s="506">
        <f t="shared" si="2"/>
        <v>27500</v>
      </c>
      <c r="AA18" s="506">
        <f t="shared" si="2"/>
        <v>163508</v>
      </c>
      <c r="AB18" s="507">
        <f>Y18+J18</f>
        <v>117854</v>
      </c>
    </row>
    <row r="19" spans="1:28" x14ac:dyDescent="0.2">
      <c r="A19" s="934" t="s">
        <v>12</v>
      </c>
      <c r="B19" s="476"/>
      <c r="C19" s="476"/>
      <c r="D19" s="476"/>
      <c r="E19" s="476"/>
      <c r="F19" s="476"/>
      <c r="G19" s="476"/>
      <c r="H19" s="486"/>
      <c r="I19" s="486"/>
      <c r="J19" s="48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486"/>
      <c r="X19" s="486"/>
      <c r="Y19" s="486"/>
      <c r="Z19" s="486"/>
      <c r="AA19" s="486"/>
      <c r="AB19" s="932"/>
    </row>
    <row r="20" spans="1:28" x14ac:dyDescent="0.2">
      <c r="A20" s="484" t="s">
        <v>711</v>
      </c>
      <c r="B20" s="365"/>
      <c r="C20" s="365"/>
      <c r="D20" s="476"/>
      <c r="E20" s="365"/>
      <c r="F20" s="365"/>
      <c r="G20" s="476"/>
      <c r="H20" s="486"/>
      <c r="I20" s="486"/>
      <c r="J20" s="486"/>
      <c r="K20" s="365"/>
      <c r="L20" s="365"/>
      <c r="M20" s="476"/>
      <c r="N20" s="365"/>
      <c r="O20" s="365"/>
      <c r="P20" s="476"/>
      <c r="Q20" s="365"/>
      <c r="R20" s="365"/>
      <c r="S20" s="476"/>
      <c r="T20" s="365"/>
      <c r="U20" s="365"/>
      <c r="V20" s="476"/>
      <c r="W20" s="496"/>
      <c r="X20" s="496"/>
      <c r="Y20" s="496"/>
      <c r="Z20" s="496"/>
      <c r="AA20" s="496"/>
      <c r="AB20" s="926"/>
    </row>
    <row r="21" spans="1:28" x14ac:dyDescent="0.2">
      <c r="A21" s="484" t="s">
        <v>712</v>
      </c>
      <c r="B21" s="476"/>
      <c r="C21" s="476"/>
      <c r="D21" s="476"/>
      <c r="E21" s="365"/>
      <c r="F21" s="365"/>
      <c r="G21" s="476"/>
      <c r="H21" s="486"/>
      <c r="I21" s="486"/>
      <c r="J21" s="48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  <c r="W21" s="496"/>
      <c r="X21" s="496"/>
      <c r="Y21" s="496"/>
      <c r="Z21" s="496"/>
      <c r="AA21" s="496"/>
      <c r="AB21" s="926"/>
    </row>
    <row r="22" spans="1:28" x14ac:dyDescent="0.2">
      <c r="A22" s="485" t="s">
        <v>713</v>
      </c>
      <c r="B22" s="476"/>
      <c r="C22" s="476"/>
      <c r="D22" s="476"/>
      <c r="E22" s="365"/>
      <c r="F22" s="365"/>
      <c r="G22" s="476"/>
      <c r="H22" s="486">
        <f t="shared" si="3"/>
        <v>0</v>
      </c>
      <c r="I22" s="486">
        <f t="shared" si="3"/>
        <v>0</v>
      </c>
      <c r="J22" s="486">
        <f t="shared" ref="J22:J89" si="6">+D22+G22</f>
        <v>0</v>
      </c>
      <c r="K22" s="476">
        <v>0</v>
      </c>
      <c r="L22" s="476">
        <v>2794</v>
      </c>
      <c r="M22" s="476">
        <v>0</v>
      </c>
      <c r="N22" s="476"/>
      <c r="O22" s="476"/>
      <c r="P22" s="476"/>
      <c r="Q22" s="476"/>
      <c r="R22" s="476"/>
      <c r="S22" s="476"/>
      <c r="T22" s="476"/>
      <c r="U22" s="476"/>
      <c r="V22" s="476"/>
      <c r="W22" s="496">
        <f t="shared" ref="W22:Y89" si="7">SUM(K22+N22+Q22+T22)</f>
        <v>0</v>
      </c>
      <c r="X22" s="496">
        <f t="shared" si="7"/>
        <v>2794</v>
      </c>
      <c r="Y22" s="496">
        <f t="shared" si="7"/>
        <v>0</v>
      </c>
      <c r="Z22" s="496">
        <f t="shared" ref="Z22:AB89" si="8">W22+H22</f>
        <v>0</v>
      </c>
      <c r="AA22" s="496">
        <f t="shared" si="8"/>
        <v>2794</v>
      </c>
      <c r="AB22" s="926">
        <f t="shared" si="8"/>
        <v>0</v>
      </c>
    </row>
    <row r="23" spans="1:28" ht="25.5" x14ac:dyDescent="0.2">
      <c r="A23" s="485" t="s">
        <v>714</v>
      </c>
      <c r="B23" s="476"/>
      <c r="C23" s="476"/>
      <c r="D23" s="476"/>
      <c r="E23" s="365"/>
      <c r="F23" s="365"/>
      <c r="G23" s="476"/>
      <c r="H23" s="486">
        <f t="shared" si="3"/>
        <v>0</v>
      </c>
      <c r="I23" s="486">
        <f t="shared" si="3"/>
        <v>0</v>
      </c>
      <c r="J23" s="486">
        <f t="shared" si="6"/>
        <v>0</v>
      </c>
      <c r="K23" s="476"/>
      <c r="L23" s="476"/>
      <c r="M23" s="476"/>
      <c r="N23" s="476"/>
      <c r="O23" s="476"/>
      <c r="P23" s="476"/>
      <c r="Q23" s="476"/>
      <c r="R23" s="476"/>
      <c r="S23" s="476"/>
      <c r="T23" s="476"/>
      <c r="U23" s="476"/>
      <c r="V23" s="476"/>
      <c r="W23" s="496">
        <f t="shared" si="7"/>
        <v>0</v>
      </c>
      <c r="X23" s="496">
        <f t="shared" si="7"/>
        <v>0</v>
      </c>
      <c r="Y23" s="496">
        <f t="shared" si="7"/>
        <v>0</v>
      </c>
      <c r="Z23" s="496">
        <f t="shared" si="8"/>
        <v>0</v>
      </c>
      <c r="AA23" s="496">
        <f t="shared" si="8"/>
        <v>0</v>
      </c>
      <c r="AB23" s="926">
        <f t="shared" si="8"/>
        <v>0</v>
      </c>
    </row>
    <row r="24" spans="1:28" x14ac:dyDescent="0.2">
      <c r="A24" s="485" t="s">
        <v>715</v>
      </c>
      <c r="B24" s="476"/>
      <c r="C24" s="476"/>
      <c r="D24" s="476"/>
      <c r="E24" s="365"/>
      <c r="F24" s="365"/>
      <c r="G24" s="476"/>
      <c r="H24" s="486">
        <f t="shared" si="3"/>
        <v>0</v>
      </c>
      <c r="I24" s="486">
        <f t="shared" si="3"/>
        <v>0</v>
      </c>
      <c r="J24" s="486">
        <f t="shared" si="6"/>
        <v>0</v>
      </c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96">
        <f t="shared" si="7"/>
        <v>0</v>
      </c>
      <c r="X24" s="496">
        <f t="shared" si="7"/>
        <v>0</v>
      </c>
      <c r="Y24" s="496">
        <f t="shared" si="7"/>
        <v>0</v>
      </c>
      <c r="Z24" s="496">
        <f t="shared" si="8"/>
        <v>0</v>
      </c>
      <c r="AA24" s="496">
        <f t="shared" si="8"/>
        <v>0</v>
      </c>
      <c r="AB24" s="926">
        <f t="shared" si="8"/>
        <v>0</v>
      </c>
    </row>
    <row r="25" spans="1:28" x14ac:dyDescent="0.2">
      <c r="A25" s="485" t="s">
        <v>716</v>
      </c>
      <c r="B25" s="476"/>
      <c r="C25" s="476"/>
      <c r="D25" s="476"/>
      <c r="E25" s="365"/>
      <c r="F25" s="365"/>
      <c r="G25" s="476"/>
      <c r="H25" s="486">
        <f t="shared" si="3"/>
        <v>0</v>
      </c>
      <c r="I25" s="486">
        <f t="shared" si="3"/>
        <v>0</v>
      </c>
      <c r="J25" s="486">
        <f t="shared" si="6"/>
        <v>0</v>
      </c>
      <c r="K25" s="476"/>
      <c r="L25" s="476"/>
      <c r="M25" s="476"/>
      <c r="N25" s="476">
        <v>207675</v>
      </c>
      <c r="O25" s="476">
        <v>235954</v>
      </c>
      <c r="P25" s="476">
        <v>94248</v>
      </c>
      <c r="Q25" s="476"/>
      <c r="R25" s="476"/>
      <c r="S25" s="476"/>
      <c r="T25" s="476"/>
      <c r="U25" s="476"/>
      <c r="V25" s="476"/>
      <c r="W25" s="496">
        <f t="shared" si="7"/>
        <v>207675</v>
      </c>
      <c r="X25" s="496">
        <f t="shared" si="7"/>
        <v>235954</v>
      </c>
      <c r="Y25" s="496">
        <f t="shared" si="7"/>
        <v>94248</v>
      </c>
      <c r="Z25" s="496">
        <f t="shared" si="8"/>
        <v>207675</v>
      </c>
      <c r="AA25" s="496">
        <f t="shared" si="8"/>
        <v>235954</v>
      </c>
      <c r="AB25" s="926">
        <f t="shared" si="8"/>
        <v>94248</v>
      </c>
    </row>
    <row r="26" spans="1:28" x14ac:dyDescent="0.2">
      <c r="A26" s="485" t="s">
        <v>717</v>
      </c>
      <c r="B26" s="476">
        <v>1000</v>
      </c>
      <c r="C26" s="476">
        <v>1000</v>
      </c>
      <c r="D26" s="476">
        <v>0</v>
      </c>
      <c r="E26" s="365"/>
      <c r="F26" s="365"/>
      <c r="G26" s="476"/>
      <c r="H26" s="486">
        <f t="shared" si="3"/>
        <v>1000</v>
      </c>
      <c r="I26" s="486">
        <f t="shared" si="3"/>
        <v>1000</v>
      </c>
      <c r="J26" s="486">
        <f t="shared" si="6"/>
        <v>0</v>
      </c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96">
        <f t="shared" si="7"/>
        <v>0</v>
      </c>
      <c r="X26" s="496">
        <f t="shared" si="7"/>
        <v>0</v>
      </c>
      <c r="Y26" s="496">
        <f t="shared" si="7"/>
        <v>0</v>
      </c>
      <c r="Z26" s="496">
        <f t="shared" si="8"/>
        <v>1000</v>
      </c>
      <c r="AA26" s="496">
        <f t="shared" si="8"/>
        <v>1000</v>
      </c>
      <c r="AB26" s="926">
        <f t="shared" si="8"/>
        <v>0</v>
      </c>
    </row>
    <row r="27" spans="1:28" x14ac:dyDescent="0.2">
      <c r="A27" s="485" t="s">
        <v>718</v>
      </c>
      <c r="B27" s="476"/>
      <c r="C27" s="476"/>
      <c r="D27" s="476"/>
      <c r="E27" s="365"/>
      <c r="F27" s="365"/>
      <c r="G27" s="476"/>
      <c r="H27" s="486">
        <f t="shared" si="3"/>
        <v>0</v>
      </c>
      <c r="I27" s="486">
        <f t="shared" si="3"/>
        <v>0</v>
      </c>
      <c r="J27" s="486">
        <f t="shared" si="6"/>
        <v>0</v>
      </c>
      <c r="K27" s="476">
        <v>18000</v>
      </c>
      <c r="L27" s="476">
        <v>18000</v>
      </c>
      <c r="M27" s="476">
        <v>590</v>
      </c>
      <c r="N27" s="476"/>
      <c r="O27" s="476"/>
      <c r="P27" s="476"/>
      <c r="Q27" s="476"/>
      <c r="R27" s="476"/>
      <c r="S27" s="476"/>
      <c r="T27" s="476"/>
      <c r="U27" s="476"/>
      <c r="V27" s="476"/>
      <c r="W27" s="496">
        <f t="shared" si="7"/>
        <v>18000</v>
      </c>
      <c r="X27" s="496">
        <f t="shared" si="7"/>
        <v>18000</v>
      </c>
      <c r="Y27" s="496">
        <f t="shared" si="7"/>
        <v>590</v>
      </c>
      <c r="Z27" s="496">
        <f t="shared" si="8"/>
        <v>18000</v>
      </c>
      <c r="AA27" s="496">
        <f t="shared" si="8"/>
        <v>18000</v>
      </c>
      <c r="AB27" s="926">
        <f t="shared" si="8"/>
        <v>590</v>
      </c>
    </row>
    <row r="28" spans="1:28" x14ac:dyDescent="0.2">
      <c r="A28" s="925" t="s">
        <v>719</v>
      </c>
      <c r="B28" s="476"/>
      <c r="C28" s="476"/>
      <c r="D28" s="476"/>
      <c r="E28" s="365"/>
      <c r="F28" s="365"/>
      <c r="G28" s="476"/>
      <c r="H28" s="486">
        <f t="shared" si="3"/>
        <v>0</v>
      </c>
      <c r="I28" s="486">
        <f t="shared" si="3"/>
        <v>0</v>
      </c>
      <c r="J28" s="486">
        <f t="shared" si="6"/>
        <v>0</v>
      </c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96">
        <f t="shared" si="7"/>
        <v>0</v>
      </c>
      <c r="X28" s="496">
        <f t="shared" si="7"/>
        <v>0</v>
      </c>
      <c r="Y28" s="496">
        <f t="shared" si="7"/>
        <v>0</v>
      </c>
      <c r="Z28" s="496">
        <f t="shared" si="8"/>
        <v>0</v>
      </c>
      <c r="AA28" s="496">
        <f t="shared" si="8"/>
        <v>0</v>
      </c>
      <c r="AB28" s="926">
        <f t="shared" si="8"/>
        <v>0</v>
      </c>
    </row>
    <row r="29" spans="1:28" x14ac:dyDescent="0.2">
      <c r="A29" s="925" t="s">
        <v>716</v>
      </c>
      <c r="B29" s="476"/>
      <c r="C29" s="476"/>
      <c r="D29" s="476"/>
      <c r="E29" s="365"/>
      <c r="F29" s="365"/>
      <c r="G29" s="476"/>
      <c r="H29" s="486">
        <f t="shared" si="3"/>
        <v>0</v>
      </c>
      <c r="I29" s="486">
        <f t="shared" si="3"/>
        <v>0</v>
      </c>
      <c r="J29" s="486">
        <f t="shared" si="6"/>
        <v>0</v>
      </c>
      <c r="K29" s="476">
        <v>174000</v>
      </c>
      <c r="L29" s="476">
        <v>174000</v>
      </c>
      <c r="M29" s="476">
        <v>0</v>
      </c>
      <c r="N29" s="476"/>
      <c r="O29" s="476"/>
      <c r="P29" s="476"/>
      <c r="Q29" s="476"/>
      <c r="R29" s="476"/>
      <c r="S29" s="476"/>
      <c r="T29" s="476"/>
      <c r="U29" s="476"/>
      <c r="V29" s="476"/>
      <c r="W29" s="496">
        <f t="shared" si="7"/>
        <v>174000</v>
      </c>
      <c r="X29" s="496">
        <f t="shared" si="7"/>
        <v>174000</v>
      </c>
      <c r="Y29" s="496">
        <f t="shared" si="7"/>
        <v>0</v>
      </c>
      <c r="Z29" s="496">
        <f t="shared" si="8"/>
        <v>174000</v>
      </c>
      <c r="AA29" s="496">
        <f t="shared" si="8"/>
        <v>174000</v>
      </c>
      <c r="AB29" s="926">
        <f t="shared" si="8"/>
        <v>0</v>
      </c>
    </row>
    <row r="30" spans="1:28" x14ac:dyDescent="0.2">
      <c r="A30" s="925" t="s">
        <v>717</v>
      </c>
      <c r="B30" s="476">
        <v>1000</v>
      </c>
      <c r="C30" s="476">
        <v>1000</v>
      </c>
      <c r="D30" s="476">
        <v>0</v>
      </c>
      <c r="E30" s="365"/>
      <c r="F30" s="365"/>
      <c r="G30" s="476"/>
      <c r="H30" s="486">
        <f t="shared" si="3"/>
        <v>1000</v>
      </c>
      <c r="I30" s="486">
        <f t="shared" si="3"/>
        <v>1000</v>
      </c>
      <c r="J30" s="486">
        <f t="shared" si="6"/>
        <v>0</v>
      </c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96">
        <f t="shared" si="7"/>
        <v>0</v>
      </c>
      <c r="X30" s="496">
        <f t="shared" si="7"/>
        <v>0</v>
      </c>
      <c r="Y30" s="496">
        <f t="shared" si="7"/>
        <v>0</v>
      </c>
      <c r="Z30" s="496">
        <f t="shared" si="8"/>
        <v>1000</v>
      </c>
      <c r="AA30" s="496">
        <f t="shared" si="8"/>
        <v>1000</v>
      </c>
      <c r="AB30" s="926">
        <f t="shared" si="8"/>
        <v>0</v>
      </c>
    </row>
    <row r="31" spans="1:28" x14ac:dyDescent="0.2">
      <c r="A31" s="927" t="s">
        <v>718</v>
      </c>
      <c r="B31" s="476"/>
      <c r="C31" s="476"/>
      <c r="D31" s="476"/>
      <c r="E31" s="365"/>
      <c r="F31" s="365"/>
      <c r="G31" s="476"/>
      <c r="H31" s="486">
        <f t="shared" si="3"/>
        <v>0</v>
      </c>
      <c r="I31" s="486">
        <f t="shared" si="3"/>
        <v>0</v>
      </c>
      <c r="J31" s="486">
        <f t="shared" si="6"/>
        <v>0</v>
      </c>
      <c r="K31" s="476">
        <v>10000</v>
      </c>
      <c r="L31" s="476">
        <v>10000</v>
      </c>
      <c r="M31" s="476">
        <v>0</v>
      </c>
      <c r="N31" s="476"/>
      <c r="O31" s="476"/>
      <c r="P31" s="476"/>
      <c r="Q31" s="476"/>
      <c r="R31" s="476"/>
      <c r="S31" s="476"/>
      <c r="T31" s="476"/>
      <c r="U31" s="476"/>
      <c r="V31" s="476"/>
      <c r="W31" s="496">
        <f t="shared" si="7"/>
        <v>10000</v>
      </c>
      <c r="X31" s="496">
        <f t="shared" si="7"/>
        <v>10000</v>
      </c>
      <c r="Y31" s="496">
        <f t="shared" si="7"/>
        <v>0</v>
      </c>
      <c r="Z31" s="496">
        <f t="shared" si="8"/>
        <v>10000</v>
      </c>
      <c r="AA31" s="496">
        <f t="shared" si="8"/>
        <v>10000</v>
      </c>
      <c r="AB31" s="926">
        <f t="shared" si="8"/>
        <v>0</v>
      </c>
    </row>
    <row r="32" spans="1:28" ht="25.5" x14ac:dyDescent="0.2">
      <c r="A32" s="487" t="s">
        <v>720</v>
      </c>
      <c r="B32" s="476"/>
      <c r="C32" s="476"/>
      <c r="D32" s="476"/>
      <c r="E32" s="365"/>
      <c r="F32" s="365"/>
      <c r="G32" s="476"/>
      <c r="H32" s="486">
        <f t="shared" si="3"/>
        <v>0</v>
      </c>
      <c r="I32" s="486">
        <f t="shared" si="3"/>
        <v>0</v>
      </c>
      <c r="J32" s="486">
        <f t="shared" si="6"/>
        <v>0</v>
      </c>
      <c r="K32" s="476">
        <v>0</v>
      </c>
      <c r="L32" s="476">
        <v>213230</v>
      </c>
      <c r="M32" s="476">
        <v>213230</v>
      </c>
      <c r="N32" s="476"/>
      <c r="O32" s="476"/>
      <c r="P32" s="476"/>
      <c r="Q32" s="476"/>
      <c r="R32" s="476"/>
      <c r="S32" s="476"/>
      <c r="T32" s="476"/>
      <c r="U32" s="476"/>
      <c r="V32" s="476"/>
      <c r="W32" s="496">
        <f t="shared" si="7"/>
        <v>0</v>
      </c>
      <c r="X32" s="496">
        <f t="shared" si="7"/>
        <v>213230</v>
      </c>
      <c r="Y32" s="496">
        <f t="shared" si="7"/>
        <v>213230</v>
      </c>
      <c r="Z32" s="496">
        <f t="shared" si="8"/>
        <v>0</v>
      </c>
      <c r="AA32" s="496">
        <f t="shared" si="8"/>
        <v>213230</v>
      </c>
      <c r="AB32" s="926">
        <f t="shared" si="8"/>
        <v>213230</v>
      </c>
    </row>
    <row r="33" spans="1:28" ht="25.5" x14ac:dyDescent="0.2">
      <c r="A33" s="941" t="s">
        <v>721</v>
      </c>
      <c r="B33" s="365"/>
      <c r="C33" s="365"/>
      <c r="D33" s="365"/>
      <c r="E33" s="365"/>
      <c r="F33" s="365"/>
      <c r="G33" s="365"/>
      <c r="H33" s="496">
        <f t="shared" si="3"/>
        <v>0</v>
      </c>
      <c r="I33" s="496">
        <f t="shared" si="3"/>
        <v>0</v>
      </c>
      <c r="J33" s="496">
        <f t="shared" si="6"/>
        <v>0</v>
      </c>
      <c r="K33" s="365"/>
      <c r="L33" s="365"/>
      <c r="M33" s="365"/>
      <c r="N33" s="365">
        <v>0</v>
      </c>
      <c r="O33" s="365">
        <v>24084</v>
      </c>
      <c r="P33" s="365">
        <v>11851</v>
      </c>
      <c r="Q33" s="365"/>
      <c r="R33" s="365"/>
      <c r="S33" s="365"/>
      <c r="T33" s="365"/>
      <c r="U33" s="365"/>
      <c r="V33" s="365"/>
      <c r="W33" s="496">
        <f t="shared" si="7"/>
        <v>0</v>
      </c>
      <c r="X33" s="496">
        <f t="shared" si="7"/>
        <v>24084</v>
      </c>
      <c r="Y33" s="496">
        <f t="shared" si="7"/>
        <v>11851</v>
      </c>
      <c r="Z33" s="496">
        <f t="shared" si="8"/>
        <v>0</v>
      </c>
      <c r="AA33" s="496">
        <f t="shared" si="8"/>
        <v>24084</v>
      </c>
      <c r="AB33" s="926">
        <f t="shared" si="8"/>
        <v>11851</v>
      </c>
    </row>
    <row r="34" spans="1:28" x14ac:dyDescent="0.2">
      <c r="A34" s="935" t="s">
        <v>722</v>
      </c>
      <c r="B34" s="365"/>
      <c r="C34" s="365"/>
      <c r="D34" s="365"/>
      <c r="E34" s="365"/>
      <c r="F34" s="365"/>
      <c r="G34" s="365"/>
      <c r="H34" s="496">
        <f t="shared" si="3"/>
        <v>0</v>
      </c>
      <c r="I34" s="496">
        <f t="shared" si="3"/>
        <v>0</v>
      </c>
      <c r="J34" s="496">
        <f t="shared" si="6"/>
        <v>0</v>
      </c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496">
        <f t="shared" si="7"/>
        <v>0</v>
      </c>
      <c r="X34" s="496">
        <f t="shared" si="7"/>
        <v>0</v>
      </c>
      <c r="Y34" s="496">
        <f t="shared" si="7"/>
        <v>0</v>
      </c>
      <c r="Z34" s="496">
        <f t="shared" si="8"/>
        <v>0</v>
      </c>
      <c r="AA34" s="496">
        <f t="shared" si="8"/>
        <v>0</v>
      </c>
      <c r="AB34" s="926">
        <f t="shared" si="8"/>
        <v>0</v>
      </c>
    </row>
    <row r="35" spans="1:28" ht="25.5" x14ac:dyDescent="0.2">
      <c r="A35" s="936" t="s">
        <v>723</v>
      </c>
      <c r="B35" s="476"/>
      <c r="C35" s="476"/>
      <c r="D35" s="476"/>
      <c r="E35" s="365"/>
      <c r="F35" s="365"/>
      <c r="G35" s="476"/>
      <c r="H35" s="486">
        <f t="shared" si="3"/>
        <v>0</v>
      </c>
      <c r="I35" s="486">
        <f t="shared" si="3"/>
        <v>0</v>
      </c>
      <c r="J35" s="486">
        <f t="shared" si="6"/>
        <v>0</v>
      </c>
      <c r="K35" s="476"/>
      <c r="L35" s="476"/>
      <c r="M35" s="476"/>
      <c r="N35" s="476">
        <v>24633</v>
      </c>
      <c r="O35" s="476">
        <v>27568</v>
      </c>
      <c r="P35" s="476">
        <v>0</v>
      </c>
      <c r="Q35" s="476"/>
      <c r="R35" s="476"/>
      <c r="S35" s="476"/>
      <c r="T35" s="476"/>
      <c r="U35" s="476"/>
      <c r="V35" s="476"/>
      <c r="W35" s="496">
        <f t="shared" si="7"/>
        <v>24633</v>
      </c>
      <c r="X35" s="496">
        <f t="shared" si="7"/>
        <v>27568</v>
      </c>
      <c r="Y35" s="496">
        <f t="shared" si="7"/>
        <v>0</v>
      </c>
      <c r="Z35" s="496">
        <f t="shared" si="8"/>
        <v>24633</v>
      </c>
      <c r="AA35" s="496">
        <f t="shared" si="8"/>
        <v>27568</v>
      </c>
      <c r="AB35" s="926">
        <f t="shared" si="8"/>
        <v>0</v>
      </c>
    </row>
    <row r="36" spans="1:28" ht="25.5" x14ac:dyDescent="0.2">
      <c r="A36" s="489" t="s">
        <v>724</v>
      </c>
      <c r="B36" s="476"/>
      <c r="C36" s="476"/>
      <c r="D36" s="476"/>
      <c r="E36" s="365"/>
      <c r="F36" s="365"/>
      <c r="G36" s="476"/>
      <c r="H36" s="486">
        <f t="shared" si="3"/>
        <v>0</v>
      </c>
      <c r="I36" s="486">
        <f t="shared" si="3"/>
        <v>0</v>
      </c>
      <c r="J36" s="486">
        <f t="shared" si="6"/>
        <v>0</v>
      </c>
      <c r="K36" s="476"/>
      <c r="L36" s="476"/>
      <c r="M36" s="476"/>
      <c r="N36" s="476">
        <v>47047</v>
      </c>
      <c r="O36" s="476">
        <v>47047</v>
      </c>
      <c r="P36" s="476">
        <v>0</v>
      </c>
      <c r="Q36" s="476"/>
      <c r="R36" s="476"/>
      <c r="S36" s="476"/>
      <c r="T36" s="476"/>
      <c r="U36" s="476"/>
      <c r="V36" s="476"/>
      <c r="W36" s="496">
        <f t="shared" si="7"/>
        <v>47047</v>
      </c>
      <c r="X36" s="496">
        <f t="shared" si="7"/>
        <v>47047</v>
      </c>
      <c r="Y36" s="496">
        <f t="shared" si="7"/>
        <v>0</v>
      </c>
      <c r="Z36" s="496">
        <f t="shared" si="8"/>
        <v>47047</v>
      </c>
      <c r="AA36" s="496">
        <f t="shared" si="8"/>
        <v>47047</v>
      </c>
      <c r="AB36" s="926">
        <f t="shared" si="8"/>
        <v>0</v>
      </c>
    </row>
    <row r="37" spans="1:28" ht="21" customHeight="1" x14ac:dyDescent="0.2">
      <c r="A37" s="927" t="s">
        <v>725</v>
      </c>
      <c r="B37" s="365">
        <v>15239</v>
      </c>
      <c r="C37" s="365">
        <v>15239</v>
      </c>
      <c r="D37" s="365">
        <v>0</v>
      </c>
      <c r="E37" s="365"/>
      <c r="F37" s="365"/>
      <c r="G37" s="365"/>
      <c r="H37" s="496">
        <f t="shared" si="3"/>
        <v>15239</v>
      </c>
      <c r="I37" s="496">
        <f t="shared" si="3"/>
        <v>15239</v>
      </c>
      <c r="J37" s="496">
        <f t="shared" si="6"/>
        <v>0</v>
      </c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496">
        <f t="shared" si="7"/>
        <v>0</v>
      </c>
      <c r="X37" s="496">
        <f t="shared" si="7"/>
        <v>0</v>
      </c>
      <c r="Y37" s="496">
        <f t="shared" si="7"/>
        <v>0</v>
      </c>
      <c r="Z37" s="496">
        <f t="shared" si="8"/>
        <v>15239</v>
      </c>
      <c r="AA37" s="496">
        <f t="shared" si="8"/>
        <v>15239</v>
      </c>
      <c r="AB37" s="926">
        <f t="shared" si="8"/>
        <v>0</v>
      </c>
    </row>
    <row r="38" spans="1:28" ht="25.5" x14ac:dyDescent="0.2">
      <c r="A38" s="927" t="s">
        <v>726</v>
      </c>
      <c r="B38" s="365"/>
      <c r="C38" s="365"/>
      <c r="D38" s="365"/>
      <c r="E38" s="365"/>
      <c r="F38" s="365"/>
      <c r="G38" s="365"/>
      <c r="H38" s="496">
        <f t="shared" si="3"/>
        <v>0</v>
      </c>
      <c r="I38" s="496">
        <f t="shared" si="3"/>
        <v>0</v>
      </c>
      <c r="J38" s="496">
        <f t="shared" si="6"/>
        <v>0</v>
      </c>
      <c r="K38" s="365">
        <v>650</v>
      </c>
      <c r="L38" s="365">
        <v>737</v>
      </c>
      <c r="M38" s="365">
        <v>737</v>
      </c>
      <c r="N38" s="365"/>
      <c r="O38" s="365"/>
      <c r="P38" s="365"/>
      <c r="Q38" s="365"/>
      <c r="R38" s="365"/>
      <c r="S38" s="365"/>
      <c r="T38" s="365"/>
      <c r="U38" s="365"/>
      <c r="V38" s="365"/>
      <c r="W38" s="496">
        <f t="shared" si="7"/>
        <v>650</v>
      </c>
      <c r="X38" s="496">
        <f t="shared" si="7"/>
        <v>737</v>
      </c>
      <c r="Y38" s="496">
        <f t="shared" si="7"/>
        <v>737</v>
      </c>
      <c r="Z38" s="496">
        <f t="shared" si="8"/>
        <v>650</v>
      </c>
      <c r="AA38" s="496">
        <f t="shared" si="8"/>
        <v>737</v>
      </c>
      <c r="AB38" s="926">
        <f t="shared" si="8"/>
        <v>737</v>
      </c>
    </row>
    <row r="39" spans="1:28" ht="25.5" x14ac:dyDescent="0.2">
      <c r="A39" s="488" t="s">
        <v>727</v>
      </c>
      <c r="B39" s="476"/>
      <c r="C39" s="476"/>
      <c r="D39" s="476"/>
      <c r="E39" s="365"/>
      <c r="F39" s="365"/>
      <c r="G39" s="476"/>
      <c r="H39" s="486">
        <f t="shared" si="3"/>
        <v>0</v>
      </c>
      <c r="I39" s="486">
        <f t="shared" si="3"/>
        <v>0</v>
      </c>
      <c r="J39" s="486">
        <f t="shared" si="6"/>
        <v>0</v>
      </c>
      <c r="K39" s="476"/>
      <c r="L39" s="476"/>
      <c r="M39" s="476"/>
      <c r="N39" s="476">
        <v>0</v>
      </c>
      <c r="O39" s="476">
        <v>13459</v>
      </c>
      <c r="P39" s="476">
        <v>0</v>
      </c>
      <c r="Q39" s="476"/>
      <c r="R39" s="476"/>
      <c r="S39" s="476"/>
      <c r="T39" s="476"/>
      <c r="U39" s="476"/>
      <c r="V39" s="476"/>
      <c r="W39" s="496">
        <f t="shared" si="7"/>
        <v>0</v>
      </c>
      <c r="X39" s="496">
        <f t="shared" si="7"/>
        <v>13459</v>
      </c>
      <c r="Y39" s="496">
        <f t="shared" si="7"/>
        <v>0</v>
      </c>
      <c r="Z39" s="496">
        <f t="shared" si="8"/>
        <v>0</v>
      </c>
      <c r="AA39" s="496">
        <f t="shared" si="8"/>
        <v>13459</v>
      </c>
      <c r="AB39" s="926">
        <f t="shared" si="8"/>
        <v>0</v>
      </c>
    </row>
    <row r="40" spans="1:28" x14ac:dyDescent="0.2">
      <c r="A40" s="488" t="s">
        <v>728</v>
      </c>
      <c r="B40" s="476"/>
      <c r="C40" s="476"/>
      <c r="D40" s="476"/>
      <c r="E40" s="365"/>
      <c r="F40" s="365"/>
      <c r="G40" s="476"/>
      <c r="H40" s="486">
        <f t="shared" si="3"/>
        <v>0</v>
      </c>
      <c r="I40" s="486">
        <f t="shared" si="3"/>
        <v>0</v>
      </c>
      <c r="J40" s="486">
        <f t="shared" si="6"/>
        <v>0</v>
      </c>
      <c r="K40" s="476"/>
      <c r="L40" s="476"/>
      <c r="M40" s="476"/>
      <c r="N40" s="476">
        <v>0</v>
      </c>
      <c r="O40" s="476">
        <v>9629</v>
      </c>
      <c r="P40" s="476">
        <v>0</v>
      </c>
      <c r="Q40" s="476"/>
      <c r="R40" s="476"/>
      <c r="S40" s="476"/>
      <c r="T40" s="476"/>
      <c r="U40" s="476"/>
      <c r="V40" s="476"/>
      <c r="W40" s="496">
        <f t="shared" si="7"/>
        <v>0</v>
      </c>
      <c r="X40" s="496">
        <f t="shared" si="7"/>
        <v>9629</v>
      </c>
      <c r="Y40" s="496">
        <f t="shared" si="7"/>
        <v>0</v>
      </c>
      <c r="Z40" s="496">
        <f t="shared" si="8"/>
        <v>0</v>
      </c>
      <c r="AA40" s="496">
        <f t="shared" si="8"/>
        <v>9629</v>
      </c>
      <c r="AB40" s="926">
        <f t="shared" si="8"/>
        <v>0</v>
      </c>
    </row>
    <row r="41" spans="1:28" ht="25.5" x14ac:dyDescent="0.2">
      <c r="A41" s="488" t="s">
        <v>729</v>
      </c>
      <c r="B41" s="476"/>
      <c r="C41" s="476"/>
      <c r="D41" s="476"/>
      <c r="E41" s="365"/>
      <c r="F41" s="365"/>
      <c r="G41" s="476"/>
      <c r="H41" s="486">
        <f t="shared" si="3"/>
        <v>0</v>
      </c>
      <c r="I41" s="486">
        <f t="shared" si="3"/>
        <v>0</v>
      </c>
      <c r="J41" s="486">
        <f t="shared" si="6"/>
        <v>0</v>
      </c>
      <c r="K41" s="476"/>
      <c r="L41" s="476"/>
      <c r="M41" s="476"/>
      <c r="N41" s="476">
        <v>0</v>
      </c>
      <c r="O41" s="476">
        <v>9079</v>
      </c>
      <c r="P41" s="476">
        <v>9079</v>
      </c>
      <c r="Q41" s="476"/>
      <c r="R41" s="476"/>
      <c r="S41" s="476"/>
      <c r="T41" s="476"/>
      <c r="U41" s="476"/>
      <c r="V41" s="476"/>
      <c r="W41" s="496">
        <f t="shared" si="7"/>
        <v>0</v>
      </c>
      <c r="X41" s="496">
        <f t="shared" si="7"/>
        <v>9079</v>
      </c>
      <c r="Y41" s="496">
        <f t="shared" si="7"/>
        <v>9079</v>
      </c>
      <c r="Z41" s="496">
        <f t="shared" si="8"/>
        <v>0</v>
      </c>
      <c r="AA41" s="496">
        <f t="shared" si="8"/>
        <v>9079</v>
      </c>
      <c r="AB41" s="926">
        <f t="shared" si="8"/>
        <v>9079</v>
      </c>
    </row>
    <row r="42" spans="1:28" x14ac:dyDescent="0.2">
      <c r="A42" s="941" t="s">
        <v>730</v>
      </c>
      <c r="B42" s="476"/>
      <c r="C42" s="476"/>
      <c r="D42" s="476"/>
      <c r="E42" s="365"/>
      <c r="F42" s="365"/>
      <c r="G42" s="476"/>
      <c r="H42" s="486">
        <f t="shared" si="3"/>
        <v>0</v>
      </c>
      <c r="I42" s="486">
        <f t="shared" si="3"/>
        <v>0</v>
      </c>
      <c r="J42" s="486">
        <f t="shared" si="6"/>
        <v>0</v>
      </c>
      <c r="K42" s="476"/>
      <c r="L42" s="476"/>
      <c r="M42" s="476"/>
      <c r="N42" s="476">
        <v>0</v>
      </c>
      <c r="O42" s="476">
        <v>18835</v>
      </c>
      <c r="P42" s="476">
        <v>0</v>
      </c>
      <c r="Q42" s="476"/>
      <c r="R42" s="476"/>
      <c r="S42" s="476"/>
      <c r="T42" s="476"/>
      <c r="U42" s="476"/>
      <c r="V42" s="476"/>
      <c r="W42" s="496">
        <f t="shared" si="7"/>
        <v>0</v>
      </c>
      <c r="X42" s="496">
        <f t="shared" si="7"/>
        <v>18835</v>
      </c>
      <c r="Y42" s="496">
        <f t="shared" si="7"/>
        <v>0</v>
      </c>
      <c r="Z42" s="496">
        <f t="shared" si="8"/>
        <v>0</v>
      </c>
      <c r="AA42" s="496">
        <f t="shared" si="8"/>
        <v>18835</v>
      </c>
      <c r="AB42" s="926">
        <f t="shared" si="8"/>
        <v>0</v>
      </c>
    </row>
    <row r="43" spans="1:28" x14ac:dyDescent="0.2">
      <c r="A43" s="489" t="s">
        <v>731</v>
      </c>
      <c r="B43" s="476"/>
      <c r="C43" s="476"/>
      <c r="D43" s="476"/>
      <c r="E43" s="365"/>
      <c r="F43" s="365"/>
      <c r="G43" s="476"/>
      <c r="H43" s="486">
        <f t="shared" si="3"/>
        <v>0</v>
      </c>
      <c r="I43" s="486">
        <f t="shared" si="3"/>
        <v>0</v>
      </c>
      <c r="J43" s="486">
        <f t="shared" si="6"/>
        <v>0</v>
      </c>
      <c r="K43" s="476"/>
      <c r="L43" s="476"/>
      <c r="M43" s="476"/>
      <c r="N43" s="476">
        <v>0</v>
      </c>
      <c r="O43" s="476">
        <v>9823</v>
      </c>
      <c r="P43" s="476">
        <v>0</v>
      </c>
      <c r="Q43" s="476"/>
      <c r="R43" s="476"/>
      <c r="S43" s="476"/>
      <c r="T43" s="476"/>
      <c r="U43" s="476"/>
      <c r="V43" s="476"/>
      <c r="W43" s="496">
        <f t="shared" si="7"/>
        <v>0</v>
      </c>
      <c r="X43" s="496">
        <f t="shared" si="7"/>
        <v>9823</v>
      </c>
      <c r="Y43" s="496">
        <f t="shared" si="7"/>
        <v>0</v>
      </c>
      <c r="Z43" s="496">
        <f t="shared" si="8"/>
        <v>0</v>
      </c>
      <c r="AA43" s="496">
        <f t="shared" si="8"/>
        <v>9823</v>
      </c>
      <c r="AB43" s="926">
        <f t="shared" si="8"/>
        <v>0</v>
      </c>
    </row>
    <row r="44" spans="1:28" x14ac:dyDescent="0.2">
      <c r="A44" s="489" t="s">
        <v>732</v>
      </c>
      <c r="B44" s="476"/>
      <c r="C44" s="476"/>
      <c r="D44" s="476"/>
      <c r="E44" s="365"/>
      <c r="F44" s="365"/>
      <c r="G44" s="476"/>
      <c r="H44" s="486">
        <f t="shared" si="3"/>
        <v>0</v>
      </c>
      <c r="I44" s="486">
        <f t="shared" si="3"/>
        <v>0</v>
      </c>
      <c r="J44" s="486">
        <f t="shared" si="6"/>
        <v>0</v>
      </c>
      <c r="K44" s="476"/>
      <c r="L44" s="476"/>
      <c r="M44" s="476"/>
      <c r="N44" s="476">
        <v>0</v>
      </c>
      <c r="O44" s="476">
        <v>15882</v>
      </c>
      <c r="P44" s="476">
        <v>0</v>
      </c>
      <c r="Q44" s="476"/>
      <c r="R44" s="476"/>
      <c r="S44" s="476"/>
      <c r="T44" s="476"/>
      <c r="U44" s="476"/>
      <c r="V44" s="476"/>
      <c r="W44" s="496"/>
      <c r="X44" s="496">
        <f t="shared" si="7"/>
        <v>15882</v>
      </c>
      <c r="Y44" s="496">
        <f t="shared" si="7"/>
        <v>0</v>
      </c>
      <c r="Z44" s="496">
        <f t="shared" si="8"/>
        <v>0</v>
      </c>
      <c r="AA44" s="496">
        <f t="shared" si="8"/>
        <v>15882</v>
      </c>
      <c r="AB44" s="926">
        <f t="shared" si="8"/>
        <v>0</v>
      </c>
    </row>
    <row r="45" spans="1:28" x14ac:dyDescent="0.2">
      <c r="A45" s="489" t="s">
        <v>733</v>
      </c>
      <c r="B45" s="476"/>
      <c r="C45" s="476"/>
      <c r="D45" s="476"/>
      <c r="E45" s="365"/>
      <c r="F45" s="365"/>
      <c r="G45" s="476"/>
      <c r="H45" s="486">
        <f t="shared" si="3"/>
        <v>0</v>
      </c>
      <c r="I45" s="486">
        <f t="shared" si="3"/>
        <v>0</v>
      </c>
      <c r="J45" s="486">
        <f t="shared" si="6"/>
        <v>0</v>
      </c>
      <c r="K45" s="476"/>
      <c r="L45" s="476"/>
      <c r="M45" s="476"/>
      <c r="N45" s="476">
        <v>0</v>
      </c>
      <c r="O45" s="476">
        <v>16000</v>
      </c>
      <c r="P45" s="476">
        <v>0</v>
      </c>
      <c r="Q45" s="476"/>
      <c r="R45" s="476"/>
      <c r="S45" s="476"/>
      <c r="T45" s="476"/>
      <c r="U45" s="476"/>
      <c r="V45" s="476"/>
      <c r="W45" s="496">
        <f t="shared" si="7"/>
        <v>0</v>
      </c>
      <c r="X45" s="496">
        <f t="shared" si="7"/>
        <v>16000</v>
      </c>
      <c r="Y45" s="496">
        <f t="shared" si="7"/>
        <v>0</v>
      </c>
      <c r="Z45" s="496">
        <f t="shared" si="8"/>
        <v>0</v>
      </c>
      <c r="AA45" s="496">
        <f t="shared" si="8"/>
        <v>16000</v>
      </c>
      <c r="AB45" s="926">
        <f t="shared" si="8"/>
        <v>0</v>
      </c>
    </row>
    <row r="46" spans="1:28" ht="25.5" x14ac:dyDescent="0.2">
      <c r="A46" s="489" t="s">
        <v>734</v>
      </c>
      <c r="B46" s="476"/>
      <c r="C46" s="476"/>
      <c r="D46" s="476"/>
      <c r="E46" s="365"/>
      <c r="F46" s="365"/>
      <c r="G46" s="476"/>
      <c r="H46" s="486">
        <f t="shared" si="3"/>
        <v>0</v>
      </c>
      <c r="I46" s="486">
        <f t="shared" si="3"/>
        <v>0</v>
      </c>
      <c r="J46" s="486">
        <f t="shared" si="6"/>
        <v>0</v>
      </c>
      <c r="K46" s="476"/>
      <c r="L46" s="476"/>
      <c r="M46" s="476"/>
      <c r="N46" s="476">
        <v>0</v>
      </c>
      <c r="O46" s="476">
        <v>8168</v>
      </c>
      <c r="P46" s="476">
        <v>0</v>
      </c>
      <c r="Q46" s="476"/>
      <c r="R46" s="476"/>
      <c r="S46" s="476"/>
      <c r="T46" s="476"/>
      <c r="U46" s="476"/>
      <c r="V46" s="476"/>
      <c r="W46" s="496">
        <f t="shared" si="7"/>
        <v>0</v>
      </c>
      <c r="X46" s="496">
        <f t="shared" si="7"/>
        <v>8168</v>
      </c>
      <c r="Y46" s="496">
        <f t="shared" si="7"/>
        <v>0</v>
      </c>
      <c r="Z46" s="496">
        <f t="shared" si="8"/>
        <v>0</v>
      </c>
      <c r="AA46" s="496">
        <f t="shared" si="8"/>
        <v>8168</v>
      </c>
      <c r="AB46" s="926">
        <f t="shared" si="8"/>
        <v>0</v>
      </c>
    </row>
    <row r="47" spans="1:28" x14ac:dyDescent="0.2">
      <c r="A47" s="941" t="s">
        <v>735</v>
      </c>
      <c r="B47" s="476"/>
      <c r="C47" s="476"/>
      <c r="D47" s="476"/>
      <c r="E47" s="365"/>
      <c r="F47" s="365"/>
      <c r="G47" s="476"/>
      <c r="H47" s="486">
        <f t="shared" si="3"/>
        <v>0</v>
      </c>
      <c r="I47" s="486">
        <f t="shared" si="3"/>
        <v>0</v>
      </c>
      <c r="J47" s="486">
        <f t="shared" si="6"/>
        <v>0</v>
      </c>
      <c r="K47" s="476"/>
      <c r="L47" s="476"/>
      <c r="M47" s="476"/>
      <c r="N47" s="476">
        <v>0</v>
      </c>
      <c r="O47" s="476">
        <v>27590</v>
      </c>
      <c r="P47" s="476">
        <v>27590</v>
      </c>
      <c r="Q47" s="476"/>
      <c r="R47" s="476"/>
      <c r="S47" s="476"/>
      <c r="T47" s="476"/>
      <c r="U47" s="476"/>
      <c r="V47" s="476"/>
      <c r="W47" s="496">
        <f t="shared" si="7"/>
        <v>0</v>
      </c>
      <c r="X47" s="496">
        <f t="shared" si="7"/>
        <v>27590</v>
      </c>
      <c r="Y47" s="496">
        <f t="shared" si="7"/>
        <v>27590</v>
      </c>
      <c r="Z47" s="496">
        <f t="shared" si="8"/>
        <v>0</v>
      </c>
      <c r="AA47" s="496">
        <f t="shared" si="8"/>
        <v>27590</v>
      </c>
      <c r="AB47" s="926">
        <f t="shared" si="8"/>
        <v>27590</v>
      </c>
    </row>
    <row r="48" spans="1:28" ht="25.5" x14ac:dyDescent="0.2">
      <c r="A48" s="944" t="s">
        <v>736</v>
      </c>
      <c r="B48" s="476"/>
      <c r="C48" s="476"/>
      <c r="D48" s="476"/>
      <c r="E48" s="365"/>
      <c r="F48" s="365"/>
      <c r="G48" s="476"/>
      <c r="H48" s="486"/>
      <c r="I48" s="486"/>
      <c r="J48" s="486"/>
      <c r="K48" s="476"/>
      <c r="L48" s="476"/>
      <c r="M48" s="476"/>
      <c r="N48" s="476">
        <v>0</v>
      </c>
      <c r="O48" s="476">
        <v>12141</v>
      </c>
      <c r="P48" s="476">
        <v>0</v>
      </c>
      <c r="Q48" s="476"/>
      <c r="R48" s="476"/>
      <c r="S48" s="476"/>
      <c r="T48" s="476"/>
      <c r="U48" s="476"/>
      <c r="V48" s="476"/>
      <c r="W48" s="496">
        <f t="shared" si="7"/>
        <v>0</v>
      </c>
      <c r="X48" s="496">
        <f t="shared" si="7"/>
        <v>12141</v>
      </c>
      <c r="Y48" s="496">
        <f t="shared" si="7"/>
        <v>0</v>
      </c>
      <c r="Z48" s="496">
        <f t="shared" si="8"/>
        <v>0</v>
      </c>
      <c r="AA48" s="496">
        <f t="shared" si="8"/>
        <v>12141</v>
      </c>
      <c r="AB48" s="926">
        <f t="shared" si="8"/>
        <v>0</v>
      </c>
    </row>
    <row r="49" spans="1:28" x14ac:dyDescent="0.2">
      <c r="A49" s="937" t="s">
        <v>737</v>
      </c>
      <c r="B49" s="476"/>
      <c r="C49" s="476"/>
      <c r="D49" s="476"/>
      <c r="E49" s="365"/>
      <c r="F49" s="365"/>
      <c r="G49" s="476"/>
      <c r="H49" s="486">
        <f t="shared" si="3"/>
        <v>0</v>
      </c>
      <c r="I49" s="486">
        <f t="shared" si="3"/>
        <v>0</v>
      </c>
      <c r="J49" s="486">
        <f t="shared" si="6"/>
        <v>0</v>
      </c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  <c r="W49" s="496">
        <f t="shared" si="7"/>
        <v>0</v>
      </c>
      <c r="X49" s="496">
        <f t="shared" si="7"/>
        <v>0</v>
      </c>
      <c r="Y49" s="496">
        <f t="shared" si="7"/>
        <v>0</v>
      </c>
      <c r="Z49" s="496">
        <f t="shared" si="8"/>
        <v>0</v>
      </c>
      <c r="AA49" s="496">
        <f t="shared" si="8"/>
        <v>0</v>
      </c>
      <c r="AB49" s="926">
        <f t="shared" si="8"/>
        <v>0</v>
      </c>
    </row>
    <row r="50" spans="1:28" ht="25.5" x14ac:dyDescent="0.2">
      <c r="A50" s="489" t="s">
        <v>738</v>
      </c>
      <c r="B50" s="476"/>
      <c r="C50" s="476"/>
      <c r="D50" s="476"/>
      <c r="E50" s="365"/>
      <c r="F50" s="365"/>
      <c r="G50" s="476"/>
      <c r="H50" s="486">
        <f t="shared" si="3"/>
        <v>0</v>
      </c>
      <c r="I50" s="486">
        <f t="shared" si="3"/>
        <v>0</v>
      </c>
      <c r="J50" s="486">
        <f t="shared" si="6"/>
        <v>0</v>
      </c>
      <c r="K50" s="476"/>
      <c r="L50" s="476"/>
      <c r="M50" s="476"/>
      <c r="N50" s="476">
        <v>56903</v>
      </c>
      <c r="O50" s="476">
        <v>56903</v>
      </c>
      <c r="P50" s="476">
        <f>1016+1524</f>
        <v>2540</v>
      </c>
      <c r="Q50" s="476"/>
      <c r="R50" s="476"/>
      <c r="S50" s="476"/>
      <c r="T50" s="476"/>
      <c r="U50" s="476"/>
      <c r="V50" s="476"/>
      <c r="W50" s="496">
        <f t="shared" si="7"/>
        <v>56903</v>
      </c>
      <c r="X50" s="496">
        <f t="shared" si="7"/>
        <v>56903</v>
      </c>
      <c r="Y50" s="496">
        <f t="shared" si="7"/>
        <v>2540</v>
      </c>
      <c r="Z50" s="496">
        <f t="shared" si="8"/>
        <v>56903</v>
      </c>
      <c r="AA50" s="496">
        <f t="shared" si="8"/>
        <v>56903</v>
      </c>
      <c r="AB50" s="926">
        <f t="shared" si="8"/>
        <v>2540</v>
      </c>
    </row>
    <row r="51" spans="1:28" ht="25.5" x14ac:dyDescent="0.2">
      <c r="A51" s="490" t="s">
        <v>739</v>
      </c>
      <c r="B51" s="476"/>
      <c r="C51" s="476"/>
      <c r="D51" s="476"/>
      <c r="E51" s="365"/>
      <c r="F51" s="365"/>
      <c r="G51" s="476"/>
      <c r="H51" s="486">
        <f t="shared" si="3"/>
        <v>0</v>
      </c>
      <c r="I51" s="486">
        <f t="shared" si="3"/>
        <v>0</v>
      </c>
      <c r="J51" s="486">
        <f t="shared" si="6"/>
        <v>0</v>
      </c>
      <c r="K51" s="476"/>
      <c r="L51" s="476"/>
      <c r="M51" s="476"/>
      <c r="N51" s="476">
        <v>0</v>
      </c>
      <c r="O51" s="476">
        <v>49562</v>
      </c>
      <c r="P51" s="476">
        <v>48091</v>
      </c>
      <c r="Q51" s="476"/>
      <c r="R51" s="476"/>
      <c r="S51" s="476"/>
      <c r="T51" s="476"/>
      <c r="U51" s="476"/>
      <c r="V51" s="476"/>
      <c r="W51" s="496">
        <f t="shared" si="7"/>
        <v>0</v>
      </c>
      <c r="X51" s="496">
        <f t="shared" si="7"/>
        <v>49562</v>
      </c>
      <c r="Y51" s="496">
        <f t="shared" si="7"/>
        <v>48091</v>
      </c>
      <c r="Z51" s="496">
        <f t="shared" si="8"/>
        <v>0</v>
      </c>
      <c r="AA51" s="496">
        <f t="shared" si="8"/>
        <v>49562</v>
      </c>
      <c r="AB51" s="926">
        <f t="shared" si="8"/>
        <v>48091</v>
      </c>
    </row>
    <row r="52" spans="1:28" x14ac:dyDescent="0.2">
      <c r="A52" s="491" t="s">
        <v>740</v>
      </c>
      <c r="B52" s="476"/>
      <c r="C52" s="476"/>
      <c r="D52" s="476"/>
      <c r="E52" s="365"/>
      <c r="F52" s="365"/>
      <c r="G52" s="476"/>
      <c r="H52" s="486">
        <f t="shared" si="3"/>
        <v>0</v>
      </c>
      <c r="I52" s="486">
        <f t="shared" si="3"/>
        <v>0</v>
      </c>
      <c r="J52" s="486">
        <f t="shared" si="6"/>
        <v>0</v>
      </c>
      <c r="K52" s="476"/>
      <c r="L52" s="476"/>
      <c r="M52" s="476"/>
      <c r="N52" s="476">
        <v>0</v>
      </c>
      <c r="O52" s="476">
        <v>10000</v>
      </c>
      <c r="P52" s="476">
        <v>9855</v>
      </c>
      <c r="Q52" s="476"/>
      <c r="R52" s="476"/>
      <c r="S52" s="476"/>
      <c r="T52" s="476"/>
      <c r="U52" s="476"/>
      <c r="V52" s="476"/>
      <c r="W52" s="496">
        <f t="shared" si="7"/>
        <v>0</v>
      </c>
      <c r="X52" s="496">
        <f t="shared" si="7"/>
        <v>10000</v>
      </c>
      <c r="Y52" s="496">
        <f t="shared" si="7"/>
        <v>9855</v>
      </c>
      <c r="Z52" s="496">
        <f t="shared" si="8"/>
        <v>0</v>
      </c>
      <c r="AA52" s="496">
        <f t="shared" si="8"/>
        <v>10000</v>
      </c>
      <c r="AB52" s="926">
        <f t="shared" si="8"/>
        <v>9855</v>
      </c>
    </row>
    <row r="53" spans="1:28" x14ac:dyDescent="0.2">
      <c r="A53" s="938" t="s">
        <v>741</v>
      </c>
      <c r="B53" s="476"/>
      <c r="C53" s="476"/>
      <c r="D53" s="476"/>
      <c r="E53" s="365"/>
      <c r="F53" s="365"/>
      <c r="G53" s="476"/>
      <c r="H53" s="486">
        <f t="shared" si="3"/>
        <v>0</v>
      </c>
      <c r="I53" s="486">
        <f t="shared" si="3"/>
        <v>0</v>
      </c>
      <c r="J53" s="486">
        <f t="shared" si="6"/>
        <v>0</v>
      </c>
      <c r="K53" s="476">
        <v>0</v>
      </c>
      <c r="L53" s="476">
        <v>3849</v>
      </c>
      <c r="M53" s="476">
        <v>3849</v>
      </c>
      <c r="N53" s="476"/>
      <c r="O53" s="476"/>
      <c r="P53" s="476"/>
      <c r="Q53" s="476"/>
      <c r="R53" s="476"/>
      <c r="S53" s="476"/>
      <c r="T53" s="476"/>
      <c r="U53" s="476"/>
      <c r="V53" s="476"/>
      <c r="W53" s="496">
        <f t="shared" si="7"/>
        <v>0</v>
      </c>
      <c r="X53" s="496">
        <f t="shared" si="7"/>
        <v>3849</v>
      </c>
      <c r="Y53" s="496">
        <f t="shared" si="7"/>
        <v>3849</v>
      </c>
      <c r="Z53" s="496">
        <f t="shared" si="8"/>
        <v>0</v>
      </c>
      <c r="AA53" s="496">
        <f t="shared" si="8"/>
        <v>3849</v>
      </c>
      <c r="AB53" s="926">
        <f t="shared" si="8"/>
        <v>3849</v>
      </c>
    </row>
    <row r="54" spans="1:28" x14ac:dyDescent="0.2">
      <c r="A54" s="945" t="s">
        <v>742</v>
      </c>
      <c r="B54" s="476"/>
      <c r="C54" s="476"/>
      <c r="D54" s="476"/>
      <c r="E54" s="365"/>
      <c r="F54" s="365"/>
      <c r="G54" s="476"/>
      <c r="H54" s="486">
        <f t="shared" si="3"/>
        <v>0</v>
      </c>
      <c r="I54" s="486">
        <f t="shared" si="3"/>
        <v>0</v>
      </c>
      <c r="J54" s="486">
        <f t="shared" si="6"/>
        <v>0</v>
      </c>
      <c r="K54" s="476"/>
      <c r="L54" s="476"/>
      <c r="M54" s="476"/>
      <c r="N54" s="476">
        <v>0</v>
      </c>
      <c r="O54" s="476">
        <v>5715</v>
      </c>
      <c r="P54" s="476">
        <v>0</v>
      </c>
      <c r="Q54" s="476"/>
      <c r="R54" s="476"/>
      <c r="S54" s="476"/>
      <c r="T54" s="476"/>
      <c r="U54" s="476"/>
      <c r="V54" s="476"/>
      <c r="W54" s="496">
        <f t="shared" si="7"/>
        <v>0</v>
      </c>
      <c r="X54" s="496">
        <f t="shared" si="7"/>
        <v>5715</v>
      </c>
      <c r="Y54" s="496">
        <f t="shared" si="7"/>
        <v>0</v>
      </c>
      <c r="Z54" s="496">
        <f t="shared" si="8"/>
        <v>0</v>
      </c>
      <c r="AA54" s="496">
        <f t="shared" si="8"/>
        <v>5715</v>
      </c>
      <c r="AB54" s="926">
        <f t="shared" si="8"/>
        <v>0</v>
      </c>
    </row>
    <row r="55" spans="1:28" x14ac:dyDescent="0.2">
      <c r="A55" s="937" t="s">
        <v>743</v>
      </c>
      <c r="B55" s="476"/>
      <c r="C55" s="476"/>
      <c r="D55" s="476"/>
      <c r="E55" s="365"/>
      <c r="F55" s="365"/>
      <c r="G55" s="476"/>
      <c r="H55" s="486">
        <f t="shared" si="3"/>
        <v>0</v>
      </c>
      <c r="I55" s="486">
        <f t="shared" si="3"/>
        <v>0</v>
      </c>
      <c r="J55" s="486">
        <f t="shared" si="6"/>
        <v>0</v>
      </c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96">
        <f t="shared" si="7"/>
        <v>0</v>
      </c>
      <c r="X55" s="496">
        <f t="shared" si="7"/>
        <v>0</v>
      </c>
      <c r="Y55" s="496">
        <f t="shared" si="7"/>
        <v>0</v>
      </c>
      <c r="Z55" s="496">
        <f t="shared" si="8"/>
        <v>0</v>
      </c>
      <c r="AA55" s="496">
        <f t="shared" si="8"/>
        <v>0</v>
      </c>
      <c r="AB55" s="926">
        <f t="shared" si="8"/>
        <v>0</v>
      </c>
    </row>
    <row r="56" spans="1:28" x14ac:dyDescent="0.2">
      <c r="A56" s="927" t="s">
        <v>744</v>
      </c>
      <c r="B56" s="476">
        <v>1135</v>
      </c>
      <c r="C56" s="476">
        <v>0</v>
      </c>
      <c r="D56" s="476">
        <v>0</v>
      </c>
      <c r="E56" s="365"/>
      <c r="F56" s="365"/>
      <c r="G56" s="476"/>
      <c r="H56" s="486">
        <f t="shared" si="3"/>
        <v>1135</v>
      </c>
      <c r="I56" s="486">
        <f t="shared" si="3"/>
        <v>0</v>
      </c>
      <c r="J56" s="486">
        <f t="shared" si="6"/>
        <v>0</v>
      </c>
      <c r="K56" s="476"/>
      <c r="L56" s="476"/>
      <c r="M56" s="476"/>
      <c r="N56" s="476">
        <v>0</v>
      </c>
      <c r="O56" s="476">
        <v>11135</v>
      </c>
      <c r="P56" s="476">
        <v>0</v>
      </c>
      <c r="Q56" s="476"/>
      <c r="R56" s="476"/>
      <c r="S56" s="476"/>
      <c r="T56" s="476"/>
      <c r="U56" s="476"/>
      <c r="V56" s="476"/>
      <c r="W56" s="496">
        <f t="shared" si="7"/>
        <v>0</v>
      </c>
      <c r="X56" s="496">
        <f t="shared" si="7"/>
        <v>11135</v>
      </c>
      <c r="Y56" s="496">
        <f t="shared" si="7"/>
        <v>0</v>
      </c>
      <c r="Z56" s="496">
        <f t="shared" si="8"/>
        <v>1135</v>
      </c>
      <c r="AA56" s="496">
        <f t="shared" si="8"/>
        <v>11135</v>
      </c>
      <c r="AB56" s="926">
        <f t="shared" si="8"/>
        <v>0</v>
      </c>
    </row>
    <row r="57" spans="1:28" x14ac:dyDescent="0.2">
      <c r="A57" s="927" t="s">
        <v>745</v>
      </c>
      <c r="B57" s="476"/>
      <c r="C57" s="476"/>
      <c r="D57" s="476"/>
      <c r="E57" s="365"/>
      <c r="F57" s="365"/>
      <c r="G57" s="476"/>
      <c r="H57" s="486">
        <f t="shared" si="3"/>
        <v>0</v>
      </c>
      <c r="I57" s="486">
        <f t="shared" si="3"/>
        <v>0</v>
      </c>
      <c r="J57" s="486">
        <f t="shared" si="6"/>
        <v>0</v>
      </c>
      <c r="K57" s="476"/>
      <c r="L57" s="476"/>
      <c r="M57" s="476"/>
      <c r="N57" s="476">
        <v>5500</v>
      </c>
      <c r="O57" s="476">
        <v>5856</v>
      </c>
      <c r="P57" s="476">
        <v>5856</v>
      </c>
      <c r="Q57" s="476"/>
      <c r="R57" s="476"/>
      <c r="S57" s="476"/>
      <c r="T57" s="476"/>
      <c r="U57" s="476"/>
      <c r="V57" s="476"/>
      <c r="W57" s="496">
        <f t="shared" si="7"/>
        <v>5500</v>
      </c>
      <c r="X57" s="496">
        <f t="shared" si="7"/>
        <v>5856</v>
      </c>
      <c r="Y57" s="496">
        <f t="shared" si="7"/>
        <v>5856</v>
      </c>
      <c r="Z57" s="496">
        <f t="shared" si="8"/>
        <v>5500</v>
      </c>
      <c r="AA57" s="496">
        <f t="shared" si="8"/>
        <v>5856</v>
      </c>
      <c r="AB57" s="926">
        <f t="shared" si="8"/>
        <v>5856</v>
      </c>
    </row>
    <row r="58" spans="1:28" ht="30" customHeight="1" x14ac:dyDescent="0.2">
      <c r="A58" s="489" t="s">
        <v>746</v>
      </c>
      <c r="B58" s="476"/>
      <c r="C58" s="476"/>
      <c r="D58" s="476"/>
      <c r="E58" s="365"/>
      <c r="F58" s="365"/>
      <c r="G58" s="476"/>
      <c r="H58" s="486">
        <f t="shared" si="3"/>
        <v>0</v>
      </c>
      <c r="I58" s="486">
        <f t="shared" si="3"/>
        <v>0</v>
      </c>
      <c r="J58" s="486">
        <f t="shared" si="6"/>
        <v>0</v>
      </c>
      <c r="K58" s="476">
        <v>0</v>
      </c>
      <c r="L58" s="476">
        <v>54533</v>
      </c>
      <c r="M58" s="476">
        <v>0</v>
      </c>
      <c r="N58" s="476"/>
      <c r="O58" s="476"/>
      <c r="P58" s="476"/>
      <c r="Q58" s="476"/>
      <c r="R58" s="476"/>
      <c r="S58" s="476"/>
      <c r="T58" s="476"/>
      <c r="U58" s="476"/>
      <c r="V58" s="476"/>
      <c r="W58" s="496">
        <f t="shared" si="7"/>
        <v>0</v>
      </c>
      <c r="X58" s="496">
        <f t="shared" si="7"/>
        <v>54533</v>
      </c>
      <c r="Y58" s="496">
        <f t="shared" si="7"/>
        <v>0</v>
      </c>
      <c r="Z58" s="496">
        <f t="shared" si="8"/>
        <v>0</v>
      </c>
      <c r="AA58" s="496">
        <f t="shared" si="8"/>
        <v>54533</v>
      </c>
      <c r="AB58" s="926">
        <f t="shared" si="8"/>
        <v>0</v>
      </c>
    </row>
    <row r="59" spans="1:28" x14ac:dyDescent="0.2">
      <c r="A59" s="937" t="s">
        <v>747</v>
      </c>
      <c r="B59" s="476"/>
      <c r="C59" s="476"/>
      <c r="D59" s="476"/>
      <c r="E59" s="365"/>
      <c r="F59" s="365"/>
      <c r="G59" s="476"/>
      <c r="H59" s="486">
        <f t="shared" si="3"/>
        <v>0</v>
      </c>
      <c r="I59" s="486">
        <f t="shared" si="3"/>
        <v>0</v>
      </c>
      <c r="J59" s="486">
        <f t="shared" si="6"/>
        <v>0</v>
      </c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496">
        <f t="shared" si="7"/>
        <v>0</v>
      </c>
      <c r="X59" s="496">
        <f t="shared" si="7"/>
        <v>0</v>
      </c>
      <c r="Y59" s="496">
        <f t="shared" si="7"/>
        <v>0</v>
      </c>
      <c r="Z59" s="496">
        <f t="shared" si="8"/>
        <v>0</v>
      </c>
      <c r="AA59" s="496">
        <f t="shared" si="8"/>
        <v>0</v>
      </c>
      <c r="AB59" s="926">
        <f t="shared" si="8"/>
        <v>0</v>
      </c>
    </row>
    <row r="60" spans="1:28" x14ac:dyDescent="0.2">
      <c r="A60" s="489" t="s">
        <v>748</v>
      </c>
      <c r="B60" s="476"/>
      <c r="C60" s="476"/>
      <c r="D60" s="476"/>
      <c r="E60" s="365"/>
      <c r="F60" s="365"/>
      <c r="G60" s="476"/>
      <c r="H60" s="486">
        <f t="shared" si="3"/>
        <v>0</v>
      </c>
      <c r="I60" s="486">
        <f t="shared" si="3"/>
        <v>0</v>
      </c>
      <c r="J60" s="486">
        <f t="shared" si="6"/>
        <v>0</v>
      </c>
      <c r="K60" s="476"/>
      <c r="L60" s="476"/>
      <c r="M60" s="476"/>
      <c r="N60" s="476">
        <v>4000</v>
      </c>
      <c r="O60" s="476">
        <v>4000</v>
      </c>
      <c r="P60" s="476">
        <v>0</v>
      </c>
      <c r="Q60" s="476"/>
      <c r="R60" s="476"/>
      <c r="S60" s="476"/>
      <c r="T60" s="476"/>
      <c r="U60" s="476"/>
      <c r="V60" s="476"/>
      <c r="W60" s="496">
        <f t="shared" si="7"/>
        <v>4000</v>
      </c>
      <c r="X60" s="496">
        <f t="shared" si="7"/>
        <v>4000</v>
      </c>
      <c r="Y60" s="496">
        <f t="shared" si="7"/>
        <v>0</v>
      </c>
      <c r="Z60" s="496">
        <f t="shared" si="8"/>
        <v>4000</v>
      </c>
      <c r="AA60" s="496">
        <f t="shared" si="8"/>
        <v>4000</v>
      </c>
      <c r="AB60" s="926">
        <f t="shared" si="8"/>
        <v>0</v>
      </c>
    </row>
    <row r="61" spans="1:28" x14ac:dyDescent="0.2">
      <c r="A61" s="941" t="s">
        <v>749</v>
      </c>
      <c r="B61" s="476"/>
      <c r="C61" s="476"/>
      <c r="D61" s="476"/>
      <c r="E61" s="365"/>
      <c r="F61" s="365"/>
      <c r="G61" s="476"/>
      <c r="H61" s="486">
        <f t="shared" si="3"/>
        <v>0</v>
      </c>
      <c r="I61" s="486">
        <f t="shared" si="3"/>
        <v>0</v>
      </c>
      <c r="J61" s="486">
        <f t="shared" si="6"/>
        <v>0</v>
      </c>
      <c r="K61" s="476">
        <v>0</v>
      </c>
      <c r="L61" s="476">
        <v>57150</v>
      </c>
      <c r="M61" s="476">
        <v>0</v>
      </c>
      <c r="N61" s="476"/>
      <c r="O61" s="476"/>
      <c r="P61" s="476"/>
      <c r="Q61" s="476"/>
      <c r="R61" s="476"/>
      <c r="S61" s="476"/>
      <c r="T61" s="476"/>
      <c r="U61" s="476"/>
      <c r="V61" s="476"/>
      <c r="W61" s="496">
        <f t="shared" si="7"/>
        <v>0</v>
      </c>
      <c r="X61" s="496">
        <f t="shared" si="7"/>
        <v>57150</v>
      </c>
      <c r="Y61" s="496">
        <f t="shared" si="7"/>
        <v>0</v>
      </c>
      <c r="Z61" s="496">
        <f t="shared" si="8"/>
        <v>0</v>
      </c>
      <c r="AA61" s="496">
        <f t="shared" si="8"/>
        <v>57150</v>
      </c>
      <c r="AB61" s="926">
        <f t="shared" si="8"/>
        <v>0</v>
      </c>
    </row>
    <row r="62" spans="1:28" x14ac:dyDescent="0.2">
      <c r="A62" s="941" t="s">
        <v>750</v>
      </c>
      <c r="B62" s="365"/>
      <c r="C62" s="365"/>
      <c r="D62" s="365"/>
      <c r="E62" s="365"/>
      <c r="F62" s="365"/>
      <c r="G62" s="365"/>
      <c r="H62" s="496">
        <f t="shared" si="3"/>
        <v>0</v>
      </c>
      <c r="I62" s="496">
        <f t="shared" si="3"/>
        <v>0</v>
      </c>
      <c r="J62" s="496">
        <f t="shared" si="6"/>
        <v>0</v>
      </c>
      <c r="K62" s="365">
        <v>0</v>
      </c>
      <c r="L62" s="365">
        <v>50000</v>
      </c>
      <c r="M62" s="365">
        <v>0</v>
      </c>
      <c r="N62" s="365"/>
      <c r="O62" s="365"/>
      <c r="P62" s="365"/>
      <c r="Q62" s="365"/>
      <c r="R62" s="365"/>
      <c r="S62" s="365"/>
      <c r="T62" s="365"/>
      <c r="U62" s="365"/>
      <c r="V62" s="365"/>
      <c r="W62" s="496">
        <f t="shared" si="7"/>
        <v>0</v>
      </c>
      <c r="X62" s="496">
        <f t="shared" si="7"/>
        <v>50000</v>
      </c>
      <c r="Y62" s="496">
        <f t="shared" si="7"/>
        <v>0</v>
      </c>
      <c r="Z62" s="496">
        <f t="shared" si="8"/>
        <v>0</v>
      </c>
      <c r="AA62" s="496">
        <f t="shared" si="8"/>
        <v>50000</v>
      </c>
      <c r="AB62" s="926">
        <f t="shared" si="8"/>
        <v>0</v>
      </c>
    </row>
    <row r="63" spans="1:28" x14ac:dyDescent="0.2">
      <c r="A63" s="935" t="s">
        <v>751</v>
      </c>
      <c r="B63" s="365"/>
      <c r="C63" s="365"/>
      <c r="D63" s="365"/>
      <c r="E63" s="365"/>
      <c r="F63" s="365"/>
      <c r="G63" s="365"/>
      <c r="H63" s="496">
        <f t="shared" si="3"/>
        <v>0</v>
      </c>
      <c r="I63" s="496">
        <f t="shared" si="3"/>
        <v>0</v>
      </c>
      <c r="J63" s="496">
        <f t="shared" si="6"/>
        <v>0</v>
      </c>
      <c r="K63" s="365"/>
      <c r="L63" s="365"/>
      <c r="M63" s="365"/>
      <c r="N63" s="365"/>
      <c r="O63" s="365"/>
      <c r="P63" s="365"/>
      <c r="Q63" s="365"/>
      <c r="R63" s="365"/>
      <c r="S63" s="365"/>
      <c r="T63" s="365"/>
      <c r="U63" s="365"/>
      <c r="V63" s="365"/>
      <c r="W63" s="496">
        <f t="shared" si="7"/>
        <v>0</v>
      </c>
      <c r="X63" s="496">
        <f t="shared" si="7"/>
        <v>0</v>
      </c>
      <c r="Y63" s="496">
        <f t="shared" si="7"/>
        <v>0</v>
      </c>
      <c r="Z63" s="496">
        <f t="shared" si="8"/>
        <v>0</v>
      </c>
      <c r="AA63" s="496">
        <f t="shared" si="8"/>
        <v>0</v>
      </c>
      <c r="AB63" s="926">
        <f t="shared" si="8"/>
        <v>0</v>
      </c>
    </row>
    <row r="64" spans="1:28" x14ac:dyDescent="0.2">
      <c r="A64" s="927" t="s">
        <v>752</v>
      </c>
      <c r="B64" s="476"/>
      <c r="C64" s="476"/>
      <c r="D64" s="476"/>
      <c r="E64" s="365"/>
      <c r="F64" s="365"/>
      <c r="G64" s="476"/>
      <c r="H64" s="486">
        <f t="shared" si="3"/>
        <v>0</v>
      </c>
      <c r="I64" s="486">
        <f t="shared" si="3"/>
        <v>0</v>
      </c>
      <c r="J64" s="486">
        <f t="shared" si="6"/>
        <v>0</v>
      </c>
      <c r="K64" s="476"/>
      <c r="L64" s="476"/>
      <c r="M64" s="476"/>
      <c r="N64" s="476">
        <v>3543</v>
      </c>
      <c r="O64" s="476">
        <v>3543</v>
      </c>
      <c r="P64" s="476">
        <v>2540</v>
      </c>
      <c r="Q64" s="476"/>
      <c r="R64" s="476"/>
      <c r="S64" s="476"/>
      <c r="T64" s="476"/>
      <c r="U64" s="476"/>
      <c r="V64" s="476"/>
      <c r="W64" s="496">
        <f t="shared" si="7"/>
        <v>3543</v>
      </c>
      <c r="X64" s="496">
        <f t="shared" si="7"/>
        <v>3543</v>
      </c>
      <c r="Y64" s="496">
        <f t="shared" si="7"/>
        <v>2540</v>
      </c>
      <c r="Z64" s="496">
        <f t="shared" si="8"/>
        <v>3543</v>
      </c>
      <c r="AA64" s="496">
        <f t="shared" si="8"/>
        <v>3543</v>
      </c>
      <c r="AB64" s="926">
        <f t="shared" si="8"/>
        <v>2540</v>
      </c>
    </row>
    <row r="65" spans="1:28" x14ac:dyDescent="0.2">
      <c r="A65" s="489" t="s">
        <v>753</v>
      </c>
      <c r="B65" s="476"/>
      <c r="C65" s="476"/>
      <c r="D65" s="476"/>
      <c r="E65" s="365"/>
      <c r="F65" s="365"/>
      <c r="G65" s="476"/>
      <c r="H65" s="486">
        <f t="shared" si="3"/>
        <v>0</v>
      </c>
      <c r="I65" s="486">
        <f t="shared" si="3"/>
        <v>0</v>
      </c>
      <c r="J65" s="486">
        <f t="shared" si="6"/>
        <v>0</v>
      </c>
      <c r="K65" s="476"/>
      <c r="L65" s="476"/>
      <c r="M65" s="476"/>
      <c r="N65" s="476">
        <v>2756</v>
      </c>
      <c r="O65" s="476">
        <v>2756</v>
      </c>
      <c r="P65" s="476">
        <v>0</v>
      </c>
      <c r="Q65" s="476"/>
      <c r="R65" s="476"/>
      <c r="S65" s="476"/>
      <c r="T65" s="476"/>
      <c r="U65" s="476"/>
      <c r="V65" s="476"/>
      <c r="W65" s="496">
        <f t="shared" si="7"/>
        <v>2756</v>
      </c>
      <c r="X65" s="496">
        <f t="shared" si="7"/>
        <v>2756</v>
      </c>
      <c r="Y65" s="496">
        <f t="shared" si="7"/>
        <v>0</v>
      </c>
      <c r="Z65" s="496">
        <f t="shared" si="8"/>
        <v>2756</v>
      </c>
      <c r="AA65" s="496">
        <f t="shared" si="8"/>
        <v>2756</v>
      </c>
      <c r="AB65" s="926">
        <f t="shared" si="8"/>
        <v>0</v>
      </c>
    </row>
    <row r="66" spans="1:28" x14ac:dyDescent="0.2">
      <c r="A66" s="489" t="s">
        <v>754</v>
      </c>
      <c r="B66" s="476"/>
      <c r="C66" s="476"/>
      <c r="D66" s="476"/>
      <c r="E66" s="365"/>
      <c r="F66" s="365"/>
      <c r="G66" s="476"/>
      <c r="H66" s="486">
        <f t="shared" si="3"/>
        <v>0</v>
      </c>
      <c r="I66" s="486">
        <f t="shared" si="3"/>
        <v>0</v>
      </c>
      <c r="J66" s="486">
        <f t="shared" si="6"/>
        <v>0</v>
      </c>
      <c r="K66" s="476"/>
      <c r="L66" s="476"/>
      <c r="M66" s="476"/>
      <c r="N66" s="476">
        <v>2000</v>
      </c>
      <c r="O66" s="476">
        <v>2000</v>
      </c>
      <c r="P66" s="476">
        <v>0</v>
      </c>
      <c r="Q66" s="476"/>
      <c r="R66" s="476"/>
      <c r="S66" s="476"/>
      <c r="T66" s="476"/>
      <c r="U66" s="476"/>
      <c r="V66" s="476"/>
      <c r="W66" s="496">
        <f t="shared" si="7"/>
        <v>2000</v>
      </c>
      <c r="X66" s="496">
        <f t="shared" si="7"/>
        <v>2000</v>
      </c>
      <c r="Y66" s="496">
        <f t="shared" si="7"/>
        <v>0</v>
      </c>
      <c r="Z66" s="496">
        <f t="shared" si="8"/>
        <v>2000</v>
      </c>
      <c r="AA66" s="496">
        <f t="shared" si="8"/>
        <v>2000</v>
      </c>
      <c r="AB66" s="926">
        <f t="shared" si="8"/>
        <v>0</v>
      </c>
    </row>
    <row r="67" spans="1:28" x14ac:dyDescent="0.2">
      <c r="A67" s="489" t="s">
        <v>755</v>
      </c>
      <c r="B67" s="476"/>
      <c r="C67" s="476"/>
      <c r="D67" s="476"/>
      <c r="E67" s="365"/>
      <c r="F67" s="365"/>
      <c r="G67" s="476"/>
      <c r="H67" s="486">
        <f t="shared" si="3"/>
        <v>0</v>
      </c>
      <c r="I67" s="486">
        <f t="shared" si="3"/>
        <v>0</v>
      </c>
      <c r="J67" s="486">
        <f t="shared" si="6"/>
        <v>0</v>
      </c>
      <c r="K67" s="476"/>
      <c r="L67" s="476"/>
      <c r="M67" s="476"/>
      <c r="N67" s="476">
        <v>1181</v>
      </c>
      <c r="O67" s="476">
        <v>1181</v>
      </c>
      <c r="P67" s="476">
        <v>0</v>
      </c>
      <c r="Q67" s="476"/>
      <c r="R67" s="476"/>
      <c r="S67" s="476"/>
      <c r="T67" s="476"/>
      <c r="U67" s="476"/>
      <c r="V67" s="476"/>
      <c r="W67" s="496">
        <f t="shared" si="7"/>
        <v>1181</v>
      </c>
      <c r="X67" s="496">
        <f t="shared" si="7"/>
        <v>1181</v>
      </c>
      <c r="Y67" s="496">
        <f t="shared" si="7"/>
        <v>0</v>
      </c>
      <c r="Z67" s="496">
        <f t="shared" si="8"/>
        <v>1181</v>
      </c>
      <c r="AA67" s="496">
        <f t="shared" si="8"/>
        <v>1181</v>
      </c>
      <c r="AB67" s="926">
        <f t="shared" si="8"/>
        <v>0</v>
      </c>
    </row>
    <row r="68" spans="1:28" x14ac:dyDescent="0.2">
      <c r="A68" s="489" t="s">
        <v>756</v>
      </c>
      <c r="B68" s="476"/>
      <c r="C68" s="476"/>
      <c r="D68" s="476"/>
      <c r="E68" s="365"/>
      <c r="F68" s="365"/>
      <c r="G68" s="476"/>
      <c r="H68" s="486">
        <f t="shared" si="3"/>
        <v>0</v>
      </c>
      <c r="I68" s="486">
        <f t="shared" si="3"/>
        <v>0</v>
      </c>
      <c r="J68" s="486">
        <f t="shared" si="6"/>
        <v>0</v>
      </c>
      <c r="K68" s="476"/>
      <c r="L68" s="476"/>
      <c r="M68" s="476"/>
      <c r="N68" s="476">
        <v>1181</v>
      </c>
      <c r="O68" s="476">
        <v>1181</v>
      </c>
      <c r="P68" s="476">
        <v>0</v>
      </c>
      <c r="Q68" s="476"/>
      <c r="R68" s="476"/>
      <c r="S68" s="476"/>
      <c r="T68" s="476"/>
      <c r="U68" s="476"/>
      <c r="V68" s="476"/>
      <c r="W68" s="496">
        <f t="shared" si="7"/>
        <v>1181</v>
      </c>
      <c r="X68" s="496">
        <f t="shared" si="7"/>
        <v>1181</v>
      </c>
      <c r="Y68" s="496">
        <f t="shared" si="7"/>
        <v>0</v>
      </c>
      <c r="Z68" s="496">
        <f t="shared" si="8"/>
        <v>1181</v>
      </c>
      <c r="AA68" s="496">
        <f t="shared" si="8"/>
        <v>1181</v>
      </c>
      <c r="AB68" s="926">
        <f t="shared" si="8"/>
        <v>0</v>
      </c>
    </row>
    <row r="69" spans="1:28" x14ac:dyDescent="0.2">
      <c r="A69" s="489" t="s">
        <v>757</v>
      </c>
      <c r="B69" s="476"/>
      <c r="C69" s="476"/>
      <c r="D69" s="476"/>
      <c r="E69" s="365"/>
      <c r="F69" s="365"/>
      <c r="G69" s="476"/>
      <c r="H69" s="486">
        <f t="shared" si="3"/>
        <v>0</v>
      </c>
      <c r="I69" s="486">
        <f t="shared" si="3"/>
        <v>0</v>
      </c>
      <c r="J69" s="486">
        <f t="shared" si="6"/>
        <v>0</v>
      </c>
      <c r="K69" s="476"/>
      <c r="L69" s="476"/>
      <c r="M69" s="476"/>
      <c r="N69" s="476">
        <v>1181</v>
      </c>
      <c r="O69" s="476">
        <v>1181</v>
      </c>
      <c r="P69" s="476">
        <v>0</v>
      </c>
      <c r="Q69" s="476"/>
      <c r="R69" s="476"/>
      <c r="S69" s="476"/>
      <c r="T69" s="476"/>
      <c r="U69" s="476"/>
      <c r="V69" s="476"/>
      <c r="W69" s="496">
        <f t="shared" si="7"/>
        <v>1181</v>
      </c>
      <c r="X69" s="496">
        <f t="shared" si="7"/>
        <v>1181</v>
      </c>
      <c r="Y69" s="496">
        <f t="shared" si="7"/>
        <v>0</v>
      </c>
      <c r="Z69" s="496">
        <f t="shared" si="8"/>
        <v>1181</v>
      </c>
      <c r="AA69" s="496">
        <f t="shared" si="8"/>
        <v>1181</v>
      </c>
      <c r="AB69" s="926">
        <f t="shared" si="8"/>
        <v>0</v>
      </c>
    </row>
    <row r="70" spans="1:28" x14ac:dyDescent="0.2">
      <c r="A70" s="489" t="s">
        <v>758</v>
      </c>
      <c r="B70" s="476"/>
      <c r="C70" s="476"/>
      <c r="D70" s="476"/>
      <c r="E70" s="365"/>
      <c r="F70" s="365"/>
      <c r="G70" s="476"/>
      <c r="H70" s="486">
        <f t="shared" si="3"/>
        <v>0</v>
      </c>
      <c r="I70" s="486">
        <f t="shared" si="3"/>
        <v>0</v>
      </c>
      <c r="J70" s="486">
        <f t="shared" si="6"/>
        <v>0</v>
      </c>
      <c r="K70" s="476"/>
      <c r="L70" s="476"/>
      <c r="M70" s="476"/>
      <c r="N70" s="476">
        <v>50000</v>
      </c>
      <c r="O70" s="476">
        <v>0</v>
      </c>
      <c r="P70" s="476">
        <v>0</v>
      </c>
      <c r="Q70" s="476"/>
      <c r="R70" s="476"/>
      <c r="S70" s="476"/>
      <c r="T70" s="476"/>
      <c r="U70" s="476"/>
      <c r="V70" s="476"/>
      <c r="W70" s="496">
        <f t="shared" si="7"/>
        <v>50000</v>
      </c>
      <c r="X70" s="496">
        <f t="shared" si="7"/>
        <v>0</v>
      </c>
      <c r="Y70" s="496">
        <f t="shared" si="7"/>
        <v>0</v>
      </c>
      <c r="Z70" s="496">
        <f t="shared" si="8"/>
        <v>50000</v>
      </c>
      <c r="AA70" s="496">
        <f t="shared" si="8"/>
        <v>0</v>
      </c>
      <c r="AB70" s="926">
        <f t="shared" si="8"/>
        <v>0</v>
      </c>
    </row>
    <row r="71" spans="1:28" x14ac:dyDescent="0.2">
      <c r="A71" s="938" t="s">
        <v>759</v>
      </c>
      <c r="B71" s="476"/>
      <c r="C71" s="476"/>
      <c r="D71" s="476"/>
      <c r="E71" s="365"/>
      <c r="F71" s="365"/>
      <c r="G71" s="476"/>
      <c r="H71" s="486">
        <f t="shared" si="3"/>
        <v>0</v>
      </c>
      <c r="I71" s="486">
        <f t="shared" si="3"/>
        <v>0</v>
      </c>
      <c r="J71" s="486">
        <f t="shared" si="6"/>
        <v>0</v>
      </c>
      <c r="K71" s="476"/>
      <c r="L71" s="476"/>
      <c r="M71" s="476"/>
      <c r="N71" s="476">
        <v>70000</v>
      </c>
      <c r="O71" s="476">
        <v>70000</v>
      </c>
      <c r="P71" s="476">
        <v>0</v>
      </c>
      <c r="Q71" s="476"/>
      <c r="R71" s="476"/>
      <c r="S71" s="476"/>
      <c r="T71" s="476"/>
      <c r="U71" s="476"/>
      <c r="V71" s="476"/>
      <c r="W71" s="496">
        <f t="shared" si="7"/>
        <v>70000</v>
      </c>
      <c r="X71" s="496">
        <f t="shared" si="7"/>
        <v>70000</v>
      </c>
      <c r="Y71" s="496">
        <f t="shared" si="7"/>
        <v>0</v>
      </c>
      <c r="Z71" s="496">
        <f t="shared" si="8"/>
        <v>70000</v>
      </c>
      <c r="AA71" s="496">
        <f t="shared" si="8"/>
        <v>70000</v>
      </c>
      <c r="AB71" s="926">
        <f t="shared" si="8"/>
        <v>0</v>
      </c>
    </row>
    <row r="72" spans="1:28" x14ac:dyDescent="0.2">
      <c r="A72" s="938" t="s">
        <v>760</v>
      </c>
      <c r="B72" s="476"/>
      <c r="C72" s="476"/>
      <c r="D72" s="476"/>
      <c r="E72" s="365"/>
      <c r="F72" s="365"/>
      <c r="G72" s="476"/>
      <c r="H72" s="486">
        <f t="shared" si="3"/>
        <v>0</v>
      </c>
      <c r="I72" s="486">
        <f t="shared" si="3"/>
        <v>0</v>
      </c>
      <c r="J72" s="486">
        <f t="shared" si="6"/>
        <v>0</v>
      </c>
      <c r="K72" s="476">
        <v>25000</v>
      </c>
      <c r="L72" s="476">
        <v>31744</v>
      </c>
      <c r="M72" s="476">
        <v>25047</v>
      </c>
      <c r="N72" s="476"/>
      <c r="O72" s="476"/>
      <c r="P72" s="476"/>
      <c r="Q72" s="476"/>
      <c r="R72" s="476"/>
      <c r="S72" s="476"/>
      <c r="T72" s="476"/>
      <c r="U72" s="476"/>
      <c r="V72" s="476"/>
      <c r="W72" s="496">
        <f t="shared" si="7"/>
        <v>25000</v>
      </c>
      <c r="X72" s="496">
        <f t="shared" si="7"/>
        <v>31744</v>
      </c>
      <c r="Y72" s="496">
        <f t="shared" si="7"/>
        <v>25047</v>
      </c>
      <c r="Z72" s="496">
        <f t="shared" si="8"/>
        <v>25000</v>
      </c>
      <c r="AA72" s="496">
        <f t="shared" si="8"/>
        <v>31744</v>
      </c>
      <c r="AB72" s="926">
        <f t="shared" si="8"/>
        <v>25047</v>
      </c>
    </row>
    <row r="73" spans="1:28" ht="25.5" x14ac:dyDescent="0.2">
      <c r="A73" s="488" t="s">
        <v>761</v>
      </c>
      <c r="B73" s="476"/>
      <c r="C73" s="476"/>
      <c r="D73" s="476"/>
      <c r="E73" s="365"/>
      <c r="F73" s="365"/>
      <c r="G73" s="476"/>
      <c r="H73" s="486">
        <f t="shared" si="3"/>
        <v>0</v>
      </c>
      <c r="I73" s="486">
        <f t="shared" si="3"/>
        <v>0</v>
      </c>
      <c r="J73" s="486">
        <f t="shared" si="6"/>
        <v>0</v>
      </c>
      <c r="K73" s="476"/>
      <c r="L73" s="476"/>
      <c r="M73" s="476"/>
      <c r="N73" s="476">
        <v>0</v>
      </c>
      <c r="O73" s="476">
        <v>2800</v>
      </c>
      <c r="P73" s="476">
        <v>0</v>
      </c>
      <c r="Q73" s="476"/>
      <c r="R73" s="476"/>
      <c r="S73" s="476"/>
      <c r="T73" s="476"/>
      <c r="U73" s="476"/>
      <c r="V73" s="476"/>
      <c r="W73" s="496">
        <f t="shared" si="7"/>
        <v>0</v>
      </c>
      <c r="X73" s="496">
        <f t="shared" si="7"/>
        <v>2800</v>
      </c>
      <c r="Y73" s="496">
        <f t="shared" si="7"/>
        <v>0</v>
      </c>
      <c r="Z73" s="496">
        <f t="shared" si="8"/>
        <v>0</v>
      </c>
      <c r="AA73" s="496">
        <f t="shared" si="8"/>
        <v>2800</v>
      </c>
      <c r="AB73" s="926">
        <f t="shared" si="8"/>
        <v>0</v>
      </c>
    </row>
    <row r="74" spans="1:28" x14ac:dyDescent="0.2">
      <c r="A74" s="488" t="s">
        <v>762</v>
      </c>
      <c r="B74" s="476">
        <v>0</v>
      </c>
      <c r="C74" s="476">
        <v>2000</v>
      </c>
      <c r="D74" s="476">
        <v>0</v>
      </c>
      <c r="E74" s="365"/>
      <c r="F74" s="365"/>
      <c r="G74" s="476"/>
      <c r="H74" s="486">
        <f t="shared" si="3"/>
        <v>0</v>
      </c>
      <c r="I74" s="486">
        <f t="shared" si="3"/>
        <v>2000</v>
      </c>
      <c r="J74" s="486">
        <f t="shared" si="6"/>
        <v>0</v>
      </c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  <c r="W74" s="496">
        <f t="shared" si="7"/>
        <v>0</v>
      </c>
      <c r="X74" s="496">
        <f t="shared" si="7"/>
        <v>0</v>
      </c>
      <c r="Y74" s="496">
        <f t="shared" si="7"/>
        <v>0</v>
      </c>
      <c r="Z74" s="496">
        <f t="shared" si="8"/>
        <v>0</v>
      </c>
      <c r="AA74" s="496">
        <f t="shared" si="8"/>
        <v>2000</v>
      </c>
      <c r="AB74" s="926">
        <f t="shared" si="8"/>
        <v>0</v>
      </c>
    </row>
    <row r="75" spans="1:28" x14ac:dyDescent="0.2">
      <c r="A75" s="938" t="s">
        <v>763</v>
      </c>
      <c r="B75" s="476"/>
      <c r="C75" s="476"/>
      <c r="D75" s="476"/>
      <c r="E75" s="365"/>
      <c r="F75" s="365"/>
      <c r="G75" s="476"/>
      <c r="H75" s="486">
        <f t="shared" si="3"/>
        <v>0</v>
      </c>
      <c r="I75" s="486">
        <f t="shared" si="3"/>
        <v>0</v>
      </c>
      <c r="J75" s="486">
        <f t="shared" si="6"/>
        <v>0</v>
      </c>
      <c r="K75" s="476"/>
      <c r="L75" s="476"/>
      <c r="M75" s="476"/>
      <c r="N75" s="476">
        <v>60000</v>
      </c>
      <c r="O75" s="476">
        <v>8500</v>
      </c>
      <c r="P75" s="476">
        <v>0</v>
      </c>
      <c r="Q75" s="476"/>
      <c r="R75" s="476"/>
      <c r="S75" s="476"/>
      <c r="T75" s="476"/>
      <c r="U75" s="476"/>
      <c r="V75" s="476"/>
      <c r="W75" s="496">
        <f t="shared" si="7"/>
        <v>60000</v>
      </c>
      <c r="X75" s="496">
        <f t="shared" si="7"/>
        <v>8500</v>
      </c>
      <c r="Y75" s="496">
        <f t="shared" si="7"/>
        <v>0</v>
      </c>
      <c r="Z75" s="496">
        <f t="shared" si="8"/>
        <v>60000</v>
      </c>
      <c r="AA75" s="496">
        <f t="shared" si="8"/>
        <v>8500</v>
      </c>
      <c r="AB75" s="926">
        <f t="shared" si="8"/>
        <v>0</v>
      </c>
    </row>
    <row r="76" spans="1:28" x14ac:dyDescent="0.2">
      <c r="A76" s="939" t="s">
        <v>764</v>
      </c>
      <c r="B76" s="365"/>
      <c r="C76" s="365"/>
      <c r="D76" s="365"/>
      <c r="E76" s="365"/>
      <c r="F76" s="365"/>
      <c r="G76" s="365"/>
      <c r="H76" s="496">
        <f t="shared" si="3"/>
        <v>0</v>
      </c>
      <c r="I76" s="496">
        <f t="shared" si="3"/>
        <v>0</v>
      </c>
      <c r="J76" s="496">
        <f t="shared" si="6"/>
        <v>0</v>
      </c>
      <c r="K76" s="365"/>
      <c r="L76" s="365"/>
      <c r="M76" s="365"/>
      <c r="N76" s="365">
        <v>0</v>
      </c>
      <c r="O76" s="365">
        <v>2500</v>
      </c>
      <c r="P76" s="365">
        <v>0</v>
      </c>
      <c r="Q76" s="365"/>
      <c r="R76" s="365"/>
      <c r="S76" s="365"/>
      <c r="T76" s="365"/>
      <c r="U76" s="365"/>
      <c r="V76" s="365"/>
      <c r="W76" s="496">
        <f t="shared" si="7"/>
        <v>0</v>
      </c>
      <c r="X76" s="496">
        <f t="shared" si="7"/>
        <v>2500</v>
      </c>
      <c r="Y76" s="496">
        <f t="shared" si="7"/>
        <v>0</v>
      </c>
      <c r="Z76" s="496">
        <f t="shared" si="8"/>
        <v>0</v>
      </c>
      <c r="AA76" s="496">
        <f t="shared" si="8"/>
        <v>2500</v>
      </c>
      <c r="AB76" s="926">
        <f t="shared" si="8"/>
        <v>0</v>
      </c>
    </row>
    <row r="77" spans="1:28" x14ac:dyDescent="0.2">
      <c r="A77" s="939" t="s">
        <v>765</v>
      </c>
      <c r="B77" s="365"/>
      <c r="C77" s="365"/>
      <c r="D77" s="365"/>
      <c r="E77" s="365"/>
      <c r="F77" s="365"/>
      <c r="G77" s="365"/>
      <c r="H77" s="496">
        <f t="shared" si="3"/>
        <v>0</v>
      </c>
      <c r="I77" s="496">
        <f t="shared" si="3"/>
        <v>0</v>
      </c>
      <c r="J77" s="496">
        <f t="shared" si="6"/>
        <v>0</v>
      </c>
      <c r="K77" s="365"/>
      <c r="L77" s="365"/>
      <c r="M77" s="365"/>
      <c r="N77" s="365">
        <v>25000</v>
      </c>
      <c r="O77" s="365">
        <v>25000</v>
      </c>
      <c r="P77" s="365">
        <v>0</v>
      </c>
      <c r="Q77" s="365"/>
      <c r="R77" s="365"/>
      <c r="S77" s="365"/>
      <c r="T77" s="365"/>
      <c r="U77" s="365"/>
      <c r="V77" s="365"/>
      <c r="W77" s="496">
        <f t="shared" si="7"/>
        <v>25000</v>
      </c>
      <c r="X77" s="496">
        <f t="shared" si="7"/>
        <v>25000</v>
      </c>
      <c r="Y77" s="496">
        <f t="shared" si="7"/>
        <v>0</v>
      </c>
      <c r="Z77" s="496">
        <f t="shared" si="8"/>
        <v>25000</v>
      </c>
      <c r="AA77" s="496">
        <f t="shared" si="8"/>
        <v>25000</v>
      </c>
      <c r="AB77" s="926">
        <f t="shared" si="8"/>
        <v>0</v>
      </c>
    </row>
    <row r="78" spans="1:28" ht="25.5" x14ac:dyDescent="0.2">
      <c r="A78" s="490" t="s">
        <v>766</v>
      </c>
      <c r="B78" s="476"/>
      <c r="C78" s="476"/>
      <c r="D78" s="476"/>
      <c r="E78" s="365"/>
      <c r="F78" s="365"/>
      <c r="G78" s="476"/>
      <c r="H78" s="486">
        <f t="shared" si="3"/>
        <v>0</v>
      </c>
      <c r="I78" s="486">
        <f t="shared" si="3"/>
        <v>0</v>
      </c>
      <c r="J78" s="486">
        <f t="shared" si="6"/>
        <v>0</v>
      </c>
      <c r="K78" s="476"/>
      <c r="L78" s="476"/>
      <c r="M78" s="476"/>
      <c r="N78" s="476">
        <v>0</v>
      </c>
      <c r="O78" s="476">
        <v>12090</v>
      </c>
      <c r="P78" s="476">
        <v>4604</v>
      </c>
      <c r="Q78" s="476"/>
      <c r="R78" s="476"/>
      <c r="S78" s="476"/>
      <c r="T78" s="476"/>
      <c r="U78" s="476"/>
      <c r="V78" s="476"/>
      <c r="W78" s="496">
        <f t="shared" si="7"/>
        <v>0</v>
      </c>
      <c r="X78" s="496">
        <f t="shared" si="7"/>
        <v>12090</v>
      </c>
      <c r="Y78" s="496">
        <f t="shared" si="7"/>
        <v>4604</v>
      </c>
      <c r="Z78" s="496">
        <f t="shared" si="8"/>
        <v>0</v>
      </c>
      <c r="AA78" s="496">
        <f t="shared" si="8"/>
        <v>12090</v>
      </c>
      <c r="AB78" s="926">
        <f t="shared" si="8"/>
        <v>4604</v>
      </c>
    </row>
    <row r="79" spans="1:28" x14ac:dyDescent="0.2">
      <c r="A79" s="488" t="s">
        <v>767</v>
      </c>
      <c r="B79" s="476"/>
      <c r="C79" s="476"/>
      <c r="D79" s="476"/>
      <c r="E79" s="365"/>
      <c r="F79" s="365"/>
      <c r="G79" s="476"/>
      <c r="H79" s="486">
        <f t="shared" si="3"/>
        <v>0</v>
      </c>
      <c r="I79" s="486">
        <f t="shared" si="3"/>
        <v>0</v>
      </c>
      <c r="J79" s="486">
        <f t="shared" si="6"/>
        <v>0</v>
      </c>
      <c r="K79" s="476"/>
      <c r="L79" s="476"/>
      <c r="M79" s="476"/>
      <c r="N79" s="476">
        <v>0</v>
      </c>
      <c r="O79" s="476">
        <v>10180</v>
      </c>
      <c r="P79" s="476">
        <v>7635</v>
      </c>
      <c r="Q79" s="476"/>
      <c r="R79" s="476"/>
      <c r="S79" s="476"/>
      <c r="T79" s="476"/>
      <c r="U79" s="476"/>
      <c r="V79" s="476"/>
      <c r="W79" s="496">
        <f t="shared" si="7"/>
        <v>0</v>
      </c>
      <c r="X79" s="496">
        <f t="shared" si="7"/>
        <v>10180</v>
      </c>
      <c r="Y79" s="496">
        <f t="shared" si="7"/>
        <v>7635</v>
      </c>
      <c r="Z79" s="496">
        <f t="shared" si="8"/>
        <v>0</v>
      </c>
      <c r="AA79" s="496">
        <f t="shared" si="8"/>
        <v>10180</v>
      </c>
      <c r="AB79" s="926">
        <f t="shared" si="8"/>
        <v>7635</v>
      </c>
    </row>
    <row r="80" spans="1:28" x14ac:dyDescent="0.2">
      <c r="A80" s="488" t="s">
        <v>768</v>
      </c>
      <c r="B80" s="476"/>
      <c r="C80" s="476"/>
      <c r="D80" s="476"/>
      <c r="E80" s="365"/>
      <c r="F80" s="365"/>
      <c r="G80" s="476"/>
      <c r="H80" s="486">
        <f t="shared" si="3"/>
        <v>0</v>
      </c>
      <c r="I80" s="486">
        <f t="shared" si="3"/>
        <v>0</v>
      </c>
      <c r="J80" s="486">
        <f t="shared" si="6"/>
        <v>0</v>
      </c>
      <c r="K80" s="476"/>
      <c r="L80" s="476"/>
      <c r="M80" s="476"/>
      <c r="N80" s="476">
        <v>0</v>
      </c>
      <c r="O80" s="476">
        <v>3300</v>
      </c>
      <c r="P80" s="476">
        <v>1504</v>
      </c>
      <c r="Q80" s="476"/>
      <c r="R80" s="476"/>
      <c r="S80" s="476"/>
      <c r="T80" s="476"/>
      <c r="U80" s="476"/>
      <c r="V80" s="476"/>
      <c r="W80" s="496">
        <f t="shared" si="7"/>
        <v>0</v>
      </c>
      <c r="X80" s="496">
        <f t="shared" si="7"/>
        <v>3300</v>
      </c>
      <c r="Y80" s="496">
        <f t="shared" si="7"/>
        <v>1504</v>
      </c>
      <c r="Z80" s="496">
        <f t="shared" si="8"/>
        <v>0</v>
      </c>
      <c r="AA80" s="496">
        <f t="shared" si="8"/>
        <v>3300</v>
      </c>
      <c r="AB80" s="926">
        <f t="shared" si="8"/>
        <v>1504</v>
      </c>
    </row>
    <row r="81" spans="1:28" x14ac:dyDescent="0.2">
      <c r="A81" s="490" t="s">
        <v>769</v>
      </c>
      <c r="B81" s="476"/>
      <c r="C81" s="476"/>
      <c r="D81" s="476"/>
      <c r="E81" s="365"/>
      <c r="F81" s="365"/>
      <c r="G81" s="476"/>
      <c r="H81" s="486">
        <f t="shared" si="3"/>
        <v>0</v>
      </c>
      <c r="I81" s="486">
        <f t="shared" si="3"/>
        <v>0</v>
      </c>
      <c r="J81" s="486">
        <f t="shared" si="6"/>
        <v>0</v>
      </c>
      <c r="K81" s="476"/>
      <c r="L81" s="476"/>
      <c r="M81" s="476"/>
      <c r="N81" s="476">
        <v>0</v>
      </c>
      <c r="O81" s="476">
        <v>85000</v>
      </c>
      <c r="P81" s="476">
        <v>84982</v>
      </c>
      <c r="Q81" s="476"/>
      <c r="R81" s="476"/>
      <c r="S81" s="476"/>
      <c r="T81" s="476"/>
      <c r="U81" s="476"/>
      <c r="V81" s="476"/>
      <c r="W81" s="496">
        <f t="shared" si="7"/>
        <v>0</v>
      </c>
      <c r="X81" s="496">
        <f t="shared" si="7"/>
        <v>85000</v>
      </c>
      <c r="Y81" s="496">
        <f t="shared" si="7"/>
        <v>84982</v>
      </c>
      <c r="Z81" s="496">
        <f t="shared" si="8"/>
        <v>0</v>
      </c>
      <c r="AA81" s="496">
        <f t="shared" si="8"/>
        <v>85000</v>
      </c>
      <c r="AB81" s="926">
        <f t="shared" si="8"/>
        <v>84982</v>
      </c>
    </row>
    <row r="82" spans="1:28" x14ac:dyDescent="0.2">
      <c r="A82" s="487" t="s">
        <v>770</v>
      </c>
      <c r="B82" s="476"/>
      <c r="C82" s="476"/>
      <c r="D82" s="476"/>
      <c r="E82" s="365"/>
      <c r="F82" s="365"/>
      <c r="G82" s="476"/>
      <c r="H82" s="486">
        <f t="shared" si="3"/>
        <v>0</v>
      </c>
      <c r="I82" s="486">
        <f t="shared" si="3"/>
        <v>0</v>
      </c>
      <c r="J82" s="486">
        <f t="shared" si="6"/>
        <v>0</v>
      </c>
      <c r="K82" s="476"/>
      <c r="L82" s="476"/>
      <c r="M82" s="476"/>
      <c r="N82" s="476">
        <v>0</v>
      </c>
      <c r="O82" s="476">
        <v>2846</v>
      </c>
      <c r="P82" s="476">
        <v>0</v>
      </c>
      <c r="Q82" s="476"/>
      <c r="R82" s="476"/>
      <c r="S82" s="476"/>
      <c r="T82" s="476"/>
      <c r="U82" s="476"/>
      <c r="V82" s="476"/>
      <c r="W82" s="496">
        <f t="shared" si="7"/>
        <v>0</v>
      </c>
      <c r="X82" s="496">
        <f t="shared" si="7"/>
        <v>2846</v>
      </c>
      <c r="Y82" s="496">
        <f t="shared" si="7"/>
        <v>0</v>
      </c>
      <c r="Z82" s="496">
        <f t="shared" si="8"/>
        <v>0</v>
      </c>
      <c r="AA82" s="496">
        <f t="shared" si="8"/>
        <v>2846</v>
      </c>
      <c r="AB82" s="926">
        <f t="shared" si="8"/>
        <v>0</v>
      </c>
    </row>
    <row r="83" spans="1:28" x14ac:dyDescent="0.2">
      <c r="A83" s="490" t="s">
        <v>771</v>
      </c>
      <c r="B83" s="476"/>
      <c r="C83" s="476"/>
      <c r="D83" s="476"/>
      <c r="E83" s="365"/>
      <c r="F83" s="365"/>
      <c r="G83" s="476"/>
      <c r="H83" s="486">
        <f t="shared" si="3"/>
        <v>0</v>
      </c>
      <c r="I83" s="486">
        <f t="shared" si="3"/>
        <v>0</v>
      </c>
      <c r="J83" s="486">
        <f t="shared" si="6"/>
        <v>0</v>
      </c>
      <c r="K83" s="476"/>
      <c r="L83" s="476"/>
      <c r="M83" s="476"/>
      <c r="N83" s="476">
        <v>0</v>
      </c>
      <c r="O83" s="476">
        <v>4268</v>
      </c>
      <c r="P83" s="476">
        <v>933</v>
      </c>
      <c r="Q83" s="476"/>
      <c r="R83" s="476"/>
      <c r="S83" s="476"/>
      <c r="T83" s="476"/>
      <c r="U83" s="476"/>
      <c r="V83" s="476"/>
      <c r="W83" s="496">
        <f t="shared" si="7"/>
        <v>0</v>
      </c>
      <c r="X83" s="496">
        <f t="shared" si="7"/>
        <v>4268</v>
      </c>
      <c r="Y83" s="496">
        <f t="shared" si="7"/>
        <v>933</v>
      </c>
      <c r="Z83" s="496">
        <f t="shared" si="8"/>
        <v>0</v>
      </c>
      <c r="AA83" s="496">
        <f t="shared" si="8"/>
        <v>4268</v>
      </c>
      <c r="AB83" s="926">
        <f t="shared" si="8"/>
        <v>933</v>
      </c>
    </row>
    <row r="84" spans="1:28" x14ac:dyDescent="0.2">
      <c r="A84" s="490" t="s">
        <v>772</v>
      </c>
      <c r="B84" s="476"/>
      <c r="C84" s="476"/>
      <c r="D84" s="476"/>
      <c r="E84" s="365"/>
      <c r="F84" s="365"/>
      <c r="G84" s="476"/>
      <c r="H84" s="486">
        <f t="shared" si="3"/>
        <v>0</v>
      </c>
      <c r="I84" s="486">
        <f t="shared" si="3"/>
        <v>0</v>
      </c>
      <c r="J84" s="486">
        <f t="shared" si="6"/>
        <v>0</v>
      </c>
      <c r="K84" s="476"/>
      <c r="L84" s="476"/>
      <c r="M84" s="476"/>
      <c r="N84" s="476">
        <v>0</v>
      </c>
      <c r="O84" s="476">
        <v>52705</v>
      </c>
      <c r="P84" s="476">
        <v>50195</v>
      </c>
      <c r="Q84" s="476"/>
      <c r="R84" s="476"/>
      <c r="S84" s="476"/>
      <c r="T84" s="476"/>
      <c r="U84" s="476"/>
      <c r="V84" s="476"/>
      <c r="W84" s="496">
        <f t="shared" si="7"/>
        <v>0</v>
      </c>
      <c r="X84" s="496">
        <f t="shared" si="7"/>
        <v>52705</v>
      </c>
      <c r="Y84" s="496">
        <f t="shared" si="7"/>
        <v>50195</v>
      </c>
      <c r="Z84" s="496">
        <f t="shared" si="8"/>
        <v>0</v>
      </c>
      <c r="AA84" s="496">
        <f t="shared" si="8"/>
        <v>52705</v>
      </c>
      <c r="AB84" s="926">
        <f t="shared" si="8"/>
        <v>50195</v>
      </c>
    </row>
    <row r="85" spans="1:28" x14ac:dyDescent="0.2">
      <c r="A85" s="490" t="s">
        <v>773</v>
      </c>
      <c r="B85" s="476"/>
      <c r="C85" s="476"/>
      <c r="D85" s="476"/>
      <c r="E85" s="365"/>
      <c r="F85" s="365"/>
      <c r="G85" s="476"/>
      <c r="H85" s="486">
        <f t="shared" si="3"/>
        <v>0</v>
      </c>
      <c r="I85" s="486">
        <f t="shared" si="3"/>
        <v>0</v>
      </c>
      <c r="J85" s="486">
        <f t="shared" si="6"/>
        <v>0</v>
      </c>
      <c r="K85" s="476"/>
      <c r="L85" s="476"/>
      <c r="M85" s="476"/>
      <c r="N85" s="476">
        <v>0</v>
      </c>
      <c r="O85" s="476">
        <v>54610</v>
      </c>
      <c r="P85" s="476">
        <v>54605</v>
      </c>
      <c r="Q85" s="476"/>
      <c r="R85" s="476"/>
      <c r="S85" s="476"/>
      <c r="T85" s="476"/>
      <c r="U85" s="476"/>
      <c r="V85" s="476"/>
      <c r="W85" s="496">
        <f t="shared" si="7"/>
        <v>0</v>
      </c>
      <c r="X85" s="496">
        <f t="shared" si="7"/>
        <v>54610</v>
      </c>
      <c r="Y85" s="496">
        <f t="shared" si="7"/>
        <v>54605</v>
      </c>
      <c r="Z85" s="496">
        <f t="shared" si="8"/>
        <v>0</v>
      </c>
      <c r="AA85" s="496">
        <f t="shared" si="8"/>
        <v>54610</v>
      </c>
      <c r="AB85" s="926">
        <f t="shared" si="8"/>
        <v>54605</v>
      </c>
    </row>
    <row r="86" spans="1:28" x14ac:dyDescent="0.2">
      <c r="A86" s="490" t="s">
        <v>774</v>
      </c>
      <c r="B86" s="476"/>
      <c r="C86" s="476"/>
      <c r="D86" s="476"/>
      <c r="E86" s="365"/>
      <c r="F86" s="365"/>
      <c r="G86" s="476"/>
      <c r="H86" s="486">
        <f t="shared" si="3"/>
        <v>0</v>
      </c>
      <c r="I86" s="486">
        <f t="shared" si="3"/>
        <v>0</v>
      </c>
      <c r="J86" s="486">
        <f t="shared" si="6"/>
        <v>0</v>
      </c>
      <c r="K86" s="476"/>
      <c r="L86" s="476"/>
      <c r="M86" s="476"/>
      <c r="N86" s="476">
        <v>0</v>
      </c>
      <c r="O86" s="476">
        <v>28564</v>
      </c>
      <c r="P86" s="476">
        <v>28563</v>
      </c>
      <c r="Q86" s="476"/>
      <c r="R86" s="476"/>
      <c r="S86" s="476"/>
      <c r="T86" s="476"/>
      <c r="U86" s="476"/>
      <c r="V86" s="476"/>
      <c r="W86" s="496">
        <f t="shared" si="7"/>
        <v>0</v>
      </c>
      <c r="X86" s="496">
        <f t="shared" si="7"/>
        <v>28564</v>
      </c>
      <c r="Y86" s="496">
        <f t="shared" si="7"/>
        <v>28563</v>
      </c>
      <c r="Z86" s="496">
        <f t="shared" si="8"/>
        <v>0</v>
      </c>
      <c r="AA86" s="496">
        <f t="shared" si="8"/>
        <v>28564</v>
      </c>
      <c r="AB86" s="926">
        <f t="shared" si="8"/>
        <v>28563</v>
      </c>
    </row>
    <row r="87" spans="1:28" x14ac:dyDescent="0.2">
      <c r="A87" s="941" t="s">
        <v>775</v>
      </c>
      <c r="B87" s="476"/>
      <c r="C87" s="476"/>
      <c r="D87" s="476"/>
      <c r="E87" s="365"/>
      <c r="F87" s="365"/>
      <c r="G87" s="476"/>
      <c r="H87" s="486">
        <f t="shared" si="3"/>
        <v>0</v>
      </c>
      <c r="I87" s="486">
        <f t="shared" si="3"/>
        <v>0</v>
      </c>
      <c r="J87" s="486">
        <f t="shared" si="6"/>
        <v>0</v>
      </c>
      <c r="K87" s="476"/>
      <c r="L87" s="476"/>
      <c r="M87" s="476"/>
      <c r="N87" s="476">
        <v>0</v>
      </c>
      <c r="O87" s="476">
        <v>5000</v>
      </c>
      <c r="P87" s="476">
        <v>0</v>
      </c>
      <c r="Q87" s="476"/>
      <c r="R87" s="476"/>
      <c r="S87" s="476"/>
      <c r="T87" s="476"/>
      <c r="U87" s="476"/>
      <c r="V87" s="476"/>
      <c r="W87" s="496">
        <f t="shared" si="7"/>
        <v>0</v>
      </c>
      <c r="X87" s="496">
        <f t="shared" si="7"/>
        <v>5000</v>
      </c>
      <c r="Y87" s="496">
        <f t="shared" si="7"/>
        <v>0</v>
      </c>
      <c r="Z87" s="496">
        <f t="shared" si="8"/>
        <v>0</v>
      </c>
      <c r="AA87" s="496">
        <f t="shared" si="8"/>
        <v>5000</v>
      </c>
      <c r="AB87" s="926">
        <f t="shared" si="8"/>
        <v>0</v>
      </c>
    </row>
    <row r="88" spans="1:28" x14ac:dyDescent="0.2">
      <c r="A88" s="941" t="s">
        <v>776</v>
      </c>
      <c r="B88" s="476"/>
      <c r="C88" s="476"/>
      <c r="D88" s="476"/>
      <c r="E88" s="365"/>
      <c r="F88" s="365"/>
      <c r="G88" s="476"/>
      <c r="H88" s="486">
        <f t="shared" si="3"/>
        <v>0</v>
      </c>
      <c r="I88" s="486">
        <f t="shared" si="3"/>
        <v>0</v>
      </c>
      <c r="J88" s="486">
        <f t="shared" si="6"/>
        <v>0</v>
      </c>
      <c r="K88" s="476"/>
      <c r="L88" s="476"/>
      <c r="M88" s="476"/>
      <c r="N88" s="476">
        <v>0</v>
      </c>
      <c r="O88" s="476">
        <v>170309</v>
      </c>
      <c r="P88" s="476">
        <v>7052</v>
      </c>
      <c r="Q88" s="476"/>
      <c r="R88" s="476"/>
      <c r="S88" s="476"/>
      <c r="T88" s="476"/>
      <c r="U88" s="476"/>
      <c r="V88" s="476"/>
      <c r="W88" s="496">
        <f t="shared" si="7"/>
        <v>0</v>
      </c>
      <c r="X88" s="496">
        <f t="shared" si="7"/>
        <v>170309</v>
      </c>
      <c r="Y88" s="496">
        <f t="shared" si="7"/>
        <v>7052</v>
      </c>
      <c r="Z88" s="496">
        <f t="shared" si="8"/>
        <v>0</v>
      </c>
      <c r="AA88" s="496">
        <f t="shared" si="8"/>
        <v>170309</v>
      </c>
      <c r="AB88" s="926">
        <f t="shared" si="8"/>
        <v>7052</v>
      </c>
    </row>
    <row r="89" spans="1:28" x14ac:dyDescent="0.2">
      <c r="A89" s="941" t="s">
        <v>777</v>
      </c>
      <c r="B89" s="476"/>
      <c r="C89" s="476"/>
      <c r="D89" s="476"/>
      <c r="E89" s="365"/>
      <c r="F89" s="365"/>
      <c r="G89" s="476"/>
      <c r="H89" s="486">
        <f t="shared" si="3"/>
        <v>0</v>
      </c>
      <c r="I89" s="486">
        <f t="shared" si="3"/>
        <v>0</v>
      </c>
      <c r="J89" s="486">
        <f t="shared" si="6"/>
        <v>0</v>
      </c>
      <c r="K89" s="476"/>
      <c r="L89" s="476"/>
      <c r="M89" s="476"/>
      <c r="N89" s="476">
        <v>0</v>
      </c>
      <c r="O89" s="476">
        <v>19000</v>
      </c>
      <c r="P89" s="476">
        <v>0</v>
      </c>
      <c r="Q89" s="476"/>
      <c r="R89" s="476"/>
      <c r="S89" s="476"/>
      <c r="T89" s="476"/>
      <c r="U89" s="476"/>
      <c r="V89" s="476"/>
      <c r="W89" s="496">
        <f t="shared" si="7"/>
        <v>0</v>
      </c>
      <c r="X89" s="496">
        <f t="shared" si="7"/>
        <v>19000</v>
      </c>
      <c r="Y89" s="496">
        <f t="shared" si="7"/>
        <v>0</v>
      </c>
      <c r="Z89" s="496">
        <f t="shared" si="8"/>
        <v>0</v>
      </c>
      <c r="AA89" s="496">
        <f t="shared" si="8"/>
        <v>19000</v>
      </c>
      <c r="AB89" s="926">
        <f t="shared" si="8"/>
        <v>0</v>
      </c>
    </row>
    <row r="90" spans="1:28" x14ac:dyDescent="0.2">
      <c r="A90" s="941" t="s">
        <v>778</v>
      </c>
      <c r="B90" s="476"/>
      <c r="C90" s="476"/>
      <c r="D90" s="476"/>
      <c r="E90" s="365"/>
      <c r="F90" s="365"/>
      <c r="G90" s="476"/>
      <c r="H90" s="486">
        <f t="shared" si="3"/>
        <v>0</v>
      </c>
      <c r="I90" s="486">
        <f t="shared" si="3"/>
        <v>0</v>
      </c>
      <c r="J90" s="486">
        <f t="shared" ref="J90:J102" si="9">+D90+G90</f>
        <v>0</v>
      </c>
      <c r="K90" s="476"/>
      <c r="L90" s="476"/>
      <c r="M90" s="476"/>
      <c r="N90" s="476">
        <v>0</v>
      </c>
      <c r="O90" s="476">
        <v>25000</v>
      </c>
      <c r="P90" s="476">
        <v>0</v>
      </c>
      <c r="Q90" s="476"/>
      <c r="R90" s="476"/>
      <c r="S90" s="476"/>
      <c r="T90" s="476"/>
      <c r="U90" s="476"/>
      <c r="V90" s="476"/>
      <c r="W90" s="496">
        <f t="shared" ref="W90:Y105" si="10">SUM(K90+N90+Q90+T90)</f>
        <v>0</v>
      </c>
      <c r="X90" s="496">
        <f t="shared" si="10"/>
        <v>25000</v>
      </c>
      <c r="Y90" s="496">
        <f t="shared" si="10"/>
        <v>0</v>
      </c>
      <c r="Z90" s="496">
        <f t="shared" ref="Z90:AB102" si="11">W90+H90</f>
        <v>0</v>
      </c>
      <c r="AA90" s="496">
        <f t="shared" si="11"/>
        <v>25000</v>
      </c>
      <c r="AB90" s="926">
        <f t="shared" si="11"/>
        <v>0</v>
      </c>
    </row>
    <row r="91" spans="1:28" x14ac:dyDescent="0.2">
      <c r="A91" s="491" t="s">
        <v>779</v>
      </c>
      <c r="B91" s="476">
        <v>0</v>
      </c>
      <c r="C91" s="476">
        <v>381</v>
      </c>
      <c r="D91" s="476">
        <v>0</v>
      </c>
      <c r="E91" s="365"/>
      <c r="F91" s="365"/>
      <c r="G91" s="476"/>
      <c r="H91" s="486">
        <f t="shared" si="3"/>
        <v>0</v>
      </c>
      <c r="I91" s="486">
        <f t="shared" si="3"/>
        <v>381</v>
      </c>
      <c r="J91" s="486">
        <f t="shared" si="9"/>
        <v>0</v>
      </c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6"/>
      <c r="V91" s="476"/>
      <c r="W91" s="496">
        <f t="shared" si="10"/>
        <v>0</v>
      </c>
      <c r="X91" s="496">
        <f t="shared" si="10"/>
        <v>0</v>
      </c>
      <c r="Y91" s="496">
        <f t="shared" si="10"/>
        <v>0</v>
      </c>
      <c r="Z91" s="496">
        <f t="shared" si="11"/>
        <v>0</v>
      </c>
      <c r="AA91" s="496">
        <f t="shared" si="11"/>
        <v>381</v>
      </c>
      <c r="AB91" s="926">
        <f t="shared" si="11"/>
        <v>0</v>
      </c>
    </row>
    <row r="92" spans="1:28" x14ac:dyDescent="0.2">
      <c r="A92" s="491" t="s">
        <v>780</v>
      </c>
      <c r="B92" s="476"/>
      <c r="C92" s="476"/>
      <c r="D92" s="476"/>
      <c r="E92" s="365"/>
      <c r="F92" s="365"/>
      <c r="G92" s="476"/>
      <c r="H92" s="486">
        <f t="shared" si="3"/>
        <v>0</v>
      </c>
      <c r="I92" s="486">
        <f t="shared" si="3"/>
        <v>0</v>
      </c>
      <c r="J92" s="486">
        <f t="shared" si="9"/>
        <v>0</v>
      </c>
      <c r="K92" s="476"/>
      <c r="L92" s="476"/>
      <c r="M92" s="476"/>
      <c r="N92" s="476">
        <v>0</v>
      </c>
      <c r="O92" s="476">
        <v>1956</v>
      </c>
      <c r="P92" s="476">
        <v>0</v>
      </c>
      <c r="Q92" s="476"/>
      <c r="R92" s="476"/>
      <c r="S92" s="476"/>
      <c r="T92" s="476"/>
      <c r="U92" s="476"/>
      <c r="V92" s="476"/>
      <c r="W92" s="496">
        <f t="shared" si="10"/>
        <v>0</v>
      </c>
      <c r="X92" s="496">
        <f t="shared" si="10"/>
        <v>1956</v>
      </c>
      <c r="Y92" s="496">
        <f t="shared" si="10"/>
        <v>0</v>
      </c>
      <c r="Z92" s="496">
        <f t="shared" si="11"/>
        <v>0</v>
      </c>
      <c r="AA92" s="496">
        <f t="shared" si="11"/>
        <v>1956</v>
      </c>
      <c r="AB92" s="926">
        <f t="shared" si="11"/>
        <v>0</v>
      </c>
    </row>
    <row r="93" spans="1:28" ht="25.5" x14ac:dyDescent="0.2">
      <c r="A93" s="482" t="s">
        <v>781</v>
      </c>
      <c r="B93" s="365"/>
      <c r="C93" s="365"/>
      <c r="D93" s="365"/>
      <c r="E93" s="365"/>
      <c r="F93" s="365"/>
      <c r="G93" s="365"/>
      <c r="H93" s="496">
        <f t="shared" si="3"/>
        <v>0</v>
      </c>
      <c r="I93" s="496">
        <f t="shared" si="3"/>
        <v>0</v>
      </c>
      <c r="J93" s="496">
        <f t="shared" si="9"/>
        <v>0</v>
      </c>
      <c r="K93" s="365"/>
      <c r="L93" s="365"/>
      <c r="M93" s="365"/>
      <c r="N93" s="365">
        <v>0</v>
      </c>
      <c r="O93" s="365">
        <v>2642</v>
      </c>
      <c r="P93" s="365">
        <v>3061</v>
      </c>
      <c r="Q93" s="365"/>
      <c r="R93" s="365"/>
      <c r="S93" s="365"/>
      <c r="T93" s="365"/>
      <c r="U93" s="365"/>
      <c r="V93" s="365"/>
      <c r="W93" s="496">
        <f t="shared" si="10"/>
        <v>0</v>
      </c>
      <c r="X93" s="496">
        <f t="shared" si="10"/>
        <v>2642</v>
      </c>
      <c r="Y93" s="496">
        <f t="shared" si="10"/>
        <v>3061</v>
      </c>
      <c r="Z93" s="496">
        <f t="shared" si="11"/>
        <v>0</v>
      </c>
      <c r="AA93" s="496">
        <f t="shared" si="11"/>
        <v>2642</v>
      </c>
      <c r="AB93" s="926">
        <f t="shared" si="11"/>
        <v>3061</v>
      </c>
    </row>
    <row r="94" spans="1:28" x14ac:dyDescent="0.2">
      <c r="A94" s="940" t="s">
        <v>782</v>
      </c>
      <c r="B94" s="365"/>
      <c r="C94" s="365"/>
      <c r="D94" s="365"/>
      <c r="E94" s="365"/>
      <c r="F94" s="365"/>
      <c r="G94" s="365"/>
      <c r="H94" s="496">
        <f t="shared" si="3"/>
        <v>0</v>
      </c>
      <c r="I94" s="496">
        <f t="shared" si="3"/>
        <v>0</v>
      </c>
      <c r="J94" s="496">
        <f t="shared" si="9"/>
        <v>0</v>
      </c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496">
        <f t="shared" si="10"/>
        <v>0</v>
      </c>
      <c r="X94" s="496">
        <f t="shared" si="10"/>
        <v>0</v>
      </c>
      <c r="Y94" s="496">
        <f t="shared" si="10"/>
        <v>0</v>
      </c>
      <c r="Z94" s="496">
        <f t="shared" si="11"/>
        <v>0</v>
      </c>
      <c r="AA94" s="496">
        <f t="shared" si="11"/>
        <v>0</v>
      </c>
      <c r="AB94" s="926">
        <f t="shared" si="11"/>
        <v>0</v>
      </c>
    </row>
    <row r="95" spans="1:28" x14ac:dyDescent="0.2">
      <c r="A95" s="938" t="s">
        <v>783</v>
      </c>
      <c r="B95" s="476"/>
      <c r="C95" s="476"/>
      <c r="D95" s="476"/>
      <c r="E95" s="365"/>
      <c r="F95" s="365"/>
      <c r="G95" s="476"/>
      <c r="H95" s="486">
        <f t="shared" si="3"/>
        <v>0</v>
      </c>
      <c r="I95" s="486">
        <f t="shared" si="3"/>
        <v>0</v>
      </c>
      <c r="J95" s="486">
        <f t="shared" si="9"/>
        <v>0</v>
      </c>
      <c r="K95" s="476">
        <v>800</v>
      </c>
      <c r="L95" s="476">
        <v>800</v>
      </c>
      <c r="M95" s="476">
        <v>0</v>
      </c>
      <c r="N95" s="476"/>
      <c r="O95" s="476"/>
      <c r="P95" s="476"/>
      <c r="Q95" s="476"/>
      <c r="R95" s="476"/>
      <c r="S95" s="476"/>
      <c r="T95" s="476"/>
      <c r="U95" s="476"/>
      <c r="V95" s="476"/>
      <c r="W95" s="496">
        <f t="shared" si="10"/>
        <v>800</v>
      </c>
      <c r="X95" s="496">
        <f t="shared" si="10"/>
        <v>800</v>
      </c>
      <c r="Y95" s="496">
        <f t="shared" si="10"/>
        <v>0</v>
      </c>
      <c r="Z95" s="496">
        <f t="shared" si="11"/>
        <v>800</v>
      </c>
      <c r="AA95" s="496">
        <f t="shared" si="11"/>
        <v>800</v>
      </c>
      <c r="AB95" s="926">
        <f t="shared" si="11"/>
        <v>0</v>
      </c>
    </row>
    <row r="96" spans="1:28" x14ac:dyDescent="0.2">
      <c r="A96" s="938" t="s">
        <v>784</v>
      </c>
      <c r="B96" s="476"/>
      <c r="C96" s="476"/>
      <c r="D96" s="476"/>
      <c r="E96" s="365"/>
      <c r="F96" s="365"/>
      <c r="G96" s="476"/>
      <c r="H96" s="486">
        <f t="shared" si="3"/>
        <v>0</v>
      </c>
      <c r="I96" s="486">
        <f t="shared" si="3"/>
        <v>0</v>
      </c>
      <c r="J96" s="486">
        <f t="shared" si="9"/>
        <v>0</v>
      </c>
      <c r="K96" s="476">
        <v>2500</v>
      </c>
      <c r="L96" s="476">
        <v>2500</v>
      </c>
      <c r="M96" s="476">
        <v>0</v>
      </c>
      <c r="N96" s="476"/>
      <c r="O96" s="476"/>
      <c r="P96" s="476"/>
      <c r="Q96" s="476"/>
      <c r="R96" s="476"/>
      <c r="S96" s="476"/>
      <c r="T96" s="476"/>
      <c r="U96" s="476"/>
      <c r="V96" s="476"/>
      <c r="W96" s="496">
        <f t="shared" si="10"/>
        <v>2500</v>
      </c>
      <c r="X96" s="496">
        <f t="shared" si="10"/>
        <v>2500</v>
      </c>
      <c r="Y96" s="496">
        <f t="shared" si="10"/>
        <v>0</v>
      </c>
      <c r="Z96" s="496">
        <f t="shared" si="11"/>
        <v>2500</v>
      </c>
      <c r="AA96" s="496">
        <f t="shared" si="11"/>
        <v>2500</v>
      </c>
      <c r="AB96" s="926">
        <f t="shared" si="11"/>
        <v>0</v>
      </c>
    </row>
    <row r="97" spans="1:28" x14ac:dyDescent="0.2">
      <c r="A97" s="939" t="s">
        <v>785</v>
      </c>
      <c r="B97" s="476"/>
      <c r="C97" s="476"/>
      <c r="D97" s="476"/>
      <c r="E97" s="365"/>
      <c r="F97" s="365"/>
      <c r="G97" s="476"/>
      <c r="H97" s="486">
        <f t="shared" si="3"/>
        <v>0</v>
      </c>
      <c r="I97" s="486">
        <f t="shared" si="3"/>
        <v>0</v>
      </c>
      <c r="J97" s="486">
        <f t="shared" si="9"/>
        <v>0</v>
      </c>
      <c r="K97" s="476">
        <v>2000</v>
      </c>
      <c r="L97" s="476">
        <v>0</v>
      </c>
      <c r="M97" s="476">
        <v>0</v>
      </c>
      <c r="N97" s="476"/>
      <c r="O97" s="476"/>
      <c r="P97" s="476"/>
      <c r="Q97" s="476"/>
      <c r="R97" s="476"/>
      <c r="S97" s="476"/>
      <c r="T97" s="476"/>
      <c r="U97" s="476"/>
      <c r="V97" s="476"/>
      <c r="W97" s="496">
        <f t="shared" si="10"/>
        <v>2000</v>
      </c>
      <c r="X97" s="496">
        <f t="shared" si="10"/>
        <v>0</v>
      </c>
      <c r="Y97" s="496">
        <f t="shared" si="10"/>
        <v>0</v>
      </c>
      <c r="Z97" s="496">
        <f t="shared" si="11"/>
        <v>2000</v>
      </c>
      <c r="AA97" s="496">
        <f t="shared" si="11"/>
        <v>0</v>
      </c>
      <c r="AB97" s="926">
        <f t="shared" si="11"/>
        <v>0</v>
      </c>
    </row>
    <row r="98" spans="1:28" x14ac:dyDescent="0.2">
      <c r="A98" s="939" t="s">
        <v>786</v>
      </c>
      <c r="B98" s="476"/>
      <c r="C98" s="476"/>
      <c r="D98" s="476"/>
      <c r="E98" s="365"/>
      <c r="F98" s="365"/>
      <c r="G98" s="476"/>
      <c r="H98" s="486">
        <f t="shared" si="3"/>
        <v>0</v>
      </c>
      <c r="I98" s="486">
        <f t="shared" si="3"/>
        <v>0</v>
      </c>
      <c r="J98" s="486">
        <f t="shared" si="9"/>
        <v>0</v>
      </c>
      <c r="K98" s="476">
        <v>2000</v>
      </c>
      <c r="L98" s="476">
        <v>4038</v>
      </c>
      <c r="M98" s="476">
        <v>4038</v>
      </c>
      <c r="N98" s="476"/>
      <c r="O98" s="476"/>
      <c r="P98" s="476"/>
      <c r="Q98" s="476"/>
      <c r="R98" s="476"/>
      <c r="S98" s="476"/>
      <c r="T98" s="476"/>
      <c r="U98" s="476"/>
      <c r="V98" s="476"/>
      <c r="W98" s="496">
        <f t="shared" si="10"/>
        <v>2000</v>
      </c>
      <c r="X98" s="496">
        <f t="shared" si="10"/>
        <v>4038</v>
      </c>
      <c r="Y98" s="496">
        <f t="shared" si="10"/>
        <v>4038</v>
      </c>
      <c r="Z98" s="496">
        <f t="shared" si="11"/>
        <v>2000</v>
      </c>
      <c r="AA98" s="496">
        <f t="shared" si="11"/>
        <v>4038</v>
      </c>
      <c r="AB98" s="926">
        <f t="shared" si="11"/>
        <v>4038</v>
      </c>
    </row>
    <row r="99" spans="1:28" x14ac:dyDescent="0.2">
      <c r="A99" s="490" t="s">
        <v>787</v>
      </c>
      <c r="B99" s="476"/>
      <c r="C99" s="476"/>
      <c r="D99" s="476"/>
      <c r="E99" s="365"/>
      <c r="F99" s="365"/>
      <c r="G99" s="476"/>
      <c r="H99" s="486">
        <f t="shared" si="3"/>
        <v>0</v>
      </c>
      <c r="I99" s="486">
        <f t="shared" si="3"/>
        <v>0</v>
      </c>
      <c r="J99" s="486">
        <f t="shared" si="9"/>
        <v>0</v>
      </c>
      <c r="K99" s="476"/>
      <c r="L99" s="476"/>
      <c r="M99" s="476"/>
      <c r="N99" s="476">
        <v>0</v>
      </c>
      <c r="O99" s="476">
        <v>2500</v>
      </c>
      <c r="P99" s="476">
        <v>0</v>
      </c>
      <c r="Q99" s="476"/>
      <c r="R99" s="476"/>
      <c r="S99" s="476"/>
      <c r="T99" s="476"/>
      <c r="U99" s="476"/>
      <c r="V99" s="476"/>
      <c r="W99" s="496">
        <f t="shared" si="10"/>
        <v>0</v>
      </c>
      <c r="X99" s="496">
        <f t="shared" si="10"/>
        <v>2500</v>
      </c>
      <c r="Y99" s="496">
        <f t="shared" si="10"/>
        <v>0</v>
      </c>
      <c r="Z99" s="496">
        <f t="shared" si="11"/>
        <v>0</v>
      </c>
      <c r="AA99" s="496">
        <f t="shared" si="11"/>
        <v>2500</v>
      </c>
      <c r="AB99" s="926">
        <f t="shared" si="11"/>
        <v>0</v>
      </c>
    </row>
    <row r="100" spans="1:28" x14ac:dyDescent="0.2">
      <c r="A100" s="938" t="s">
        <v>788</v>
      </c>
      <c r="B100" s="476">
        <v>1800</v>
      </c>
      <c r="C100" s="476">
        <v>0</v>
      </c>
      <c r="D100" s="476">
        <v>0</v>
      </c>
      <c r="E100" s="365"/>
      <c r="F100" s="365"/>
      <c r="G100" s="476"/>
      <c r="H100" s="486">
        <f t="shared" si="3"/>
        <v>1800</v>
      </c>
      <c r="I100" s="486">
        <f t="shared" si="3"/>
        <v>0</v>
      </c>
      <c r="J100" s="486">
        <f t="shared" si="9"/>
        <v>0</v>
      </c>
      <c r="K100" s="476"/>
      <c r="L100" s="476"/>
      <c r="M100" s="476"/>
      <c r="N100" s="476"/>
      <c r="O100" s="476"/>
      <c r="P100" s="476"/>
      <c r="Q100" s="476"/>
      <c r="R100" s="476"/>
      <c r="S100" s="476"/>
      <c r="T100" s="476"/>
      <c r="U100" s="476"/>
      <c r="V100" s="476"/>
      <c r="W100" s="496">
        <f t="shared" si="10"/>
        <v>0</v>
      </c>
      <c r="X100" s="496">
        <f t="shared" si="10"/>
        <v>0</v>
      </c>
      <c r="Y100" s="496">
        <f t="shared" si="10"/>
        <v>0</v>
      </c>
      <c r="Z100" s="496">
        <f t="shared" si="11"/>
        <v>1800</v>
      </c>
      <c r="AA100" s="496">
        <f t="shared" si="11"/>
        <v>0</v>
      </c>
      <c r="AB100" s="926">
        <f t="shared" si="11"/>
        <v>0</v>
      </c>
    </row>
    <row r="101" spans="1:28" x14ac:dyDescent="0.2">
      <c r="A101" s="938" t="s">
        <v>789</v>
      </c>
      <c r="B101" s="476">
        <v>600</v>
      </c>
      <c r="C101" s="476">
        <v>0</v>
      </c>
      <c r="D101" s="476">
        <v>0</v>
      </c>
      <c r="E101" s="365"/>
      <c r="F101" s="365"/>
      <c r="G101" s="476"/>
      <c r="H101" s="486">
        <f t="shared" si="3"/>
        <v>600</v>
      </c>
      <c r="I101" s="486">
        <f t="shared" si="3"/>
        <v>0</v>
      </c>
      <c r="J101" s="486">
        <f t="shared" si="9"/>
        <v>0</v>
      </c>
      <c r="K101" s="476"/>
      <c r="L101" s="476"/>
      <c r="M101" s="476"/>
      <c r="N101" s="476"/>
      <c r="O101" s="476"/>
      <c r="P101" s="476"/>
      <c r="Q101" s="476"/>
      <c r="R101" s="476"/>
      <c r="S101" s="476"/>
      <c r="T101" s="476"/>
      <c r="U101" s="476"/>
      <c r="V101" s="476"/>
      <c r="W101" s="496">
        <f t="shared" si="10"/>
        <v>0</v>
      </c>
      <c r="X101" s="496">
        <f t="shared" si="10"/>
        <v>0</v>
      </c>
      <c r="Y101" s="496">
        <f t="shared" si="10"/>
        <v>0</v>
      </c>
      <c r="Z101" s="496">
        <f t="shared" si="11"/>
        <v>600</v>
      </c>
      <c r="AA101" s="496">
        <f t="shared" si="11"/>
        <v>0</v>
      </c>
      <c r="AB101" s="926">
        <f t="shared" si="11"/>
        <v>0</v>
      </c>
    </row>
    <row r="102" spans="1:28" x14ac:dyDescent="0.2">
      <c r="A102" s="938" t="s">
        <v>790</v>
      </c>
      <c r="B102" s="476"/>
      <c r="C102" s="476"/>
      <c r="D102" s="476"/>
      <c r="E102" s="365"/>
      <c r="F102" s="365"/>
      <c r="G102" s="476"/>
      <c r="H102" s="486">
        <f t="shared" si="3"/>
        <v>0</v>
      </c>
      <c r="I102" s="486">
        <f t="shared" si="3"/>
        <v>0</v>
      </c>
      <c r="J102" s="486">
        <f t="shared" si="9"/>
        <v>0</v>
      </c>
      <c r="K102" s="476"/>
      <c r="L102" s="476"/>
      <c r="M102" s="476"/>
      <c r="N102" s="476">
        <v>15000</v>
      </c>
      <c r="O102" s="476">
        <v>15000</v>
      </c>
      <c r="P102" s="476">
        <v>0</v>
      </c>
      <c r="Q102" s="476"/>
      <c r="R102" s="476"/>
      <c r="S102" s="476"/>
      <c r="T102" s="476"/>
      <c r="U102" s="476"/>
      <c r="V102" s="476"/>
      <c r="W102" s="496">
        <f t="shared" si="10"/>
        <v>15000</v>
      </c>
      <c r="X102" s="496">
        <f t="shared" si="10"/>
        <v>15000</v>
      </c>
      <c r="Y102" s="496">
        <f t="shared" si="10"/>
        <v>0</v>
      </c>
      <c r="Z102" s="496">
        <f t="shared" si="11"/>
        <v>15000</v>
      </c>
      <c r="AA102" s="496">
        <f t="shared" si="11"/>
        <v>15000</v>
      </c>
      <c r="AB102" s="926">
        <f t="shared" si="11"/>
        <v>0</v>
      </c>
    </row>
    <row r="103" spans="1:28" ht="25.5" x14ac:dyDescent="0.2">
      <c r="A103" s="489" t="s">
        <v>791</v>
      </c>
      <c r="B103" s="476"/>
      <c r="C103" s="476"/>
      <c r="D103" s="476"/>
      <c r="E103" s="365"/>
      <c r="F103" s="365"/>
      <c r="G103" s="476"/>
      <c r="H103" s="486">
        <f t="shared" si="3"/>
        <v>0</v>
      </c>
      <c r="I103" s="486">
        <f t="shared" si="3"/>
        <v>0</v>
      </c>
      <c r="J103" s="486">
        <f>+D103+G103</f>
        <v>0</v>
      </c>
      <c r="K103" s="476">
        <v>0</v>
      </c>
      <c r="L103" s="476">
        <v>0</v>
      </c>
      <c r="M103" s="476">
        <v>3682</v>
      </c>
      <c r="N103" s="476">
        <v>114637</v>
      </c>
      <c r="O103" s="476">
        <v>114637</v>
      </c>
      <c r="P103" s="476">
        <v>1419</v>
      </c>
      <c r="Q103" s="476"/>
      <c r="R103" s="476"/>
      <c r="S103" s="476"/>
      <c r="T103" s="476"/>
      <c r="U103" s="476"/>
      <c r="V103" s="476"/>
      <c r="W103" s="496">
        <f t="shared" si="10"/>
        <v>114637</v>
      </c>
      <c r="X103" s="496">
        <f t="shared" si="10"/>
        <v>114637</v>
      </c>
      <c r="Y103" s="496">
        <f t="shared" si="10"/>
        <v>5101</v>
      </c>
      <c r="Z103" s="496">
        <f>W103+H103</f>
        <v>114637</v>
      </c>
      <c r="AA103" s="496">
        <f>X103+I103</f>
        <v>114637</v>
      </c>
      <c r="AB103" s="926">
        <f>Y103+J103</f>
        <v>5101</v>
      </c>
    </row>
    <row r="104" spans="1:28" x14ac:dyDescent="0.2">
      <c r="A104" s="489" t="s">
        <v>792</v>
      </c>
      <c r="B104" s="365">
        <v>20000</v>
      </c>
      <c r="C104" s="365">
        <v>20000</v>
      </c>
      <c r="D104" s="476">
        <v>19937</v>
      </c>
      <c r="E104" s="365"/>
      <c r="F104" s="365"/>
      <c r="G104" s="476"/>
      <c r="H104" s="486">
        <f t="shared" si="3"/>
        <v>20000</v>
      </c>
      <c r="I104" s="486">
        <f t="shared" si="3"/>
        <v>20000</v>
      </c>
      <c r="J104" s="486">
        <f t="shared" ref="J104:J132" si="12">+D104+G104</f>
        <v>19937</v>
      </c>
      <c r="K104" s="365"/>
      <c r="L104" s="365"/>
      <c r="M104" s="476"/>
      <c r="N104" s="365"/>
      <c r="O104" s="365"/>
      <c r="P104" s="476"/>
      <c r="Q104" s="365"/>
      <c r="R104" s="365"/>
      <c r="S104" s="476"/>
      <c r="T104" s="365"/>
      <c r="U104" s="365"/>
      <c r="V104" s="476"/>
      <c r="W104" s="496">
        <f t="shared" si="10"/>
        <v>0</v>
      </c>
      <c r="X104" s="496">
        <f t="shared" si="10"/>
        <v>0</v>
      </c>
      <c r="Y104" s="496">
        <f t="shared" si="10"/>
        <v>0</v>
      </c>
      <c r="Z104" s="496">
        <f t="shared" ref="Z104:AB120" si="13">W104+H104</f>
        <v>20000</v>
      </c>
      <c r="AA104" s="496">
        <f t="shared" si="13"/>
        <v>20000</v>
      </c>
      <c r="AB104" s="926">
        <f t="shared" si="13"/>
        <v>19937</v>
      </c>
    </row>
    <row r="105" spans="1:28" x14ac:dyDescent="0.2">
      <c r="A105" s="489" t="s">
        <v>793</v>
      </c>
      <c r="B105" s="365"/>
      <c r="C105" s="365"/>
      <c r="D105" s="476"/>
      <c r="E105" s="365"/>
      <c r="F105" s="365"/>
      <c r="G105" s="476"/>
      <c r="H105" s="486">
        <f t="shared" si="3"/>
        <v>0</v>
      </c>
      <c r="I105" s="486">
        <f t="shared" si="3"/>
        <v>0</v>
      </c>
      <c r="J105" s="486">
        <f t="shared" si="12"/>
        <v>0</v>
      </c>
      <c r="K105" s="365">
        <v>0</v>
      </c>
      <c r="L105" s="365">
        <v>225</v>
      </c>
      <c r="M105" s="476">
        <v>0</v>
      </c>
      <c r="N105" s="365"/>
      <c r="O105" s="365"/>
      <c r="P105" s="476"/>
      <c r="Q105" s="365"/>
      <c r="R105" s="365"/>
      <c r="S105" s="476"/>
      <c r="T105" s="365"/>
      <c r="U105" s="365"/>
      <c r="V105" s="476"/>
      <c r="W105" s="496">
        <f t="shared" si="10"/>
        <v>0</v>
      </c>
      <c r="X105" s="496">
        <f t="shared" si="10"/>
        <v>225</v>
      </c>
      <c r="Y105" s="496">
        <f t="shared" si="10"/>
        <v>0</v>
      </c>
      <c r="Z105" s="496">
        <f t="shared" si="13"/>
        <v>0</v>
      </c>
      <c r="AA105" s="496">
        <f t="shared" si="13"/>
        <v>225</v>
      </c>
      <c r="AB105" s="926">
        <f t="shared" si="13"/>
        <v>0</v>
      </c>
    </row>
    <row r="106" spans="1:28" x14ac:dyDescent="0.2">
      <c r="A106" s="489" t="s">
        <v>794</v>
      </c>
      <c r="B106" s="365"/>
      <c r="C106" s="365"/>
      <c r="D106" s="476"/>
      <c r="E106" s="365"/>
      <c r="F106" s="365"/>
      <c r="G106" s="476"/>
      <c r="H106" s="486">
        <f t="shared" si="3"/>
        <v>0</v>
      </c>
      <c r="I106" s="486">
        <f t="shared" si="3"/>
        <v>0</v>
      </c>
      <c r="J106" s="486">
        <f t="shared" si="12"/>
        <v>0</v>
      </c>
      <c r="K106" s="365">
        <v>2500</v>
      </c>
      <c r="L106" s="365">
        <v>2500</v>
      </c>
      <c r="M106" s="476">
        <v>2350</v>
      </c>
      <c r="N106" s="365"/>
      <c r="O106" s="365"/>
      <c r="P106" s="476"/>
      <c r="Q106" s="365"/>
      <c r="R106" s="365"/>
      <c r="S106" s="476"/>
      <c r="T106" s="365"/>
      <c r="U106" s="365"/>
      <c r="V106" s="476"/>
      <c r="W106" s="496">
        <f t="shared" ref="W106:Y121" si="14">SUM(K106+N106+Q106+T106)</f>
        <v>2500</v>
      </c>
      <c r="X106" s="496">
        <f t="shared" si="14"/>
        <v>2500</v>
      </c>
      <c r="Y106" s="496">
        <f t="shared" si="14"/>
        <v>2350</v>
      </c>
      <c r="Z106" s="496">
        <f t="shared" si="13"/>
        <v>2500</v>
      </c>
      <c r="AA106" s="496">
        <f t="shared" si="13"/>
        <v>2500</v>
      </c>
      <c r="AB106" s="926">
        <f t="shared" si="13"/>
        <v>2350</v>
      </c>
    </row>
    <row r="107" spans="1:28" x14ac:dyDescent="0.2">
      <c r="A107" s="938" t="s">
        <v>795</v>
      </c>
      <c r="B107" s="365"/>
      <c r="C107" s="365"/>
      <c r="D107" s="476"/>
      <c r="E107" s="365"/>
      <c r="F107" s="365"/>
      <c r="G107" s="476"/>
      <c r="H107" s="486">
        <f t="shared" si="3"/>
        <v>0</v>
      </c>
      <c r="I107" s="486">
        <f t="shared" si="3"/>
        <v>0</v>
      </c>
      <c r="J107" s="486">
        <f t="shared" si="12"/>
        <v>0</v>
      </c>
      <c r="K107" s="365">
        <v>1000</v>
      </c>
      <c r="L107" s="365">
        <v>0</v>
      </c>
      <c r="M107" s="476">
        <v>0</v>
      </c>
      <c r="N107" s="365"/>
      <c r="O107" s="365"/>
      <c r="P107" s="476"/>
      <c r="Q107" s="365"/>
      <c r="R107" s="365"/>
      <c r="S107" s="476"/>
      <c r="T107" s="365"/>
      <c r="U107" s="365"/>
      <c r="V107" s="476"/>
      <c r="W107" s="496">
        <f t="shared" si="14"/>
        <v>1000</v>
      </c>
      <c r="X107" s="496">
        <f>SUM(L107+O107+R107+U107)</f>
        <v>0</v>
      </c>
      <c r="Y107" s="496">
        <f>SUM(M107+P107+S107+V107)</f>
        <v>0</v>
      </c>
      <c r="Z107" s="496">
        <f t="shared" si="13"/>
        <v>1000</v>
      </c>
      <c r="AA107" s="496">
        <f t="shared" si="13"/>
        <v>0</v>
      </c>
      <c r="AB107" s="926">
        <f t="shared" si="13"/>
        <v>0</v>
      </c>
    </row>
    <row r="108" spans="1:28" x14ac:dyDescent="0.2">
      <c r="A108" s="938" t="s">
        <v>796</v>
      </c>
      <c r="B108" s="365"/>
      <c r="C108" s="365"/>
      <c r="D108" s="476"/>
      <c r="E108" s="365"/>
      <c r="F108" s="365"/>
      <c r="G108" s="476"/>
      <c r="H108" s="486">
        <f t="shared" si="3"/>
        <v>0</v>
      </c>
      <c r="I108" s="486">
        <f t="shared" si="3"/>
        <v>0</v>
      </c>
      <c r="J108" s="486">
        <f t="shared" si="12"/>
        <v>0</v>
      </c>
      <c r="K108" s="365">
        <v>6600</v>
      </c>
      <c r="L108" s="365">
        <v>6600</v>
      </c>
      <c r="M108" s="476"/>
      <c r="N108" s="365"/>
      <c r="O108" s="365"/>
      <c r="P108" s="476"/>
      <c r="Q108" s="365"/>
      <c r="R108" s="365"/>
      <c r="S108" s="476"/>
      <c r="T108" s="365"/>
      <c r="U108" s="365"/>
      <c r="V108" s="476"/>
      <c r="W108" s="496">
        <f t="shared" si="14"/>
        <v>6600</v>
      </c>
      <c r="X108" s="496">
        <f>SUM(L108+O108+R108+U108)</f>
        <v>6600</v>
      </c>
      <c r="Y108" s="496">
        <f>SUM(M108+P108+S108+V108)</f>
        <v>0</v>
      </c>
      <c r="Z108" s="496">
        <f t="shared" si="13"/>
        <v>6600</v>
      </c>
      <c r="AA108" s="496">
        <f t="shared" si="13"/>
        <v>6600</v>
      </c>
      <c r="AB108" s="926">
        <f t="shared" si="13"/>
        <v>0</v>
      </c>
    </row>
    <row r="109" spans="1:28" x14ac:dyDescent="0.2">
      <c r="A109" s="939" t="s">
        <v>797</v>
      </c>
      <c r="B109" s="365"/>
      <c r="C109" s="365"/>
      <c r="D109" s="476"/>
      <c r="E109" s="365"/>
      <c r="F109" s="365"/>
      <c r="G109" s="476"/>
      <c r="H109" s="486">
        <f t="shared" si="3"/>
        <v>0</v>
      </c>
      <c r="I109" s="486">
        <f t="shared" si="3"/>
        <v>0</v>
      </c>
      <c r="J109" s="486">
        <f t="shared" si="12"/>
        <v>0</v>
      </c>
      <c r="K109" s="365">
        <v>500</v>
      </c>
      <c r="L109" s="365">
        <v>500</v>
      </c>
      <c r="M109" s="476">
        <v>0</v>
      </c>
      <c r="N109" s="365"/>
      <c r="O109" s="365"/>
      <c r="P109" s="476"/>
      <c r="Q109" s="365"/>
      <c r="R109" s="365"/>
      <c r="S109" s="476"/>
      <c r="T109" s="365"/>
      <c r="U109" s="365"/>
      <c r="V109" s="476"/>
      <c r="W109" s="496">
        <f t="shared" si="14"/>
        <v>500</v>
      </c>
      <c r="X109" s="496">
        <f t="shared" si="14"/>
        <v>500</v>
      </c>
      <c r="Y109" s="496">
        <f t="shared" si="14"/>
        <v>0</v>
      </c>
      <c r="Z109" s="496">
        <f t="shared" si="13"/>
        <v>500</v>
      </c>
      <c r="AA109" s="496">
        <f t="shared" si="13"/>
        <v>500</v>
      </c>
      <c r="AB109" s="926">
        <f t="shared" si="13"/>
        <v>0</v>
      </c>
    </row>
    <row r="110" spans="1:28" ht="25.5" x14ac:dyDescent="0.2">
      <c r="A110" s="927" t="s">
        <v>798</v>
      </c>
      <c r="B110" s="365">
        <v>1606</v>
      </c>
      <c r="C110" s="365">
        <v>1606</v>
      </c>
      <c r="D110" s="476">
        <v>848</v>
      </c>
      <c r="E110" s="365"/>
      <c r="F110" s="365"/>
      <c r="G110" s="476"/>
      <c r="H110" s="486">
        <f t="shared" si="3"/>
        <v>1606</v>
      </c>
      <c r="I110" s="486">
        <f t="shared" si="3"/>
        <v>1606</v>
      </c>
      <c r="J110" s="486">
        <f t="shared" si="12"/>
        <v>848</v>
      </c>
      <c r="K110" s="365"/>
      <c r="L110" s="365"/>
      <c r="M110" s="476"/>
      <c r="N110" s="365"/>
      <c r="O110" s="365"/>
      <c r="P110" s="476"/>
      <c r="Q110" s="365"/>
      <c r="R110" s="365"/>
      <c r="S110" s="476"/>
      <c r="T110" s="365"/>
      <c r="U110" s="365"/>
      <c r="V110" s="476"/>
      <c r="W110" s="496">
        <f t="shared" si="14"/>
        <v>0</v>
      </c>
      <c r="X110" s="496">
        <f t="shared" si="14"/>
        <v>0</v>
      </c>
      <c r="Y110" s="496">
        <f t="shared" si="14"/>
        <v>0</v>
      </c>
      <c r="Z110" s="496">
        <f t="shared" si="13"/>
        <v>1606</v>
      </c>
      <c r="AA110" s="496">
        <f t="shared" si="13"/>
        <v>1606</v>
      </c>
      <c r="AB110" s="926">
        <f t="shared" si="13"/>
        <v>848</v>
      </c>
    </row>
    <row r="111" spans="1:28" x14ac:dyDescent="0.2">
      <c r="A111" s="489" t="s">
        <v>799</v>
      </c>
      <c r="B111" s="365"/>
      <c r="C111" s="365"/>
      <c r="D111" s="476"/>
      <c r="E111" s="365"/>
      <c r="F111" s="365"/>
      <c r="G111" s="476"/>
      <c r="H111" s="486">
        <f t="shared" si="3"/>
        <v>0</v>
      </c>
      <c r="I111" s="486">
        <f t="shared" si="3"/>
        <v>0</v>
      </c>
      <c r="J111" s="486">
        <f t="shared" si="12"/>
        <v>0</v>
      </c>
      <c r="K111" s="365">
        <v>0</v>
      </c>
      <c r="L111" s="365">
        <v>1800</v>
      </c>
      <c r="M111" s="476">
        <v>2777</v>
      </c>
      <c r="N111" s="365"/>
      <c r="O111" s="365"/>
      <c r="P111" s="476"/>
      <c r="Q111" s="365"/>
      <c r="R111" s="365"/>
      <c r="S111" s="476"/>
      <c r="T111" s="365"/>
      <c r="U111" s="365"/>
      <c r="V111" s="476"/>
      <c r="W111" s="496">
        <f t="shared" si="14"/>
        <v>0</v>
      </c>
      <c r="X111" s="496">
        <f t="shared" si="14"/>
        <v>1800</v>
      </c>
      <c r="Y111" s="496">
        <f t="shared" si="14"/>
        <v>2777</v>
      </c>
      <c r="Z111" s="496">
        <f t="shared" si="13"/>
        <v>0</v>
      </c>
      <c r="AA111" s="496">
        <f t="shared" si="13"/>
        <v>1800</v>
      </c>
      <c r="AB111" s="926">
        <f t="shared" si="13"/>
        <v>2777</v>
      </c>
    </row>
    <row r="112" spans="1:28" x14ac:dyDescent="0.2">
      <c r="A112" s="489" t="s">
        <v>800</v>
      </c>
      <c r="B112" s="365"/>
      <c r="C112" s="365"/>
      <c r="D112" s="476"/>
      <c r="E112" s="365"/>
      <c r="F112" s="365"/>
      <c r="G112" s="476"/>
      <c r="H112" s="486">
        <f t="shared" si="3"/>
        <v>0</v>
      </c>
      <c r="I112" s="486">
        <f t="shared" si="3"/>
        <v>0</v>
      </c>
      <c r="J112" s="486">
        <f t="shared" si="12"/>
        <v>0</v>
      </c>
      <c r="K112" s="365">
        <v>0</v>
      </c>
      <c r="L112" s="365">
        <v>1816</v>
      </c>
      <c r="M112" s="476">
        <v>1816</v>
      </c>
      <c r="N112" s="365"/>
      <c r="O112" s="365"/>
      <c r="P112" s="476"/>
      <c r="Q112" s="365"/>
      <c r="R112" s="365"/>
      <c r="S112" s="476"/>
      <c r="T112" s="365"/>
      <c r="U112" s="365"/>
      <c r="V112" s="476"/>
      <c r="W112" s="496">
        <f t="shared" si="14"/>
        <v>0</v>
      </c>
      <c r="X112" s="496">
        <f t="shared" si="14"/>
        <v>1816</v>
      </c>
      <c r="Y112" s="496">
        <f t="shared" si="14"/>
        <v>1816</v>
      </c>
      <c r="Z112" s="496">
        <f t="shared" si="13"/>
        <v>0</v>
      </c>
      <c r="AA112" s="496">
        <f t="shared" si="13"/>
        <v>1816</v>
      </c>
      <c r="AB112" s="926">
        <f t="shared" si="13"/>
        <v>1816</v>
      </c>
    </row>
    <row r="113" spans="1:28" x14ac:dyDescent="0.2">
      <c r="A113" s="927" t="s">
        <v>801</v>
      </c>
      <c r="B113" s="365"/>
      <c r="C113" s="365"/>
      <c r="D113" s="365"/>
      <c r="E113" s="365"/>
      <c r="F113" s="365"/>
      <c r="G113" s="365"/>
      <c r="H113" s="496">
        <f t="shared" si="3"/>
        <v>0</v>
      </c>
      <c r="I113" s="496">
        <f t="shared" si="3"/>
        <v>0</v>
      </c>
      <c r="J113" s="496">
        <f t="shared" si="12"/>
        <v>0</v>
      </c>
      <c r="K113" s="365">
        <v>0</v>
      </c>
      <c r="L113" s="365">
        <v>1500</v>
      </c>
      <c r="M113" s="365">
        <v>0</v>
      </c>
      <c r="N113" s="365"/>
      <c r="O113" s="365"/>
      <c r="P113" s="365"/>
      <c r="Q113" s="365"/>
      <c r="R113" s="365"/>
      <c r="S113" s="365"/>
      <c r="T113" s="365"/>
      <c r="U113" s="365"/>
      <c r="V113" s="365"/>
      <c r="W113" s="496">
        <f t="shared" si="14"/>
        <v>0</v>
      </c>
      <c r="X113" s="496">
        <f t="shared" si="14"/>
        <v>1500</v>
      </c>
      <c r="Y113" s="496">
        <f t="shared" si="14"/>
        <v>0</v>
      </c>
      <c r="Z113" s="496">
        <f t="shared" si="13"/>
        <v>0</v>
      </c>
      <c r="AA113" s="496">
        <f t="shared" si="13"/>
        <v>1500</v>
      </c>
      <c r="AB113" s="926">
        <f t="shared" si="13"/>
        <v>0</v>
      </c>
    </row>
    <row r="114" spans="1:28" x14ac:dyDescent="0.2">
      <c r="A114" s="935" t="s">
        <v>802</v>
      </c>
      <c r="B114" s="365"/>
      <c r="C114" s="365"/>
      <c r="D114" s="365"/>
      <c r="E114" s="365"/>
      <c r="F114" s="365"/>
      <c r="G114" s="365"/>
      <c r="H114" s="496">
        <f t="shared" si="3"/>
        <v>0</v>
      </c>
      <c r="I114" s="496">
        <f t="shared" si="3"/>
        <v>0</v>
      </c>
      <c r="J114" s="496">
        <f t="shared" si="12"/>
        <v>0</v>
      </c>
      <c r="K114" s="365"/>
      <c r="L114" s="365"/>
      <c r="M114" s="365"/>
      <c r="N114" s="365"/>
      <c r="O114" s="365"/>
      <c r="P114" s="365"/>
      <c r="Q114" s="365"/>
      <c r="R114" s="365"/>
      <c r="S114" s="365"/>
      <c r="T114" s="365"/>
      <c r="U114" s="365"/>
      <c r="V114" s="365"/>
      <c r="W114" s="496">
        <f t="shared" si="14"/>
        <v>0</v>
      </c>
      <c r="X114" s="496">
        <f t="shared" si="14"/>
        <v>0</v>
      </c>
      <c r="Y114" s="496">
        <f t="shared" si="14"/>
        <v>0</v>
      </c>
      <c r="Z114" s="496">
        <f t="shared" si="13"/>
        <v>0</v>
      </c>
      <c r="AA114" s="496">
        <f t="shared" si="13"/>
        <v>0</v>
      </c>
      <c r="AB114" s="926">
        <f t="shared" si="13"/>
        <v>0</v>
      </c>
    </row>
    <row r="115" spans="1:28" ht="38.25" x14ac:dyDescent="0.2">
      <c r="A115" s="487" t="s">
        <v>803</v>
      </c>
      <c r="B115" s="365">
        <v>0</v>
      </c>
      <c r="C115" s="365">
        <v>130</v>
      </c>
      <c r="D115" s="476">
        <v>0</v>
      </c>
      <c r="E115" s="365"/>
      <c r="F115" s="365"/>
      <c r="G115" s="476"/>
      <c r="H115" s="486">
        <f t="shared" si="3"/>
        <v>0</v>
      </c>
      <c r="I115" s="486">
        <f t="shared" si="3"/>
        <v>130</v>
      </c>
      <c r="J115" s="486">
        <f t="shared" si="12"/>
        <v>0</v>
      </c>
      <c r="K115" s="365"/>
      <c r="L115" s="365"/>
      <c r="M115" s="476"/>
      <c r="N115" s="365"/>
      <c r="O115" s="365"/>
      <c r="P115" s="476"/>
      <c r="Q115" s="365"/>
      <c r="R115" s="365"/>
      <c r="S115" s="476"/>
      <c r="T115" s="365"/>
      <c r="U115" s="365"/>
      <c r="V115" s="476"/>
      <c r="W115" s="496">
        <f t="shared" si="14"/>
        <v>0</v>
      </c>
      <c r="X115" s="496">
        <f t="shared" si="14"/>
        <v>0</v>
      </c>
      <c r="Y115" s="496">
        <f t="shared" si="14"/>
        <v>0</v>
      </c>
      <c r="Z115" s="496">
        <f t="shared" si="13"/>
        <v>0</v>
      </c>
      <c r="AA115" s="496">
        <f t="shared" si="13"/>
        <v>130</v>
      </c>
      <c r="AB115" s="926">
        <f t="shared" si="13"/>
        <v>0</v>
      </c>
    </row>
    <row r="116" spans="1:28" ht="25.5" x14ac:dyDescent="0.2">
      <c r="A116" s="489" t="s">
        <v>804</v>
      </c>
      <c r="B116" s="365"/>
      <c r="C116" s="365"/>
      <c r="D116" s="476"/>
      <c r="E116" s="365"/>
      <c r="F116" s="365"/>
      <c r="G116" s="476"/>
      <c r="H116" s="486">
        <f t="shared" si="3"/>
        <v>0</v>
      </c>
      <c r="I116" s="486">
        <f t="shared" si="3"/>
        <v>0</v>
      </c>
      <c r="J116" s="486">
        <f t="shared" si="12"/>
        <v>0</v>
      </c>
      <c r="K116" s="365"/>
      <c r="L116" s="365"/>
      <c r="M116" s="476"/>
      <c r="N116" s="365"/>
      <c r="O116" s="365"/>
      <c r="P116" s="476"/>
      <c r="Q116" s="365"/>
      <c r="R116" s="365"/>
      <c r="S116" s="476"/>
      <c r="T116" s="365">
        <v>20000</v>
      </c>
      <c r="U116" s="365">
        <v>20000</v>
      </c>
      <c r="V116" s="476">
        <v>20000</v>
      </c>
      <c r="W116" s="496">
        <f t="shared" si="14"/>
        <v>20000</v>
      </c>
      <c r="X116" s="496">
        <f t="shared" si="14"/>
        <v>20000</v>
      </c>
      <c r="Y116" s="496">
        <f t="shared" si="14"/>
        <v>20000</v>
      </c>
      <c r="Z116" s="496">
        <f t="shared" si="13"/>
        <v>20000</v>
      </c>
      <c r="AA116" s="496">
        <f t="shared" si="13"/>
        <v>20000</v>
      </c>
      <c r="AB116" s="926">
        <f t="shared" si="13"/>
        <v>20000</v>
      </c>
    </row>
    <row r="117" spans="1:28" x14ac:dyDescent="0.2">
      <c r="A117" s="489" t="s">
        <v>805</v>
      </c>
      <c r="B117" s="365"/>
      <c r="C117" s="365"/>
      <c r="D117" s="476"/>
      <c r="E117" s="480">
        <v>0</v>
      </c>
      <c r="F117" s="480">
        <v>164</v>
      </c>
      <c r="G117" s="476">
        <v>0</v>
      </c>
      <c r="H117" s="486">
        <f t="shared" si="3"/>
        <v>0</v>
      </c>
      <c r="I117" s="486">
        <f t="shared" si="3"/>
        <v>164</v>
      </c>
      <c r="J117" s="486">
        <f t="shared" si="12"/>
        <v>0</v>
      </c>
      <c r="K117" s="365"/>
      <c r="L117" s="365"/>
      <c r="M117" s="476"/>
      <c r="N117" s="365"/>
      <c r="O117" s="365"/>
      <c r="P117" s="476"/>
      <c r="Q117" s="365"/>
      <c r="R117" s="365"/>
      <c r="S117" s="476"/>
      <c r="T117" s="365">
        <v>0</v>
      </c>
      <c r="U117" s="365">
        <v>5300</v>
      </c>
      <c r="V117" s="476">
        <v>5137</v>
      </c>
      <c r="W117" s="496">
        <f t="shared" si="14"/>
        <v>0</v>
      </c>
      <c r="X117" s="496">
        <f t="shared" si="14"/>
        <v>5300</v>
      </c>
      <c r="Y117" s="496">
        <f t="shared" si="14"/>
        <v>5137</v>
      </c>
      <c r="Z117" s="496">
        <f t="shared" si="13"/>
        <v>0</v>
      </c>
      <c r="AA117" s="496">
        <f t="shared" si="13"/>
        <v>5464</v>
      </c>
      <c r="AB117" s="926">
        <f t="shared" si="13"/>
        <v>5137</v>
      </c>
    </row>
    <row r="118" spans="1:28" x14ac:dyDescent="0.2">
      <c r="A118" s="489" t="s">
        <v>806</v>
      </c>
      <c r="B118" s="365"/>
      <c r="C118" s="365"/>
      <c r="D118" s="476"/>
      <c r="E118" s="365"/>
      <c r="F118" s="365"/>
      <c r="G118" s="476"/>
      <c r="H118" s="486">
        <f t="shared" si="3"/>
        <v>0</v>
      </c>
      <c r="I118" s="486">
        <f t="shared" si="3"/>
        <v>0</v>
      </c>
      <c r="J118" s="486">
        <f t="shared" si="12"/>
        <v>0</v>
      </c>
      <c r="K118" s="365"/>
      <c r="L118" s="365"/>
      <c r="M118" s="476"/>
      <c r="N118" s="365">
        <v>8000</v>
      </c>
      <c r="O118" s="365">
        <v>8000</v>
      </c>
      <c r="P118" s="476">
        <v>0</v>
      </c>
      <c r="Q118" s="365"/>
      <c r="R118" s="365"/>
      <c r="S118" s="476"/>
      <c r="T118" s="365"/>
      <c r="U118" s="365"/>
      <c r="V118" s="476"/>
      <c r="W118" s="496">
        <f t="shared" si="14"/>
        <v>8000</v>
      </c>
      <c r="X118" s="496">
        <f t="shared" si="14"/>
        <v>8000</v>
      </c>
      <c r="Y118" s="496">
        <f t="shared" si="14"/>
        <v>0</v>
      </c>
      <c r="Z118" s="496">
        <f t="shared" si="13"/>
        <v>8000</v>
      </c>
      <c r="AA118" s="496">
        <f t="shared" si="13"/>
        <v>8000</v>
      </c>
      <c r="AB118" s="926">
        <f t="shared" si="13"/>
        <v>0</v>
      </c>
    </row>
    <row r="119" spans="1:28" x14ac:dyDescent="0.2">
      <c r="A119" s="490" t="s">
        <v>807</v>
      </c>
      <c r="B119" s="365"/>
      <c r="C119" s="365"/>
      <c r="D119" s="476"/>
      <c r="E119" s="365"/>
      <c r="F119" s="365"/>
      <c r="G119" s="476"/>
      <c r="H119" s="486">
        <f t="shared" si="3"/>
        <v>0</v>
      </c>
      <c r="I119" s="486">
        <f t="shared" si="3"/>
        <v>0</v>
      </c>
      <c r="J119" s="486">
        <f t="shared" si="12"/>
        <v>0</v>
      </c>
      <c r="K119" s="365"/>
      <c r="L119" s="365"/>
      <c r="M119" s="476"/>
      <c r="N119" s="365">
        <v>0</v>
      </c>
      <c r="O119" s="365">
        <v>12113</v>
      </c>
      <c r="P119" s="476">
        <v>11618</v>
      </c>
      <c r="Q119" s="365"/>
      <c r="R119" s="365"/>
      <c r="S119" s="476"/>
      <c r="T119" s="365"/>
      <c r="U119" s="365"/>
      <c r="V119" s="476"/>
      <c r="W119" s="496">
        <f t="shared" si="14"/>
        <v>0</v>
      </c>
      <c r="X119" s="496">
        <f t="shared" si="14"/>
        <v>12113</v>
      </c>
      <c r="Y119" s="496">
        <f t="shared" si="14"/>
        <v>11618</v>
      </c>
      <c r="Z119" s="496">
        <f t="shared" si="13"/>
        <v>0</v>
      </c>
      <c r="AA119" s="496">
        <f t="shared" si="13"/>
        <v>12113</v>
      </c>
      <c r="AB119" s="926">
        <f t="shared" si="13"/>
        <v>11618</v>
      </c>
    </row>
    <row r="120" spans="1:28" x14ac:dyDescent="0.2">
      <c r="A120" s="487" t="s">
        <v>808</v>
      </c>
      <c r="B120" s="365"/>
      <c r="C120" s="365"/>
      <c r="D120" s="365"/>
      <c r="E120" s="365"/>
      <c r="F120" s="365"/>
      <c r="G120" s="476"/>
      <c r="H120" s="486">
        <f t="shared" si="3"/>
        <v>0</v>
      </c>
      <c r="I120" s="486">
        <f t="shared" si="3"/>
        <v>0</v>
      </c>
      <c r="J120" s="486">
        <f t="shared" si="12"/>
        <v>0</v>
      </c>
      <c r="K120" s="365">
        <v>0</v>
      </c>
      <c r="L120" s="365">
        <v>7744</v>
      </c>
      <c r="M120" s="365">
        <f>7060+289</f>
        <v>7349</v>
      </c>
      <c r="N120" s="365"/>
      <c r="O120" s="365"/>
      <c r="P120" s="365"/>
      <c r="Q120" s="365"/>
      <c r="R120" s="365"/>
      <c r="S120" s="365"/>
      <c r="T120" s="365"/>
      <c r="U120" s="365"/>
      <c r="V120" s="365"/>
      <c r="W120" s="496">
        <f t="shared" si="14"/>
        <v>0</v>
      </c>
      <c r="X120" s="496">
        <f t="shared" si="14"/>
        <v>7744</v>
      </c>
      <c r="Y120" s="496">
        <f t="shared" si="14"/>
        <v>7349</v>
      </c>
      <c r="Z120" s="496">
        <f t="shared" si="13"/>
        <v>0</v>
      </c>
      <c r="AA120" s="496">
        <f t="shared" si="13"/>
        <v>7744</v>
      </c>
      <c r="AB120" s="926">
        <f t="shared" si="13"/>
        <v>7349</v>
      </c>
    </row>
    <row r="121" spans="1:28" x14ac:dyDescent="0.2">
      <c r="A121" s="927" t="s">
        <v>809</v>
      </c>
      <c r="B121" s="365"/>
      <c r="C121" s="365"/>
      <c r="D121" s="365"/>
      <c r="E121" s="365"/>
      <c r="F121" s="365"/>
      <c r="G121" s="365"/>
      <c r="H121" s="496">
        <f t="shared" si="3"/>
        <v>0</v>
      </c>
      <c r="I121" s="496">
        <f t="shared" si="3"/>
        <v>0</v>
      </c>
      <c r="J121" s="496">
        <f t="shared" si="12"/>
        <v>0</v>
      </c>
      <c r="K121" s="365"/>
      <c r="L121" s="365"/>
      <c r="M121" s="365"/>
      <c r="N121" s="365">
        <v>0</v>
      </c>
      <c r="O121" s="365">
        <v>3683</v>
      </c>
      <c r="P121" s="365">
        <v>0</v>
      </c>
      <c r="Q121" s="365"/>
      <c r="R121" s="365"/>
      <c r="S121" s="365"/>
      <c r="T121" s="365"/>
      <c r="U121" s="365"/>
      <c r="V121" s="365"/>
      <c r="W121" s="496">
        <f t="shared" si="14"/>
        <v>0</v>
      </c>
      <c r="X121" s="496">
        <f t="shared" si="14"/>
        <v>3683</v>
      </c>
      <c r="Y121" s="496">
        <f t="shared" si="14"/>
        <v>0</v>
      </c>
      <c r="Z121" s="496">
        <f t="shared" ref="Z121:AB134" si="15">W121+H121</f>
        <v>0</v>
      </c>
      <c r="AA121" s="496">
        <f t="shared" si="15"/>
        <v>3683</v>
      </c>
      <c r="AB121" s="926">
        <f t="shared" si="15"/>
        <v>0</v>
      </c>
    </row>
    <row r="122" spans="1:28" ht="25.5" x14ac:dyDescent="0.2">
      <c r="A122" s="481" t="s">
        <v>810</v>
      </c>
      <c r="B122" s="365"/>
      <c r="C122" s="365"/>
      <c r="D122" s="365"/>
      <c r="E122" s="365"/>
      <c r="F122" s="365"/>
      <c r="G122" s="365"/>
      <c r="H122" s="496">
        <f t="shared" si="3"/>
        <v>0</v>
      </c>
      <c r="I122" s="496">
        <f t="shared" si="3"/>
        <v>0</v>
      </c>
      <c r="J122" s="496">
        <f t="shared" si="12"/>
        <v>0</v>
      </c>
      <c r="K122" s="365"/>
      <c r="L122" s="365"/>
      <c r="M122" s="365"/>
      <c r="N122" s="365">
        <v>0</v>
      </c>
      <c r="O122" s="365">
        <v>15000</v>
      </c>
      <c r="P122" s="365">
        <v>0</v>
      </c>
      <c r="Q122" s="365"/>
      <c r="R122" s="365"/>
      <c r="S122" s="365"/>
      <c r="T122" s="365"/>
      <c r="U122" s="365"/>
      <c r="V122" s="365"/>
      <c r="W122" s="496">
        <f t="shared" ref="W122:Y134" si="16">SUM(K122+N122+Q122+T122)</f>
        <v>0</v>
      </c>
      <c r="X122" s="496">
        <f t="shared" si="16"/>
        <v>15000</v>
      </c>
      <c r="Y122" s="496">
        <f t="shared" si="16"/>
        <v>0</v>
      </c>
      <c r="Z122" s="496">
        <f t="shared" si="15"/>
        <v>0</v>
      </c>
      <c r="AA122" s="496">
        <f t="shared" si="15"/>
        <v>15000</v>
      </c>
      <c r="AB122" s="926">
        <f t="shared" si="15"/>
        <v>0</v>
      </c>
    </row>
    <row r="123" spans="1:28" x14ac:dyDescent="0.2">
      <c r="A123" s="927" t="s">
        <v>811</v>
      </c>
      <c r="B123" s="480"/>
      <c r="C123" s="480"/>
      <c r="D123" s="476"/>
      <c r="E123" s="365"/>
      <c r="F123" s="365"/>
      <c r="G123" s="476"/>
      <c r="H123" s="486">
        <f t="shared" si="3"/>
        <v>0</v>
      </c>
      <c r="I123" s="486">
        <f t="shared" si="3"/>
        <v>0</v>
      </c>
      <c r="J123" s="486">
        <f t="shared" si="12"/>
        <v>0</v>
      </c>
      <c r="K123" s="480">
        <v>0</v>
      </c>
      <c r="L123" s="480">
        <v>6604</v>
      </c>
      <c r="M123" s="476">
        <v>6604</v>
      </c>
      <c r="N123" s="365"/>
      <c r="O123" s="365"/>
      <c r="P123" s="476"/>
      <c r="Q123" s="365"/>
      <c r="R123" s="365"/>
      <c r="S123" s="476"/>
      <c r="T123" s="365"/>
      <c r="U123" s="365"/>
      <c r="V123" s="476"/>
      <c r="W123" s="496">
        <f t="shared" si="16"/>
        <v>0</v>
      </c>
      <c r="X123" s="496">
        <f t="shared" si="16"/>
        <v>6604</v>
      </c>
      <c r="Y123" s="496">
        <f t="shared" si="16"/>
        <v>6604</v>
      </c>
      <c r="Z123" s="496">
        <f t="shared" si="15"/>
        <v>0</v>
      </c>
      <c r="AA123" s="496">
        <f t="shared" si="15"/>
        <v>6604</v>
      </c>
      <c r="AB123" s="926">
        <f t="shared" si="15"/>
        <v>6604</v>
      </c>
    </row>
    <row r="124" spans="1:28" x14ac:dyDescent="0.2">
      <c r="A124" s="941" t="s">
        <v>812</v>
      </c>
      <c r="B124" s="480"/>
      <c r="C124" s="480"/>
      <c r="D124" s="476"/>
      <c r="E124" s="365"/>
      <c r="F124" s="365"/>
      <c r="G124" s="476"/>
      <c r="H124" s="486">
        <f t="shared" si="3"/>
        <v>0</v>
      </c>
      <c r="I124" s="486">
        <f t="shared" si="3"/>
        <v>0</v>
      </c>
      <c r="J124" s="486">
        <f t="shared" si="12"/>
        <v>0</v>
      </c>
      <c r="K124" s="480">
        <v>0</v>
      </c>
      <c r="L124" s="480">
        <v>5000</v>
      </c>
      <c r="M124" s="476">
        <v>0</v>
      </c>
      <c r="N124" s="365"/>
      <c r="O124" s="365"/>
      <c r="P124" s="476"/>
      <c r="Q124" s="365"/>
      <c r="R124" s="365"/>
      <c r="S124" s="476"/>
      <c r="T124" s="365"/>
      <c r="U124" s="365"/>
      <c r="V124" s="476"/>
      <c r="W124" s="496">
        <f t="shared" si="16"/>
        <v>0</v>
      </c>
      <c r="X124" s="496">
        <f t="shared" si="16"/>
        <v>5000</v>
      </c>
      <c r="Y124" s="496">
        <f t="shared" si="16"/>
        <v>0</v>
      </c>
      <c r="Z124" s="496">
        <f t="shared" si="15"/>
        <v>0</v>
      </c>
      <c r="AA124" s="496">
        <f t="shared" si="15"/>
        <v>5000</v>
      </c>
      <c r="AB124" s="926">
        <f t="shared" si="15"/>
        <v>0</v>
      </c>
    </row>
    <row r="125" spans="1:28" x14ac:dyDescent="0.2">
      <c r="A125" s="941" t="s">
        <v>813</v>
      </c>
      <c r="B125" s="480"/>
      <c r="C125" s="480"/>
      <c r="D125" s="476"/>
      <c r="E125" s="365"/>
      <c r="F125" s="365"/>
      <c r="G125" s="476"/>
      <c r="H125" s="486">
        <f t="shared" si="3"/>
        <v>0</v>
      </c>
      <c r="I125" s="486">
        <f t="shared" si="3"/>
        <v>0</v>
      </c>
      <c r="J125" s="486">
        <f t="shared" si="12"/>
        <v>0</v>
      </c>
      <c r="K125" s="480">
        <v>0</v>
      </c>
      <c r="L125" s="480">
        <v>5000</v>
      </c>
      <c r="M125" s="476">
        <v>4003</v>
      </c>
      <c r="N125" s="365"/>
      <c r="O125" s="365"/>
      <c r="P125" s="476"/>
      <c r="Q125" s="365"/>
      <c r="R125" s="365"/>
      <c r="S125" s="476"/>
      <c r="T125" s="365"/>
      <c r="U125" s="365"/>
      <c r="V125" s="476"/>
      <c r="W125" s="496">
        <f t="shared" si="16"/>
        <v>0</v>
      </c>
      <c r="X125" s="496">
        <f t="shared" si="16"/>
        <v>5000</v>
      </c>
      <c r="Y125" s="496">
        <f t="shared" si="16"/>
        <v>4003</v>
      </c>
      <c r="Z125" s="496">
        <f t="shared" si="15"/>
        <v>0</v>
      </c>
      <c r="AA125" s="496">
        <f t="shared" si="15"/>
        <v>5000</v>
      </c>
      <c r="AB125" s="926">
        <f t="shared" si="15"/>
        <v>4003</v>
      </c>
    </row>
    <row r="126" spans="1:28" x14ac:dyDescent="0.2">
      <c r="A126" s="941" t="s">
        <v>814</v>
      </c>
      <c r="B126" s="480"/>
      <c r="C126" s="480"/>
      <c r="D126" s="476"/>
      <c r="E126" s="365"/>
      <c r="F126" s="365"/>
      <c r="G126" s="476"/>
      <c r="H126" s="486">
        <f t="shared" si="3"/>
        <v>0</v>
      </c>
      <c r="I126" s="486">
        <f t="shared" si="3"/>
        <v>0</v>
      </c>
      <c r="J126" s="486">
        <f t="shared" si="12"/>
        <v>0</v>
      </c>
      <c r="K126" s="480"/>
      <c r="L126" s="480"/>
      <c r="M126" s="476"/>
      <c r="N126" s="480"/>
      <c r="O126" s="480"/>
      <c r="P126" s="476"/>
      <c r="Q126" s="365"/>
      <c r="R126" s="365"/>
      <c r="S126" s="476"/>
      <c r="T126" s="365"/>
      <c r="U126" s="365"/>
      <c r="V126" s="476"/>
      <c r="W126" s="496">
        <f t="shared" si="16"/>
        <v>0</v>
      </c>
      <c r="X126" s="496">
        <f t="shared" si="16"/>
        <v>0</v>
      </c>
      <c r="Y126" s="496">
        <f t="shared" si="16"/>
        <v>0</v>
      </c>
      <c r="Z126" s="496">
        <f t="shared" si="15"/>
        <v>0</v>
      </c>
      <c r="AA126" s="496">
        <f t="shared" si="15"/>
        <v>0</v>
      </c>
      <c r="AB126" s="926">
        <f t="shared" si="15"/>
        <v>0</v>
      </c>
    </row>
    <row r="127" spans="1:28" x14ac:dyDescent="0.2">
      <c r="A127" s="941" t="s">
        <v>815</v>
      </c>
      <c r="B127" s="480">
        <v>0</v>
      </c>
      <c r="C127" s="480">
        <v>21</v>
      </c>
      <c r="D127" s="476">
        <v>21</v>
      </c>
      <c r="E127" s="365"/>
      <c r="F127" s="365"/>
      <c r="G127" s="476"/>
      <c r="H127" s="486">
        <f t="shared" si="3"/>
        <v>0</v>
      </c>
      <c r="I127" s="486">
        <f t="shared" si="3"/>
        <v>21</v>
      </c>
      <c r="J127" s="486">
        <f t="shared" si="12"/>
        <v>21</v>
      </c>
      <c r="K127" s="480">
        <v>0</v>
      </c>
      <c r="L127" s="480">
        <v>90</v>
      </c>
      <c r="M127" s="476">
        <v>90</v>
      </c>
      <c r="N127" s="480">
        <v>0</v>
      </c>
      <c r="O127" s="480">
        <v>15225</v>
      </c>
      <c r="P127" s="476">
        <v>0</v>
      </c>
      <c r="Q127" s="365"/>
      <c r="R127" s="365"/>
      <c r="S127" s="476"/>
      <c r="T127" s="365"/>
      <c r="U127" s="365"/>
      <c r="V127" s="476"/>
      <c r="W127" s="496">
        <f t="shared" si="16"/>
        <v>0</v>
      </c>
      <c r="X127" s="496">
        <f t="shared" si="16"/>
        <v>15315</v>
      </c>
      <c r="Y127" s="496">
        <f t="shared" si="16"/>
        <v>90</v>
      </c>
      <c r="Z127" s="496">
        <f t="shared" si="15"/>
        <v>0</v>
      </c>
      <c r="AA127" s="496">
        <f t="shared" si="15"/>
        <v>15336</v>
      </c>
      <c r="AB127" s="926">
        <f t="shared" si="15"/>
        <v>111</v>
      </c>
    </row>
    <row r="128" spans="1:28" x14ac:dyDescent="0.2">
      <c r="A128" s="941" t="s">
        <v>816</v>
      </c>
      <c r="B128" s="480"/>
      <c r="C128" s="480"/>
      <c r="D128" s="476"/>
      <c r="E128" s="365"/>
      <c r="F128" s="365"/>
      <c r="G128" s="476"/>
      <c r="H128" s="486">
        <f t="shared" si="3"/>
        <v>0</v>
      </c>
      <c r="I128" s="486">
        <f t="shared" si="3"/>
        <v>0</v>
      </c>
      <c r="J128" s="486">
        <f t="shared" si="12"/>
        <v>0</v>
      </c>
      <c r="K128" s="480"/>
      <c r="L128" s="480"/>
      <c r="M128" s="476"/>
      <c r="N128" s="480"/>
      <c r="O128" s="480"/>
      <c r="P128" s="476"/>
      <c r="Q128" s="365"/>
      <c r="R128" s="365"/>
      <c r="S128" s="476"/>
      <c r="T128" s="365"/>
      <c r="U128" s="365"/>
      <c r="V128" s="476"/>
      <c r="W128" s="496">
        <f t="shared" si="16"/>
        <v>0</v>
      </c>
      <c r="X128" s="496">
        <f t="shared" si="16"/>
        <v>0</v>
      </c>
      <c r="Y128" s="496">
        <f t="shared" si="16"/>
        <v>0</v>
      </c>
      <c r="Z128" s="496">
        <f t="shared" si="15"/>
        <v>0</v>
      </c>
      <c r="AA128" s="496">
        <f t="shared" si="15"/>
        <v>0</v>
      </c>
      <c r="AB128" s="926">
        <f t="shared" si="15"/>
        <v>0</v>
      </c>
    </row>
    <row r="129" spans="1:28" x14ac:dyDescent="0.2">
      <c r="A129" s="927" t="s">
        <v>817</v>
      </c>
      <c r="B129" s="480"/>
      <c r="C129" s="480"/>
      <c r="D129" s="476">
        <v>41</v>
      </c>
      <c r="E129" s="365"/>
      <c r="F129" s="365"/>
      <c r="G129" s="476"/>
      <c r="H129" s="486">
        <f t="shared" si="3"/>
        <v>0</v>
      </c>
      <c r="I129" s="486">
        <f t="shared" si="3"/>
        <v>0</v>
      </c>
      <c r="J129" s="486">
        <f t="shared" si="12"/>
        <v>41</v>
      </c>
      <c r="K129" s="480">
        <v>0</v>
      </c>
      <c r="L129" s="480">
        <v>50</v>
      </c>
      <c r="M129" s="476">
        <v>0</v>
      </c>
      <c r="N129" s="480"/>
      <c r="O129" s="480"/>
      <c r="P129" s="476"/>
      <c r="Q129" s="365"/>
      <c r="R129" s="365"/>
      <c r="S129" s="476"/>
      <c r="T129" s="365"/>
      <c r="U129" s="365"/>
      <c r="V129" s="476"/>
      <c r="W129" s="496">
        <f t="shared" si="16"/>
        <v>0</v>
      </c>
      <c r="X129" s="496">
        <f t="shared" si="16"/>
        <v>50</v>
      </c>
      <c r="Y129" s="496">
        <f t="shared" si="16"/>
        <v>0</v>
      </c>
      <c r="Z129" s="496">
        <f t="shared" si="15"/>
        <v>0</v>
      </c>
      <c r="AA129" s="496">
        <f t="shared" si="15"/>
        <v>50</v>
      </c>
      <c r="AB129" s="926">
        <f t="shared" si="15"/>
        <v>41</v>
      </c>
    </row>
    <row r="130" spans="1:28" ht="25.5" x14ac:dyDescent="0.2">
      <c r="A130" s="927" t="s">
        <v>818</v>
      </c>
      <c r="B130" s="480"/>
      <c r="C130" s="480"/>
      <c r="D130" s="476"/>
      <c r="E130" s="365"/>
      <c r="F130" s="365"/>
      <c r="G130" s="476"/>
      <c r="H130" s="486">
        <f t="shared" si="3"/>
        <v>0</v>
      </c>
      <c r="I130" s="486">
        <f t="shared" si="3"/>
        <v>0</v>
      </c>
      <c r="J130" s="486">
        <f t="shared" si="12"/>
        <v>0</v>
      </c>
      <c r="K130" s="480">
        <v>0</v>
      </c>
      <c r="L130" s="480">
        <v>2200000</v>
      </c>
      <c r="M130" s="476">
        <v>0</v>
      </c>
      <c r="N130" s="480"/>
      <c r="O130" s="480"/>
      <c r="P130" s="476"/>
      <c r="Q130" s="365"/>
      <c r="R130" s="365"/>
      <c r="S130" s="476"/>
      <c r="T130" s="365"/>
      <c r="U130" s="365"/>
      <c r="V130" s="476"/>
      <c r="W130" s="496">
        <f t="shared" si="16"/>
        <v>0</v>
      </c>
      <c r="X130" s="496">
        <f t="shared" si="16"/>
        <v>2200000</v>
      </c>
      <c r="Y130" s="496">
        <f t="shared" si="16"/>
        <v>0</v>
      </c>
      <c r="Z130" s="496">
        <f t="shared" si="15"/>
        <v>0</v>
      </c>
      <c r="AA130" s="496">
        <f t="shared" si="15"/>
        <v>2200000</v>
      </c>
      <c r="AB130" s="926">
        <f t="shared" si="15"/>
        <v>0</v>
      </c>
    </row>
    <row r="131" spans="1:28" ht="21.75" customHeight="1" x14ac:dyDescent="0.2">
      <c r="A131" s="936" t="s">
        <v>819</v>
      </c>
      <c r="B131" s="365">
        <v>0</v>
      </c>
      <c r="C131" s="365">
        <v>356</v>
      </c>
      <c r="D131" s="365">
        <v>250</v>
      </c>
      <c r="E131" s="365"/>
      <c r="F131" s="365"/>
      <c r="G131" s="476"/>
      <c r="H131" s="486">
        <f t="shared" si="3"/>
        <v>0</v>
      </c>
      <c r="I131" s="486">
        <f t="shared" si="3"/>
        <v>356</v>
      </c>
      <c r="J131" s="486">
        <f t="shared" si="12"/>
        <v>250</v>
      </c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496">
        <f t="shared" si="16"/>
        <v>0</v>
      </c>
      <c r="X131" s="496">
        <f t="shared" si="16"/>
        <v>0</v>
      </c>
      <c r="Y131" s="496">
        <f t="shared" si="16"/>
        <v>0</v>
      </c>
      <c r="Z131" s="496">
        <f t="shared" si="15"/>
        <v>0</v>
      </c>
      <c r="AA131" s="496">
        <f t="shared" si="15"/>
        <v>356</v>
      </c>
      <c r="AB131" s="926">
        <f t="shared" si="15"/>
        <v>250</v>
      </c>
    </row>
    <row r="132" spans="1:28" x14ac:dyDescent="0.2">
      <c r="A132" s="941" t="s">
        <v>820</v>
      </c>
      <c r="B132" s="365">
        <v>0</v>
      </c>
      <c r="C132" s="365">
        <v>0</v>
      </c>
      <c r="D132" s="476">
        <v>199</v>
      </c>
      <c r="E132" s="480"/>
      <c r="F132" s="480"/>
      <c r="G132" s="476"/>
      <c r="H132" s="486">
        <f t="shared" si="3"/>
        <v>0</v>
      </c>
      <c r="I132" s="486">
        <f t="shared" si="3"/>
        <v>0</v>
      </c>
      <c r="J132" s="486">
        <f t="shared" si="12"/>
        <v>199</v>
      </c>
      <c r="K132" s="365"/>
      <c r="L132" s="365"/>
      <c r="M132" s="476"/>
      <c r="N132" s="365"/>
      <c r="O132" s="365"/>
      <c r="P132" s="476"/>
      <c r="Q132" s="365"/>
      <c r="R132" s="365"/>
      <c r="S132" s="476"/>
      <c r="T132" s="365"/>
      <c r="U132" s="365"/>
      <c r="V132" s="476"/>
      <c r="W132" s="496">
        <f t="shared" si="16"/>
        <v>0</v>
      </c>
      <c r="X132" s="496">
        <f t="shared" si="16"/>
        <v>0</v>
      </c>
      <c r="Y132" s="496">
        <f t="shared" si="16"/>
        <v>0</v>
      </c>
      <c r="Z132" s="496">
        <f t="shared" si="15"/>
        <v>0</v>
      </c>
      <c r="AA132" s="496">
        <f t="shared" si="15"/>
        <v>0</v>
      </c>
      <c r="AB132" s="926">
        <f t="shared" si="15"/>
        <v>199</v>
      </c>
    </row>
    <row r="133" spans="1:28" ht="13.5" thickBot="1" x14ac:dyDescent="0.25">
      <c r="A133" s="942" t="s">
        <v>22</v>
      </c>
      <c r="B133" s="585">
        <f t="shared" ref="B133:G133" si="17">SUM(B19:B132)</f>
        <v>42380</v>
      </c>
      <c r="C133" s="585">
        <f t="shared" si="17"/>
        <v>41733</v>
      </c>
      <c r="D133" s="585">
        <f t="shared" si="17"/>
        <v>21296</v>
      </c>
      <c r="E133" s="585">
        <f t="shared" si="17"/>
        <v>0</v>
      </c>
      <c r="F133" s="585">
        <f t="shared" si="17"/>
        <v>164</v>
      </c>
      <c r="G133" s="585">
        <f t="shared" si="17"/>
        <v>0</v>
      </c>
      <c r="H133" s="585">
        <f t="shared" ref="H133:J134" si="18">SUM(B133+E133)</f>
        <v>42380</v>
      </c>
      <c r="I133" s="585">
        <f t="shared" si="18"/>
        <v>41897</v>
      </c>
      <c r="J133" s="585">
        <f t="shared" si="18"/>
        <v>21296</v>
      </c>
      <c r="K133" s="585">
        <f t="shared" ref="K133:V133" si="19">SUM(K19:K132)</f>
        <v>245550</v>
      </c>
      <c r="L133" s="585">
        <f t="shared" si="19"/>
        <v>2862804</v>
      </c>
      <c r="M133" s="585">
        <f t="shared" si="19"/>
        <v>276162</v>
      </c>
      <c r="N133" s="585">
        <f t="shared" si="19"/>
        <v>700237</v>
      </c>
      <c r="O133" s="585">
        <f t="shared" si="19"/>
        <v>1402700</v>
      </c>
      <c r="P133" s="585">
        <f t="shared" si="19"/>
        <v>467821</v>
      </c>
      <c r="Q133" s="585">
        <f t="shared" si="19"/>
        <v>0</v>
      </c>
      <c r="R133" s="585">
        <f t="shared" si="19"/>
        <v>0</v>
      </c>
      <c r="S133" s="585">
        <f t="shared" si="19"/>
        <v>0</v>
      </c>
      <c r="T133" s="585">
        <f t="shared" si="19"/>
        <v>20000</v>
      </c>
      <c r="U133" s="585">
        <f t="shared" si="19"/>
        <v>25300</v>
      </c>
      <c r="V133" s="585">
        <f t="shared" si="19"/>
        <v>25137</v>
      </c>
      <c r="W133" s="928">
        <f t="shared" si="16"/>
        <v>965787</v>
      </c>
      <c r="X133" s="928">
        <f t="shared" si="16"/>
        <v>4290804</v>
      </c>
      <c r="Y133" s="928">
        <f t="shared" si="16"/>
        <v>769120</v>
      </c>
      <c r="Z133" s="928">
        <f t="shared" si="15"/>
        <v>1008167</v>
      </c>
      <c r="AA133" s="928">
        <f t="shared" si="15"/>
        <v>4332701</v>
      </c>
      <c r="AB133" s="929">
        <f t="shared" si="15"/>
        <v>790416</v>
      </c>
    </row>
    <row r="134" spans="1:28" ht="13.5" thickBot="1" x14ac:dyDescent="0.25">
      <c r="A134" s="924" t="s">
        <v>23</v>
      </c>
      <c r="B134" s="503">
        <f t="shared" ref="B134:G134" si="20">B18+B133</f>
        <v>69880</v>
      </c>
      <c r="C134" s="503">
        <f t="shared" si="20"/>
        <v>108676</v>
      </c>
      <c r="D134" s="503">
        <f t="shared" si="20"/>
        <v>44099</v>
      </c>
      <c r="E134" s="503">
        <f t="shared" si="20"/>
        <v>0</v>
      </c>
      <c r="F134" s="503">
        <f t="shared" si="20"/>
        <v>164</v>
      </c>
      <c r="G134" s="503">
        <f t="shared" si="20"/>
        <v>0</v>
      </c>
      <c r="H134" s="506">
        <f t="shared" si="18"/>
        <v>69880</v>
      </c>
      <c r="I134" s="506">
        <f t="shared" si="18"/>
        <v>108840</v>
      </c>
      <c r="J134" s="506">
        <f t="shared" si="18"/>
        <v>44099</v>
      </c>
      <c r="K134" s="503">
        <f t="shared" ref="K134:V134" si="21">K18+K133</f>
        <v>245550</v>
      </c>
      <c r="L134" s="503">
        <f t="shared" si="21"/>
        <v>2952699</v>
      </c>
      <c r="M134" s="503">
        <f>M18+M133</f>
        <v>364544</v>
      </c>
      <c r="N134" s="503">
        <f t="shared" si="21"/>
        <v>700237</v>
      </c>
      <c r="O134" s="503">
        <f t="shared" si="21"/>
        <v>1409370</v>
      </c>
      <c r="P134" s="503">
        <f t="shared" si="21"/>
        <v>474490</v>
      </c>
      <c r="Q134" s="503">
        <f t="shared" si="21"/>
        <v>0</v>
      </c>
      <c r="R134" s="503">
        <f t="shared" si="21"/>
        <v>0</v>
      </c>
      <c r="S134" s="503">
        <f t="shared" si="21"/>
        <v>0</v>
      </c>
      <c r="T134" s="503">
        <f t="shared" si="21"/>
        <v>20000</v>
      </c>
      <c r="U134" s="503">
        <f t="shared" si="21"/>
        <v>25300</v>
      </c>
      <c r="V134" s="503">
        <f t="shared" si="21"/>
        <v>25137</v>
      </c>
      <c r="W134" s="506">
        <f t="shared" si="16"/>
        <v>965787</v>
      </c>
      <c r="X134" s="506">
        <f t="shared" si="16"/>
        <v>4387369</v>
      </c>
      <c r="Y134" s="506">
        <f t="shared" si="16"/>
        <v>864171</v>
      </c>
      <c r="Z134" s="506">
        <f t="shared" si="15"/>
        <v>1035667</v>
      </c>
      <c r="AA134" s="506">
        <f t="shared" si="15"/>
        <v>4496209</v>
      </c>
      <c r="AB134" s="507">
        <f t="shared" si="15"/>
        <v>908270</v>
      </c>
    </row>
  </sheetData>
  <mergeCells count="10">
    <mergeCell ref="A1:A2"/>
    <mergeCell ref="T1:V1"/>
    <mergeCell ref="W1:Y1"/>
    <mergeCell ref="Z1:AB1"/>
    <mergeCell ref="B1:D1"/>
    <mergeCell ref="E1:G1"/>
    <mergeCell ref="H1:J1"/>
    <mergeCell ref="K1:M1"/>
    <mergeCell ref="N1:P1"/>
    <mergeCell ref="Q1:S1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63" orientation="landscape" r:id="rId1"/>
  <headerFooter>
    <oddHeader>&amp;C&amp;"Times New Roman,Félkövér"2018. évi költségvetés
 Törzsvagyon karbantartása, fejlesztése
11601 cím kiadások előirányzata és teljesítése&amp;R&amp;"Times New Roman,Félkövér" rendelet
4/a melléklet
e Ft-ban</oddHeader>
    <oddFooter>&amp;R&amp;P</oddFooter>
  </headerFooter>
  <rowBreaks count="3" manualBreakCount="3">
    <brk id="37" max="16383" man="1"/>
    <brk id="76" max="16383" man="1"/>
    <brk id="113" max="16383" man="1"/>
  </rowBreaks>
  <colBreaks count="1" manualBreakCount="1">
    <brk id="16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D13" sqref="D13"/>
    </sheetView>
  </sheetViews>
  <sheetFormatPr defaultColWidth="9.140625" defaultRowHeight="12.75" x14ac:dyDescent="0.2"/>
  <cols>
    <col min="1" max="1" width="33.140625" style="955" customWidth="1"/>
    <col min="2" max="2" width="9.7109375" style="969" customWidth="1"/>
    <col min="3" max="3" width="10.28515625" style="969" customWidth="1"/>
    <col min="4" max="4" width="9.7109375" style="969" customWidth="1"/>
    <col min="5" max="5" width="9.7109375" style="968" customWidth="1"/>
    <col min="6" max="6" width="10.28515625" style="968" customWidth="1"/>
    <col min="7" max="8" width="9.7109375" style="968" customWidth="1"/>
    <col min="9" max="9" width="10.5703125" style="968" customWidth="1"/>
    <col min="10" max="11" width="9.7109375" style="968" customWidth="1"/>
    <col min="12" max="12" width="10.28515625" style="968" customWidth="1"/>
    <col min="13" max="14" width="9.7109375" style="968" customWidth="1"/>
    <col min="15" max="15" width="10.140625" style="968" customWidth="1"/>
    <col min="16" max="17" width="9.7109375" style="968" customWidth="1"/>
    <col min="18" max="18" width="10.28515625" style="955" customWidth="1"/>
    <col min="19" max="19" width="9.7109375" style="955" customWidth="1"/>
    <col min="20" max="16384" width="9.140625" style="955"/>
  </cols>
  <sheetData>
    <row r="1" spans="1:19" s="947" customFormat="1" ht="30" customHeight="1" thickBot="1" x14ac:dyDescent="0.25">
      <c r="A1" s="946" t="s">
        <v>0</v>
      </c>
      <c r="B1" s="1695" t="s">
        <v>821</v>
      </c>
      <c r="C1" s="1698"/>
      <c r="D1" s="1698"/>
      <c r="E1" s="1698" t="s">
        <v>822</v>
      </c>
      <c r="F1" s="1698"/>
      <c r="G1" s="1698"/>
      <c r="H1" s="1698" t="s">
        <v>823</v>
      </c>
      <c r="I1" s="1698"/>
      <c r="J1" s="1698"/>
      <c r="K1" s="1698" t="s">
        <v>824</v>
      </c>
      <c r="L1" s="1698"/>
      <c r="M1" s="1698"/>
      <c r="N1" s="1698" t="s">
        <v>825</v>
      </c>
      <c r="O1" s="1698"/>
      <c r="P1" s="1693"/>
      <c r="Q1" s="1697" t="s">
        <v>31</v>
      </c>
      <c r="R1" s="1698"/>
      <c r="S1" s="1699"/>
    </row>
    <row r="2" spans="1:19" s="947" customFormat="1" ht="25.5" x14ac:dyDescent="0.2">
      <c r="A2" s="492" t="s">
        <v>826</v>
      </c>
      <c r="B2" s="948" t="s">
        <v>24</v>
      </c>
      <c r="C2" s="505" t="s">
        <v>10</v>
      </c>
      <c r="D2" s="505" t="s">
        <v>25</v>
      </c>
      <c r="E2" s="505" t="s">
        <v>24</v>
      </c>
      <c r="F2" s="505" t="s">
        <v>10</v>
      </c>
      <c r="G2" s="505" t="s">
        <v>25</v>
      </c>
      <c r="H2" s="505" t="s">
        <v>24</v>
      </c>
      <c r="I2" s="505" t="s">
        <v>10</v>
      </c>
      <c r="J2" s="505" t="s">
        <v>25</v>
      </c>
      <c r="K2" s="505" t="s">
        <v>24</v>
      </c>
      <c r="L2" s="505" t="s">
        <v>10</v>
      </c>
      <c r="M2" s="505" t="s">
        <v>25</v>
      </c>
      <c r="N2" s="505" t="s">
        <v>24</v>
      </c>
      <c r="O2" s="505" t="s">
        <v>10</v>
      </c>
      <c r="P2" s="949" t="s">
        <v>25</v>
      </c>
      <c r="Q2" s="950" t="s">
        <v>24</v>
      </c>
      <c r="R2" s="505" t="s">
        <v>10</v>
      </c>
      <c r="S2" s="509" t="s">
        <v>25</v>
      </c>
    </row>
    <row r="3" spans="1:19" x14ac:dyDescent="0.2">
      <c r="A3" s="494" t="s">
        <v>827</v>
      </c>
      <c r="B3" s="951">
        <v>27194</v>
      </c>
      <c r="C3" s="726">
        <v>27194</v>
      </c>
      <c r="D3" s="726">
        <v>27846</v>
      </c>
      <c r="E3" s="952">
        <f>B3</f>
        <v>27194</v>
      </c>
      <c r="F3" s="952">
        <f>C3</f>
        <v>27194</v>
      </c>
      <c r="G3" s="952">
        <f>D3</f>
        <v>27846</v>
      </c>
      <c r="H3" s="726"/>
      <c r="I3" s="726"/>
      <c r="J3" s="726"/>
      <c r="K3" s="726"/>
      <c r="L3" s="726"/>
      <c r="M3" s="726"/>
      <c r="N3" s="952">
        <f>H3+K3</f>
        <v>0</v>
      </c>
      <c r="O3" s="952">
        <f>I3+L3</f>
        <v>0</v>
      </c>
      <c r="P3" s="952">
        <f>J3+M3</f>
        <v>0</v>
      </c>
      <c r="Q3" s="953">
        <f>N3+E3</f>
        <v>27194</v>
      </c>
      <c r="R3" s="952">
        <f t="shared" ref="Q3:S14" si="0">O3+F3</f>
        <v>27194</v>
      </c>
      <c r="S3" s="954">
        <f t="shared" si="0"/>
        <v>27846</v>
      </c>
    </row>
    <row r="4" spans="1:19" ht="25.5" x14ac:dyDescent="0.2">
      <c r="A4" s="494" t="s">
        <v>828</v>
      </c>
      <c r="B4" s="951">
        <v>17500</v>
      </c>
      <c r="C4" s="726">
        <v>17500</v>
      </c>
      <c r="D4" s="726">
        <v>10497</v>
      </c>
      <c r="E4" s="952">
        <f t="shared" ref="E4:G14" si="1">B4</f>
        <v>17500</v>
      </c>
      <c r="F4" s="952">
        <f t="shared" si="1"/>
        <v>17500</v>
      </c>
      <c r="G4" s="952">
        <f t="shared" si="1"/>
        <v>10497</v>
      </c>
      <c r="H4" s="726"/>
      <c r="I4" s="726"/>
      <c r="J4" s="726"/>
      <c r="K4" s="726"/>
      <c r="L4" s="726"/>
      <c r="M4" s="726"/>
      <c r="N4" s="952">
        <f t="shared" ref="N4:P14" si="2">H4+K4</f>
        <v>0</v>
      </c>
      <c r="O4" s="952">
        <f t="shared" si="2"/>
        <v>0</v>
      </c>
      <c r="P4" s="952">
        <f t="shared" si="2"/>
        <v>0</v>
      </c>
      <c r="Q4" s="953">
        <f t="shared" si="0"/>
        <v>17500</v>
      </c>
      <c r="R4" s="952">
        <f t="shared" si="0"/>
        <v>17500</v>
      </c>
      <c r="S4" s="954">
        <f t="shared" si="0"/>
        <v>10497</v>
      </c>
    </row>
    <row r="5" spans="1:19" x14ac:dyDescent="0.2">
      <c r="A5" s="495" t="s">
        <v>829</v>
      </c>
      <c r="B5" s="951">
        <v>29472</v>
      </c>
      <c r="C5" s="726">
        <v>29472</v>
      </c>
      <c r="D5" s="726">
        <v>29706</v>
      </c>
      <c r="E5" s="952">
        <f t="shared" si="1"/>
        <v>29472</v>
      </c>
      <c r="F5" s="952">
        <f t="shared" si="1"/>
        <v>29472</v>
      </c>
      <c r="G5" s="952">
        <f t="shared" si="1"/>
        <v>29706</v>
      </c>
      <c r="H5" s="726"/>
      <c r="I5" s="726"/>
      <c r="J5" s="726"/>
      <c r="K5" s="726"/>
      <c r="L5" s="726"/>
      <c r="M5" s="726"/>
      <c r="N5" s="952">
        <f t="shared" si="2"/>
        <v>0</v>
      </c>
      <c r="O5" s="952">
        <f t="shared" si="2"/>
        <v>0</v>
      </c>
      <c r="P5" s="952">
        <f t="shared" si="2"/>
        <v>0</v>
      </c>
      <c r="Q5" s="953">
        <f t="shared" si="0"/>
        <v>29472</v>
      </c>
      <c r="R5" s="952">
        <f t="shared" si="0"/>
        <v>29472</v>
      </c>
      <c r="S5" s="954">
        <f t="shared" si="0"/>
        <v>29706</v>
      </c>
    </row>
    <row r="6" spans="1:19" x14ac:dyDescent="0.2">
      <c r="A6" s="495" t="s">
        <v>830</v>
      </c>
      <c r="B6" s="951">
        <v>0</v>
      </c>
      <c r="C6" s="726">
        <v>0</v>
      </c>
      <c r="D6" s="726">
        <v>174</v>
      </c>
      <c r="E6" s="952">
        <f t="shared" si="1"/>
        <v>0</v>
      </c>
      <c r="F6" s="952">
        <f t="shared" si="1"/>
        <v>0</v>
      </c>
      <c r="G6" s="952">
        <f t="shared" si="1"/>
        <v>174</v>
      </c>
      <c r="H6" s="726"/>
      <c r="I6" s="726"/>
      <c r="J6" s="726"/>
      <c r="K6" s="726"/>
      <c r="L6" s="726"/>
      <c r="M6" s="726"/>
      <c r="N6" s="952">
        <f t="shared" si="2"/>
        <v>0</v>
      </c>
      <c r="O6" s="952">
        <f t="shared" si="2"/>
        <v>0</v>
      </c>
      <c r="P6" s="952">
        <f t="shared" si="2"/>
        <v>0</v>
      </c>
      <c r="Q6" s="953">
        <f t="shared" si="0"/>
        <v>0</v>
      </c>
      <c r="R6" s="952">
        <f t="shared" si="0"/>
        <v>0</v>
      </c>
      <c r="S6" s="954">
        <f t="shared" si="0"/>
        <v>174</v>
      </c>
    </row>
    <row r="7" spans="1:19" s="947" customFormat="1" ht="25.5" x14ac:dyDescent="0.2">
      <c r="A7" s="493" t="s">
        <v>32</v>
      </c>
      <c r="B7" s="956">
        <f>SUM(B3:B6)</f>
        <v>74166</v>
      </c>
      <c r="C7" s="956">
        <f t="shared" ref="C7:D7" si="3">SUM(C3:C6)</f>
        <v>74166</v>
      </c>
      <c r="D7" s="956">
        <f t="shared" si="3"/>
        <v>68223</v>
      </c>
      <c r="E7" s="952">
        <f>SUM(E3:E6)</f>
        <v>74166</v>
      </c>
      <c r="F7" s="952">
        <f t="shared" ref="F7:G7" si="4">SUM(F3:F6)</f>
        <v>74166</v>
      </c>
      <c r="G7" s="952">
        <f t="shared" si="4"/>
        <v>68223</v>
      </c>
      <c r="H7" s="952">
        <f>SUM(H3:H6)</f>
        <v>0</v>
      </c>
      <c r="I7" s="952">
        <f t="shared" ref="I7:M7" si="5">SUM(I3:I6)</f>
        <v>0</v>
      </c>
      <c r="J7" s="952">
        <f t="shared" si="5"/>
        <v>0</v>
      </c>
      <c r="K7" s="952">
        <f t="shared" si="5"/>
        <v>0</v>
      </c>
      <c r="L7" s="952">
        <f t="shared" si="5"/>
        <v>0</v>
      </c>
      <c r="M7" s="952">
        <f t="shared" si="5"/>
        <v>0</v>
      </c>
      <c r="N7" s="952">
        <f>SUM(N3:N6)</f>
        <v>0</v>
      </c>
      <c r="O7" s="952">
        <f t="shared" ref="O7:P7" si="6">SUM(O3:O6)</f>
        <v>0</v>
      </c>
      <c r="P7" s="952">
        <f t="shared" si="6"/>
        <v>0</v>
      </c>
      <c r="Q7" s="952">
        <f>SUM(Q3:Q6)</f>
        <v>74166</v>
      </c>
      <c r="R7" s="952">
        <f t="shared" ref="R7:S7" si="7">SUM(R3:R6)</f>
        <v>74166</v>
      </c>
      <c r="S7" s="954">
        <f t="shared" si="7"/>
        <v>68223</v>
      </c>
    </row>
    <row r="8" spans="1:19" x14ac:dyDescent="0.2">
      <c r="A8" s="493" t="s">
        <v>12</v>
      </c>
      <c r="B8" s="951"/>
      <c r="C8" s="726"/>
      <c r="D8" s="726"/>
      <c r="E8" s="952">
        <f t="shared" si="1"/>
        <v>0</v>
      </c>
      <c r="F8" s="952">
        <f t="shared" si="1"/>
        <v>0</v>
      </c>
      <c r="G8" s="726">
        <f>E8+F8</f>
        <v>0</v>
      </c>
      <c r="H8" s="726"/>
      <c r="I8" s="726"/>
      <c r="J8" s="726"/>
      <c r="K8" s="726"/>
      <c r="L8" s="726"/>
      <c r="M8" s="726"/>
      <c r="N8" s="952">
        <f t="shared" si="2"/>
        <v>0</v>
      </c>
      <c r="O8" s="952">
        <f t="shared" si="2"/>
        <v>0</v>
      </c>
      <c r="P8" s="952">
        <f t="shared" si="2"/>
        <v>0</v>
      </c>
      <c r="Q8" s="953">
        <f t="shared" si="0"/>
        <v>0</v>
      </c>
      <c r="R8" s="952">
        <f t="shared" si="0"/>
        <v>0</v>
      </c>
      <c r="S8" s="926">
        <f>Q8+R8</f>
        <v>0</v>
      </c>
    </row>
    <row r="9" spans="1:19" x14ac:dyDescent="0.2">
      <c r="A9" s="494" t="s">
        <v>831</v>
      </c>
      <c r="B9" s="951"/>
      <c r="C9" s="726"/>
      <c r="D9" s="726"/>
      <c r="E9" s="952">
        <f t="shared" si="1"/>
        <v>0</v>
      </c>
      <c r="F9" s="952">
        <f t="shared" si="1"/>
        <v>0</v>
      </c>
      <c r="G9" s="952">
        <f t="shared" si="1"/>
        <v>0</v>
      </c>
      <c r="H9" s="726">
        <v>10000</v>
      </c>
      <c r="I9" s="726">
        <v>10000</v>
      </c>
      <c r="J9" s="726">
        <v>0</v>
      </c>
      <c r="K9" s="726"/>
      <c r="L9" s="726"/>
      <c r="M9" s="726"/>
      <c r="N9" s="952">
        <f t="shared" si="2"/>
        <v>10000</v>
      </c>
      <c r="O9" s="952">
        <f t="shared" si="2"/>
        <v>10000</v>
      </c>
      <c r="P9" s="952">
        <f t="shared" si="2"/>
        <v>0</v>
      </c>
      <c r="Q9" s="953">
        <f t="shared" si="0"/>
        <v>10000</v>
      </c>
      <c r="R9" s="952">
        <f t="shared" si="0"/>
        <v>10000</v>
      </c>
      <c r="S9" s="954">
        <f t="shared" si="0"/>
        <v>0</v>
      </c>
    </row>
    <row r="10" spans="1:19" ht="25.5" x14ac:dyDescent="0.2">
      <c r="A10" s="494" t="s">
        <v>832</v>
      </c>
      <c r="B10" s="951">
        <v>24633</v>
      </c>
      <c r="C10" s="726">
        <v>24633</v>
      </c>
      <c r="D10" s="726">
        <v>0</v>
      </c>
      <c r="E10" s="952">
        <f t="shared" si="1"/>
        <v>24633</v>
      </c>
      <c r="F10" s="952">
        <f t="shared" si="1"/>
        <v>24633</v>
      </c>
      <c r="G10" s="952">
        <f t="shared" si="1"/>
        <v>0</v>
      </c>
      <c r="H10" s="726"/>
      <c r="I10" s="726"/>
      <c r="J10" s="726"/>
      <c r="K10" s="726"/>
      <c r="L10" s="726"/>
      <c r="M10" s="726"/>
      <c r="N10" s="952">
        <f t="shared" si="2"/>
        <v>0</v>
      </c>
      <c r="O10" s="952"/>
      <c r="P10" s="952"/>
      <c r="Q10" s="953">
        <f t="shared" si="0"/>
        <v>24633</v>
      </c>
      <c r="R10" s="952">
        <f t="shared" si="0"/>
        <v>24633</v>
      </c>
      <c r="S10" s="954">
        <f t="shared" si="0"/>
        <v>0</v>
      </c>
    </row>
    <row r="11" spans="1:19" ht="25.5" x14ac:dyDescent="0.2">
      <c r="A11" s="495" t="s">
        <v>833</v>
      </c>
      <c r="B11" s="951">
        <v>47047</v>
      </c>
      <c r="C11" s="726">
        <v>47047</v>
      </c>
      <c r="D11" s="726">
        <v>0</v>
      </c>
      <c r="E11" s="952">
        <f t="shared" si="1"/>
        <v>47047</v>
      </c>
      <c r="F11" s="952">
        <f t="shared" si="1"/>
        <v>47047</v>
      </c>
      <c r="G11" s="952">
        <f t="shared" si="1"/>
        <v>0</v>
      </c>
      <c r="H11" s="726"/>
      <c r="I11" s="726"/>
      <c r="J11" s="726"/>
      <c r="K11" s="726"/>
      <c r="L11" s="726"/>
      <c r="M11" s="726"/>
      <c r="N11" s="952">
        <f t="shared" si="2"/>
        <v>0</v>
      </c>
      <c r="O11" s="952"/>
      <c r="P11" s="952"/>
      <c r="Q11" s="953">
        <f t="shared" si="0"/>
        <v>47047</v>
      </c>
      <c r="R11" s="952">
        <f t="shared" si="0"/>
        <v>47047</v>
      </c>
      <c r="S11" s="954">
        <f t="shared" si="0"/>
        <v>0</v>
      </c>
    </row>
    <row r="12" spans="1:19" ht="26.25" thickBot="1" x14ac:dyDescent="0.25">
      <c r="A12" s="957" t="s">
        <v>834</v>
      </c>
      <c r="B12" s="951">
        <v>0</v>
      </c>
      <c r="C12" s="726">
        <v>20390</v>
      </c>
      <c r="D12" s="726">
        <v>0</v>
      </c>
      <c r="E12" s="952">
        <f t="shared" si="1"/>
        <v>0</v>
      </c>
      <c r="F12" s="952">
        <f t="shared" si="1"/>
        <v>20390</v>
      </c>
      <c r="G12" s="952">
        <f t="shared" si="1"/>
        <v>0</v>
      </c>
      <c r="H12" s="726"/>
      <c r="I12" s="726"/>
      <c r="J12" s="726"/>
      <c r="K12" s="726"/>
      <c r="L12" s="726"/>
      <c r="M12" s="726"/>
      <c r="N12" s="952">
        <f t="shared" si="2"/>
        <v>0</v>
      </c>
      <c r="O12" s="952">
        <f t="shared" si="2"/>
        <v>0</v>
      </c>
      <c r="P12" s="952">
        <f t="shared" si="2"/>
        <v>0</v>
      </c>
      <c r="Q12" s="953">
        <f t="shared" si="0"/>
        <v>0</v>
      </c>
      <c r="R12" s="952">
        <f t="shared" si="0"/>
        <v>20390</v>
      </c>
      <c r="S12" s="954">
        <f t="shared" si="0"/>
        <v>0</v>
      </c>
    </row>
    <row r="13" spans="1:19" s="947" customFormat="1" ht="13.5" thickBot="1" x14ac:dyDescent="0.25">
      <c r="A13" s="958" t="s">
        <v>22</v>
      </c>
      <c r="B13" s="959">
        <f>SUM(B9:B12)</f>
        <v>71680</v>
      </c>
      <c r="C13" s="960">
        <f>SUM(C9:C12)</f>
        <v>92070</v>
      </c>
      <c r="D13" s="960">
        <f>SUM(D9:D12)</f>
        <v>0</v>
      </c>
      <c r="E13" s="960">
        <f t="shared" si="1"/>
        <v>71680</v>
      </c>
      <c r="F13" s="960">
        <f t="shared" si="1"/>
        <v>92070</v>
      </c>
      <c r="G13" s="960">
        <f t="shared" si="1"/>
        <v>0</v>
      </c>
      <c r="H13" s="960">
        <f t="shared" ref="H13:M13" si="8">SUM(H9:H12)</f>
        <v>10000</v>
      </c>
      <c r="I13" s="960">
        <f t="shared" si="8"/>
        <v>10000</v>
      </c>
      <c r="J13" s="960">
        <f t="shared" si="8"/>
        <v>0</v>
      </c>
      <c r="K13" s="960">
        <f t="shared" si="8"/>
        <v>0</v>
      </c>
      <c r="L13" s="960">
        <f t="shared" si="8"/>
        <v>0</v>
      </c>
      <c r="M13" s="960">
        <f t="shared" si="8"/>
        <v>0</v>
      </c>
      <c r="N13" s="960">
        <f t="shared" si="2"/>
        <v>10000</v>
      </c>
      <c r="O13" s="960">
        <f t="shared" si="2"/>
        <v>10000</v>
      </c>
      <c r="P13" s="960">
        <f t="shared" si="2"/>
        <v>0</v>
      </c>
      <c r="Q13" s="961">
        <f t="shared" si="0"/>
        <v>81680</v>
      </c>
      <c r="R13" s="962">
        <f t="shared" si="0"/>
        <v>102070</v>
      </c>
      <c r="S13" s="963">
        <f t="shared" si="0"/>
        <v>0</v>
      </c>
    </row>
    <row r="14" spans="1:19" s="947" customFormat="1" ht="13.5" thickBot="1" x14ac:dyDescent="0.25">
      <c r="A14" s="964" t="s">
        <v>34</v>
      </c>
      <c r="B14" s="965">
        <f>B13+B7</f>
        <v>145846</v>
      </c>
      <c r="C14" s="966">
        <f>C13+C7</f>
        <v>166236</v>
      </c>
      <c r="D14" s="966">
        <f>D13+D7</f>
        <v>68223</v>
      </c>
      <c r="E14" s="966">
        <f t="shared" si="1"/>
        <v>145846</v>
      </c>
      <c r="F14" s="966">
        <f t="shared" si="1"/>
        <v>166236</v>
      </c>
      <c r="G14" s="966">
        <f t="shared" si="1"/>
        <v>68223</v>
      </c>
      <c r="H14" s="966">
        <f t="shared" ref="H14:M14" si="9">H13+H7</f>
        <v>10000</v>
      </c>
      <c r="I14" s="966">
        <f t="shared" si="9"/>
        <v>10000</v>
      </c>
      <c r="J14" s="966">
        <f t="shared" si="9"/>
        <v>0</v>
      </c>
      <c r="K14" s="966">
        <f t="shared" si="9"/>
        <v>0</v>
      </c>
      <c r="L14" s="966">
        <f t="shared" si="9"/>
        <v>0</v>
      </c>
      <c r="M14" s="966">
        <f t="shared" si="9"/>
        <v>0</v>
      </c>
      <c r="N14" s="966">
        <f t="shared" si="2"/>
        <v>10000</v>
      </c>
      <c r="O14" s="966">
        <f t="shared" si="2"/>
        <v>10000</v>
      </c>
      <c r="P14" s="966">
        <f t="shared" si="2"/>
        <v>0</v>
      </c>
      <c r="Q14" s="966">
        <f t="shared" si="0"/>
        <v>155846</v>
      </c>
      <c r="R14" s="966">
        <f t="shared" si="0"/>
        <v>176236</v>
      </c>
      <c r="S14" s="967">
        <f t="shared" si="0"/>
        <v>68223</v>
      </c>
    </row>
    <row r="15" spans="1:19" x14ac:dyDescent="0.2">
      <c r="A15" s="968"/>
    </row>
  </sheetData>
  <mergeCells count="6">
    <mergeCell ref="Q1:S1"/>
    <mergeCell ref="B1:D1"/>
    <mergeCell ref="E1:G1"/>
    <mergeCell ref="H1:J1"/>
    <mergeCell ref="K1:M1"/>
    <mergeCell ref="N1:P1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63" orientation="landscape" r:id="rId1"/>
  <headerFooter>
    <oddHeader>&amp;C&amp;"Times New Roman,Félkövér"2018. évi költségvetés
 Törzsvagyon karbantartása, fejlesztése
11601 cím bevételek előirányzata és teljesítése&amp;R&amp;"Times New Roman,Félkövér"rendelet
4/a. melléklet
e Ft-ban</oddHead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2"/>
  <sheetViews>
    <sheetView zoomScaleNormal="100" workbookViewId="0">
      <pane xSplit="1" ySplit="2" topLeftCell="B50" activePane="bottomRight" state="frozen"/>
      <selection pane="topRight" activeCell="B1" sqref="B1"/>
      <selection pane="bottomLeft" activeCell="A3" sqref="A3"/>
      <selection pane="bottomRight" activeCell="M65" sqref="M65"/>
    </sheetView>
  </sheetViews>
  <sheetFormatPr defaultColWidth="9.140625" defaultRowHeight="15" x14ac:dyDescent="0.25"/>
  <cols>
    <col min="1" max="1" width="36.28515625" style="586" customWidth="1"/>
    <col min="2" max="2" width="9.7109375" style="985" customWidth="1"/>
    <col min="3" max="3" width="10.28515625" style="985" customWidth="1"/>
    <col min="4" max="4" width="9.7109375" style="985" customWidth="1"/>
    <col min="5" max="5" width="9.7109375" style="586" customWidth="1"/>
    <col min="6" max="6" width="10.28515625" style="586" customWidth="1"/>
    <col min="7" max="8" width="9.7109375" style="586" customWidth="1"/>
    <col min="9" max="9" width="10.140625" style="586" customWidth="1"/>
    <col min="10" max="10" width="9.7109375" style="586" customWidth="1"/>
    <col min="11" max="11" width="9.7109375" style="991" customWidth="1"/>
    <col min="12" max="12" width="10.140625" style="991" customWidth="1"/>
    <col min="13" max="13" width="9.7109375" style="991" customWidth="1"/>
    <col min="14" max="14" width="9.7109375" style="586" customWidth="1"/>
    <col min="15" max="15" width="10.28515625" style="586" customWidth="1"/>
    <col min="16" max="17" width="9.7109375" style="586" customWidth="1"/>
    <col min="18" max="18" width="10.28515625" style="586" customWidth="1"/>
    <col min="19" max="20" width="9.7109375" style="586" customWidth="1"/>
    <col min="21" max="21" width="10" style="586" customWidth="1"/>
    <col min="22" max="23" width="9.7109375" style="586" customWidth="1"/>
    <col min="24" max="24" width="10.28515625" style="586" customWidth="1"/>
    <col min="25" max="26" width="9.7109375" style="586" customWidth="1"/>
    <col min="27" max="27" width="10.28515625" style="586" customWidth="1"/>
    <col min="28" max="29" width="9.7109375" style="586" customWidth="1"/>
    <col min="30" max="30" width="10.140625" style="586" customWidth="1"/>
    <col min="31" max="31" width="9.7109375" style="586" customWidth="1"/>
    <col min="32" max="16384" width="9.140625" style="586"/>
  </cols>
  <sheetData>
    <row r="1" spans="1:31" ht="34.5" customHeight="1" thickBot="1" x14ac:dyDescent="0.25">
      <c r="A1" s="1704" t="s">
        <v>0</v>
      </c>
      <c r="B1" s="1706" t="s">
        <v>835</v>
      </c>
      <c r="C1" s="1707"/>
      <c r="D1" s="1708"/>
      <c r="E1" s="1693" t="s">
        <v>1</v>
      </c>
      <c r="F1" s="1694"/>
      <c r="G1" s="1695"/>
      <c r="H1" s="1693" t="s">
        <v>692</v>
      </c>
      <c r="I1" s="1694"/>
      <c r="J1" s="1695"/>
      <c r="K1" s="1700" t="s">
        <v>693</v>
      </c>
      <c r="L1" s="1701"/>
      <c r="M1" s="1702"/>
      <c r="N1" s="1693" t="s">
        <v>3</v>
      </c>
      <c r="O1" s="1694"/>
      <c r="P1" s="1695"/>
      <c r="Q1" s="1693" t="s">
        <v>4</v>
      </c>
      <c r="R1" s="1694"/>
      <c r="S1" s="1695"/>
      <c r="T1" s="1693" t="s">
        <v>694</v>
      </c>
      <c r="U1" s="1694"/>
      <c r="V1" s="1695"/>
      <c r="W1" s="1693" t="s">
        <v>695</v>
      </c>
      <c r="X1" s="1694"/>
      <c r="Y1" s="1695"/>
      <c r="Z1" s="1700" t="s">
        <v>696</v>
      </c>
      <c r="AA1" s="1701"/>
      <c r="AB1" s="1702"/>
      <c r="AC1" s="1700" t="s">
        <v>8</v>
      </c>
      <c r="AD1" s="1701"/>
      <c r="AE1" s="1703"/>
    </row>
    <row r="2" spans="1:31" ht="26.25" thickBot="1" x14ac:dyDescent="0.25">
      <c r="A2" s="1705"/>
      <c r="B2" s="970" t="s">
        <v>24</v>
      </c>
      <c r="C2" s="583" t="s">
        <v>10</v>
      </c>
      <c r="D2" s="583" t="s">
        <v>25</v>
      </c>
      <c r="E2" s="581" t="s">
        <v>24</v>
      </c>
      <c r="F2" s="582" t="s">
        <v>10</v>
      </c>
      <c r="G2" s="582" t="s">
        <v>25</v>
      </c>
      <c r="H2" s="581" t="s">
        <v>24</v>
      </c>
      <c r="I2" s="582" t="s">
        <v>10</v>
      </c>
      <c r="J2" s="582" t="s">
        <v>25</v>
      </c>
      <c r="K2" s="581" t="s">
        <v>24</v>
      </c>
      <c r="L2" s="582" t="s">
        <v>10</v>
      </c>
      <c r="M2" s="582" t="s">
        <v>25</v>
      </c>
      <c r="N2" s="581" t="s">
        <v>24</v>
      </c>
      <c r="O2" s="582" t="s">
        <v>10</v>
      </c>
      <c r="P2" s="582" t="s">
        <v>25</v>
      </c>
      <c r="Q2" s="581" t="s">
        <v>24</v>
      </c>
      <c r="R2" s="582" t="s">
        <v>10</v>
      </c>
      <c r="S2" s="582" t="s">
        <v>25</v>
      </c>
      <c r="T2" s="581" t="s">
        <v>24</v>
      </c>
      <c r="U2" s="582" t="s">
        <v>10</v>
      </c>
      <c r="V2" s="582" t="s">
        <v>25</v>
      </c>
      <c r="W2" s="581" t="s">
        <v>24</v>
      </c>
      <c r="X2" s="582" t="s">
        <v>10</v>
      </c>
      <c r="Y2" s="582" t="s">
        <v>25</v>
      </c>
      <c r="Z2" s="581" t="s">
        <v>24</v>
      </c>
      <c r="AA2" s="582" t="s">
        <v>10</v>
      </c>
      <c r="AB2" s="582" t="s">
        <v>25</v>
      </c>
      <c r="AC2" s="581" t="s">
        <v>24</v>
      </c>
      <c r="AD2" s="582" t="s">
        <v>10</v>
      </c>
      <c r="AE2" s="971" t="s">
        <v>25</v>
      </c>
    </row>
    <row r="3" spans="1:31" ht="13.5" thickBot="1" x14ac:dyDescent="0.25">
      <c r="A3" s="55" t="s">
        <v>881</v>
      </c>
      <c r="B3" s="972"/>
      <c r="C3" s="972"/>
      <c r="D3" s="972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973"/>
    </row>
    <row r="4" spans="1:31" ht="12.75" x14ac:dyDescent="0.2">
      <c r="A4" s="133" t="s">
        <v>882</v>
      </c>
      <c r="B4" s="502"/>
      <c r="C4" s="502"/>
      <c r="D4" s="502"/>
      <c r="E4" s="365">
        <v>8000</v>
      </c>
      <c r="F4" s="476">
        <v>9515</v>
      </c>
      <c r="G4" s="476">
        <v>10695</v>
      </c>
      <c r="H4" s="365">
        <v>0</v>
      </c>
      <c r="I4" s="365">
        <v>0</v>
      </c>
      <c r="J4" s="476">
        <v>0</v>
      </c>
      <c r="K4" s="486">
        <f t="shared" ref="K4:M19" si="0">SUM(B4+E4+H4)</f>
        <v>8000</v>
      </c>
      <c r="L4" s="486">
        <f>SUM(C4+F4+I4)</f>
        <v>9515</v>
      </c>
      <c r="M4" s="486">
        <f>SUM(D4+G4+J4)</f>
        <v>10695</v>
      </c>
      <c r="N4" s="365">
        <v>0</v>
      </c>
      <c r="O4" s="365">
        <v>0</v>
      </c>
      <c r="P4" s="476">
        <v>0</v>
      </c>
      <c r="Q4" s="365">
        <v>0</v>
      </c>
      <c r="R4" s="365">
        <v>0</v>
      </c>
      <c r="S4" s="476">
        <v>0</v>
      </c>
      <c r="T4" s="365">
        <v>0</v>
      </c>
      <c r="U4" s="365">
        <v>0</v>
      </c>
      <c r="V4" s="476">
        <v>0</v>
      </c>
      <c r="W4" s="365">
        <v>0</v>
      </c>
      <c r="X4" s="365">
        <v>0</v>
      </c>
      <c r="Y4" s="476">
        <v>0</v>
      </c>
      <c r="Z4" s="496">
        <f t="shared" ref="Z4:AB23" si="1">SUM(N4+Q4+T4+W4)</f>
        <v>0</v>
      </c>
      <c r="AA4" s="496">
        <f t="shared" si="1"/>
        <v>0</v>
      </c>
      <c r="AB4" s="496">
        <f t="shared" si="1"/>
        <v>0</v>
      </c>
      <c r="AC4" s="496">
        <f t="shared" ref="AC4:AE23" si="2">Z4+K4</f>
        <v>8000</v>
      </c>
      <c r="AD4" s="496">
        <f t="shared" si="2"/>
        <v>9515</v>
      </c>
      <c r="AE4" s="926">
        <f t="shared" si="2"/>
        <v>10695</v>
      </c>
    </row>
    <row r="5" spans="1:31" ht="25.5" x14ac:dyDescent="0.2">
      <c r="A5" s="133" t="s">
        <v>836</v>
      </c>
      <c r="B5" s="502"/>
      <c r="C5" s="502"/>
      <c r="D5" s="502"/>
      <c r="E5" s="365">
        <v>0</v>
      </c>
      <c r="F5" s="476">
        <v>0</v>
      </c>
      <c r="G5" s="476">
        <v>0</v>
      </c>
      <c r="H5" s="365">
        <v>0</v>
      </c>
      <c r="I5" s="365">
        <v>0</v>
      </c>
      <c r="J5" s="476">
        <v>0</v>
      </c>
      <c r="K5" s="486">
        <f t="shared" si="0"/>
        <v>0</v>
      </c>
      <c r="L5" s="486">
        <f t="shared" si="0"/>
        <v>0</v>
      </c>
      <c r="M5" s="486">
        <f t="shared" si="0"/>
        <v>0</v>
      </c>
      <c r="N5" s="365">
        <v>0</v>
      </c>
      <c r="O5" s="365">
        <v>0</v>
      </c>
      <c r="P5" s="476">
        <v>0</v>
      </c>
      <c r="Q5" s="365">
        <v>0</v>
      </c>
      <c r="R5" s="365"/>
      <c r="S5" s="476">
        <v>0</v>
      </c>
      <c r="T5" s="365">
        <v>15300</v>
      </c>
      <c r="U5" s="365">
        <v>15300</v>
      </c>
      <c r="V5" s="476">
        <v>15300</v>
      </c>
      <c r="W5" s="365">
        <v>0</v>
      </c>
      <c r="X5" s="365">
        <v>0</v>
      </c>
      <c r="Y5" s="476">
        <v>0</v>
      </c>
      <c r="Z5" s="496">
        <f t="shared" si="1"/>
        <v>15300</v>
      </c>
      <c r="AA5" s="496">
        <f t="shared" si="1"/>
        <v>15300</v>
      </c>
      <c r="AB5" s="496">
        <f t="shared" si="1"/>
        <v>15300</v>
      </c>
      <c r="AC5" s="496">
        <f t="shared" si="2"/>
        <v>15300</v>
      </c>
      <c r="AD5" s="496">
        <f t="shared" si="2"/>
        <v>15300</v>
      </c>
      <c r="AE5" s="926">
        <f t="shared" si="2"/>
        <v>15300</v>
      </c>
    </row>
    <row r="6" spans="1:31" ht="12.75" x14ac:dyDescent="0.2">
      <c r="A6" s="133" t="s">
        <v>883</v>
      </c>
      <c r="B6" s="502"/>
      <c r="C6" s="502"/>
      <c r="D6" s="502"/>
      <c r="E6" s="365">
        <v>550000</v>
      </c>
      <c r="F6" s="476">
        <v>554000</v>
      </c>
      <c r="G6" s="476">
        <v>543881</v>
      </c>
      <c r="H6" s="365">
        <v>0</v>
      </c>
      <c r="I6" s="365">
        <v>0</v>
      </c>
      <c r="J6" s="476">
        <v>0</v>
      </c>
      <c r="K6" s="486">
        <f t="shared" si="0"/>
        <v>550000</v>
      </c>
      <c r="L6" s="486">
        <f t="shared" si="0"/>
        <v>554000</v>
      </c>
      <c r="M6" s="486">
        <f t="shared" si="0"/>
        <v>543881</v>
      </c>
      <c r="N6" s="365">
        <v>0</v>
      </c>
      <c r="O6" s="365">
        <v>0</v>
      </c>
      <c r="P6" s="476">
        <v>0</v>
      </c>
      <c r="Q6" s="365">
        <v>0</v>
      </c>
      <c r="R6" s="365">
        <v>0</v>
      </c>
      <c r="S6" s="476">
        <v>0</v>
      </c>
      <c r="T6" s="365">
        <v>0</v>
      </c>
      <c r="U6" s="365">
        <v>0</v>
      </c>
      <c r="V6" s="476">
        <v>0</v>
      </c>
      <c r="W6" s="365">
        <v>72000</v>
      </c>
      <c r="X6" s="365">
        <v>81900</v>
      </c>
      <c r="Y6" s="476">
        <v>77996</v>
      </c>
      <c r="Z6" s="496">
        <f t="shared" si="1"/>
        <v>72000</v>
      </c>
      <c r="AA6" s="496">
        <f t="shared" si="1"/>
        <v>81900</v>
      </c>
      <c r="AB6" s="496">
        <f t="shared" si="1"/>
        <v>77996</v>
      </c>
      <c r="AC6" s="496">
        <f t="shared" si="2"/>
        <v>622000</v>
      </c>
      <c r="AD6" s="496">
        <f t="shared" si="2"/>
        <v>635900</v>
      </c>
      <c r="AE6" s="926">
        <f t="shared" si="2"/>
        <v>621877</v>
      </c>
    </row>
    <row r="7" spans="1:31" ht="38.25" x14ac:dyDescent="0.2">
      <c r="A7" s="133" t="s">
        <v>884</v>
      </c>
      <c r="B7" s="502"/>
      <c r="C7" s="502"/>
      <c r="D7" s="502"/>
      <c r="E7" s="365">
        <v>334456</v>
      </c>
      <c r="F7" s="476">
        <v>648585</v>
      </c>
      <c r="G7" s="476">
        <v>294839</v>
      </c>
      <c r="H7" s="365">
        <v>0</v>
      </c>
      <c r="I7" s="365">
        <v>0</v>
      </c>
      <c r="J7" s="476">
        <v>0</v>
      </c>
      <c r="K7" s="486">
        <f t="shared" si="0"/>
        <v>334456</v>
      </c>
      <c r="L7" s="486">
        <f t="shared" si="0"/>
        <v>648585</v>
      </c>
      <c r="M7" s="486">
        <f t="shared" si="0"/>
        <v>294839</v>
      </c>
      <c r="N7" s="365">
        <v>0</v>
      </c>
      <c r="O7" s="365">
        <v>0</v>
      </c>
      <c r="P7" s="476">
        <v>0</v>
      </c>
      <c r="Q7" s="365">
        <v>0</v>
      </c>
      <c r="R7" s="365">
        <v>0</v>
      </c>
      <c r="S7" s="476">
        <v>0</v>
      </c>
      <c r="T7" s="365">
        <v>0</v>
      </c>
      <c r="U7" s="365">
        <v>0</v>
      </c>
      <c r="V7" s="476">
        <v>0</v>
      </c>
      <c r="W7" s="365">
        <v>0</v>
      </c>
      <c r="X7" s="365">
        <v>0</v>
      </c>
      <c r="Y7" s="476">
        <v>0</v>
      </c>
      <c r="Z7" s="496">
        <f t="shared" si="1"/>
        <v>0</v>
      </c>
      <c r="AA7" s="496">
        <f t="shared" si="1"/>
        <v>0</v>
      </c>
      <c r="AB7" s="496">
        <f t="shared" si="1"/>
        <v>0</v>
      </c>
      <c r="AC7" s="496">
        <f t="shared" si="2"/>
        <v>334456</v>
      </c>
      <c r="AD7" s="496">
        <f t="shared" si="2"/>
        <v>648585</v>
      </c>
      <c r="AE7" s="926">
        <f t="shared" si="2"/>
        <v>294839</v>
      </c>
    </row>
    <row r="8" spans="1:31" ht="12.75" x14ac:dyDescent="0.2">
      <c r="A8" s="133" t="s">
        <v>885</v>
      </c>
      <c r="B8" s="502"/>
      <c r="C8" s="502"/>
      <c r="D8" s="502"/>
      <c r="E8" s="365">
        <v>217300</v>
      </c>
      <c r="F8" s="476">
        <v>255773</v>
      </c>
      <c r="G8" s="476">
        <v>781</v>
      </c>
      <c r="H8" s="365">
        <v>0</v>
      </c>
      <c r="I8" s="365">
        <v>0</v>
      </c>
      <c r="J8" s="476">
        <v>0</v>
      </c>
      <c r="K8" s="486">
        <f t="shared" si="0"/>
        <v>217300</v>
      </c>
      <c r="L8" s="486">
        <f t="shared" si="0"/>
        <v>255773</v>
      </c>
      <c r="M8" s="486">
        <f t="shared" si="0"/>
        <v>781</v>
      </c>
      <c r="N8" s="365">
        <v>0</v>
      </c>
      <c r="O8" s="365">
        <v>0</v>
      </c>
      <c r="P8" s="476">
        <v>0</v>
      </c>
      <c r="Q8" s="365">
        <v>0</v>
      </c>
      <c r="R8" s="365">
        <v>0</v>
      </c>
      <c r="S8" s="476">
        <v>0</v>
      </c>
      <c r="T8" s="365">
        <v>0</v>
      </c>
      <c r="U8" s="365">
        <v>0</v>
      </c>
      <c r="V8" s="476">
        <v>0</v>
      </c>
      <c r="W8" s="365">
        <v>0</v>
      </c>
      <c r="X8" s="365">
        <v>0</v>
      </c>
      <c r="Y8" s="476">
        <v>0</v>
      </c>
      <c r="Z8" s="496">
        <f t="shared" si="1"/>
        <v>0</v>
      </c>
      <c r="AA8" s="496">
        <f t="shared" si="1"/>
        <v>0</v>
      </c>
      <c r="AB8" s="496">
        <f t="shared" si="1"/>
        <v>0</v>
      </c>
      <c r="AC8" s="496">
        <f t="shared" si="2"/>
        <v>217300</v>
      </c>
      <c r="AD8" s="496">
        <f t="shared" si="2"/>
        <v>255773</v>
      </c>
      <c r="AE8" s="926">
        <f t="shared" si="2"/>
        <v>781</v>
      </c>
    </row>
    <row r="9" spans="1:31" ht="25.5" x14ac:dyDescent="0.2">
      <c r="A9" s="133" t="s">
        <v>886</v>
      </c>
      <c r="B9" s="502"/>
      <c r="C9" s="502"/>
      <c r="D9" s="502"/>
      <c r="E9" s="365">
        <v>30000</v>
      </c>
      <c r="F9" s="476">
        <v>92556</v>
      </c>
      <c r="G9" s="476">
        <v>37842</v>
      </c>
      <c r="H9" s="365">
        <v>0</v>
      </c>
      <c r="I9" s="365">
        <v>0</v>
      </c>
      <c r="J9" s="476">
        <v>0</v>
      </c>
      <c r="K9" s="486">
        <f t="shared" si="0"/>
        <v>30000</v>
      </c>
      <c r="L9" s="486">
        <f t="shared" si="0"/>
        <v>92556</v>
      </c>
      <c r="M9" s="486">
        <f t="shared" si="0"/>
        <v>37842</v>
      </c>
      <c r="N9" s="365">
        <v>0</v>
      </c>
      <c r="O9" s="365">
        <v>0</v>
      </c>
      <c r="P9" s="476">
        <v>0</v>
      </c>
      <c r="Q9" s="365">
        <v>0</v>
      </c>
      <c r="R9" s="365">
        <v>0</v>
      </c>
      <c r="S9" s="476">
        <v>0</v>
      </c>
      <c r="T9" s="365">
        <v>0</v>
      </c>
      <c r="U9" s="365">
        <v>0</v>
      </c>
      <c r="V9" s="476">
        <v>0</v>
      </c>
      <c r="W9" s="365">
        <v>0</v>
      </c>
      <c r="X9" s="365">
        <v>0</v>
      </c>
      <c r="Y9" s="476">
        <v>0</v>
      </c>
      <c r="Z9" s="496">
        <f>SUM(N9+Q9+T9+W9)</f>
        <v>0</v>
      </c>
      <c r="AA9" s="496">
        <f>SUM(O9+R9+U9+X9)</f>
        <v>0</v>
      </c>
      <c r="AB9" s="496">
        <f>SUM(P9+S9+V9+Y9)</f>
        <v>0</v>
      </c>
      <c r="AC9" s="496">
        <f t="shared" si="2"/>
        <v>30000</v>
      </c>
      <c r="AD9" s="496">
        <f t="shared" si="2"/>
        <v>92556</v>
      </c>
      <c r="AE9" s="926">
        <f t="shared" si="2"/>
        <v>37842</v>
      </c>
    </row>
    <row r="10" spans="1:31" ht="25.5" x14ac:dyDescent="0.2">
      <c r="A10" s="133" t="s">
        <v>887</v>
      </c>
      <c r="B10" s="974"/>
      <c r="C10" s="974"/>
      <c r="D10" s="974"/>
      <c r="E10" s="480">
        <v>0</v>
      </c>
      <c r="F10" s="479">
        <v>0</v>
      </c>
      <c r="G10" s="479">
        <v>0</v>
      </c>
      <c r="H10" s="365">
        <v>0</v>
      </c>
      <c r="I10" s="365">
        <v>0</v>
      </c>
      <c r="J10" s="476">
        <v>0</v>
      </c>
      <c r="K10" s="486">
        <f t="shared" si="0"/>
        <v>0</v>
      </c>
      <c r="L10" s="486">
        <f t="shared" si="0"/>
        <v>0</v>
      </c>
      <c r="M10" s="486">
        <f t="shared" si="0"/>
        <v>0</v>
      </c>
      <c r="N10" s="480">
        <v>0</v>
      </c>
      <c r="O10" s="480">
        <v>0</v>
      </c>
      <c r="P10" s="479">
        <v>0</v>
      </c>
      <c r="Q10" s="480">
        <v>0</v>
      </c>
      <c r="R10" s="480">
        <v>6778</v>
      </c>
      <c r="S10" s="479">
        <v>431</v>
      </c>
      <c r="T10" s="480">
        <v>0</v>
      </c>
      <c r="U10" s="480">
        <v>0</v>
      </c>
      <c r="V10" s="479">
        <v>0</v>
      </c>
      <c r="W10" s="480">
        <v>0</v>
      </c>
      <c r="X10" s="480">
        <v>0</v>
      </c>
      <c r="Y10" s="479">
        <v>0</v>
      </c>
      <c r="Z10" s="928">
        <f t="shared" si="1"/>
        <v>0</v>
      </c>
      <c r="AA10" s="928">
        <f t="shared" si="1"/>
        <v>6778</v>
      </c>
      <c r="AB10" s="928">
        <f t="shared" si="1"/>
        <v>431</v>
      </c>
      <c r="AC10" s="928">
        <f t="shared" si="2"/>
        <v>0</v>
      </c>
      <c r="AD10" s="928">
        <f t="shared" si="2"/>
        <v>6778</v>
      </c>
      <c r="AE10" s="929">
        <f t="shared" si="2"/>
        <v>431</v>
      </c>
    </row>
    <row r="11" spans="1:31" ht="12.75" x14ac:dyDescent="0.2">
      <c r="A11" s="133" t="s">
        <v>888</v>
      </c>
      <c r="B11" s="502"/>
      <c r="C11" s="502"/>
      <c r="D11" s="502"/>
      <c r="E11" s="365">
        <v>30000</v>
      </c>
      <c r="F11" s="365">
        <v>35299</v>
      </c>
      <c r="G11" s="365">
        <f>23086+989-1642</f>
        <v>22433</v>
      </c>
      <c r="H11" s="365">
        <v>0</v>
      </c>
      <c r="I11" s="365">
        <v>0</v>
      </c>
      <c r="J11" s="476">
        <v>0</v>
      </c>
      <c r="K11" s="486">
        <f t="shared" si="0"/>
        <v>30000</v>
      </c>
      <c r="L11" s="486">
        <f t="shared" si="0"/>
        <v>35299</v>
      </c>
      <c r="M11" s="486">
        <f t="shared" si="0"/>
        <v>22433</v>
      </c>
      <c r="N11" s="365">
        <v>0</v>
      </c>
      <c r="O11" s="365">
        <v>0</v>
      </c>
      <c r="P11" s="365">
        <v>0</v>
      </c>
      <c r="Q11" s="365">
        <v>0</v>
      </c>
      <c r="R11" s="365">
        <v>0</v>
      </c>
      <c r="S11" s="365">
        <v>0</v>
      </c>
      <c r="T11" s="365">
        <v>0</v>
      </c>
      <c r="U11" s="365">
        <v>0</v>
      </c>
      <c r="V11" s="365">
        <v>0</v>
      </c>
      <c r="W11" s="365">
        <v>0</v>
      </c>
      <c r="X11" s="365">
        <v>0</v>
      </c>
      <c r="Y11" s="365">
        <v>0</v>
      </c>
      <c r="Z11" s="496">
        <f>SUM(N11+Q11+T11+W11)</f>
        <v>0</v>
      </c>
      <c r="AA11" s="496">
        <f>SUM(O11+R11+U11+X11)</f>
        <v>0</v>
      </c>
      <c r="AB11" s="496">
        <f>SUM(P11+S11+V11+Y11)</f>
        <v>0</v>
      </c>
      <c r="AC11" s="496">
        <f t="shared" si="2"/>
        <v>30000</v>
      </c>
      <c r="AD11" s="496">
        <f t="shared" si="2"/>
        <v>35299</v>
      </c>
      <c r="AE11" s="926">
        <f t="shared" si="2"/>
        <v>22433</v>
      </c>
    </row>
    <row r="12" spans="1:31" ht="12.75" x14ac:dyDescent="0.2">
      <c r="A12" s="133" t="s">
        <v>889</v>
      </c>
      <c r="B12" s="975"/>
      <c r="C12" s="975"/>
      <c r="D12" s="975"/>
      <c r="E12" s="479">
        <v>110000</v>
      </c>
      <c r="F12" s="479">
        <v>127200</v>
      </c>
      <c r="G12" s="479">
        <v>133426</v>
      </c>
      <c r="H12" s="365">
        <v>0</v>
      </c>
      <c r="I12" s="365">
        <v>0</v>
      </c>
      <c r="J12" s="476">
        <v>0</v>
      </c>
      <c r="K12" s="486">
        <f>SUM(B12+E12+H12)</f>
        <v>110000</v>
      </c>
      <c r="L12" s="486">
        <f t="shared" si="0"/>
        <v>127200</v>
      </c>
      <c r="M12" s="486">
        <f t="shared" si="0"/>
        <v>133426</v>
      </c>
      <c r="N12" s="479">
        <v>0</v>
      </c>
      <c r="O12" s="479">
        <v>0</v>
      </c>
      <c r="P12" s="479">
        <v>0</v>
      </c>
      <c r="Q12" s="479">
        <v>0</v>
      </c>
      <c r="R12" s="479">
        <v>0</v>
      </c>
      <c r="S12" s="479">
        <v>0</v>
      </c>
      <c r="T12" s="479">
        <v>0</v>
      </c>
      <c r="U12" s="479">
        <v>0</v>
      </c>
      <c r="V12" s="479">
        <v>0</v>
      </c>
      <c r="W12" s="479">
        <v>0</v>
      </c>
      <c r="X12" s="479">
        <v>0</v>
      </c>
      <c r="Y12" s="479">
        <v>0</v>
      </c>
      <c r="Z12" s="930">
        <f t="shared" si="1"/>
        <v>0</v>
      </c>
      <c r="AA12" s="930">
        <f t="shared" si="1"/>
        <v>0</v>
      </c>
      <c r="AB12" s="930">
        <f t="shared" si="1"/>
        <v>0</v>
      </c>
      <c r="AC12" s="930">
        <f t="shared" si="2"/>
        <v>110000</v>
      </c>
      <c r="AD12" s="930">
        <f t="shared" si="2"/>
        <v>127200</v>
      </c>
      <c r="AE12" s="931">
        <f t="shared" si="2"/>
        <v>133426</v>
      </c>
    </row>
    <row r="13" spans="1:31" ht="12.75" x14ac:dyDescent="0.2">
      <c r="A13" s="133" t="s">
        <v>890</v>
      </c>
      <c r="B13" s="502"/>
      <c r="C13" s="502"/>
      <c r="D13" s="502"/>
      <c r="E13" s="365">
        <v>78000</v>
      </c>
      <c r="F13" s="365">
        <v>108287</v>
      </c>
      <c r="G13" s="365">
        <v>44197</v>
      </c>
      <c r="H13" s="365">
        <v>0</v>
      </c>
      <c r="I13" s="365">
        <v>0</v>
      </c>
      <c r="J13" s="476">
        <v>0</v>
      </c>
      <c r="K13" s="486">
        <f t="shared" ref="K13:M22" si="3">SUM(B13+E13+H13)</f>
        <v>78000</v>
      </c>
      <c r="L13" s="486">
        <f t="shared" si="0"/>
        <v>108287</v>
      </c>
      <c r="M13" s="486">
        <f t="shared" si="0"/>
        <v>44197</v>
      </c>
      <c r="N13" s="365">
        <v>0</v>
      </c>
      <c r="O13" s="365">
        <v>0</v>
      </c>
      <c r="P13" s="365">
        <v>0</v>
      </c>
      <c r="Q13" s="365">
        <v>0</v>
      </c>
      <c r="R13" s="365">
        <v>0</v>
      </c>
      <c r="S13" s="365">
        <v>0</v>
      </c>
      <c r="T13" s="365">
        <v>0</v>
      </c>
      <c r="U13" s="365">
        <v>0</v>
      </c>
      <c r="V13" s="365">
        <v>0</v>
      </c>
      <c r="W13" s="365">
        <v>0</v>
      </c>
      <c r="X13" s="365">
        <v>0</v>
      </c>
      <c r="Y13" s="365">
        <v>0</v>
      </c>
      <c r="Z13" s="496">
        <f t="shared" si="1"/>
        <v>0</v>
      </c>
      <c r="AA13" s="496">
        <f t="shared" si="1"/>
        <v>0</v>
      </c>
      <c r="AB13" s="496">
        <f t="shared" si="1"/>
        <v>0</v>
      </c>
      <c r="AC13" s="496">
        <f t="shared" si="2"/>
        <v>78000</v>
      </c>
      <c r="AD13" s="496">
        <f t="shared" si="2"/>
        <v>108287</v>
      </c>
      <c r="AE13" s="926">
        <f t="shared" si="2"/>
        <v>44197</v>
      </c>
    </row>
    <row r="14" spans="1:31" ht="12.75" x14ac:dyDescent="0.2">
      <c r="A14" s="133" t="s">
        <v>891</v>
      </c>
      <c r="B14" s="975"/>
      <c r="C14" s="975"/>
      <c r="D14" s="975"/>
      <c r="E14" s="479">
        <v>58000</v>
      </c>
      <c r="F14" s="479">
        <v>59923</v>
      </c>
      <c r="G14" s="479">
        <v>33723</v>
      </c>
      <c r="H14" s="365">
        <v>0</v>
      </c>
      <c r="I14" s="365">
        <v>0</v>
      </c>
      <c r="J14" s="476">
        <v>0</v>
      </c>
      <c r="K14" s="486">
        <f t="shared" si="3"/>
        <v>58000</v>
      </c>
      <c r="L14" s="486">
        <f t="shared" si="0"/>
        <v>59923</v>
      </c>
      <c r="M14" s="486">
        <f t="shared" si="0"/>
        <v>33723</v>
      </c>
      <c r="N14" s="479">
        <v>0</v>
      </c>
      <c r="O14" s="479">
        <v>0</v>
      </c>
      <c r="P14" s="479">
        <v>0</v>
      </c>
      <c r="Q14" s="479">
        <v>0</v>
      </c>
      <c r="R14" s="479">
        <v>0</v>
      </c>
      <c r="S14" s="479">
        <v>0</v>
      </c>
      <c r="T14" s="479">
        <v>0</v>
      </c>
      <c r="U14" s="479">
        <v>0</v>
      </c>
      <c r="V14" s="479">
        <v>0</v>
      </c>
      <c r="W14" s="479">
        <v>0</v>
      </c>
      <c r="X14" s="479">
        <v>0</v>
      </c>
      <c r="Y14" s="479">
        <v>0</v>
      </c>
      <c r="Z14" s="930">
        <f t="shared" si="1"/>
        <v>0</v>
      </c>
      <c r="AA14" s="930">
        <f t="shared" si="1"/>
        <v>0</v>
      </c>
      <c r="AB14" s="930">
        <f t="shared" si="1"/>
        <v>0</v>
      </c>
      <c r="AC14" s="930">
        <f t="shared" si="2"/>
        <v>58000</v>
      </c>
      <c r="AD14" s="930">
        <f t="shared" si="2"/>
        <v>59923</v>
      </c>
      <c r="AE14" s="931">
        <f t="shared" si="2"/>
        <v>33723</v>
      </c>
    </row>
    <row r="15" spans="1:31" ht="12.75" x14ac:dyDescent="0.2">
      <c r="A15" s="133" t="s">
        <v>892</v>
      </c>
      <c r="B15" s="502"/>
      <c r="C15" s="502"/>
      <c r="D15" s="502"/>
      <c r="E15" s="365">
        <v>25000</v>
      </c>
      <c r="F15" s="365">
        <v>33135</v>
      </c>
      <c r="G15" s="365">
        <v>26402</v>
      </c>
      <c r="H15" s="365">
        <v>0</v>
      </c>
      <c r="I15" s="365">
        <v>0</v>
      </c>
      <c r="J15" s="476">
        <v>0</v>
      </c>
      <c r="K15" s="486">
        <f t="shared" si="3"/>
        <v>25000</v>
      </c>
      <c r="L15" s="486">
        <f t="shared" si="0"/>
        <v>33135</v>
      </c>
      <c r="M15" s="486">
        <f t="shared" si="0"/>
        <v>26402</v>
      </c>
      <c r="N15" s="365">
        <v>0</v>
      </c>
      <c r="O15" s="365">
        <v>0</v>
      </c>
      <c r="P15" s="365">
        <v>0</v>
      </c>
      <c r="Q15" s="365">
        <v>0</v>
      </c>
      <c r="R15" s="365">
        <v>0</v>
      </c>
      <c r="S15" s="365">
        <v>0</v>
      </c>
      <c r="T15" s="365">
        <v>0</v>
      </c>
      <c r="U15" s="365">
        <v>0</v>
      </c>
      <c r="V15" s="365">
        <v>0</v>
      </c>
      <c r="W15" s="365">
        <v>0</v>
      </c>
      <c r="X15" s="365">
        <v>0</v>
      </c>
      <c r="Y15" s="365">
        <v>0</v>
      </c>
      <c r="Z15" s="496">
        <f t="shared" si="1"/>
        <v>0</v>
      </c>
      <c r="AA15" s="496">
        <f t="shared" si="1"/>
        <v>0</v>
      </c>
      <c r="AB15" s="496">
        <f t="shared" si="1"/>
        <v>0</v>
      </c>
      <c r="AC15" s="496">
        <f t="shared" si="2"/>
        <v>25000</v>
      </c>
      <c r="AD15" s="496">
        <f t="shared" si="2"/>
        <v>33135</v>
      </c>
      <c r="AE15" s="926">
        <f t="shared" si="2"/>
        <v>26402</v>
      </c>
    </row>
    <row r="16" spans="1:31" ht="12.75" x14ac:dyDescent="0.2">
      <c r="A16" s="53" t="s">
        <v>893</v>
      </c>
      <c r="B16" s="976"/>
      <c r="C16" s="976"/>
      <c r="D16" s="976"/>
      <c r="E16" s="365">
        <v>0</v>
      </c>
      <c r="F16" s="365">
        <v>0</v>
      </c>
      <c r="G16" s="365">
        <v>0</v>
      </c>
      <c r="H16" s="365">
        <v>0</v>
      </c>
      <c r="I16" s="365">
        <v>0</v>
      </c>
      <c r="J16" s="476">
        <v>0</v>
      </c>
      <c r="K16" s="486">
        <f t="shared" si="3"/>
        <v>0</v>
      </c>
      <c r="L16" s="486">
        <f t="shared" si="0"/>
        <v>0</v>
      </c>
      <c r="M16" s="486">
        <f t="shared" si="0"/>
        <v>0</v>
      </c>
      <c r="N16" s="365">
        <v>0</v>
      </c>
      <c r="O16" s="365">
        <v>0</v>
      </c>
      <c r="P16" s="365">
        <v>0</v>
      </c>
      <c r="Q16" s="365">
        <v>0</v>
      </c>
      <c r="R16" s="365">
        <v>0</v>
      </c>
      <c r="S16" s="365">
        <v>0</v>
      </c>
      <c r="T16" s="365">
        <v>0</v>
      </c>
      <c r="U16" s="365">
        <v>0</v>
      </c>
      <c r="V16" s="365">
        <v>0</v>
      </c>
      <c r="W16" s="365">
        <v>60000</v>
      </c>
      <c r="X16" s="365">
        <v>68411</v>
      </c>
      <c r="Y16" s="365">
        <v>16721</v>
      </c>
      <c r="Z16" s="496">
        <f t="shared" si="1"/>
        <v>60000</v>
      </c>
      <c r="AA16" s="496">
        <f t="shared" si="1"/>
        <v>68411</v>
      </c>
      <c r="AB16" s="496">
        <f t="shared" si="1"/>
        <v>16721</v>
      </c>
      <c r="AC16" s="496">
        <f t="shared" si="2"/>
        <v>60000</v>
      </c>
      <c r="AD16" s="496">
        <f t="shared" si="2"/>
        <v>68411</v>
      </c>
      <c r="AE16" s="926">
        <f t="shared" si="2"/>
        <v>16721</v>
      </c>
    </row>
    <row r="17" spans="1:31" ht="12.75" x14ac:dyDescent="0.2">
      <c r="A17" s="53" t="s">
        <v>894</v>
      </c>
      <c r="B17" s="986"/>
      <c r="C17" s="986"/>
      <c r="D17" s="986"/>
      <c r="E17" s="476">
        <v>0</v>
      </c>
      <c r="F17" s="476">
        <v>0</v>
      </c>
      <c r="G17" s="476">
        <v>0</v>
      </c>
      <c r="H17" s="365">
        <v>0</v>
      </c>
      <c r="I17" s="365">
        <v>0</v>
      </c>
      <c r="J17" s="476">
        <v>0</v>
      </c>
      <c r="K17" s="486">
        <f t="shared" si="3"/>
        <v>0</v>
      </c>
      <c r="L17" s="486">
        <f t="shared" si="0"/>
        <v>0</v>
      </c>
      <c r="M17" s="486">
        <f t="shared" si="0"/>
        <v>0</v>
      </c>
      <c r="N17" s="476">
        <v>0</v>
      </c>
      <c r="O17" s="476">
        <v>0</v>
      </c>
      <c r="P17" s="476">
        <v>0</v>
      </c>
      <c r="Q17" s="476">
        <v>0</v>
      </c>
      <c r="R17" s="476">
        <v>0</v>
      </c>
      <c r="S17" s="476">
        <v>0</v>
      </c>
      <c r="T17" s="476">
        <v>0</v>
      </c>
      <c r="U17" s="476">
        <v>0</v>
      </c>
      <c r="V17" s="476">
        <v>0</v>
      </c>
      <c r="W17" s="476">
        <v>10000</v>
      </c>
      <c r="X17" s="476">
        <v>20166</v>
      </c>
      <c r="Y17" s="476">
        <v>0</v>
      </c>
      <c r="Z17" s="486">
        <f t="shared" si="1"/>
        <v>10000</v>
      </c>
      <c r="AA17" s="486">
        <f t="shared" si="1"/>
        <v>20166</v>
      </c>
      <c r="AB17" s="486">
        <f t="shared" si="1"/>
        <v>0</v>
      </c>
      <c r="AC17" s="486">
        <f t="shared" si="2"/>
        <v>10000</v>
      </c>
      <c r="AD17" s="486">
        <f t="shared" si="2"/>
        <v>20166</v>
      </c>
      <c r="AE17" s="932">
        <f t="shared" si="2"/>
        <v>0</v>
      </c>
    </row>
    <row r="18" spans="1:31" ht="25.5" x14ac:dyDescent="0.2">
      <c r="A18" s="53" t="s">
        <v>837</v>
      </c>
      <c r="B18" s="977">
        <v>1000</v>
      </c>
      <c r="C18" s="977">
        <v>1164</v>
      </c>
      <c r="D18" s="977">
        <v>0</v>
      </c>
      <c r="E18" s="365"/>
      <c r="F18" s="365"/>
      <c r="G18" s="365">
        <v>0</v>
      </c>
      <c r="H18" s="365">
        <v>0</v>
      </c>
      <c r="I18" s="365">
        <v>0</v>
      </c>
      <c r="J18" s="476">
        <v>0</v>
      </c>
      <c r="K18" s="486">
        <f t="shared" si="3"/>
        <v>1000</v>
      </c>
      <c r="L18" s="486">
        <f t="shared" si="0"/>
        <v>1164</v>
      </c>
      <c r="M18" s="486">
        <f t="shared" si="0"/>
        <v>0</v>
      </c>
      <c r="N18" s="365">
        <v>0</v>
      </c>
      <c r="O18" s="365">
        <v>0</v>
      </c>
      <c r="P18" s="365">
        <v>0</v>
      </c>
      <c r="Q18" s="365">
        <v>0</v>
      </c>
      <c r="R18" s="365">
        <v>0</v>
      </c>
      <c r="S18" s="365">
        <v>0</v>
      </c>
      <c r="T18" s="365">
        <v>0</v>
      </c>
      <c r="U18" s="365">
        <v>0</v>
      </c>
      <c r="V18" s="365">
        <v>0</v>
      </c>
      <c r="W18" s="365">
        <v>0</v>
      </c>
      <c r="X18" s="365">
        <v>0</v>
      </c>
      <c r="Y18" s="365">
        <v>0</v>
      </c>
      <c r="Z18" s="496">
        <f>SUM(N18+Q18+T18+W18)</f>
        <v>0</v>
      </c>
      <c r="AA18" s="496">
        <f t="shared" si="1"/>
        <v>0</v>
      </c>
      <c r="AB18" s="496">
        <f t="shared" si="1"/>
        <v>0</v>
      </c>
      <c r="AC18" s="496">
        <f t="shared" si="2"/>
        <v>1000</v>
      </c>
      <c r="AD18" s="496">
        <f t="shared" si="2"/>
        <v>1164</v>
      </c>
      <c r="AE18" s="926">
        <f t="shared" si="2"/>
        <v>0</v>
      </c>
    </row>
    <row r="19" spans="1:31" ht="12.75" x14ac:dyDescent="0.2">
      <c r="A19" s="53" t="s">
        <v>838</v>
      </c>
      <c r="B19" s="987"/>
      <c r="C19" s="987"/>
      <c r="D19" s="987"/>
      <c r="E19" s="480">
        <v>100000</v>
      </c>
      <c r="F19" s="480">
        <v>109981</v>
      </c>
      <c r="G19" s="479">
        <v>74569</v>
      </c>
      <c r="H19" s="480">
        <v>0</v>
      </c>
      <c r="I19" s="480">
        <v>0</v>
      </c>
      <c r="J19" s="479">
        <v>0</v>
      </c>
      <c r="K19" s="486">
        <f t="shared" si="3"/>
        <v>100000</v>
      </c>
      <c r="L19" s="486">
        <f t="shared" si="0"/>
        <v>109981</v>
      </c>
      <c r="M19" s="486">
        <f t="shared" si="0"/>
        <v>74569</v>
      </c>
      <c r="N19" s="480">
        <v>0</v>
      </c>
      <c r="O19" s="480">
        <v>0</v>
      </c>
      <c r="P19" s="479">
        <v>0</v>
      </c>
      <c r="Q19" s="480">
        <v>0</v>
      </c>
      <c r="R19" s="480">
        <v>0</v>
      </c>
      <c r="S19" s="479">
        <v>0</v>
      </c>
      <c r="T19" s="480">
        <v>0</v>
      </c>
      <c r="U19" s="480">
        <v>0</v>
      </c>
      <c r="V19" s="479">
        <v>0</v>
      </c>
      <c r="W19" s="480">
        <v>0</v>
      </c>
      <c r="X19" s="480">
        <v>0</v>
      </c>
      <c r="Y19" s="479">
        <v>0</v>
      </c>
      <c r="Z19" s="928">
        <f>SUM(N19+Q19+T19+W19)</f>
        <v>0</v>
      </c>
      <c r="AA19" s="928">
        <f t="shared" si="1"/>
        <v>0</v>
      </c>
      <c r="AB19" s="928">
        <f t="shared" si="1"/>
        <v>0</v>
      </c>
      <c r="AC19" s="928">
        <f t="shared" si="2"/>
        <v>100000</v>
      </c>
      <c r="AD19" s="928">
        <f t="shared" si="2"/>
        <v>109981</v>
      </c>
      <c r="AE19" s="929">
        <f t="shared" si="2"/>
        <v>74569</v>
      </c>
    </row>
    <row r="20" spans="1:31" ht="12.75" x14ac:dyDescent="0.2">
      <c r="A20" s="53" t="s">
        <v>839</v>
      </c>
      <c r="B20" s="976"/>
      <c r="C20" s="976"/>
      <c r="D20" s="976"/>
      <c r="E20" s="365">
        <v>50000</v>
      </c>
      <c r="F20" s="365">
        <v>50000</v>
      </c>
      <c r="G20" s="365">
        <v>0</v>
      </c>
      <c r="H20" s="365">
        <v>0</v>
      </c>
      <c r="I20" s="365">
        <v>0</v>
      </c>
      <c r="J20" s="365">
        <v>0</v>
      </c>
      <c r="K20" s="486">
        <f t="shared" si="3"/>
        <v>50000</v>
      </c>
      <c r="L20" s="486">
        <f t="shared" si="3"/>
        <v>50000</v>
      </c>
      <c r="M20" s="486">
        <f t="shared" si="3"/>
        <v>0</v>
      </c>
      <c r="N20" s="365">
        <v>0</v>
      </c>
      <c r="O20" s="365">
        <v>0</v>
      </c>
      <c r="P20" s="365">
        <v>0</v>
      </c>
      <c r="Q20" s="365">
        <v>0</v>
      </c>
      <c r="R20" s="365">
        <v>0</v>
      </c>
      <c r="S20" s="365">
        <v>0</v>
      </c>
      <c r="T20" s="365">
        <v>0</v>
      </c>
      <c r="U20" s="365">
        <v>0</v>
      </c>
      <c r="V20" s="365">
        <v>0</v>
      </c>
      <c r="W20" s="365">
        <v>0</v>
      </c>
      <c r="X20" s="365">
        <v>0</v>
      </c>
      <c r="Y20" s="365">
        <v>0</v>
      </c>
      <c r="Z20" s="496">
        <f>SUM(N20+Q20+T20+W20)</f>
        <v>0</v>
      </c>
      <c r="AA20" s="496">
        <f>SUM(O20+R20+U20+X20)</f>
        <v>0</v>
      </c>
      <c r="AB20" s="496">
        <f>SUM(P20+S20+V20+Y20)</f>
        <v>0</v>
      </c>
      <c r="AC20" s="496">
        <f t="shared" si="2"/>
        <v>50000</v>
      </c>
      <c r="AD20" s="496">
        <f t="shared" si="2"/>
        <v>50000</v>
      </c>
      <c r="AE20" s="926">
        <f t="shared" si="2"/>
        <v>0</v>
      </c>
    </row>
    <row r="21" spans="1:31" ht="12.75" x14ac:dyDescent="0.2">
      <c r="A21" s="499" t="s">
        <v>895</v>
      </c>
      <c r="B21" s="500"/>
      <c r="C21" s="500"/>
      <c r="D21" s="500"/>
      <c r="E21" s="365">
        <v>0</v>
      </c>
      <c r="F21" s="365">
        <v>250745</v>
      </c>
      <c r="G21" s="365">
        <v>0</v>
      </c>
      <c r="H21" s="365">
        <v>0</v>
      </c>
      <c r="I21" s="365">
        <v>0</v>
      </c>
      <c r="J21" s="365">
        <v>0</v>
      </c>
      <c r="K21" s="486">
        <f t="shared" si="3"/>
        <v>0</v>
      </c>
      <c r="L21" s="486">
        <f t="shared" si="3"/>
        <v>250745</v>
      </c>
      <c r="M21" s="486">
        <f t="shared" si="3"/>
        <v>0</v>
      </c>
      <c r="N21" s="365">
        <v>0</v>
      </c>
      <c r="O21" s="365">
        <v>0</v>
      </c>
      <c r="P21" s="365">
        <v>0</v>
      </c>
      <c r="Q21" s="365">
        <v>0</v>
      </c>
      <c r="R21" s="365">
        <v>0</v>
      </c>
      <c r="S21" s="365">
        <v>0</v>
      </c>
      <c r="T21" s="365">
        <v>0</v>
      </c>
      <c r="U21" s="365">
        <v>0</v>
      </c>
      <c r="V21" s="365">
        <v>0</v>
      </c>
      <c r="W21" s="365">
        <v>0</v>
      </c>
      <c r="X21" s="365">
        <v>0</v>
      </c>
      <c r="Y21" s="365">
        <v>0</v>
      </c>
      <c r="Z21" s="496">
        <f>SUM(N21+Q21+T21+W21)</f>
        <v>0</v>
      </c>
      <c r="AA21" s="496">
        <f>SUM(O21+R21+U21+X21)</f>
        <v>0</v>
      </c>
      <c r="AB21" s="496">
        <f>SUM(P21+S21+V21+Y21)</f>
        <v>0</v>
      </c>
      <c r="AC21" s="496">
        <f t="shared" si="2"/>
        <v>0</v>
      </c>
      <c r="AD21" s="496">
        <f t="shared" si="2"/>
        <v>250745</v>
      </c>
      <c r="AE21" s="926">
        <f t="shared" si="2"/>
        <v>0</v>
      </c>
    </row>
    <row r="22" spans="1:31" ht="39" thickBot="1" x14ac:dyDescent="0.25">
      <c r="A22" s="132" t="s">
        <v>896</v>
      </c>
      <c r="B22" s="975"/>
      <c r="C22" s="975"/>
      <c r="D22" s="975"/>
      <c r="E22" s="584">
        <v>969640</v>
      </c>
      <c r="F22" s="584">
        <v>999644</v>
      </c>
      <c r="G22" s="584">
        <v>999644</v>
      </c>
      <c r="H22" s="584">
        <v>0</v>
      </c>
      <c r="I22" s="584"/>
      <c r="J22" s="584">
        <v>0</v>
      </c>
      <c r="K22" s="486">
        <f t="shared" si="3"/>
        <v>969640</v>
      </c>
      <c r="L22" s="486">
        <f t="shared" si="3"/>
        <v>999644</v>
      </c>
      <c r="M22" s="486">
        <f t="shared" si="3"/>
        <v>999644</v>
      </c>
      <c r="N22" s="584">
        <v>0</v>
      </c>
      <c r="O22" s="584">
        <v>0</v>
      </c>
      <c r="P22" s="584">
        <v>0</v>
      </c>
      <c r="Q22" s="584">
        <v>0</v>
      </c>
      <c r="R22" s="584">
        <v>0</v>
      </c>
      <c r="S22" s="584">
        <v>0</v>
      </c>
      <c r="T22" s="584">
        <v>0</v>
      </c>
      <c r="U22" s="584">
        <v>0</v>
      </c>
      <c r="V22" s="584">
        <v>0</v>
      </c>
      <c r="W22" s="584">
        <v>0</v>
      </c>
      <c r="X22" s="584"/>
      <c r="Y22" s="584">
        <v>0</v>
      </c>
      <c r="Z22" s="503">
        <f t="shared" si="1"/>
        <v>0</v>
      </c>
      <c r="AA22" s="503">
        <f t="shared" si="1"/>
        <v>0</v>
      </c>
      <c r="AB22" s="503">
        <f t="shared" si="1"/>
        <v>0</v>
      </c>
      <c r="AC22" s="503">
        <f t="shared" si="2"/>
        <v>969640</v>
      </c>
      <c r="AD22" s="503">
        <f t="shared" si="2"/>
        <v>999644</v>
      </c>
      <c r="AE22" s="978">
        <f t="shared" si="2"/>
        <v>999644</v>
      </c>
    </row>
    <row r="23" spans="1:31" ht="13.5" thickBot="1" x14ac:dyDescent="0.25">
      <c r="A23" s="55" t="s">
        <v>11</v>
      </c>
      <c r="B23" s="979">
        <f>SUM(B4:B22)</f>
        <v>1000</v>
      </c>
      <c r="C23" s="979">
        <f>SUM(C2:C22)</f>
        <v>1164</v>
      </c>
      <c r="D23" s="979">
        <f>SUM(D2:D22)</f>
        <v>0</v>
      </c>
      <c r="E23" s="506">
        <f t="shared" ref="E23:J23" si="4">SUM(E2:E22)</f>
        <v>2560396</v>
      </c>
      <c r="F23" s="506">
        <f t="shared" si="4"/>
        <v>3334643</v>
      </c>
      <c r="G23" s="506">
        <f t="shared" si="4"/>
        <v>2222432</v>
      </c>
      <c r="H23" s="506">
        <f t="shared" si="4"/>
        <v>0</v>
      </c>
      <c r="I23" s="506">
        <f t="shared" si="4"/>
        <v>0</v>
      </c>
      <c r="J23" s="506">
        <f t="shared" si="4"/>
        <v>0</v>
      </c>
      <c r="K23" s="506">
        <f>SUM(B23+E23+H23)</f>
        <v>2561396</v>
      </c>
      <c r="L23" s="506">
        <f>SUM(C23+F23+I23)</f>
        <v>3335807</v>
      </c>
      <c r="M23" s="506">
        <f>SUM(D23+G23+J23)</f>
        <v>2222432</v>
      </c>
      <c r="N23" s="506">
        <f t="shared" ref="N23:Y23" si="5">SUM(N2:N22)</f>
        <v>0</v>
      </c>
      <c r="O23" s="506">
        <f t="shared" si="5"/>
        <v>0</v>
      </c>
      <c r="P23" s="506">
        <f t="shared" si="5"/>
        <v>0</v>
      </c>
      <c r="Q23" s="506">
        <f t="shared" si="5"/>
        <v>0</v>
      </c>
      <c r="R23" s="506">
        <f t="shared" si="5"/>
        <v>6778</v>
      </c>
      <c r="S23" s="506">
        <f t="shared" si="5"/>
        <v>431</v>
      </c>
      <c r="T23" s="506">
        <f t="shared" si="5"/>
        <v>15300</v>
      </c>
      <c r="U23" s="506">
        <f t="shared" si="5"/>
        <v>15300</v>
      </c>
      <c r="V23" s="506">
        <f t="shared" si="5"/>
        <v>15300</v>
      </c>
      <c r="W23" s="506">
        <f t="shared" si="5"/>
        <v>142000</v>
      </c>
      <c r="X23" s="506">
        <f t="shared" si="5"/>
        <v>170477</v>
      </c>
      <c r="Y23" s="506">
        <f t="shared" si="5"/>
        <v>94717</v>
      </c>
      <c r="Z23" s="506">
        <f t="shared" si="1"/>
        <v>157300</v>
      </c>
      <c r="AA23" s="506">
        <f t="shared" si="1"/>
        <v>192555</v>
      </c>
      <c r="AB23" s="506">
        <f>SUM(P23+S23+V23+Y23)</f>
        <v>110448</v>
      </c>
      <c r="AC23" s="506">
        <f t="shared" si="2"/>
        <v>2718696</v>
      </c>
      <c r="AD23" s="506">
        <f t="shared" si="2"/>
        <v>3528362</v>
      </c>
      <c r="AE23" s="507">
        <f t="shared" si="2"/>
        <v>2332880</v>
      </c>
    </row>
    <row r="24" spans="1:31" ht="12.75" x14ac:dyDescent="0.2">
      <c r="A24" s="162" t="s">
        <v>12</v>
      </c>
      <c r="B24" s="980"/>
      <c r="C24" s="980"/>
      <c r="D24" s="980"/>
      <c r="E24" s="476"/>
      <c r="F24" s="476"/>
      <c r="G24" s="476"/>
      <c r="H24" s="476"/>
      <c r="I24" s="476"/>
      <c r="J24" s="476"/>
      <c r="K24" s="486"/>
      <c r="L24" s="486"/>
      <c r="M24" s="48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6"/>
      <c r="Z24" s="486"/>
      <c r="AA24" s="486"/>
      <c r="AB24" s="486"/>
      <c r="AC24" s="486"/>
      <c r="AD24" s="486"/>
      <c r="AE24" s="932"/>
    </row>
    <row r="25" spans="1:31" ht="38.25" x14ac:dyDescent="0.2">
      <c r="A25" s="132" t="s">
        <v>897</v>
      </c>
      <c r="B25" s="725"/>
      <c r="C25" s="725"/>
      <c r="D25" s="725"/>
      <c r="E25" s="365">
        <v>116708</v>
      </c>
      <c r="F25" s="365">
        <v>129256</v>
      </c>
      <c r="G25" s="476">
        <v>127347</v>
      </c>
      <c r="H25" s="365">
        <v>0</v>
      </c>
      <c r="I25" s="365">
        <v>0</v>
      </c>
      <c r="J25" s="476"/>
      <c r="K25" s="486">
        <f t="shared" ref="K25:M62" si="6">SUM(B25+E25+H25)</f>
        <v>116708</v>
      </c>
      <c r="L25" s="486">
        <f t="shared" si="6"/>
        <v>129256</v>
      </c>
      <c r="M25" s="486">
        <f t="shared" si="6"/>
        <v>127347</v>
      </c>
      <c r="N25" s="365">
        <v>0</v>
      </c>
      <c r="O25" s="365">
        <v>0</v>
      </c>
      <c r="P25" s="476">
        <v>0</v>
      </c>
      <c r="Q25" s="365">
        <v>0</v>
      </c>
      <c r="R25" s="365">
        <v>0</v>
      </c>
      <c r="S25" s="476">
        <v>0</v>
      </c>
      <c r="T25" s="365">
        <v>0</v>
      </c>
      <c r="U25" s="365">
        <v>0</v>
      </c>
      <c r="V25" s="476">
        <v>0</v>
      </c>
      <c r="W25" s="365">
        <v>0</v>
      </c>
      <c r="X25" s="365">
        <v>0</v>
      </c>
      <c r="Y25" s="476">
        <v>0</v>
      </c>
      <c r="Z25" s="496">
        <f t="shared" ref="Z25:AB40" si="7">SUM(N25+Q25+T25+W25)</f>
        <v>0</v>
      </c>
      <c r="AA25" s="496">
        <f t="shared" si="7"/>
        <v>0</v>
      </c>
      <c r="AB25" s="496">
        <f t="shared" si="7"/>
        <v>0</v>
      </c>
      <c r="AC25" s="496">
        <f t="shared" ref="AC25:AE40" si="8">Z25+K25</f>
        <v>116708</v>
      </c>
      <c r="AD25" s="496">
        <f t="shared" si="8"/>
        <v>129256</v>
      </c>
      <c r="AE25" s="926">
        <f t="shared" si="8"/>
        <v>127347</v>
      </c>
    </row>
    <row r="26" spans="1:31" ht="38.25" x14ac:dyDescent="0.2">
      <c r="A26" s="132" t="s">
        <v>898</v>
      </c>
      <c r="B26" s="975"/>
      <c r="C26" s="975"/>
      <c r="D26" s="975"/>
      <c r="E26" s="476">
        <v>37246</v>
      </c>
      <c r="F26" s="476">
        <v>37449</v>
      </c>
      <c r="G26" s="476">
        <v>37281</v>
      </c>
      <c r="H26" s="365">
        <v>0</v>
      </c>
      <c r="I26" s="365"/>
      <c r="J26" s="476">
        <v>0</v>
      </c>
      <c r="K26" s="486">
        <f t="shared" si="6"/>
        <v>37246</v>
      </c>
      <c r="L26" s="486">
        <f t="shared" si="6"/>
        <v>37449</v>
      </c>
      <c r="M26" s="486">
        <f t="shared" si="6"/>
        <v>37281</v>
      </c>
      <c r="N26" s="476">
        <v>0</v>
      </c>
      <c r="O26" s="476">
        <v>0</v>
      </c>
      <c r="P26" s="476">
        <v>0</v>
      </c>
      <c r="Q26" s="476">
        <v>0</v>
      </c>
      <c r="R26" s="476">
        <v>0</v>
      </c>
      <c r="S26" s="476">
        <v>0</v>
      </c>
      <c r="T26" s="476">
        <v>0</v>
      </c>
      <c r="U26" s="476">
        <v>0</v>
      </c>
      <c r="V26" s="476">
        <v>0</v>
      </c>
      <c r="W26" s="476">
        <v>0</v>
      </c>
      <c r="X26" s="476">
        <v>0</v>
      </c>
      <c r="Y26" s="476">
        <v>0</v>
      </c>
      <c r="Z26" s="496">
        <f t="shared" si="7"/>
        <v>0</v>
      </c>
      <c r="AA26" s="496">
        <f t="shared" si="7"/>
        <v>0</v>
      </c>
      <c r="AB26" s="496">
        <f t="shared" si="7"/>
        <v>0</v>
      </c>
      <c r="AC26" s="496">
        <f t="shared" si="8"/>
        <v>37246</v>
      </c>
      <c r="AD26" s="496">
        <f t="shared" si="8"/>
        <v>37449</v>
      </c>
      <c r="AE26" s="926">
        <f t="shared" si="8"/>
        <v>37281</v>
      </c>
    </row>
    <row r="27" spans="1:31" ht="12.75" x14ac:dyDescent="0.2">
      <c r="A27" s="133" t="s">
        <v>840</v>
      </c>
      <c r="B27" s="502"/>
      <c r="C27" s="502"/>
      <c r="D27" s="502"/>
      <c r="E27" s="365">
        <v>284800</v>
      </c>
      <c r="F27" s="365">
        <v>373024</v>
      </c>
      <c r="G27" s="476">
        <v>293325</v>
      </c>
      <c r="H27" s="365">
        <v>0</v>
      </c>
      <c r="I27" s="365">
        <v>0</v>
      </c>
      <c r="J27" s="476">
        <v>0</v>
      </c>
      <c r="K27" s="486">
        <f t="shared" si="6"/>
        <v>284800</v>
      </c>
      <c r="L27" s="486">
        <f t="shared" si="6"/>
        <v>373024</v>
      </c>
      <c r="M27" s="486">
        <f t="shared" si="6"/>
        <v>293325</v>
      </c>
      <c r="N27" s="365">
        <v>0</v>
      </c>
      <c r="O27" s="365">
        <v>0</v>
      </c>
      <c r="P27" s="476">
        <v>0</v>
      </c>
      <c r="Q27" s="365">
        <v>0</v>
      </c>
      <c r="R27" s="365">
        <v>0</v>
      </c>
      <c r="S27" s="476">
        <v>0</v>
      </c>
      <c r="T27" s="365">
        <v>0</v>
      </c>
      <c r="U27" s="365">
        <v>0</v>
      </c>
      <c r="V27" s="476">
        <v>0</v>
      </c>
      <c r="W27" s="365">
        <v>0</v>
      </c>
      <c r="X27" s="365">
        <v>0</v>
      </c>
      <c r="Y27" s="476">
        <v>0</v>
      </c>
      <c r="Z27" s="496">
        <f t="shared" si="7"/>
        <v>0</v>
      </c>
      <c r="AA27" s="496">
        <f t="shared" si="7"/>
        <v>0</v>
      </c>
      <c r="AB27" s="496">
        <f t="shared" si="7"/>
        <v>0</v>
      </c>
      <c r="AC27" s="496">
        <f t="shared" si="8"/>
        <v>284800</v>
      </c>
      <c r="AD27" s="496">
        <f t="shared" si="8"/>
        <v>373024</v>
      </c>
      <c r="AE27" s="926">
        <f t="shared" si="8"/>
        <v>293325</v>
      </c>
    </row>
    <row r="28" spans="1:31" ht="12.75" x14ac:dyDescent="0.2">
      <c r="A28" s="133" t="s">
        <v>841</v>
      </c>
      <c r="B28" s="502"/>
      <c r="C28" s="502"/>
      <c r="D28" s="502"/>
      <c r="E28" s="365">
        <v>0</v>
      </c>
      <c r="F28" s="365">
        <v>0</v>
      </c>
      <c r="G28" s="476">
        <v>0</v>
      </c>
      <c r="H28" s="365">
        <v>0</v>
      </c>
      <c r="I28" s="365">
        <v>0</v>
      </c>
      <c r="J28" s="476">
        <v>0</v>
      </c>
      <c r="K28" s="486">
        <f t="shared" si="6"/>
        <v>0</v>
      </c>
      <c r="L28" s="486">
        <f t="shared" si="6"/>
        <v>0</v>
      </c>
      <c r="M28" s="486">
        <f t="shared" si="6"/>
        <v>0</v>
      </c>
      <c r="N28" s="365">
        <v>7500</v>
      </c>
      <c r="O28" s="365">
        <v>8857</v>
      </c>
      <c r="P28" s="476">
        <v>1338</v>
      </c>
      <c r="Q28" s="365">
        <v>0</v>
      </c>
      <c r="R28" s="365">
        <v>0</v>
      </c>
      <c r="S28" s="476">
        <v>0</v>
      </c>
      <c r="T28" s="365">
        <v>0</v>
      </c>
      <c r="U28" s="365">
        <v>0</v>
      </c>
      <c r="V28" s="476">
        <v>0</v>
      </c>
      <c r="W28" s="365">
        <v>0</v>
      </c>
      <c r="X28" s="365">
        <v>0</v>
      </c>
      <c r="Y28" s="476">
        <v>0</v>
      </c>
      <c r="Z28" s="496">
        <f t="shared" si="7"/>
        <v>7500</v>
      </c>
      <c r="AA28" s="496">
        <f t="shared" si="7"/>
        <v>8857</v>
      </c>
      <c r="AB28" s="496">
        <f t="shared" si="7"/>
        <v>1338</v>
      </c>
      <c r="AC28" s="496">
        <f t="shared" si="8"/>
        <v>7500</v>
      </c>
      <c r="AD28" s="496">
        <f t="shared" si="8"/>
        <v>8857</v>
      </c>
      <c r="AE28" s="926">
        <f t="shared" si="8"/>
        <v>1338</v>
      </c>
    </row>
    <row r="29" spans="1:31" ht="12.75" x14ac:dyDescent="0.2">
      <c r="A29" s="133" t="s">
        <v>842</v>
      </c>
      <c r="B29" s="502"/>
      <c r="C29" s="502"/>
      <c r="D29" s="502"/>
      <c r="E29" s="365">
        <v>102000</v>
      </c>
      <c r="F29" s="365">
        <v>102000</v>
      </c>
      <c r="G29" s="476"/>
      <c r="H29" s="365">
        <v>0</v>
      </c>
      <c r="I29" s="365">
        <v>0</v>
      </c>
      <c r="J29" s="476">
        <v>0</v>
      </c>
      <c r="K29" s="486">
        <f t="shared" si="6"/>
        <v>102000</v>
      </c>
      <c r="L29" s="486">
        <f t="shared" si="6"/>
        <v>102000</v>
      </c>
      <c r="M29" s="486">
        <f t="shared" si="6"/>
        <v>0</v>
      </c>
      <c r="N29" s="365">
        <v>0</v>
      </c>
      <c r="O29" s="365">
        <v>0</v>
      </c>
      <c r="P29" s="476">
        <v>0</v>
      </c>
      <c r="Q29" s="365">
        <v>0</v>
      </c>
      <c r="R29" s="365">
        <v>0</v>
      </c>
      <c r="S29" s="476">
        <v>0</v>
      </c>
      <c r="T29" s="365">
        <v>0</v>
      </c>
      <c r="U29" s="365">
        <v>0</v>
      </c>
      <c r="V29" s="476">
        <v>0</v>
      </c>
      <c r="W29" s="365">
        <v>0</v>
      </c>
      <c r="X29" s="365">
        <v>0</v>
      </c>
      <c r="Y29" s="476">
        <v>0</v>
      </c>
      <c r="Z29" s="496">
        <f t="shared" si="7"/>
        <v>0</v>
      </c>
      <c r="AA29" s="496">
        <f t="shared" si="7"/>
        <v>0</v>
      </c>
      <c r="AB29" s="496">
        <f t="shared" si="7"/>
        <v>0</v>
      </c>
      <c r="AC29" s="496">
        <f t="shared" si="8"/>
        <v>102000</v>
      </c>
      <c r="AD29" s="496">
        <f t="shared" si="8"/>
        <v>102000</v>
      </c>
      <c r="AE29" s="926">
        <f t="shared" si="8"/>
        <v>0</v>
      </c>
    </row>
    <row r="30" spans="1:31" ht="12.75" x14ac:dyDescent="0.2">
      <c r="A30" s="133" t="s">
        <v>843</v>
      </c>
      <c r="B30" s="502"/>
      <c r="C30" s="502"/>
      <c r="D30" s="502"/>
      <c r="E30" s="365">
        <v>0</v>
      </c>
      <c r="F30" s="365">
        <v>0</v>
      </c>
      <c r="G30" s="476">
        <v>0</v>
      </c>
      <c r="H30" s="365">
        <v>0</v>
      </c>
      <c r="I30" s="365">
        <v>0</v>
      </c>
      <c r="J30" s="476">
        <v>0</v>
      </c>
      <c r="K30" s="486">
        <f t="shared" si="6"/>
        <v>0</v>
      </c>
      <c r="L30" s="486">
        <f t="shared" si="6"/>
        <v>0</v>
      </c>
      <c r="M30" s="486">
        <f t="shared" si="6"/>
        <v>0</v>
      </c>
      <c r="N30" s="365">
        <v>0</v>
      </c>
      <c r="O30" s="365">
        <v>0</v>
      </c>
      <c r="P30" s="476">
        <v>0</v>
      </c>
      <c r="Q30" s="365">
        <v>500</v>
      </c>
      <c r="R30" s="365">
        <v>54880</v>
      </c>
      <c r="S30" s="476">
        <v>889</v>
      </c>
      <c r="T30" s="365">
        <v>0</v>
      </c>
      <c r="U30" s="365">
        <v>0</v>
      </c>
      <c r="V30" s="476">
        <v>0</v>
      </c>
      <c r="W30" s="365">
        <v>0</v>
      </c>
      <c r="X30" s="365">
        <v>0</v>
      </c>
      <c r="Y30" s="476">
        <v>0</v>
      </c>
      <c r="Z30" s="496">
        <f t="shared" si="7"/>
        <v>500</v>
      </c>
      <c r="AA30" s="496">
        <f>SUM(O30+R30+U30+X30)</f>
        <v>54880</v>
      </c>
      <c r="AB30" s="496">
        <f>SUM(P30+S30+V30+Y30)</f>
        <v>889</v>
      </c>
      <c r="AC30" s="496">
        <f t="shared" si="8"/>
        <v>500</v>
      </c>
      <c r="AD30" s="496">
        <f t="shared" si="8"/>
        <v>54880</v>
      </c>
      <c r="AE30" s="926">
        <f t="shared" si="8"/>
        <v>889</v>
      </c>
    </row>
    <row r="31" spans="1:31" ht="12.75" x14ac:dyDescent="0.2">
      <c r="A31" s="133" t="s">
        <v>844</v>
      </c>
      <c r="B31" s="502"/>
      <c r="C31" s="502"/>
      <c r="D31" s="502"/>
      <c r="E31" s="365">
        <v>0</v>
      </c>
      <c r="F31" s="365">
        <v>0</v>
      </c>
      <c r="G31" s="476">
        <v>0</v>
      </c>
      <c r="H31" s="365">
        <v>0</v>
      </c>
      <c r="I31" s="365">
        <v>0</v>
      </c>
      <c r="J31" s="476">
        <v>0</v>
      </c>
      <c r="K31" s="486">
        <f t="shared" si="6"/>
        <v>0</v>
      </c>
      <c r="L31" s="486">
        <f t="shared" si="6"/>
        <v>0</v>
      </c>
      <c r="M31" s="486">
        <f t="shared" si="6"/>
        <v>0</v>
      </c>
      <c r="N31" s="365">
        <v>0</v>
      </c>
      <c r="O31" s="365">
        <v>0</v>
      </c>
      <c r="P31" s="476">
        <v>0</v>
      </c>
      <c r="Q31" s="365">
        <v>500</v>
      </c>
      <c r="R31" s="365">
        <v>60</v>
      </c>
      <c r="S31" s="476">
        <v>0</v>
      </c>
      <c r="T31" s="365">
        <v>0</v>
      </c>
      <c r="U31" s="365">
        <v>0</v>
      </c>
      <c r="V31" s="476">
        <v>0</v>
      </c>
      <c r="W31" s="365">
        <v>0</v>
      </c>
      <c r="X31" s="365">
        <v>0</v>
      </c>
      <c r="Y31" s="476">
        <v>0</v>
      </c>
      <c r="Z31" s="496">
        <f t="shared" si="7"/>
        <v>500</v>
      </c>
      <c r="AA31" s="496">
        <f>SUM(O31+R31+U31+X31)</f>
        <v>60</v>
      </c>
      <c r="AB31" s="496">
        <f>SUM(P31+S31+V31+Y31)</f>
        <v>0</v>
      </c>
      <c r="AC31" s="496">
        <f t="shared" si="8"/>
        <v>500</v>
      </c>
      <c r="AD31" s="496">
        <f t="shared" si="8"/>
        <v>60</v>
      </c>
      <c r="AE31" s="926">
        <f t="shared" si="8"/>
        <v>0</v>
      </c>
    </row>
    <row r="32" spans="1:31" ht="12.75" x14ac:dyDescent="0.2">
      <c r="A32" s="133" t="s">
        <v>845</v>
      </c>
      <c r="B32" s="502"/>
      <c r="C32" s="502"/>
      <c r="D32" s="502"/>
      <c r="E32" s="365">
        <v>0</v>
      </c>
      <c r="F32" s="365">
        <v>0</v>
      </c>
      <c r="G32" s="476">
        <v>0</v>
      </c>
      <c r="H32" s="365">
        <v>0</v>
      </c>
      <c r="I32" s="365">
        <v>0</v>
      </c>
      <c r="J32" s="476">
        <v>0</v>
      </c>
      <c r="K32" s="486">
        <f t="shared" si="6"/>
        <v>0</v>
      </c>
      <c r="L32" s="486">
        <f t="shared" si="6"/>
        <v>0</v>
      </c>
      <c r="M32" s="486">
        <f t="shared" si="6"/>
        <v>0</v>
      </c>
      <c r="N32" s="365">
        <v>0</v>
      </c>
      <c r="O32" s="365">
        <v>0</v>
      </c>
      <c r="P32" s="476">
        <v>0</v>
      </c>
      <c r="Q32" s="365">
        <v>500</v>
      </c>
      <c r="R32" s="365">
        <v>47847</v>
      </c>
      <c r="S32" s="476">
        <v>508</v>
      </c>
      <c r="T32" s="365">
        <v>0</v>
      </c>
      <c r="U32" s="365">
        <v>0</v>
      </c>
      <c r="V32" s="476">
        <v>0</v>
      </c>
      <c r="W32" s="365">
        <v>0</v>
      </c>
      <c r="X32" s="365">
        <v>0</v>
      </c>
      <c r="Y32" s="476">
        <v>0</v>
      </c>
      <c r="Z32" s="496">
        <f t="shared" si="7"/>
        <v>500</v>
      </c>
      <c r="AA32" s="496">
        <f t="shared" si="7"/>
        <v>47847</v>
      </c>
      <c r="AB32" s="496">
        <f t="shared" si="7"/>
        <v>508</v>
      </c>
      <c r="AC32" s="496">
        <f t="shared" si="8"/>
        <v>500</v>
      </c>
      <c r="AD32" s="496">
        <f t="shared" si="8"/>
        <v>47847</v>
      </c>
      <c r="AE32" s="926">
        <f t="shared" si="8"/>
        <v>508</v>
      </c>
    </row>
    <row r="33" spans="1:31" ht="12.75" x14ac:dyDescent="0.2">
      <c r="A33" s="133" t="s">
        <v>846</v>
      </c>
      <c r="B33" s="502"/>
      <c r="C33" s="502"/>
      <c r="D33" s="502"/>
      <c r="E33" s="365">
        <v>0</v>
      </c>
      <c r="F33" s="365">
        <v>0</v>
      </c>
      <c r="G33" s="476">
        <v>0</v>
      </c>
      <c r="H33" s="365">
        <v>0</v>
      </c>
      <c r="I33" s="365">
        <v>0</v>
      </c>
      <c r="J33" s="476">
        <v>0</v>
      </c>
      <c r="K33" s="486">
        <f t="shared" si="6"/>
        <v>0</v>
      </c>
      <c r="L33" s="486">
        <f t="shared" si="6"/>
        <v>0</v>
      </c>
      <c r="M33" s="486">
        <f t="shared" si="6"/>
        <v>0</v>
      </c>
      <c r="N33" s="365">
        <v>0</v>
      </c>
      <c r="O33" s="365">
        <v>0</v>
      </c>
      <c r="P33" s="476">
        <v>0</v>
      </c>
      <c r="Q33" s="365">
        <v>500</v>
      </c>
      <c r="R33" s="365">
        <v>635</v>
      </c>
      <c r="S33" s="476">
        <v>635</v>
      </c>
      <c r="T33" s="365">
        <v>0</v>
      </c>
      <c r="U33" s="365">
        <v>0</v>
      </c>
      <c r="V33" s="476">
        <v>0</v>
      </c>
      <c r="W33" s="365">
        <v>0</v>
      </c>
      <c r="X33" s="365">
        <v>0</v>
      </c>
      <c r="Y33" s="476">
        <v>0</v>
      </c>
      <c r="Z33" s="496">
        <f t="shared" si="7"/>
        <v>500</v>
      </c>
      <c r="AA33" s="496">
        <f t="shared" si="7"/>
        <v>635</v>
      </c>
      <c r="AB33" s="496">
        <f t="shared" si="7"/>
        <v>635</v>
      </c>
      <c r="AC33" s="496">
        <f t="shared" si="8"/>
        <v>500</v>
      </c>
      <c r="AD33" s="496">
        <f t="shared" si="8"/>
        <v>635</v>
      </c>
      <c r="AE33" s="926">
        <f t="shared" si="8"/>
        <v>635</v>
      </c>
    </row>
    <row r="34" spans="1:31" ht="12.75" x14ac:dyDescent="0.2">
      <c r="A34" s="133" t="s">
        <v>847</v>
      </c>
      <c r="B34" s="502"/>
      <c r="C34" s="502"/>
      <c r="D34" s="502"/>
      <c r="E34" s="365">
        <v>0</v>
      </c>
      <c r="F34" s="365">
        <v>0</v>
      </c>
      <c r="G34" s="476">
        <v>0</v>
      </c>
      <c r="H34" s="365">
        <v>0</v>
      </c>
      <c r="I34" s="365">
        <v>0</v>
      </c>
      <c r="J34" s="476">
        <v>0</v>
      </c>
      <c r="K34" s="486">
        <f t="shared" si="6"/>
        <v>0</v>
      </c>
      <c r="L34" s="486">
        <f t="shared" si="6"/>
        <v>0</v>
      </c>
      <c r="M34" s="486">
        <f t="shared" si="6"/>
        <v>0</v>
      </c>
      <c r="N34" s="365">
        <v>0</v>
      </c>
      <c r="O34" s="365">
        <v>0</v>
      </c>
      <c r="P34" s="476">
        <v>0</v>
      </c>
      <c r="Q34" s="365">
        <v>600</v>
      </c>
      <c r="R34" s="365">
        <v>66478</v>
      </c>
      <c r="S34" s="476">
        <v>508</v>
      </c>
      <c r="T34" s="365">
        <v>0</v>
      </c>
      <c r="U34" s="365">
        <v>0</v>
      </c>
      <c r="V34" s="476">
        <v>0</v>
      </c>
      <c r="W34" s="365">
        <v>0</v>
      </c>
      <c r="X34" s="365">
        <v>0</v>
      </c>
      <c r="Y34" s="476">
        <v>0</v>
      </c>
      <c r="Z34" s="496">
        <f t="shared" si="7"/>
        <v>600</v>
      </c>
      <c r="AA34" s="496">
        <f t="shared" si="7"/>
        <v>66478</v>
      </c>
      <c r="AB34" s="496">
        <f t="shared" si="7"/>
        <v>508</v>
      </c>
      <c r="AC34" s="496">
        <f t="shared" si="8"/>
        <v>600</v>
      </c>
      <c r="AD34" s="496">
        <f t="shared" si="8"/>
        <v>66478</v>
      </c>
      <c r="AE34" s="926">
        <f t="shared" si="8"/>
        <v>508</v>
      </c>
    </row>
    <row r="35" spans="1:31" ht="12.75" x14ac:dyDescent="0.2">
      <c r="A35" s="133" t="s">
        <v>848</v>
      </c>
      <c r="B35" s="502"/>
      <c r="C35" s="502"/>
      <c r="D35" s="502"/>
      <c r="E35" s="365">
        <v>0</v>
      </c>
      <c r="F35" s="365">
        <v>0</v>
      </c>
      <c r="G35" s="476">
        <v>0</v>
      </c>
      <c r="H35" s="365">
        <v>0</v>
      </c>
      <c r="I35" s="365">
        <v>0</v>
      </c>
      <c r="J35" s="476">
        <v>0</v>
      </c>
      <c r="K35" s="486">
        <f t="shared" si="6"/>
        <v>0</v>
      </c>
      <c r="L35" s="486">
        <f t="shared" si="6"/>
        <v>0</v>
      </c>
      <c r="M35" s="486">
        <f t="shared" si="6"/>
        <v>0</v>
      </c>
      <c r="N35" s="365">
        <v>0</v>
      </c>
      <c r="O35" s="365">
        <v>0</v>
      </c>
      <c r="P35" s="476">
        <v>0</v>
      </c>
      <c r="Q35" s="365">
        <v>0</v>
      </c>
      <c r="R35" s="365">
        <v>1000</v>
      </c>
      <c r="S35" s="476">
        <v>0</v>
      </c>
      <c r="T35" s="365">
        <v>0</v>
      </c>
      <c r="U35" s="365">
        <v>0</v>
      </c>
      <c r="V35" s="476">
        <v>0</v>
      </c>
      <c r="W35" s="365">
        <v>0</v>
      </c>
      <c r="X35" s="365">
        <v>0</v>
      </c>
      <c r="Y35" s="476">
        <v>0</v>
      </c>
      <c r="Z35" s="496">
        <f t="shared" si="7"/>
        <v>0</v>
      </c>
      <c r="AA35" s="496">
        <f t="shared" si="7"/>
        <v>1000</v>
      </c>
      <c r="AB35" s="496">
        <f t="shared" si="7"/>
        <v>0</v>
      </c>
      <c r="AC35" s="496">
        <f t="shared" si="8"/>
        <v>0</v>
      </c>
      <c r="AD35" s="496">
        <f t="shared" si="8"/>
        <v>1000</v>
      </c>
      <c r="AE35" s="926">
        <f t="shared" si="8"/>
        <v>0</v>
      </c>
    </row>
    <row r="36" spans="1:31" ht="12.75" x14ac:dyDescent="0.2">
      <c r="A36" s="133" t="s">
        <v>849</v>
      </c>
      <c r="B36" s="502"/>
      <c r="C36" s="502"/>
      <c r="D36" s="502"/>
      <c r="E36" s="365">
        <v>0</v>
      </c>
      <c r="F36" s="365">
        <v>0</v>
      </c>
      <c r="G36" s="476">
        <v>0</v>
      </c>
      <c r="H36" s="365">
        <v>0</v>
      </c>
      <c r="I36" s="365">
        <v>0</v>
      </c>
      <c r="J36" s="476">
        <v>0</v>
      </c>
      <c r="K36" s="486">
        <f t="shared" si="6"/>
        <v>0</v>
      </c>
      <c r="L36" s="486">
        <f t="shared" si="6"/>
        <v>0</v>
      </c>
      <c r="M36" s="486">
        <f t="shared" si="6"/>
        <v>0</v>
      </c>
      <c r="N36" s="365">
        <v>0</v>
      </c>
      <c r="O36" s="365">
        <v>0</v>
      </c>
      <c r="P36" s="476">
        <v>0</v>
      </c>
      <c r="Q36" s="365">
        <v>0</v>
      </c>
      <c r="R36" s="365">
        <v>5080</v>
      </c>
      <c r="S36" s="476">
        <v>4444</v>
      </c>
      <c r="T36" s="365">
        <v>0</v>
      </c>
      <c r="U36" s="365">
        <v>0</v>
      </c>
      <c r="V36" s="476">
        <v>0</v>
      </c>
      <c r="W36" s="365">
        <v>0</v>
      </c>
      <c r="X36" s="365">
        <v>0</v>
      </c>
      <c r="Y36" s="476">
        <v>0</v>
      </c>
      <c r="Z36" s="496">
        <f t="shared" si="7"/>
        <v>0</v>
      </c>
      <c r="AA36" s="496">
        <f t="shared" si="7"/>
        <v>5080</v>
      </c>
      <c r="AB36" s="496">
        <f t="shared" si="7"/>
        <v>4444</v>
      </c>
      <c r="AC36" s="496">
        <f t="shared" si="8"/>
        <v>0</v>
      </c>
      <c r="AD36" s="496">
        <f t="shared" si="8"/>
        <v>5080</v>
      </c>
      <c r="AE36" s="926">
        <f t="shared" si="8"/>
        <v>4444</v>
      </c>
    </row>
    <row r="37" spans="1:31" ht="12.75" x14ac:dyDescent="0.2">
      <c r="A37" s="20" t="s">
        <v>850</v>
      </c>
      <c r="B37" s="981"/>
      <c r="C37" s="981"/>
      <c r="D37" s="981"/>
      <c r="E37" s="365">
        <v>0</v>
      </c>
      <c r="F37" s="365">
        <v>0</v>
      </c>
      <c r="G37" s="476">
        <v>1255</v>
      </c>
      <c r="H37" s="365">
        <v>0</v>
      </c>
      <c r="I37" s="365">
        <v>0</v>
      </c>
      <c r="J37" s="476">
        <v>0</v>
      </c>
      <c r="K37" s="486">
        <f t="shared" si="6"/>
        <v>0</v>
      </c>
      <c r="L37" s="486">
        <f t="shared" si="6"/>
        <v>0</v>
      </c>
      <c r="M37" s="486">
        <f t="shared" si="6"/>
        <v>1255</v>
      </c>
      <c r="N37" s="365">
        <v>0</v>
      </c>
      <c r="O37" s="365">
        <v>0</v>
      </c>
      <c r="P37" s="476">
        <v>0</v>
      </c>
      <c r="Q37" s="365"/>
      <c r="R37" s="365">
        <v>100000</v>
      </c>
      <c r="S37" s="476">
        <v>53441</v>
      </c>
      <c r="T37" s="365">
        <v>0</v>
      </c>
      <c r="U37" s="365">
        <v>0</v>
      </c>
      <c r="V37" s="476">
        <v>0</v>
      </c>
      <c r="W37" s="365">
        <v>0</v>
      </c>
      <c r="X37" s="365">
        <v>92496</v>
      </c>
      <c r="Y37" s="476">
        <v>101872</v>
      </c>
      <c r="Z37" s="496">
        <f t="shared" si="7"/>
        <v>0</v>
      </c>
      <c r="AA37" s="496">
        <f t="shared" si="7"/>
        <v>192496</v>
      </c>
      <c r="AB37" s="496">
        <f t="shared" si="7"/>
        <v>155313</v>
      </c>
      <c r="AC37" s="496">
        <f t="shared" si="8"/>
        <v>0</v>
      </c>
      <c r="AD37" s="496">
        <f t="shared" si="8"/>
        <v>192496</v>
      </c>
      <c r="AE37" s="926">
        <f t="shared" si="8"/>
        <v>156568</v>
      </c>
    </row>
    <row r="38" spans="1:31" ht="12.75" x14ac:dyDescent="0.2">
      <c r="A38" s="133" t="s">
        <v>454</v>
      </c>
      <c r="B38" s="502"/>
      <c r="C38" s="502"/>
      <c r="D38" s="502"/>
      <c r="E38" s="365">
        <v>0</v>
      </c>
      <c r="F38" s="365">
        <v>2000</v>
      </c>
      <c r="G38" s="476">
        <v>0</v>
      </c>
      <c r="H38" s="365">
        <v>0</v>
      </c>
      <c r="I38" s="365">
        <v>0</v>
      </c>
      <c r="J38" s="476">
        <v>0</v>
      </c>
      <c r="K38" s="486">
        <f t="shared" si="6"/>
        <v>0</v>
      </c>
      <c r="L38" s="486">
        <f t="shared" si="6"/>
        <v>2000</v>
      </c>
      <c r="M38" s="486">
        <f t="shared" si="6"/>
        <v>0</v>
      </c>
      <c r="N38" s="365">
        <v>0</v>
      </c>
      <c r="O38" s="365">
        <v>0</v>
      </c>
      <c r="P38" s="476">
        <v>0</v>
      </c>
      <c r="Q38" s="365">
        <v>0</v>
      </c>
      <c r="R38" s="365">
        <v>11000</v>
      </c>
      <c r="S38" s="476">
        <v>0</v>
      </c>
      <c r="T38" s="365">
        <v>0</v>
      </c>
      <c r="U38" s="365">
        <v>0</v>
      </c>
      <c r="V38" s="476">
        <v>0</v>
      </c>
      <c r="W38" s="365">
        <v>0</v>
      </c>
      <c r="X38" s="365">
        <v>53000</v>
      </c>
      <c r="Y38" s="476">
        <v>11010</v>
      </c>
      <c r="Z38" s="496">
        <f t="shared" si="7"/>
        <v>0</v>
      </c>
      <c r="AA38" s="496">
        <f t="shared" si="7"/>
        <v>64000</v>
      </c>
      <c r="AB38" s="496">
        <f t="shared" si="7"/>
        <v>11010</v>
      </c>
      <c r="AC38" s="496">
        <f t="shared" si="8"/>
        <v>0</v>
      </c>
      <c r="AD38" s="496">
        <f t="shared" si="8"/>
        <v>66000</v>
      </c>
      <c r="AE38" s="926">
        <f t="shared" si="8"/>
        <v>11010</v>
      </c>
    </row>
    <row r="39" spans="1:31" ht="12.75" x14ac:dyDescent="0.2">
      <c r="A39" s="133" t="s">
        <v>851</v>
      </c>
      <c r="B39" s="502"/>
      <c r="C39" s="502"/>
      <c r="D39" s="502"/>
      <c r="E39" s="365">
        <v>0</v>
      </c>
      <c r="F39" s="365">
        <v>0</v>
      </c>
      <c r="G39" s="476">
        <v>0</v>
      </c>
      <c r="H39" s="480">
        <v>0</v>
      </c>
      <c r="I39" s="480">
        <v>0</v>
      </c>
      <c r="J39" s="476">
        <v>0</v>
      </c>
      <c r="K39" s="486">
        <f t="shared" si="6"/>
        <v>0</v>
      </c>
      <c r="L39" s="486">
        <f t="shared" si="6"/>
        <v>0</v>
      </c>
      <c r="M39" s="486">
        <f t="shared" si="6"/>
        <v>0</v>
      </c>
      <c r="N39" s="365">
        <v>0</v>
      </c>
      <c r="O39" s="365">
        <v>0</v>
      </c>
      <c r="P39" s="476">
        <v>0</v>
      </c>
      <c r="Q39" s="365">
        <v>400000</v>
      </c>
      <c r="R39" s="365">
        <v>400000</v>
      </c>
      <c r="S39" s="476">
        <v>0</v>
      </c>
      <c r="T39" s="365">
        <v>0</v>
      </c>
      <c r="U39" s="365">
        <v>0</v>
      </c>
      <c r="V39" s="476">
        <v>0</v>
      </c>
      <c r="W39" s="365">
        <v>0</v>
      </c>
      <c r="X39" s="365">
        <v>0</v>
      </c>
      <c r="Y39" s="476">
        <v>0</v>
      </c>
      <c r="Z39" s="496">
        <f t="shared" si="7"/>
        <v>400000</v>
      </c>
      <c r="AA39" s="496">
        <f t="shared" si="7"/>
        <v>400000</v>
      </c>
      <c r="AB39" s="496">
        <f t="shared" si="7"/>
        <v>0</v>
      </c>
      <c r="AC39" s="496">
        <f t="shared" si="8"/>
        <v>400000</v>
      </c>
      <c r="AD39" s="496">
        <f t="shared" si="8"/>
        <v>400000</v>
      </c>
      <c r="AE39" s="926">
        <f t="shared" si="8"/>
        <v>0</v>
      </c>
    </row>
    <row r="40" spans="1:31" ht="25.5" x14ac:dyDescent="0.2">
      <c r="A40" s="133" t="s">
        <v>852</v>
      </c>
      <c r="B40" s="502"/>
      <c r="C40" s="502"/>
      <c r="D40" s="502"/>
      <c r="E40" s="365">
        <v>0</v>
      </c>
      <c r="F40" s="365">
        <v>0</v>
      </c>
      <c r="G40" s="476">
        <v>0</v>
      </c>
      <c r="H40" s="365">
        <v>0</v>
      </c>
      <c r="I40" s="365">
        <v>0</v>
      </c>
      <c r="J40" s="476">
        <v>0</v>
      </c>
      <c r="K40" s="486">
        <f t="shared" si="6"/>
        <v>0</v>
      </c>
      <c r="L40" s="486">
        <f t="shared" si="6"/>
        <v>0</v>
      </c>
      <c r="M40" s="486">
        <f t="shared" si="6"/>
        <v>0</v>
      </c>
      <c r="N40" s="365">
        <v>0</v>
      </c>
      <c r="O40" s="365">
        <v>0</v>
      </c>
      <c r="P40" s="476">
        <v>0</v>
      </c>
      <c r="Q40" s="365">
        <v>0</v>
      </c>
      <c r="R40" s="365">
        <v>0</v>
      </c>
      <c r="S40" s="476">
        <v>0</v>
      </c>
      <c r="T40" s="365">
        <v>0</v>
      </c>
      <c r="U40" s="365">
        <v>0</v>
      </c>
      <c r="V40" s="476">
        <v>0</v>
      </c>
      <c r="W40" s="365">
        <v>18570</v>
      </c>
      <c r="X40" s="365">
        <v>18570</v>
      </c>
      <c r="Y40" s="476">
        <v>0</v>
      </c>
      <c r="Z40" s="496">
        <f t="shared" si="7"/>
        <v>18570</v>
      </c>
      <c r="AA40" s="496">
        <f t="shared" si="7"/>
        <v>18570</v>
      </c>
      <c r="AB40" s="496">
        <f t="shared" si="7"/>
        <v>0</v>
      </c>
      <c r="AC40" s="496">
        <f t="shared" si="8"/>
        <v>18570</v>
      </c>
      <c r="AD40" s="496">
        <f t="shared" si="8"/>
        <v>18570</v>
      </c>
      <c r="AE40" s="926">
        <f t="shared" si="8"/>
        <v>0</v>
      </c>
    </row>
    <row r="41" spans="1:31" ht="30" customHeight="1" x14ac:dyDescent="0.2">
      <c r="A41" s="133" t="s">
        <v>853</v>
      </c>
      <c r="B41" s="502"/>
      <c r="C41" s="502"/>
      <c r="D41" s="502"/>
      <c r="E41" s="365">
        <v>22000</v>
      </c>
      <c r="F41" s="365">
        <v>22000</v>
      </c>
      <c r="G41" s="476">
        <v>0</v>
      </c>
      <c r="H41" s="365">
        <v>0</v>
      </c>
      <c r="I41" s="365">
        <v>0</v>
      </c>
      <c r="J41" s="476">
        <v>0</v>
      </c>
      <c r="K41" s="486">
        <f t="shared" si="6"/>
        <v>22000</v>
      </c>
      <c r="L41" s="486">
        <f t="shared" si="6"/>
        <v>22000</v>
      </c>
      <c r="M41" s="486">
        <f t="shared" si="6"/>
        <v>0</v>
      </c>
      <c r="N41" s="365">
        <v>0</v>
      </c>
      <c r="O41" s="365">
        <v>0</v>
      </c>
      <c r="P41" s="476">
        <v>0</v>
      </c>
      <c r="Q41" s="365">
        <v>0</v>
      </c>
      <c r="R41" s="365">
        <v>0</v>
      </c>
      <c r="S41" s="476">
        <v>0</v>
      </c>
      <c r="T41" s="365">
        <v>0</v>
      </c>
      <c r="U41" s="365">
        <v>0</v>
      </c>
      <c r="V41" s="476">
        <v>0</v>
      </c>
      <c r="W41" s="365">
        <v>0</v>
      </c>
      <c r="X41" s="365">
        <v>0</v>
      </c>
      <c r="Y41" s="476">
        <v>0</v>
      </c>
      <c r="Z41" s="496">
        <f t="shared" ref="Z41:AB57" si="9">SUM(N41+Q41+T41+W41)</f>
        <v>0</v>
      </c>
      <c r="AA41" s="496">
        <f t="shared" si="9"/>
        <v>0</v>
      </c>
      <c r="AB41" s="496">
        <f t="shared" si="9"/>
        <v>0</v>
      </c>
      <c r="AC41" s="496">
        <f t="shared" ref="AC41:AE57" si="10">Z41+K41</f>
        <v>22000</v>
      </c>
      <c r="AD41" s="496">
        <f t="shared" si="10"/>
        <v>22000</v>
      </c>
      <c r="AE41" s="926">
        <f t="shared" si="10"/>
        <v>0</v>
      </c>
    </row>
    <row r="42" spans="1:31" ht="15" customHeight="1" x14ac:dyDescent="0.2">
      <c r="A42" s="20" t="s">
        <v>1461</v>
      </c>
      <c r="B42" s="981"/>
      <c r="C42" s="981"/>
      <c r="D42" s="981"/>
      <c r="E42" s="365">
        <v>0</v>
      </c>
      <c r="F42" s="365">
        <v>0</v>
      </c>
      <c r="G42" s="365">
        <v>0</v>
      </c>
      <c r="H42" s="365">
        <v>0</v>
      </c>
      <c r="I42" s="365">
        <v>0</v>
      </c>
      <c r="J42" s="476">
        <v>0</v>
      </c>
      <c r="K42" s="486">
        <f t="shared" si="6"/>
        <v>0</v>
      </c>
      <c r="L42" s="486">
        <f t="shared" si="6"/>
        <v>0</v>
      </c>
      <c r="M42" s="486">
        <f t="shared" si="6"/>
        <v>0</v>
      </c>
      <c r="N42" s="365">
        <v>0</v>
      </c>
      <c r="O42" s="365">
        <v>5000</v>
      </c>
      <c r="P42" s="365">
        <v>0</v>
      </c>
      <c r="Q42" s="365">
        <v>0</v>
      </c>
      <c r="R42" s="365">
        <v>0</v>
      </c>
      <c r="S42" s="365">
        <v>0</v>
      </c>
      <c r="T42" s="365">
        <v>0</v>
      </c>
      <c r="U42" s="365">
        <v>0</v>
      </c>
      <c r="V42" s="365">
        <v>0</v>
      </c>
      <c r="W42" s="365">
        <v>0</v>
      </c>
      <c r="X42" s="365">
        <v>0</v>
      </c>
      <c r="Y42" s="365">
        <v>0</v>
      </c>
      <c r="Z42" s="496">
        <f t="shared" si="9"/>
        <v>0</v>
      </c>
      <c r="AA42" s="496">
        <f t="shared" si="9"/>
        <v>5000</v>
      </c>
      <c r="AB42" s="496">
        <f t="shared" si="9"/>
        <v>0</v>
      </c>
      <c r="AC42" s="496">
        <f t="shared" si="10"/>
        <v>0</v>
      </c>
      <c r="AD42" s="496">
        <f t="shared" si="10"/>
        <v>5000</v>
      </c>
      <c r="AE42" s="926">
        <f t="shared" si="10"/>
        <v>0</v>
      </c>
    </row>
    <row r="43" spans="1:31" ht="12.75" x14ac:dyDescent="0.2">
      <c r="A43" s="988" t="s">
        <v>899</v>
      </c>
      <c r="B43" s="989"/>
      <c r="C43" s="989"/>
      <c r="D43" s="989"/>
      <c r="E43" s="365">
        <v>0</v>
      </c>
      <c r="F43" s="365">
        <v>100334</v>
      </c>
      <c r="G43" s="365">
        <f>100335-1</f>
        <v>100334</v>
      </c>
      <c r="H43" s="365">
        <v>0</v>
      </c>
      <c r="I43" s="365">
        <v>0</v>
      </c>
      <c r="J43" s="476">
        <v>0</v>
      </c>
      <c r="K43" s="486">
        <f t="shared" si="6"/>
        <v>0</v>
      </c>
      <c r="L43" s="486">
        <f t="shared" si="6"/>
        <v>100334</v>
      </c>
      <c r="M43" s="486">
        <f t="shared" si="6"/>
        <v>100334</v>
      </c>
      <c r="N43" s="365">
        <v>0</v>
      </c>
      <c r="O43" s="365">
        <v>163775</v>
      </c>
      <c r="P43" s="365">
        <v>163776</v>
      </c>
      <c r="Q43" s="365">
        <v>0</v>
      </c>
      <c r="R43" s="365">
        <v>0</v>
      </c>
      <c r="S43" s="365">
        <v>0</v>
      </c>
      <c r="T43" s="365">
        <v>0</v>
      </c>
      <c r="U43" s="365">
        <v>0</v>
      </c>
      <c r="V43" s="365">
        <v>0</v>
      </c>
      <c r="W43" s="365">
        <v>0</v>
      </c>
      <c r="X43" s="365">
        <v>0</v>
      </c>
      <c r="Y43" s="365">
        <v>0</v>
      </c>
      <c r="Z43" s="496">
        <f t="shared" si="9"/>
        <v>0</v>
      </c>
      <c r="AA43" s="496">
        <f t="shared" si="9"/>
        <v>163775</v>
      </c>
      <c r="AB43" s="496">
        <f t="shared" si="9"/>
        <v>163776</v>
      </c>
      <c r="AC43" s="496">
        <f t="shared" si="10"/>
        <v>0</v>
      </c>
      <c r="AD43" s="496">
        <f t="shared" si="10"/>
        <v>264109</v>
      </c>
      <c r="AE43" s="926">
        <f t="shared" si="10"/>
        <v>264110</v>
      </c>
    </row>
    <row r="44" spans="1:31" ht="12.75" x14ac:dyDescent="0.2">
      <c r="A44" s="988" t="s">
        <v>854</v>
      </c>
      <c r="B44" s="990"/>
      <c r="C44" s="990"/>
      <c r="D44" s="990"/>
      <c r="E44" s="480"/>
      <c r="F44" s="480"/>
      <c r="G44" s="476"/>
      <c r="H44" s="365"/>
      <c r="I44" s="365"/>
      <c r="J44" s="476"/>
      <c r="K44" s="486"/>
      <c r="L44" s="486"/>
      <c r="M44" s="486">
        <f t="shared" si="6"/>
        <v>0</v>
      </c>
      <c r="N44" s="480"/>
      <c r="O44" s="480">
        <v>82370</v>
      </c>
      <c r="P44" s="476">
        <v>82370</v>
      </c>
      <c r="Q44" s="365"/>
      <c r="R44" s="365"/>
      <c r="S44" s="476"/>
      <c r="T44" s="365"/>
      <c r="U44" s="365"/>
      <c r="V44" s="476"/>
      <c r="W44" s="365"/>
      <c r="X44" s="365"/>
      <c r="Y44" s="476"/>
      <c r="Z44" s="496"/>
      <c r="AA44" s="496"/>
      <c r="AB44" s="496"/>
      <c r="AC44" s="496"/>
      <c r="AD44" s="496"/>
      <c r="AE44" s="926"/>
    </row>
    <row r="45" spans="1:31" ht="12.75" x14ac:dyDescent="0.2">
      <c r="A45" s="133" t="s">
        <v>855</v>
      </c>
      <c r="B45" s="974"/>
      <c r="C45" s="974"/>
      <c r="D45" s="974"/>
      <c r="E45" s="480">
        <v>0</v>
      </c>
      <c r="F45" s="480">
        <v>6619</v>
      </c>
      <c r="G45" s="476"/>
      <c r="H45" s="365">
        <v>0</v>
      </c>
      <c r="I45" s="365">
        <v>0</v>
      </c>
      <c r="J45" s="476">
        <v>0</v>
      </c>
      <c r="K45" s="486">
        <f t="shared" si="6"/>
        <v>0</v>
      </c>
      <c r="L45" s="486">
        <f t="shared" si="6"/>
        <v>6619</v>
      </c>
      <c r="M45" s="486">
        <f t="shared" si="6"/>
        <v>0</v>
      </c>
      <c r="N45" s="480">
        <v>0</v>
      </c>
      <c r="O45" s="480">
        <v>0</v>
      </c>
      <c r="P45" s="476">
        <v>0</v>
      </c>
      <c r="Q45" s="365">
        <v>0</v>
      </c>
      <c r="R45" s="365">
        <v>0</v>
      </c>
      <c r="S45" s="476">
        <v>0</v>
      </c>
      <c r="T45" s="365">
        <v>0</v>
      </c>
      <c r="U45" s="365">
        <v>0</v>
      </c>
      <c r="V45" s="476">
        <v>0</v>
      </c>
      <c r="W45" s="365">
        <v>0</v>
      </c>
      <c r="X45" s="365">
        <v>0</v>
      </c>
      <c r="Y45" s="476">
        <v>0</v>
      </c>
      <c r="Z45" s="496">
        <f t="shared" si="9"/>
        <v>0</v>
      </c>
      <c r="AA45" s="496">
        <f t="shared" si="9"/>
        <v>0</v>
      </c>
      <c r="AB45" s="496">
        <f t="shared" si="9"/>
        <v>0</v>
      </c>
      <c r="AC45" s="496">
        <f t="shared" si="10"/>
        <v>0</v>
      </c>
      <c r="AD45" s="496">
        <f t="shared" si="10"/>
        <v>6619</v>
      </c>
      <c r="AE45" s="926">
        <f t="shared" si="10"/>
        <v>0</v>
      </c>
    </row>
    <row r="46" spans="1:31" ht="25.5" x14ac:dyDescent="0.2">
      <c r="A46" s="133" t="s">
        <v>856</v>
      </c>
      <c r="B46" s="974"/>
      <c r="C46" s="974"/>
      <c r="D46" s="974"/>
      <c r="E46" s="480">
        <v>0</v>
      </c>
      <c r="F46" s="480">
        <v>0</v>
      </c>
      <c r="G46" s="476">
        <v>0</v>
      </c>
      <c r="H46" s="365">
        <v>0</v>
      </c>
      <c r="I46" s="365">
        <v>0</v>
      </c>
      <c r="J46" s="476">
        <v>0</v>
      </c>
      <c r="K46" s="486">
        <f t="shared" si="6"/>
        <v>0</v>
      </c>
      <c r="L46" s="486">
        <f t="shared" si="6"/>
        <v>0</v>
      </c>
      <c r="M46" s="486">
        <f t="shared" si="6"/>
        <v>0</v>
      </c>
      <c r="N46" s="480">
        <v>0</v>
      </c>
      <c r="O46" s="480">
        <v>0</v>
      </c>
      <c r="P46" s="476">
        <v>0</v>
      </c>
      <c r="Q46" s="365">
        <v>0</v>
      </c>
      <c r="R46" s="365">
        <v>0</v>
      </c>
      <c r="S46" s="476">
        <v>0</v>
      </c>
      <c r="T46" s="365">
        <v>0</v>
      </c>
      <c r="U46" s="365">
        <v>0</v>
      </c>
      <c r="V46" s="476">
        <v>0</v>
      </c>
      <c r="W46" s="365">
        <v>0</v>
      </c>
      <c r="X46" s="365">
        <v>0</v>
      </c>
      <c r="Y46" s="476">
        <v>0</v>
      </c>
      <c r="Z46" s="496">
        <f t="shared" si="9"/>
        <v>0</v>
      </c>
      <c r="AA46" s="496">
        <f t="shared" si="9"/>
        <v>0</v>
      </c>
      <c r="AB46" s="496">
        <f t="shared" si="9"/>
        <v>0</v>
      </c>
      <c r="AC46" s="496">
        <f t="shared" si="10"/>
        <v>0</v>
      </c>
      <c r="AD46" s="496">
        <f t="shared" si="10"/>
        <v>0</v>
      </c>
      <c r="AE46" s="926">
        <f t="shared" si="10"/>
        <v>0</v>
      </c>
    </row>
    <row r="47" spans="1:31" ht="12.75" x14ac:dyDescent="0.2">
      <c r="A47" s="133" t="s">
        <v>842</v>
      </c>
      <c r="B47" s="502"/>
      <c r="C47" s="502"/>
      <c r="D47" s="502"/>
      <c r="E47" s="365"/>
      <c r="F47" s="365">
        <v>3950</v>
      </c>
      <c r="G47" s="365">
        <v>0</v>
      </c>
      <c r="H47" s="365">
        <v>0</v>
      </c>
      <c r="I47" s="365">
        <v>0</v>
      </c>
      <c r="J47" s="365">
        <v>0</v>
      </c>
      <c r="K47" s="496">
        <f t="shared" si="6"/>
        <v>0</v>
      </c>
      <c r="L47" s="496">
        <f t="shared" si="6"/>
        <v>3950</v>
      </c>
      <c r="M47" s="486">
        <f t="shared" si="6"/>
        <v>0</v>
      </c>
      <c r="N47" s="365">
        <v>0</v>
      </c>
      <c r="O47" s="365">
        <v>0</v>
      </c>
      <c r="P47" s="365">
        <v>0</v>
      </c>
      <c r="Q47" s="365">
        <v>0</v>
      </c>
      <c r="R47" s="365">
        <v>0</v>
      </c>
      <c r="S47" s="365">
        <v>0</v>
      </c>
      <c r="T47" s="365">
        <v>0</v>
      </c>
      <c r="U47" s="365">
        <v>0</v>
      </c>
      <c r="V47" s="365">
        <v>0</v>
      </c>
      <c r="W47" s="365">
        <v>0</v>
      </c>
      <c r="X47" s="365">
        <v>0</v>
      </c>
      <c r="Y47" s="365">
        <v>0</v>
      </c>
      <c r="Z47" s="496">
        <f t="shared" si="9"/>
        <v>0</v>
      </c>
      <c r="AA47" s="496">
        <f t="shared" si="9"/>
        <v>0</v>
      </c>
      <c r="AB47" s="496">
        <f t="shared" si="9"/>
        <v>0</v>
      </c>
      <c r="AC47" s="496">
        <f t="shared" si="10"/>
        <v>0</v>
      </c>
      <c r="AD47" s="496">
        <f t="shared" si="10"/>
        <v>3950</v>
      </c>
      <c r="AE47" s="926">
        <f t="shared" si="10"/>
        <v>0</v>
      </c>
    </row>
    <row r="48" spans="1:31" ht="12.75" x14ac:dyDescent="0.2">
      <c r="A48" s="133" t="s">
        <v>900</v>
      </c>
      <c r="B48" s="502"/>
      <c r="C48" s="502"/>
      <c r="D48" s="502"/>
      <c r="E48" s="365">
        <v>0</v>
      </c>
      <c r="F48" s="365">
        <v>0</v>
      </c>
      <c r="G48" s="365">
        <v>0</v>
      </c>
      <c r="H48" s="365">
        <v>0</v>
      </c>
      <c r="I48" s="365">
        <v>0</v>
      </c>
      <c r="J48" s="365">
        <v>0</v>
      </c>
      <c r="K48" s="496">
        <f t="shared" si="6"/>
        <v>0</v>
      </c>
      <c r="L48" s="496">
        <f t="shared" si="6"/>
        <v>0</v>
      </c>
      <c r="M48" s="496">
        <f t="shared" si="6"/>
        <v>0</v>
      </c>
      <c r="N48" s="365">
        <v>0</v>
      </c>
      <c r="O48" s="365">
        <v>0</v>
      </c>
      <c r="P48" s="365">
        <v>0</v>
      </c>
      <c r="Q48" s="365">
        <v>0</v>
      </c>
      <c r="R48" s="365">
        <v>8604</v>
      </c>
      <c r="S48" s="365">
        <v>8604</v>
      </c>
      <c r="T48" s="365"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496">
        <f t="shared" si="9"/>
        <v>0</v>
      </c>
      <c r="AA48" s="496">
        <f t="shared" si="9"/>
        <v>8604</v>
      </c>
      <c r="AB48" s="496">
        <f t="shared" si="9"/>
        <v>8604</v>
      </c>
      <c r="AC48" s="496">
        <f t="shared" si="10"/>
        <v>0</v>
      </c>
      <c r="AD48" s="496">
        <f t="shared" si="10"/>
        <v>8604</v>
      </c>
      <c r="AE48" s="926">
        <f t="shared" si="10"/>
        <v>8604</v>
      </c>
    </row>
    <row r="49" spans="1:31" ht="12.75" x14ac:dyDescent="0.2">
      <c r="A49" s="133" t="s">
        <v>857</v>
      </c>
      <c r="B49" s="502"/>
      <c r="C49" s="502"/>
      <c r="D49" s="502"/>
      <c r="E49" s="365">
        <v>0</v>
      </c>
      <c r="F49" s="365">
        <v>0</v>
      </c>
      <c r="G49" s="365">
        <v>0</v>
      </c>
      <c r="H49" s="365">
        <v>0</v>
      </c>
      <c r="I49" s="365">
        <v>0</v>
      </c>
      <c r="J49" s="365">
        <v>0</v>
      </c>
      <c r="K49" s="496">
        <f t="shared" si="6"/>
        <v>0</v>
      </c>
      <c r="L49" s="496">
        <f t="shared" si="6"/>
        <v>0</v>
      </c>
      <c r="M49" s="496">
        <f t="shared" si="6"/>
        <v>0</v>
      </c>
      <c r="N49" s="365">
        <v>0</v>
      </c>
      <c r="O49" s="365">
        <v>0</v>
      </c>
      <c r="P49" s="365">
        <v>0</v>
      </c>
      <c r="Q49" s="365">
        <v>0</v>
      </c>
      <c r="R49" s="365">
        <v>16342</v>
      </c>
      <c r="S49" s="365">
        <v>0</v>
      </c>
      <c r="T49" s="365">
        <v>0</v>
      </c>
      <c r="U49" s="365">
        <v>0</v>
      </c>
      <c r="V49" s="365">
        <v>0</v>
      </c>
      <c r="W49" s="365">
        <v>0</v>
      </c>
      <c r="X49" s="365">
        <v>0</v>
      </c>
      <c r="Y49" s="365">
        <v>0</v>
      </c>
      <c r="Z49" s="496">
        <f t="shared" si="9"/>
        <v>0</v>
      </c>
      <c r="AA49" s="496">
        <f t="shared" si="9"/>
        <v>16342</v>
      </c>
      <c r="AB49" s="496">
        <f t="shared" si="9"/>
        <v>0</v>
      </c>
      <c r="AC49" s="496">
        <f t="shared" si="10"/>
        <v>0</v>
      </c>
      <c r="AD49" s="496">
        <f t="shared" si="10"/>
        <v>16342</v>
      </c>
      <c r="AE49" s="926">
        <f t="shared" si="10"/>
        <v>0</v>
      </c>
    </row>
    <row r="50" spans="1:31" ht="12.75" x14ac:dyDescent="0.2">
      <c r="A50" s="133" t="s">
        <v>901</v>
      </c>
      <c r="B50" s="974"/>
      <c r="C50" s="974"/>
      <c r="D50" s="974"/>
      <c r="E50" s="480">
        <v>0</v>
      </c>
      <c r="F50" s="480">
        <v>0</v>
      </c>
      <c r="G50" s="476">
        <v>0</v>
      </c>
      <c r="H50" s="365">
        <v>0</v>
      </c>
      <c r="I50" s="365">
        <v>0</v>
      </c>
      <c r="J50" s="476">
        <v>0</v>
      </c>
      <c r="K50" s="486">
        <f t="shared" si="6"/>
        <v>0</v>
      </c>
      <c r="L50" s="486">
        <f t="shared" si="6"/>
        <v>0</v>
      </c>
      <c r="M50" s="486">
        <f t="shared" si="6"/>
        <v>0</v>
      </c>
      <c r="N50" s="480">
        <v>0</v>
      </c>
      <c r="O50" s="480">
        <v>0</v>
      </c>
      <c r="P50" s="476">
        <v>0</v>
      </c>
      <c r="Q50" s="480">
        <v>0</v>
      </c>
      <c r="R50" s="480">
        <v>23286</v>
      </c>
      <c r="S50" s="476">
        <v>13267</v>
      </c>
      <c r="T50" s="365">
        <v>0</v>
      </c>
      <c r="U50" s="365">
        <v>0</v>
      </c>
      <c r="V50" s="476">
        <v>0</v>
      </c>
      <c r="W50" s="365">
        <v>0</v>
      </c>
      <c r="X50" s="365">
        <v>0</v>
      </c>
      <c r="Y50" s="476">
        <v>0</v>
      </c>
      <c r="Z50" s="496">
        <f t="shared" si="9"/>
        <v>0</v>
      </c>
      <c r="AA50" s="496">
        <f t="shared" si="9"/>
        <v>23286</v>
      </c>
      <c r="AB50" s="496">
        <f t="shared" si="9"/>
        <v>13267</v>
      </c>
      <c r="AC50" s="496">
        <f t="shared" si="10"/>
        <v>0</v>
      </c>
      <c r="AD50" s="496">
        <f t="shared" si="10"/>
        <v>23286</v>
      </c>
      <c r="AE50" s="926">
        <f t="shared" si="10"/>
        <v>13267</v>
      </c>
    </row>
    <row r="51" spans="1:31" ht="25.5" x14ac:dyDescent="0.2">
      <c r="A51" s="133" t="s">
        <v>902</v>
      </c>
      <c r="B51" s="502"/>
      <c r="C51" s="502"/>
      <c r="D51" s="502"/>
      <c r="E51" s="365">
        <v>0</v>
      </c>
      <c r="F51" s="365">
        <v>0</v>
      </c>
      <c r="G51" s="365">
        <v>0</v>
      </c>
      <c r="H51" s="365">
        <v>0</v>
      </c>
      <c r="I51" s="365">
        <v>0</v>
      </c>
      <c r="J51" s="365">
        <v>0</v>
      </c>
      <c r="K51" s="496">
        <f t="shared" si="6"/>
        <v>0</v>
      </c>
      <c r="L51" s="496">
        <f t="shared" si="6"/>
        <v>0</v>
      </c>
      <c r="M51" s="496">
        <f t="shared" si="6"/>
        <v>0</v>
      </c>
      <c r="N51" s="365">
        <v>0</v>
      </c>
      <c r="O51" s="365">
        <v>0</v>
      </c>
      <c r="P51" s="365">
        <v>0</v>
      </c>
      <c r="Q51" s="365">
        <v>0</v>
      </c>
      <c r="R51" s="365">
        <v>10607</v>
      </c>
      <c r="S51" s="365">
        <v>10607</v>
      </c>
      <c r="T51" s="365">
        <v>0</v>
      </c>
      <c r="U51" s="365">
        <v>0</v>
      </c>
      <c r="V51" s="365">
        <v>0</v>
      </c>
      <c r="W51" s="365">
        <v>0</v>
      </c>
      <c r="X51" s="365">
        <v>0</v>
      </c>
      <c r="Y51" s="365">
        <v>0</v>
      </c>
      <c r="Z51" s="496">
        <f t="shared" si="9"/>
        <v>0</v>
      </c>
      <c r="AA51" s="496">
        <f t="shared" si="9"/>
        <v>10607</v>
      </c>
      <c r="AB51" s="496">
        <f t="shared" si="9"/>
        <v>10607</v>
      </c>
      <c r="AC51" s="496">
        <f t="shared" si="10"/>
        <v>0</v>
      </c>
      <c r="AD51" s="496">
        <f t="shared" si="10"/>
        <v>10607</v>
      </c>
      <c r="AE51" s="926">
        <f t="shared" si="10"/>
        <v>10607</v>
      </c>
    </row>
    <row r="52" spans="1:31" ht="12.75" x14ac:dyDescent="0.2">
      <c r="A52" s="133" t="s">
        <v>858</v>
      </c>
      <c r="B52" s="502"/>
      <c r="C52" s="502"/>
      <c r="D52" s="502"/>
      <c r="E52" s="365">
        <v>0</v>
      </c>
      <c r="F52" s="365">
        <v>1416</v>
      </c>
      <c r="G52" s="365">
        <v>0</v>
      </c>
      <c r="H52" s="365">
        <v>0</v>
      </c>
      <c r="I52" s="365">
        <v>0</v>
      </c>
      <c r="J52" s="365">
        <v>0</v>
      </c>
      <c r="K52" s="496">
        <f t="shared" si="6"/>
        <v>0</v>
      </c>
      <c r="L52" s="496">
        <f t="shared" si="6"/>
        <v>1416</v>
      </c>
      <c r="M52" s="496">
        <f t="shared" si="6"/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5">
        <v>0</v>
      </c>
      <c r="Y52" s="365">
        <v>0</v>
      </c>
      <c r="Z52" s="496">
        <f t="shared" si="9"/>
        <v>0</v>
      </c>
      <c r="AA52" s="496">
        <f t="shared" si="9"/>
        <v>0</v>
      </c>
      <c r="AB52" s="496">
        <f t="shared" si="9"/>
        <v>0</v>
      </c>
      <c r="AC52" s="496">
        <f t="shared" si="10"/>
        <v>0</v>
      </c>
      <c r="AD52" s="496">
        <f t="shared" si="10"/>
        <v>1416</v>
      </c>
      <c r="AE52" s="926">
        <f t="shared" si="10"/>
        <v>0</v>
      </c>
    </row>
    <row r="53" spans="1:31" ht="12.75" x14ac:dyDescent="0.2">
      <c r="A53" s="133" t="s">
        <v>455</v>
      </c>
      <c r="B53" s="974"/>
      <c r="C53" s="974">
        <v>5102</v>
      </c>
      <c r="D53" s="974">
        <v>2482</v>
      </c>
      <c r="E53" s="480">
        <v>0</v>
      </c>
      <c r="F53" s="480"/>
      <c r="G53" s="476">
        <v>0</v>
      </c>
      <c r="H53" s="365">
        <v>0</v>
      </c>
      <c r="I53" s="365">
        <v>0</v>
      </c>
      <c r="J53" s="476">
        <v>0</v>
      </c>
      <c r="K53" s="486">
        <f t="shared" si="6"/>
        <v>0</v>
      </c>
      <c r="L53" s="486">
        <f t="shared" si="6"/>
        <v>5102</v>
      </c>
      <c r="M53" s="486">
        <f t="shared" si="6"/>
        <v>2482</v>
      </c>
      <c r="N53" s="480">
        <v>0</v>
      </c>
      <c r="O53" s="480">
        <v>0</v>
      </c>
      <c r="P53" s="476">
        <v>0</v>
      </c>
      <c r="Q53" s="480">
        <v>0</v>
      </c>
      <c r="R53" s="480">
        <v>0</v>
      </c>
      <c r="S53" s="476">
        <v>0</v>
      </c>
      <c r="T53" s="365">
        <v>0</v>
      </c>
      <c r="U53" s="365">
        <v>0</v>
      </c>
      <c r="V53" s="476">
        <v>0</v>
      </c>
      <c r="W53" s="365">
        <v>0</v>
      </c>
      <c r="X53" s="365">
        <v>44898</v>
      </c>
      <c r="Y53" s="476">
        <v>29055</v>
      </c>
      <c r="Z53" s="496">
        <f t="shared" si="9"/>
        <v>0</v>
      </c>
      <c r="AA53" s="496">
        <f t="shared" si="9"/>
        <v>44898</v>
      </c>
      <c r="AB53" s="496">
        <f t="shared" si="9"/>
        <v>29055</v>
      </c>
      <c r="AC53" s="496">
        <f t="shared" si="10"/>
        <v>0</v>
      </c>
      <c r="AD53" s="496">
        <f t="shared" si="10"/>
        <v>50000</v>
      </c>
      <c r="AE53" s="926">
        <f t="shared" si="10"/>
        <v>31537</v>
      </c>
    </row>
    <row r="54" spans="1:31" ht="25.5" x14ac:dyDescent="0.2">
      <c r="A54" s="133" t="s">
        <v>859</v>
      </c>
      <c r="B54" s="502"/>
      <c r="C54" s="502"/>
      <c r="D54" s="502"/>
      <c r="E54" s="365">
        <v>0</v>
      </c>
      <c r="F54" s="365">
        <v>0</v>
      </c>
      <c r="G54" s="365">
        <v>0</v>
      </c>
      <c r="H54" s="365">
        <v>0</v>
      </c>
      <c r="I54" s="365">
        <v>0</v>
      </c>
      <c r="J54" s="476">
        <v>0</v>
      </c>
      <c r="K54" s="486">
        <f t="shared" si="6"/>
        <v>0</v>
      </c>
      <c r="L54" s="486">
        <f t="shared" si="6"/>
        <v>0</v>
      </c>
      <c r="M54" s="486">
        <f t="shared" si="6"/>
        <v>0</v>
      </c>
      <c r="N54" s="365">
        <v>0</v>
      </c>
      <c r="O54" s="365">
        <v>0</v>
      </c>
      <c r="P54" s="365">
        <v>0</v>
      </c>
      <c r="Q54" s="365">
        <v>0</v>
      </c>
      <c r="R54" s="365">
        <v>220000</v>
      </c>
      <c r="S54" s="365">
        <v>0</v>
      </c>
      <c r="T54" s="365"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496">
        <f t="shared" si="9"/>
        <v>0</v>
      </c>
      <c r="AA54" s="496">
        <f t="shared" si="9"/>
        <v>220000</v>
      </c>
      <c r="AB54" s="496">
        <f t="shared" si="9"/>
        <v>0</v>
      </c>
      <c r="AC54" s="496">
        <f t="shared" si="10"/>
        <v>0</v>
      </c>
      <c r="AD54" s="496">
        <f t="shared" si="10"/>
        <v>220000</v>
      </c>
      <c r="AE54" s="926">
        <f t="shared" si="10"/>
        <v>0</v>
      </c>
    </row>
    <row r="55" spans="1:31" ht="25.5" x14ac:dyDescent="0.2">
      <c r="A55" s="133" t="s">
        <v>860</v>
      </c>
      <c r="B55" s="502"/>
      <c r="C55" s="502"/>
      <c r="D55" s="502"/>
      <c r="E55" s="365">
        <v>0</v>
      </c>
      <c r="F55" s="365">
        <v>0</v>
      </c>
      <c r="G55" s="476">
        <v>0</v>
      </c>
      <c r="H55" s="480">
        <v>0</v>
      </c>
      <c r="I55" s="480">
        <v>0</v>
      </c>
      <c r="J55" s="476">
        <v>0</v>
      </c>
      <c r="K55" s="486">
        <f t="shared" si="6"/>
        <v>0</v>
      </c>
      <c r="L55" s="486">
        <f t="shared" si="6"/>
        <v>0</v>
      </c>
      <c r="M55" s="486">
        <f t="shared" si="6"/>
        <v>0</v>
      </c>
      <c r="N55" s="365">
        <v>0</v>
      </c>
      <c r="O55" s="365">
        <v>28200</v>
      </c>
      <c r="P55" s="476">
        <v>28200</v>
      </c>
      <c r="Q55" s="365">
        <v>0</v>
      </c>
      <c r="R55" s="365">
        <v>0</v>
      </c>
      <c r="S55" s="476">
        <v>0</v>
      </c>
      <c r="T55" s="365">
        <v>0</v>
      </c>
      <c r="U55" s="365">
        <v>0</v>
      </c>
      <c r="V55" s="476">
        <v>0</v>
      </c>
      <c r="W55" s="365">
        <v>0</v>
      </c>
      <c r="X55" s="365">
        <v>0</v>
      </c>
      <c r="Y55" s="476">
        <v>0</v>
      </c>
      <c r="Z55" s="496">
        <f t="shared" si="9"/>
        <v>0</v>
      </c>
      <c r="AA55" s="496">
        <f t="shared" si="9"/>
        <v>28200</v>
      </c>
      <c r="AB55" s="496">
        <f t="shared" si="9"/>
        <v>28200</v>
      </c>
      <c r="AC55" s="496">
        <f t="shared" si="10"/>
        <v>0</v>
      </c>
      <c r="AD55" s="496">
        <f t="shared" si="10"/>
        <v>28200</v>
      </c>
      <c r="AE55" s="926">
        <f t="shared" si="10"/>
        <v>28200</v>
      </c>
    </row>
    <row r="56" spans="1:31" ht="38.25" x14ac:dyDescent="0.2">
      <c r="A56" s="133" t="s">
        <v>861</v>
      </c>
      <c r="B56" s="502"/>
      <c r="C56" s="502"/>
      <c r="D56" s="502"/>
      <c r="E56" s="365">
        <v>6000</v>
      </c>
      <c r="F56" s="365">
        <v>6000</v>
      </c>
      <c r="G56" s="476">
        <v>0</v>
      </c>
      <c r="H56" s="365">
        <v>0</v>
      </c>
      <c r="I56" s="365">
        <v>0</v>
      </c>
      <c r="J56" s="476">
        <v>0</v>
      </c>
      <c r="K56" s="486">
        <f t="shared" si="6"/>
        <v>6000</v>
      </c>
      <c r="L56" s="486">
        <f t="shared" si="6"/>
        <v>6000</v>
      </c>
      <c r="M56" s="486">
        <f t="shared" si="6"/>
        <v>0</v>
      </c>
      <c r="N56" s="365">
        <v>0</v>
      </c>
      <c r="O56" s="365">
        <v>0</v>
      </c>
      <c r="P56" s="476">
        <v>0</v>
      </c>
      <c r="Q56" s="365">
        <v>0</v>
      </c>
      <c r="R56" s="365">
        <v>0</v>
      </c>
      <c r="S56" s="476">
        <v>0</v>
      </c>
      <c r="T56" s="365">
        <v>0</v>
      </c>
      <c r="U56" s="365">
        <v>0</v>
      </c>
      <c r="V56" s="476">
        <v>0</v>
      </c>
      <c r="W56" s="365">
        <v>0</v>
      </c>
      <c r="X56" s="365">
        <v>0</v>
      </c>
      <c r="Y56" s="476">
        <v>0</v>
      </c>
      <c r="Z56" s="496">
        <f t="shared" si="9"/>
        <v>0</v>
      </c>
      <c r="AA56" s="496">
        <f t="shared" si="9"/>
        <v>0</v>
      </c>
      <c r="AB56" s="496">
        <f t="shared" si="9"/>
        <v>0</v>
      </c>
      <c r="AC56" s="496">
        <f t="shared" si="10"/>
        <v>6000</v>
      </c>
      <c r="AD56" s="496">
        <f t="shared" si="10"/>
        <v>6000</v>
      </c>
      <c r="AE56" s="926">
        <f t="shared" si="10"/>
        <v>0</v>
      </c>
    </row>
    <row r="57" spans="1:31" ht="12.75" x14ac:dyDescent="0.2">
      <c r="A57" s="132"/>
      <c r="B57" s="502"/>
      <c r="C57" s="502"/>
      <c r="D57" s="502"/>
      <c r="E57" s="480"/>
      <c r="F57" s="480"/>
      <c r="G57" s="365"/>
      <c r="H57" s="480"/>
      <c r="I57" s="480"/>
      <c r="J57" s="365"/>
      <c r="K57" s="486">
        <f t="shared" si="6"/>
        <v>0</v>
      </c>
      <c r="L57" s="486">
        <f t="shared" si="6"/>
        <v>0</v>
      </c>
      <c r="M57" s="486">
        <f t="shared" si="6"/>
        <v>0</v>
      </c>
      <c r="N57" s="480"/>
      <c r="O57" s="480"/>
      <c r="P57" s="365"/>
      <c r="Q57" s="480"/>
      <c r="R57" s="480"/>
      <c r="S57" s="365"/>
      <c r="T57" s="480"/>
      <c r="U57" s="480"/>
      <c r="V57" s="365"/>
      <c r="W57" s="480"/>
      <c r="X57" s="480"/>
      <c r="Y57" s="365"/>
      <c r="Z57" s="496">
        <f t="shared" si="9"/>
        <v>0</v>
      </c>
      <c r="AA57" s="496">
        <f t="shared" si="9"/>
        <v>0</v>
      </c>
      <c r="AB57" s="496">
        <f t="shared" si="9"/>
        <v>0</v>
      </c>
      <c r="AC57" s="496">
        <f t="shared" si="10"/>
        <v>0</v>
      </c>
      <c r="AD57" s="496">
        <f t="shared" si="10"/>
        <v>0</v>
      </c>
      <c r="AE57" s="926">
        <f t="shared" si="10"/>
        <v>0</v>
      </c>
    </row>
    <row r="58" spans="1:31" ht="12.75" x14ac:dyDescent="0.2">
      <c r="A58" s="132"/>
      <c r="B58" s="974"/>
      <c r="C58" s="974"/>
      <c r="D58" s="974"/>
      <c r="E58" s="480"/>
      <c r="F58" s="480"/>
      <c r="G58" s="365"/>
      <c r="H58" s="480"/>
      <c r="I58" s="480"/>
      <c r="J58" s="365"/>
      <c r="K58" s="486">
        <f t="shared" si="6"/>
        <v>0</v>
      </c>
      <c r="L58" s="486">
        <f t="shared" si="6"/>
        <v>0</v>
      </c>
      <c r="M58" s="486">
        <f t="shared" si="6"/>
        <v>0</v>
      </c>
      <c r="N58" s="480"/>
      <c r="O58" s="480"/>
      <c r="P58" s="365"/>
      <c r="Q58" s="480"/>
      <c r="R58" s="480"/>
      <c r="S58" s="365"/>
      <c r="T58" s="480"/>
      <c r="U58" s="480"/>
      <c r="V58" s="365"/>
      <c r="W58" s="480"/>
      <c r="X58" s="480"/>
      <c r="Y58" s="365"/>
      <c r="Z58" s="496">
        <f t="shared" ref="Z58:AB62" si="11">SUM(N58+Q58+T58+W58)</f>
        <v>0</v>
      </c>
      <c r="AA58" s="496">
        <f t="shared" si="11"/>
        <v>0</v>
      </c>
      <c r="AB58" s="496">
        <f t="shared" si="11"/>
        <v>0</v>
      </c>
      <c r="AC58" s="496">
        <f t="shared" ref="AC58:AE62" si="12">Z58+K58</f>
        <v>0</v>
      </c>
      <c r="AD58" s="496">
        <f t="shared" si="12"/>
        <v>0</v>
      </c>
      <c r="AE58" s="926">
        <f t="shared" si="12"/>
        <v>0</v>
      </c>
    </row>
    <row r="59" spans="1:31" ht="12.75" x14ac:dyDescent="0.2">
      <c r="A59" s="132"/>
      <c r="B59" s="974"/>
      <c r="C59" s="974"/>
      <c r="D59" s="974"/>
      <c r="E59" s="480"/>
      <c r="F59" s="480"/>
      <c r="G59" s="365"/>
      <c r="H59" s="480"/>
      <c r="I59" s="480"/>
      <c r="J59" s="365"/>
      <c r="K59" s="486">
        <f t="shared" si="6"/>
        <v>0</v>
      </c>
      <c r="L59" s="486">
        <f t="shared" si="6"/>
        <v>0</v>
      </c>
      <c r="M59" s="486">
        <f t="shared" si="6"/>
        <v>0</v>
      </c>
      <c r="N59" s="480"/>
      <c r="O59" s="480"/>
      <c r="P59" s="365"/>
      <c r="Q59" s="480"/>
      <c r="R59" s="480"/>
      <c r="S59" s="365"/>
      <c r="T59" s="480"/>
      <c r="U59" s="480"/>
      <c r="V59" s="365"/>
      <c r="W59" s="480"/>
      <c r="X59" s="480"/>
      <c r="Y59" s="365"/>
      <c r="Z59" s="496">
        <f t="shared" si="11"/>
        <v>0</v>
      </c>
      <c r="AA59" s="496">
        <f t="shared" si="11"/>
        <v>0</v>
      </c>
      <c r="AB59" s="496">
        <f t="shared" si="11"/>
        <v>0</v>
      </c>
      <c r="AC59" s="496">
        <f t="shared" si="12"/>
        <v>0</v>
      </c>
      <c r="AD59" s="496">
        <f t="shared" si="12"/>
        <v>0</v>
      </c>
      <c r="AE59" s="926">
        <f t="shared" si="12"/>
        <v>0</v>
      </c>
    </row>
    <row r="60" spans="1:31" ht="12.75" x14ac:dyDescent="0.2">
      <c r="A60" s="132" t="s">
        <v>862</v>
      </c>
      <c r="B60" s="974"/>
      <c r="C60" s="974"/>
      <c r="D60" s="974"/>
      <c r="E60" s="480"/>
      <c r="F60" s="480"/>
      <c r="G60" s="365"/>
      <c r="H60" s="480"/>
      <c r="I60" s="480"/>
      <c r="J60" s="365"/>
      <c r="K60" s="486">
        <f t="shared" si="6"/>
        <v>0</v>
      </c>
      <c r="L60" s="486">
        <f t="shared" si="6"/>
        <v>0</v>
      </c>
      <c r="M60" s="486">
        <f t="shared" si="6"/>
        <v>0</v>
      </c>
      <c r="N60" s="480"/>
      <c r="O60" s="480"/>
      <c r="P60" s="365"/>
      <c r="Q60" s="480"/>
      <c r="R60" s="480">
        <v>3048</v>
      </c>
      <c r="S60" s="365"/>
      <c r="T60" s="480"/>
      <c r="U60" s="480"/>
      <c r="V60" s="365"/>
      <c r="W60" s="480"/>
      <c r="X60" s="480"/>
      <c r="Y60" s="365"/>
      <c r="Z60" s="496">
        <f t="shared" si="11"/>
        <v>0</v>
      </c>
      <c r="AA60" s="496">
        <f t="shared" si="11"/>
        <v>3048</v>
      </c>
      <c r="AB60" s="496">
        <f t="shared" si="11"/>
        <v>0</v>
      </c>
      <c r="AC60" s="496">
        <f t="shared" si="12"/>
        <v>0</v>
      </c>
      <c r="AD60" s="496">
        <f t="shared" si="12"/>
        <v>3048</v>
      </c>
      <c r="AE60" s="926">
        <f t="shared" si="12"/>
        <v>0</v>
      </c>
    </row>
    <row r="61" spans="1:31" ht="13.5" thickBot="1" x14ac:dyDescent="0.25">
      <c r="A61" s="982" t="s">
        <v>22</v>
      </c>
      <c r="B61" s="983">
        <f t="shared" ref="B61:J61" si="13">SUM(B24:B60)</f>
        <v>0</v>
      </c>
      <c r="C61" s="983">
        <f t="shared" si="13"/>
        <v>5102</v>
      </c>
      <c r="D61" s="983">
        <f t="shared" si="13"/>
        <v>2482</v>
      </c>
      <c r="E61" s="983">
        <f t="shared" si="13"/>
        <v>568754</v>
      </c>
      <c r="F61" s="983">
        <f t="shared" si="13"/>
        <v>784048</v>
      </c>
      <c r="G61" s="983">
        <f t="shared" si="13"/>
        <v>559542</v>
      </c>
      <c r="H61" s="585">
        <f t="shared" si="13"/>
        <v>0</v>
      </c>
      <c r="I61" s="585">
        <f t="shared" si="13"/>
        <v>0</v>
      </c>
      <c r="J61" s="585">
        <f t="shared" si="13"/>
        <v>0</v>
      </c>
      <c r="K61" s="930">
        <f t="shared" si="6"/>
        <v>568754</v>
      </c>
      <c r="L61" s="930">
        <f t="shared" si="6"/>
        <v>789150</v>
      </c>
      <c r="M61" s="486">
        <f t="shared" si="6"/>
        <v>562024</v>
      </c>
      <c r="N61" s="585">
        <f t="shared" ref="N61:Y61" si="14">SUM(N24:N60)</f>
        <v>7500</v>
      </c>
      <c r="O61" s="585">
        <f t="shared" si="14"/>
        <v>288202</v>
      </c>
      <c r="P61" s="585">
        <f t="shared" si="14"/>
        <v>275684</v>
      </c>
      <c r="Q61" s="585">
        <f t="shared" si="14"/>
        <v>402600</v>
      </c>
      <c r="R61" s="585">
        <f t="shared" si="14"/>
        <v>968867</v>
      </c>
      <c r="S61" s="585">
        <f t="shared" si="14"/>
        <v>92903</v>
      </c>
      <c r="T61" s="585">
        <f t="shared" si="14"/>
        <v>0</v>
      </c>
      <c r="U61" s="585">
        <f t="shared" si="14"/>
        <v>0</v>
      </c>
      <c r="V61" s="585">
        <f t="shared" si="14"/>
        <v>0</v>
      </c>
      <c r="W61" s="585">
        <f t="shared" si="14"/>
        <v>18570</v>
      </c>
      <c r="X61" s="585">
        <f t="shared" si="14"/>
        <v>208964</v>
      </c>
      <c r="Y61" s="585">
        <f t="shared" si="14"/>
        <v>141937</v>
      </c>
      <c r="Z61" s="928">
        <f t="shared" si="11"/>
        <v>428670</v>
      </c>
      <c r="AA61" s="928">
        <f t="shared" si="11"/>
        <v>1466033</v>
      </c>
      <c r="AB61" s="928">
        <f t="shared" si="11"/>
        <v>510524</v>
      </c>
      <c r="AC61" s="928">
        <f t="shared" si="12"/>
        <v>997424</v>
      </c>
      <c r="AD61" s="928">
        <f t="shared" si="12"/>
        <v>2255183</v>
      </c>
      <c r="AE61" s="929">
        <f t="shared" si="12"/>
        <v>1072548</v>
      </c>
    </row>
    <row r="62" spans="1:31" ht="13.5" thickBot="1" x14ac:dyDescent="0.25">
      <c r="A62" s="136" t="s">
        <v>23</v>
      </c>
      <c r="B62" s="984">
        <f t="shared" ref="B62:J62" si="15">B23+B61</f>
        <v>1000</v>
      </c>
      <c r="C62" s="984">
        <f t="shared" si="15"/>
        <v>6266</v>
      </c>
      <c r="D62" s="984">
        <f t="shared" si="15"/>
        <v>2482</v>
      </c>
      <c r="E62" s="503">
        <f t="shared" si="15"/>
        <v>3129150</v>
      </c>
      <c r="F62" s="503">
        <f t="shared" si="15"/>
        <v>4118691</v>
      </c>
      <c r="G62" s="503">
        <f>G23+G61</f>
        <v>2781974</v>
      </c>
      <c r="H62" s="503">
        <f t="shared" si="15"/>
        <v>0</v>
      </c>
      <c r="I62" s="503">
        <f t="shared" si="15"/>
        <v>0</v>
      </c>
      <c r="J62" s="503">
        <f t="shared" si="15"/>
        <v>0</v>
      </c>
      <c r="K62" s="506">
        <f t="shared" si="6"/>
        <v>3130150</v>
      </c>
      <c r="L62" s="506">
        <f t="shared" si="6"/>
        <v>4124957</v>
      </c>
      <c r="M62" s="506">
        <f>SUM(D62+G62+J62)</f>
        <v>2784456</v>
      </c>
      <c r="N62" s="503">
        <f t="shared" ref="N62:Y62" si="16">N23+N61</f>
        <v>7500</v>
      </c>
      <c r="O62" s="503">
        <f t="shared" si="16"/>
        <v>288202</v>
      </c>
      <c r="P62" s="503">
        <f t="shared" si="16"/>
        <v>275684</v>
      </c>
      <c r="Q62" s="503">
        <f t="shared" si="16"/>
        <v>402600</v>
      </c>
      <c r="R62" s="503">
        <f t="shared" si="16"/>
        <v>975645</v>
      </c>
      <c r="S62" s="503">
        <f t="shared" si="16"/>
        <v>93334</v>
      </c>
      <c r="T62" s="503">
        <f t="shared" si="16"/>
        <v>15300</v>
      </c>
      <c r="U62" s="503">
        <f t="shared" si="16"/>
        <v>15300</v>
      </c>
      <c r="V62" s="503">
        <f t="shared" si="16"/>
        <v>15300</v>
      </c>
      <c r="W62" s="503">
        <f t="shared" si="16"/>
        <v>160570</v>
      </c>
      <c r="X62" s="503">
        <f t="shared" si="16"/>
        <v>379441</v>
      </c>
      <c r="Y62" s="503">
        <f t="shared" si="16"/>
        <v>236654</v>
      </c>
      <c r="Z62" s="506">
        <f t="shared" si="11"/>
        <v>585970</v>
      </c>
      <c r="AA62" s="506">
        <f t="shared" si="11"/>
        <v>1658588</v>
      </c>
      <c r="AB62" s="506">
        <f t="shared" si="11"/>
        <v>620972</v>
      </c>
      <c r="AC62" s="506">
        <f t="shared" si="12"/>
        <v>3716120</v>
      </c>
      <c r="AD62" s="506">
        <f t="shared" si="12"/>
        <v>5783545</v>
      </c>
      <c r="AE62" s="507">
        <f t="shared" si="12"/>
        <v>3405428</v>
      </c>
    </row>
  </sheetData>
  <mergeCells count="11">
    <mergeCell ref="T1:V1"/>
    <mergeCell ref="W1:Y1"/>
    <mergeCell ref="Z1:AB1"/>
    <mergeCell ref="AC1:AE1"/>
    <mergeCell ref="A1:A2"/>
    <mergeCell ref="B1:D1"/>
    <mergeCell ref="E1:G1"/>
    <mergeCell ref="H1:J1"/>
    <mergeCell ref="K1:M1"/>
    <mergeCell ref="N1:P1"/>
    <mergeCell ref="Q1:S1"/>
  </mergeCells>
  <pageMargins left="0.70866141732283472" right="0.70866141732283472" top="1.0629921259842521" bottom="0.74803149606299213" header="0.31496062992125984" footer="0.31496062992125984"/>
  <pageSetup paperSize="9" scale="85" orientation="landscape" r:id="rId1"/>
  <headerFooter>
    <oddHeader>&amp;C&amp;"Times New Roman,Félkövér"2018. évi költségvetés 
JGK Zrt.  üzleti vagyonnal kapcsolatos feladatai
11602 cím kiadási előirányzata és
teljesítése &amp;R&amp;"Times New Roman,Félkövér" rendelet
4/b. melléklet
e Ft-ban</oddHeader>
    <oddFooter>&amp;R&amp;P</oddFooter>
  </headerFooter>
  <rowBreaks count="1" manualBreakCount="1">
    <brk id="2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8"/>
  <sheetViews>
    <sheetView zoomScaleNormal="100" workbookViewId="0">
      <pane xSplit="1" ySplit="2" topLeftCell="B37" activePane="bottomRight" state="frozen"/>
      <selection pane="topRight" activeCell="B1" sqref="B1"/>
      <selection pane="bottomLeft" activeCell="A3" sqref="A3"/>
      <selection pane="bottomRight" activeCell="A46" sqref="A46"/>
    </sheetView>
  </sheetViews>
  <sheetFormatPr defaultColWidth="9.140625" defaultRowHeight="12.75" x14ac:dyDescent="0.2"/>
  <cols>
    <col min="1" max="1" width="44.42578125" style="131" customWidth="1"/>
    <col min="2" max="7" width="10.28515625" style="1007" customWidth="1"/>
    <col min="8" max="11" width="10.28515625" style="1005" customWidth="1"/>
    <col min="12" max="12" width="11.7109375" style="1005" customWidth="1"/>
    <col min="13" max="14" width="10.28515625" style="1005" customWidth="1"/>
    <col min="15" max="15" width="12.5703125" style="1005" bestFit="1" customWidth="1"/>
    <col min="16" max="16" width="10.85546875" style="1005" bestFit="1" customWidth="1"/>
    <col min="17" max="20" width="10.28515625" style="1005" customWidth="1"/>
    <col min="21" max="22" width="10.28515625" style="131" customWidth="1"/>
    <col min="23" max="16384" width="9.140625" style="131"/>
  </cols>
  <sheetData>
    <row r="1" spans="1:22" s="151" customFormat="1" ht="69.95" customHeight="1" thickBot="1" x14ac:dyDescent="0.25">
      <c r="A1" s="992" t="s">
        <v>0</v>
      </c>
      <c r="B1" s="1710" t="s">
        <v>821</v>
      </c>
      <c r="C1" s="1711"/>
      <c r="D1" s="1712"/>
      <c r="E1" s="1710" t="s">
        <v>863</v>
      </c>
      <c r="F1" s="1711"/>
      <c r="G1" s="1712"/>
      <c r="H1" s="1693" t="s">
        <v>822</v>
      </c>
      <c r="I1" s="1694"/>
      <c r="J1" s="1695"/>
      <c r="K1" s="1693" t="s">
        <v>29</v>
      </c>
      <c r="L1" s="1694"/>
      <c r="M1" s="1695"/>
      <c r="N1" s="1710" t="s">
        <v>176</v>
      </c>
      <c r="O1" s="1711"/>
      <c r="P1" s="1712"/>
      <c r="Q1" s="1693" t="s">
        <v>825</v>
      </c>
      <c r="R1" s="1694"/>
      <c r="S1" s="1695"/>
      <c r="T1" s="1693" t="s">
        <v>31</v>
      </c>
      <c r="U1" s="1694"/>
      <c r="V1" s="1696"/>
    </row>
    <row r="2" spans="1:22" s="151" customFormat="1" ht="24.95" customHeight="1" x14ac:dyDescent="0.2">
      <c r="A2" s="162" t="s">
        <v>826</v>
      </c>
      <c r="B2" s="510" t="s">
        <v>24</v>
      </c>
      <c r="C2" s="510" t="s">
        <v>10</v>
      </c>
      <c r="D2" s="510" t="s">
        <v>25</v>
      </c>
      <c r="E2" s="510" t="s">
        <v>24</v>
      </c>
      <c r="F2" s="510" t="s">
        <v>10</v>
      </c>
      <c r="G2" s="510" t="s">
        <v>25</v>
      </c>
      <c r="H2" s="510" t="s">
        <v>24</v>
      </c>
      <c r="I2" s="510" t="s">
        <v>10</v>
      </c>
      <c r="J2" s="510" t="s">
        <v>25</v>
      </c>
      <c r="K2" s="510" t="s">
        <v>24</v>
      </c>
      <c r="L2" s="510" t="s">
        <v>10</v>
      </c>
      <c r="M2" s="510" t="s">
        <v>25</v>
      </c>
      <c r="N2" s="510" t="s">
        <v>24</v>
      </c>
      <c r="O2" s="510" t="s">
        <v>10</v>
      </c>
      <c r="P2" s="510" t="s">
        <v>25</v>
      </c>
      <c r="Q2" s="510" t="s">
        <v>24</v>
      </c>
      <c r="R2" s="510" t="s">
        <v>10</v>
      </c>
      <c r="S2" s="510" t="s">
        <v>25</v>
      </c>
      <c r="T2" s="510" t="s">
        <v>24</v>
      </c>
      <c r="U2" s="510" t="s">
        <v>10</v>
      </c>
      <c r="V2" s="508" t="s">
        <v>25</v>
      </c>
    </row>
    <row r="3" spans="1:22" ht="15" customHeight="1" x14ac:dyDescent="0.2">
      <c r="A3" s="27" t="s">
        <v>1433</v>
      </c>
      <c r="B3" s="726">
        <v>520000</v>
      </c>
      <c r="C3" s="726">
        <v>520000</v>
      </c>
      <c r="D3" s="726">
        <v>510613</v>
      </c>
      <c r="E3" s="726"/>
      <c r="F3" s="726"/>
      <c r="G3" s="726"/>
      <c r="H3" s="952">
        <f>B3+E3</f>
        <v>520000</v>
      </c>
      <c r="I3" s="952">
        <f>C3+F3</f>
        <v>520000</v>
      </c>
      <c r="J3" s="952">
        <f>D3+G3</f>
        <v>510613</v>
      </c>
      <c r="K3" s="726"/>
      <c r="L3" s="726"/>
      <c r="M3" s="726"/>
      <c r="N3" s="726"/>
      <c r="O3" s="726"/>
      <c r="P3" s="726"/>
      <c r="Q3" s="952">
        <f>K3+N3</f>
        <v>0</v>
      </c>
      <c r="R3" s="952">
        <f t="shared" ref="Q3:S50" si="0">L3+O3</f>
        <v>0</v>
      </c>
      <c r="S3" s="952">
        <f t="shared" si="0"/>
        <v>0</v>
      </c>
      <c r="T3" s="952">
        <f>Q3+H3</f>
        <v>520000</v>
      </c>
      <c r="U3" s="952">
        <f>R3+I3</f>
        <v>520000</v>
      </c>
      <c r="V3" s="954">
        <f>S3+J3</f>
        <v>510613</v>
      </c>
    </row>
    <row r="4" spans="1:22" ht="15" customHeight="1" x14ac:dyDescent="0.2">
      <c r="A4" s="27" t="s">
        <v>1434</v>
      </c>
      <c r="B4" s="726">
        <v>123000</v>
      </c>
      <c r="C4" s="726">
        <v>123000</v>
      </c>
      <c r="D4" s="726">
        <v>116498</v>
      </c>
      <c r="E4" s="726"/>
      <c r="F4" s="726"/>
      <c r="G4" s="726"/>
      <c r="H4" s="952">
        <f t="shared" ref="H4:J25" si="1">B4+E4</f>
        <v>123000</v>
      </c>
      <c r="I4" s="952">
        <f t="shared" si="1"/>
        <v>123000</v>
      </c>
      <c r="J4" s="952">
        <f t="shared" si="1"/>
        <v>116498</v>
      </c>
      <c r="K4" s="726"/>
      <c r="L4" s="726"/>
      <c r="M4" s="726"/>
      <c r="N4" s="726"/>
      <c r="O4" s="726"/>
      <c r="P4" s="726"/>
      <c r="Q4" s="952">
        <f t="shared" si="0"/>
        <v>0</v>
      </c>
      <c r="R4" s="952">
        <f t="shared" si="0"/>
        <v>0</v>
      </c>
      <c r="S4" s="952">
        <f t="shared" si="0"/>
        <v>0</v>
      </c>
      <c r="T4" s="952">
        <f t="shared" ref="T4:V24" si="2">Q4+H4</f>
        <v>123000</v>
      </c>
      <c r="U4" s="952">
        <f t="shared" si="2"/>
        <v>123000</v>
      </c>
      <c r="V4" s="954">
        <f t="shared" si="2"/>
        <v>116498</v>
      </c>
    </row>
    <row r="5" spans="1:22" ht="15" customHeight="1" x14ac:dyDescent="0.2">
      <c r="A5" s="27" t="s">
        <v>1435</v>
      </c>
      <c r="B5" s="726">
        <v>115000</v>
      </c>
      <c r="C5" s="726">
        <v>115000</v>
      </c>
      <c r="D5" s="726">
        <v>110349</v>
      </c>
      <c r="E5" s="726"/>
      <c r="F5" s="726"/>
      <c r="G5" s="726"/>
      <c r="H5" s="952">
        <f t="shared" si="1"/>
        <v>115000</v>
      </c>
      <c r="I5" s="952">
        <f t="shared" si="1"/>
        <v>115000</v>
      </c>
      <c r="J5" s="952">
        <f t="shared" si="1"/>
        <v>110349</v>
      </c>
      <c r="K5" s="726"/>
      <c r="L5" s="726"/>
      <c r="M5" s="726"/>
      <c r="N5" s="726"/>
      <c r="O5" s="726"/>
      <c r="P5" s="726"/>
      <c r="Q5" s="952">
        <f t="shared" si="0"/>
        <v>0</v>
      </c>
      <c r="R5" s="952">
        <f t="shared" si="0"/>
        <v>0</v>
      </c>
      <c r="S5" s="952">
        <f t="shared" si="0"/>
        <v>0</v>
      </c>
      <c r="T5" s="952">
        <f t="shared" si="2"/>
        <v>115000</v>
      </c>
      <c r="U5" s="952">
        <f t="shared" si="2"/>
        <v>115000</v>
      </c>
      <c r="V5" s="954">
        <f t="shared" si="2"/>
        <v>110349</v>
      </c>
    </row>
    <row r="6" spans="1:22" ht="15" customHeight="1" x14ac:dyDescent="0.2">
      <c r="A6" s="27" t="s">
        <v>1436</v>
      </c>
      <c r="B6" s="726">
        <v>21000</v>
      </c>
      <c r="C6" s="726">
        <v>21000</v>
      </c>
      <c r="D6" s="726">
        <v>24809</v>
      </c>
      <c r="E6" s="726"/>
      <c r="F6" s="726"/>
      <c r="G6" s="726"/>
      <c r="H6" s="952">
        <f t="shared" si="1"/>
        <v>21000</v>
      </c>
      <c r="I6" s="952">
        <f t="shared" si="1"/>
        <v>21000</v>
      </c>
      <c r="J6" s="952">
        <f t="shared" si="1"/>
        <v>24809</v>
      </c>
      <c r="K6" s="726"/>
      <c r="L6" s="726"/>
      <c r="M6" s="726"/>
      <c r="N6" s="726"/>
      <c r="O6" s="726"/>
      <c r="P6" s="726"/>
      <c r="Q6" s="952">
        <f t="shared" si="0"/>
        <v>0</v>
      </c>
      <c r="R6" s="952">
        <f t="shared" si="0"/>
        <v>0</v>
      </c>
      <c r="S6" s="952">
        <f t="shared" si="0"/>
        <v>0</v>
      </c>
      <c r="T6" s="952">
        <f t="shared" si="2"/>
        <v>21000</v>
      </c>
      <c r="U6" s="952">
        <f t="shared" si="2"/>
        <v>21000</v>
      </c>
      <c r="V6" s="954">
        <f t="shared" si="2"/>
        <v>24809</v>
      </c>
    </row>
    <row r="7" spans="1:22" ht="24" customHeight="1" x14ac:dyDescent="0.2">
      <c r="A7" s="27" t="s">
        <v>1437</v>
      </c>
      <c r="B7" s="726">
        <v>27500</v>
      </c>
      <c r="C7" s="726">
        <v>27500</v>
      </c>
      <c r="D7" s="726">
        <v>32724</v>
      </c>
      <c r="E7" s="726"/>
      <c r="F7" s="726"/>
      <c r="G7" s="726"/>
      <c r="H7" s="952">
        <f t="shared" si="1"/>
        <v>27500</v>
      </c>
      <c r="I7" s="952">
        <f t="shared" si="1"/>
        <v>27500</v>
      </c>
      <c r="J7" s="952">
        <f t="shared" si="1"/>
        <v>32724</v>
      </c>
      <c r="K7" s="726"/>
      <c r="L7" s="726"/>
      <c r="M7" s="726"/>
      <c r="N7" s="726"/>
      <c r="O7" s="726"/>
      <c r="P7" s="726"/>
      <c r="Q7" s="952">
        <f t="shared" si="0"/>
        <v>0</v>
      </c>
      <c r="R7" s="952">
        <f t="shared" si="0"/>
        <v>0</v>
      </c>
      <c r="S7" s="952">
        <f t="shared" si="0"/>
        <v>0</v>
      </c>
      <c r="T7" s="952">
        <f t="shared" si="2"/>
        <v>27500</v>
      </c>
      <c r="U7" s="952">
        <f t="shared" si="2"/>
        <v>27500</v>
      </c>
      <c r="V7" s="954">
        <f t="shared" si="2"/>
        <v>32724</v>
      </c>
    </row>
    <row r="8" spans="1:22" ht="15" customHeight="1" x14ac:dyDescent="0.2">
      <c r="A8" s="27" t="s">
        <v>1438</v>
      </c>
      <c r="B8" s="726">
        <v>8000</v>
      </c>
      <c r="C8" s="726">
        <v>8000</v>
      </c>
      <c r="D8" s="726">
        <f>12234-10497</f>
        <v>1737</v>
      </c>
      <c r="E8" s="726"/>
      <c r="F8" s="726"/>
      <c r="G8" s="726"/>
      <c r="H8" s="952">
        <f t="shared" si="1"/>
        <v>8000</v>
      </c>
      <c r="I8" s="952">
        <f t="shared" si="1"/>
        <v>8000</v>
      </c>
      <c r="J8" s="952">
        <f t="shared" si="1"/>
        <v>1737</v>
      </c>
      <c r="K8" s="726"/>
      <c r="L8" s="726"/>
      <c r="M8" s="726"/>
      <c r="N8" s="726"/>
      <c r="O8" s="726"/>
      <c r="P8" s="726"/>
      <c r="Q8" s="952">
        <f t="shared" si="0"/>
        <v>0</v>
      </c>
      <c r="R8" s="952">
        <f t="shared" si="0"/>
        <v>0</v>
      </c>
      <c r="S8" s="952">
        <f t="shared" si="0"/>
        <v>0</v>
      </c>
      <c r="T8" s="952">
        <f t="shared" si="2"/>
        <v>8000</v>
      </c>
      <c r="U8" s="952">
        <f t="shared" si="2"/>
        <v>8000</v>
      </c>
      <c r="V8" s="954">
        <f t="shared" si="2"/>
        <v>1737</v>
      </c>
    </row>
    <row r="9" spans="1:22" ht="15" customHeight="1" x14ac:dyDescent="0.2">
      <c r="A9" s="27" t="s">
        <v>864</v>
      </c>
      <c r="B9" s="726">
        <v>217300</v>
      </c>
      <c r="C9" s="726">
        <v>217300</v>
      </c>
      <c r="D9" s="726"/>
      <c r="E9" s="726"/>
      <c r="F9" s="726"/>
      <c r="G9" s="726"/>
      <c r="H9" s="952">
        <f t="shared" si="1"/>
        <v>217300</v>
      </c>
      <c r="I9" s="952">
        <f t="shared" si="1"/>
        <v>217300</v>
      </c>
      <c r="J9" s="952">
        <f t="shared" si="1"/>
        <v>0</v>
      </c>
      <c r="K9" s="726"/>
      <c r="L9" s="726"/>
      <c r="M9" s="726"/>
      <c r="N9" s="726"/>
      <c r="O9" s="726"/>
      <c r="P9" s="726"/>
      <c r="Q9" s="952">
        <f t="shared" si="0"/>
        <v>0</v>
      </c>
      <c r="R9" s="952">
        <f t="shared" si="0"/>
        <v>0</v>
      </c>
      <c r="S9" s="952">
        <f t="shared" si="0"/>
        <v>0</v>
      </c>
      <c r="T9" s="952">
        <f t="shared" si="2"/>
        <v>217300</v>
      </c>
      <c r="U9" s="952">
        <f t="shared" si="2"/>
        <v>217300</v>
      </c>
      <c r="V9" s="954">
        <f t="shared" si="2"/>
        <v>0</v>
      </c>
    </row>
    <row r="10" spans="1:22" ht="15" customHeight="1" x14ac:dyDescent="0.2">
      <c r="A10" s="27" t="s">
        <v>1439</v>
      </c>
      <c r="B10" s="726">
        <f>650000+50000</f>
        <v>700000</v>
      </c>
      <c r="C10" s="726">
        <v>700000</v>
      </c>
      <c r="D10" s="726">
        <f>752518-27846-29706</f>
        <v>694966</v>
      </c>
      <c r="E10" s="726"/>
      <c r="F10" s="726"/>
      <c r="G10" s="726"/>
      <c r="H10" s="952">
        <f t="shared" si="1"/>
        <v>700000</v>
      </c>
      <c r="I10" s="952">
        <f t="shared" si="1"/>
        <v>700000</v>
      </c>
      <c r="J10" s="952">
        <f t="shared" si="1"/>
        <v>694966</v>
      </c>
      <c r="K10" s="726"/>
      <c r="L10" s="726"/>
      <c r="M10" s="726"/>
      <c r="N10" s="726"/>
      <c r="O10" s="726"/>
      <c r="P10" s="726"/>
      <c r="Q10" s="952">
        <f t="shared" si="0"/>
        <v>0</v>
      </c>
      <c r="R10" s="952">
        <f t="shared" si="0"/>
        <v>0</v>
      </c>
      <c r="S10" s="952">
        <f t="shared" si="0"/>
        <v>0</v>
      </c>
      <c r="T10" s="952">
        <f t="shared" si="2"/>
        <v>700000</v>
      </c>
      <c r="U10" s="952">
        <f t="shared" si="2"/>
        <v>700000</v>
      </c>
      <c r="V10" s="954">
        <f t="shared" si="2"/>
        <v>694966</v>
      </c>
    </row>
    <row r="11" spans="1:22" ht="15" customHeight="1" x14ac:dyDescent="0.2">
      <c r="A11" s="27" t="s">
        <v>865</v>
      </c>
      <c r="B11" s="726">
        <v>12000</v>
      </c>
      <c r="C11" s="726">
        <v>12000</v>
      </c>
      <c r="D11" s="726"/>
      <c r="E11" s="726"/>
      <c r="F11" s="726"/>
      <c r="G11" s="726"/>
      <c r="H11" s="952">
        <f t="shared" si="1"/>
        <v>12000</v>
      </c>
      <c r="I11" s="952">
        <f t="shared" si="1"/>
        <v>12000</v>
      </c>
      <c r="J11" s="952">
        <f t="shared" si="1"/>
        <v>0</v>
      </c>
      <c r="K11" s="726"/>
      <c r="L11" s="726"/>
      <c r="M11" s="726"/>
      <c r="N11" s="726"/>
      <c r="O11" s="726"/>
      <c r="P11" s="726"/>
      <c r="Q11" s="952">
        <f t="shared" si="0"/>
        <v>0</v>
      </c>
      <c r="R11" s="952">
        <f t="shared" si="0"/>
        <v>0</v>
      </c>
      <c r="S11" s="952">
        <f t="shared" si="0"/>
        <v>0</v>
      </c>
      <c r="T11" s="952">
        <f t="shared" si="2"/>
        <v>12000</v>
      </c>
      <c r="U11" s="952">
        <f t="shared" si="2"/>
        <v>12000</v>
      </c>
      <c r="V11" s="954">
        <f t="shared" si="2"/>
        <v>0</v>
      </c>
    </row>
    <row r="12" spans="1:22" ht="15" customHeight="1" x14ac:dyDescent="0.2">
      <c r="A12" s="27" t="s">
        <v>1440</v>
      </c>
      <c r="B12" s="726"/>
      <c r="C12" s="726"/>
      <c r="D12" s="726">
        <v>20053</v>
      </c>
      <c r="E12" s="726"/>
      <c r="F12" s="726"/>
      <c r="G12" s="726"/>
      <c r="H12" s="952"/>
      <c r="I12" s="952"/>
      <c r="J12" s="952">
        <f t="shared" si="1"/>
        <v>20053</v>
      </c>
      <c r="K12" s="726"/>
      <c r="L12" s="726"/>
      <c r="M12" s="726"/>
      <c r="N12" s="726"/>
      <c r="O12" s="726"/>
      <c r="P12" s="726"/>
      <c r="Q12" s="952"/>
      <c r="R12" s="952"/>
      <c r="S12" s="952"/>
      <c r="T12" s="952"/>
      <c r="U12" s="952"/>
      <c r="V12" s="954"/>
    </row>
    <row r="13" spans="1:22" ht="15" customHeight="1" x14ac:dyDescent="0.2">
      <c r="A13" s="27" t="s">
        <v>866</v>
      </c>
      <c r="B13" s="726">
        <v>23000</v>
      </c>
      <c r="C13" s="726">
        <v>23000</v>
      </c>
      <c r="D13" s="726">
        <v>29611</v>
      </c>
      <c r="E13" s="726"/>
      <c r="F13" s="726"/>
      <c r="G13" s="726"/>
      <c r="H13" s="952">
        <f t="shared" si="1"/>
        <v>23000</v>
      </c>
      <c r="I13" s="952">
        <f t="shared" si="1"/>
        <v>23000</v>
      </c>
      <c r="J13" s="952">
        <f t="shared" si="1"/>
        <v>29611</v>
      </c>
      <c r="K13" s="726"/>
      <c r="L13" s="726"/>
      <c r="M13" s="726"/>
      <c r="N13" s="726"/>
      <c r="O13" s="726"/>
      <c r="P13" s="726"/>
      <c r="Q13" s="952">
        <f t="shared" si="0"/>
        <v>0</v>
      </c>
      <c r="R13" s="952">
        <f t="shared" si="0"/>
        <v>0</v>
      </c>
      <c r="S13" s="952">
        <f t="shared" si="0"/>
        <v>0</v>
      </c>
      <c r="T13" s="952">
        <f t="shared" si="2"/>
        <v>23000</v>
      </c>
      <c r="U13" s="952">
        <f t="shared" si="2"/>
        <v>23000</v>
      </c>
      <c r="V13" s="954">
        <f t="shared" si="2"/>
        <v>29611</v>
      </c>
    </row>
    <row r="14" spans="1:22" ht="15" customHeight="1" x14ac:dyDescent="0.2">
      <c r="A14" s="27" t="s">
        <v>1441</v>
      </c>
      <c r="B14" s="726">
        <v>12000</v>
      </c>
      <c r="C14" s="726">
        <v>12000</v>
      </c>
      <c r="D14" s="726">
        <v>11875</v>
      </c>
      <c r="E14" s="726"/>
      <c r="F14" s="726"/>
      <c r="G14" s="726"/>
      <c r="H14" s="952">
        <f t="shared" si="1"/>
        <v>12000</v>
      </c>
      <c r="I14" s="952">
        <f t="shared" si="1"/>
        <v>12000</v>
      </c>
      <c r="J14" s="952">
        <f t="shared" si="1"/>
        <v>11875</v>
      </c>
      <c r="K14" s="726"/>
      <c r="L14" s="726"/>
      <c r="M14" s="726"/>
      <c r="N14" s="726"/>
      <c r="O14" s="726"/>
      <c r="P14" s="726"/>
      <c r="Q14" s="952">
        <f t="shared" si="0"/>
        <v>0</v>
      </c>
      <c r="R14" s="952">
        <f t="shared" si="0"/>
        <v>0</v>
      </c>
      <c r="S14" s="952">
        <f t="shared" si="0"/>
        <v>0</v>
      </c>
      <c r="T14" s="952">
        <f t="shared" si="2"/>
        <v>12000</v>
      </c>
      <c r="U14" s="952">
        <f t="shared" si="2"/>
        <v>12000</v>
      </c>
      <c r="V14" s="954">
        <f t="shared" si="2"/>
        <v>11875</v>
      </c>
    </row>
    <row r="15" spans="1:22" ht="15" customHeight="1" x14ac:dyDescent="0.2">
      <c r="A15" s="27" t="s">
        <v>1442</v>
      </c>
      <c r="B15" s="726">
        <v>12500</v>
      </c>
      <c r="C15" s="726">
        <v>12500</v>
      </c>
      <c r="D15" s="726">
        <v>13752</v>
      </c>
      <c r="E15" s="726"/>
      <c r="F15" s="726"/>
      <c r="G15" s="726"/>
      <c r="H15" s="952">
        <f t="shared" si="1"/>
        <v>12500</v>
      </c>
      <c r="I15" s="952">
        <f t="shared" si="1"/>
        <v>12500</v>
      </c>
      <c r="J15" s="952">
        <f t="shared" si="1"/>
        <v>13752</v>
      </c>
      <c r="K15" s="726"/>
      <c r="L15" s="726"/>
      <c r="M15" s="726"/>
      <c r="N15" s="726"/>
      <c r="O15" s="726"/>
      <c r="P15" s="726"/>
      <c r="Q15" s="952">
        <f t="shared" si="0"/>
        <v>0</v>
      </c>
      <c r="R15" s="952">
        <f t="shared" si="0"/>
        <v>0</v>
      </c>
      <c r="S15" s="952">
        <f t="shared" si="0"/>
        <v>0</v>
      </c>
      <c r="T15" s="952">
        <f t="shared" si="2"/>
        <v>12500</v>
      </c>
      <c r="U15" s="952">
        <f t="shared" si="2"/>
        <v>12500</v>
      </c>
      <c r="V15" s="954">
        <f t="shared" si="2"/>
        <v>13752</v>
      </c>
    </row>
    <row r="16" spans="1:22" ht="15" customHeight="1" x14ac:dyDescent="0.2">
      <c r="A16" s="27" t="s">
        <v>1443</v>
      </c>
      <c r="B16" s="726">
        <v>2200</v>
      </c>
      <c r="C16" s="726">
        <v>2200</v>
      </c>
      <c r="D16" s="726">
        <v>1680</v>
      </c>
      <c r="E16" s="726"/>
      <c r="F16" s="726"/>
      <c r="G16" s="726"/>
      <c r="H16" s="952">
        <f t="shared" si="1"/>
        <v>2200</v>
      </c>
      <c r="I16" s="952">
        <f t="shared" si="1"/>
        <v>2200</v>
      </c>
      <c r="J16" s="952">
        <f t="shared" si="1"/>
        <v>1680</v>
      </c>
      <c r="K16" s="726"/>
      <c r="L16" s="726"/>
      <c r="M16" s="726"/>
      <c r="N16" s="726"/>
      <c r="O16" s="726"/>
      <c r="P16" s="726"/>
      <c r="Q16" s="952">
        <f t="shared" si="0"/>
        <v>0</v>
      </c>
      <c r="R16" s="952">
        <f t="shared" si="0"/>
        <v>0</v>
      </c>
      <c r="S16" s="952">
        <f t="shared" si="0"/>
        <v>0</v>
      </c>
      <c r="T16" s="952">
        <f t="shared" si="2"/>
        <v>2200</v>
      </c>
      <c r="U16" s="952">
        <f t="shared" si="2"/>
        <v>2200</v>
      </c>
      <c r="V16" s="954">
        <f t="shared" si="2"/>
        <v>1680</v>
      </c>
    </row>
    <row r="17" spans="1:22" ht="25.5" customHeight="1" x14ac:dyDescent="0.2">
      <c r="A17" s="27" t="s">
        <v>1444</v>
      </c>
      <c r="B17" s="726">
        <v>5500</v>
      </c>
      <c r="C17" s="726">
        <v>5500</v>
      </c>
      <c r="D17" s="726">
        <v>723</v>
      </c>
      <c r="E17" s="726"/>
      <c r="F17" s="726"/>
      <c r="G17" s="726"/>
      <c r="H17" s="952">
        <f t="shared" si="1"/>
        <v>5500</v>
      </c>
      <c r="I17" s="952">
        <f t="shared" si="1"/>
        <v>5500</v>
      </c>
      <c r="J17" s="952">
        <f t="shared" si="1"/>
        <v>723</v>
      </c>
      <c r="K17" s="726"/>
      <c r="L17" s="726"/>
      <c r="M17" s="726"/>
      <c r="N17" s="726"/>
      <c r="O17" s="726"/>
      <c r="P17" s="726"/>
      <c r="Q17" s="952">
        <f t="shared" si="0"/>
        <v>0</v>
      </c>
      <c r="R17" s="952">
        <f t="shared" si="0"/>
        <v>0</v>
      </c>
      <c r="S17" s="952">
        <f t="shared" si="0"/>
        <v>0</v>
      </c>
      <c r="T17" s="952">
        <f t="shared" si="2"/>
        <v>5500</v>
      </c>
      <c r="U17" s="952">
        <f t="shared" si="2"/>
        <v>5500</v>
      </c>
      <c r="V17" s="954">
        <f t="shared" si="2"/>
        <v>723</v>
      </c>
    </row>
    <row r="18" spans="1:22" ht="15" customHeight="1" x14ac:dyDescent="0.2">
      <c r="A18" s="27" t="s">
        <v>867</v>
      </c>
      <c r="B18" s="726">
        <v>2500</v>
      </c>
      <c r="C18" s="726">
        <v>2500</v>
      </c>
      <c r="D18" s="726"/>
      <c r="E18" s="726"/>
      <c r="F18" s="726"/>
      <c r="G18" s="726"/>
      <c r="H18" s="952">
        <f t="shared" si="1"/>
        <v>2500</v>
      </c>
      <c r="I18" s="952">
        <f t="shared" si="1"/>
        <v>2500</v>
      </c>
      <c r="J18" s="952">
        <f t="shared" si="1"/>
        <v>0</v>
      </c>
      <c r="K18" s="726"/>
      <c r="L18" s="726"/>
      <c r="M18" s="726"/>
      <c r="N18" s="726"/>
      <c r="O18" s="726"/>
      <c r="P18" s="726"/>
      <c r="Q18" s="952">
        <f t="shared" si="0"/>
        <v>0</v>
      </c>
      <c r="R18" s="952">
        <f t="shared" si="0"/>
        <v>0</v>
      </c>
      <c r="S18" s="952">
        <f t="shared" si="0"/>
        <v>0</v>
      </c>
      <c r="T18" s="952">
        <f t="shared" si="2"/>
        <v>2500</v>
      </c>
      <c r="U18" s="952">
        <f t="shared" si="2"/>
        <v>2500</v>
      </c>
      <c r="V18" s="954">
        <f t="shared" si="2"/>
        <v>0</v>
      </c>
    </row>
    <row r="19" spans="1:22" ht="15" customHeight="1" x14ac:dyDescent="0.2">
      <c r="A19" s="993" t="s">
        <v>868</v>
      </c>
      <c r="B19" s="994">
        <v>30000</v>
      </c>
      <c r="C19" s="726">
        <v>30000</v>
      </c>
      <c r="D19" s="726"/>
      <c r="E19" s="726"/>
      <c r="F19" s="726"/>
      <c r="G19" s="726"/>
      <c r="H19" s="952">
        <f t="shared" si="1"/>
        <v>30000</v>
      </c>
      <c r="I19" s="952">
        <f t="shared" si="1"/>
        <v>30000</v>
      </c>
      <c r="J19" s="952">
        <f t="shared" si="1"/>
        <v>0</v>
      </c>
      <c r="K19" s="726"/>
      <c r="L19" s="726"/>
      <c r="M19" s="726"/>
      <c r="N19" s="726"/>
      <c r="O19" s="726"/>
      <c r="P19" s="726"/>
      <c r="Q19" s="952">
        <f t="shared" si="0"/>
        <v>0</v>
      </c>
      <c r="R19" s="952">
        <f t="shared" si="0"/>
        <v>0</v>
      </c>
      <c r="S19" s="952">
        <f t="shared" si="0"/>
        <v>0</v>
      </c>
      <c r="T19" s="952">
        <f t="shared" si="2"/>
        <v>30000</v>
      </c>
      <c r="U19" s="952">
        <f t="shared" si="2"/>
        <v>30000</v>
      </c>
      <c r="V19" s="954">
        <f t="shared" si="2"/>
        <v>0</v>
      </c>
    </row>
    <row r="20" spans="1:22" ht="15" customHeight="1" x14ac:dyDescent="0.2">
      <c r="A20" s="27" t="s">
        <v>855</v>
      </c>
      <c r="B20" s="726">
        <v>1000</v>
      </c>
      <c r="C20" s="726">
        <v>1000</v>
      </c>
      <c r="D20" s="726"/>
      <c r="E20" s="726"/>
      <c r="F20" s="726"/>
      <c r="G20" s="726"/>
      <c r="H20" s="952">
        <f t="shared" si="1"/>
        <v>1000</v>
      </c>
      <c r="I20" s="952">
        <f t="shared" si="1"/>
        <v>1000</v>
      </c>
      <c r="J20" s="952">
        <f t="shared" si="1"/>
        <v>0</v>
      </c>
      <c r="K20" s="726"/>
      <c r="L20" s="726"/>
      <c r="M20" s="726"/>
      <c r="N20" s="726"/>
      <c r="O20" s="726"/>
      <c r="P20" s="726"/>
      <c r="Q20" s="952">
        <f t="shared" si="0"/>
        <v>0</v>
      </c>
      <c r="R20" s="952">
        <f t="shared" si="0"/>
        <v>0</v>
      </c>
      <c r="S20" s="952">
        <f t="shared" si="0"/>
        <v>0</v>
      </c>
      <c r="T20" s="952">
        <f t="shared" si="2"/>
        <v>1000</v>
      </c>
      <c r="U20" s="952">
        <f t="shared" si="2"/>
        <v>1000</v>
      </c>
      <c r="V20" s="954">
        <f t="shared" si="2"/>
        <v>0</v>
      </c>
    </row>
    <row r="21" spans="1:22" ht="15" customHeight="1" x14ac:dyDescent="0.2">
      <c r="A21" s="27" t="s">
        <v>1445</v>
      </c>
      <c r="B21" s="726">
        <v>1000</v>
      </c>
      <c r="C21" s="994">
        <v>1000</v>
      </c>
      <c r="D21" s="726">
        <v>418</v>
      </c>
      <c r="E21" s="726"/>
      <c r="F21" s="726"/>
      <c r="G21" s="726"/>
      <c r="H21" s="952">
        <f t="shared" si="1"/>
        <v>1000</v>
      </c>
      <c r="I21" s="952">
        <f t="shared" si="1"/>
        <v>1000</v>
      </c>
      <c r="J21" s="952">
        <f t="shared" si="1"/>
        <v>418</v>
      </c>
      <c r="K21" s="994"/>
      <c r="L21" s="994"/>
      <c r="M21" s="726"/>
      <c r="N21" s="726"/>
      <c r="O21" s="994"/>
      <c r="P21" s="726"/>
      <c r="Q21" s="952">
        <f t="shared" si="0"/>
        <v>0</v>
      </c>
      <c r="R21" s="952">
        <f t="shared" si="0"/>
        <v>0</v>
      </c>
      <c r="S21" s="952">
        <f t="shared" si="0"/>
        <v>0</v>
      </c>
      <c r="T21" s="952">
        <f t="shared" si="2"/>
        <v>1000</v>
      </c>
      <c r="U21" s="952">
        <f t="shared" si="2"/>
        <v>1000</v>
      </c>
      <c r="V21" s="954">
        <f t="shared" si="2"/>
        <v>418</v>
      </c>
    </row>
    <row r="22" spans="1:22" ht="15" customHeight="1" x14ac:dyDescent="0.2">
      <c r="A22" s="27" t="s">
        <v>869</v>
      </c>
      <c r="B22" s="726">
        <v>0</v>
      </c>
      <c r="C22" s="994">
        <v>62556</v>
      </c>
      <c r="D22" s="726"/>
      <c r="E22" s="726"/>
      <c r="F22" s="726"/>
      <c r="G22" s="726"/>
      <c r="H22" s="952">
        <f t="shared" si="1"/>
        <v>0</v>
      </c>
      <c r="I22" s="952">
        <f t="shared" si="1"/>
        <v>62556</v>
      </c>
      <c r="J22" s="952">
        <f t="shared" si="1"/>
        <v>0</v>
      </c>
      <c r="K22" s="994"/>
      <c r="L22" s="994"/>
      <c r="M22" s="726"/>
      <c r="N22" s="726"/>
      <c r="O22" s="994"/>
      <c r="P22" s="726"/>
      <c r="Q22" s="952">
        <f t="shared" si="0"/>
        <v>0</v>
      </c>
      <c r="R22" s="952">
        <f t="shared" si="0"/>
        <v>0</v>
      </c>
      <c r="S22" s="952">
        <f t="shared" si="0"/>
        <v>0</v>
      </c>
      <c r="T22" s="952">
        <f t="shared" si="2"/>
        <v>0</v>
      </c>
      <c r="U22" s="952">
        <f t="shared" si="2"/>
        <v>62556</v>
      </c>
      <c r="V22" s="954">
        <f t="shared" si="2"/>
        <v>0</v>
      </c>
    </row>
    <row r="23" spans="1:22" ht="15" customHeight="1" x14ac:dyDescent="0.2">
      <c r="A23" s="27" t="s">
        <v>870</v>
      </c>
      <c r="B23" s="726"/>
      <c r="C23" s="994"/>
      <c r="D23" s="726">
        <v>20211</v>
      </c>
      <c r="E23" s="726"/>
      <c r="F23" s="726"/>
      <c r="G23" s="726"/>
      <c r="H23" s="952"/>
      <c r="I23" s="952"/>
      <c r="J23" s="952">
        <f t="shared" si="1"/>
        <v>20211</v>
      </c>
      <c r="K23" s="994"/>
      <c r="L23" s="994"/>
      <c r="M23" s="726"/>
      <c r="N23" s="726"/>
      <c r="O23" s="994"/>
      <c r="P23" s="726"/>
      <c r="Q23" s="952"/>
      <c r="R23" s="952"/>
      <c r="S23" s="952"/>
      <c r="T23" s="952"/>
      <c r="U23" s="952"/>
      <c r="V23" s="954"/>
    </row>
    <row r="24" spans="1:22" ht="24.95" customHeight="1" thickBot="1" x14ac:dyDescent="0.25">
      <c r="A24" s="27" t="s">
        <v>871</v>
      </c>
      <c r="B24" s="726">
        <v>0</v>
      </c>
      <c r="C24" s="994">
        <v>220000</v>
      </c>
      <c r="D24" s="726">
        <v>0</v>
      </c>
      <c r="E24" s="726"/>
      <c r="F24" s="726"/>
      <c r="G24" s="726"/>
      <c r="H24" s="952">
        <f t="shared" si="1"/>
        <v>0</v>
      </c>
      <c r="I24" s="952">
        <f t="shared" si="1"/>
        <v>220000</v>
      </c>
      <c r="J24" s="952">
        <f t="shared" si="1"/>
        <v>0</v>
      </c>
      <c r="K24" s="726"/>
      <c r="L24" s="726"/>
      <c r="M24" s="726"/>
      <c r="N24" s="726"/>
      <c r="O24" s="994"/>
      <c r="P24" s="726"/>
      <c r="Q24" s="952">
        <f t="shared" si="0"/>
        <v>0</v>
      </c>
      <c r="R24" s="952">
        <f t="shared" si="0"/>
        <v>0</v>
      </c>
      <c r="S24" s="952">
        <f t="shared" si="0"/>
        <v>0</v>
      </c>
      <c r="T24" s="952">
        <f t="shared" si="2"/>
        <v>0</v>
      </c>
      <c r="U24" s="952">
        <f t="shared" si="2"/>
        <v>220000</v>
      </c>
      <c r="V24" s="954">
        <f t="shared" si="2"/>
        <v>0</v>
      </c>
    </row>
    <row r="25" spans="1:22" s="151" customFormat="1" ht="15" customHeight="1" thickBot="1" x14ac:dyDescent="0.25">
      <c r="A25" s="55" t="s">
        <v>32</v>
      </c>
      <c r="B25" s="966">
        <f t="shared" ref="B25:G25" si="3">SUM(B3:B24)</f>
        <v>1833500</v>
      </c>
      <c r="C25" s="966">
        <f t="shared" si="3"/>
        <v>2116056</v>
      </c>
      <c r="D25" s="966">
        <f t="shared" si="3"/>
        <v>1590019</v>
      </c>
      <c r="E25" s="966">
        <f t="shared" si="3"/>
        <v>0</v>
      </c>
      <c r="F25" s="966">
        <f t="shared" si="3"/>
        <v>0</v>
      </c>
      <c r="G25" s="966">
        <f t="shared" si="3"/>
        <v>0</v>
      </c>
      <c r="H25" s="966">
        <f>B25</f>
        <v>1833500</v>
      </c>
      <c r="I25" s="966">
        <f>C25</f>
        <v>2116056</v>
      </c>
      <c r="J25" s="966">
        <f t="shared" si="1"/>
        <v>1590019</v>
      </c>
      <c r="K25" s="966">
        <f>SUM(K3:K24)</f>
        <v>0</v>
      </c>
      <c r="L25" s="966">
        <f>SUM(L3:L24)</f>
        <v>0</v>
      </c>
      <c r="M25" s="966">
        <f>SUM(M3:M24)</f>
        <v>0</v>
      </c>
      <c r="N25" s="966">
        <f>SUM(N3:N24)</f>
        <v>0</v>
      </c>
      <c r="O25" s="966">
        <f>SUM(O3:O24)</f>
        <v>0</v>
      </c>
      <c r="P25" s="995"/>
      <c r="Q25" s="966">
        <f t="shared" si="0"/>
        <v>0</v>
      </c>
      <c r="R25" s="966">
        <f t="shared" si="0"/>
        <v>0</v>
      </c>
      <c r="S25" s="966">
        <f t="shared" si="0"/>
        <v>0</v>
      </c>
      <c r="T25" s="966">
        <f>Q25+H25</f>
        <v>1833500</v>
      </c>
      <c r="U25" s="966">
        <f>R25+I25</f>
        <v>2116056</v>
      </c>
      <c r="V25" s="967">
        <f>S25+J25</f>
        <v>1590019</v>
      </c>
    </row>
    <row r="26" spans="1:22" ht="15" customHeight="1" x14ac:dyDescent="0.2">
      <c r="A26" s="162" t="s">
        <v>12</v>
      </c>
      <c r="B26" s="996"/>
      <c r="C26" s="996"/>
      <c r="D26" s="996"/>
      <c r="E26" s="996"/>
      <c r="F26" s="996"/>
      <c r="G26" s="996"/>
      <c r="H26" s="997"/>
      <c r="I26" s="997"/>
      <c r="J26" s="997"/>
      <c r="K26" s="996"/>
      <c r="L26" s="996"/>
      <c r="M26" s="996"/>
      <c r="N26" s="996"/>
      <c r="O26" s="996"/>
      <c r="P26" s="996"/>
      <c r="Q26" s="997"/>
      <c r="R26" s="997"/>
      <c r="S26" s="997"/>
      <c r="T26" s="997"/>
      <c r="U26" s="997"/>
      <c r="V26" s="164"/>
    </row>
    <row r="27" spans="1:22" ht="15" customHeight="1" x14ac:dyDescent="0.2">
      <c r="A27" s="27" t="s">
        <v>1446</v>
      </c>
      <c r="B27" s="726">
        <v>0</v>
      </c>
      <c r="C27" s="726">
        <v>0</v>
      </c>
      <c r="D27" s="726">
        <v>0</v>
      </c>
      <c r="E27" s="726"/>
      <c r="F27" s="726"/>
      <c r="G27" s="726"/>
      <c r="H27" s="952">
        <f>B27+E27</f>
        <v>0</v>
      </c>
      <c r="I27" s="952">
        <f>C27+F27</f>
        <v>0</v>
      </c>
      <c r="J27" s="952">
        <f>D27+G27</f>
        <v>0</v>
      </c>
      <c r="K27" s="726">
        <v>40000</v>
      </c>
      <c r="L27" s="726">
        <v>40000</v>
      </c>
      <c r="M27" s="726">
        <v>169531</v>
      </c>
      <c r="N27" s="726"/>
      <c r="O27" s="726"/>
      <c r="P27" s="726"/>
      <c r="Q27" s="952">
        <f t="shared" si="0"/>
        <v>40000</v>
      </c>
      <c r="R27" s="952">
        <f t="shared" si="0"/>
        <v>40000</v>
      </c>
      <c r="S27" s="952">
        <f t="shared" si="0"/>
        <v>169531</v>
      </c>
      <c r="T27" s="952">
        <f t="shared" ref="T27:V50" si="4">Q27+H27</f>
        <v>40000</v>
      </c>
      <c r="U27" s="952">
        <f t="shared" si="4"/>
        <v>40000</v>
      </c>
      <c r="V27" s="954">
        <f t="shared" si="4"/>
        <v>169531</v>
      </c>
    </row>
    <row r="28" spans="1:22" ht="15" customHeight="1" x14ac:dyDescent="0.2">
      <c r="A28" s="27" t="s">
        <v>1447</v>
      </c>
      <c r="B28" s="726">
        <v>0</v>
      </c>
      <c r="C28" s="726">
        <v>0</v>
      </c>
      <c r="D28" s="726">
        <v>0</v>
      </c>
      <c r="E28" s="726"/>
      <c r="F28" s="726"/>
      <c r="G28" s="726"/>
      <c r="H28" s="952">
        <f t="shared" ref="H28:J51" si="5">B28+E28</f>
        <v>0</v>
      </c>
      <c r="I28" s="952">
        <f t="shared" si="5"/>
        <v>0</v>
      </c>
      <c r="J28" s="952">
        <f t="shared" si="5"/>
        <v>0</v>
      </c>
      <c r="K28" s="726">
        <v>50000</v>
      </c>
      <c r="L28" s="726">
        <v>50000</v>
      </c>
      <c r="M28" s="726">
        <v>92345</v>
      </c>
      <c r="N28" s="726"/>
      <c r="O28" s="726"/>
      <c r="P28" s="726"/>
      <c r="Q28" s="952">
        <f t="shared" si="0"/>
        <v>50000</v>
      </c>
      <c r="R28" s="952">
        <f t="shared" si="0"/>
        <v>50000</v>
      </c>
      <c r="S28" s="952">
        <f t="shared" si="0"/>
        <v>92345</v>
      </c>
      <c r="T28" s="952">
        <f t="shared" si="4"/>
        <v>50000</v>
      </c>
      <c r="U28" s="952">
        <f t="shared" si="4"/>
        <v>50000</v>
      </c>
      <c r="V28" s="954">
        <f t="shared" si="4"/>
        <v>92345</v>
      </c>
    </row>
    <row r="29" spans="1:22" ht="15" customHeight="1" x14ac:dyDescent="0.2">
      <c r="A29" s="27" t="s">
        <v>1448</v>
      </c>
      <c r="B29" s="726">
        <v>10000</v>
      </c>
      <c r="C29" s="726">
        <v>10000</v>
      </c>
      <c r="D29" s="726">
        <v>10052</v>
      </c>
      <c r="E29" s="726"/>
      <c r="F29" s="726"/>
      <c r="G29" s="726"/>
      <c r="H29" s="952">
        <f t="shared" si="5"/>
        <v>10000</v>
      </c>
      <c r="I29" s="952">
        <f t="shared" si="5"/>
        <v>10000</v>
      </c>
      <c r="J29" s="952">
        <f t="shared" si="5"/>
        <v>10052</v>
      </c>
      <c r="K29" s="726">
        <v>0</v>
      </c>
      <c r="L29" s="726">
        <v>0</v>
      </c>
      <c r="M29" s="726"/>
      <c r="N29" s="726"/>
      <c r="O29" s="726"/>
      <c r="P29" s="726"/>
      <c r="Q29" s="952">
        <f t="shared" si="0"/>
        <v>0</v>
      </c>
      <c r="R29" s="952">
        <f t="shared" si="0"/>
        <v>0</v>
      </c>
      <c r="S29" s="952">
        <f t="shared" si="0"/>
        <v>0</v>
      </c>
      <c r="T29" s="952">
        <f t="shared" si="4"/>
        <v>10000</v>
      </c>
      <c r="U29" s="952">
        <f t="shared" si="4"/>
        <v>10000</v>
      </c>
      <c r="V29" s="954">
        <f t="shared" si="4"/>
        <v>10052</v>
      </c>
    </row>
    <row r="30" spans="1:22" ht="15" customHeight="1" x14ac:dyDescent="0.2">
      <c r="A30" s="27" t="s">
        <v>872</v>
      </c>
      <c r="B30" s="726">
        <v>0</v>
      </c>
      <c r="C30" s="726">
        <v>0</v>
      </c>
      <c r="D30" s="726">
        <v>0</v>
      </c>
      <c r="E30" s="726"/>
      <c r="F30" s="726"/>
      <c r="G30" s="726"/>
      <c r="H30" s="952">
        <f t="shared" si="5"/>
        <v>0</v>
      </c>
      <c r="I30" s="952">
        <f t="shared" si="5"/>
        <v>0</v>
      </c>
      <c r="J30" s="952">
        <f t="shared" si="5"/>
        <v>0</v>
      </c>
      <c r="K30" s="726">
        <v>110000</v>
      </c>
      <c r="L30" s="726">
        <v>110000</v>
      </c>
      <c r="M30" s="726"/>
      <c r="N30" s="726"/>
      <c r="O30" s="726"/>
      <c r="P30" s="726"/>
      <c r="Q30" s="952">
        <f t="shared" si="0"/>
        <v>110000</v>
      </c>
      <c r="R30" s="952">
        <f t="shared" si="0"/>
        <v>110000</v>
      </c>
      <c r="S30" s="952">
        <f t="shared" si="0"/>
        <v>0</v>
      </c>
      <c r="T30" s="952">
        <f t="shared" si="4"/>
        <v>110000</v>
      </c>
      <c r="U30" s="952">
        <f t="shared" si="4"/>
        <v>110000</v>
      </c>
      <c r="V30" s="954">
        <f t="shared" si="4"/>
        <v>0</v>
      </c>
    </row>
    <row r="31" spans="1:22" ht="15" customHeight="1" x14ac:dyDescent="0.2">
      <c r="A31" s="27" t="s">
        <v>1449</v>
      </c>
      <c r="B31" s="726">
        <v>0</v>
      </c>
      <c r="C31" s="726">
        <v>0</v>
      </c>
      <c r="D31" s="726">
        <v>0</v>
      </c>
      <c r="E31" s="726"/>
      <c r="F31" s="726"/>
      <c r="G31" s="726"/>
      <c r="H31" s="952">
        <f t="shared" si="5"/>
        <v>0</v>
      </c>
      <c r="I31" s="952">
        <f t="shared" si="5"/>
        <v>0</v>
      </c>
      <c r="J31" s="952">
        <f t="shared" si="5"/>
        <v>0</v>
      </c>
      <c r="K31" s="726">
        <v>180000</v>
      </c>
      <c r="L31" s="726">
        <v>180000</v>
      </c>
      <c r="M31" s="726">
        <v>415727</v>
      </c>
      <c r="N31" s="726"/>
      <c r="O31" s="726"/>
      <c r="P31" s="726"/>
      <c r="Q31" s="952">
        <f t="shared" si="0"/>
        <v>180000</v>
      </c>
      <c r="R31" s="952">
        <f t="shared" si="0"/>
        <v>180000</v>
      </c>
      <c r="S31" s="952">
        <f t="shared" si="0"/>
        <v>415727</v>
      </c>
      <c r="T31" s="952">
        <f t="shared" si="4"/>
        <v>180000</v>
      </c>
      <c r="U31" s="952">
        <f t="shared" si="4"/>
        <v>180000</v>
      </c>
      <c r="V31" s="954">
        <f t="shared" si="4"/>
        <v>415727</v>
      </c>
    </row>
    <row r="32" spans="1:22" ht="15" customHeight="1" x14ac:dyDescent="0.2">
      <c r="A32" s="27" t="s">
        <v>1450</v>
      </c>
      <c r="B32" s="726">
        <v>0</v>
      </c>
      <c r="C32" s="726">
        <v>0</v>
      </c>
      <c r="D32" s="726">
        <v>0</v>
      </c>
      <c r="E32" s="726"/>
      <c r="F32" s="726"/>
      <c r="G32" s="726"/>
      <c r="H32" s="952">
        <f t="shared" si="5"/>
        <v>0</v>
      </c>
      <c r="I32" s="952">
        <f t="shared" si="5"/>
        <v>0</v>
      </c>
      <c r="J32" s="952">
        <f t="shared" si="5"/>
        <v>0</v>
      </c>
      <c r="K32" s="726">
        <v>110000</v>
      </c>
      <c r="L32" s="726">
        <v>110000</v>
      </c>
      <c r="M32" s="726">
        <v>62399</v>
      </c>
      <c r="N32" s="726"/>
      <c r="O32" s="726"/>
      <c r="P32" s="726"/>
      <c r="Q32" s="952">
        <f t="shared" si="0"/>
        <v>110000</v>
      </c>
      <c r="R32" s="952">
        <f t="shared" si="0"/>
        <v>110000</v>
      </c>
      <c r="S32" s="952">
        <f t="shared" si="0"/>
        <v>62399</v>
      </c>
      <c r="T32" s="952">
        <f t="shared" si="4"/>
        <v>110000</v>
      </c>
      <c r="U32" s="952">
        <f t="shared" si="4"/>
        <v>110000</v>
      </c>
      <c r="V32" s="954">
        <f t="shared" si="4"/>
        <v>62399</v>
      </c>
    </row>
    <row r="33" spans="1:22" ht="15" customHeight="1" x14ac:dyDescent="0.2">
      <c r="A33" s="27" t="s">
        <v>1451</v>
      </c>
      <c r="B33" s="726">
        <v>12000</v>
      </c>
      <c r="C33" s="726">
        <v>12000</v>
      </c>
      <c r="D33" s="726">
        <v>6454</v>
      </c>
      <c r="E33" s="726"/>
      <c r="F33" s="726"/>
      <c r="G33" s="726"/>
      <c r="H33" s="952">
        <f t="shared" si="5"/>
        <v>12000</v>
      </c>
      <c r="I33" s="952">
        <f t="shared" si="5"/>
        <v>12000</v>
      </c>
      <c r="J33" s="952">
        <f t="shared" si="5"/>
        <v>6454</v>
      </c>
      <c r="K33" s="726">
        <v>0</v>
      </c>
      <c r="L33" s="726">
        <v>0</v>
      </c>
      <c r="M33" s="726"/>
      <c r="N33" s="726"/>
      <c r="O33" s="726"/>
      <c r="P33" s="726"/>
      <c r="Q33" s="952">
        <f t="shared" si="0"/>
        <v>0</v>
      </c>
      <c r="R33" s="952">
        <f t="shared" si="0"/>
        <v>0</v>
      </c>
      <c r="S33" s="952">
        <f t="shared" si="0"/>
        <v>0</v>
      </c>
      <c r="T33" s="952">
        <f t="shared" si="4"/>
        <v>12000</v>
      </c>
      <c r="U33" s="952">
        <f t="shared" si="4"/>
        <v>12000</v>
      </c>
      <c r="V33" s="954">
        <f t="shared" si="4"/>
        <v>6454</v>
      </c>
    </row>
    <row r="34" spans="1:22" ht="15" customHeight="1" x14ac:dyDescent="0.2">
      <c r="A34" s="27" t="s">
        <v>873</v>
      </c>
      <c r="B34" s="726">
        <v>0</v>
      </c>
      <c r="C34" s="726">
        <v>0</v>
      </c>
      <c r="D34" s="726">
        <v>0</v>
      </c>
      <c r="E34" s="726"/>
      <c r="F34" s="726"/>
      <c r="G34" s="726"/>
      <c r="H34" s="952">
        <f t="shared" si="5"/>
        <v>0</v>
      </c>
      <c r="I34" s="952">
        <f t="shared" si="5"/>
        <v>0</v>
      </c>
      <c r="J34" s="952">
        <f t="shared" si="5"/>
        <v>0</v>
      </c>
      <c r="K34" s="726">
        <v>150000</v>
      </c>
      <c r="L34" s="726">
        <v>150000</v>
      </c>
      <c r="M34" s="726"/>
      <c r="N34" s="726"/>
      <c r="O34" s="726"/>
      <c r="P34" s="726"/>
      <c r="Q34" s="952">
        <f t="shared" si="0"/>
        <v>150000</v>
      </c>
      <c r="R34" s="952">
        <f t="shared" si="0"/>
        <v>150000</v>
      </c>
      <c r="S34" s="952">
        <f t="shared" si="0"/>
        <v>0</v>
      </c>
      <c r="T34" s="952">
        <f t="shared" si="4"/>
        <v>150000</v>
      </c>
      <c r="U34" s="952">
        <f t="shared" si="4"/>
        <v>150000</v>
      </c>
      <c r="V34" s="954">
        <f t="shared" si="4"/>
        <v>0</v>
      </c>
    </row>
    <row r="35" spans="1:22" ht="15" customHeight="1" x14ac:dyDescent="0.2">
      <c r="A35" s="27" t="s">
        <v>1452</v>
      </c>
      <c r="B35" s="726">
        <v>0</v>
      </c>
      <c r="C35" s="726">
        <v>0</v>
      </c>
      <c r="D35" s="726">
        <v>0</v>
      </c>
      <c r="E35" s="726"/>
      <c r="F35" s="726"/>
      <c r="G35" s="726"/>
      <c r="H35" s="952">
        <f t="shared" si="5"/>
        <v>0</v>
      </c>
      <c r="I35" s="952">
        <f t="shared" si="5"/>
        <v>0</v>
      </c>
      <c r="J35" s="952">
        <f t="shared" si="5"/>
        <v>0</v>
      </c>
      <c r="K35" s="726">
        <v>3000</v>
      </c>
      <c r="L35" s="726">
        <v>3000</v>
      </c>
      <c r="M35" s="726">
        <v>4708</v>
      </c>
      <c r="N35" s="726"/>
      <c r="O35" s="726"/>
      <c r="P35" s="726"/>
      <c r="Q35" s="952">
        <f t="shared" si="0"/>
        <v>3000</v>
      </c>
      <c r="R35" s="952">
        <f t="shared" si="0"/>
        <v>3000</v>
      </c>
      <c r="S35" s="952">
        <f t="shared" si="0"/>
        <v>4708</v>
      </c>
      <c r="T35" s="952">
        <f t="shared" si="4"/>
        <v>3000</v>
      </c>
      <c r="U35" s="952">
        <f t="shared" si="4"/>
        <v>3000</v>
      </c>
      <c r="V35" s="954">
        <f t="shared" si="4"/>
        <v>4708</v>
      </c>
    </row>
    <row r="36" spans="1:22" ht="15" customHeight="1" x14ac:dyDescent="0.2">
      <c r="A36" s="27" t="s">
        <v>874</v>
      </c>
      <c r="B36" s="726">
        <v>1200</v>
      </c>
      <c r="C36" s="726">
        <v>1200</v>
      </c>
      <c r="D36" s="726">
        <v>1851</v>
      </c>
      <c r="E36" s="726"/>
      <c r="F36" s="726"/>
      <c r="G36" s="726"/>
      <c r="H36" s="952">
        <f t="shared" si="5"/>
        <v>1200</v>
      </c>
      <c r="I36" s="952">
        <f t="shared" si="5"/>
        <v>1200</v>
      </c>
      <c r="J36" s="952">
        <f t="shared" si="5"/>
        <v>1851</v>
      </c>
      <c r="K36" s="726">
        <v>0</v>
      </c>
      <c r="L36" s="726">
        <v>0</v>
      </c>
      <c r="M36" s="726"/>
      <c r="N36" s="726"/>
      <c r="O36" s="726"/>
      <c r="P36" s="726"/>
      <c r="Q36" s="952">
        <f t="shared" si="0"/>
        <v>0</v>
      </c>
      <c r="R36" s="952">
        <f t="shared" si="0"/>
        <v>0</v>
      </c>
      <c r="S36" s="952">
        <f t="shared" si="0"/>
        <v>0</v>
      </c>
      <c r="T36" s="952">
        <f t="shared" si="4"/>
        <v>1200</v>
      </c>
      <c r="U36" s="952">
        <f t="shared" si="4"/>
        <v>1200</v>
      </c>
      <c r="V36" s="954">
        <f t="shared" si="4"/>
        <v>1851</v>
      </c>
    </row>
    <row r="37" spans="1:22" ht="15" customHeight="1" x14ac:dyDescent="0.2">
      <c r="A37" s="27" t="s">
        <v>1453</v>
      </c>
      <c r="B37" s="726">
        <f>5000+15000</f>
        <v>20000</v>
      </c>
      <c r="C37" s="726">
        <v>20000</v>
      </c>
      <c r="D37" s="726"/>
      <c r="E37" s="726"/>
      <c r="F37" s="726"/>
      <c r="G37" s="726"/>
      <c r="H37" s="952">
        <f t="shared" si="5"/>
        <v>20000</v>
      </c>
      <c r="I37" s="952">
        <f t="shared" si="5"/>
        <v>20000</v>
      </c>
      <c r="J37" s="952">
        <f t="shared" si="5"/>
        <v>0</v>
      </c>
      <c r="K37" s="726">
        <v>0</v>
      </c>
      <c r="L37" s="726">
        <v>0</v>
      </c>
      <c r="M37" s="726"/>
      <c r="N37" s="726"/>
      <c r="O37" s="726"/>
      <c r="P37" s="726"/>
      <c r="Q37" s="952">
        <f t="shared" si="0"/>
        <v>0</v>
      </c>
      <c r="R37" s="952">
        <f t="shared" si="0"/>
        <v>0</v>
      </c>
      <c r="S37" s="952">
        <f t="shared" si="0"/>
        <v>0</v>
      </c>
      <c r="T37" s="952">
        <f t="shared" si="4"/>
        <v>20000</v>
      </c>
      <c r="U37" s="952">
        <f t="shared" si="4"/>
        <v>20000</v>
      </c>
      <c r="V37" s="954">
        <f t="shared" si="4"/>
        <v>0</v>
      </c>
    </row>
    <row r="38" spans="1:22" ht="15" customHeight="1" x14ac:dyDescent="0.2">
      <c r="A38" s="27" t="s">
        <v>875</v>
      </c>
      <c r="B38" s="726">
        <v>47890</v>
      </c>
      <c r="C38" s="726">
        <v>47890</v>
      </c>
      <c r="D38" s="726">
        <v>0</v>
      </c>
      <c r="E38" s="726"/>
      <c r="F38" s="726"/>
      <c r="G38" s="726"/>
      <c r="H38" s="952">
        <f t="shared" si="5"/>
        <v>47890</v>
      </c>
      <c r="I38" s="952">
        <f t="shared" si="5"/>
        <v>47890</v>
      </c>
      <c r="J38" s="952">
        <f t="shared" si="5"/>
        <v>0</v>
      </c>
      <c r="K38" s="726">
        <v>177370</v>
      </c>
      <c r="L38" s="726">
        <v>177370</v>
      </c>
      <c r="M38" s="726"/>
      <c r="N38" s="726"/>
      <c r="O38" s="726"/>
      <c r="P38" s="726"/>
      <c r="Q38" s="952">
        <f t="shared" si="0"/>
        <v>177370</v>
      </c>
      <c r="R38" s="952">
        <f t="shared" si="0"/>
        <v>177370</v>
      </c>
      <c r="S38" s="952">
        <f t="shared" si="0"/>
        <v>0</v>
      </c>
      <c r="T38" s="952">
        <f t="shared" si="4"/>
        <v>225260</v>
      </c>
      <c r="U38" s="952">
        <f t="shared" si="4"/>
        <v>225260</v>
      </c>
      <c r="V38" s="954">
        <f t="shared" si="4"/>
        <v>0</v>
      </c>
    </row>
    <row r="39" spans="1:22" ht="24.75" customHeight="1" x14ac:dyDescent="0.2">
      <c r="A39" s="27" t="s">
        <v>1454</v>
      </c>
      <c r="B39" s="726">
        <v>144720</v>
      </c>
      <c r="C39" s="726">
        <v>144720</v>
      </c>
      <c r="D39" s="726">
        <v>144779</v>
      </c>
      <c r="E39" s="726"/>
      <c r="F39" s="726"/>
      <c r="G39" s="726"/>
      <c r="H39" s="952">
        <f t="shared" si="5"/>
        <v>144720</v>
      </c>
      <c r="I39" s="952">
        <f t="shared" si="5"/>
        <v>144720</v>
      </c>
      <c r="J39" s="952">
        <f t="shared" si="5"/>
        <v>144779</v>
      </c>
      <c r="K39" s="726">
        <v>536000</v>
      </c>
      <c r="L39" s="726">
        <v>536000</v>
      </c>
      <c r="M39" s="726">
        <v>536220</v>
      </c>
      <c r="N39" s="726"/>
      <c r="O39" s="726"/>
      <c r="P39" s="726"/>
      <c r="Q39" s="952">
        <f t="shared" si="0"/>
        <v>536000</v>
      </c>
      <c r="R39" s="952">
        <f t="shared" si="0"/>
        <v>536000</v>
      </c>
      <c r="S39" s="952">
        <f t="shared" si="0"/>
        <v>536220</v>
      </c>
      <c r="T39" s="952">
        <f t="shared" si="4"/>
        <v>680720</v>
      </c>
      <c r="U39" s="952">
        <f t="shared" si="4"/>
        <v>680720</v>
      </c>
      <c r="V39" s="954">
        <f t="shared" si="4"/>
        <v>680999</v>
      </c>
    </row>
    <row r="40" spans="1:22" ht="15" customHeight="1" x14ac:dyDescent="0.2">
      <c r="A40" s="27" t="s">
        <v>1455</v>
      </c>
      <c r="B40" s="726">
        <v>43200</v>
      </c>
      <c r="C40" s="726">
        <v>43200</v>
      </c>
      <c r="D40" s="726">
        <v>48600</v>
      </c>
      <c r="E40" s="726"/>
      <c r="F40" s="726"/>
      <c r="G40" s="726"/>
      <c r="H40" s="952">
        <f t="shared" si="5"/>
        <v>43200</v>
      </c>
      <c r="I40" s="952">
        <f t="shared" si="5"/>
        <v>43200</v>
      </c>
      <c r="J40" s="952">
        <f t="shared" si="5"/>
        <v>48600</v>
      </c>
      <c r="K40" s="726">
        <v>160000</v>
      </c>
      <c r="L40" s="726">
        <v>160000</v>
      </c>
      <c r="M40" s="726">
        <v>180000</v>
      </c>
      <c r="N40" s="726"/>
      <c r="O40" s="726"/>
      <c r="P40" s="726"/>
      <c r="Q40" s="952">
        <f t="shared" si="0"/>
        <v>160000</v>
      </c>
      <c r="R40" s="952">
        <f t="shared" si="0"/>
        <v>160000</v>
      </c>
      <c r="S40" s="952">
        <f t="shared" si="0"/>
        <v>180000</v>
      </c>
      <c r="T40" s="952">
        <f t="shared" si="4"/>
        <v>203200</v>
      </c>
      <c r="U40" s="952">
        <f t="shared" si="4"/>
        <v>203200</v>
      </c>
      <c r="V40" s="954">
        <f t="shared" si="4"/>
        <v>228600</v>
      </c>
    </row>
    <row r="41" spans="1:22" ht="15" customHeight="1" x14ac:dyDescent="0.2">
      <c r="A41" s="993" t="s">
        <v>876</v>
      </c>
      <c r="B41" s="994">
        <v>47790</v>
      </c>
      <c r="C41" s="726">
        <v>0</v>
      </c>
      <c r="D41" s="726">
        <v>0</v>
      </c>
      <c r="E41" s="726"/>
      <c r="F41" s="726"/>
      <c r="G41" s="726"/>
      <c r="H41" s="952">
        <f t="shared" si="5"/>
        <v>47790</v>
      </c>
      <c r="I41" s="952">
        <f t="shared" si="5"/>
        <v>0</v>
      </c>
      <c r="J41" s="952">
        <f t="shared" si="5"/>
        <v>0</v>
      </c>
      <c r="K41" s="726">
        <v>177000</v>
      </c>
      <c r="L41" s="726">
        <v>0</v>
      </c>
      <c r="M41" s="726"/>
      <c r="N41" s="726"/>
      <c r="O41" s="726"/>
      <c r="P41" s="726"/>
      <c r="Q41" s="952">
        <f t="shared" si="0"/>
        <v>177000</v>
      </c>
      <c r="R41" s="952">
        <f t="shared" si="0"/>
        <v>0</v>
      </c>
      <c r="S41" s="952">
        <f t="shared" si="0"/>
        <v>0</v>
      </c>
      <c r="T41" s="952">
        <f t="shared" si="4"/>
        <v>224790</v>
      </c>
      <c r="U41" s="952">
        <f t="shared" si="4"/>
        <v>0</v>
      </c>
      <c r="V41" s="954">
        <f t="shared" si="4"/>
        <v>0</v>
      </c>
    </row>
    <row r="42" spans="1:22" ht="15" customHeight="1" x14ac:dyDescent="0.2">
      <c r="A42" s="993" t="s">
        <v>877</v>
      </c>
      <c r="B42" s="994">
        <v>0</v>
      </c>
      <c r="C42" s="726">
        <v>0</v>
      </c>
      <c r="D42" s="726">
        <v>0</v>
      </c>
      <c r="E42" s="726"/>
      <c r="F42" s="726"/>
      <c r="G42" s="726"/>
      <c r="H42" s="952">
        <f t="shared" si="5"/>
        <v>0</v>
      </c>
      <c r="I42" s="952">
        <f t="shared" si="5"/>
        <v>0</v>
      </c>
      <c r="J42" s="952">
        <f t="shared" si="5"/>
        <v>0</v>
      </c>
      <c r="K42" s="726">
        <v>101000</v>
      </c>
      <c r="L42" s="726">
        <v>0</v>
      </c>
      <c r="M42" s="726"/>
      <c r="N42" s="726"/>
      <c r="O42" s="726"/>
      <c r="P42" s="726"/>
      <c r="Q42" s="952">
        <f t="shared" si="0"/>
        <v>101000</v>
      </c>
      <c r="R42" s="952">
        <f t="shared" si="0"/>
        <v>0</v>
      </c>
      <c r="S42" s="952">
        <f t="shared" si="0"/>
        <v>0</v>
      </c>
      <c r="T42" s="952">
        <f t="shared" si="4"/>
        <v>101000</v>
      </c>
      <c r="U42" s="952">
        <f t="shared" si="4"/>
        <v>0</v>
      </c>
      <c r="V42" s="954">
        <f t="shared" si="4"/>
        <v>0</v>
      </c>
    </row>
    <row r="43" spans="1:22" ht="15" customHeight="1" x14ac:dyDescent="0.2">
      <c r="A43" s="993" t="s">
        <v>1456</v>
      </c>
      <c r="B43" s="994"/>
      <c r="C43" s="726"/>
      <c r="D43" s="726">
        <v>19189</v>
      </c>
      <c r="E43" s="726"/>
      <c r="F43" s="726"/>
      <c r="G43" s="726"/>
      <c r="H43" s="952">
        <f t="shared" si="5"/>
        <v>0</v>
      </c>
      <c r="I43" s="952">
        <f t="shared" si="5"/>
        <v>0</v>
      </c>
      <c r="J43" s="952">
        <f t="shared" si="5"/>
        <v>19189</v>
      </c>
      <c r="K43" s="726"/>
      <c r="L43" s="726"/>
      <c r="M43" s="726">
        <v>71071</v>
      </c>
      <c r="N43" s="726"/>
      <c r="O43" s="726"/>
      <c r="P43" s="726"/>
      <c r="Q43" s="952">
        <f t="shared" si="0"/>
        <v>0</v>
      </c>
      <c r="R43" s="952">
        <f t="shared" si="0"/>
        <v>0</v>
      </c>
      <c r="S43" s="952">
        <f t="shared" si="0"/>
        <v>71071</v>
      </c>
      <c r="T43" s="952">
        <f t="shared" si="4"/>
        <v>0</v>
      </c>
      <c r="U43" s="952">
        <f t="shared" si="4"/>
        <v>0</v>
      </c>
      <c r="V43" s="954">
        <f t="shared" si="4"/>
        <v>90260</v>
      </c>
    </row>
    <row r="44" spans="1:22" ht="15" customHeight="1" x14ac:dyDescent="0.2">
      <c r="A44" s="993" t="s">
        <v>878</v>
      </c>
      <c r="B44" s="994">
        <v>0</v>
      </c>
      <c r="C44" s="726">
        <v>0</v>
      </c>
      <c r="D44" s="726">
        <v>0</v>
      </c>
      <c r="E44" s="726"/>
      <c r="F44" s="726"/>
      <c r="G44" s="726"/>
      <c r="H44" s="952">
        <f t="shared" si="5"/>
        <v>0</v>
      </c>
      <c r="I44" s="952">
        <f t="shared" si="5"/>
        <v>0</v>
      </c>
      <c r="J44" s="952">
        <f t="shared" si="5"/>
        <v>0</v>
      </c>
      <c r="K44" s="726">
        <v>85000</v>
      </c>
      <c r="L44" s="726">
        <v>85000</v>
      </c>
      <c r="M44" s="726"/>
      <c r="N44" s="726"/>
      <c r="O44" s="726"/>
      <c r="P44" s="726"/>
      <c r="Q44" s="952">
        <f t="shared" si="0"/>
        <v>85000</v>
      </c>
      <c r="R44" s="952">
        <f t="shared" si="0"/>
        <v>85000</v>
      </c>
      <c r="S44" s="952">
        <f t="shared" si="0"/>
        <v>0</v>
      </c>
      <c r="T44" s="952">
        <f t="shared" si="4"/>
        <v>85000</v>
      </c>
      <c r="U44" s="952">
        <f t="shared" si="4"/>
        <v>85000</v>
      </c>
      <c r="V44" s="954">
        <f t="shared" si="4"/>
        <v>0</v>
      </c>
    </row>
    <row r="45" spans="1:22" ht="15" customHeight="1" x14ac:dyDescent="0.2">
      <c r="A45" s="993" t="s">
        <v>1457</v>
      </c>
      <c r="B45" s="994">
        <v>0</v>
      </c>
      <c r="C45" s="726">
        <v>0</v>
      </c>
      <c r="D45" s="726">
        <v>0</v>
      </c>
      <c r="E45" s="726"/>
      <c r="F45" s="726"/>
      <c r="G45" s="726"/>
      <c r="H45" s="952">
        <f t="shared" si="5"/>
        <v>0</v>
      </c>
      <c r="I45" s="952">
        <f t="shared" si="5"/>
        <v>0</v>
      </c>
      <c r="J45" s="952">
        <f t="shared" si="5"/>
        <v>0</v>
      </c>
      <c r="K45" s="726">
        <v>619500</v>
      </c>
      <c r="L45" s="726">
        <v>619500</v>
      </c>
      <c r="M45" s="726">
        <v>619500</v>
      </c>
      <c r="N45" s="726"/>
      <c r="O45" s="726"/>
      <c r="P45" s="726"/>
      <c r="Q45" s="952">
        <f t="shared" si="0"/>
        <v>619500</v>
      </c>
      <c r="R45" s="952">
        <f t="shared" si="0"/>
        <v>619500</v>
      </c>
      <c r="S45" s="952">
        <f t="shared" si="0"/>
        <v>619500</v>
      </c>
      <c r="T45" s="952">
        <f t="shared" si="4"/>
        <v>619500</v>
      </c>
      <c r="U45" s="952">
        <f t="shared" si="4"/>
        <v>619500</v>
      </c>
      <c r="V45" s="954">
        <f t="shared" si="4"/>
        <v>619500</v>
      </c>
    </row>
    <row r="46" spans="1:22" ht="15" customHeight="1" x14ac:dyDescent="0.2">
      <c r="A46" s="993" t="s">
        <v>1458</v>
      </c>
      <c r="B46" s="994"/>
      <c r="C46" s="726"/>
      <c r="D46" s="726"/>
      <c r="E46" s="726"/>
      <c r="F46" s="726"/>
      <c r="G46" s="726"/>
      <c r="H46" s="952">
        <f t="shared" si="5"/>
        <v>0</v>
      </c>
      <c r="I46" s="952">
        <f t="shared" si="5"/>
        <v>0</v>
      </c>
      <c r="J46" s="952">
        <f t="shared" si="5"/>
        <v>0</v>
      </c>
      <c r="K46" s="726"/>
      <c r="L46" s="726">
        <v>97370</v>
      </c>
      <c r="M46" s="726">
        <v>97370</v>
      </c>
      <c r="N46" s="726"/>
      <c r="O46" s="726"/>
      <c r="P46" s="726"/>
      <c r="Q46" s="952">
        <f t="shared" si="0"/>
        <v>0</v>
      </c>
      <c r="R46" s="952">
        <f t="shared" si="0"/>
        <v>97370</v>
      </c>
      <c r="S46" s="952">
        <f t="shared" si="0"/>
        <v>97370</v>
      </c>
      <c r="T46" s="952">
        <f t="shared" si="4"/>
        <v>0</v>
      </c>
      <c r="U46" s="952">
        <f t="shared" si="4"/>
        <v>97370</v>
      </c>
      <c r="V46" s="954">
        <f t="shared" si="4"/>
        <v>97370</v>
      </c>
    </row>
    <row r="47" spans="1:22" ht="15" customHeight="1" x14ac:dyDescent="0.2">
      <c r="A47" s="993" t="s">
        <v>1459</v>
      </c>
      <c r="B47" s="994"/>
      <c r="C47" s="726"/>
      <c r="D47" s="726"/>
      <c r="E47" s="726"/>
      <c r="F47" s="726"/>
      <c r="G47" s="726"/>
      <c r="H47" s="952">
        <f t="shared" si="5"/>
        <v>0</v>
      </c>
      <c r="I47" s="952">
        <f t="shared" si="5"/>
        <v>0</v>
      </c>
      <c r="J47" s="952">
        <f t="shared" si="5"/>
        <v>0</v>
      </c>
      <c r="K47" s="726"/>
      <c r="L47" s="726"/>
      <c r="M47" s="726">
        <v>54500</v>
      </c>
      <c r="N47" s="726"/>
      <c r="O47" s="726"/>
      <c r="P47" s="726"/>
      <c r="Q47" s="952">
        <f t="shared" si="0"/>
        <v>0</v>
      </c>
      <c r="R47" s="952">
        <f t="shared" si="0"/>
        <v>0</v>
      </c>
      <c r="S47" s="952">
        <f t="shared" si="0"/>
        <v>54500</v>
      </c>
      <c r="T47" s="952">
        <f t="shared" si="4"/>
        <v>0</v>
      </c>
      <c r="U47" s="952">
        <f t="shared" si="4"/>
        <v>0</v>
      </c>
      <c r="V47" s="954">
        <f t="shared" si="4"/>
        <v>54500</v>
      </c>
    </row>
    <row r="48" spans="1:22" ht="15" customHeight="1" x14ac:dyDescent="0.2">
      <c r="A48" s="993" t="s">
        <v>1460</v>
      </c>
      <c r="B48" s="994">
        <v>0</v>
      </c>
      <c r="C48" s="726">
        <v>100335</v>
      </c>
      <c r="D48" s="726">
        <v>100335</v>
      </c>
      <c r="E48" s="726"/>
      <c r="F48" s="726"/>
      <c r="G48" s="726"/>
      <c r="H48" s="952">
        <f t="shared" si="5"/>
        <v>0</v>
      </c>
      <c r="I48" s="952">
        <f t="shared" si="5"/>
        <v>100335</v>
      </c>
      <c r="J48" s="952">
        <f t="shared" si="5"/>
        <v>100335</v>
      </c>
      <c r="K48" s="726"/>
      <c r="L48" s="726">
        <v>371609</v>
      </c>
      <c r="M48" s="726">
        <v>371610</v>
      </c>
      <c r="N48" s="726"/>
      <c r="O48" s="726"/>
      <c r="P48" s="726"/>
      <c r="Q48" s="952">
        <f t="shared" si="0"/>
        <v>0</v>
      </c>
      <c r="R48" s="952">
        <f t="shared" si="0"/>
        <v>371609</v>
      </c>
      <c r="S48" s="952">
        <f t="shared" si="0"/>
        <v>371610</v>
      </c>
      <c r="T48" s="952">
        <f t="shared" si="4"/>
        <v>0</v>
      </c>
      <c r="U48" s="952">
        <f t="shared" si="4"/>
        <v>471944</v>
      </c>
      <c r="V48" s="954">
        <f t="shared" si="4"/>
        <v>471945</v>
      </c>
    </row>
    <row r="49" spans="1:22" ht="24.75" customHeight="1" x14ac:dyDescent="0.2">
      <c r="A49" s="993" t="s">
        <v>879</v>
      </c>
      <c r="B49" s="994">
        <v>0</v>
      </c>
      <c r="C49" s="726">
        <v>34818</v>
      </c>
      <c r="D49" s="726"/>
      <c r="E49" s="726"/>
      <c r="F49" s="726"/>
      <c r="G49" s="726"/>
      <c r="H49" s="952">
        <f t="shared" si="5"/>
        <v>0</v>
      </c>
      <c r="I49" s="952">
        <f t="shared" si="5"/>
        <v>34818</v>
      </c>
      <c r="J49" s="952">
        <f t="shared" si="5"/>
        <v>0</v>
      </c>
      <c r="K49" s="726">
        <v>0</v>
      </c>
      <c r="L49" s="726">
        <v>0</v>
      </c>
      <c r="M49" s="726"/>
      <c r="N49" s="726"/>
      <c r="O49" s="726"/>
      <c r="P49" s="726"/>
      <c r="Q49" s="952">
        <f t="shared" si="0"/>
        <v>0</v>
      </c>
      <c r="R49" s="952">
        <f t="shared" si="0"/>
        <v>0</v>
      </c>
      <c r="S49" s="952">
        <f t="shared" si="0"/>
        <v>0</v>
      </c>
      <c r="T49" s="952">
        <f t="shared" si="4"/>
        <v>0</v>
      </c>
      <c r="U49" s="952">
        <f t="shared" si="4"/>
        <v>34818</v>
      </c>
      <c r="V49" s="954">
        <f t="shared" si="4"/>
        <v>0</v>
      </c>
    </row>
    <row r="50" spans="1:22" ht="25.5" customHeight="1" x14ac:dyDescent="0.2">
      <c r="A50" s="133" t="s">
        <v>880</v>
      </c>
      <c r="B50" s="726"/>
      <c r="C50" s="726"/>
      <c r="D50" s="726"/>
      <c r="E50" s="956"/>
      <c r="F50" s="956"/>
      <c r="G50" s="956"/>
      <c r="H50" s="951"/>
      <c r="I50" s="951"/>
      <c r="J50" s="726">
        <f t="shared" ref="J50" si="6">H50+I50</f>
        <v>0</v>
      </c>
      <c r="K50" s="951"/>
      <c r="L50" s="951"/>
      <c r="M50" s="951"/>
      <c r="N50" s="952"/>
      <c r="O50" s="960">
        <v>17693</v>
      </c>
      <c r="P50" s="960">
        <v>17693</v>
      </c>
      <c r="Q50" s="960">
        <f t="shared" ref="Q50" si="7">N50+E50</f>
        <v>0</v>
      </c>
      <c r="R50" s="960">
        <v>17693</v>
      </c>
      <c r="S50" s="952">
        <f t="shared" si="0"/>
        <v>17693</v>
      </c>
      <c r="T50" s="955"/>
      <c r="U50" s="952">
        <f t="shared" si="4"/>
        <v>17693</v>
      </c>
      <c r="V50" s="954">
        <f t="shared" si="4"/>
        <v>17693</v>
      </c>
    </row>
    <row r="51" spans="1:22" ht="15" customHeight="1" thickBot="1" x14ac:dyDescent="0.25">
      <c r="A51" s="27" t="s">
        <v>871</v>
      </c>
      <c r="B51" s="998">
        <v>0</v>
      </c>
      <c r="C51" s="996">
        <v>38473</v>
      </c>
      <c r="D51" s="996"/>
      <c r="E51" s="996"/>
      <c r="F51" s="996"/>
      <c r="G51" s="996"/>
      <c r="H51" s="997">
        <f t="shared" si="5"/>
        <v>0</v>
      </c>
      <c r="I51" s="997">
        <f t="shared" si="5"/>
        <v>38473</v>
      </c>
      <c r="J51" s="997">
        <f t="shared" si="5"/>
        <v>0</v>
      </c>
      <c r="K51" s="996">
        <v>0</v>
      </c>
      <c r="L51" s="996">
        <v>0</v>
      </c>
      <c r="M51" s="996"/>
      <c r="N51" s="996"/>
      <c r="O51" s="726"/>
      <c r="P51" s="726"/>
      <c r="Q51" s="952">
        <f t="shared" ref="Q51:S51" si="8">K51+N51</f>
        <v>0</v>
      </c>
      <c r="R51" s="952">
        <f t="shared" si="8"/>
        <v>0</v>
      </c>
      <c r="S51" s="952">
        <f t="shared" si="8"/>
        <v>0</v>
      </c>
      <c r="T51" s="952">
        <f t="shared" ref="T51:V51" si="9">Q51+H51</f>
        <v>0</v>
      </c>
      <c r="U51" s="952">
        <f t="shared" si="9"/>
        <v>38473</v>
      </c>
      <c r="V51" s="954">
        <f t="shared" si="9"/>
        <v>0</v>
      </c>
    </row>
    <row r="52" spans="1:22" s="151" customFormat="1" ht="15" customHeight="1" thickBot="1" x14ac:dyDescent="0.25">
      <c r="A52" s="55" t="s">
        <v>22</v>
      </c>
      <c r="B52" s="966">
        <f t="shared" ref="B52:V52" si="10">SUM(B27:B51)</f>
        <v>326800</v>
      </c>
      <c r="C52" s="966">
        <f t="shared" si="10"/>
        <v>452636</v>
      </c>
      <c r="D52" s="966">
        <f t="shared" si="10"/>
        <v>331260</v>
      </c>
      <c r="E52" s="966">
        <f t="shared" si="10"/>
        <v>0</v>
      </c>
      <c r="F52" s="966">
        <f t="shared" si="10"/>
        <v>0</v>
      </c>
      <c r="G52" s="966">
        <f t="shared" si="10"/>
        <v>0</v>
      </c>
      <c r="H52" s="966">
        <f t="shared" si="10"/>
        <v>326800</v>
      </c>
      <c r="I52" s="966">
        <f t="shared" si="10"/>
        <v>452636</v>
      </c>
      <c r="J52" s="966">
        <f t="shared" si="10"/>
        <v>331260</v>
      </c>
      <c r="K52" s="966">
        <f t="shared" si="10"/>
        <v>2498870</v>
      </c>
      <c r="L52" s="966">
        <f t="shared" si="10"/>
        <v>2689849</v>
      </c>
      <c r="M52" s="966">
        <f t="shared" si="10"/>
        <v>2674981</v>
      </c>
      <c r="N52" s="966">
        <f t="shared" si="10"/>
        <v>0</v>
      </c>
      <c r="O52" s="966">
        <f t="shared" si="10"/>
        <v>17693</v>
      </c>
      <c r="P52" s="966">
        <f t="shared" si="10"/>
        <v>17693</v>
      </c>
      <c r="Q52" s="966">
        <f t="shared" si="10"/>
        <v>2498870</v>
      </c>
      <c r="R52" s="966">
        <f t="shared" si="10"/>
        <v>2707542</v>
      </c>
      <c r="S52" s="966">
        <f t="shared" si="10"/>
        <v>2692674</v>
      </c>
      <c r="T52" s="966">
        <f t="shared" si="10"/>
        <v>2825670</v>
      </c>
      <c r="U52" s="966">
        <f t="shared" si="10"/>
        <v>3160178</v>
      </c>
      <c r="V52" s="967">
        <f t="shared" si="10"/>
        <v>3023934</v>
      </c>
    </row>
    <row r="53" spans="1:22" s="151" customFormat="1" ht="15" customHeight="1" thickBot="1" x14ac:dyDescent="0.25">
      <c r="A53" s="55" t="s">
        <v>34</v>
      </c>
      <c r="B53" s="966">
        <f t="shared" ref="B53:G53" si="11">B52+B25</f>
        <v>2160300</v>
      </c>
      <c r="C53" s="966">
        <f t="shared" si="11"/>
        <v>2568692</v>
      </c>
      <c r="D53" s="966">
        <f t="shared" si="11"/>
        <v>1921279</v>
      </c>
      <c r="E53" s="966">
        <f t="shared" si="11"/>
        <v>0</v>
      </c>
      <c r="F53" s="966">
        <f t="shared" si="11"/>
        <v>0</v>
      </c>
      <c r="G53" s="966">
        <f t="shared" si="11"/>
        <v>0</v>
      </c>
      <c r="H53" s="966">
        <f>B53+E53</f>
        <v>2160300</v>
      </c>
      <c r="I53" s="966">
        <f>C53+F53</f>
        <v>2568692</v>
      </c>
      <c r="J53" s="966">
        <f>D53+G53</f>
        <v>1921279</v>
      </c>
      <c r="K53" s="966">
        <f t="shared" ref="K53:P53" si="12">K52+K25</f>
        <v>2498870</v>
      </c>
      <c r="L53" s="966">
        <f t="shared" si="12"/>
        <v>2689849</v>
      </c>
      <c r="M53" s="966">
        <f t="shared" si="12"/>
        <v>2674981</v>
      </c>
      <c r="N53" s="966">
        <f t="shared" si="12"/>
        <v>0</v>
      </c>
      <c r="O53" s="966">
        <f t="shared" si="12"/>
        <v>17693</v>
      </c>
      <c r="P53" s="966">
        <f t="shared" si="12"/>
        <v>17693</v>
      </c>
      <c r="Q53" s="966">
        <f>K53+N53</f>
        <v>2498870</v>
      </c>
      <c r="R53" s="966">
        <f>L53+O53</f>
        <v>2707542</v>
      </c>
      <c r="S53" s="966">
        <f>M53+P53</f>
        <v>2692674</v>
      </c>
      <c r="T53" s="966">
        <f>Q53+H53</f>
        <v>4659170</v>
      </c>
      <c r="U53" s="966">
        <f>R53+I53</f>
        <v>5276234</v>
      </c>
      <c r="V53" s="967">
        <f>S53+J53</f>
        <v>4613953</v>
      </c>
    </row>
    <row r="54" spans="1:22" x14ac:dyDescent="0.2">
      <c r="A54" s="999"/>
      <c r="B54" s="969"/>
      <c r="C54" s="969"/>
      <c r="D54" s="969"/>
      <c r="E54" s="969"/>
      <c r="F54" s="969"/>
      <c r="G54" s="969"/>
    </row>
    <row r="55" spans="1:22" x14ac:dyDescent="0.2">
      <c r="A55" s="999"/>
      <c r="B55" s="969"/>
      <c r="C55" s="969"/>
      <c r="D55" s="969"/>
      <c r="E55" s="969"/>
      <c r="F55" s="969"/>
      <c r="G55" s="969"/>
    </row>
    <row r="56" spans="1:22" x14ac:dyDescent="0.2">
      <c r="A56" s="1000"/>
      <c r="B56" s="969"/>
      <c r="C56" s="969"/>
      <c r="D56" s="969"/>
      <c r="E56" s="969"/>
      <c r="F56" s="969"/>
      <c r="G56" s="969"/>
      <c r="K56" s="1006"/>
    </row>
    <row r="57" spans="1:22" x14ac:dyDescent="0.2">
      <c r="A57" s="1000"/>
      <c r="B57" s="969"/>
      <c r="C57" s="969"/>
      <c r="D57" s="969"/>
      <c r="E57" s="969"/>
      <c r="F57" s="969"/>
      <c r="G57" s="969"/>
    </row>
    <row r="58" spans="1:22" x14ac:dyDescent="0.2">
      <c r="A58" s="1000"/>
      <c r="B58" s="969"/>
      <c r="C58" s="969"/>
      <c r="D58" s="969"/>
      <c r="E58" s="969"/>
      <c r="F58" s="969"/>
      <c r="G58" s="969"/>
    </row>
    <row r="59" spans="1:22" x14ac:dyDescent="0.2">
      <c r="A59" s="1000"/>
      <c r="B59" s="969"/>
      <c r="C59" s="969"/>
      <c r="D59" s="969"/>
      <c r="E59" s="969"/>
      <c r="F59" s="969"/>
      <c r="G59" s="969"/>
    </row>
    <row r="60" spans="1:22" x14ac:dyDescent="0.2">
      <c r="A60" s="1000"/>
      <c r="B60" s="969"/>
      <c r="C60" s="969"/>
      <c r="D60" s="969"/>
      <c r="E60" s="969"/>
      <c r="F60" s="969"/>
      <c r="G60" s="969"/>
    </row>
    <row r="61" spans="1:22" x14ac:dyDescent="0.2">
      <c r="A61" s="1001"/>
      <c r="B61" s="969"/>
      <c r="C61" s="969"/>
      <c r="D61" s="969"/>
      <c r="E61" s="969"/>
      <c r="F61" s="969"/>
      <c r="G61" s="969"/>
    </row>
    <row r="62" spans="1:22" x14ac:dyDescent="0.2">
      <c r="A62" s="1001"/>
      <c r="B62" s="969"/>
      <c r="C62" s="969"/>
      <c r="D62" s="969"/>
      <c r="E62" s="969"/>
      <c r="F62" s="969"/>
      <c r="G62" s="969"/>
    </row>
    <row r="63" spans="1:22" x14ac:dyDescent="0.2">
      <c r="A63" s="1001"/>
      <c r="B63" s="969"/>
      <c r="C63" s="969"/>
      <c r="D63" s="969"/>
      <c r="E63" s="969"/>
      <c r="F63" s="969"/>
      <c r="G63" s="969"/>
    </row>
    <row r="64" spans="1:22" x14ac:dyDescent="0.2">
      <c r="A64" s="1001"/>
      <c r="B64" s="969"/>
      <c r="C64" s="969"/>
      <c r="D64" s="969"/>
      <c r="E64" s="969"/>
      <c r="F64" s="969"/>
      <c r="G64" s="969"/>
    </row>
    <row r="65" spans="1:20" x14ac:dyDescent="0.2">
      <c r="A65" s="1002"/>
      <c r="B65" s="756"/>
      <c r="C65" s="756"/>
      <c r="D65" s="756"/>
      <c r="E65" s="756"/>
      <c r="F65" s="756"/>
      <c r="G65" s="756"/>
    </row>
    <row r="66" spans="1:20" x14ac:dyDescent="0.2">
      <c r="A66" s="1002"/>
      <c r="B66" s="756"/>
      <c r="C66" s="756"/>
      <c r="D66" s="756"/>
      <c r="E66" s="756"/>
      <c r="F66" s="756"/>
      <c r="G66" s="756"/>
    </row>
    <row r="67" spans="1:20" x14ac:dyDescent="0.2">
      <c r="A67" s="1002"/>
      <c r="B67" s="756"/>
      <c r="C67" s="756"/>
      <c r="D67" s="756"/>
      <c r="E67" s="756"/>
      <c r="F67" s="756"/>
      <c r="G67" s="756"/>
    </row>
    <row r="68" spans="1:20" x14ac:dyDescent="0.2">
      <c r="A68" s="1002"/>
      <c r="B68" s="756"/>
      <c r="C68" s="756"/>
      <c r="D68" s="756"/>
      <c r="E68" s="756"/>
      <c r="F68" s="756"/>
      <c r="G68" s="756"/>
    </row>
    <row r="69" spans="1:20" x14ac:dyDescent="0.2">
      <c r="A69" s="1002"/>
      <c r="B69" s="756"/>
      <c r="C69" s="756"/>
      <c r="D69" s="756"/>
      <c r="E69" s="756"/>
      <c r="F69" s="756"/>
      <c r="G69" s="756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</row>
    <row r="70" spans="1:20" x14ac:dyDescent="0.2">
      <c r="A70" s="1002"/>
      <c r="B70" s="756"/>
      <c r="C70" s="756"/>
      <c r="D70" s="756"/>
      <c r="E70" s="756"/>
      <c r="F70" s="756"/>
      <c r="G70" s="756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</row>
    <row r="71" spans="1:20" x14ac:dyDescent="0.2">
      <c r="A71" s="1002"/>
      <c r="B71" s="756"/>
      <c r="C71" s="756"/>
      <c r="D71" s="756"/>
      <c r="E71" s="756"/>
      <c r="F71" s="756"/>
      <c r="G71" s="756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</row>
    <row r="72" spans="1:20" x14ac:dyDescent="0.2">
      <c r="A72" s="1002"/>
      <c r="B72" s="756"/>
      <c r="C72" s="756"/>
      <c r="D72" s="756"/>
      <c r="E72" s="756"/>
      <c r="F72" s="756"/>
      <c r="G72" s="756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</row>
    <row r="73" spans="1:20" x14ac:dyDescent="0.2">
      <c r="A73" s="1002"/>
      <c r="B73" s="756"/>
      <c r="C73" s="756"/>
      <c r="D73" s="756"/>
      <c r="E73" s="756"/>
      <c r="F73" s="756"/>
      <c r="G73" s="756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</row>
    <row r="74" spans="1:20" x14ac:dyDescent="0.2">
      <c r="A74" s="1002"/>
      <c r="B74" s="756"/>
      <c r="C74" s="756"/>
      <c r="D74" s="756"/>
      <c r="E74" s="756"/>
      <c r="F74" s="756"/>
      <c r="G74" s="756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</row>
    <row r="75" spans="1:20" x14ac:dyDescent="0.2">
      <c r="A75" s="1002"/>
      <c r="B75" s="756"/>
      <c r="C75" s="756"/>
      <c r="D75" s="756"/>
      <c r="E75" s="756"/>
      <c r="F75" s="756"/>
      <c r="G75" s="756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</row>
    <row r="76" spans="1:20" x14ac:dyDescent="0.2">
      <c r="A76" s="1002"/>
      <c r="B76" s="756"/>
      <c r="C76" s="756"/>
      <c r="D76" s="756"/>
      <c r="E76" s="756"/>
      <c r="F76" s="756"/>
      <c r="G76" s="756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</row>
    <row r="77" spans="1:20" x14ac:dyDescent="0.2">
      <c r="A77" s="1002"/>
      <c r="B77" s="756"/>
      <c r="C77" s="756"/>
      <c r="D77" s="756"/>
      <c r="E77" s="756"/>
      <c r="F77" s="756"/>
      <c r="G77" s="756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</row>
    <row r="78" spans="1:20" x14ac:dyDescent="0.2">
      <c r="A78" s="1002"/>
      <c r="B78" s="756"/>
      <c r="C78" s="756"/>
      <c r="D78" s="756"/>
      <c r="E78" s="756"/>
      <c r="F78" s="756"/>
      <c r="G78" s="756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</row>
    <row r="79" spans="1:20" x14ac:dyDescent="0.2">
      <c r="A79" s="1002"/>
      <c r="B79" s="756"/>
      <c r="C79" s="756"/>
      <c r="D79" s="756"/>
      <c r="E79" s="756"/>
      <c r="F79" s="756"/>
      <c r="G79" s="756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</row>
    <row r="80" spans="1:20" x14ac:dyDescent="0.2">
      <c r="A80" s="1002"/>
      <c r="B80" s="756"/>
      <c r="C80" s="756"/>
      <c r="D80" s="756"/>
      <c r="E80" s="756"/>
      <c r="F80" s="756"/>
      <c r="G80" s="756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</row>
    <row r="81" spans="1:20" x14ac:dyDescent="0.2">
      <c r="A81" s="1002"/>
      <c r="B81" s="756"/>
      <c r="C81" s="756"/>
      <c r="D81" s="756"/>
      <c r="E81" s="756"/>
      <c r="F81" s="756"/>
      <c r="G81" s="756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</row>
    <row r="82" spans="1:20" x14ac:dyDescent="0.2">
      <c r="A82" s="1002"/>
      <c r="B82" s="756"/>
      <c r="C82" s="756"/>
      <c r="D82" s="756"/>
      <c r="E82" s="756"/>
      <c r="F82" s="756"/>
      <c r="G82" s="756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</row>
    <row r="83" spans="1:20" x14ac:dyDescent="0.2">
      <c r="A83" s="1002"/>
      <c r="B83" s="756"/>
      <c r="C83" s="756"/>
      <c r="D83" s="756"/>
      <c r="E83" s="756"/>
      <c r="F83" s="756"/>
      <c r="G83" s="756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</row>
    <row r="84" spans="1:20" x14ac:dyDescent="0.2">
      <c r="A84" s="1002"/>
      <c r="B84" s="756"/>
      <c r="C84" s="756"/>
      <c r="D84" s="756"/>
      <c r="E84" s="756"/>
      <c r="F84" s="756"/>
      <c r="G84" s="756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</row>
    <row r="85" spans="1:20" x14ac:dyDescent="0.2">
      <c r="A85" s="1002"/>
      <c r="B85" s="756"/>
      <c r="C85" s="756"/>
      <c r="D85" s="756"/>
      <c r="E85" s="756"/>
      <c r="F85" s="756"/>
      <c r="G85" s="756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</row>
    <row r="86" spans="1:20" x14ac:dyDescent="0.2">
      <c r="A86" s="1002"/>
      <c r="B86" s="756"/>
      <c r="C86" s="756"/>
      <c r="D86" s="756"/>
      <c r="E86" s="756"/>
      <c r="F86" s="756"/>
      <c r="G86" s="756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</row>
    <row r="87" spans="1:20" x14ac:dyDescent="0.2">
      <c r="A87" s="1002"/>
      <c r="B87" s="756"/>
      <c r="C87" s="756"/>
      <c r="D87" s="756"/>
      <c r="E87" s="756"/>
      <c r="F87" s="756"/>
      <c r="G87" s="756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</row>
    <row r="88" spans="1:20" x14ac:dyDescent="0.2">
      <c r="A88" s="1002"/>
      <c r="B88" s="756"/>
      <c r="C88" s="756"/>
      <c r="D88" s="756"/>
      <c r="E88" s="756"/>
      <c r="F88" s="756"/>
      <c r="G88" s="756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</row>
    <row r="89" spans="1:20" x14ac:dyDescent="0.2">
      <c r="A89" s="1002"/>
      <c r="B89" s="756"/>
      <c r="C89" s="756"/>
      <c r="D89" s="756"/>
      <c r="E89" s="756"/>
      <c r="F89" s="756"/>
      <c r="G89" s="756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</row>
    <row r="90" spans="1:20" x14ac:dyDescent="0.2">
      <c r="A90" s="1002"/>
      <c r="B90" s="756"/>
      <c r="C90" s="756"/>
      <c r="D90" s="756"/>
      <c r="E90" s="756"/>
      <c r="F90" s="756"/>
      <c r="G90" s="756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</row>
    <row r="91" spans="1:20" x14ac:dyDescent="0.2">
      <c r="A91" s="1002"/>
      <c r="B91" s="756"/>
      <c r="C91" s="756"/>
      <c r="D91" s="756"/>
      <c r="E91" s="756"/>
      <c r="F91" s="756"/>
      <c r="G91" s="756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</row>
    <row r="92" spans="1:20" x14ac:dyDescent="0.2">
      <c r="A92" s="1709"/>
      <c r="B92" s="1709"/>
      <c r="C92" s="1002"/>
      <c r="D92" s="1002"/>
      <c r="E92" s="1002"/>
      <c r="F92" s="1002"/>
      <c r="G92" s="1002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</row>
    <row r="93" spans="1:20" x14ac:dyDescent="0.2">
      <c r="A93" s="1003"/>
      <c r="B93" s="756"/>
      <c r="C93" s="756"/>
      <c r="D93" s="756"/>
      <c r="E93" s="756"/>
      <c r="F93" s="756"/>
      <c r="G93" s="756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</row>
    <row r="94" spans="1:20" x14ac:dyDescent="0.2">
      <c r="A94" s="1000"/>
      <c r="B94" s="969"/>
      <c r="C94" s="969"/>
      <c r="D94" s="969"/>
      <c r="E94" s="969"/>
      <c r="F94" s="969"/>
      <c r="G94" s="969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</row>
    <row r="95" spans="1:20" x14ac:dyDescent="0.2">
      <c r="A95" s="1000"/>
      <c r="B95" s="969"/>
      <c r="C95" s="969"/>
      <c r="D95" s="969"/>
      <c r="E95" s="969"/>
      <c r="F95" s="969"/>
      <c r="G95" s="969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</row>
    <row r="96" spans="1:20" x14ac:dyDescent="0.2">
      <c r="A96" s="1000"/>
      <c r="B96" s="969"/>
      <c r="C96" s="969"/>
      <c r="D96" s="969"/>
      <c r="E96" s="969"/>
      <c r="F96" s="969"/>
      <c r="G96" s="969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</row>
    <row r="97" spans="1:20" x14ac:dyDescent="0.2">
      <c r="A97" s="1000"/>
      <c r="B97" s="969"/>
      <c r="C97" s="969"/>
      <c r="D97" s="969"/>
      <c r="E97" s="969"/>
      <c r="F97" s="969"/>
      <c r="G97" s="969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</row>
    <row r="98" spans="1:20" x14ac:dyDescent="0.2">
      <c r="A98" s="1004"/>
      <c r="B98" s="969"/>
      <c r="C98" s="969"/>
      <c r="D98" s="969"/>
      <c r="E98" s="969"/>
      <c r="F98" s="969"/>
      <c r="G98" s="969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</row>
    <row r="99" spans="1:20" ht="56.25" customHeight="1" x14ac:dyDescent="0.2">
      <c r="A99" s="1000"/>
      <c r="B99" s="969"/>
      <c r="C99" s="969"/>
      <c r="D99" s="969"/>
      <c r="E99" s="969"/>
      <c r="F99" s="969"/>
      <c r="G99" s="969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</row>
    <row r="100" spans="1:20" x14ac:dyDescent="0.2">
      <c r="A100" s="1000"/>
      <c r="B100" s="969"/>
      <c r="C100" s="969"/>
      <c r="D100" s="969"/>
      <c r="E100" s="969"/>
      <c r="F100" s="969"/>
      <c r="G100" s="969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</row>
    <row r="101" spans="1:20" x14ac:dyDescent="0.2">
      <c r="A101" s="1000"/>
      <c r="B101" s="969"/>
      <c r="C101" s="969"/>
      <c r="D101" s="969"/>
      <c r="E101" s="969"/>
      <c r="F101" s="969"/>
      <c r="G101" s="969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</row>
    <row r="102" spans="1:20" x14ac:dyDescent="0.2">
      <c r="A102" s="1000"/>
      <c r="B102" s="969"/>
      <c r="C102" s="969"/>
      <c r="D102" s="969"/>
      <c r="E102" s="969"/>
      <c r="F102" s="969"/>
      <c r="G102" s="969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</row>
    <row r="103" spans="1:20" x14ac:dyDescent="0.2">
      <c r="A103" s="1000"/>
      <c r="B103" s="969"/>
      <c r="C103" s="969"/>
      <c r="D103" s="969"/>
      <c r="E103" s="969"/>
      <c r="F103" s="969"/>
      <c r="G103" s="969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</row>
    <row r="104" spans="1:20" x14ac:dyDescent="0.2">
      <c r="A104" s="1000"/>
      <c r="B104" s="969"/>
      <c r="C104" s="969"/>
      <c r="D104" s="969"/>
      <c r="E104" s="969"/>
      <c r="F104" s="969"/>
      <c r="G104" s="969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</row>
    <row r="105" spans="1:20" x14ac:dyDescent="0.2">
      <c r="A105" s="1000"/>
      <c r="B105" s="969"/>
      <c r="C105" s="969"/>
      <c r="D105" s="969"/>
      <c r="E105" s="969"/>
      <c r="F105" s="969"/>
      <c r="G105" s="969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</row>
    <row r="106" spans="1:20" x14ac:dyDescent="0.2">
      <c r="A106" s="1000"/>
      <c r="B106" s="969"/>
      <c r="C106" s="969"/>
      <c r="D106" s="969"/>
      <c r="E106" s="969"/>
      <c r="F106" s="969"/>
      <c r="G106" s="969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</row>
    <row r="107" spans="1:20" x14ac:dyDescent="0.2">
      <c r="A107" s="1004"/>
      <c r="B107" s="969"/>
      <c r="C107" s="969"/>
      <c r="D107" s="969"/>
      <c r="E107" s="969"/>
      <c r="F107" s="969"/>
      <c r="G107" s="969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</row>
    <row r="108" spans="1:20" x14ac:dyDescent="0.2">
      <c r="A108" s="1000"/>
      <c r="B108" s="969"/>
      <c r="C108" s="969"/>
      <c r="D108" s="969"/>
      <c r="E108" s="969"/>
      <c r="F108" s="969"/>
      <c r="G108" s="969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</row>
    <row r="109" spans="1:20" x14ac:dyDescent="0.2">
      <c r="A109" s="1000"/>
      <c r="B109" s="969"/>
      <c r="C109" s="969"/>
      <c r="D109" s="969"/>
      <c r="E109" s="969"/>
      <c r="F109" s="969"/>
      <c r="G109" s="969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</row>
    <row r="110" spans="1:20" x14ac:dyDescent="0.2">
      <c r="A110" s="1000"/>
      <c r="B110" s="969"/>
      <c r="C110" s="969"/>
      <c r="D110" s="969"/>
      <c r="E110" s="969"/>
      <c r="F110" s="969"/>
      <c r="G110" s="969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</row>
    <row r="111" spans="1:20" x14ac:dyDescent="0.2">
      <c r="A111" s="1000"/>
      <c r="B111" s="969"/>
      <c r="C111" s="969"/>
      <c r="D111" s="969"/>
      <c r="E111" s="969"/>
      <c r="F111" s="969"/>
      <c r="G111" s="969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</row>
    <row r="112" spans="1:20" x14ac:dyDescent="0.2">
      <c r="A112" s="1000"/>
      <c r="B112" s="969"/>
      <c r="C112" s="969"/>
      <c r="D112" s="969"/>
      <c r="E112" s="969"/>
      <c r="F112" s="969"/>
      <c r="G112" s="969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</row>
    <row r="113" spans="1:20" x14ac:dyDescent="0.2">
      <c r="A113" s="1000"/>
      <c r="B113" s="969"/>
      <c r="C113" s="969"/>
      <c r="D113" s="969"/>
      <c r="E113" s="969"/>
      <c r="F113" s="969"/>
      <c r="G113" s="969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</row>
    <row r="114" spans="1:20" x14ac:dyDescent="0.2">
      <c r="A114" s="1000"/>
      <c r="B114" s="969"/>
      <c r="C114" s="969"/>
      <c r="D114" s="969"/>
      <c r="E114" s="969"/>
      <c r="F114" s="969"/>
      <c r="G114" s="969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</row>
    <row r="115" spans="1:20" x14ac:dyDescent="0.2">
      <c r="A115" s="1000"/>
      <c r="B115" s="969"/>
      <c r="C115" s="969"/>
      <c r="D115" s="969"/>
      <c r="E115" s="969"/>
      <c r="F115" s="969"/>
      <c r="G115" s="969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</row>
    <row r="116" spans="1:20" x14ac:dyDescent="0.2">
      <c r="A116" s="999"/>
      <c r="B116" s="969"/>
      <c r="C116" s="969"/>
      <c r="D116" s="969"/>
      <c r="E116" s="969"/>
      <c r="F116" s="969"/>
      <c r="G116" s="969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</row>
    <row r="117" spans="1:20" x14ac:dyDescent="0.2">
      <c r="A117" s="999"/>
      <c r="B117" s="969"/>
      <c r="C117" s="969"/>
      <c r="D117" s="969"/>
      <c r="E117" s="969"/>
      <c r="F117" s="969"/>
      <c r="G117" s="969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</row>
    <row r="118" spans="1:20" x14ac:dyDescent="0.2">
      <c r="A118" s="999"/>
      <c r="B118" s="969"/>
      <c r="C118" s="969"/>
      <c r="D118" s="969"/>
      <c r="E118" s="969"/>
      <c r="F118" s="969"/>
      <c r="G118" s="969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</row>
    <row r="119" spans="1:20" x14ac:dyDescent="0.2">
      <c r="A119" s="999"/>
      <c r="B119" s="969"/>
      <c r="C119" s="969"/>
      <c r="D119" s="969"/>
      <c r="E119" s="969"/>
      <c r="F119" s="969"/>
      <c r="G119" s="969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</row>
    <row r="120" spans="1:20" x14ac:dyDescent="0.2">
      <c r="A120" s="999"/>
      <c r="B120" s="969"/>
      <c r="C120" s="969"/>
      <c r="D120" s="969"/>
      <c r="E120" s="969"/>
      <c r="F120" s="969"/>
      <c r="G120" s="969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</row>
    <row r="121" spans="1:20" x14ac:dyDescent="0.2">
      <c r="A121" s="999"/>
      <c r="B121" s="969"/>
      <c r="C121" s="969"/>
      <c r="D121" s="969"/>
      <c r="E121" s="969"/>
      <c r="F121" s="969"/>
      <c r="G121" s="969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</row>
    <row r="122" spans="1:20" x14ac:dyDescent="0.2">
      <c r="A122" s="999"/>
      <c r="B122" s="969"/>
      <c r="C122" s="969"/>
      <c r="D122" s="969"/>
      <c r="E122" s="969"/>
      <c r="F122" s="969"/>
      <c r="G122" s="969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</row>
    <row r="123" spans="1:20" x14ac:dyDescent="0.2">
      <c r="A123" s="999"/>
      <c r="B123" s="969"/>
      <c r="C123" s="969"/>
      <c r="D123" s="969"/>
      <c r="E123" s="969"/>
      <c r="F123" s="969"/>
      <c r="G123" s="969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</row>
    <row r="124" spans="1:20" x14ac:dyDescent="0.2">
      <c r="A124" s="999"/>
      <c r="B124" s="969"/>
      <c r="C124" s="969"/>
      <c r="D124" s="969"/>
      <c r="E124" s="969"/>
      <c r="F124" s="969"/>
      <c r="G124" s="969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</row>
    <row r="125" spans="1:20" x14ac:dyDescent="0.2">
      <c r="A125" s="999"/>
      <c r="B125" s="969"/>
      <c r="C125" s="969"/>
      <c r="D125" s="969"/>
      <c r="E125" s="969"/>
      <c r="F125" s="969"/>
      <c r="G125" s="969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</row>
    <row r="126" spans="1:20" x14ac:dyDescent="0.2">
      <c r="A126" s="999"/>
      <c r="B126" s="969"/>
      <c r="C126" s="969"/>
      <c r="D126" s="969"/>
      <c r="E126" s="969"/>
      <c r="F126" s="969"/>
      <c r="G126" s="969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</row>
    <row r="127" spans="1:20" x14ac:dyDescent="0.2">
      <c r="A127" s="999"/>
      <c r="B127" s="969"/>
      <c r="C127" s="969"/>
      <c r="D127" s="969"/>
      <c r="E127" s="969"/>
      <c r="F127" s="969"/>
      <c r="G127" s="969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</row>
    <row r="128" spans="1:20" x14ac:dyDescent="0.2">
      <c r="A128" s="999"/>
      <c r="B128" s="969"/>
      <c r="C128" s="969"/>
      <c r="D128" s="969"/>
      <c r="E128" s="969"/>
      <c r="F128" s="969"/>
      <c r="G128" s="969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</row>
    <row r="129" spans="1:20" x14ac:dyDescent="0.2">
      <c r="A129" s="999"/>
      <c r="B129" s="969"/>
      <c r="C129" s="969"/>
      <c r="D129" s="969"/>
      <c r="E129" s="969"/>
      <c r="F129" s="969"/>
      <c r="G129" s="969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</row>
    <row r="130" spans="1:20" x14ac:dyDescent="0.2">
      <c r="A130" s="999"/>
      <c r="B130" s="969"/>
      <c r="C130" s="969"/>
      <c r="D130" s="969"/>
      <c r="E130" s="969"/>
      <c r="F130" s="969"/>
      <c r="G130" s="969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</row>
    <row r="131" spans="1:20" x14ac:dyDescent="0.2">
      <c r="A131" s="999"/>
      <c r="B131" s="969"/>
      <c r="C131" s="969"/>
      <c r="D131" s="969"/>
      <c r="E131" s="969"/>
      <c r="F131" s="969"/>
      <c r="G131" s="969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</row>
    <row r="132" spans="1:20" x14ac:dyDescent="0.2">
      <c r="A132" s="999"/>
      <c r="B132" s="969"/>
      <c r="C132" s="969"/>
      <c r="D132" s="969"/>
      <c r="E132" s="969"/>
      <c r="F132" s="969"/>
      <c r="G132" s="969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</row>
    <row r="133" spans="1:20" x14ac:dyDescent="0.2">
      <c r="A133" s="999"/>
      <c r="B133" s="969"/>
      <c r="C133" s="969"/>
      <c r="D133" s="969"/>
      <c r="E133" s="969"/>
      <c r="F133" s="969"/>
      <c r="G133" s="969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</row>
    <row r="134" spans="1:20" x14ac:dyDescent="0.2">
      <c r="A134" s="999"/>
      <c r="B134" s="969"/>
      <c r="C134" s="969"/>
      <c r="D134" s="969"/>
      <c r="E134" s="969"/>
      <c r="F134" s="969"/>
      <c r="G134" s="969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</row>
    <row r="135" spans="1:20" x14ac:dyDescent="0.2">
      <c r="A135" s="999"/>
      <c r="B135" s="969"/>
      <c r="C135" s="969"/>
      <c r="D135" s="969"/>
      <c r="E135" s="969"/>
      <c r="F135" s="969"/>
      <c r="G135" s="969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</row>
    <row r="136" spans="1:20" x14ac:dyDescent="0.2">
      <c r="A136" s="999"/>
      <c r="B136" s="969"/>
      <c r="C136" s="969"/>
      <c r="D136" s="969"/>
      <c r="E136" s="969"/>
      <c r="F136" s="969"/>
      <c r="G136" s="969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</row>
    <row r="137" spans="1:20" x14ac:dyDescent="0.2">
      <c r="A137" s="999"/>
      <c r="B137" s="969"/>
      <c r="C137" s="969"/>
      <c r="D137" s="969"/>
      <c r="E137" s="969"/>
      <c r="F137" s="969"/>
      <c r="G137" s="969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</row>
    <row r="138" spans="1:20" x14ac:dyDescent="0.2">
      <c r="A138" s="999"/>
      <c r="B138" s="969"/>
      <c r="C138" s="969"/>
      <c r="D138" s="969"/>
      <c r="E138" s="969"/>
      <c r="F138" s="969"/>
      <c r="G138" s="969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</row>
    <row r="139" spans="1:20" x14ac:dyDescent="0.2">
      <c r="A139" s="999"/>
      <c r="B139" s="969"/>
      <c r="C139" s="969"/>
      <c r="D139" s="969"/>
      <c r="E139" s="969"/>
      <c r="F139" s="969"/>
      <c r="G139" s="969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</row>
    <row r="140" spans="1:20" x14ac:dyDescent="0.2">
      <c r="A140" s="999"/>
      <c r="B140" s="969"/>
      <c r="C140" s="969"/>
      <c r="D140" s="969"/>
      <c r="E140" s="969"/>
      <c r="F140" s="969"/>
      <c r="G140" s="969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</row>
    <row r="141" spans="1:20" x14ac:dyDescent="0.2">
      <c r="A141" s="999"/>
      <c r="B141" s="969"/>
      <c r="C141" s="969"/>
      <c r="D141" s="969"/>
      <c r="E141" s="969"/>
      <c r="F141" s="969"/>
      <c r="G141" s="969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</row>
    <row r="142" spans="1:20" x14ac:dyDescent="0.2">
      <c r="A142" s="999"/>
      <c r="B142" s="969"/>
      <c r="C142" s="969"/>
      <c r="D142" s="969"/>
      <c r="E142" s="969"/>
      <c r="F142" s="969"/>
      <c r="G142" s="969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</row>
    <row r="143" spans="1:20" x14ac:dyDescent="0.2">
      <c r="A143" s="999"/>
      <c r="B143" s="969"/>
      <c r="C143" s="969"/>
      <c r="D143" s="969"/>
      <c r="E143" s="969"/>
      <c r="F143" s="969"/>
      <c r="G143" s="969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</row>
    <row r="144" spans="1:20" x14ac:dyDescent="0.2">
      <c r="A144" s="999"/>
      <c r="B144" s="969"/>
      <c r="C144" s="969"/>
      <c r="D144" s="969"/>
      <c r="E144" s="969"/>
      <c r="F144" s="969"/>
      <c r="G144" s="969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</row>
    <row r="145" spans="1:20" x14ac:dyDescent="0.2">
      <c r="A145" s="999"/>
      <c r="B145" s="969"/>
      <c r="C145" s="969"/>
      <c r="D145" s="969"/>
      <c r="E145" s="969"/>
      <c r="F145" s="969"/>
      <c r="G145" s="969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</row>
    <row r="146" spans="1:20" x14ac:dyDescent="0.2">
      <c r="A146" s="999"/>
      <c r="B146" s="969"/>
      <c r="C146" s="969"/>
      <c r="D146" s="969"/>
      <c r="E146" s="969"/>
      <c r="F146" s="969"/>
      <c r="G146" s="969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</row>
    <row r="147" spans="1:20" x14ac:dyDescent="0.2">
      <c r="A147" s="1000"/>
      <c r="B147" s="969"/>
      <c r="C147" s="969"/>
      <c r="D147" s="969"/>
      <c r="E147" s="969"/>
      <c r="F147" s="969"/>
      <c r="G147" s="969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</row>
    <row r="148" spans="1:20" x14ac:dyDescent="0.2">
      <c r="A148" s="1000"/>
      <c r="B148" s="969"/>
      <c r="C148" s="969"/>
      <c r="D148" s="969"/>
      <c r="E148" s="969"/>
      <c r="F148" s="969"/>
      <c r="G148" s="969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</row>
    <row r="149" spans="1:20" x14ac:dyDescent="0.2">
      <c r="A149" s="1000"/>
      <c r="B149" s="969"/>
      <c r="C149" s="969"/>
      <c r="D149" s="969"/>
      <c r="E149" s="969"/>
      <c r="F149" s="969"/>
      <c r="G149" s="969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</row>
    <row r="150" spans="1:20" x14ac:dyDescent="0.2">
      <c r="A150" s="1000"/>
      <c r="B150" s="969"/>
      <c r="C150" s="969"/>
      <c r="D150" s="969"/>
      <c r="E150" s="969"/>
      <c r="F150" s="969"/>
      <c r="G150" s="969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</row>
    <row r="151" spans="1:20" x14ac:dyDescent="0.2">
      <c r="A151" s="1000"/>
      <c r="B151" s="969"/>
      <c r="C151" s="969"/>
      <c r="D151" s="969"/>
      <c r="E151" s="969"/>
      <c r="F151" s="969"/>
      <c r="G151" s="969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</row>
    <row r="152" spans="1:20" x14ac:dyDescent="0.2">
      <c r="A152" s="1000"/>
      <c r="B152" s="969"/>
      <c r="C152" s="969"/>
      <c r="D152" s="969"/>
      <c r="E152" s="969"/>
      <c r="F152" s="969"/>
      <c r="G152" s="969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</row>
    <row r="153" spans="1:20" x14ac:dyDescent="0.2">
      <c r="A153" s="1000"/>
      <c r="B153" s="969"/>
      <c r="C153" s="969"/>
      <c r="D153" s="969"/>
      <c r="E153" s="969"/>
      <c r="F153" s="969"/>
      <c r="G153" s="969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</row>
    <row r="154" spans="1:20" x14ac:dyDescent="0.2">
      <c r="A154" s="1000"/>
      <c r="B154" s="969"/>
      <c r="C154" s="969"/>
      <c r="D154" s="969"/>
      <c r="E154" s="969"/>
      <c r="F154" s="969"/>
      <c r="G154" s="969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</row>
    <row r="155" spans="1:20" x14ac:dyDescent="0.2">
      <c r="A155" s="1000"/>
      <c r="B155" s="969"/>
      <c r="C155" s="969"/>
      <c r="D155" s="969"/>
      <c r="E155" s="969"/>
      <c r="F155" s="969"/>
      <c r="G155" s="969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</row>
    <row r="156" spans="1:20" x14ac:dyDescent="0.2">
      <c r="A156" s="1000"/>
      <c r="B156" s="969"/>
      <c r="C156" s="969"/>
      <c r="D156" s="969"/>
      <c r="E156" s="969"/>
      <c r="F156" s="969"/>
      <c r="G156" s="969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</row>
    <row r="157" spans="1:20" x14ac:dyDescent="0.2">
      <c r="A157" s="1000"/>
      <c r="B157" s="969"/>
      <c r="C157" s="969"/>
      <c r="D157" s="969"/>
      <c r="E157" s="969"/>
      <c r="F157" s="969"/>
      <c r="G157" s="969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</row>
    <row r="158" spans="1:20" x14ac:dyDescent="0.2">
      <c r="A158" s="1000"/>
      <c r="B158" s="969"/>
      <c r="C158" s="969"/>
      <c r="D158" s="969"/>
      <c r="E158" s="969"/>
      <c r="F158" s="969"/>
      <c r="G158" s="969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</row>
    <row r="159" spans="1:20" x14ac:dyDescent="0.2">
      <c r="A159" s="1000"/>
      <c r="B159" s="969"/>
      <c r="C159" s="969"/>
      <c r="D159" s="969"/>
      <c r="E159" s="969"/>
      <c r="F159" s="969"/>
      <c r="G159" s="969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</row>
    <row r="160" spans="1:20" x14ac:dyDescent="0.2">
      <c r="A160" s="1000"/>
      <c r="B160" s="969"/>
      <c r="C160" s="969"/>
      <c r="D160" s="969"/>
      <c r="E160" s="969"/>
      <c r="F160" s="969"/>
      <c r="G160" s="969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</row>
    <row r="161" spans="1:20" x14ac:dyDescent="0.2">
      <c r="A161" s="1000"/>
      <c r="B161" s="969"/>
      <c r="C161" s="969"/>
      <c r="D161" s="969"/>
      <c r="E161" s="969"/>
      <c r="F161" s="969"/>
      <c r="G161" s="969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</row>
    <row r="162" spans="1:20" x14ac:dyDescent="0.2">
      <c r="A162" s="1000"/>
      <c r="B162" s="969"/>
      <c r="C162" s="969"/>
      <c r="D162" s="969"/>
      <c r="E162" s="969"/>
      <c r="F162" s="969"/>
      <c r="G162" s="969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</row>
    <row r="163" spans="1:20" x14ac:dyDescent="0.2">
      <c r="A163" s="1000"/>
      <c r="B163" s="969"/>
      <c r="C163" s="969"/>
      <c r="D163" s="969"/>
      <c r="E163" s="969"/>
      <c r="F163" s="969"/>
      <c r="G163" s="969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</row>
    <row r="164" spans="1:20" x14ac:dyDescent="0.2">
      <c r="A164" s="1000"/>
      <c r="B164" s="969"/>
      <c r="C164" s="969"/>
      <c r="D164" s="969"/>
      <c r="E164" s="969"/>
      <c r="F164" s="969"/>
      <c r="G164" s="969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</row>
    <row r="165" spans="1:20" x14ac:dyDescent="0.2">
      <c r="A165" s="1000"/>
      <c r="B165" s="969"/>
      <c r="C165" s="969"/>
      <c r="D165" s="969"/>
      <c r="E165" s="969"/>
      <c r="F165" s="969"/>
      <c r="G165" s="969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</row>
    <row r="166" spans="1:20" x14ac:dyDescent="0.2">
      <c r="A166" s="1000"/>
      <c r="B166" s="969"/>
      <c r="C166" s="969"/>
      <c r="D166" s="969"/>
      <c r="E166" s="969"/>
      <c r="F166" s="969"/>
      <c r="G166" s="969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</row>
    <row r="167" spans="1:20" x14ac:dyDescent="0.2">
      <c r="A167" s="1000"/>
      <c r="B167" s="969"/>
      <c r="C167" s="969"/>
      <c r="D167" s="969"/>
      <c r="E167" s="969"/>
      <c r="F167" s="969"/>
      <c r="G167" s="969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</row>
    <row r="168" spans="1:20" x14ac:dyDescent="0.2">
      <c r="A168" s="1000"/>
      <c r="B168" s="969"/>
      <c r="C168" s="969"/>
      <c r="D168" s="969"/>
      <c r="E168" s="969"/>
      <c r="F168" s="969"/>
      <c r="G168" s="969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</row>
    <row r="169" spans="1:20" x14ac:dyDescent="0.2">
      <c r="A169" s="1000"/>
      <c r="B169" s="969"/>
      <c r="C169" s="969"/>
      <c r="D169" s="969"/>
      <c r="E169" s="969"/>
      <c r="F169" s="969"/>
      <c r="G169" s="969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</row>
    <row r="170" spans="1:20" x14ac:dyDescent="0.2">
      <c r="A170" s="1000"/>
      <c r="B170" s="969"/>
      <c r="C170" s="969"/>
      <c r="D170" s="969"/>
      <c r="E170" s="969"/>
      <c r="F170" s="969"/>
      <c r="G170" s="969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</row>
    <row r="171" spans="1:20" x14ac:dyDescent="0.2">
      <c r="A171" s="1000"/>
      <c r="B171" s="969"/>
      <c r="C171" s="969"/>
      <c r="D171" s="969"/>
      <c r="E171" s="969"/>
      <c r="F171" s="969"/>
      <c r="G171" s="969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</row>
    <row r="172" spans="1:20" x14ac:dyDescent="0.2">
      <c r="A172" s="1000"/>
      <c r="B172" s="969"/>
      <c r="C172" s="969"/>
      <c r="D172" s="969"/>
      <c r="E172" s="969"/>
      <c r="F172" s="969"/>
      <c r="G172" s="969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</row>
    <row r="173" spans="1:20" x14ac:dyDescent="0.2">
      <c r="A173" s="1000"/>
      <c r="B173" s="969"/>
      <c r="C173" s="969"/>
      <c r="D173" s="969"/>
      <c r="E173" s="969"/>
      <c r="F173" s="969"/>
      <c r="G173" s="969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</row>
    <row r="174" spans="1:20" x14ac:dyDescent="0.2">
      <c r="A174" s="1000"/>
      <c r="B174" s="969"/>
      <c r="C174" s="969"/>
      <c r="D174" s="969"/>
      <c r="E174" s="969"/>
      <c r="F174" s="969"/>
      <c r="G174" s="969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</row>
    <row r="175" spans="1:20" x14ac:dyDescent="0.2">
      <c r="A175" s="1000"/>
      <c r="B175" s="969"/>
      <c r="C175" s="969"/>
      <c r="D175" s="969"/>
      <c r="E175" s="969"/>
      <c r="F175" s="969"/>
      <c r="G175" s="969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</row>
    <row r="176" spans="1:20" x14ac:dyDescent="0.2">
      <c r="A176" s="1000"/>
      <c r="B176" s="969"/>
      <c r="C176" s="969"/>
      <c r="D176" s="969"/>
      <c r="E176" s="969"/>
      <c r="F176" s="969"/>
      <c r="G176" s="969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</row>
    <row r="177" spans="1:20" x14ac:dyDescent="0.2">
      <c r="A177" s="1000"/>
      <c r="B177" s="969"/>
      <c r="C177" s="969"/>
      <c r="D177" s="969"/>
      <c r="E177" s="969"/>
      <c r="F177" s="969"/>
      <c r="G177" s="969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</row>
    <row r="178" spans="1:20" x14ac:dyDescent="0.2">
      <c r="A178" s="1000"/>
      <c r="B178" s="969"/>
      <c r="C178" s="969"/>
      <c r="D178" s="969"/>
      <c r="E178" s="969"/>
      <c r="F178" s="969"/>
      <c r="G178" s="969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</row>
    <row r="179" spans="1:20" x14ac:dyDescent="0.2">
      <c r="A179" s="1000"/>
      <c r="B179" s="969"/>
      <c r="C179" s="969"/>
      <c r="D179" s="969"/>
      <c r="E179" s="969"/>
      <c r="F179" s="969"/>
      <c r="G179" s="969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</row>
    <row r="180" spans="1:20" x14ac:dyDescent="0.2">
      <c r="A180" s="1000"/>
      <c r="B180" s="969"/>
      <c r="C180" s="969"/>
      <c r="D180" s="969"/>
      <c r="E180" s="969"/>
      <c r="F180" s="969"/>
      <c r="G180" s="969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</row>
    <row r="181" spans="1:20" x14ac:dyDescent="0.2">
      <c r="A181" s="1000"/>
      <c r="B181" s="969"/>
      <c r="C181" s="969"/>
      <c r="D181" s="969"/>
      <c r="E181" s="969"/>
      <c r="F181" s="969"/>
      <c r="G181" s="969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</row>
    <row r="182" spans="1:20" x14ac:dyDescent="0.2">
      <c r="A182" s="1001"/>
      <c r="B182" s="756"/>
      <c r="C182" s="756"/>
      <c r="D182" s="756"/>
      <c r="E182" s="756"/>
      <c r="F182" s="756"/>
      <c r="G182" s="756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</row>
    <row r="183" spans="1:20" x14ac:dyDescent="0.2">
      <c r="A183" s="1001"/>
      <c r="B183" s="969"/>
      <c r="C183" s="969"/>
      <c r="D183" s="969"/>
      <c r="E183" s="969"/>
      <c r="F183" s="969"/>
      <c r="G183" s="969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</row>
    <row r="184" spans="1:20" x14ac:dyDescent="0.2">
      <c r="A184" s="1001"/>
      <c r="B184" s="969"/>
      <c r="C184" s="969"/>
      <c r="D184" s="969"/>
      <c r="E184" s="969"/>
      <c r="F184" s="969"/>
      <c r="G184" s="969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</row>
    <row r="185" spans="1:20" x14ac:dyDescent="0.2">
      <c r="A185" s="1001"/>
      <c r="B185" s="969"/>
      <c r="C185" s="969"/>
      <c r="D185" s="969"/>
      <c r="E185" s="969"/>
      <c r="F185" s="969"/>
      <c r="G185" s="969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</row>
    <row r="186" spans="1:20" x14ac:dyDescent="0.2">
      <c r="A186" s="904"/>
      <c r="B186" s="969"/>
      <c r="C186" s="969"/>
      <c r="D186" s="969"/>
      <c r="E186" s="969"/>
      <c r="F186" s="969"/>
      <c r="G186" s="969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</row>
    <row r="187" spans="1:20" x14ac:dyDescent="0.2">
      <c r="A187" s="904"/>
      <c r="B187" s="969"/>
      <c r="C187" s="969"/>
      <c r="D187" s="969"/>
      <c r="E187" s="969"/>
      <c r="F187" s="969"/>
      <c r="G187" s="969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</row>
    <row r="188" spans="1:20" x14ac:dyDescent="0.2">
      <c r="A188" s="904"/>
      <c r="B188" s="969"/>
      <c r="C188" s="969"/>
      <c r="D188" s="969"/>
      <c r="E188" s="969"/>
      <c r="F188" s="969"/>
      <c r="G188" s="969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</row>
    <row r="189" spans="1:20" x14ac:dyDescent="0.2">
      <c r="A189" s="904"/>
      <c r="B189" s="969"/>
      <c r="C189" s="969"/>
      <c r="D189" s="969"/>
      <c r="E189" s="969"/>
      <c r="F189" s="969"/>
      <c r="G189" s="969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</row>
    <row r="190" spans="1:20" x14ac:dyDescent="0.2">
      <c r="A190" s="904"/>
      <c r="B190" s="969"/>
      <c r="C190" s="969"/>
      <c r="D190" s="969"/>
      <c r="E190" s="969"/>
      <c r="F190" s="969"/>
      <c r="G190" s="969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</row>
    <row r="191" spans="1:20" x14ac:dyDescent="0.2">
      <c r="A191" s="904"/>
      <c r="B191" s="969"/>
      <c r="C191" s="969"/>
      <c r="D191" s="969"/>
      <c r="E191" s="969"/>
      <c r="F191" s="969"/>
      <c r="G191" s="969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</row>
    <row r="192" spans="1:20" x14ac:dyDescent="0.2">
      <c r="A192" s="904"/>
      <c r="B192" s="969"/>
      <c r="C192" s="969"/>
      <c r="D192" s="969"/>
      <c r="E192" s="969"/>
      <c r="F192" s="969"/>
      <c r="G192" s="969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</row>
    <row r="193" spans="1:20" x14ac:dyDescent="0.2">
      <c r="A193" s="904"/>
      <c r="B193" s="969"/>
      <c r="C193" s="969"/>
      <c r="D193" s="969"/>
      <c r="E193" s="969"/>
      <c r="F193" s="969"/>
      <c r="G193" s="969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</row>
    <row r="194" spans="1:20" x14ac:dyDescent="0.2">
      <c r="A194" s="904"/>
      <c r="B194" s="969"/>
      <c r="C194" s="969"/>
      <c r="D194" s="969"/>
      <c r="E194" s="969"/>
      <c r="F194" s="969"/>
      <c r="G194" s="969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</row>
    <row r="195" spans="1:20" x14ac:dyDescent="0.2">
      <c r="A195" s="904"/>
      <c r="B195" s="969"/>
      <c r="C195" s="969"/>
      <c r="D195" s="969"/>
      <c r="E195" s="969"/>
      <c r="F195" s="969"/>
      <c r="G195" s="969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</row>
    <row r="196" spans="1:20" x14ac:dyDescent="0.2">
      <c r="A196" s="904"/>
      <c r="B196" s="969"/>
      <c r="C196" s="969"/>
      <c r="D196" s="969"/>
      <c r="E196" s="969"/>
      <c r="F196" s="969"/>
      <c r="G196" s="969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</row>
    <row r="197" spans="1:20" x14ac:dyDescent="0.2">
      <c r="A197" s="904"/>
      <c r="B197" s="969"/>
      <c r="C197" s="969"/>
      <c r="D197" s="969"/>
      <c r="E197" s="969"/>
      <c r="F197" s="969"/>
      <c r="G197" s="969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</row>
    <row r="198" spans="1:20" x14ac:dyDescent="0.2">
      <c r="A198" s="904"/>
      <c r="B198" s="969"/>
      <c r="C198" s="969"/>
      <c r="D198" s="969"/>
      <c r="E198" s="969"/>
      <c r="F198" s="969"/>
      <c r="G198" s="969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</row>
  </sheetData>
  <mergeCells count="8">
    <mergeCell ref="T1:V1"/>
    <mergeCell ref="A92:B92"/>
    <mergeCell ref="B1:D1"/>
    <mergeCell ref="E1:G1"/>
    <mergeCell ref="H1:J1"/>
    <mergeCell ref="K1:M1"/>
    <mergeCell ref="N1:P1"/>
    <mergeCell ref="Q1:S1"/>
  </mergeCells>
  <pageMargins left="0.70866141732283472" right="0.70866141732283472" top="0.94488188976377963" bottom="0.74803149606299213" header="0.31496062992125984" footer="0.31496062992125984"/>
  <pageSetup paperSize="9" scale="75" orientation="landscape" r:id="rId1"/>
  <headerFooter>
    <oddHeader>&amp;C&amp;"Times New Roman,Félkövér"2018. évi költségvetés 
JGK Zrt.  üzleti vagyonnal kapcsolatos feladatai
11602 cím bevételi előirányzata és
teljesítése &amp;R&amp;"Times New Roman,Félkövér" rendelet
4/b. melléklet
e  Ft-ban</oddHeader>
    <oddFooter>&amp;R&amp;P</oddFooter>
  </headerFooter>
  <colBreaks count="1" manualBreakCount="1">
    <brk id="13" max="52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10" sqref="M10"/>
    </sheetView>
  </sheetViews>
  <sheetFormatPr defaultColWidth="9.140625" defaultRowHeight="12.75" x14ac:dyDescent="0.2"/>
  <cols>
    <col min="1" max="1" width="34.7109375" style="1009" customWidth="1"/>
    <col min="2" max="2" width="9.7109375" style="923" customWidth="1"/>
    <col min="3" max="3" width="10.28515625" style="923" customWidth="1"/>
    <col min="4" max="4" width="9.7109375" style="923" customWidth="1"/>
    <col min="5" max="5" width="9.7109375" style="1010" customWidth="1"/>
    <col min="6" max="6" width="10.140625" style="1010" customWidth="1"/>
    <col min="7" max="7" width="9.7109375" style="1010" customWidth="1"/>
    <col min="8" max="8" width="9.7109375" style="923" customWidth="1"/>
    <col min="9" max="9" width="10" style="923" customWidth="1"/>
    <col min="10" max="11" width="9.7109375" style="923" customWidth="1"/>
    <col min="12" max="12" width="10" style="923" customWidth="1"/>
    <col min="13" max="14" width="9.7109375" style="923" customWidth="1"/>
    <col min="15" max="15" width="10.140625" style="923" customWidth="1"/>
    <col min="16" max="17" width="9.7109375" style="923" customWidth="1"/>
    <col min="18" max="18" width="10.28515625" style="923" customWidth="1"/>
    <col min="19" max="19" width="9.7109375" style="923" customWidth="1"/>
    <col min="20" max="20" width="9.7109375" style="1010" customWidth="1"/>
    <col min="21" max="21" width="10" style="1010" customWidth="1"/>
    <col min="22" max="23" width="9.7109375" style="1010" customWidth="1"/>
    <col min="24" max="24" width="10" style="131" customWidth="1"/>
    <col min="25" max="25" width="9.7109375" style="131" customWidth="1"/>
    <col min="26" max="16384" width="9.140625" style="131"/>
  </cols>
  <sheetData>
    <row r="1" spans="1:25" ht="13.5" thickBot="1" x14ac:dyDescent="0.25"/>
    <row r="2" spans="1:25" s="151" customFormat="1" ht="64.900000000000006" customHeight="1" thickBot="1" x14ac:dyDescent="0.25">
      <c r="A2" s="1011" t="s">
        <v>0</v>
      </c>
      <c r="B2" s="1693" t="s">
        <v>1</v>
      </c>
      <c r="C2" s="1694"/>
      <c r="D2" s="1695"/>
      <c r="E2" s="1693" t="s">
        <v>2</v>
      </c>
      <c r="F2" s="1694"/>
      <c r="G2" s="1695"/>
      <c r="H2" s="1693" t="s">
        <v>3</v>
      </c>
      <c r="I2" s="1694"/>
      <c r="J2" s="1695"/>
      <c r="K2" s="1693" t="s">
        <v>4</v>
      </c>
      <c r="L2" s="1694"/>
      <c r="M2" s="1695"/>
      <c r="N2" s="1693" t="s">
        <v>5</v>
      </c>
      <c r="O2" s="1694"/>
      <c r="P2" s="1695"/>
      <c r="Q2" s="1693" t="s">
        <v>6</v>
      </c>
      <c r="R2" s="1694"/>
      <c r="S2" s="1695"/>
      <c r="T2" s="1693" t="s">
        <v>7</v>
      </c>
      <c r="U2" s="1694"/>
      <c r="V2" s="1695"/>
      <c r="W2" s="1693" t="s">
        <v>8</v>
      </c>
      <c r="X2" s="1694"/>
      <c r="Y2" s="1696"/>
    </row>
    <row r="3" spans="1:25" ht="25.15" customHeight="1" x14ac:dyDescent="0.2">
      <c r="A3" s="26" t="s">
        <v>9</v>
      </c>
      <c r="B3" s="1012" t="s">
        <v>24</v>
      </c>
      <c r="C3" s="510" t="s">
        <v>10</v>
      </c>
      <c r="D3" s="1012" t="s">
        <v>25</v>
      </c>
      <c r="E3" s="1012" t="s">
        <v>24</v>
      </c>
      <c r="F3" s="510" t="s">
        <v>10</v>
      </c>
      <c r="G3" s="1012" t="s">
        <v>25</v>
      </c>
      <c r="H3" s="1012" t="s">
        <v>24</v>
      </c>
      <c r="I3" s="510" t="s">
        <v>10</v>
      </c>
      <c r="J3" s="1012" t="s">
        <v>25</v>
      </c>
      <c r="K3" s="1012" t="s">
        <v>24</v>
      </c>
      <c r="L3" s="510" t="s">
        <v>10</v>
      </c>
      <c r="M3" s="1012" t="s">
        <v>25</v>
      </c>
      <c r="N3" s="1012" t="s">
        <v>24</v>
      </c>
      <c r="O3" s="510" t="s">
        <v>10</v>
      </c>
      <c r="P3" s="1012" t="s">
        <v>25</v>
      </c>
      <c r="Q3" s="1012" t="s">
        <v>24</v>
      </c>
      <c r="R3" s="510" t="s">
        <v>10</v>
      </c>
      <c r="S3" s="1012" t="s">
        <v>25</v>
      </c>
      <c r="T3" s="1012" t="s">
        <v>24</v>
      </c>
      <c r="U3" s="510" t="s">
        <v>10</v>
      </c>
      <c r="V3" s="1012" t="s">
        <v>25</v>
      </c>
      <c r="W3" s="1012" t="s">
        <v>24</v>
      </c>
      <c r="X3" s="510" t="s">
        <v>10</v>
      </c>
      <c r="Y3" s="1013" t="s">
        <v>25</v>
      </c>
    </row>
    <row r="4" spans="1:25" ht="20.100000000000001" customHeight="1" thickBot="1" x14ac:dyDescent="0.25">
      <c r="A4" s="1014"/>
      <c r="B4" s="128"/>
      <c r="C4" s="1015"/>
      <c r="D4" s="1015"/>
      <c r="E4" s="125"/>
      <c r="F4" s="125"/>
      <c r="G4" s="125"/>
      <c r="H4" s="128"/>
      <c r="I4" s="128"/>
      <c r="J4" s="1015"/>
      <c r="K4" s="128"/>
      <c r="L4" s="128"/>
      <c r="M4" s="1015"/>
      <c r="N4" s="128"/>
      <c r="O4" s="128"/>
      <c r="P4" s="1015"/>
      <c r="Q4" s="128"/>
      <c r="R4" s="128"/>
      <c r="S4" s="1015"/>
      <c r="T4" s="129"/>
      <c r="U4" s="129"/>
      <c r="V4" s="129"/>
      <c r="W4" s="1016"/>
      <c r="X4" s="1016"/>
      <c r="Y4" s="161"/>
    </row>
    <row r="5" spans="1:25" s="151" customFormat="1" ht="20.100000000000001" customHeight="1" thickBot="1" x14ac:dyDescent="0.25">
      <c r="A5" s="32" t="s">
        <v>11</v>
      </c>
      <c r="B5" s="148">
        <f t="shared" ref="B5:Y5" si="0">SUM(B3:B4)</f>
        <v>0</v>
      </c>
      <c r="C5" s="148">
        <f t="shared" si="0"/>
        <v>0</v>
      </c>
      <c r="D5" s="148">
        <f t="shared" si="0"/>
        <v>0</v>
      </c>
      <c r="E5" s="148">
        <f t="shared" si="0"/>
        <v>0</v>
      </c>
      <c r="F5" s="148">
        <f t="shared" si="0"/>
        <v>0</v>
      </c>
      <c r="G5" s="148">
        <f t="shared" si="0"/>
        <v>0</v>
      </c>
      <c r="H5" s="148">
        <f t="shared" si="0"/>
        <v>0</v>
      </c>
      <c r="I5" s="148">
        <f t="shared" si="0"/>
        <v>0</v>
      </c>
      <c r="J5" s="148">
        <f t="shared" si="0"/>
        <v>0</v>
      </c>
      <c r="K5" s="148">
        <f t="shared" si="0"/>
        <v>0</v>
      </c>
      <c r="L5" s="148">
        <f t="shared" si="0"/>
        <v>0</v>
      </c>
      <c r="M5" s="148">
        <f t="shared" si="0"/>
        <v>0</v>
      </c>
      <c r="N5" s="148">
        <f t="shared" si="0"/>
        <v>0</v>
      </c>
      <c r="O5" s="148">
        <f t="shared" si="0"/>
        <v>0</v>
      </c>
      <c r="P5" s="148">
        <f t="shared" si="0"/>
        <v>0</v>
      </c>
      <c r="Q5" s="148">
        <f t="shared" si="0"/>
        <v>0</v>
      </c>
      <c r="R5" s="148">
        <f t="shared" si="0"/>
        <v>0</v>
      </c>
      <c r="S5" s="148">
        <f t="shared" si="0"/>
        <v>0</v>
      </c>
      <c r="T5" s="148">
        <f t="shared" si="0"/>
        <v>0</v>
      </c>
      <c r="U5" s="148">
        <f t="shared" si="0"/>
        <v>0</v>
      </c>
      <c r="V5" s="148">
        <f t="shared" si="0"/>
        <v>0</v>
      </c>
      <c r="W5" s="148">
        <f t="shared" si="0"/>
        <v>0</v>
      </c>
      <c r="X5" s="148">
        <f t="shared" si="0"/>
        <v>0</v>
      </c>
      <c r="Y5" s="150">
        <f t="shared" si="0"/>
        <v>0</v>
      </c>
    </row>
    <row r="6" spans="1:25" ht="20.100000000000001" customHeight="1" x14ac:dyDescent="0.2">
      <c r="A6" s="26" t="s">
        <v>12</v>
      </c>
      <c r="B6" s="1015"/>
      <c r="C6" s="1015"/>
      <c r="D6" s="1015"/>
      <c r="E6" s="125"/>
      <c r="F6" s="125"/>
      <c r="G6" s="12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25"/>
      <c r="U6" s="165"/>
      <c r="V6" s="155"/>
      <c r="W6" s="1017"/>
      <c r="X6" s="1018"/>
      <c r="Y6" s="1019"/>
    </row>
    <row r="7" spans="1:25" ht="20.100000000000001" customHeight="1" x14ac:dyDescent="0.2">
      <c r="A7" s="1020" t="s">
        <v>13</v>
      </c>
      <c r="B7" s="126"/>
      <c r="C7" s="126"/>
      <c r="D7" s="128"/>
      <c r="E7" s="126">
        <f>B7</f>
        <v>0</v>
      </c>
      <c r="F7" s="126">
        <f t="shared" ref="F7:G7" si="1">C7</f>
        <v>0</v>
      </c>
      <c r="G7" s="126">
        <f t="shared" si="1"/>
        <v>0</v>
      </c>
      <c r="H7" s="126">
        <v>0</v>
      </c>
      <c r="I7" s="126"/>
      <c r="J7" s="128"/>
      <c r="K7" s="128">
        <v>161658</v>
      </c>
      <c r="L7" s="128">
        <v>161658</v>
      </c>
      <c r="M7" s="128"/>
      <c r="N7" s="126">
        <v>0</v>
      </c>
      <c r="O7" s="128"/>
      <c r="P7" s="128"/>
      <c r="Q7" s="126">
        <v>0</v>
      </c>
      <c r="R7" s="128"/>
      <c r="S7" s="128"/>
      <c r="T7" s="129">
        <f t="shared" ref="T7:V9" si="2">H7+K7+N7+Q7</f>
        <v>161658</v>
      </c>
      <c r="U7" s="129">
        <f t="shared" si="2"/>
        <v>161658</v>
      </c>
      <c r="V7" s="129">
        <f t="shared" si="2"/>
        <v>0</v>
      </c>
      <c r="W7" s="1021">
        <f>T7+E7</f>
        <v>161658</v>
      </c>
      <c r="X7" s="1021">
        <f t="shared" ref="X7:Y9" si="3">U7+F7</f>
        <v>161658</v>
      </c>
      <c r="Y7" s="130">
        <f t="shared" si="3"/>
        <v>0</v>
      </c>
    </row>
    <row r="8" spans="1:25" ht="20.100000000000001" customHeight="1" x14ac:dyDescent="0.2">
      <c r="A8" s="1020" t="s">
        <v>14</v>
      </c>
      <c r="B8" s="126"/>
      <c r="C8" s="126"/>
      <c r="D8" s="128"/>
      <c r="E8" s="126">
        <f t="shared" ref="E8:E17" si="4">B8</f>
        <v>0</v>
      </c>
      <c r="F8" s="126">
        <f t="shared" ref="F8:F17" si="5">C8</f>
        <v>0</v>
      </c>
      <c r="G8" s="126">
        <f t="shared" ref="G8:G17" si="6">D8</f>
        <v>0</v>
      </c>
      <c r="H8" s="126">
        <v>0</v>
      </c>
      <c r="I8" s="126"/>
      <c r="J8" s="128"/>
      <c r="K8" s="128">
        <v>298134</v>
      </c>
      <c r="L8" s="128">
        <v>298134</v>
      </c>
      <c r="M8" s="128"/>
      <c r="N8" s="126">
        <v>0</v>
      </c>
      <c r="O8" s="128"/>
      <c r="P8" s="128"/>
      <c r="Q8" s="126">
        <v>0</v>
      </c>
      <c r="R8" s="128"/>
      <c r="S8" s="128"/>
      <c r="T8" s="129">
        <f t="shared" si="2"/>
        <v>298134</v>
      </c>
      <c r="U8" s="129">
        <f t="shared" si="2"/>
        <v>298134</v>
      </c>
      <c r="V8" s="129">
        <f t="shared" si="2"/>
        <v>0</v>
      </c>
      <c r="W8" s="1021">
        <f>T8+E8</f>
        <v>298134</v>
      </c>
      <c r="X8" s="1021">
        <f t="shared" si="3"/>
        <v>298134</v>
      </c>
      <c r="Y8" s="130">
        <f t="shared" si="3"/>
        <v>0</v>
      </c>
    </row>
    <row r="9" spans="1:25" ht="20.100000000000001" customHeight="1" x14ac:dyDescent="0.2">
      <c r="A9" s="1020" t="s">
        <v>15</v>
      </c>
      <c r="B9" s="126"/>
      <c r="C9" s="126"/>
      <c r="D9" s="128">
        <v>238</v>
      </c>
      <c r="E9" s="126">
        <f t="shared" si="4"/>
        <v>0</v>
      </c>
      <c r="F9" s="126">
        <f t="shared" si="5"/>
        <v>0</v>
      </c>
      <c r="G9" s="126">
        <f t="shared" si="6"/>
        <v>238</v>
      </c>
      <c r="H9" s="126">
        <v>0</v>
      </c>
      <c r="I9" s="126"/>
      <c r="J9" s="128"/>
      <c r="K9" s="128">
        <v>88501</v>
      </c>
      <c r="L9" s="128">
        <v>88501</v>
      </c>
      <c r="M9" s="128"/>
      <c r="N9" s="126">
        <v>0</v>
      </c>
      <c r="O9" s="128"/>
      <c r="P9" s="128"/>
      <c r="Q9" s="126">
        <v>0</v>
      </c>
      <c r="R9" s="128"/>
      <c r="S9" s="128"/>
      <c r="T9" s="129">
        <f t="shared" si="2"/>
        <v>88501</v>
      </c>
      <c r="U9" s="129">
        <f t="shared" si="2"/>
        <v>88501</v>
      </c>
      <c r="V9" s="129">
        <f t="shared" si="2"/>
        <v>0</v>
      </c>
      <c r="W9" s="1021">
        <f>T9+E9</f>
        <v>88501</v>
      </c>
      <c r="X9" s="1021">
        <f t="shared" si="3"/>
        <v>88501</v>
      </c>
      <c r="Y9" s="130">
        <f t="shared" si="3"/>
        <v>238</v>
      </c>
    </row>
    <row r="10" spans="1:25" ht="20.100000000000001" customHeight="1" x14ac:dyDescent="0.2">
      <c r="A10" s="1022" t="s">
        <v>16</v>
      </c>
      <c r="B10" s="126"/>
      <c r="C10" s="126"/>
      <c r="D10" s="128"/>
      <c r="E10" s="126">
        <f t="shared" si="4"/>
        <v>0</v>
      </c>
      <c r="F10" s="126">
        <f t="shared" si="5"/>
        <v>0</v>
      </c>
      <c r="G10" s="126">
        <f t="shared" si="6"/>
        <v>0</v>
      </c>
      <c r="H10" s="126"/>
      <c r="I10" s="126"/>
      <c r="J10" s="128"/>
      <c r="K10" s="128"/>
      <c r="L10" s="128"/>
      <c r="M10" s="128"/>
      <c r="N10" s="126"/>
      <c r="O10" s="128"/>
      <c r="P10" s="128"/>
      <c r="Q10" s="126"/>
      <c r="R10" s="128"/>
      <c r="S10" s="128"/>
      <c r="T10" s="129"/>
      <c r="U10" s="129"/>
      <c r="V10" s="129"/>
      <c r="W10" s="1021"/>
      <c r="X10" s="1021"/>
      <c r="Y10" s="130"/>
    </row>
    <row r="11" spans="1:25" ht="30" customHeight="1" x14ac:dyDescent="0.2">
      <c r="A11" s="20" t="s">
        <v>17</v>
      </c>
      <c r="B11" s="126"/>
      <c r="C11" s="126"/>
      <c r="D11" s="128"/>
      <c r="E11" s="126">
        <f t="shared" si="4"/>
        <v>0</v>
      </c>
      <c r="F11" s="126">
        <f t="shared" si="5"/>
        <v>0</v>
      </c>
      <c r="G11" s="126">
        <f t="shared" si="6"/>
        <v>0</v>
      </c>
      <c r="H11" s="126"/>
      <c r="I11" s="126">
        <v>1353</v>
      </c>
      <c r="J11" s="128"/>
      <c r="K11" s="128">
        <v>0</v>
      </c>
      <c r="L11" s="128">
        <v>0</v>
      </c>
      <c r="M11" s="128"/>
      <c r="N11" s="126">
        <v>0</v>
      </c>
      <c r="O11" s="128"/>
      <c r="P11" s="128"/>
      <c r="Q11" s="126">
        <v>0</v>
      </c>
      <c r="R11" s="128"/>
      <c r="S11" s="128"/>
      <c r="T11" s="129">
        <f t="shared" ref="T11:V16" si="7">H11+K11+N11+Q11</f>
        <v>0</v>
      </c>
      <c r="U11" s="129">
        <f t="shared" si="7"/>
        <v>1353</v>
      </c>
      <c r="V11" s="129">
        <f t="shared" si="7"/>
        <v>0</v>
      </c>
      <c r="W11" s="1021">
        <f t="shared" ref="W11:Y16" si="8">T11+E11</f>
        <v>0</v>
      </c>
      <c r="X11" s="1021">
        <f t="shared" si="8"/>
        <v>1353</v>
      </c>
      <c r="Y11" s="130">
        <f t="shared" si="8"/>
        <v>0</v>
      </c>
    </row>
    <row r="12" spans="1:25" ht="45" customHeight="1" x14ac:dyDescent="0.2">
      <c r="A12" s="1008" t="s">
        <v>18</v>
      </c>
      <c r="B12" s="126"/>
      <c r="C12" s="126"/>
      <c r="D12" s="128"/>
      <c r="E12" s="126">
        <f t="shared" si="4"/>
        <v>0</v>
      </c>
      <c r="F12" s="126">
        <f t="shared" si="5"/>
        <v>0</v>
      </c>
      <c r="G12" s="126">
        <f t="shared" si="6"/>
        <v>0</v>
      </c>
      <c r="H12" s="126"/>
      <c r="I12" s="126">
        <v>102</v>
      </c>
      <c r="J12" s="128"/>
      <c r="K12" s="128">
        <v>0</v>
      </c>
      <c r="L12" s="128">
        <v>0</v>
      </c>
      <c r="M12" s="128"/>
      <c r="N12" s="126">
        <v>0</v>
      </c>
      <c r="O12" s="128"/>
      <c r="P12" s="128"/>
      <c r="Q12" s="126">
        <v>0</v>
      </c>
      <c r="R12" s="128"/>
      <c r="S12" s="128"/>
      <c r="T12" s="129">
        <f t="shared" si="7"/>
        <v>0</v>
      </c>
      <c r="U12" s="129">
        <f t="shared" si="7"/>
        <v>102</v>
      </c>
      <c r="V12" s="129">
        <f t="shared" si="7"/>
        <v>0</v>
      </c>
      <c r="W12" s="1021">
        <f t="shared" si="8"/>
        <v>0</v>
      </c>
      <c r="X12" s="1021">
        <f t="shared" si="8"/>
        <v>102</v>
      </c>
      <c r="Y12" s="130">
        <f t="shared" si="8"/>
        <v>0</v>
      </c>
    </row>
    <row r="13" spans="1:25" ht="20.100000000000001" customHeight="1" x14ac:dyDescent="0.2">
      <c r="A13" s="1008" t="s">
        <v>19</v>
      </c>
      <c r="B13" s="126"/>
      <c r="C13" s="126"/>
      <c r="D13" s="128"/>
      <c r="E13" s="126">
        <f t="shared" si="4"/>
        <v>0</v>
      </c>
      <c r="F13" s="126">
        <f t="shared" si="5"/>
        <v>0</v>
      </c>
      <c r="G13" s="126">
        <f t="shared" si="6"/>
        <v>0</v>
      </c>
      <c r="H13" s="126">
        <v>0</v>
      </c>
      <c r="I13" s="126"/>
      <c r="J13" s="128"/>
      <c r="K13" s="128"/>
      <c r="L13" s="128">
        <v>3764</v>
      </c>
      <c r="M13" s="128"/>
      <c r="N13" s="126">
        <v>0</v>
      </c>
      <c r="O13" s="128"/>
      <c r="P13" s="128"/>
      <c r="Q13" s="126">
        <v>0</v>
      </c>
      <c r="R13" s="128"/>
      <c r="S13" s="128"/>
      <c r="T13" s="129">
        <f t="shared" si="7"/>
        <v>0</v>
      </c>
      <c r="U13" s="129">
        <f t="shared" si="7"/>
        <v>3764</v>
      </c>
      <c r="V13" s="129">
        <f t="shared" si="7"/>
        <v>0</v>
      </c>
      <c r="W13" s="1021">
        <f t="shared" si="8"/>
        <v>0</v>
      </c>
      <c r="X13" s="1021">
        <f t="shared" si="8"/>
        <v>3764</v>
      </c>
      <c r="Y13" s="130">
        <f t="shared" si="8"/>
        <v>0</v>
      </c>
    </row>
    <row r="14" spans="1:25" ht="20.100000000000001" customHeight="1" x14ac:dyDescent="0.2">
      <c r="A14" s="1008" t="s">
        <v>20</v>
      </c>
      <c r="B14" s="126"/>
      <c r="C14" s="126"/>
      <c r="D14" s="128"/>
      <c r="E14" s="126">
        <f t="shared" si="4"/>
        <v>0</v>
      </c>
      <c r="F14" s="126">
        <f t="shared" si="5"/>
        <v>0</v>
      </c>
      <c r="G14" s="126">
        <f t="shared" si="6"/>
        <v>0</v>
      </c>
      <c r="H14" s="126">
        <v>0</v>
      </c>
      <c r="I14" s="126"/>
      <c r="J14" s="128"/>
      <c r="K14" s="128"/>
      <c r="L14" s="128">
        <v>10000</v>
      </c>
      <c r="M14" s="128"/>
      <c r="N14" s="126">
        <v>0</v>
      </c>
      <c r="O14" s="128"/>
      <c r="P14" s="128"/>
      <c r="Q14" s="126">
        <v>0</v>
      </c>
      <c r="R14" s="128"/>
      <c r="S14" s="128"/>
      <c r="T14" s="129">
        <f t="shared" si="7"/>
        <v>0</v>
      </c>
      <c r="U14" s="129">
        <f t="shared" si="7"/>
        <v>10000</v>
      </c>
      <c r="V14" s="129">
        <f t="shared" si="7"/>
        <v>0</v>
      </c>
      <c r="W14" s="1021">
        <f t="shared" si="8"/>
        <v>0</v>
      </c>
      <c r="X14" s="1021">
        <f t="shared" si="8"/>
        <v>10000</v>
      </c>
      <c r="Y14" s="130">
        <f t="shared" si="8"/>
        <v>0</v>
      </c>
    </row>
    <row r="15" spans="1:25" ht="20.100000000000001" customHeight="1" x14ac:dyDescent="0.2">
      <c r="A15" s="21" t="s">
        <v>21</v>
      </c>
      <c r="B15" s="126"/>
      <c r="C15" s="126"/>
      <c r="D15" s="128"/>
      <c r="E15" s="126">
        <f t="shared" si="4"/>
        <v>0</v>
      </c>
      <c r="F15" s="126">
        <f t="shared" si="5"/>
        <v>0</v>
      </c>
      <c r="G15" s="126">
        <f t="shared" si="6"/>
        <v>0</v>
      </c>
      <c r="H15" s="126">
        <v>0</v>
      </c>
      <c r="I15" s="126"/>
      <c r="J15" s="128"/>
      <c r="K15" s="128"/>
      <c r="L15" s="128">
        <v>138933</v>
      </c>
      <c r="M15" s="128">
        <v>138933</v>
      </c>
      <c r="N15" s="126">
        <v>0</v>
      </c>
      <c r="O15" s="128"/>
      <c r="P15" s="128"/>
      <c r="Q15" s="126">
        <v>0</v>
      </c>
      <c r="R15" s="128"/>
      <c r="S15" s="128"/>
      <c r="T15" s="129">
        <f t="shared" si="7"/>
        <v>0</v>
      </c>
      <c r="U15" s="129">
        <f t="shared" si="7"/>
        <v>138933</v>
      </c>
      <c r="V15" s="129">
        <f t="shared" si="7"/>
        <v>138933</v>
      </c>
      <c r="W15" s="1021">
        <f t="shared" si="8"/>
        <v>0</v>
      </c>
      <c r="X15" s="1021">
        <f t="shared" si="8"/>
        <v>138933</v>
      </c>
      <c r="Y15" s="130">
        <f t="shared" si="8"/>
        <v>138933</v>
      </c>
    </row>
    <row r="16" spans="1:25" ht="20.100000000000001" customHeight="1" x14ac:dyDescent="0.2">
      <c r="A16" s="1020"/>
      <c r="B16" s="126"/>
      <c r="C16" s="126"/>
      <c r="D16" s="128"/>
      <c r="E16" s="126">
        <f t="shared" si="4"/>
        <v>0</v>
      </c>
      <c r="F16" s="126">
        <f t="shared" si="5"/>
        <v>0</v>
      </c>
      <c r="G16" s="126">
        <f t="shared" si="6"/>
        <v>0</v>
      </c>
      <c r="H16" s="126">
        <v>0</v>
      </c>
      <c r="I16" s="126"/>
      <c r="J16" s="128"/>
      <c r="K16" s="128">
        <v>0</v>
      </c>
      <c r="L16" s="128"/>
      <c r="M16" s="128"/>
      <c r="N16" s="126">
        <v>0</v>
      </c>
      <c r="O16" s="128"/>
      <c r="P16" s="128"/>
      <c r="Q16" s="126">
        <v>0</v>
      </c>
      <c r="R16" s="128"/>
      <c r="S16" s="128"/>
      <c r="T16" s="129">
        <f t="shared" si="7"/>
        <v>0</v>
      </c>
      <c r="U16" s="129">
        <f t="shared" si="7"/>
        <v>0</v>
      </c>
      <c r="V16" s="129">
        <f t="shared" si="7"/>
        <v>0</v>
      </c>
      <c r="W16" s="1021">
        <f t="shared" si="8"/>
        <v>0</v>
      </c>
      <c r="X16" s="1021">
        <f t="shared" si="8"/>
        <v>0</v>
      </c>
      <c r="Y16" s="130">
        <f t="shared" si="8"/>
        <v>0</v>
      </c>
    </row>
    <row r="17" spans="1:25" s="151" customFormat="1" ht="20.100000000000001" customHeight="1" thickBot="1" x14ac:dyDescent="0.25">
      <c r="A17" s="1023" t="s">
        <v>22</v>
      </c>
      <c r="B17" s="160">
        <f>SUM(B6:B16)</f>
        <v>0</v>
      </c>
      <c r="C17" s="160">
        <f t="shared" ref="C17:Y17" si="9">SUM(C6:C16)</f>
        <v>0</v>
      </c>
      <c r="D17" s="160">
        <f t="shared" si="9"/>
        <v>238</v>
      </c>
      <c r="E17" s="1024">
        <f t="shared" si="4"/>
        <v>0</v>
      </c>
      <c r="F17" s="1024">
        <f t="shared" si="5"/>
        <v>0</v>
      </c>
      <c r="G17" s="1024">
        <f t="shared" si="6"/>
        <v>238</v>
      </c>
      <c r="H17" s="160">
        <f t="shared" si="9"/>
        <v>0</v>
      </c>
      <c r="I17" s="160">
        <f t="shared" si="9"/>
        <v>1455</v>
      </c>
      <c r="J17" s="160">
        <f t="shared" si="9"/>
        <v>0</v>
      </c>
      <c r="K17" s="160">
        <f t="shared" si="9"/>
        <v>548293</v>
      </c>
      <c r="L17" s="160">
        <f t="shared" si="9"/>
        <v>700990</v>
      </c>
      <c r="M17" s="160">
        <f t="shared" si="9"/>
        <v>138933</v>
      </c>
      <c r="N17" s="160">
        <f t="shared" si="9"/>
        <v>0</v>
      </c>
      <c r="O17" s="160">
        <f t="shared" si="9"/>
        <v>0</v>
      </c>
      <c r="P17" s="160">
        <f t="shared" si="9"/>
        <v>0</v>
      </c>
      <c r="Q17" s="160">
        <f t="shared" si="9"/>
        <v>0</v>
      </c>
      <c r="R17" s="160">
        <f t="shared" si="9"/>
        <v>0</v>
      </c>
      <c r="S17" s="160">
        <f t="shared" si="9"/>
        <v>0</v>
      </c>
      <c r="T17" s="160">
        <f t="shared" si="9"/>
        <v>548293</v>
      </c>
      <c r="U17" s="160">
        <f t="shared" si="9"/>
        <v>702445</v>
      </c>
      <c r="V17" s="160">
        <f t="shared" si="9"/>
        <v>138933</v>
      </c>
      <c r="W17" s="160">
        <f t="shared" si="9"/>
        <v>548293</v>
      </c>
      <c r="X17" s="160">
        <f t="shared" si="9"/>
        <v>702445</v>
      </c>
      <c r="Y17" s="161">
        <f t="shared" si="9"/>
        <v>139171</v>
      </c>
    </row>
    <row r="18" spans="1:25" s="151" customFormat="1" ht="20.100000000000001" customHeight="1" thickBot="1" x14ac:dyDescent="0.25">
      <c r="A18" s="1025" t="s">
        <v>23</v>
      </c>
      <c r="B18" s="170">
        <f t="shared" ref="B18:V18" si="10">B5+B17</f>
        <v>0</v>
      </c>
      <c r="C18" s="170">
        <f t="shared" si="10"/>
        <v>0</v>
      </c>
      <c r="D18" s="170">
        <f t="shared" si="10"/>
        <v>238</v>
      </c>
      <c r="E18" s="170">
        <f t="shared" si="10"/>
        <v>0</v>
      </c>
      <c r="F18" s="170">
        <f t="shared" si="10"/>
        <v>0</v>
      </c>
      <c r="G18" s="170">
        <f t="shared" si="10"/>
        <v>238</v>
      </c>
      <c r="H18" s="170">
        <f t="shared" si="10"/>
        <v>0</v>
      </c>
      <c r="I18" s="170">
        <f t="shared" si="10"/>
        <v>1455</v>
      </c>
      <c r="J18" s="170">
        <f t="shared" si="10"/>
        <v>0</v>
      </c>
      <c r="K18" s="170">
        <f t="shared" si="10"/>
        <v>548293</v>
      </c>
      <c r="L18" s="170">
        <f t="shared" si="10"/>
        <v>700990</v>
      </c>
      <c r="M18" s="170">
        <f t="shared" si="10"/>
        <v>138933</v>
      </c>
      <c r="N18" s="170">
        <f t="shared" si="10"/>
        <v>0</v>
      </c>
      <c r="O18" s="170">
        <f t="shared" si="10"/>
        <v>0</v>
      </c>
      <c r="P18" s="170">
        <f t="shared" si="10"/>
        <v>0</v>
      </c>
      <c r="Q18" s="170">
        <f t="shared" si="10"/>
        <v>0</v>
      </c>
      <c r="R18" s="170">
        <f t="shared" si="10"/>
        <v>0</v>
      </c>
      <c r="S18" s="170">
        <f t="shared" si="10"/>
        <v>0</v>
      </c>
      <c r="T18" s="170">
        <f t="shared" si="10"/>
        <v>548293</v>
      </c>
      <c r="U18" s="170">
        <f t="shared" si="10"/>
        <v>702445</v>
      </c>
      <c r="V18" s="170">
        <f t="shared" si="10"/>
        <v>138933</v>
      </c>
      <c r="W18" s="1026">
        <f>W5+W17</f>
        <v>548293</v>
      </c>
      <c r="X18" s="1026">
        <f t="shared" ref="X18:Y18" si="11">X5+X17</f>
        <v>702445</v>
      </c>
      <c r="Y18" s="1027">
        <f t="shared" si="11"/>
        <v>139171</v>
      </c>
    </row>
    <row r="19" spans="1:25" x14ac:dyDescent="0.2">
      <c r="A19" s="999"/>
      <c r="B19" s="955"/>
      <c r="C19" s="955"/>
      <c r="D19" s="955"/>
      <c r="E19" s="947"/>
      <c r="F19" s="947"/>
      <c r="G19" s="947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47"/>
      <c r="U19" s="947"/>
      <c r="V19" s="947"/>
      <c r="W19" s="947"/>
    </row>
    <row r="20" spans="1:25" x14ac:dyDescent="0.2">
      <c r="A20" s="999"/>
      <c r="B20" s="955"/>
      <c r="C20" s="955"/>
      <c r="D20" s="955"/>
      <c r="E20" s="947"/>
      <c r="F20" s="947"/>
      <c r="G20" s="947"/>
      <c r="H20" s="955"/>
      <c r="I20" s="955"/>
      <c r="J20" s="955"/>
      <c r="K20" s="955"/>
      <c r="L20" s="955"/>
      <c r="M20" s="955"/>
      <c r="N20" s="955"/>
      <c r="O20" s="955"/>
      <c r="P20" s="955"/>
      <c r="Q20" s="955"/>
      <c r="R20" s="955"/>
      <c r="S20" s="955"/>
      <c r="T20" s="947"/>
      <c r="U20" s="947"/>
      <c r="V20" s="947"/>
      <c r="W20" s="947"/>
    </row>
    <row r="21" spans="1:25" x14ac:dyDescent="0.2">
      <c r="A21" s="999"/>
      <c r="B21" s="955"/>
      <c r="C21" s="955"/>
      <c r="D21" s="955"/>
      <c r="E21" s="947"/>
      <c r="F21" s="947"/>
      <c r="G21" s="947"/>
      <c r="H21" s="955"/>
      <c r="I21" s="955"/>
      <c r="J21" s="955"/>
      <c r="K21" s="955"/>
      <c r="L21" s="955"/>
      <c r="M21" s="955"/>
      <c r="N21" s="955"/>
      <c r="O21" s="955"/>
      <c r="P21" s="955"/>
      <c r="Q21" s="955"/>
      <c r="R21" s="955"/>
      <c r="S21" s="955"/>
      <c r="T21" s="947"/>
      <c r="U21" s="947"/>
      <c r="V21" s="947"/>
      <c r="W21" s="947"/>
    </row>
    <row r="22" spans="1:25" x14ac:dyDescent="0.2">
      <c r="A22" s="999"/>
      <c r="B22" s="955"/>
      <c r="C22" s="955"/>
      <c r="D22" s="955"/>
      <c r="E22" s="947"/>
      <c r="F22" s="947"/>
      <c r="G22" s="947"/>
      <c r="H22" s="955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955"/>
      <c r="T22" s="947"/>
      <c r="U22" s="947"/>
      <c r="V22" s="947"/>
      <c r="W22" s="947"/>
    </row>
    <row r="23" spans="1:25" x14ac:dyDescent="0.2">
      <c r="A23" s="999"/>
      <c r="B23" s="955"/>
      <c r="C23" s="955"/>
      <c r="D23" s="955"/>
      <c r="E23" s="947"/>
      <c r="F23" s="947"/>
      <c r="G23" s="947"/>
      <c r="H23" s="955"/>
      <c r="I23" s="955"/>
      <c r="J23" s="955"/>
      <c r="K23" s="955"/>
      <c r="L23" s="955"/>
      <c r="M23" s="955"/>
      <c r="N23" s="955"/>
      <c r="O23" s="955"/>
      <c r="P23" s="955"/>
      <c r="Q23" s="955"/>
      <c r="R23" s="955"/>
      <c r="S23" s="955"/>
      <c r="T23" s="947"/>
      <c r="U23" s="947"/>
      <c r="V23" s="947"/>
      <c r="W23" s="947"/>
    </row>
    <row r="24" spans="1:25" x14ac:dyDescent="0.2">
      <c r="A24" s="999"/>
      <c r="B24" s="955"/>
      <c r="C24" s="955"/>
      <c r="D24" s="955"/>
      <c r="E24" s="947"/>
      <c r="F24" s="947"/>
      <c r="G24" s="947"/>
      <c r="H24" s="955"/>
      <c r="I24" s="955"/>
      <c r="J24" s="955"/>
      <c r="K24" s="955"/>
      <c r="L24" s="955"/>
      <c r="M24" s="955"/>
      <c r="N24" s="955"/>
      <c r="O24" s="955"/>
      <c r="P24" s="955"/>
      <c r="Q24" s="955"/>
      <c r="R24" s="955"/>
      <c r="S24" s="955"/>
      <c r="T24" s="947"/>
      <c r="U24" s="947"/>
      <c r="V24" s="947"/>
      <c r="W24" s="947"/>
    </row>
    <row r="25" spans="1:25" x14ac:dyDescent="0.2">
      <c r="A25" s="999"/>
      <c r="B25" s="955"/>
      <c r="C25" s="955"/>
      <c r="D25" s="955"/>
      <c r="E25" s="947"/>
      <c r="F25" s="947"/>
      <c r="G25" s="947"/>
      <c r="H25" s="955"/>
      <c r="I25" s="955"/>
      <c r="J25" s="955"/>
      <c r="K25" s="955"/>
      <c r="L25" s="955"/>
      <c r="M25" s="955"/>
      <c r="N25" s="955"/>
      <c r="O25" s="955"/>
      <c r="P25" s="955"/>
      <c r="Q25" s="955"/>
      <c r="R25" s="955"/>
      <c r="S25" s="955"/>
      <c r="T25" s="947"/>
      <c r="U25" s="947"/>
      <c r="V25" s="947"/>
      <c r="W25" s="947"/>
    </row>
    <row r="26" spans="1:25" x14ac:dyDescent="0.2">
      <c r="A26" s="999"/>
      <c r="B26" s="955"/>
      <c r="C26" s="955"/>
      <c r="D26" s="955"/>
      <c r="E26" s="947"/>
      <c r="F26" s="947"/>
      <c r="G26" s="947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5"/>
      <c r="S26" s="955"/>
      <c r="T26" s="947"/>
      <c r="U26" s="947"/>
      <c r="V26" s="947"/>
      <c r="W26" s="947"/>
    </row>
    <row r="27" spans="1:25" x14ac:dyDescent="0.2">
      <c r="A27" s="999"/>
      <c r="B27" s="955"/>
      <c r="C27" s="955"/>
      <c r="D27" s="955"/>
      <c r="E27" s="947"/>
      <c r="F27" s="947"/>
      <c r="G27" s="947"/>
      <c r="H27" s="955"/>
      <c r="I27" s="955"/>
      <c r="J27" s="955"/>
      <c r="K27" s="955"/>
      <c r="L27" s="955"/>
      <c r="M27" s="955"/>
      <c r="N27" s="955"/>
      <c r="O27" s="955"/>
      <c r="P27" s="955"/>
      <c r="Q27" s="955"/>
      <c r="R27" s="955"/>
      <c r="S27" s="955"/>
      <c r="T27" s="947"/>
      <c r="U27" s="947"/>
      <c r="V27" s="947"/>
      <c r="W27" s="947"/>
    </row>
    <row r="28" spans="1:25" x14ac:dyDescent="0.2">
      <c r="A28" s="999"/>
      <c r="B28" s="955"/>
      <c r="C28" s="955"/>
      <c r="D28" s="955"/>
      <c r="E28" s="947"/>
      <c r="F28" s="947"/>
      <c r="G28" s="947"/>
      <c r="H28" s="955"/>
      <c r="I28" s="955"/>
      <c r="J28" s="955"/>
      <c r="K28" s="955"/>
      <c r="L28" s="955"/>
      <c r="M28" s="955"/>
      <c r="N28" s="955"/>
      <c r="O28" s="955"/>
      <c r="P28" s="955"/>
      <c r="Q28" s="955"/>
      <c r="R28" s="955"/>
      <c r="S28" s="955"/>
      <c r="T28" s="947"/>
      <c r="U28" s="947"/>
      <c r="V28" s="947"/>
      <c r="W28" s="947"/>
    </row>
    <row r="29" spans="1:25" x14ac:dyDescent="0.2">
      <c r="A29" s="999"/>
      <c r="B29" s="955"/>
      <c r="C29" s="955"/>
      <c r="D29" s="955"/>
      <c r="E29" s="947"/>
      <c r="F29" s="947"/>
      <c r="G29" s="947"/>
      <c r="H29" s="955"/>
      <c r="I29" s="955"/>
      <c r="J29" s="955"/>
      <c r="K29" s="955"/>
      <c r="L29" s="955"/>
      <c r="M29" s="955"/>
      <c r="N29" s="955"/>
      <c r="O29" s="955"/>
      <c r="P29" s="955"/>
      <c r="Q29" s="955"/>
      <c r="R29" s="955"/>
      <c r="S29" s="955"/>
      <c r="T29" s="947"/>
      <c r="U29" s="947"/>
      <c r="V29" s="947"/>
      <c r="W29" s="947"/>
    </row>
    <row r="30" spans="1:25" x14ac:dyDescent="0.2">
      <c r="A30" s="999"/>
      <c r="B30" s="955"/>
      <c r="C30" s="955"/>
      <c r="D30" s="955"/>
      <c r="E30" s="947"/>
      <c r="F30" s="947"/>
      <c r="G30" s="947"/>
      <c r="H30" s="955"/>
      <c r="I30" s="955"/>
      <c r="J30" s="955"/>
      <c r="K30" s="955"/>
      <c r="L30" s="955"/>
      <c r="M30" s="955"/>
      <c r="N30" s="955"/>
      <c r="O30" s="955"/>
      <c r="P30" s="955"/>
      <c r="Q30" s="955"/>
      <c r="R30" s="955"/>
      <c r="S30" s="955"/>
      <c r="T30" s="947"/>
      <c r="U30" s="947"/>
      <c r="V30" s="947"/>
      <c r="W30" s="947"/>
    </row>
    <row r="31" spans="1:25" x14ac:dyDescent="0.2">
      <c r="A31" s="999"/>
      <c r="B31" s="955"/>
      <c r="C31" s="955"/>
      <c r="D31" s="955"/>
      <c r="E31" s="947"/>
      <c r="F31" s="947"/>
      <c r="G31" s="947"/>
      <c r="H31" s="955"/>
      <c r="I31" s="955"/>
      <c r="J31" s="955"/>
      <c r="K31" s="955"/>
      <c r="L31" s="955"/>
      <c r="M31" s="955"/>
      <c r="N31" s="955"/>
      <c r="O31" s="955"/>
      <c r="P31" s="955"/>
      <c r="Q31" s="955"/>
      <c r="R31" s="955"/>
      <c r="S31" s="955"/>
      <c r="T31" s="947"/>
      <c r="U31" s="947"/>
      <c r="V31" s="947"/>
      <c r="W31" s="947"/>
    </row>
    <row r="32" spans="1:25" x14ac:dyDescent="0.2">
      <c r="A32" s="999"/>
      <c r="B32" s="955"/>
      <c r="C32" s="955"/>
      <c r="D32" s="955"/>
      <c r="E32" s="947"/>
      <c r="F32" s="947"/>
      <c r="G32" s="947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955"/>
      <c r="S32" s="955"/>
      <c r="T32" s="947"/>
      <c r="U32" s="947"/>
      <c r="V32" s="947"/>
      <c r="W32" s="947"/>
    </row>
    <row r="33" spans="1:23" x14ac:dyDescent="0.2">
      <c r="A33" s="999"/>
      <c r="B33" s="955"/>
      <c r="C33" s="955"/>
      <c r="D33" s="955"/>
      <c r="E33" s="947"/>
      <c r="F33" s="947"/>
      <c r="G33" s="947"/>
      <c r="H33" s="955"/>
      <c r="I33" s="955"/>
      <c r="J33" s="955"/>
      <c r="K33" s="955"/>
      <c r="L33" s="955"/>
      <c r="M33" s="955"/>
      <c r="N33" s="955"/>
      <c r="O33" s="955"/>
      <c r="P33" s="955"/>
      <c r="Q33" s="955"/>
      <c r="R33" s="955"/>
      <c r="S33" s="955"/>
      <c r="T33" s="947"/>
      <c r="U33" s="947"/>
      <c r="V33" s="947"/>
      <c r="W33" s="947"/>
    </row>
    <row r="34" spans="1:23" x14ac:dyDescent="0.2">
      <c r="A34" s="999"/>
      <c r="B34" s="955"/>
      <c r="C34" s="955"/>
      <c r="D34" s="955"/>
      <c r="E34" s="947"/>
      <c r="F34" s="947"/>
      <c r="G34" s="947"/>
      <c r="H34" s="955"/>
      <c r="I34" s="955"/>
      <c r="J34" s="955"/>
      <c r="K34" s="955"/>
      <c r="L34" s="955"/>
      <c r="M34" s="955"/>
      <c r="N34" s="955"/>
      <c r="O34" s="955"/>
      <c r="P34" s="955"/>
      <c r="Q34" s="955"/>
      <c r="R34" s="955"/>
      <c r="S34" s="955"/>
      <c r="T34" s="947"/>
      <c r="U34" s="947"/>
      <c r="V34" s="947"/>
      <c r="W34" s="947"/>
    </row>
    <row r="35" spans="1:23" x14ac:dyDescent="0.2">
      <c r="A35" s="999"/>
      <c r="B35" s="955"/>
      <c r="C35" s="955"/>
      <c r="D35" s="955"/>
      <c r="E35" s="947"/>
      <c r="F35" s="947"/>
      <c r="G35" s="947"/>
      <c r="H35" s="955"/>
      <c r="I35" s="955"/>
      <c r="J35" s="955"/>
      <c r="K35" s="955"/>
      <c r="L35" s="955"/>
      <c r="M35" s="955"/>
      <c r="N35" s="955"/>
      <c r="O35" s="955"/>
      <c r="P35" s="955"/>
      <c r="Q35" s="955"/>
      <c r="R35" s="955"/>
      <c r="S35" s="955"/>
      <c r="T35" s="947"/>
      <c r="U35" s="947"/>
      <c r="V35" s="947"/>
      <c r="W35" s="947"/>
    </row>
    <row r="36" spans="1:23" x14ac:dyDescent="0.2">
      <c r="A36" s="999"/>
      <c r="B36" s="955"/>
      <c r="C36" s="955"/>
      <c r="D36" s="955"/>
      <c r="E36" s="947"/>
      <c r="F36" s="947"/>
      <c r="G36" s="947"/>
      <c r="H36" s="955"/>
      <c r="I36" s="955"/>
      <c r="J36" s="955"/>
      <c r="K36" s="955"/>
      <c r="L36" s="955"/>
      <c r="M36" s="955"/>
      <c r="N36" s="955"/>
      <c r="O36" s="955"/>
      <c r="P36" s="955"/>
      <c r="Q36" s="955"/>
      <c r="R36" s="955"/>
      <c r="S36" s="955"/>
      <c r="T36" s="947"/>
      <c r="U36" s="947"/>
      <c r="V36" s="947"/>
      <c r="W36" s="947"/>
    </row>
    <row r="37" spans="1:23" x14ac:dyDescent="0.2">
      <c r="A37" s="999"/>
      <c r="B37" s="955"/>
      <c r="C37" s="955"/>
      <c r="D37" s="955"/>
      <c r="E37" s="947"/>
      <c r="F37" s="947"/>
      <c r="G37" s="947"/>
      <c r="H37" s="955"/>
      <c r="I37" s="955"/>
      <c r="J37" s="955"/>
      <c r="K37" s="955"/>
      <c r="L37" s="955"/>
      <c r="M37" s="955"/>
      <c r="N37" s="955"/>
      <c r="O37" s="955"/>
      <c r="P37" s="955"/>
      <c r="Q37" s="955"/>
      <c r="R37" s="955"/>
      <c r="S37" s="955"/>
      <c r="T37" s="947"/>
      <c r="U37" s="947"/>
      <c r="V37" s="947"/>
      <c r="W37" s="947"/>
    </row>
    <row r="38" spans="1:23" x14ac:dyDescent="0.2">
      <c r="A38" s="999"/>
      <c r="B38" s="955"/>
      <c r="C38" s="955"/>
      <c r="D38" s="955"/>
      <c r="E38" s="947"/>
      <c r="F38" s="947"/>
      <c r="G38" s="947"/>
      <c r="H38" s="955"/>
      <c r="I38" s="955"/>
      <c r="J38" s="955"/>
      <c r="K38" s="955"/>
      <c r="L38" s="955"/>
      <c r="M38" s="955"/>
      <c r="N38" s="955"/>
      <c r="O38" s="955"/>
      <c r="P38" s="955"/>
      <c r="Q38" s="955"/>
      <c r="R38" s="955"/>
      <c r="S38" s="955"/>
      <c r="T38" s="947"/>
      <c r="U38" s="947"/>
      <c r="V38" s="947"/>
      <c r="W38" s="947"/>
    </row>
    <row r="39" spans="1:23" x14ac:dyDescent="0.2">
      <c r="A39" s="999"/>
      <c r="B39" s="955"/>
      <c r="C39" s="955"/>
      <c r="D39" s="955"/>
      <c r="E39" s="947"/>
      <c r="F39" s="947"/>
      <c r="G39" s="947"/>
      <c r="H39" s="955"/>
      <c r="I39" s="955"/>
      <c r="J39" s="955"/>
      <c r="K39" s="955"/>
      <c r="L39" s="955"/>
      <c r="M39" s="955"/>
      <c r="N39" s="955"/>
      <c r="O39" s="955"/>
      <c r="P39" s="955"/>
      <c r="Q39" s="955"/>
      <c r="R39" s="955"/>
      <c r="S39" s="955"/>
      <c r="T39" s="947"/>
      <c r="U39" s="947"/>
      <c r="V39" s="947"/>
      <c r="W39" s="947"/>
    </row>
    <row r="40" spans="1:23" x14ac:dyDescent="0.2">
      <c r="A40" s="999"/>
      <c r="B40" s="955"/>
      <c r="C40" s="955"/>
      <c r="D40" s="955"/>
      <c r="E40" s="947"/>
      <c r="F40" s="947"/>
      <c r="G40" s="947"/>
      <c r="H40" s="955"/>
      <c r="I40" s="955"/>
      <c r="J40" s="955"/>
      <c r="K40" s="955"/>
      <c r="L40" s="955"/>
      <c r="M40" s="955"/>
      <c r="N40" s="955"/>
      <c r="O40" s="955"/>
      <c r="P40" s="955"/>
      <c r="Q40" s="955"/>
      <c r="R40" s="955"/>
      <c r="S40" s="955"/>
      <c r="T40" s="947"/>
      <c r="U40" s="947"/>
      <c r="V40" s="947"/>
      <c r="W40" s="947"/>
    </row>
  </sheetData>
  <mergeCells count="8">
    <mergeCell ref="T2:V2"/>
    <mergeCell ref="W2:Y2"/>
    <mergeCell ref="B2:D2"/>
    <mergeCell ref="E2:G2"/>
    <mergeCell ref="H2:J2"/>
    <mergeCell ref="K2:M2"/>
    <mergeCell ref="N2:P2"/>
    <mergeCell ref="Q2:S2"/>
  </mergeCells>
  <printOptions horizontalCentered="1"/>
  <pageMargins left="0.39370078740157483" right="0.19685039370078741" top="0.82677165354330717" bottom="0.51181102362204722" header="0.15748031496062992" footer="0.15748031496062992"/>
  <pageSetup paperSize="9" scale="53" orientation="landscape" r:id="rId1"/>
  <headerFooter alignWithMargins="0">
    <oddHeader xml:space="preserve">&amp;C&amp;"-,Normál" &amp;"Times New Roman,Félkövér"2018. évi költségvetés
 Corvin Sétány Projekt
11603 cím kiadások előirányzata és teljesítése&amp;R&amp;"Times New Roman,Félkövér" rendelet
4/c. melléklet
e Ft-ban&amp;"Times New Roman,Félkövér dőlt"
</oddHeader>
    <oddFooter xml:space="preserve">&amp;C
&amp;R
&amp;P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5"/>
  <sheetViews>
    <sheetView zoomScaleNormal="100" workbookViewId="0">
      <pane xSplit="1" ySplit="3" topLeftCell="V28" activePane="bottomRight" state="frozen"/>
      <selection pane="topRight" activeCell="B1" sqref="B1"/>
      <selection pane="bottomLeft" activeCell="A4" sqref="A4"/>
      <selection pane="bottomRight" activeCell="AD3" sqref="AD3"/>
    </sheetView>
  </sheetViews>
  <sheetFormatPr defaultColWidth="9.140625" defaultRowHeight="12.75" x14ac:dyDescent="0.2"/>
  <cols>
    <col min="1" max="1" width="53.5703125" style="1" customWidth="1"/>
    <col min="2" max="2" width="9.7109375" style="1" customWidth="1"/>
    <col min="3" max="3" width="10" style="1" customWidth="1"/>
    <col min="4" max="5" width="9.7109375" style="1" customWidth="1"/>
    <col min="6" max="6" width="10" style="1" customWidth="1"/>
    <col min="7" max="7" width="9.7109375" style="1" customWidth="1"/>
    <col min="8" max="8" width="9.7109375" style="2" customWidth="1"/>
    <col min="9" max="9" width="10" style="2" customWidth="1"/>
    <col min="10" max="11" width="9.7109375" style="2" customWidth="1"/>
    <col min="12" max="12" width="10" style="2" customWidth="1"/>
    <col min="13" max="13" width="9.7109375" style="2" customWidth="1"/>
    <col min="14" max="16" width="12.7109375" style="3" customWidth="1"/>
    <col min="17" max="17" width="9.7109375" style="2" customWidth="1"/>
    <col min="18" max="18" width="10" style="2" customWidth="1"/>
    <col min="19" max="20" width="9.7109375" style="2" customWidth="1"/>
    <col min="21" max="21" width="10" style="2" customWidth="1"/>
    <col min="22" max="23" width="9.7109375" style="2" customWidth="1"/>
    <col min="24" max="24" width="10" style="2" customWidth="1"/>
    <col min="25" max="26" width="9.7109375" style="2" customWidth="1"/>
    <col min="27" max="27" width="10" style="2" customWidth="1"/>
    <col min="28" max="28" width="9.7109375" style="2" customWidth="1"/>
    <col min="29" max="29" width="9.7109375" style="3" customWidth="1"/>
    <col min="30" max="30" width="10" style="3" customWidth="1"/>
    <col min="31" max="31" width="9.7109375" style="3" customWidth="1"/>
    <col min="32" max="32" width="12.7109375" style="3" customWidth="1"/>
    <col min="33" max="34" width="12.7109375" style="4" customWidth="1"/>
    <col min="35" max="16384" width="9.140625" style="4"/>
  </cols>
  <sheetData>
    <row r="1" spans="1:34" ht="13.5" thickBot="1" x14ac:dyDescent="0.25"/>
    <row r="2" spans="1:34" s="6" customFormat="1" ht="64.900000000000006" customHeight="1" thickBot="1" x14ac:dyDescent="0.25">
      <c r="A2" s="1716" t="s">
        <v>0</v>
      </c>
      <c r="B2" s="1718" t="s">
        <v>35</v>
      </c>
      <c r="C2" s="1718"/>
      <c r="D2" s="1719"/>
      <c r="E2" s="1720" t="s">
        <v>36</v>
      </c>
      <c r="F2" s="1718"/>
      <c r="G2" s="1719"/>
      <c r="H2" s="1713" t="s">
        <v>1</v>
      </c>
      <c r="I2" s="1714"/>
      <c r="J2" s="1721"/>
      <c r="K2" s="1713" t="s">
        <v>37</v>
      </c>
      <c r="L2" s="1714"/>
      <c r="M2" s="1721"/>
      <c r="N2" s="1713" t="s">
        <v>2</v>
      </c>
      <c r="O2" s="1714"/>
      <c r="P2" s="1721"/>
      <c r="Q2" s="1714" t="s">
        <v>3</v>
      </c>
      <c r="R2" s="1714"/>
      <c r="S2" s="1721"/>
      <c r="T2" s="1713" t="s">
        <v>4</v>
      </c>
      <c r="U2" s="1714"/>
      <c r="V2" s="1721"/>
      <c r="W2" s="1713" t="s">
        <v>5</v>
      </c>
      <c r="X2" s="1714"/>
      <c r="Y2" s="1721"/>
      <c r="Z2" s="1713" t="s">
        <v>6</v>
      </c>
      <c r="AA2" s="1714"/>
      <c r="AB2" s="1721"/>
      <c r="AC2" s="1713" t="s">
        <v>7</v>
      </c>
      <c r="AD2" s="1714"/>
      <c r="AE2" s="1721"/>
      <c r="AF2" s="1713" t="s">
        <v>8</v>
      </c>
      <c r="AG2" s="1714"/>
      <c r="AH2" s="1715"/>
    </row>
    <row r="3" spans="1:34" ht="25.15" customHeight="1" thickBot="1" x14ac:dyDescent="0.25">
      <c r="A3" s="1717"/>
      <c r="B3" s="1030" t="s">
        <v>24</v>
      </c>
      <c r="C3" s="1031" t="s">
        <v>10</v>
      </c>
      <c r="D3" s="1031" t="s">
        <v>25</v>
      </c>
      <c r="E3" s="1031" t="s">
        <v>24</v>
      </c>
      <c r="F3" s="1031" t="s">
        <v>10</v>
      </c>
      <c r="G3" s="1031" t="s">
        <v>25</v>
      </c>
      <c r="H3" s="1031" t="s">
        <v>24</v>
      </c>
      <c r="I3" s="1031" t="s">
        <v>10</v>
      </c>
      <c r="J3" s="1031" t="s">
        <v>25</v>
      </c>
      <c r="K3" s="1031" t="s">
        <v>24</v>
      </c>
      <c r="L3" s="1031" t="s">
        <v>10</v>
      </c>
      <c r="M3" s="1031" t="s">
        <v>25</v>
      </c>
      <c r="N3" s="1031" t="s">
        <v>24</v>
      </c>
      <c r="O3" s="1031" t="s">
        <v>10</v>
      </c>
      <c r="P3" s="1032" t="s">
        <v>25</v>
      </c>
      <c r="Q3" s="1030" t="s">
        <v>24</v>
      </c>
      <c r="R3" s="1031" t="s">
        <v>10</v>
      </c>
      <c r="S3" s="1031" t="s">
        <v>25</v>
      </c>
      <c r="T3" s="1031" t="s">
        <v>24</v>
      </c>
      <c r="U3" s="1031" t="s">
        <v>10</v>
      </c>
      <c r="V3" s="1031" t="s">
        <v>25</v>
      </c>
      <c r="W3" s="1031" t="s">
        <v>24</v>
      </c>
      <c r="X3" s="1031" t="s">
        <v>10</v>
      </c>
      <c r="Y3" s="1031" t="s">
        <v>25</v>
      </c>
      <c r="Z3" s="1031" t="s">
        <v>24</v>
      </c>
      <c r="AA3" s="1031" t="s">
        <v>10</v>
      </c>
      <c r="AB3" s="1031" t="s">
        <v>25</v>
      </c>
      <c r="AC3" s="1031" t="s">
        <v>24</v>
      </c>
      <c r="AD3" s="1031" t="s">
        <v>10</v>
      </c>
      <c r="AE3" s="1032" t="s">
        <v>25</v>
      </c>
      <c r="AF3" s="1031" t="s">
        <v>24</v>
      </c>
      <c r="AG3" s="1031" t="s">
        <v>10</v>
      </c>
      <c r="AH3" s="1033" t="s">
        <v>25</v>
      </c>
    </row>
    <row r="4" spans="1:34" ht="15" customHeight="1" x14ac:dyDescent="0.2">
      <c r="A4" s="50"/>
      <c r="B4" s="51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9"/>
      <c r="O4" s="9"/>
      <c r="P4" s="9"/>
      <c r="Q4" s="51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9"/>
      <c r="AD4" s="9"/>
      <c r="AE4" s="9"/>
      <c r="AF4" s="9"/>
      <c r="AG4" s="9"/>
      <c r="AH4" s="52"/>
    </row>
    <row r="5" spans="1:34" ht="15" customHeight="1" x14ac:dyDescent="0.2">
      <c r="A5" s="53"/>
      <c r="B5" s="54"/>
      <c r="C5" s="7"/>
      <c r="D5" s="7"/>
      <c r="E5" s="7"/>
      <c r="F5" s="7"/>
      <c r="G5" s="7"/>
      <c r="H5" s="7"/>
      <c r="I5" s="8"/>
      <c r="J5" s="7"/>
      <c r="K5" s="8"/>
      <c r="L5" s="8"/>
      <c r="M5" s="7"/>
      <c r="N5" s="9"/>
      <c r="O5" s="9"/>
      <c r="P5" s="9"/>
      <c r="Q5" s="54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10"/>
      <c r="AD5" s="10"/>
      <c r="AE5" s="10"/>
      <c r="AF5" s="10"/>
      <c r="AG5" s="10"/>
      <c r="AH5" s="19"/>
    </row>
    <row r="6" spans="1:34" ht="15" customHeight="1" thickBot="1" x14ac:dyDescent="0.25">
      <c r="A6" s="53"/>
      <c r="B6" s="54"/>
      <c r="C6" s="7"/>
      <c r="D6" s="7"/>
      <c r="E6" s="7"/>
      <c r="F6" s="7"/>
      <c r="G6" s="7"/>
      <c r="H6" s="7"/>
      <c r="I6" s="8"/>
      <c r="J6" s="7"/>
      <c r="K6" s="8"/>
      <c r="L6" s="8"/>
      <c r="M6" s="7"/>
      <c r="N6" s="9"/>
      <c r="O6" s="9"/>
      <c r="P6" s="9"/>
      <c r="Q6" s="54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10"/>
      <c r="AD6" s="10"/>
      <c r="AE6" s="10"/>
      <c r="AF6" s="22"/>
      <c r="AG6" s="22"/>
      <c r="AH6" s="11"/>
    </row>
    <row r="7" spans="1:34" s="6" customFormat="1" ht="19.899999999999999" customHeight="1" thickBot="1" x14ac:dyDescent="0.25">
      <c r="A7" s="55" t="s">
        <v>11</v>
      </c>
      <c r="B7" s="56">
        <f t="shared" ref="B7:AE7" si="0">SUM(B3:B6)</f>
        <v>0</v>
      </c>
      <c r="C7" s="56">
        <f t="shared" si="0"/>
        <v>0</v>
      </c>
      <c r="D7" s="56">
        <f t="shared" si="0"/>
        <v>0</v>
      </c>
      <c r="E7" s="56">
        <f t="shared" si="0"/>
        <v>0</v>
      </c>
      <c r="F7" s="56">
        <f t="shared" si="0"/>
        <v>0</v>
      </c>
      <c r="G7" s="56">
        <f t="shared" si="0"/>
        <v>0</v>
      </c>
      <c r="H7" s="56">
        <f t="shared" si="0"/>
        <v>0</v>
      </c>
      <c r="I7" s="56">
        <f t="shared" si="0"/>
        <v>0</v>
      </c>
      <c r="J7" s="56">
        <f t="shared" si="0"/>
        <v>0</v>
      </c>
      <c r="K7" s="56">
        <f t="shared" si="0"/>
        <v>0</v>
      </c>
      <c r="L7" s="56">
        <f t="shared" si="0"/>
        <v>0</v>
      </c>
      <c r="M7" s="56">
        <f t="shared" si="0"/>
        <v>0</v>
      </c>
      <c r="N7" s="12">
        <f t="shared" si="0"/>
        <v>0</v>
      </c>
      <c r="O7" s="12">
        <f t="shared" si="0"/>
        <v>0</v>
      </c>
      <c r="P7" s="12">
        <f t="shared" si="0"/>
        <v>0</v>
      </c>
      <c r="Q7" s="56">
        <f t="shared" si="0"/>
        <v>0</v>
      </c>
      <c r="R7" s="12">
        <f t="shared" si="0"/>
        <v>0</v>
      </c>
      <c r="S7" s="12">
        <f t="shared" si="0"/>
        <v>0</v>
      </c>
      <c r="T7" s="12">
        <f t="shared" si="0"/>
        <v>0</v>
      </c>
      <c r="U7" s="12">
        <f t="shared" si="0"/>
        <v>0</v>
      </c>
      <c r="V7" s="12">
        <f t="shared" si="0"/>
        <v>0</v>
      </c>
      <c r="W7" s="12">
        <f t="shared" si="0"/>
        <v>0</v>
      </c>
      <c r="X7" s="12">
        <f t="shared" si="0"/>
        <v>0</v>
      </c>
      <c r="Y7" s="12">
        <f t="shared" si="0"/>
        <v>0</v>
      </c>
      <c r="Z7" s="12">
        <f t="shared" si="0"/>
        <v>0</v>
      </c>
      <c r="AA7" s="12">
        <f t="shared" si="0"/>
        <v>0</v>
      </c>
      <c r="AB7" s="12">
        <f t="shared" si="0"/>
        <v>0</v>
      </c>
      <c r="AC7" s="12">
        <f t="shared" si="0"/>
        <v>0</v>
      </c>
      <c r="AD7" s="12">
        <f t="shared" si="0"/>
        <v>0</v>
      </c>
      <c r="AE7" s="12">
        <f t="shared" si="0"/>
        <v>0</v>
      </c>
      <c r="AF7" s="12">
        <f>SUM(AF3:AF6)</f>
        <v>0</v>
      </c>
      <c r="AG7" s="12">
        <f t="shared" ref="AG7:AH7" si="1">SUM(AG3:AG6)</f>
        <v>0</v>
      </c>
      <c r="AH7" s="13">
        <f t="shared" si="1"/>
        <v>0</v>
      </c>
    </row>
    <row r="8" spans="1:34" ht="19.899999999999999" customHeight="1" x14ac:dyDescent="0.2">
      <c r="A8" s="57" t="s">
        <v>12</v>
      </c>
      <c r="B8" s="58"/>
      <c r="C8" s="59"/>
      <c r="D8" s="59"/>
      <c r="E8" s="60"/>
      <c r="F8" s="61"/>
      <c r="G8" s="61"/>
      <c r="H8" s="51"/>
      <c r="I8" s="51"/>
      <c r="J8" s="51"/>
      <c r="K8" s="51"/>
      <c r="L8" s="51"/>
      <c r="M8" s="51"/>
      <c r="N8" s="9"/>
      <c r="O8" s="9"/>
      <c r="P8" s="9"/>
      <c r="Q8" s="5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9"/>
      <c r="AD8" s="14"/>
      <c r="AE8" s="9"/>
      <c r="AF8" s="9"/>
      <c r="AG8" s="62"/>
      <c r="AH8" s="63"/>
    </row>
    <row r="9" spans="1:34" ht="19.899999999999999" customHeight="1" x14ac:dyDescent="0.2">
      <c r="A9" s="64" t="s">
        <v>38</v>
      </c>
      <c r="B9" s="65"/>
      <c r="C9" s="66"/>
      <c r="D9" s="66"/>
      <c r="E9" s="67"/>
      <c r="F9" s="68"/>
      <c r="G9" s="68"/>
      <c r="H9" s="69"/>
      <c r="I9" s="69"/>
      <c r="J9" s="69"/>
      <c r="K9" s="69"/>
      <c r="L9" s="69"/>
      <c r="M9" s="69"/>
      <c r="N9" s="10"/>
      <c r="O9" s="18"/>
      <c r="P9" s="18"/>
      <c r="Q9" s="69"/>
      <c r="R9" s="17"/>
      <c r="S9" s="17"/>
      <c r="T9" s="7"/>
      <c r="U9" s="7"/>
      <c r="V9" s="7"/>
      <c r="W9" s="7"/>
      <c r="X9" s="7"/>
      <c r="Y9" s="7"/>
      <c r="Z9" s="7"/>
      <c r="AA9" s="7"/>
      <c r="AB9" s="7"/>
      <c r="AC9" s="10"/>
      <c r="AD9" s="70"/>
      <c r="AE9" s="10"/>
      <c r="AF9" s="10"/>
      <c r="AG9" s="71"/>
      <c r="AH9" s="72"/>
    </row>
    <row r="10" spans="1:34" ht="30" customHeight="1" x14ac:dyDescent="0.2">
      <c r="A10" s="64" t="s">
        <v>39</v>
      </c>
      <c r="B10" s="65"/>
      <c r="C10" s="66"/>
      <c r="D10" s="66"/>
      <c r="E10" s="67"/>
      <c r="F10" s="68"/>
      <c r="G10" s="68"/>
      <c r="H10" s="69"/>
      <c r="I10" s="69"/>
      <c r="J10" s="69"/>
      <c r="K10" s="69"/>
      <c r="L10" s="69"/>
      <c r="M10" s="69"/>
      <c r="N10" s="10"/>
      <c r="O10" s="18"/>
      <c r="P10" s="18"/>
      <c r="Q10" s="69"/>
      <c r="R10" s="17"/>
      <c r="S10" s="17"/>
      <c r="T10" s="7"/>
      <c r="U10" s="7"/>
      <c r="V10" s="7"/>
      <c r="W10" s="7"/>
      <c r="X10" s="7"/>
      <c r="Y10" s="7"/>
      <c r="Z10" s="7"/>
      <c r="AA10" s="7"/>
      <c r="AB10" s="7"/>
      <c r="AC10" s="10"/>
      <c r="AD10" s="70"/>
      <c r="AE10" s="10"/>
      <c r="AF10" s="10"/>
      <c r="AG10" s="71"/>
      <c r="AH10" s="72"/>
    </row>
    <row r="11" spans="1:34" ht="19.899999999999999" customHeight="1" x14ac:dyDescent="0.2">
      <c r="A11" s="73" t="s">
        <v>40</v>
      </c>
      <c r="B11" s="74">
        <v>0</v>
      </c>
      <c r="C11" s="75"/>
      <c r="D11" s="76"/>
      <c r="E11" s="76">
        <v>0</v>
      </c>
      <c r="F11" s="77"/>
      <c r="G11" s="78"/>
      <c r="H11" s="69">
        <v>0</v>
      </c>
      <c r="I11" s="69"/>
      <c r="J11" s="76"/>
      <c r="K11" s="76"/>
      <c r="L11" s="76"/>
      <c r="M11" s="76"/>
      <c r="N11" s="9">
        <f t="shared" ref="N11:P102" si="2">B11+E11+H11+K11</f>
        <v>0</v>
      </c>
      <c r="O11" s="10">
        <f t="shared" si="2"/>
        <v>0</v>
      </c>
      <c r="P11" s="10">
        <f t="shared" si="2"/>
        <v>0</v>
      </c>
      <c r="Q11" s="69"/>
      <c r="R11" s="17">
        <v>0</v>
      </c>
      <c r="S11" s="79"/>
      <c r="T11" s="7">
        <v>13200</v>
      </c>
      <c r="U11" s="7">
        <v>13200</v>
      </c>
      <c r="V11" s="80"/>
      <c r="W11" s="7"/>
      <c r="X11" s="7"/>
      <c r="Y11" s="76"/>
      <c r="Z11" s="7"/>
      <c r="AA11" s="7"/>
      <c r="AB11" s="76">
        <f>Z11+AA11</f>
        <v>0</v>
      </c>
      <c r="AC11" s="10">
        <f t="shared" ref="AC11:AE86" si="3">Q11+T11+W11+Z11</f>
        <v>13200</v>
      </c>
      <c r="AD11" s="10">
        <f t="shared" si="3"/>
        <v>13200</v>
      </c>
      <c r="AE11" s="10">
        <f t="shared" si="3"/>
        <v>0</v>
      </c>
      <c r="AF11" s="10">
        <f t="shared" ref="AF11:AH86" si="4">AC11+N11</f>
        <v>13200</v>
      </c>
      <c r="AG11" s="10">
        <f t="shared" si="4"/>
        <v>13200</v>
      </c>
      <c r="AH11" s="19">
        <f>AE11+P11</f>
        <v>0</v>
      </c>
    </row>
    <row r="12" spans="1:34" ht="19.899999999999999" customHeight="1" x14ac:dyDescent="0.2">
      <c r="A12" s="73" t="s">
        <v>41</v>
      </c>
      <c r="B12" s="74">
        <v>0</v>
      </c>
      <c r="C12" s="75"/>
      <c r="D12" s="76"/>
      <c r="E12" s="76">
        <v>0</v>
      </c>
      <c r="F12" s="77"/>
      <c r="G12" s="78"/>
      <c r="H12" s="69">
        <v>7920</v>
      </c>
      <c r="I12" s="69">
        <v>7920</v>
      </c>
      <c r="J12" s="76"/>
      <c r="K12" s="76"/>
      <c r="L12" s="76"/>
      <c r="M12" s="76"/>
      <c r="N12" s="9">
        <f t="shared" si="2"/>
        <v>7920</v>
      </c>
      <c r="O12" s="9">
        <f t="shared" si="2"/>
        <v>7920</v>
      </c>
      <c r="P12" s="9">
        <f t="shared" si="2"/>
        <v>0</v>
      </c>
      <c r="Q12" s="69"/>
      <c r="R12" s="17">
        <v>0</v>
      </c>
      <c r="S12" s="79"/>
      <c r="T12" s="7"/>
      <c r="U12" s="7">
        <v>0</v>
      </c>
      <c r="V12" s="80"/>
      <c r="W12" s="7"/>
      <c r="X12" s="7"/>
      <c r="Y12" s="76"/>
      <c r="Z12" s="7"/>
      <c r="AA12" s="7"/>
      <c r="AB12" s="76">
        <f t="shared" ref="AB12:AB85" si="5">Z12+AA12</f>
        <v>0</v>
      </c>
      <c r="AC12" s="10">
        <f t="shared" si="3"/>
        <v>0</v>
      </c>
      <c r="AD12" s="10">
        <f t="shared" si="3"/>
        <v>0</v>
      </c>
      <c r="AE12" s="10">
        <f t="shared" si="3"/>
        <v>0</v>
      </c>
      <c r="AF12" s="10">
        <f t="shared" si="4"/>
        <v>7920</v>
      </c>
      <c r="AG12" s="10">
        <f t="shared" si="4"/>
        <v>7920</v>
      </c>
      <c r="AH12" s="19">
        <f t="shared" si="4"/>
        <v>0</v>
      </c>
    </row>
    <row r="13" spans="1:34" ht="19.899999999999999" customHeight="1" x14ac:dyDescent="0.2">
      <c r="A13" s="498" t="s">
        <v>42</v>
      </c>
      <c r="B13" s="74"/>
      <c r="C13" s="75"/>
      <c r="D13" s="76"/>
      <c r="E13" s="76"/>
      <c r="F13" s="77"/>
      <c r="G13" s="78"/>
      <c r="H13" s="69"/>
      <c r="I13" s="69"/>
      <c r="J13" s="76"/>
      <c r="K13" s="76"/>
      <c r="L13" s="76"/>
      <c r="M13" s="76"/>
      <c r="N13" s="9"/>
      <c r="O13" s="9"/>
      <c r="P13" s="9"/>
      <c r="Q13" s="69"/>
      <c r="R13" s="17"/>
      <c r="S13" s="79"/>
      <c r="T13" s="7"/>
      <c r="U13" s="7">
        <v>0</v>
      </c>
      <c r="V13" s="80"/>
      <c r="W13" s="7"/>
      <c r="X13" s="7"/>
      <c r="Y13" s="76"/>
      <c r="Z13" s="7"/>
      <c r="AA13" s="7"/>
      <c r="AB13" s="76"/>
      <c r="AC13" s="10">
        <f t="shared" si="3"/>
        <v>0</v>
      </c>
      <c r="AD13" s="10">
        <f t="shared" si="3"/>
        <v>0</v>
      </c>
      <c r="AE13" s="10">
        <f t="shared" si="3"/>
        <v>0</v>
      </c>
      <c r="AF13" s="10">
        <f t="shared" si="4"/>
        <v>0</v>
      </c>
      <c r="AG13" s="10">
        <f t="shared" si="4"/>
        <v>0</v>
      </c>
      <c r="AH13" s="19">
        <f t="shared" si="4"/>
        <v>0</v>
      </c>
    </row>
    <row r="14" spans="1:34" ht="19.899999999999999" customHeight="1" x14ac:dyDescent="0.2">
      <c r="A14" s="501" t="s">
        <v>43</v>
      </c>
      <c r="B14" s="74"/>
      <c r="C14" s="75"/>
      <c r="D14" s="76"/>
      <c r="E14" s="76"/>
      <c r="F14" s="77"/>
      <c r="G14" s="78"/>
      <c r="H14" s="69"/>
      <c r="I14" s="69"/>
      <c r="J14" s="76"/>
      <c r="K14" s="76"/>
      <c r="L14" s="76"/>
      <c r="M14" s="76"/>
      <c r="N14" s="9"/>
      <c r="O14" s="9"/>
      <c r="P14" s="9"/>
      <c r="Q14" s="69"/>
      <c r="R14" s="17"/>
      <c r="S14" s="79"/>
      <c r="T14" s="7"/>
      <c r="U14" s="7">
        <v>2640</v>
      </c>
      <c r="V14" s="80"/>
      <c r="W14" s="7"/>
      <c r="X14" s="7"/>
      <c r="Y14" s="76"/>
      <c r="Z14" s="7"/>
      <c r="AA14" s="7"/>
      <c r="AB14" s="76"/>
      <c r="AC14" s="10">
        <f t="shared" si="3"/>
        <v>0</v>
      </c>
      <c r="AD14" s="10">
        <f t="shared" si="3"/>
        <v>2640</v>
      </c>
      <c r="AE14" s="10">
        <f t="shared" si="3"/>
        <v>0</v>
      </c>
      <c r="AF14" s="10">
        <f t="shared" si="4"/>
        <v>0</v>
      </c>
      <c r="AG14" s="10">
        <f t="shared" si="4"/>
        <v>2640</v>
      </c>
      <c r="AH14" s="19">
        <f t="shared" si="4"/>
        <v>0</v>
      </c>
    </row>
    <row r="15" spans="1:34" ht="19.899999999999999" customHeight="1" x14ac:dyDescent="0.2">
      <c r="A15" s="501" t="s">
        <v>44</v>
      </c>
      <c r="B15" s="74"/>
      <c r="C15" s="75"/>
      <c r="D15" s="76"/>
      <c r="E15" s="76"/>
      <c r="F15" s="77"/>
      <c r="G15" s="78"/>
      <c r="H15" s="69"/>
      <c r="I15" s="69"/>
      <c r="J15" s="76"/>
      <c r="K15" s="76"/>
      <c r="L15" s="76"/>
      <c r="M15" s="76"/>
      <c r="N15" s="9"/>
      <c r="O15" s="9"/>
      <c r="P15" s="9"/>
      <c r="Q15" s="69"/>
      <c r="R15" s="17"/>
      <c r="S15" s="79"/>
      <c r="T15" s="7"/>
      <c r="U15" s="7">
        <v>266000</v>
      </c>
      <c r="V15" s="80"/>
      <c r="W15" s="7"/>
      <c r="X15" s="7"/>
      <c r="Y15" s="76"/>
      <c r="Z15" s="7"/>
      <c r="AA15" s="7"/>
      <c r="AB15" s="76"/>
      <c r="AC15" s="10">
        <f t="shared" si="3"/>
        <v>0</v>
      </c>
      <c r="AD15" s="10">
        <f t="shared" si="3"/>
        <v>266000</v>
      </c>
      <c r="AE15" s="10">
        <f t="shared" si="3"/>
        <v>0</v>
      </c>
      <c r="AF15" s="10">
        <f t="shared" si="4"/>
        <v>0</v>
      </c>
      <c r="AG15" s="10">
        <f t="shared" si="4"/>
        <v>266000</v>
      </c>
      <c r="AH15" s="19">
        <f t="shared" si="4"/>
        <v>0</v>
      </c>
    </row>
    <row r="16" spans="1:34" ht="30" customHeight="1" x14ac:dyDescent="0.2">
      <c r="A16" s="64" t="s">
        <v>45</v>
      </c>
      <c r="B16" s="74"/>
      <c r="C16" s="66"/>
      <c r="D16" s="76"/>
      <c r="E16" s="76"/>
      <c r="F16" s="67"/>
      <c r="G16" s="78"/>
      <c r="H16" s="69"/>
      <c r="I16" s="69"/>
      <c r="J16" s="76"/>
      <c r="K16" s="76"/>
      <c r="L16" s="76"/>
      <c r="M16" s="76"/>
      <c r="N16" s="9"/>
      <c r="O16" s="9"/>
      <c r="P16" s="9"/>
      <c r="Q16" s="69"/>
      <c r="R16" s="17"/>
      <c r="S16" s="79"/>
      <c r="T16" s="7"/>
      <c r="U16" s="7"/>
      <c r="V16" s="80"/>
      <c r="W16" s="7"/>
      <c r="X16" s="7"/>
      <c r="Y16" s="76"/>
      <c r="Z16" s="7"/>
      <c r="AA16" s="7"/>
      <c r="AB16" s="76"/>
      <c r="AC16" s="10"/>
      <c r="AD16" s="10"/>
      <c r="AE16" s="10"/>
      <c r="AF16" s="10"/>
      <c r="AG16" s="10"/>
      <c r="AH16" s="19"/>
    </row>
    <row r="17" spans="1:34" ht="19.899999999999999" customHeight="1" x14ac:dyDescent="0.2">
      <c r="A17" s="73" t="s">
        <v>46</v>
      </c>
      <c r="B17" s="74">
        <v>0</v>
      </c>
      <c r="C17" s="75"/>
      <c r="D17" s="76"/>
      <c r="E17" s="76">
        <v>0</v>
      </c>
      <c r="F17" s="77"/>
      <c r="G17" s="78"/>
      <c r="H17" s="69">
        <v>3000</v>
      </c>
      <c r="I17" s="69">
        <v>3000</v>
      </c>
      <c r="J17" s="76"/>
      <c r="K17" s="76"/>
      <c r="L17" s="76"/>
      <c r="M17" s="76"/>
      <c r="N17" s="9">
        <f t="shared" si="2"/>
        <v>3000</v>
      </c>
      <c r="O17" s="9">
        <f t="shared" si="2"/>
        <v>3000</v>
      </c>
      <c r="P17" s="9">
        <f t="shared" si="2"/>
        <v>0</v>
      </c>
      <c r="Q17" s="69"/>
      <c r="R17" s="17">
        <v>0</v>
      </c>
      <c r="S17" s="79"/>
      <c r="T17" s="7"/>
      <c r="U17" s="7">
        <v>0</v>
      </c>
      <c r="V17" s="80"/>
      <c r="W17" s="7"/>
      <c r="X17" s="7"/>
      <c r="Y17" s="76"/>
      <c r="Z17" s="7"/>
      <c r="AA17" s="7"/>
      <c r="AB17" s="76">
        <f t="shared" si="5"/>
        <v>0</v>
      </c>
      <c r="AC17" s="10">
        <f t="shared" si="3"/>
        <v>0</v>
      </c>
      <c r="AD17" s="10">
        <f t="shared" si="3"/>
        <v>0</v>
      </c>
      <c r="AE17" s="10">
        <f t="shared" si="3"/>
        <v>0</v>
      </c>
      <c r="AF17" s="10">
        <f t="shared" si="4"/>
        <v>3000</v>
      </c>
      <c r="AG17" s="10">
        <f t="shared" si="4"/>
        <v>3000</v>
      </c>
      <c r="AH17" s="19">
        <f t="shared" si="4"/>
        <v>0</v>
      </c>
    </row>
    <row r="18" spans="1:34" ht="19.899999999999999" customHeight="1" x14ac:dyDescent="0.2">
      <c r="A18" s="73" t="s">
        <v>41</v>
      </c>
      <c r="B18" s="74">
        <v>0</v>
      </c>
      <c r="C18" s="75"/>
      <c r="D18" s="76"/>
      <c r="E18" s="76">
        <v>0</v>
      </c>
      <c r="F18" s="77"/>
      <c r="G18" s="78"/>
      <c r="H18" s="69">
        <v>1800</v>
      </c>
      <c r="I18" s="69">
        <v>1800</v>
      </c>
      <c r="J18" s="76"/>
      <c r="K18" s="76"/>
      <c r="L18" s="76"/>
      <c r="M18" s="76"/>
      <c r="N18" s="9">
        <f t="shared" si="2"/>
        <v>1800</v>
      </c>
      <c r="O18" s="9">
        <f t="shared" si="2"/>
        <v>1800</v>
      </c>
      <c r="P18" s="9">
        <f t="shared" si="2"/>
        <v>0</v>
      </c>
      <c r="Q18" s="69"/>
      <c r="R18" s="17">
        <v>0</v>
      </c>
      <c r="S18" s="79"/>
      <c r="T18" s="7"/>
      <c r="U18" s="7">
        <v>0</v>
      </c>
      <c r="V18" s="80"/>
      <c r="W18" s="7"/>
      <c r="X18" s="7"/>
      <c r="Y18" s="76"/>
      <c r="Z18" s="7"/>
      <c r="AA18" s="7"/>
      <c r="AB18" s="76">
        <f t="shared" si="5"/>
        <v>0</v>
      </c>
      <c r="AC18" s="10">
        <f t="shared" si="3"/>
        <v>0</v>
      </c>
      <c r="AD18" s="10">
        <f t="shared" si="3"/>
        <v>0</v>
      </c>
      <c r="AE18" s="10">
        <f t="shared" si="3"/>
        <v>0</v>
      </c>
      <c r="AF18" s="10">
        <f t="shared" si="4"/>
        <v>1800</v>
      </c>
      <c r="AG18" s="10">
        <f t="shared" si="4"/>
        <v>1800</v>
      </c>
      <c r="AH18" s="19">
        <f t="shared" si="4"/>
        <v>0</v>
      </c>
    </row>
    <row r="19" spans="1:34" ht="19.899999999999999" customHeight="1" x14ac:dyDescent="0.2">
      <c r="A19" s="73" t="s">
        <v>47</v>
      </c>
      <c r="B19" s="74"/>
      <c r="C19" s="75"/>
      <c r="D19" s="76"/>
      <c r="E19" s="76"/>
      <c r="F19" s="77"/>
      <c r="G19" s="78"/>
      <c r="H19" s="69"/>
      <c r="I19" s="69">
        <v>31735</v>
      </c>
      <c r="J19" s="76"/>
      <c r="K19" s="76"/>
      <c r="L19" s="76"/>
      <c r="M19" s="76"/>
      <c r="N19" s="9">
        <f t="shared" si="2"/>
        <v>0</v>
      </c>
      <c r="O19" s="9">
        <f t="shared" si="2"/>
        <v>31735</v>
      </c>
      <c r="P19" s="9">
        <f t="shared" si="2"/>
        <v>0</v>
      </c>
      <c r="Q19" s="69"/>
      <c r="R19" s="17"/>
      <c r="S19" s="79"/>
      <c r="T19" s="7"/>
      <c r="U19" s="7"/>
      <c r="V19" s="80"/>
      <c r="W19" s="7"/>
      <c r="X19" s="7"/>
      <c r="Y19" s="76"/>
      <c r="Z19" s="7"/>
      <c r="AA19" s="7"/>
      <c r="AB19" s="76"/>
      <c r="AC19" s="10">
        <f t="shared" si="3"/>
        <v>0</v>
      </c>
      <c r="AD19" s="10">
        <f t="shared" si="3"/>
        <v>0</v>
      </c>
      <c r="AE19" s="10">
        <f t="shared" si="3"/>
        <v>0</v>
      </c>
      <c r="AF19" s="10">
        <f t="shared" si="4"/>
        <v>0</v>
      </c>
      <c r="AG19" s="10">
        <f t="shared" si="4"/>
        <v>31735</v>
      </c>
      <c r="AH19" s="19">
        <f t="shared" si="4"/>
        <v>0</v>
      </c>
    </row>
    <row r="20" spans="1:34" ht="30" customHeight="1" x14ac:dyDescent="0.2">
      <c r="A20" s="64" t="s">
        <v>48</v>
      </c>
      <c r="B20" s="74"/>
      <c r="C20" s="66"/>
      <c r="D20" s="76"/>
      <c r="E20" s="76"/>
      <c r="F20" s="67"/>
      <c r="G20" s="78"/>
      <c r="H20" s="69"/>
      <c r="I20" s="69"/>
      <c r="J20" s="76"/>
      <c r="K20" s="76"/>
      <c r="L20" s="76"/>
      <c r="M20" s="76"/>
      <c r="N20" s="9"/>
      <c r="O20" s="9"/>
      <c r="P20" s="9"/>
      <c r="Q20" s="69"/>
      <c r="R20" s="17"/>
      <c r="S20" s="79"/>
      <c r="T20" s="7"/>
      <c r="U20" s="7"/>
      <c r="V20" s="80"/>
      <c r="W20" s="7"/>
      <c r="X20" s="7"/>
      <c r="Y20" s="76"/>
      <c r="Z20" s="7"/>
      <c r="AA20" s="7"/>
      <c r="AB20" s="76"/>
      <c r="AC20" s="10">
        <f t="shared" si="3"/>
        <v>0</v>
      </c>
      <c r="AD20" s="10">
        <f t="shared" si="3"/>
        <v>0</v>
      </c>
      <c r="AE20" s="10">
        <f t="shared" si="3"/>
        <v>0</v>
      </c>
      <c r="AF20" s="10">
        <f t="shared" si="4"/>
        <v>0</v>
      </c>
      <c r="AG20" s="10">
        <f t="shared" si="4"/>
        <v>0</v>
      </c>
      <c r="AH20" s="19">
        <f t="shared" si="4"/>
        <v>0</v>
      </c>
    </row>
    <row r="21" spans="1:34" ht="19.899999999999999" customHeight="1" x14ac:dyDescent="0.2">
      <c r="A21" s="73" t="s">
        <v>46</v>
      </c>
      <c r="B21" s="74">
        <v>0</v>
      </c>
      <c r="C21" s="75"/>
      <c r="D21" s="76"/>
      <c r="E21" s="76">
        <v>0</v>
      </c>
      <c r="F21" s="77"/>
      <c r="G21" s="78"/>
      <c r="H21" s="69"/>
      <c r="I21" s="69">
        <v>0</v>
      </c>
      <c r="J21" s="76"/>
      <c r="K21" s="76"/>
      <c r="L21" s="76"/>
      <c r="M21" s="76"/>
      <c r="N21" s="9">
        <f t="shared" si="2"/>
        <v>0</v>
      </c>
      <c r="O21" s="9">
        <f t="shared" si="2"/>
        <v>0</v>
      </c>
      <c r="P21" s="9">
        <f t="shared" si="2"/>
        <v>0</v>
      </c>
      <c r="Q21" s="69"/>
      <c r="R21" s="17">
        <v>0</v>
      </c>
      <c r="S21" s="79"/>
      <c r="T21" s="7">
        <v>15250</v>
      </c>
      <c r="U21" s="7">
        <v>15250</v>
      </c>
      <c r="V21" s="80"/>
      <c r="W21" s="7"/>
      <c r="X21" s="7"/>
      <c r="Y21" s="76"/>
      <c r="Z21" s="7"/>
      <c r="AA21" s="7"/>
      <c r="AB21" s="76">
        <f t="shared" si="5"/>
        <v>0</v>
      </c>
      <c r="AC21" s="10">
        <f t="shared" si="3"/>
        <v>15250</v>
      </c>
      <c r="AD21" s="10">
        <f t="shared" si="3"/>
        <v>15250</v>
      </c>
      <c r="AE21" s="10">
        <f t="shared" si="3"/>
        <v>0</v>
      </c>
      <c r="AF21" s="10">
        <f t="shared" si="4"/>
        <v>15250</v>
      </c>
      <c r="AG21" s="10">
        <f t="shared" si="4"/>
        <v>15250</v>
      </c>
      <c r="AH21" s="19">
        <f t="shared" si="4"/>
        <v>0</v>
      </c>
    </row>
    <row r="22" spans="1:34" ht="19.899999999999999" customHeight="1" x14ac:dyDescent="0.2">
      <c r="A22" s="73" t="s">
        <v>41</v>
      </c>
      <c r="B22" s="74">
        <v>0</v>
      </c>
      <c r="C22" s="75"/>
      <c r="D22" s="76"/>
      <c r="E22" s="76">
        <v>0</v>
      </c>
      <c r="F22" s="77"/>
      <c r="G22" s="78"/>
      <c r="H22" s="69">
        <v>9150</v>
      </c>
      <c r="I22" s="69">
        <v>9150</v>
      </c>
      <c r="J22" s="76"/>
      <c r="K22" s="76"/>
      <c r="L22" s="76"/>
      <c r="M22" s="76"/>
      <c r="N22" s="9">
        <f t="shared" si="2"/>
        <v>9150</v>
      </c>
      <c r="O22" s="9">
        <f t="shared" si="2"/>
        <v>9150</v>
      </c>
      <c r="P22" s="9">
        <f t="shared" si="2"/>
        <v>0</v>
      </c>
      <c r="Q22" s="69"/>
      <c r="R22" s="17">
        <v>0</v>
      </c>
      <c r="S22" s="79"/>
      <c r="T22" s="7"/>
      <c r="U22" s="7">
        <v>0</v>
      </c>
      <c r="V22" s="80"/>
      <c r="W22" s="7"/>
      <c r="X22" s="7"/>
      <c r="Y22" s="76"/>
      <c r="Z22" s="7"/>
      <c r="AA22" s="7"/>
      <c r="AB22" s="76">
        <f t="shared" si="5"/>
        <v>0</v>
      </c>
      <c r="AC22" s="10">
        <f t="shared" si="3"/>
        <v>0</v>
      </c>
      <c r="AD22" s="10">
        <f t="shared" si="3"/>
        <v>0</v>
      </c>
      <c r="AE22" s="10">
        <f t="shared" si="3"/>
        <v>0</v>
      </c>
      <c r="AF22" s="10">
        <f t="shared" si="4"/>
        <v>9150</v>
      </c>
      <c r="AG22" s="10">
        <f t="shared" si="4"/>
        <v>9150</v>
      </c>
      <c r="AH22" s="19">
        <f t="shared" si="4"/>
        <v>0</v>
      </c>
    </row>
    <row r="23" spans="1:34" ht="19.899999999999999" customHeight="1" x14ac:dyDescent="0.2">
      <c r="A23" s="73" t="s">
        <v>49</v>
      </c>
      <c r="B23" s="74"/>
      <c r="C23" s="75"/>
      <c r="D23" s="76"/>
      <c r="E23" s="76"/>
      <c r="F23" s="77"/>
      <c r="G23" s="78"/>
      <c r="H23" s="69"/>
      <c r="I23" s="69"/>
      <c r="J23" s="76"/>
      <c r="K23" s="76"/>
      <c r="L23" s="76"/>
      <c r="M23" s="76"/>
      <c r="N23" s="9"/>
      <c r="O23" s="9"/>
      <c r="P23" s="9"/>
      <c r="Q23" s="69"/>
      <c r="R23" s="17"/>
      <c r="S23" s="79"/>
      <c r="T23" s="7"/>
      <c r="U23" s="7">
        <v>1210</v>
      </c>
      <c r="V23" s="80"/>
      <c r="W23" s="7"/>
      <c r="X23" s="7"/>
      <c r="Y23" s="76"/>
      <c r="Z23" s="7"/>
      <c r="AA23" s="7"/>
      <c r="AB23" s="76"/>
      <c r="AC23" s="10">
        <f t="shared" si="3"/>
        <v>0</v>
      </c>
      <c r="AD23" s="10">
        <f t="shared" si="3"/>
        <v>1210</v>
      </c>
      <c r="AE23" s="10">
        <f t="shared" si="3"/>
        <v>0</v>
      </c>
      <c r="AF23" s="10">
        <f t="shared" si="4"/>
        <v>0</v>
      </c>
      <c r="AG23" s="10">
        <f t="shared" si="4"/>
        <v>1210</v>
      </c>
      <c r="AH23" s="19">
        <f t="shared" si="4"/>
        <v>0</v>
      </c>
    </row>
    <row r="24" spans="1:34" ht="19.899999999999999" customHeight="1" x14ac:dyDescent="0.2">
      <c r="A24" s="73" t="s">
        <v>50</v>
      </c>
      <c r="B24" s="74"/>
      <c r="C24" s="75"/>
      <c r="D24" s="76"/>
      <c r="E24" s="76"/>
      <c r="F24" s="77"/>
      <c r="G24" s="78"/>
      <c r="H24" s="69"/>
      <c r="I24" s="69"/>
      <c r="J24" s="76"/>
      <c r="K24" s="76"/>
      <c r="L24" s="76"/>
      <c r="M24" s="76"/>
      <c r="N24" s="9"/>
      <c r="O24" s="9"/>
      <c r="P24" s="9"/>
      <c r="Q24" s="69"/>
      <c r="R24" s="17"/>
      <c r="S24" s="79"/>
      <c r="T24" s="7"/>
      <c r="U24" s="7">
        <v>259000</v>
      </c>
      <c r="V24" s="80"/>
      <c r="W24" s="7"/>
      <c r="X24" s="7"/>
      <c r="Y24" s="76"/>
      <c r="Z24" s="7"/>
      <c r="AA24" s="7"/>
      <c r="AB24" s="76"/>
      <c r="AC24" s="10">
        <f t="shared" si="3"/>
        <v>0</v>
      </c>
      <c r="AD24" s="10">
        <f t="shared" si="3"/>
        <v>259000</v>
      </c>
      <c r="AE24" s="10">
        <f t="shared" si="3"/>
        <v>0</v>
      </c>
      <c r="AF24" s="10">
        <f t="shared" si="4"/>
        <v>0</v>
      </c>
      <c r="AG24" s="10">
        <f t="shared" si="4"/>
        <v>259000</v>
      </c>
      <c r="AH24" s="19">
        <f t="shared" si="4"/>
        <v>0</v>
      </c>
    </row>
    <row r="25" spans="1:34" ht="19.899999999999999" customHeight="1" x14ac:dyDescent="0.2">
      <c r="A25" s="64" t="s">
        <v>51</v>
      </c>
      <c r="B25" s="74"/>
      <c r="C25" s="66"/>
      <c r="D25" s="76"/>
      <c r="E25" s="76"/>
      <c r="F25" s="67"/>
      <c r="G25" s="78"/>
      <c r="H25" s="69"/>
      <c r="I25" s="69"/>
      <c r="J25" s="76"/>
      <c r="K25" s="76"/>
      <c r="L25" s="76"/>
      <c r="M25" s="76"/>
      <c r="N25" s="9"/>
      <c r="O25" s="9"/>
      <c r="P25" s="9"/>
      <c r="Q25" s="69"/>
      <c r="R25" s="17"/>
      <c r="S25" s="79"/>
      <c r="T25" s="7"/>
      <c r="U25" s="7"/>
      <c r="V25" s="80"/>
      <c r="W25" s="7"/>
      <c r="X25" s="7"/>
      <c r="Y25" s="76"/>
      <c r="Z25" s="7"/>
      <c r="AA25" s="7"/>
      <c r="AB25" s="76"/>
      <c r="AC25" s="10"/>
      <c r="AD25" s="10"/>
      <c r="AE25" s="10"/>
      <c r="AF25" s="10"/>
      <c r="AG25" s="10"/>
      <c r="AH25" s="19"/>
    </row>
    <row r="26" spans="1:34" ht="19.899999999999999" customHeight="1" x14ac:dyDescent="0.2">
      <c r="A26" s="73" t="s">
        <v>46</v>
      </c>
      <c r="B26" s="74">
        <v>0</v>
      </c>
      <c r="C26" s="75"/>
      <c r="D26" s="76"/>
      <c r="E26" s="76">
        <v>0</v>
      </c>
      <c r="F26" s="77"/>
      <c r="G26" s="78"/>
      <c r="H26" s="69"/>
      <c r="I26" s="69">
        <v>0</v>
      </c>
      <c r="J26" s="76"/>
      <c r="K26" s="76"/>
      <c r="L26" s="76"/>
      <c r="M26" s="76"/>
      <c r="N26" s="9">
        <f t="shared" si="2"/>
        <v>0</v>
      </c>
      <c r="O26" s="9">
        <f t="shared" si="2"/>
        <v>0</v>
      </c>
      <c r="P26" s="9">
        <f t="shared" si="2"/>
        <v>0</v>
      </c>
      <c r="Q26" s="69"/>
      <c r="R26" s="17">
        <v>0</v>
      </c>
      <c r="S26" s="79"/>
      <c r="T26" s="7">
        <v>3000</v>
      </c>
      <c r="U26" s="7">
        <v>3000</v>
      </c>
      <c r="V26" s="80"/>
      <c r="W26" s="7"/>
      <c r="X26" s="7"/>
      <c r="Y26" s="76"/>
      <c r="Z26" s="7"/>
      <c r="AA26" s="7"/>
      <c r="AB26" s="76">
        <f t="shared" si="5"/>
        <v>0</v>
      </c>
      <c r="AC26" s="10">
        <f t="shared" si="3"/>
        <v>3000</v>
      </c>
      <c r="AD26" s="10">
        <f t="shared" si="3"/>
        <v>3000</v>
      </c>
      <c r="AE26" s="10">
        <f t="shared" si="3"/>
        <v>0</v>
      </c>
      <c r="AF26" s="10">
        <f t="shared" si="4"/>
        <v>3000</v>
      </c>
      <c r="AG26" s="10">
        <f t="shared" si="4"/>
        <v>3000</v>
      </c>
      <c r="AH26" s="19">
        <f t="shared" si="4"/>
        <v>0</v>
      </c>
    </row>
    <row r="27" spans="1:34" ht="19.899999999999999" customHeight="1" x14ac:dyDescent="0.2">
      <c r="A27" s="73" t="s">
        <v>41</v>
      </c>
      <c r="B27" s="74">
        <v>0</v>
      </c>
      <c r="C27" s="75"/>
      <c r="D27" s="76"/>
      <c r="E27" s="76">
        <v>0</v>
      </c>
      <c r="F27" s="77"/>
      <c r="G27" s="78"/>
      <c r="H27" s="69">
        <v>1800</v>
      </c>
      <c r="I27" s="69">
        <v>1800</v>
      </c>
      <c r="J27" s="76"/>
      <c r="K27" s="76"/>
      <c r="L27" s="76"/>
      <c r="M27" s="76"/>
      <c r="N27" s="9">
        <f t="shared" si="2"/>
        <v>1800</v>
      </c>
      <c r="O27" s="9">
        <f t="shared" si="2"/>
        <v>1800</v>
      </c>
      <c r="P27" s="9">
        <f t="shared" si="2"/>
        <v>0</v>
      </c>
      <c r="Q27" s="69"/>
      <c r="R27" s="17">
        <v>0</v>
      </c>
      <c r="S27" s="79"/>
      <c r="T27" s="7"/>
      <c r="U27" s="7">
        <v>0</v>
      </c>
      <c r="V27" s="80"/>
      <c r="W27" s="7"/>
      <c r="X27" s="7"/>
      <c r="Y27" s="76"/>
      <c r="Z27" s="7"/>
      <c r="AA27" s="7"/>
      <c r="AB27" s="76">
        <f t="shared" si="5"/>
        <v>0</v>
      </c>
      <c r="AC27" s="10">
        <f t="shared" si="3"/>
        <v>0</v>
      </c>
      <c r="AD27" s="10">
        <f t="shared" si="3"/>
        <v>0</v>
      </c>
      <c r="AE27" s="10">
        <f t="shared" si="3"/>
        <v>0</v>
      </c>
      <c r="AF27" s="10">
        <f t="shared" si="4"/>
        <v>1800</v>
      </c>
      <c r="AG27" s="10">
        <f t="shared" si="4"/>
        <v>1800</v>
      </c>
      <c r="AH27" s="19">
        <f t="shared" si="4"/>
        <v>0</v>
      </c>
    </row>
    <row r="28" spans="1:34" ht="15" customHeight="1" x14ac:dyDescent="0.2">
      <c r="A28" s="73" t="s">
        <v>52</v>
      </c>
      <c r="B28" s="74"/>
      <c r="C28" s="81"/>
      <c r="D28" s="76"/>
      <c r="E28" s="76"/>
      <c r="F28" s="82"/>
      <c r="G28" s="78"/>
      <c r="H28" s="69"/>
      <c r="I28" s="69"/>
      <c r="J28" s="80"/>
      <c r="K28" s="76"/>
      <c r="L28" s="76"/>
      <c r="M28" s="76"/>
      <c r="N28" s="9"/>
      <c r="O28" s="9"/>
      <c r="P28" s="9"/>
      <c r="Q28" s="69"/>
      <c r="R28" s="17">
        <v>52000</v>
      </c>
      <c r="S28" s="79"/>
      <c r="T28" s="17"/>
      <c r="U28" s="17"/>
      <c r="V28" s="80"/>
      <c r="W28" s="7"/>
      <c r="X28" s="7"/>
      <c r="Y28" s="76"/>
      <c r="Z28" s="7"/>
      <c r="AA28" s="7"/>
      <c r="AB28" s="76"/>
      <c r="AC28" s="10">
        <f t="shared" si="3"/>
        <v>0</v>
      </c>
      <c r="AD28" s="10">
        <f t="shared" si="3"/>
        <v>52000</v>
      </c>
      <c r="AE28" s="10">
        <f t="shared" si="3"/>
        <v>0</v>
      </c>
      <c r="AF28" s="10">
        <f t="shared" si="4"/>
        <v>0</v>
      </c>
      <c r="AG28" s="10">
        <f t="shared" si="4"/>
        <v>52000</v>
      </c>
      <c r="AH28" s="19">
        <f t="shared" si="4"/>
        <v>0</v>
      </c>
    </row>
    <row r="29" spans="1:34" ht="15" customHeight="1" x14ac:dyDescent="0.2">
      <c r="A29" s="73" t="s">
        <v>53</v>
      </c>
      <c r="B29" s="74"/>
      <c r="C29" s="81"/>
      <c r="D29" s="76"/>
      <c r="E29" s="76"/>
      <c r="F29" s="82"/>
      <c r="G29" s="78"/>
      <c r="H29" s="69"/>
      <c r="I29" s="69"/>
      <c r="J29" s="80"/>
      <c r="K29" s="76"/>
      <c r="L29" s="76"/>
      <c r="M29" s="76"/>
      <c r="N29" s="9"/>
      <c r="O29" s="9"/>
      <c r="P29" s="9"/>
      <c r="Q29" s="69"/>
      <c r="R29" s="17">
        <v>280</v>
      </c>
      <c r="S29" s="79"/>
      <c r="T29" s="17"/>
      <c r="U29" s="17"/>
      <c r="V29" s="80"/>
      <c r="W29" s="7"/>
      <c r="X29" s="7"/>
      <c r="Y29" s="76"/>
      <c r="Z29" s="7"/>
      <c r="AA29" s="7"/>
      <c r="AB29" s="76"/>
      <c r="AC29" s="10">
        <f t="shared" si="3"/>
        <v>0</v>
      </c>
      <c r="AD29" s="10">
        <f t="shared" si="3"/>
        <v>280</v>
      </c>
      <c r="AE29" s="10">
        <f t="shared" si="3"/>
        <v>0</v>
      </c>
      <c r="AF29" s="10">
        <f t="shared" si="4"/>
        <v>0</v>
      </c>
      <c r="AG29" s="10">
        <f t="shared" si="4"/>
        <v>280</v>
      </c>
      <c r="AH29" s="19">
        <f t="shared" si="4"/>
        <v>0</v>
      </c>
    </row>
    <row r="30" spans="1:34" ht="30" customHeight="1" x14ac:dyDescent="0.2">
      <c r="A30" s="64" t="s">
        <v>54</v>
      </c>
      <c r="B30" s="74"/>
      <c r="C30" s="66"/>
      <c r="D30" s="76"/>
      <c r="E30" s="76"/>
      <c r="F30" s="67"/>
      <c r="G30" s="78"/>
      <c r="H30" s="69"/>
      <c r="I30" s="69"/>
      <c r="J30" s="76"/>
      <c r="K30" s="76"/>
      <c r="L30" s="76"/>
      <c r="M30" s="76"/>
      <c r="N30" s="9"/>
      <c r="O30" s="9"/>
      <c r="P30" s="9"/>
      <c r="Q30" s="69"/>
      <c r="R30" s="17"/>
      <c r="S30" s="79"/>
      <c r="T30" s="7"/>
      <c r="U30" s="7"/>
      <c r="V30" s="80"/>
      <c r="W30" s="7"/>
      <c r="X30" s="7"/>
      <c r="Y30" s="76"/>
      <c r="Z30" s="7"/>
      <c r="AA30" s="7"/>
      <c r="AB30" s="76"/>
      <c r="AC30" s="10"/>
      <c r="AD30" s="10"/>
      <c r="AE30" s="10"/>
      <c r="AF30" s="10"/>
      <c r="AG30" s="10"/>
      <c r="AH30" s="19"/>
    </row>
    <row r="31" spans="1:34" ht="19.899999999999999" customHeight="1" x14ac:dyDescent="0.2">
      <c r="A31" s="73" t="s">
        <v>46</v>
      </c>
      <c r="B31" s="74">
        <v>0</v>
      </c>
      <c r="C31" s="75"/>
      <c r="D31" s="76"/>
      <c r="E31" s="76">
        <v>0</v>
      </c>
      <c r="F31" s="77"/>
      <c r="G31" s="78"/>
      <c r="H31" s="69"/>
      <c r="I31" s="69">
        <v>0</v>
      </c>
      <c r="J31" s="76"/>
      <c r="K31" s="76"/>
      <c r="L31" s="76"/>
      <c r="M31" s="76"/>
      <c r="N31" s="9">
        <f t="shared" si="2"/>
        <v>0</v>
      </c>
      <c r="O31" s="9">
        <f t="shared" si="2"/>
        <v>0</v>
      </c>
      <c r="P31" s="9">
        <f t="shared" si="2"/>
        <v>0</v>
      </c>
      <c r="Q31" s="69"/>
      <c r="R31" s="17">
        <v>0</v>
      </c>
      <c r="S31" s="79"/>
      <c r="T31" s="7">
        <v>2000</v>
      </c>
      <c r="U31" s="7">
        <v>2000</v>
      </c>
      <c r="V31" s="80"/>
      <c r="W31" s="7"/>
      <c r="X31" s="7"/>
      <c r="Y31" s="76"/>
      <c r="Z31" s="7"/>
      <c r="AA31" s="7"/>
      <c r="AB31" s="76">
        <f t="shared" si="5"/>
        <v>0</v>
      </c>
      <c r="AC31" s="10">
        <f t="shared" si="3"/>
        <v>2000</v>
      </c>
      <c r="AD31" s="10">
        <f t="shared" si="3"/>
        <v>2000</v>
      </c>
      <c r="AE31" s="10">
        <f t="shared" si="3"/>
        <v>0</v>
      </c>
      <c r="AF31" s="10">
        <f t="shared" si="4"/>
        <v>2000</v>
      </c>
      <c r="AG31" s="10">
        <f t="shared" si="4"/>
        <v>2000</v>
      </c>
      <c r="AH31" s="19">
        <f t="shared" si="4"/>
        <v>0</v>
      </c>
    </row>
    <row r="32" spans="1:34" ht="19.899999999999999" customHeight="1" x14ac:dyDescent="0.2">
      <c r="A32" s="73" t="s">
        <v>41</v>
      </c>
      <c r="B32" s="74">
        <v>0</v>
      </c>
      <c r="C32" s="75"/>
      <c r="D32" s="76"/>
      <c r="E32" s="76">
        <v>0</v>
      </c>
      <c r="F32" s="77"/>
      <c r="G32" s="78"/>
      <c r="H32" s="69">
        <v>1200</v>
      </c>
      <c r="I32" s="69">
        <v>1200</v>
      </c>
      <c r="J32" s="76"/>
      <c r="K32" s="76"/>
      <c r="L32" s="76"/>
      <c r="M32" s="76"/>
      <c r="N32" s="9">
        <f t="shared" si="2"/>
        <v>1200</v>
      </c>
      <c r="O32" s="9">
        <f t="shared" si="2"/>
        <v>1200</v>
      </c>
      <c r="P32" s="9">
        <f t="shared" si="2"/>
        <v>0</v>
      </c>
      <c r="Q32" s="69"/>
      <c r="R32" s="17">
        <v>0</v>
      </c>
      <c r="S32" s="79"/>
      <c r="T32" s="7"/>
      <c r="U32" s="7">
        <v>0</v>
      </c>
      <c r="V32" s="80"/>
      <c r="W32" s="7"/>
      <c r="X32" s="7"/>
      <c r="Y32" s="76"/>
      <c r="Z32" s="7"/>
      <c r="AA32" s="7"/>
      <c r="AB32" s="76">
        <f t="shared" si="5"/>
        <v>0</v>
      </c>
      <c r="AC32" s="10">
        <f t="shared" si="3"/>
        <v>0</v>
      </c>
      <c r="AD32" s="10">
        <f t="shared" si="3"/>
        <v>0</v>
      </c>
      <c r="AE32" s="10">
        <f t="shared" si="3"/>
        <v>0</v>
      </c>
      <c r="AF32" s="10">
        <f t="shared" si="4"/>
        <v>1200</v>
      </c>
      <c r="AG32" s="10">
        <f t="shared" si="4"/>
        <v>1200</v>
      </c>
      <c r="AH32" s="19">
        <f t="shared" si="4"/>
        <v>0</v>
      </c>
    </row>
    <row r="33" spans="1:34" ht="19.899999999999999" customHeight="1" x14ac:dyDescent="0.2">
      <c r="A33" s="83" t="s">
        <v>55</v>
      </c>
      <c r="B33" s="84"/>
      <c r="C33" s="85"/>
      <c r="D33" s="86"/>
      <c r="E33" s="86"/>
      <c r="F33" s="87"/>
      <c r="G33" s="88"/>
      <c r="H33" s="54"/>
      <c r="I33" s="54"/>
      <c r="J33" s="86"/>
      <c r="K33" s="86"/>
      <c r="L33" s="86"/>
      <c r="M33" s="86"/>
      <c r="N33" s="10"/>
      <c r="O33" s="10"/>
      <c r="P33" s="10"/>
      <c r="Q33" s="54"/>
      <c r="R33" s="7"/>
      <c r="S33" s="89"/>
      <c r="T33" s="7"/>
      <c r="U33" s="7">
        <v>257</v>
      </c>
      <c r="V33" s="90"/>
      <c r="W33" s="7"/>
      <c r="X33" s="7"/>
      <c r="Y33" s="86"/>
      <c r="Z33" s="7"/>
      <c r="AA33" s="7"/>
      <c r="AB33" s="86"/>
      <c r="AC33" s="10">
        <f t="shared" si="3"/>
        <v>0</v>
      </c>
      <c r="AD33" s="10">
        <f t="shared" si="3"/>
        <v>257</v>
      </c>
      <c r="AE33" s="10">
        <f t="shared" si="3"/>
        <v>0</v>
      </c>
      <c r="AF33" s="10">
        <f t="shared" si="4"/>
        <v>0</v>
      </c>
      <c r="AG33" s="10">
        <f t="shared" si="4"/>
        <v>257</v>
      </c>
      <c r="AH33" s="19">
        <f t="shared" si="4"/>
        <v>0</v>
      </c>
    </row>
    <row r="34" spans="1:34" ht="19.899999999999999" customHeight="1" x14ac:dyDescent="0.2">
      <c r="A34" s="83" t="s">
        <v>56</v>
      </c>
      <c r="B34" s="84"/>
      <c r="C34" s="85"/>
      <c r="D34" s="86"/>
      <c r="E34" s="86"/>
      <c r="F34" s="87"/>
      <c r="G34" s="88"/>
      <c r="H34" s="54"/>
      <c r="I34" s="54"/>
      <c r="J34" s="86"/>
      <c r="K34" s="86"/>
      <c r="L34" s="86"/>
      <c r="M34" s="86"/>
      <c r="N34" s="10"/>
      <c r="O34" s="10"/>
      <c r="P34" s="10"/>
      <c r="Q34" s="54"/>
      <c r="R34" s="7"/>
      <c r="S34" s="89"/>
      <c r="T34" s="7"/>
      <c r="U34" s="7">
        <v>59385</v>
      </c>
      <c r="V34" s="90"/>
      <c r="W34" s="7"/>
      <c r="X34" s="7"/>
      <c r="Y34" s="86"/>
      <c r="Z34" s="7"/>
      <c r="AA34" s="7"/>
      <c r="AB34" s="86"/>
      <c r="AC34" s="10">
        <f t="shared" si="3"/>
        <v>0</v>
      </c>
      <c r="AD34" s="10">
        <f t="shared" si="3"/>
        <v>59385</v>
      </c>
      <c r="AE34" s="10">
        <f t="shared" si="3"/>
        <v>0</v>
      </c>
      <c r="AF34" s="10">
        <f t="shared" si="4"/>
        <v>0</v>
      </c>
      <c r="AG34" s="10">
        <f t="shared" si="4"/>
        <v>59385</v>
      </c>
      <c r="AH34" s="19">
        <f t="shared" si="4"/>
        <v>0</v>
      </c>
    </row>
    <row r="35" spans="1:34" ht="19.899999999999999" customHeight="1" x14ac:dyDescent="0.2">
      <c r="A35" s="83" t="s">
        <v>57</v>
      </c>
      <c r="B35" s="84"/>
      <c r="C35" s="85"/>
      <c r="D35" s="86"/>
      <c r="E35" s="86"/>
      <c r="F35" s="87"/>
      <c r="G35" s="88"/>
      <c r="H35" s="54"/>
      <c r="I35" s="54"/>
      <c r="J35" s="86"/>
      <c r="K35" s="86"/>
      <c r="L35" s="86"/>
      <c r="M35" s="86"/>
      <c r="N35" s="10"/>
      <c r="O35" s="10"/>
      <c r="P35" s="10"/>
      <c r="Q35" s="54"/>
      <c r="R35" s="7"/>
      <c r="S35" s="89"/>
      <c r="T35" s="7"/>
      <c r="U35" s="7">
        <v>1800</v>
      </c>
      <c r="V35" s="90"/>
      <c r="W35" s="7"/>
      <c r="X35" s="7"/>
      <c r="Y35" s="86"/>
      <c r="Z35" s="7"/>
      <c r="AA35" s="7"/>
      <c r="AB35" s="86"/>
      <c r="AC35" s="10">
        <f t="shared" si="3"/>
        <v>0</v>
      </c>
      <c r="AD35" s="10">
        <f t="shared" si="3"/>
        <v>1800</v>
      </c>
      <c r="AE35" s="10">
        <f t="shared" si="3"/>
        <v>0</v>
      </c>
      <c r="AF35" s="10">
        <f t="shared" si="4"/>
        <v>0</v>
      </c>
      <c r="AG35" s="10">
        <f t="shared" si="4"/>
        <v>1800</v>
      </c>
      <c r="AH35" s="19">
        <f t="shared" si="4"/>
        <v>0</v>
      </c>
    </row>
    <row r="36" spans="1:34" ht="19.899999999999999" customHeight="1" x14ac:dyDescent="0.2">
      <c r="A36" s="91" t="s">
        <v>58</v>
      </c>
      <c r="B36" s="84">
        <v>0</v>
      </c>
      <c r="C36" s="92"/>
      <c r="D36" s="86"/>
      <c r="E36" s="86">
        <v>0</v>
      </c>
      <c r="F36" s="93"/>
      <c r="G36" s="88"/>
      <c r="H36" s="54"/>
      <c r="I36" s="54">
        <v>0</v>
      </c>
      <c r="J36" s="86"/>
      <c r="K36" s="86"/>
      <c r="L36" s="86"/>
      <c r="M36" s="86"/>
      <c r="N36" s="10"/>
      <c r="O36" s="10"/>
      <c r="P36" s="10"/>
      <c r="Q36" s="54"/>
      <c r="R36" s="7">
        <v>0</v>
      </c>
      <c r="S36" s="89"/>
      <c r="T36" s="7"/>
      <c r="U36" s="7">
        <v>0</v>
      </c>
      <c r="V36" s="90"/>
      <c r="W36" s="7"/>
      <c r="X36" s="7"/>
      <c r="Y36" s="86"/>
      <c r="Z36" s="7"/>
      <c r="AA36" s="7"/>
      <c r="AB36" s="86">
        <f t="shared" si="5"/>
        <v>0</v>
      </c>
      <c r="AC36" s="10">
        <f t="shared" si="3"/>
        <v>0</v>
      </c>
      <c r="AD36" s="10">
        <f t="shared" si="3"/>
        <v>0</v>
      </c>
      <c r="AE36" s="10">
        <f t="shared" si="3"/>
        <v>0</v>
      </c>
      <c r="AF36" s="10">
        <f t="shared" si="4"/>
        <v>0</v>
      </c>
      <c r="AG36" s="10">
        <f t="shared" si="4"/>
        <v>0</v>
      </c>
      <c r="AH36" s="19">
        <f t="shared" si="4"/>
        <v>0</v>
      </c>
    </row>
    <row r="37" spans="1:34" ht="19.899999999999999" customHeight="1" x14ac:dyDescent="0.2">
      <c r="A37" s="73" t="s">
        <v>46</v>
      </c>
      <c r="B37" s="74">
        <v>0</v>
      </c>
      <c r="C37" s="75"/>
      <c r="D37" s="76"/>
      <c r="E37" s="76">
        <v>0</v>
      </c>
      <c r="F37" s="77"/>
      <c r="G37" s="78"/>
      <c r="H37" s="69"/>
      <c r="I37" s="69">
        <v>0</v>
      </c>
      <c r="J37" s="76"/>
      <c r="K37" s="76"/>
      <c r="L37" s="76"/>
      <c r="M37" s="76"/>
      <c r="N37" s="9">
        <f t="shared" si="2"/>
        <v>0</v>
      </c>
      <c r="O37" s="9">
        <f t="shared" si="2"/>
        <v>0</v>
      </c>
      <c r="P37" s="9">
        <f t="shared" si="2"/>
        <v>0</v>
      </c>
      <c r="Q37" s="69"/>
      <c r="R37" s="17">
        <v>0</v>
      </c>
      <c r="S37" s="79"/>
      <c r="T37" s="7">
        <v>275</v>
      </c>
      <c r="U37" s="7">
        <v>275</v>
      </c>
      <c r="V37" s="80"/>
      <c r="W37" s="7"/>
      <c r="X37" s="7"/>
      <c r="Y37" s="76"/>
      <c r="Z37" s="7"/>
      <c r="AA37" s="7"/>
      <c r="AB37" s="76">
        <f t="shared" si="5"/>
        <v>0</v>
      </c>
      <c r="AC37" s="10">
        <f t="shared" si="3"/>
        <v>275</v>
      </c>
      <c r="AD37" s="10">
        <f t="shared" si="3"/>
        <v>275</v>
      </c>
      <c r="AE37" s="10">
        <f t="shared" si="3"/>
        <v>0</v>
      </c>
      <c r="AF37" s="10">
        <f t="shared" si="4"/>
        <v>275</v>
      </c>
      <c r="AG37" s="10">
        <f t="shared" si="4"/>
        <v>275</v>
      </c>
      <c r="AH37" s="19">
        <f t="shared" si="4"/>
        <v>0</v>
      </c>
    </row>
    <row r="38" spans="1:34" ht="19.899999999999999" customHeight="1" x14ac:dyDescent="0.2">
      <c r="A38" s="73" t="s">
        <v>41</v>
      </c>
      <c r="B38" s="74">
        <v>0</v>
      </c>
      <c r="C38" s="75"/>
      <c r="D38" s="76"/>
      <c r="E38" s="76">
        <v>0</v>
      </c>
      <c r="F38" s="77"/>
      <c r="G38" s="78"/>
      <c r="H38" s="69">
        <v>165</v>
      </c>
      <c r="I38" s="69">
        <v>165</v>
      </c>
      <c r="J38" s="80"/>
      <c r="K38" s="76"/>
      <c r="L38" s="76"/>
      <c r="M38" s="76"/>
      <c r="N38" s="9">
        <f t="shared" si="2"/>
        <v>165</v>
      </c>
      <c r="O38" s="9">
        <f t="shared" si="2"/>
        <v>165</v>
      </c>
      <c r="P38" s="9">
        <f t="shared" si="2"/>
        <v>0</v>
      </c>
      <c r="Q38" s="69"/>
      <c r="R38" s="17">
        <v>0</v>
      </c>
      <c r="S38" s="79"/>
      <c r="T38" s="7"/>
      <c r="U38" s="7">
        <v>0</v>
      </c>
      <c r="V38" s="80"/>
      <c r="W38" s="7"/>
      <c r="X38" s="7"/>
      <c r="Y38" s="76"/>
      <c r="Z38" s="7"/>
      <c r="AA38" s="7"/>
      <c r="AB38" s="76">
        <f t="shared" si="5"/>
        <v>0</v>
      </c>
      <c r="AC38" s="10">
        <f t="shared" si="3"/>
        <v>0</v>
      </c>
      <c r="AD38" s="10">
        <f t="shared" si="3"/>
        <v>0</v>
      </c>
      <c r="AE38" s="10">
        <f t="shared" si="3"/>
        <v>0</v>
      </c>
      <c r="AF38" s="10">
        <f t="shared" si="4"/>
        <v>165</v>
      </c>
      <c r="AG38" s="10">
        <f t="shared" si="4"/>
        <v>165</v>
      </c>
      <c r="AH38" s="19">
        <f t="shared" si="4"/>
        <v>0</v>
      </c>
    </row>
    <row r="39" spans="1:34" ht="19.899999999999999" customHeight="1" x14ac:dyDescent="0.2">
      <c r="A39" s="73" t="s">
        <v>59</v>
      </c>
      <c r="B39" s="74"/>
      <c r="C39" s="80">
        <v>7443</v>
      </c>
      <c r="D39" s="76"/>
      <c r="E39" s="76"/>
      <c r="F39" s="77"/>
      <c r="G39" s="78"/>
      <c r="H39" s="69"/>
      <c r="I39" s="69">
        <v>0</v>
      </c>
      <c r="J39" s="80"/>
      <c r="K39" s="76"/>
      <c r="L39" s="76"/>
      <c r="M39" s="76"/>
      <c r="N39" s="9">
        <f t="shared" si="2"/>
        <v>0</v>
      </c>
      <c r="O39" s="9">
        <f t="shared" si="2"/>
        <v>7443</v>
      </c>
      <c r="P39" s="9">
        <f t="shared" si="2"/>
        <v>0</v>
      </c>
      <c r="Q39" s="69"/>
      <c r="R39" s="17">
        <v>0</v>
      </c>
      <c r="S39" s="79"/>
      <c r="T39" s="7"/>
      <c r="U39" s="7"/>
      <c r="V39" s="80"/>
      <c r="W39" s="7"/>
      <c r="X39" s="7"/>
      <c r="Y39" s="76"/>
      <c r="Z39" s="7"/>
      <c r="AA39" s="7"/>
      <c r="AB39" s="76"/>
      <c r="AC39" s="10">
        <f t="shared" si="3"/>
        <v>0</v>
      </c>
      <c r="AD39" s="10">
        <f t="shared" si="3"/>
        <v>0</v>
      </c>
      <c r="AE39" s="10">
        <f t="shared" si="3"/>
        <v>0</v>
      </c>
      <c r="AF39" s="10">
        <f t="shared" si="4"/>
        <v>0</v>
      </c>
      <c r="AG39" s="10">
        <f t="shared" si="4"/>
        <v>7443</v>
      </c>
      <c r="AH39" s="19">
        <f t="shared" si="4"/>
        <v>0</v>
      </c>
    </row>
    <row r="40" spans="1:34" ht="19.899999999999999" customHeight="1" x14ac:dyDescent="0.2">
      <c r="A40" s="73" t="s">
        <v>60</v>
      </c>
      <c r="B40" s="74"/>
      <c r="C40" s="75"/>
      <c r="D40" s="76"/>
      <c r="E40" s="76"/>
      <c r="F40" s="79">
        <v>2975</v>
      </c>
      <c r="G40" s="78"/>
      <c r="H40" s="69"/>
      <c r="I40" s="69">
        <v>0</v>
      </c>
      <c r="J40" s="80"/>
      <c r="K40" s="76"/>
      <c r="L40" s="76"/>
      <c r="M40" s="76"/>
      <c r="N40" s="9">
        <f t="shared" si="2"/>
        <v>0</v>
      </c>
      <c r="O40" s="9">
        <f t="shared" si="2"/>
        <v>2975</v>
      </c>
      <c r="P40" s="9">
        <f t="shared" si="2"/>
        <v>0</v>
      </c>
      <c r="Q40" s="69"/>
      <c r="R40" s="17">
        <v>0</v>
      </c>
      <c r="S40" s="79"/>
      <c r="T40" s="7"/>
      <c r="U40" s="7"/>
      <c r="V40" s="80"/>
      <c r="W40" s="7"/>
      <c r="X40" s="7"/>
      <c r="Y40" s="76"/>
      <c r="Z40" s="7"/>
      <c r="AA40" s="7"/>
      <c r="AB40" s="76"/>
      <c r="AC40" s="10">
        <f t="shared" si="3"/>
        <v>0</v>
      </c>
      <c r="AD40" s="10">
        <f t="shared" si="3"/>
        <v>0</v>
      </c>
      <c r="AE40" s="10">
        <f t="shared" si="3"/>
        <v>0</v>
      </c>
      <c r="AF40" s="10">
        <f t="shared" si="4"/>
        <v>0</v>
      </c>
      <c r="AG40" s="10">
        <f t="shared" si="4"/>
        <v>2975</v>
      </c>
      <c r="AH40" s="19">
        <f t="shared" si="4"/>
        <v>0</v>
      </c>
    </row>
    <row r="41" spans="1:34" ht="19.899999999999999" customHeight="1" x14ac:dyDescent="0.2">
      <c r="A41" s="73" t="s">
        <v>61</v>
      </c>
      <c r="B41" s="74"/>
      <c r="C41" s="75"/>
      <c r="D41" s="76"/>
      <c r="E41" s="76"/>
      <c r="F41" s="78"/>
      <c r="G41" s="78"/>
      <c r="H41" s="69"/>
      <c r="I41" s="69">
        <v>42563</v>
      </c>
      <c r="J41" s="80"/>
      <c r="K41" s="76"/>
      <c r="L41" s="76"/>
      <c r="M41" s="76"/>
      <c r="N41" s="9">
        <f t="shared" si="2"/>
        <v>0</v>
      </c>
      <c r="O41" s="9">
        <f t="shared" si="2"/>
        <v>42563</v>
      </c>
      <c r="P41" s="9">
        <f t="shared" si="2"/>
        <v>0</v>
      </c>
      <c r="Q41" s="69"/>
      <c r="R41" s="17">
        <v>0</v>
      </c>
      <c r="S41" s="79"/>
      <c r="T41" s="7"/>
      <c r="U41" s="7"/>
      <c r="V41" s="80"/>
      <c r="W41" s="7"/>
      <c r="X41" s="7"/>
      <c r="Y41" s="76"/>
      <c r="Z41" s="7"/>
      <c r="AA41" s="7"/>
      <c r="AB41" s="76"/>
      <c r="AC41" s="10">
        <f t="shared" si="3"/>
        <v>0</v>
      </c>
      <c r="AD41" s="10">
        <f t="shared" si="3"/>
        <v>0</v>
      </c>
      <c r="AE41" s="10">
        <f t="shared" si="3"/>
        <v>0</v>
      </c>
      <c r="AF41" s="10">
        <f t="shared" si="4"/>
        <v>0</v>
      </c>
      <c r="AG41" s="10">
        <f t="shared" si="4"/>
        <v>42563</v>
      </c>
      <c r="AH41" s="19">
        <f t="shared" si="4"/>
        <v>0</v>
      </c>
    </row>
    <row r="42" spans="1:34" ht="19.899999999999999" customHeight="1" x14ac:dyDescent="0.2">
      <c r="A42" s="73" t="s">
        <v>62</v>
      </c>
      <c r="B42" s="74"/>
      <c r="C42" s="75"/>
      <c r="D42" s="76"/>
      <c r="E42" s="76"/>
      <c r="F42" s="78"/>
      <c r="G42" s="78"/>
      <c r="H42" s="69"/>
      <c r="I42" s="69"/>
      <c r="J42" s="80"/>
      <c r="K42" s="76"/>
      <c r="L42" s="76"/>
      <c r="M42" s="76"/>
      <c r="N42" s="9"/>
      <c r="O42" s="9"/>
      <c r="P42" s="9"/>
      <c r="Q42" s="69"/>
      <c r="R42" s="17">
        <v>500</v>
      </c>
      <c r="S42" s="79"/>
      <c r="T42" s="7"/>
      <c r="U42" s="7"/>
      <c r="V42" s="80"/>
      <c r="W42" s="7"/>
      <c r="X42" s="7"/>
      <c r="Y42" s="76"/>
      <c r="Z42" s="7"/>
      <c r="AA42" s="7"/>
      <c r="AB42" s="76"/>
      <c r="AC42" s="10">
        <f t="shared" si="3"/>
        <v>0</v>
      </c>
      <c r="AD42" s="10">
        <f t="shared" si="3"/>
        <v>500</v>
      </c>
      <c r="AE42" s="10">
        <f t="shared" si="3"/>
        <v>0</v>
      </c>
      <c r="AF42" s="10">
        <f t="shared" si="4"/>
        <v>0</v>
      </c>
      <c r="AG42" s="10">
        <f t="shared" si="4"/>
        <v>500</v>
      </c>
      <c r="AH42" s="19">
        <f t="shared" si="4"/>
        <v>0</v>
      </c>
    </row>
    <row r="43" spans="1:34" ht="45" customHeight="1" x14ac:dyDescent="0.2">
      <c r="A43" s="64" t="s">
        <v>63</v>
      </c>
      <c r="B43" s="74"/>
      <c r="C43" s="66"/>
      <c r="D43" s="76"/>
      <c r="E43" s="76"/>
      <c r="F43" s="67"/>
      <c r="G43" s="78"/>
      <c r="H43" s="69"/>
      <c r="I43" s="69"/>
      <c r="J43" s="76"/>
      <c r="K43" s="76"/>
      <c r="L43" s="76"/>
      <c r="M43" s="76"/>
      <c r="N43" s="9"/>
      <c r="O43" s="9"/>
      <c r="P43" s="9"/>
      <c r="Q43" s="69"/>
      <c r="R43" s="17"/>
      <c r="S43" s="79"/>
      <c r="T43" s="7"/>
      <c r="U43" s="7"/>
      <c r="V43" s="80"/>
      <c r="W43" s="7"/>
      <c r="X43" s="7"/>
      <c r="Y43" s="76"/>
      <c r="Z43" s="7"/>
      <c r="AA43" s="7"/>
      <c r="AB43" s="76"/>
      <c r="AC43" s="10"/>
      <c r="AD43" s="10"/>
      <c r="AE43" s="10"/>
      <c r="AF43" s="10"/>
      <c r="AG43" s="10"/>
      <c r="AH43" s="19"/>
    </row>
    <row r="44" spans="1:34" ht="30" customHeight="1" x14ac:dyDescent="0.2">
      <c r="A44" s="73" t="s">
        <v>354</v>
      </c>
      <c r="B44" s="74">
        <v>0</v>
      </c>
      <c r="C44" s="75"/>
      <c r="D44" s="76">
        <v>359</v>
      </c>
      <c r="E44" s="76">
        <v>0</v>
      </c>
      <c r="F44" s="77"/>
      <c r="G44" s="78"/>
      <c r="H44" s="69">
        <v>15000</v>
      </c>
      <c r="I44" s="69">
        <v>14000</v>
      </c>
      <c r="J44" s="80">
        <f>990+1270</f>
        <v>2260</v>
      </c>
      <c r="K44" s="76"/>
      <c r="L44" s="76"/>
      <c r="M44" s="76"/>
      <c r="N44" s="9">
        <f t="shared" si="2"/>
        <v>15000</v>
      </c>
      <c r="O44" s="9">
        <f t="shared" si="2"/>
        <v>14000</v>
      </c>
      <c r="P44" s="9">
        <f t="shared" si="2"/>
        <v>2619</v>
      </c>
      <c r="Q44" s="69"/>
      <c r="R44" s="17">
        <v>0</v>
      </c>
      <c r="S44" s="79"/>
      <c r="T44" s="7"/>
      <c r="U44" s="7">
        <v>0</v>
      </c>
      <c r="V44" s="80"/>
      <c r="W44" s="7"/>
      <c r="X44" s="7"/>
      <c r="Y44" s="76"/>
      <c r="Z44" s="7"/>
      <c r="AA44" s="7"/>
      <c r="AB44" s="76">
        <f t="shared" si="5"/>
        <v>0</v>
      </c>
      <c r="AC44" s="10">
        <f t="shared" si="3"/>
        <v>0</v>
      </c>
      <c r="AD44" s="10">
        <f t="shared" si="3"/>
        <v>0</v>
      </c>
      <c r="AE44" s="10">
        <f t="shared" si="3"/>
        <v>0</v>
      </c>
      <c r="AF44" s="10">
        <f t="shared" si="4"/>
        <v>15000</v>
      </c>
      <c r="AG44" s="10">
        <f t="shared" si="4"/>
        <v>14000</v>
      </c>
      <c r="AH44" s="19">
        <f t="shared" si="4"/>
        <v>2619</v>
      </c>
    </row>
    <row r="45" spans="1:34" ht="19.899999999999999" customHeight="1" x14ac:dyDescent="0.2">
      <c r="A45" s="64" t="s">
        <v>64</v>
      </c>
      <c r="B45" s="74"/>
      <c r="C45" s="66"/>
      <c r="D45" s="76"/>
      <c r="E45" s="76"/>
      <c r="F45" s="67"/>
      <c r="G45" s="78"/>
      <c r="H45" s="69"/>
      <c r="I45" s="69"/>
      <c r="J45" s="76"/>
      <c r="K45" s="76"/>
      <c r="L45" s="76"/>
      <c r="M45" s="76"/>
      <c r="N45" s="9"/>
      <c r="O45" s="9"/>
      <c r="P45" s="9"/>
      <c r="Q45" s="69"/>
      <c r="R45" s="17"/>
      <c r="S45" s="79"/>
      <c r="T45" s="7"/>
      <c r="U45" s="7"/>
      <c r="V45" s="80"/>
      <c r="W45" s="7"/>
      <c r="X45" s="7"/>
      <c r="Y45" s="76"/>
      <c r="Z45" s="7"/>
      <c r="AA45" s="7"/>
      <c r="AB45" s="76"/>
      <c r="AC45" s="10"/>
      <c r="AD45" s="10"/>
      <c r="AE45" s="10"/>
      <c r="AF45" s="10"/>
      <c r="AG45" s="10"/>
      <c r="AH45" s="19"/>
    </row>
    <row r="46" spans="1:34" ht="30" customHeight="1" x14ac:dyDescent="0.2">
      <c r="A46" s="83" t="s">
        <v>65</v>
      </c>
      <c r="B46" s="84">
        <v>0</v>
      </c>
      <c r="C46" s="85"/>
      <c r="D46" s="86"/>
      <c r="E46" s="86">
        <v>0</v>
      </c>
      <c r="F46" s="87"/>
      <c r="G46" s="88"/>
      <c r="H46" s="54">
        <v>3000</v>
      </c>
      <c r="I46" s="54">
        <v>3000</v>
      </c>
      <c r="J46" s="86"/>
      <c r="K46" s="86"/>
      <c r="L46" s="86"/>
      <c r="M46" s="86"/>
      <c r="N46" s="10">
        <f t="shared" si="2"/>
        <v>3000</v>
      </c>
      <c r="O46" s="10">
        <f t="shared" si="2"/>
        <v>3000</v>
      </c>
      <c r="P46" s="10">
        <f t="shared" si="2"/>
        <v>0</v>
      </c>
      <c r="Q46" s="54"/>
      <c r="R46" s="7">
        <v>0</v>
      </c>
      <c r="S46" s="89"/>
      <c r="T46" s="7"/>
      <c r="U46" s="7">
        <v>0</v>
      </c>
      <c r="V46" s="90"/>
      <c r="W46" s="7"/>
      <c r="X46" s="7"/>
      <c r="Y46" s="86"/>
      <c r="Z46" s="7"/>
      <c r="AA46" s="7"/>
      <c r="AB46" s="86">
        <f t="shared" si="5"/>
        <v>0</v>
      </c>
      <c r="AC46" s="10">
        <f t="shared" si="3"/>
        <v>0</v>
      </c>
      <c r="AD46" s="10">
        <f t="shared" si="3"/>
        <v>0</v>
      </c>
      <c r="AE46" s="10">
        <f t="shared" si="3"/>
        <v>0</v>
      </c>
      <c r="AF46" s="10">
        <f t="shared" si="4"/>
        <v>3000</v>
      </c>
      <c r="AG46" s="10">
        <f t="shared" si="4"/>
        <v>3000</v>
      </c>
      <c r="AH46" s="19">
        <f t="shared" si="4"/>
        <v>0</v>
      </c>
    </row>
    <row r="47" spans="1:34" ht="19.899999999999999" customHeight="1" thickBot="1" x14ac:dyDescent="0.25">
      <c r="A47" s="94" t="s">
        <v>66</v>
      </c>
      <c r="B47" s="95">
        <v>0</v>
      </c>
      <c r="C47" s="96"/>
      <c r="D47" s="97"/>
      <c r="E47" s="98">
        <v>0</v>
      </c>
      <c r="F47" s="99"/>
      <c r="G47" s="97"/>
      <c r="H47" s="100">
        <v>1000</v>
      </c>
      <c r="I47" s="100">
        <v>1000</v>
      </c>
      <c r="J47" s="97"/>
      <c r="K47" s="97"/>
      <c r="L47" s="97"/>
      <c r="M47" s="97"/>
      <c r="N47" s="22">
        <f t="shared" si="2"/>
        <v>1000</v>
      </c>
      <c r="O47" s="22">
        <f t="shared" si="2"/>
        <v>1000</v>
      </c>
      <c r="P47" s="22">
        <f t="shared" si="2"/>
        <v>0</v>
      </c>
      <c r="Q47" s="100"/>
      <c r="R47" s="101">
        <v>0</v>
      </c>
      <c r="S47" s="102"/>
      <c r="T47" s="101"/>
      <c r="U47" s="101">
        <v>0</v>
      </c>
      <c r="V47" s="103"/>
      <c r="W47" s="101"/>
      <c r="X47" s="101"/>
      <c r="Y47" s="98"/>
      <c r="Z47" s="101"/>
      <c r="AA47" s="101"/>
      <c r="AB47" s="97">
        <f t="shared" si="5"/>
        <v>0</v>
      </c>
      <c r="AC47" s="22">
        <f t="shared" si="3"/>
        <v>0</v>
      </c>
      <c r="AD47" s="22">
        <f t="shared" si="3"/>
        <v>0</v>
      </c>
      <c r="AE47" s="22">
        <f t="shared" si="3"/>
        <v>0</v>
      </c>
      <c r="AF47" s="22">
        <f t="shared" si="4"/>
        <v>1000</v>
      </c>
      <c r="AG47" s="22">
        <f t="shared" si="4"/>
        <v>1000</v>
      </c>
      <c r="AH47" s="11">
        <f t="shared" si="4"/>
        <v>0</v>
      </c>
    </row>
    <row r="48" spans="1:34" ht="60" customHeight="1" x14ac:dyDescent="0.2">
      <c r="A48" s="104" t="s">
        <v>67</v>
      </c>
      <c r="B48" s="105"/>
      <c r="C48" s="106"/>
      <c r="D48" s="107"/>
      <c r="E48" s="106"/>
      <c r="F48" s="108"/>
      <c r="G48" s="109"/>
      <c r="H48" s="110"/>
      <c r="I48" s="110"/>
      <c r="J48" s="107"/>
      <c r="K48" s="107"/>
      <c r="L48" s="107"/>
      <c r="M48" s="107"/>
      <c r="N48" s="9"/>
      <c r="O48" s="9"/>
      <c r="P48" s="9"/>
      <c r="Q48" s="110"/>
      <c r="R48" s="111"/>
      <c r="S48" s="112"/>
      <c r="T48" s="8"/>
      <c r="U48" s="8"/>
      <c r="V48" s="113"/>
      <c r="W48" s="8"/>
      <c r="X48" s="8"/>
      <c r="Y48" s="107"/>
      <c r="Z48" s="8"/>
      <c r="AA48" s="8"/>
      <c r="AB48" s="107"/>
      <c r="AC48" s="9"/>
      <c r="AD48" s="9"/>
      <c r="AE48" s="9"/>
      <c r="AF48" s="9"/>
      <c r="AG48" s="9"/>
      <c r="AH48" s="52"/>
    </row>
    <row r="49" spans="1:34" ht="19.899999999999999" customHeight="1" x14ac:dyDescent="0.2">
      <c r="A49" s="73" t="s">
        <v>68</v>
      </c>
      <c r="B49" s="74">
        <v>0</v>
      </c>
      <c r="C49" s="75"/>
      <c r="D49" s="76"/>
      <c r="E49" s="76">
        <v>0</v>
      </c>
      <c r="F49" s="77"/>
      <c r="G49" s="78"/>
      <c r="H49" s="69">
        <v>4272</v>
      </c>
      <c r="I49" s="69">
        <v>4272</v>
      </c>
      <c r="J49" s="76"/>
      <c r="K49" s="76"/>
      <c r="L49" s="76"/>
      <c r="M49" s="76"/>
      <c r="N49" s="9">
        <f t="shared" si="2"/>
        <v>4272</v>
      </c>
      <c r="O49" s="9">
        <f t="shared" si="2"/>
        <v>4272</v>
      </c>
      <c r="P49" s="9">
        <f t="shared" si="2"/>
        <v>0</v>
      </c>
      <c r="Q49" s="69"/>
      <c r="R49" s="17">
        <v>0</v>
      </c>
      <c r="S49" s="79"/>
      <c r="T49" s="7"/>
      <c r="U49" s="7">
        <v>0</v>
      </c>
      <c r="V49" s="80"/>
      <c r="W49" s="7"/>
      <c r="X49" s="7"/>
      <c r="Y49" s="76"/>
      <c r="Z49" s="7"/>
      <c r="AA49" s="7"/>
      <c r="AB49" s="76">
        <f t="shared" si="5"/>
        <v>0</v>
      </c>
      <c r="AC49" s="10">
        <f t="shared" si="3"/>
        <v>0</v>
      </c>
      <c r="AD49" s="10">
        <f t="shared" si="3"/>
        <v>0</v>
      </c>
      <c r="AE49" s="10">
        <f t="shared" si="3"/>
        <v>0</v>
      </c>
      <c r="AF49" s="10">
        <f t="shared" si="4"/>
        <v>4272</v>
      </c>
      <c r="AG49" s="10">
        <f t="shared" si="4"/>
        <v>4272</v>
      </c>
      <c r="AH49" s="19">
        <f t="shared" si="4"/>
        <v>0</v>
      </c>
    </row>
    <row r="50" spans="1:34" ht="19.899999999999999" customHeight="1" x14ac:dyDescent="0.2">
      <c r="A50" s="73" t="s">
        <v>61</v>
      </c>
      <c r="B50" s="74">
        <v>0</v>
      </c>
      <c r="C50" s="75"/>
      <c r="D50" s="76"/>
      <c r="E50" s="76">
        <v>0</v>
      </c>
      <c r="F50" s="77"/>
      <c r="G50" s="78"/>
      <c r="H50" s="69">
        <v>7000</v>
      </c>
      <c r="I50" s="69">
        <v>7000</v>
      </c>
      <c r="J50" s="76"/>
      <c r="K50" s="76"/>
      <c r="L50" s="76"/>
      <c r="M50" s="76"/>
      <c r="N50" s="9">
        <f t="shared" si="2"/>
        <v>7000</v>
      </c>
      <c r="O50" s="9">
        <f t="shared" si="2"/>
        <v>7000</v>
      </c>
      <c r="P50" s="9">
        <f t="shared" si="2"/>
        <v>0</v>
      </c>
      <c r="Q50" s="69"/>
      <c r="R50" s="17">
        <v>0</v>
      </c>
      <c r="S50" s="79"/>
      <c r="T50" s="7"/>
      <c r="U50" s="7">
        <v>0</v>
      </c>
      <c r="V50" s="80"/>
      <c r="W50" s="7"/>
      <c r="X50" s="7"/>
      <c r="Y50" s="76"/>
      <c r="Z50" s="7"/>
      <c r="AA50" s="7"/>
      <c r="AB50" s="76">
        <f t="shared" si="5"/>
        <v>0</v>
      </c>
      <c r="AC50" s="10">
        <f t="shared" si="3"/>
        <v>0</v>
      </c>
      <c r="AD50" s="10">
        <f t="shared" si="3"/>
        <v>0</v>
      </c>
      <c r="AE50" s="10">
        <f t="shared" si="3"/>
        <v>0</v>
      </c>
      <c r="AF50" s="10">
        <f t="shared" si="4"/>
        <v>7000</v>
      </c>
      <c r="AG50" s="10">
        <f t="shared" si="4"/>
        <v>7000</v>
      </c>
      <c r="AH50" s="19">
        <f t="shared" si="4"/>
        <v>0</v>
      </c>
    </row>
    <row r="51" spans="1:34" ht="30" customHeight="1" x14ac:dyDescent="0.2">
      <c r="A51" s="64" t="s">
        <v>69</v>
      </c>
      <c r="B51" s="74"/>
      <c r="C51" s="66"/>
      <c r="D51" s="76"/>
      <c r="E51" s="76">
        <v>0</v>
      </c>
      <c r="F51" s="67"/>
      <c r="G51" s="78"/>
      <c r="H51" s="69"/>
      <c r="I51" s="69"/>
      <c r="J51" s="76"/>
      <c r="K51" s="76"/>
      <c r="L51" s="76"/>
      <c r="M51" s="76"/>
      <c r="N51" s="9"/>
      <c r="O51" s="9"/>
      <c r="P51" s="9"/>
      <c r="Q51" s="69"/>
      <c r="R51" s="17"/>
      <c r="S51" s="79"/>
      <c r="T51" s="7"/>
      <c r="U51" s="7"/>
      <c r="V51" s="80"/>
      <c r="W51" s="7"/>
      <c r="X51" s="7"/>
      <c r="Y51" s="76"/>
      <c r="Z51" s="7"/>
      <c r="AA51" s="7"/>
      <c r="AB51" s="76"/>
      <c r="AC51" s="10"/>
      <c r="AD51" s="10"/>
      <c r="AE51" s="10"/>
      <c r="AF51" s="10"/>
      <c r="AG51" s="10"/>
      <c r="AH51" s="19"/>
    </row>
    <row r="52" spans="1:34" ht="15" customHeight="1" x14ac:dyDescent="0.2">
      <c r="A52" s="73" t="s">
        <v>68</v>
      </c>
      <c r="B52" s="74">
        <v>0</v>
      </c>
      <c r="C52" s="76">
        <v>970</v>
      </c>
      <c r="D52" s="76">
        <v>691</v>
      </c>
      <c r="E52" s="76">
        <v>0</v>
      </c>
      <c r="F52" s="78">
        <v>171</v>
      </c>
      <c r="G52" s="78"/>
      <c r="H52" s="69">
        <v>4122</v>
      </c>
      <c r="I52" s="69">
        <v>2981</v>
      </c>
      <c r="J52" s="76"/>
      <c r="K52" s="76"/>
      <c r="L52" s="76"/>
      <c r="M52" s="76"/>
      <c r="N52" s="9">
        <f t="shared" si="2"/>
        <v>4122</v>
      </c>
      <c r="O52" s="9">
        <f t="shared" si="2"/>
        <v>4122</v>
      </c>
      <c r="P52" s="9">
        <f t="shared" si="2"/>
        <v>691</v>
      </c>
      <c r="Q52" s="69"/>
      <c r="R52" s="17">
        <v>0</v>
      </c>
      <c r="S52" s="79"/>
      <c r="T52" s="7"/>
      <c r="U52" s="7">
        <v>0</v>
      </c>
      <c r="V52" s="80"/>
      <c r="W52" s="7"/>
      <c r="X52" s="7"/>
      <c r="Y52" s="76"/>
      <c r="Z52" s="7"/>
      <c r="AA52" s="7"/>
      <c r="AB52" s="76">
        <f t="shared" si="5"/>
        <v>0</v>
      </c>
      <c r="AC52" s="10">
        <f t="shared" si="3"/>
        <v>0</v>
      </c>
      <c r="AD52" s="10">
        <f t="shared" si="3"/>
        <v>0</v>
      </c>
      <c r="AE52" s="10">
        <f t="shared" si="3"/>
        <v>0</v>
      </c>
      <c r="AF52" s="10">
        <f t="shared" si="4"/>
        <v>4122</v>
      </c>
      <c r="AG52" s="10">
        <f t="shared" si="4"/>
        <v>4122</v>
      </c>
      <c r="AH52" s="19">
        <f t="shared" si="4"/>
        <v>691</v>
      </c>
    </row>
    <row r="53" spans="1:34" ht="15" customHeight="1" x14ac:dyDescent="0.2">
      <c r="A53" s="73" t="s">
        <v>70</v>
      </c>
      <c r="B53" s="114">
        <v>907</v>
      </c>
      <c r="C53" s="115">
        <v>907</v>
      </c>
      <c r="D53" s="76"/>
      <c r="E53" s="76">
        <v>0</v>
      </c>
      <c r="F53" s="77"/>
      <c r="G53" s="78"/>
      <c r="H53" s="69"/>
      <c r="I53" s="69">
        <v>0</v>
      </c>
      <c r="J53" s="76"/>
      <c r="K53" s="76"/>
      <c r="L53" s="76"/>
      <c r="M53" s="76"/>
      <c r="N53" s="9">
        <f t="shared" si="2"/>
        <v>907</v>
      </c>
      <c r="O53" s="9">
        <f t="shared" si="2"/>
        <v>907</v>
      </c>
      <c r="P53" s="9">
        <f t="shared" si="2"/>
        <v>0</v>
      </c>
      <c r="Q53" s="69"/>
      <c r="R53" s="17">
        <v>0</v>
      </c>
      <c r="S53" s="79"/>
      <c r="T53" s="7"/>
      <c r="U53" s="7">
        <v>0</v>
      </c>
      <c r="V53" s="80"/>
      <c r="W53" s="7"/>
      <c r="X53" s="7"/>
      <c r="Y53" s="76"/>
      <c r="Z53" s="7"/>
      <c r="AA53" s="7"/>
      <c r="AB53" s="76">
        <f t="shared" si="5"/>
        <v>0</v>
      </c>
      <c r="AC53" s="10">
        <f t="shared" si="3"/>
        <v>0</v>
      </c>
      <c r="AD53" s="10">
        <f t="shared" si="3"/>
        <v>0</v>
      </c>
      <c r="AE53" s="10">
        <f t="shared" si="3"/>
        <v>0</v>
      </c>
      <c r="AF53" s="10">
        <f t="shared" si="4"/>
        <v>907</v>
      </c>
      <c r="AG53" s="10">
        <f t="shared" si="4"/>
        <v>907</v>
      </c>
      <c r="AH53" s="19">
        <f t="shared" si="4"/>
        <v>0</v>
      </c>
    </row>
    <row r="54" spans="1:34" ht="15" customHeight="1" x14ac:dyDescent="0.2">
      <c r="A54" s="73" t="s">
        <v>71</v>
      </c>
      <c r="B54" s="74">
        <v>0</v>
      </c>
      <c r="C54" s="75"/>
      <c r="D54" s="76"/>
      <c r="E54" s="115">
        <v>363</v>
      </c>
      <c r="F54" s="116">
        <v>363</v>
      </c>
      <c r="G54" s="78"/>
      <c r="H54" s="69"/>
      <c r="I54" s="69">
        <v>0</v>
      </c>
      <c r="J54" s="76"/>
      <c r="K54" s="76"/>
      <c r="L54" s="76"/>
      <c r="M54" s="76"/>
      <c r="N54" s="9">
        <f t="shared" si="2"/>
        <v>363</v>
      </c>
      <c r="O54" s="9">
        <f t="shared" si="2"/>
        <v>363</v>
      </c>
      <c r="P54" s="9">
        <f t="shared" si="2"/>
        <v>0</v>
      </c>
      <c r="Q54" s="69"/>
      <c r="R54" s="17">
        <v>0</v>
      </c>
      <c r="S54" s="79"/>
      <c r="T54" s="7"/>
      <c r="U54" s="7">
        <v>0</v>
      </c>
      <c r="V54" s="80"/>
      <c r="W54" s="7"/>
      <c r="X54" s="7"/>
      <c r="Y54" s="76"/>
      <c r="Z54" s="7"/>
      <c r="AA54" s="7"/>
      <c r="AB54" s="76">
        <f t="shared" si="5"/>
        <v>0</v>
      </c>
      <c r="AC54" s="10">
        <f t="shared" si="3"/>
        <v>0</v>
      </c>
      <c r="AD54" s="10">
        <f t="shared" si="3"/>
        <v>0</v>
      </c>
      <c r="AE54" s="10">
        <f t="shared" si="3"/>
        <v>0</v>
      </c>
      <c r="AF54" s="10">
        <f t="shared" si="4"/>
        <v>363</v>
      </c>
      <c r="AG54" s="10">
        <f t="shared" si="4"/>
        <v>363</v>
      </c>
      <c r="AH54" s="19">
        <f t="shared" si="4"/>
        <v>0</v>
      </c>
    </row>
    <row r="55" spans="1:34" ht="15" customHeight="1" x14ac:dyDescent="0.2">
      <c r="A55" s="73" t="s">
        <v>61</v>
      </c>
      <c r="B55" s="74">
        <v>0</v>
      </c>
      <c r="C55" s="75"/>
      <c r="D55" s="76"/>
      <c r="E55" s="76">
        <v>0</v>
      </c>
      <c r="F55" s="77"/>
      <c r="G55" s="78"/>
      <c r="H55" s="69">
        <v>1500</v>
      </c>
      <c r="I55" s="69">
        <v>1500</v>
      </c>
      <c r="J55" s="76"/>
      <c r="K55" s="76"/>
      <c r="L55" s="76"/>
      <c r="M55" s="76"/>
      <c r="N55" s="9">
        <f t="shared" si="2"/>
        <v>1500</v>
      </c>
      <c r="O55" s="9">
        <f t="shared" si="2"/>
        <v>1500</v>
      </c>
      <c r="P55" s="9">
        <f t="shared" si="2"/>
        <v>0</v>
      </c>
      <c r="Q55" s="69"/>
      <c r="R55" s="17">
        <v>0</v>
      </c>
      <c r="S55" s="79"/>
      <c r="T55" s="7"/>
      <c r="U55" s="7">
        <v>0</v>
      </c>
      <c r="V55" s="80"/>
      <c r="W55" s="7"/>
      <c r="X55" s="7"/>
      <c r="Y55" s="76"/>
      <c r="Z55" s="7"/>
      <c r="AA55" s="7"/>
      <c r="AB55" s="76">
        <f t="shared" si="5"/>
        <v>0</v>
      </c>
      <c r="AC55" s="10">
        <f t="shared" si="3"/>
        <v>0</v>
      </c>
      <c r="AD55" s="10">
        <f t="shared" si="3"/>
        <v>0</v>
      </c>
      <c r="AE55" s="10">
        <f t="shared" si="3"/>
        <v>0</v>
      </c>
      <c r="AF55" s="10">
        <f t="shared" si="4"/>
        <v>1500</v>
      </c>
      <c r="AG55" s="10">
        <f t="shared" si="4"/>
        <v>1500</v>
      </c>
      <c r="AH55" s="19">
        <f t="shared" si="4"/>
        <v>0</v>
      </c>
    </row>
    <row r="56" spans="1:34" ht="15" customHeight="1" x14ac:dyDescent="0.2">
      <c r="A56" s="73" t="s">
        <v>72</v>
      </c>
      <c r="B56" s="74">
        <v>0</v>
      </c>
      <c r="C56" s="75"/>
      <c r="D56" s="76"/>
      <c r="E56" s="76">
        <v>0</v>
      </c>
      <c r="F56" s="77"/>
      <c r="G56" s="78"/>
      <c r="H56" s="69"/>
      <c r="I56" s="69">
        <v>0</v>
      </c>
      <c r="J56" s="76"/>
      <c r="K56" s="76"/>
      <c r="L56" s="76"/>
      <c r="M56" s="76"/>
      <c r="N56" s="9">
        <f t="shared" si="2"/>
        <v>0</v>
      </c>
      <c r="O56" s="9">
        <f t="shared" si="2"/>
        <v>0</v>
      </c>
      <c r="P56" s="9">
        <f t="shared" si="2"/>
        <v>0</v>
      </c>
      <c r="Q56" s="69">
        <v>1500</v>
      </c>
      <c r="R56" s="17">
        <v>1500</v>
      </c>
      <c r="S56" s="79"/>
      <c r="T56" s="7"/>
      <c r="U56" s="7">
        <v>0</v>
      </c>
      <c r="V56" s="80"/>
      <c r="W56" s="7"/>
      <c r="X56" s="7"/>
      <c r="Y56" s="76"/>
      <c r="Z56" s="7"/>
      <c r="AA56" s="7"/>
      <c r="AB56" s="76">
        <f t="shared" si="5"/>
        <v>0</v>
      </c>
      <c r="AC56" s="10">
        <f t="shared" si="3"/>
        <v>1500</v>
      </c>
      <c r="AD56" s="10">
        <f t="shared" si="3"/>
        <v>1500</v>
      </c>
      <c r="AE56" s="10">
        <f t="shared" si="3"/>
        <v>0</v>
      </c>
      <c r="AF56" s="10">
        <f t="shared" si="4"/>
        <v>1500</v>
      </c>
      <c r="AG56" s="10">
        <f t="shared" si="4"/>
        <v>1500</v>
      </c>
      <c r="AH56" s="19">
        <f t="shared" si="4"/>
        <v>0</v>
      </c>
    </row>
    <row r="57" spans="1:34" ht="30" customHeight="1" x14ac:dyDescent="0.2">
      <c r="A57" s="64" t="s">
        <v>73</v>
      </c>
      <c r="B57" s="74"/>
      <c r="C57" s="75"/>
      <c r="D57" s="76"/>
      <c r="E57" s="76">
        <v>0</v>
      </c>
      <c r="F57" s="77"/>
      <c r="G57" s="78"/>
      <c r="H57" s="69"/>
      <c r="I57" s="69"/>
      <c r="J57" s="76"/>
      <c r="K57" s="76"/>
      <c r="L57" s="76"/>
      <c r="M57" s="76"/>
      <c r="N57" s="9"/>
      <c r="O57" s="9"/>
      <c r="P57" s="9"/>
      <c r="Q57" s="69"/>
      <c r="R57" s="17"/>
      <c r="S57" s="79"/>
      <c r="T57" s="7"/>
      <c r="U57" s="7"/>
      <c r="V57" s="80"/>
      <c r="W57" s="7"/>
      <c r="X57" s="7"/>
      <c r="Y57" s="76"/>
      <c r="Z57" s="7"/>
      <c r="AA57" s="7"/>
      <c r="AB57" s="76"/>
      <c r="AC57" s="10">
        <f t="shared" si="3"/>
        <v>0</v>
      </c>
      <c r="AD57" s="10">
        <f t="shared" si="3"/>
        <v>0</v>
      </c>
      <c r="AE57" s="10">
        <f t="shared" si="3"/>
        <v>0</v>
      </c>
      <c r="AF57" s="10">
        <f t="shared" si="4"/>
        <v>0</v>
      </c>
      <c r="AG57" s="10">
        <f t="shared" si="4"/>
        <v>0</v>
      </c>
      <c r="AH57" s="19">
        <f t="shared" si="4"/>
        <v>0</v>
      </c>
    </row>
    <row r="58" spans="1:34" ht="15" customHeight="1" x14ac:dyDescent="0.2">
      <c r="A58" s="73" t="s">
        <v>74</v>
      </c>
      <c r="B58" s="74">
        <v>0</v>
      </c>
      <c r="C58" s="66"/>
      <c r="D58" s="76"/>
      <c r="E58" s="76">
        <v>0</v>
      </c>
      <c r="F58" s="67"/>
      <c r="G58" s="78"/>
      <c r="H58" s="69">
        <v>1270</v>
      </c>
      <c r="I58" s="69">
        <v>1270</v>
      </c>
      <c r="J58" s="80"/>
      <c r="K58" s="76"/>
      <c r="L58" s="76"/>
      <c r="M58" s="76"/>
      <c r="N58" s="9">
        <f t="shared" si="2"/>
        <v>1270</v>
      </c>
      <c r="O58" s="9">
        <f t="shared" si="2"/>
        <v>1270</v>
      </c>
      <c r="P58" s="9">
        <f t="shared" si="2"/>
        <v>0</v>
      </c>
      <c r="Q58" s="69"/>
      <c r="R58" s="17">
        <v>0</v>
      </c>
      <c r="S58" s="79"/>
      <c r="T58" s="7"/>
      <c r="U58" s="7">
        <v>0</v>
      </c>
      <c r="V58" s="80"/>
      <c r="W58" s="7"/>
      <c r="X58" s="7"/>
      <c r="Y58" s="76"/>
      <c r="Z58" s="7"/>
      <c r="AA58" s="7"/>
      <c r="AB58" s="76">
        <f t="shared" si="5"/>
        <v>0</v>
      </c>
      <c r="AC58" s="10">
        <f t="shared" si="3"/>
        <v>0</v>
      </c>
      <c r="AD58" s="10">
        <f t="shared" si="3"/>
        <v>0</v>
      </c>
      <c r="AE58" s="10">
        <f t="shared" si="3"/>
        <v>0</v>
      </c>
      <c r="AF58" s="10">
        <f t="shared" si="4"/>
        <v>1270</v>
      </c>
      <c r="AG58" s="10">
        <f t="shared" si="4"/>
        <v>1270</v>
      </c>
      <c r="AH58" s="19">
        <f t="shared" si="4"/>
        <v>0</v>
      </c>
    </row>
    <row r="59" spans="1:34" ht="15" customHeight="1" x14ac:dyDescent="0.2">
      <c r="A59" s="73" t="s">
        <v>75</v>
      </c>
      <c r="B59" s="74"/>
      <c r="C59" s="66"/>
      <c r="D59" s="76"/>
      <c r="E59" s="76"/>
      <c r="F59" s="67"/>
      <c r="G59" s="78"/>
      <c r="H59" s="69"/>
      <c r="I59" s="69">
        <v>2539</v>
      </c>
      <c r="J59" s="76"/>
      <c r="K59" s="76"/>
      <c r="L59" s="76"/>
      <c r="M59" s="76"/>
      <c r="N59" s="9">
        <f t="shared" si="2"/>
        <v>0</v>
      </c>
      <c r="O59" s="9">
        <f t="shared" si="2"/>
        <v>2539</v>
      </c>
      <c r="P59" s="9">
        <f t="shared" si="2"/>
        <v>0</v>
      </c>
      <c r="Q59" s="69"/>
      <c r="R59" s="17">
        <v>0</v>
      </c>
      <c r="S59" s="79"/>
      <c r="T59" s="7"/>
      <c r="U59" s="7"/>
      <c r="V59" s="80"/>
      <c r="W59" s="7"/>
      <c r="X59" s="7"/>
      <c r="Y59" s="76"/>
      <c r="Z59" s="7"/>
      <c r="AA59" s="7"/>
      <c r="AB59" s="76"/>
      <c r="AC59" s="10">
        <f t="shared" si="3"/>
        <v>0</v>
      </c>
      <c r="AD59" s="10">
        <f t="shared" si="3"/>
        <v>0</v>
      </c>
      <c r="AE59" s="10">
        <f t="shared" si="3"/>
        <v>0</v>
      </c>
      <c r="AF59" s="10">
        <f t="shared" si="4"/>
        <v>0</v>
      </c>
      <c r="AG59" s="10">
        <f t="shared" si="4"/>
        <v>2539</v>
      </c>
      <c r="AH59" s="19">
        <f t="shared" si="4"/>
        <v>0</v>
      </c>
    </row>
    <row r="60" spans="1:34" ht="15" customHeight="1" x14ac:dyDescent="0.2">
      <c r="A60" s="73" t="s">
        <v>76</v>
      </c>
      <c r="B60" s="74"/>
      <c r="C60" s="66"/>
      <c r="D60" s="76"/>
      <c r="E60" s="76"/>
      <c r="F60" s="67"/>
      <c r="G60" s="78"/>
      <c r="H60" s="69"/>
      <c r="I60" s="69"/>
      <c r="J60" s="76"/>
      <c r="K60" s="76"/>
      <c r="L60" s="76"/>
      <c r="M60" s="76"/>
      <c r="N60" s="9"/>
      <c r="O60" s="9"/>
      <c r="P60" s="9"/>
      <c r="Q60" s="69"/>
      <c r="R60" s="17">
        <v>5000</v>
      </c>
      <c r="S60" s="79"/>
      <c r="T60" s="7"/>
      <c r="U60" s="7"/>
      <c r="V60" s="80"/>
      <c r="W60" s="7"/>
      <c r="X60" s="7"/>
      <c r="Y60" s="76"/>
      <c r="Z60" s="7"/>
      <c r="AA60" s="7"/>
      <c r="AB60" s="76"/>
      <c r="AC60" s="10">
        <f t="shared" si="3"/>
        <v>0</v>
      </c>
      <c r="AD60" s="10">
        <f t="shared" si="3"/>
        <v>5000</v>
      </c>
      <c r="AE60" s="10">
        <f t="shared" si="3"/>
        <v>0</v>
      </c>
      <c r="AF60" s="10">
        <f t="shared" si="4"/>
        <v>0</v>
      </c>
      <c r="AG60" s="10">
        <f t="shared" si="4"/>
        <v>5000</v>
      </c>
      <c r="AH60" s="19">
        <f t="shared" si="4"/>
        <v>0</v>
      </c>
    </row>
    <row r="61" spans="1:34" ht="45" customHeight="1" x14ac:dyDescent="0.2">
      <c r="A61" s="91" t="s">
        <v>77</v>
      </c>
      <c r="B61" s="84"/>
      <c r="C61" s="92"/>
      <c r="D61" s="86"/>
      <c r="E61" s="86">
        <v>0</v>
      </c>
      <c r="F61" s="93"/>
      <c r="G61" s="88"/>
      <c r="H61" s="54"/>
      <c r="I61" s="54"/>
      <c r="J61" s="86"/>
      <c r="K61" s="86"/>
      <c r="L61" s="86"/>
      <c r="M61" s="86"/>
      <c r="N61" s="10"/>
      <c r="O61" s="10"/>
      <c r="P61" s="10"/>
      <c r="Q61" s="54"/>
      <c r="R61" s="7"/>
      <c r="S61" s="89"/>
      <c r="T61" s="7"/>
      <c r="U61" s="7"/>
      <c r="V61" s="90"/>
      <c r="W61" s="7"/>
      <c r="X61" s="7"/>
      <c r="Y61" s="86"/>
      <c r="Z61" s="7"/>
      <c r="AA61" s="7"/>
      <c r="AB61" s="86"/>
      <c r="AC61" s="10"/>
      <c r="AD61" s="10"/>
      <c r="AE61" s="10"/>
      <c r="AF61" s="10"/>
      <c r="AG61" s="10"/>
      <c r="AH61" s="19"/>
    </row>
    <row r="62" spans="1:34" ht="15" customHeight="1" x14ac:dyDescent="0.2">
      <c r="A62" s="83" t="s">
        <v>78</v>
      </c>
      <c r="B62" s="84">
        <v>0</v>
      </c>
      <c r="C62" s="92"/>
      <c r="D62" s="86"/>
      <c r="E62" s="86">
        <v>0</v>
      </c>
      <c r="F62" s="93"/>
      <c r="G62" s="88"/>
      <c r="H62" s="54">
        <v>8000</v>
      </c>
      <c r="I62" s="54">
        <v>8000</v>
      </c>
      <c r="J62" s="90"/>
      <c r="K62" s="86"/>
      <c r="L62" s="86"/>
      <c r="M62" s="86"/>
      <c r="N62" s="10">
        <f t="shared" si="2"/>
        <v>8000</v>
      </c>
      <c r="O62" s="10">
        <f t="shared" si="2"/>
        <v>8000</v>
      </c>
      <c r="P62" s="10">
        <f t="shared" si="2"/>
        <v>0</v>
      </c>
      <c r="Q62" s="54"/>
      <c r="R62" s="7">
        <v>0</v>
      </c>
      <c r="S62" s="89"/>
      <c r="T62" s="7"/>
      <c r="U62" s="7">
        <v>0</v>
      </c>
      <c r="V62" s="90"/>
      <c r="W62" s="7"/>
      <c r="X62" s="7"/>
      <c r="Y62" s="86"/>
      <c r="Z62" s="7"/>
      <c r="AA62" s="7"/>
      <c r="AB62" s="86">
        <f t="shared" si="5"/>
        <v>0</v>
      </c>
      <c r="AC62" s="10">
        <f t="shared" si="3"/>
        <v>0</v>
      </c>
      <c r="AD62" s="10">
        <f t="shared" si="3"/>
        <v>0</v>
      </c>
      <c r="AE62" s="10">
        <f t="shared" si="3"/>
        <v>0</v>
      </c>
      <c r="AF62" s="10">
        <f t="shared" si="4"/>
        <v>8000</v>
      </c>
      <c r="AG62" s="10">
        <f t="shared" si="4"/>
        <v>8000</v>
      </c>
      <c r="AH62" s="19">
        <f t="shared" si="4"/>
        <v>0</v>
      </c>
    </row>
    <row r="63" spans="1:34" ht="15" customHeight="1" x14ac:dyDescent="0.2">
      <c r="A63" s="83" t="s">
        <v>79</v>
      </c>
      <c r="B63" s="84"/>
      <c r="C63" s="92"/>
      <c r="D63" s="86"/>
      <c r="E63" s="86"/>
      <c r="F63" s="93"/>
      <c r="G63" s="88"/>
      <c r="H63" s="54"/>
      <c r="I63" s="54">
        <v>35500</v>
      </c>
      <c r="J63" s="90">
        <v>5652</v>
      </c>
      <c r="K63" s="86"/>
      <c r="L63" s="86"/>
      <c r="M63" s="86"/>
      <c r="N63" s="10">
        <f t="shared" si="2"/>
        <v>0</v>
      </c>
      <c r="O63" s="10">
        <f t="shared" si="2"/>
        <v>35500</v>
      </c>
      <c r="P63" s="10">
        <f t="shared" si="2"/>
        <v>5652</v>
      </c>
      <c r="Q63" s="54"/>
      <c r="R63" s="7">
        <v>0</v>
      </c>
      <c r="S63" s="89"/>
      <c r="T63" s="7"/>
      <c r="U63" s="7"/>
      <c r="V63" s="90"/>
      <c r="W63" s="7"/>
      <c r="X63" s="7"/>
      <c r="Y63" s="86"/>
      <c r="Z63" s="7"/>
      <c r="AA63" s="7"/>
      <c r="AB63" s="86"/>
      <c r="AC63" s="10">
        <f t="shared" si="3"/>
        <v>0</v>
      </c>
      <c r="AD63" s="10">
        <f t="shared" si="3"/>
        <v>0</v>
      </c>
      <c r="AE63" s="10">
        <f t="shared" si="3"/>
        <v>0</v>
      </c>
      <c r="AF63" s="10">
        <f t="shared" si="4"/>
        <v>0</v>
      </c>
      <c r="AG63" s="10">
        <f t="shared" si="4"/>
        <v>35500</v>
      </c>
      <c r="AH63" s="19">
        <f t="shared" si="4"/>
        <v>5652</v>
      </c>
    </row>
    <row r="64" spans="1:34" ht="30" customHeight="1" x14ac:dyDescent="0.2">
      <c r="A64" s="83" t="s">
        <v>80</v>
      </c>
      <c r="B64" s="84"/>
      <c r="C64" s="92"/>
      <c r="D64" s="86"/>
      <c r="E64" s="86"/>
      <c r="F64" s="93"/>
      <c r="G64" s="88"/>
      <c r="H64" s="54"/>
      <c r="I64" s="54">
        <v>1000</v>
      </c>
      <c r="J64" s="90"/>
      <c r="K64" s="86"/>
      <c r="L64" s="86"/>
      <c r="M64" s="86"/>
      <c r="N64" s="10"/>
      <c r="O64" s="10">
        <f t="shared" si="2"/>
        <v>1000</v>
      </c>
      <c r="P64" s="10">
        <f t="shared" si="2"/>
        <v>0</v>
      </c>
      <c r="Q64" s="54"/>
      <c r="R64" s="7">
        <v>0</v>
      </c>
      <c r="S64" s="89"/>
      <c r="T64" s="7"/>
      <c r="U64" s="7"/>
      <c r="V64" s="90"/>
      <c r="W64" s="7"/>
      <c r="X64" s="7"/>
      <c r="Y64" s="86"/>
      <c r="Z64" s="7"/>
      <c r="AA64" s="7"/>
      <c r="AB64" s="86"/>
      <c r="AC64" s="10">
        <f t="shared" si="3"/>
        <v>0</v>
      </c>
      <c r="AD64" s="10">
        <f t="shared" si="3"/>
        <v>0</v>
      </c>
      <c r="AE64" s="10">
        <f t="shared" si="3"/>
        <v>0</v>
      </c>
      <c r="AF64" s="10">
        <f t="shared" si="4"/>
        <v>0</v>
      </c>
      <c r="AG64" s="10">
        <f t="shared" si="4"/>
        <v>1000</v>
      </c>
      <c r="AH64" s="19">
        <f t="shared" si="4"/>
        <v>0</v>
      </c>
    </row>
    <row r="65" spans="1:34" ht="15" customHeight="1" x14ac:dyDescent="0.2">
      <c r="A65" s="73" t="s">
        <v>81</v>
      </c>
      <c r="B65" s="74"/>
      <c r="C65" s="66"/>
      <c r="D65" s="76"/>
      <c r="E65" s="76"/>
      <c r="F65" s="67"/>
      <c r="G65" s="78"/>
      <c r="H65" s="69"/>
      <c r="I65" s="69">
        <v>4500</v>
      </c>
      <c r="J65" s="80"/>
      <c r="K65" s="76"/>
      <c r="L65" s="76"/>
      <c r="M65" s="76"/>
      <c r="N65" s="9"/>
      <c r="O65" s="9">
        <f t="shared" si="2"/>
        <v>4500</v>
      </c>
      <c r="P65" s="9">
        <f t="shared" si="2"/>
        <v>0</v>
      </c>
      <c r="Q65" s="69"/>
      <c r="R65" s="17">
        <v>0</v>
      </c>
      <c r="S65" s="79"/>
      <c r="T65" s="7"/>
      <c r="U65" s="7"/>
      <c r="V65" s="80"/>
      <c r="W65" s="7"/>
      <c r="X65" s="7"/>
      <c r="Y65" s="76"/>
      <c r="Z65" s="7"/>
      <c r="AA65" s="7"/>
      <c r="AB65" s="76"/>
      <c r="AC65" s="10">
        <f t="shared" si="3"/>
        <v>0</v>
      </c>
      <c r="AD65" s="10">
        <f t="shared" si="3"/>
        <v>0</v>
      </c>
      <c r="AE65" s="10">
        <f t="shared" si="3"/>
        <v>0</v>
      </c>
      <c r="AF65" s="10">
        <f t="shared" si="4"/>
        <v>0</v>
      </c>
      <c r="AG65" s="10">
        <f t="shared" si="4"/>
        <v>4500</v>
      </c>
      <c r="AH65" s="19">
        <f t="shared" si="4"/>
        <v>0</v>
      </c>
    </row>
    <row r="66" spans="1:34" ht="15" customHeight="1" x14ac:dyDescent="0.2">
      <c r="A66" s="73" t="s">
        <v>82</v>
      </c>
      <c r="B66" s="74"/>
      <c r="C66" s="66"/>
      <c r="D66" s="76"/>
      <c r="E66" s="76"/>
      <c r="F66" s="67"/>
      <c r="G66" s="78"/>
      <c r="H66" s="69"/>
      <c r="I66" s="69"/>
      <c r="J66" s="80"/>
      <c r="K66" s="76"/>
      <c r="L66" s="76"/>
      <c r="M66" s="76"/>
      <c r="N66" s="9"/>
      <c r="O66" s="9"/>
      <c r="P66" s="9"/>
      <c r="Q66" s="69"/>
      <c r="R66" s="17">
        <v>300</v>
      </c>
      <c r="S66" s="79"/>
      <c r="T66" s="7"/>
      <c r="U66" s="7"/>
      <c r="V66" s="80"/>
      <c r="W66" s="7"/>
      <c r="X66" s="7"/>
      <c r="Y66" s="76"/>
      <c r="Z66" s="7"/>
      <c r="AA66" s="7"/>
      <c r="AB66" s="76"/>
      <c r="AC66" s="10">
        <f t="shared" si="3"/>
        <v>0</v>
      </c>
      <c r="AD66" s="10">
        <f t="shared" si="3"/>
        <v>300</v>
      </c>
      <c r="AE66" s="10">
        <f t="shared" si="3"/>
        <v>0</v>
      </c>
      <c r="AF66" s="10">
        <f t="shared" si="4"/>
        <v>0</v>
      </c>
      <c r="AG66" s="10">
        <f t="shared" si="4"/>
        <v>300</v>
      </c>
      <c r="AH66" s="19">
        <f t="shared" si="4"/>
        <v>0</v>
      </c>
    </row>
    <row r="67" spans="1:34" ht="15" customHeight="1" x14ac:dyDescent="0.2">
      <c r="A67" s="73" t="s">
        <v>83</v>
      </c>
      <c r="B67" s="74"/>
      <c r="C67" s="66"/>
      <c r="D67" s="76"/>
      <c r="E67" s="76"/>
      <c r="F67" s="67"/>
      <c r="G67" s="78"/>
      <c r="H67" s="69"/>
      <c r="I67" s="69"/>
      <c r="J67" s="80"/>
      <c r="K67" s="76"/>
      <c r="L67" s="76"/>
      <c r="M67" s="76"/>
      <c r="N67" s="9"/>
      <c r="O67" s="9"/>
      <c r="P67" s="9"/>
      <c r="Q67" s="69"/>
      <c r="R67" s="17">
        <v>30000</v>
      </c>
      <c r="S67" s="79"/>
      <c r="T67" s="7"/>
      <c r="U67" s="7"/>
      <c r="V67" s="80"/>
      <c r="W67" s="7"/>
      <c r="X67" s="7"/>
      <c r="Y67" s="76"/>
      <c r="Z67" s="7"/>
      <c r="AA67" s="7"/>
      <c r="AB67" s="76"/>
      <c r="AC67" s="10">
        <f t="shared" si="3"/>
        <v>0</v>
      </c>
      <c r="AD67" s="10">
        <f t="shared" si="3"/>
        <v>30000</v>
      </c>
      <c r="AE67" s="10">
        <f t="shared" si="3"/>
        <v>0</v>
      </c>
      <c r="AF67" s="10">
        <f t="shared" si="4"/>
        <v>0</v>
      </c>
      <c r="AG67" s="10">
        <f t="shared" si="4"/>
        <v>30000</v>
      </c>
      <c r="AH67" s="19">
        <f t="shared" si="4"/>
        <v>0</v>
      </c>
    </row>
    <row r="68" spans="1:34" ht="15" customHeight="1" x14ac:dyDescent="0.2">
      <c r="A68" s="73" t="s">
        <v>84</v>
      </c>
      <c r="B68" s="74"/>
      <c r="C68" s="66"/>
      <c r="D68" s="76"/>
      <c r="E68" s="76"/>
      <c r="F68" s="67"/>
      <c r="G68" s="78"/>
      <c r="H68" s="69"/>
      <c r="I68" s="69"/>
      <c r="J68" s="80"/>
      <c r="K68" s="76"/>
      <c r="L68" s="76"/>
      <c r="M68" s="76"/>
      <c r="N68" s="9"/>
      <c r="O68" s="9"/>
      <c r="P68" s="9"/>
      <c r="Q68" s="69"/>
      <c r="R68" s="17">
        <v>900</v>
      </c>
      <c r="S68" s="79"/>
      <c r="T68" s="7"/>
      <c r="U68" s="7"/>
      <c r="V68" s="80"/>
      <c r="W68" s="7"/>
      <c r="X68" s="7"/>
      <c r="Y68" s="76"/>
      <c r="Z68" s="7"/>
      <c r="AA68" s="7"/>
      <c r="AB68" s="76"/>
      <c r="AC68" s="10">
        <f t="shared" si="3"/>
        <v>0</v>
      </c>
      <c r="AD68" s="10">
        <f t="shared" si="3"/>
        <v>900</v>
      </c>
      <c r="AE68" s="10">
        <f t="shared" si="3"/>
        <v>0</v>
      </c>
      <c r="AF68" s="10">
        <f t="shared" si="4"/>
        <v>0</v>
      </c>
      <c r="AG68" s="10">
        <f t="shared" si="4"/>
        <v>900</v>
      </c>
      <c r="AH68" s="19">
        <f t="shared" si="4"/>
        <v>0</v>
      </c>
    </row>
    <row r="69" spans="1:34" ht="15" customHeight="1" x14ac:dyDescent="0.2">
      <c r="A69" s="73" t="s">
        <v>85</v>
      </c>
      <c r="B69" s="74"/>
      <c r="C69" s="66"/>
      <c r="D69" s="76"/>
      <c r="E69" s="76"/>
      <c r="F69" s="67"/>
      <c r="G69" s="78"/>
      <c r="H69" s="69"/>
      <c r="I69" s="69"/>
      <c r="J69" s="80"/>
      <c r="K69" s="76"/>
      <c r="L69" s="76"/>
      <c r="M69" s="76"/>
      <c r="N69" s="9"/>
      <c r="O69" s="9"/>
      <c r="P69" s="9"/>
      <c r="Q69" s="69"/>
      <c r="R69" s="17">
        <v>8073</v>
      </c>
      <c r="S69" s="79"/>
      <c r="T69" s="7"/>
      <c r="U69" s="7"/>
      <c r="V69" s="80"/>
      <c r="W69" s="7"/>
      <c r="X69" s="7"/>
      <c r="Y69" s="76"/>
      <c r="Z69" s="7"/>
      <c r="AA69" s="7"/>
      <c r="AB69" s="76"/>
      <c r="AC69" s="10">
        <f t="shared" si="3"/>
        <v>0</v>
      </c>
      <c r="AD69" s="10">
        <f t="shared" si="3"/>
        <v>8073</v>
      </c>
      <c r="AE69" s="10">
        <f t="shared" si="3"/>
        <v>0</v>
      </c>
      <c r="AF69" s="10">
        <f t="shared" si="4"/>
        <v>0</v>
      </c>
      <c r="AG69" s="10">
        <f t="shared" si="4"/>
        <v>8073</v>
      </c>
      <c r="AH69" s="19">
        <f t="shared" si="4"/>
        <v>0</v>
      </c>
    </row>
    <row r="70" spans="1:34" ht="15" customHeight="1" x14ac:dyDescent="0.2">
      <c r="A70" s="64" t="s">
        <v>86</v>
      </c>
      <c r="B70" s="74"/>
      <c r="C70" s="66"/>
      <c r="D70" s="76"/>
      <c r="E70" s="76">
        <v>0</v>
      </c>
      <c r="F70" s="67"/>
      <c r="G70" s="78"/>
      <c r="H70" s="69"/>
      <c r="I70" s="69"/>
      <c r="J70" s="80"/>
      <c r="K70" s="76"/>
      <c r="L70" s="76"/>
      <c r="M70" s="76"/>
      <c r="N70" s="9"/>
      <c r="O70" s="9">
        <f t="shared" si="2"/>
        <v>0</v>
      </c>
      <c r="P70" s="9">
        <f t="shared" si="2"/>
        <v>0</v>
      </c>
      <c r="Q70" s="69"/>
      <c r="R70" s="17"/>
      <c r="S70" s="79"/>
      <c r="T70" s="7"/>
      <c r="U70" s="7"/>
      <c r="V70" s="80"/>
      <c r="W70" s="7"/>
      <c r="X70" s="7"/>
      <c r="Y70" s="76"/>
      <c r="Z70" s="7"/>
      <c r="AA70" s="7"/>
      <c r="AB70" s="76"/>
      <c r="AC70" s="10"/>
      <c r="AD70" s="10"/>
      <c r="AE70" s="10"/>
      <c r="AF70" s="10">
        <f t="shared" si="4"/>
        <v>0</v>
      </c>
      <c r="AG70" s="10">
        <f t="shared" si="4"/>
        <v>0</v>
      </c>
      <c r="AH70" s="19">
        <f t="shared" si="4"/>
        <v>0</v>
      </c>
    </row>
    <row r="71" spans="1:34" ht="15" customHeight="1" x14ac:dyDescent="0.2">
      <c r="A71" s="73" t="s">
        <v>87</v>
      </c>
      <c r="B71" s="74">
        <v>0</v>
      </c>
      <c r="C71" s="66"/>
      <c r="D71" s="76"/>
      <c r="E71" s="76">
        <v>0</v>
      </c>
      <c r="F71" s="67"/>
      <c r="G71" s="78"/>
      <c r="H71" s="69">
        <v>9000</v>
      </c>
      <c r="I71" s="69">
        <v>9000</v>
      </c>
      <c r="J71" s="80">
        <v>1143</v>
      </c>
      <c r="K71" s="76"/>
      <c r="L71" s="76"/>
      <c r="M71" s="76"/>
      <c r="N71" s="9">
        <f t="shared" si="2"/>
        <v>9000</v>
      </c>
      <c r="O71" s="9">
        <f t="shared" si="2"/>
        <v>9000</v>
      </c>
      <c r="P71" s="9">
        <f t="shared" si="2"/>
        <v>1143</v>
      </c>
      <c r="Q71" s="69"/>
      <c r="R71" s="17">
        <v>0</v>
      </c>
      <c r="S71" s="79"/>
      <c r="T71" s="7"/>
      <c r="U71" s="7">
        <v>0</v>
      </c>
      <c r="V71" s="80"/>
      <c r="W71" s="7"/>
      <c r="X71" s="7"/>
      <c r="Y71" s="76"/>
      <c r="Z71" s="7"/>
      <c r="AA71" s="7"/>
      <c r="AB71" s="76">
        <f t="shared" si="5"/>
        <v>0</v>
      </c>
      <c r="AC71" s="10">
        <f t="shared" si="3"/>
        <v>0</v>
      </c>
      <c r="AD71" s="10">
        <f t="shared" si="3"/>
        <v>0</v>
      </c>
      <c r="AE71" s="10">
        <f t="shared" si="3"/>
        <v>0</v>
      </c>
      <c r="AF71" s="10">
        <f t="shared" si="4"/>
        <v>9000</v>
      </c>
      <c r="AG71" s="10">
        <f t="shared" si="4"/>
        <v>9000</v>
      </c>
      <c r="AH71" s="19">
        <f t="shared" si="4"/>
        <v>1143</v>
      </c>
    </row>
    <row r="72" spans="1:34" ht="15" customHeight="1" x14ac:dyDescent="0.2">
      <c r="A72" s="73" t="s">
        <v>88</v>
      </c>
      <c r="B72" s="74">
        <v>0</v>
      </c>
      <c r="C72" s="66"/>
      <c r="D72" s="76"/>
      <c r="E72" s="76">
        <v>0</v>
      </c>
      <c r="F72" s="67"/>
      <c r="G72" s="78"/>
      <c r="H72" s="69">
        <v>1000</v>
      </c>
      <c r="I72" s="69">
        <v>1000</v>
      </c>
      <c r="J72" s="80"/>
      <c r="K72" s="76"/>
      <c r="L72" s="76"/>
      <c r="M72" s="76"/>
      <c r="N72" s="9">
        <f t="shared" si="2"/>
        <v>1000</v>
      </c>
      <c r="O72" s="9">
        <f t="shared" si="2"/>
        <v>1000</v>
      </c>
      <c r="P72" s="9">
        <f t="shared" si="2"/>
        <v>0</v>
      </c>
      <c r="Q72" s="69"/>
      <c r="R72" s="17">
        <v>0</v>
      </c>
      <c r="S72" s="79"/>
      <c r="T72" s="7"/>
      <c r="U72" s="7">
        <v>0</v>
      </c>
      <c r="V72" s="80"/>
      <c r="W72" s="7"/>
      <c r="X72" s="7"/>
      <c r="Y72" s="76"/>
      <c r="Z72" s="7"/>
      <c r="AA72" s="7"/>
      <c r="AB72" s="76">
        <f t="shared" si="5"/>
        <v>0</v>
      </c>
      <c r="AC72" s="10">
        <f t="shared" si="3"/>
        <v>0</v>
      </c>
      <c r="AD72" s="10">
        <f t="shared" si="3"/>
        <v>0</v>
      </c>
      <c r="AE72" s="10">
        <f t="shared" si="3"/>
        <v>0</v>
      </c>
      <c r="AF72" s="10">
        <f t="shared" si="4"/>
        <v>1000</v>
      </c>
      <c r="AG72" s="10">
        <f t="shared" si="4"/>
        <v>1000</v>
      </c>
      <c r="AH72" s="19">
        <f t="shared" si="4"/>
        <v>0</v>
      </c>
    </row>
    <row r="73" spans="1:34" ht="15" customHeight="1" x14ac:dyDescent="0.2">
      <c r="A73" s="73" t="s">
        <v>89</v>
      </c>
      <c r="B73" s="74"/>
      <c r="C73" s="66"/>
      <c r="D73" s="76"/>
      <c r="E73" s="76"/>
      <c r="F73" s="67"/>
      <c r="G73" s="78"/>
      <c r="H73" s="69"/>
      <c r="I73" s="69">
        <v>263</v>
      </c>
      <c r="J73" s="80"/>
      <c r="K73" s="76"/>
      <c r="L73" s="76"/>
      <c r="M73" s="76"/>
      <c r="N73" s="9">
        <f t="shared" si="2"/>
        <v>0</v>
      </c>
      <c r="O73" s="9">
        <f t="shared" si="2"/>
        <v>263</v>
      </c>
      <c r="P73" s="9">
        <f t="shared" si="2"/>
        <v>0</v>
      </c>
      <c r="Q73" s="69"/>
      <c r="R73" s="17"/>
      <c r="S73" s="79"/>
      <c r="T73" s="7"/>
      <c r="U73" s="7"/>
      <c r="V73" s="80"/>
      <c r="W73" s="7"/>
      <c r="X73" s="7"/>
      <c r="Y73" s="76"/>
      <c r="Z73" s="7"/>
      <c r="AA73" s="7"/>
      <c r="AB73" s="76"/>
      <c r="AC73" s="10"/>
      <c r="AD73" s="10"/>
      <c r="AE73" s="10"/>
      <c r="AF73" s="10">
        <f t="shared" si="4"/>
        <v>0</v>
      </c>
      <c r="AG73" s="10">
        <f t="shared" si="4"/>
        <v>263</v>
      </c>
      <c r="AH73" s="19">
        <f t="shared" si="4"/>
        <v>0</v>
      </c>
    </row>
    <row r="74" spans="1:34" ht="15" customHeight="1" x14ac:dyDescent="0.2">
      <c r="A74" s="64" t="s">
        <v>90</v>
      </c>
      <c r="B74" s="74"/>
      <c r="C74" s="66"/>
      <c r="D74" s="76"/>
      <c r="E74" s="76">
        <v>0</v>
      </c>
      <c r="F74" s="67"/>
      <c r="G74" s="78"/>
      <c r="H74" s="69"/>
      <c r="I74" s="69"/>
      <c r="J74" s="80"/>
      <c r="K74" s="76"/>
      <c r="L74" s="76"/>
      <c r="M74" s="76"/>
      <c r="N74" s="9">
        <f t="shared" si="2"/>
        <v>0</v>
      </c>
      <c r="O74" s="9">
        <f t="shared" si="2"/>
        <v>0</v>
      </c>
      <c r="P74" s="9">
        <f t="shared" si="2"/>
        <v>0</v>
      </c>
      <c r="Q74" s="69"/>
      <c r="R74" s="17"/>
      <c r="S74" s="79"/>
      <c r="T74" s="7"/>
      <c r="U74" s="7"/>
      <c r="V74" s="80"/>
      <c r="W74" s="7"/>
      <c r="X74" s="7"/>
      <c r="Y74" s="76"/>
      <c r="Z74" s="7"/>
      <c r="AA74" s="7"/>
      <c r="AB74" s="76"/>
      <c r="AC74" s="10"/>
      <c r="AD74" s="10"/>
      <c r="AE74" s="10"/>
      <c r="AF74" s="10"/>
      <c r="AG74" s="10"/>
      <c r="AH74" s="19"/>
    </row>
    <row r="75" spans="1:34" ht="15" customHeight="1" x14ac:dyDescent="0.2">
      <c r="A75" s="73" t="s">
        <v>91</v>
      </c>
      <c r="B75" s="74">
        <v>0</v>
      </c>
      <c r="C75" s="66"/>
      <c r="D75" s="76"/>
      <c r="E75" s="76">
        <v>0</v>
      </c>
      <c r="F75" s="67"/>
      <c r="G75" s="78"/>
      <c r="H75" s="69">
        <v>50000</v>
      </c>
      <c r="I75" s="69">
        <v>5396</v>
      </c>
      <c r="J75" s="80">
        <v>4856</v>
      </c>
      <c r="K75" s="76"/>
      <c r="L75" s="76"/>
      <c r="M75" s="76"/>
      <c r="N75" s="9">
        <f t="shared" si="2"/>
        <v>50000</v>
      </c>
      <c r="O75" s="9">
        <f t="shared" si="2"/>
        <v>5396</v>
      </c>
      <c r="P75" s="9">
        <f t="shared" si="2"/>
        <v>4856</v>
      </c>
      <c r="Q75" s="69"/>
      <c r="R75" s="17">
        <v>0</v>
      </c>
      <c r="S75" s="79"/>
      <c r="T75" s="7"/>
      <c r="U75" s="7">
        <v>0</v>
      </c>
      <c r="V75" s="80"/>
      <c r="W75" s="7"/>
      <c r="X75" s="7"/>
      <c r="Y75" s="76"/>
      <c r="Z75" s="7"/>
      <c r="AA75" s="7"/>
      <c r="AB75" s="76">
        <f t="shared" si="5"/>
        <v>0</v>
      </c>
      <c r="AC75" s="10">
        <f t="shared" si="3"/>
        <v>0</v>
      </c>
      <c r="AD75" s="10">
        <f t="shared" si="3"/>
        <v>0</v>
      </c>
      <c r="AE75" s="10">
        <f t="shared" si="3"/>
        <v>0</v>
      </c>
      <c r="AF75" s="10">
        <f t="shared" si="4"/>
        <v>50000</v>
      </c>
      <c r="AG75" s="10">
        <f t="shared" si="4"/>
        <v>5396</v>
      </c>
      <c r="AH75" s="19">
        <f t="shared" si="4"/>
        <v>4856</v>
      </c>
    </row>
    <row r="76" spans="1:34" ht="15" customHeight="1" x14ac:dyDescent="0.2">
      <c r="A76" s="73" t="s">
        <v>92</v>
      </c>
      <c r="B76" s="74"/>
      <c r="C76" s="66"/>
      <c r="D76" s="76"/>
      <c r="E76" s="76"/>
      <c r="F76" s="67"/>
      <c r="G76" s="78"/>
      <c r="H76" s="69"/>
      <c r="I76" s="69">
        <v>20812</v>
      </c>
      <c r="J76" s="80"/>
      <c r="K76" s="76"/>
      <c r="L76" s="76"/>
      <c r="M76" s="76"/>
      <c r="N76" s="9">
        <f t="shared" si="2"/>
        <v>0</v>
      </c>
      <c r="O76" s="9">
        <f t="shared" si="2"/>
        <v>20812</v>
      </c>
      <c r="P76" s="9">
        <f t="shared" si="2"/>
        <v>0</v>
      </c>
      <c r="Q76" s="69"/>
      <c r="R76" s="17"/>
      <c r="S76" s="79"/>
      <c r="T76" s="7"/>
      <c r="U76" s="7"/>
      <c r="V76" s="80"/>
      <c r="W76" s="7"/>
      <c r="X76" s="7"/>
      <c r="Y76" s="76"/>
      <c r="Z76" s="7"/>
      <c r="AA76" s="7"/>
      <c r="AB76" s="76"/>
      <c r="AC76" s="10"/>
      <c r="AD76" s="10"/>
      <c r="AE76" s="10"/>
      <c r="AF76" s="10">
        <f t="shared" si="4"/>
        <v>0</v>
      </c>
      <c r="AG76" s="10">
        <f t="shared" si="4"/>
        <v>20812</v>
      </c>
      <c r="AH76" s="19">
        <f t="shared" si="4"/>
        <v>0</v>
      </c>
    </row>
    <row r="77" spans="1:34" ht="15" customHeight="1" x14ac:dyDescent="0.2">
      <c r="A77" s="64" t="s">
        <v>93</v>
      </c>
      <c r="B77" s="74"/>
      <c r="C77" s="66"/>
      <c r="D77" s="76"/>
      <c r="E77" s="76">
        <v>0</v>
      </c>
      <c r="F77" s="67"/>
      <c r="G77" s="78"/>
      <c r="H77" s="69"/>
      <c r="I77" s="69"/>
      <c r="J77" s="80"/>
      <c r="K77" s="76"/>
      <c r="L77" s="76"/>
      <c r="M77" s="76"/>
      <c r="N77" s="9"/>
      <c r="O77" s="9"/>
      <c r="P77" s="9"/>
      <c r="Q77" s="69"/>
      <c r="R77" s="17"/>
      <c r="S77" s="79"/>
      <c r="T77" s="7"/>
      <c r="U77" s="7"/>
      <c r="V77" s="80"/>
      <c r="W77" s="7"/>
      <c r="X77" s="7"/>
      <c r="Y77" s="76"/>
      <c r="Z77" s="7"/>
      <c r="AA77" s="7"/>
      <c r="AB77" s="76"/>
      <c r="AC77" s="10"/>
      <c r="AD77" s="10"/>
      <c r="AE77" s="10"/>
      <c r="AF77" s="10"/>
      <c r="AG77" s="10"/>
      <c r="AH77" s="19"/>
    </row>
    <row r="78" spans="1:34" ht="15" customHeight="1" x14ac:dyDescent="0.2">
      <c r="A78" s="73" t="s">
        <v>94</v>
      </c>
      <c r="B78" s="74">
        <v>0</v>
      </c>
      <c r="C78" s="66"/>
      <c r="D78" s="76"/>
      <c r="E78" s="76">
        <v>0</v>
      </c>
      <c r="F78" s="67"/>
      <c r="G78" s="78"/>
      <c r="H78" s="69">
        <v>1500</v>
      </c>
      <c r="I78" s="69">
        <v>1500</v>
      </c>
      <c r="J78" s="80">
        <v>24</v>
      </c>
      <c r="K78" s="76"/>
      <c r="L78" s="76"/>
      <c r="M78" s="76"/>
      <c r="N78" s="9">
        <f t="shared" si="2"/>
        <v>1500</v>
      </c>
      <c r="O78" s="9">
        <f t="shared" si="2"/>
        <v>1500</v>
      </c>
      <c r="P78" s="9">
        <f t="shared" si="2"/>
        <v>24</v>
      </c>
      <c r="Q78" s="69"/>
      <c r="R78" s="17">
        <v>0</v>
      </c>
      <c r="S78" s="79"/>
      <c r="T78" s="7"/>
      <c r="U78" s="7">
        <v>0</v>
      </c>
      <c r="V78" s="80"/>
      <c r="W78" s="7"/>
      <c r="X78" s="7"/>
      <c r="Y78" s="76"/>
      <c r="Z78" s="7"/>
      <c r="AA78" s="7"/>
      <c r="AB78" s="76">
        <f t="shared" si="5"/>
        <v>0</v>
      </c>
      <c r="AC78" s="10">
        <f t="shared" si="3"/>
        <v>0</v>
      </c>
      <c r="AD78" s="10">
        <f t="shared" si="3"/>
        <v>0</v>
      </c>
      <c r="AE78" s="10">
        <f t="shared" si="3"/>
        <v>0</v>
      </c>
      <c r="AF78" s="10">
        <f t="shared" si="4"/>
        <v>1500</v>
      </c>
      <c r="AG78" s="10">
        <f t="shared" si="4"/>
        <v>1500</v>
      </c>
      <c r="AH78" s="19">
        <f t="shared" si="4"/>
        <v>24</v>
      </c>
    </row>
    <row r="79" spans="1:34" ht="15" customHeight="1" x14ac:dyDescent="0.2">
      <c r="A79" s="73" t="s">
        <v>95</v>
      </c>
      <c r="B79" s="74"/>
      <c r="C79" s="66"/>
      <c r="D79" s="76"/>
      <c r="E79" s="76"/>
      <c r="F79" s="67"/>
      <c r="G79" s="78"/>
      <c r="H79" s="69"/>
      <c r="I79" s="69">
        <v>500</v>
      </c>
      <c r="J79" s="80"/>
      <c r="K79" s="76"/>
      <c r="L79" s="76"/>
      <c r="M79" s="76"/>
      <c r="N79" s="9">
        <f t="shared" si="2"/>
        <v>0</v>
      </c>
      <c r="O79" s="9">
        <f t="shared" si="2"/>
        <v>500</v>
      </c>
      <c r="P79" s="9">
        <f t="shared" si="2"/>
        <v>0</v>
      </c>
      <c r="Q79" s="69"/>
      <c r="R79" s="17"/>
      <c r="S79" s="79"/>
      <c r="T79" s="7"/>
      <c r="U79" s="7"/>
      <c r="V79" s="80"/>
      <c r="W79" s="7"/>
      <c r="X79" s="7"/>
      <c r="Y79" s="76"/>
      <c r="Z79" s="7"/>
      <c r="AA79" s="7"/>
      <c r="AB79" s="76"/>
      <c r="AC79" s="10">
        <f t="shared" si="3"/>
        <v>0</v>
      </c>
      <c r="AD79" s="10">
        <f t="shared" si="3"/>
        <v>0</v>
      </c>
      <c r="AE79" s="10">
        <f t="shared" si="3"/>
        <v>0</v>
      </c>
      <c r="AF79" s="10">
        <f t="shared" si="4"/>
        <v>0</v>
      </c>
      <c r="AG79" s="10">
        <f t="shared" si="4"/>
        <v>500</v>
      </c>
      <c r="AH79" s="19">
        <f t="shared" si="4"/>
        <v>0</v>
      </c>
    </row>
    <row r="80" spans="1:34" ht="15" customHeight="1" x14ac:dyDescent="0.2">
      <c r="A80" s="73" t="s">
        <v>96</v>
      </c>
      <c r="B80" s="74"/>
      <c r="C80" s="66"/>
      <c r="D80" s="76"/>
      <c r="E80" s="76"/>
      <c r="F80" s="67"/>
      <c r="G80" s="78"/>
      <c r="H80" s="69"/>
      <c r="I80" s="69"/>
      <c r="J80" s="80"/>
      <c r="K80" s="76"/>
      <c r="L80" s="76"/>
      <c r="M80" s="76"/>
      <c r="N80" s="9"/>
      <c r="O80" s="9"/>
      <c r="P80" s="9"/>
      <c r="Q80" s="69"/>
      <c r="R80" s="17"/>
      <c r="S80" s="79"/>
      <c r="T80" s="7"/>
      <c r="U80" s="7"/>
      <c r="V80" s="80"/>
      <c r="W80" s="7"/>
      <c r="X80" s="7">
        <v>225883</v>
      </c>
      <c r="Y80" s="80"/>
      <c r="Z80" s="7"/>
      <c r="AA80" s="7"/>
      <c r="AB80" s="76"/>
      <c r="AC80" s="10">
        <f t="shared" si="3"/>
        <v>0</v>
      </c>
      <c r="AD80" s="10">
        <f t="shared" si="3"/>
        <v>225883</v>
      </c>
      <c r="AE80" s="10">
        <f t="shared" si="3"/>
        <v>0</v>
      </c>
      <c r="AF80" s="10">
        <f t="shared" si="4"/>
        <v>0</v>
      </c>
      <c r="AG80" s="10">
        <f t="shared" si="4"/>
        <v>225883</v>
      </c>
      <c r="AH80" s="19">
        <f t="shared" si="4"/>
        <v>0</v>
      </c>
    </row>
    <row r="81" spans="1:34" s="131" customFormat="1" ht="15" customHeight="1" x14ac:dyDescent="0.2">
      <c r="A81" s="117" t="s">
        <v>97</v>
      </c>
      <c r="B81" s="118"/>
      <c r="C81" s="119"/>
      <c r="D81" s="120"/>
      <c r="E81" s="120">
        <v>0</v>
      </c>
      <c r="F81" s="121"/>
      <c r="G81" s="122"/>
      <c r="H81" s="123"/>
      <c r="I81" s="123"/>
      <c r="J81" s="124"/>
      <c r="K81" s="120"/>
      <c r="L81" s="120"/>
      <c r="M81" s="120"/>
      <c r="N81" s="125"/>
      <c r="O81" s="125"/>
      <c r="P81" s="125"/>
      <c r="Q81" s="123"/>
      <c r="R81" s="126"/>
      <c r="S81" s="127"/>
      <c r="T81" s="128"/>
      <c r="U81" s="128"/>
      <c r="V81" s="124"/>
      <c r="W81" s="128"/>
      <c r="X81" s="128"/>
      <c r="Y81" s="120"/>
      <c r="Z81" s="128"/>
      <c r="AA81" s="128"/>
      <c r="AB81" s="120"/>
      <c r="AC81" s="129"/>
      <c r="AD81" s="129"/>
      <c r="AE81" s="129"/>
      <c r="AF81" s="129"/>
      <c r="AG81" s="129"/>
      <c r="AH81" s="130"/>
    </row>
    <row r="82" spans="1:34" ht="15" customHeight="1" x14ac:dyDescent="0.2">
      <c r="A82" s="132" t="s">
        <v>98</v>
      </c>
      <c r="B82" s="74">
        <v>0</v>
      </c>
      <c r="C82" s="81"/>
      <c r="D82" s="76"/>
      <c r="E82" s="76">
        <v>0</v>
      </c>
      <c r="F82" s="82"/>
      <c r="G82" s="78"/>
      <c r="H82" s="69">
        <v>10000</v>
      </c>
      <c r="I82" s="69">
        <v>0</v>
      </c>
      <c r="J82" s="80"/>
      <c r="K82" s="76"/>
      <c r="L82" s="76"/>
      <c r="M82" s="76"/>
      <c r="N82" s="9">
        <f t="shared" si="2"/>
        <v>10000</v>
      </c>
      <c r="O82" s="9">
        <f t="shared" si="2"/>
        <v>0</v>
      </c>
      <c r="P82" s="9">
        <f t="shared" si="2"/>
        <v>0</v>
      </c>
      <c r="Q82" s="69"/>
      <c r="R82" s="17">
        <v>0</v>
      </c>
      <c r="S82" s="79"/>
      <c r="T82" s="17"/>
      <c r="U82" s="17">
        <v>0</v>
      </c>
      <c r="V82" s="80"/>
      <c r="W82" s="7"/>
      <c r="X82" s="7"/>
      <c r="Y82" s="76"/>
      <c r="Z82" s="7"/>
      <c r="AA82" s="7"/>
      <c r="AB82" s="76">
        <f t="shared" si="5"/>
        <v>0</v>
      </c>
      <c r="AC82" s="10">
        <f t="shared" si="3"/>
        <v>0</v>
      </c>
      <c r="AD82" s="10">
        <f t="shared" si="3"/>
        <v>0</v>
      </c>
      <c r="AE82" s="10">
        <f t="shared" si="3"/>
        <v>0</v>
      </c>
      <c r="AF82" s="10">
        <f t="shared" si="4"/>
        <v>10000</v>
      </c>
      <c r="AG82" s="10">
        <f t="shared" si="4"/>
        <v>0</v>
      </c>
      <c r="AH82" s="19">
        <f t="shared" si="4"/>
        <v>0</v>
      </c>
    </row>
    <row r="83" spans="1:34" ht="30" customHeight="1" x14ac:dyDescent="0.2">
      <c r="A83" s="132" t="s">
        <v>99</v>
      </c>
      <c r="B83" s="74">
        <v>0</v>
      </c>
      <c r="C83" s="81"/>
      <c r="D83" s="76"/>
      <c r="E83" s="76">
        <v>0</v>
      </c>
      <c r="F83" s="82"/>
      <c r="G83" s="78"/>
      <c r="H83" s="69">
        <v>2500</v>
      </c>
      <c r="I83" s="69">
        <v>0</v>
      </c>
      <c r="J83" s="80"/>
      <c r="K83" s="76"/>
      <c r="L83" s="76"/>
      <c r="M83" s="76"/>
      <c r="N83" s="9">
        <f t="shared" si="2"/>
        <v>2500</v>
      </c>
      <c r="O83" s="9">
        <f t="shared" si="2"/>
        <v>0</v>
      </c>
      <c r="P83" s="9">
        <f t="shared" si="2"/>
        <v>0</v>
      </c>
      <c r="Q83" s="69"/>
      <c r="R83" s="17">
        <v>0</v>
      </c>
      <c r="S83" s="79"/>
      <c r="T83" s="17"/>
      <c r="U83" s="17">
        <v>0</v>
      </c>
      <c r="V83" s="80"/>
      <c r="W83" s="7"/>
      <c r="X83" s="7"/>
      <c r="Y83" s="76"/>
      <c r="Z83" s="7"/>
      <c r="AA83" s="7"/>
      <c r="AB83" s="76">
        <f t="shared" si="5"/>
        <v>0</v>
      </c>
      <c r="AC83" s="10">
        <f t="shared" si="3"/>
        <v>0</v>
      </c>
      <c r="AD83" s="10">
        <f t="shared" si="3"/>
        <v>0</v>
      </c>
      <c r="AE83" s="10">
        <f t="shared" si="3"/>
        <v>0</v>
      </c>
      <c r="AF83" s="10">
        <f t="shared" si="4"/>
        <v>2500</v>
      </c>
      <c r="AG83" s="10">
        <f t="shared" si="4"/>
        <v>0</v>
      </c>
      <c r="AH83" s="19">
        <f t="shared" si="4"/>
        <v>0</v>
      </c>
    </row>
    <row r="84" spans="1:34" ht="15" customHeight="1" x14ac:dyDescent="0.2">
      <c r="A84" s="133" t="s">
        <v>100</v>
      </c>
      <c r="B84" s="74">
        <v>0</v>
      </c>
      <c r="C84" s="81"/>
      <c r="D84" s="76"/>
      <c r="E84" s="76">
        <v>0</v>
      </c>
      <c r="F84" s="82"/>
      <c r="G84" s="78"/>
      <c r="H84" s="69">
        <v>0</v>
      </c>
      <c r="I84" s="69">
        <v>0</v>
      </c>
      <c r="J84" s="80"/>
      <c r="K84" s="76"/>
      <c r="L84" s="76"/>
      <c r="M84" s="76"/>
      <c r="N84" s="9">
        <f t="shared" si="2"/>
        <v>0</v>
      </c>
      <c r="O84" s="9">
        <f t="shared" si="2"/>
        <v>0</v>
      </c>
      <c r="P84" s="9">
        <f t="shared" si="2"/>
        <v>0</v>
      </c>
      <c r="Q84" s="69"/>
      <c r="R84" s="17">
        <v>0</v>
      </c>
      <c r="S84" s="79"/>
      <c r="T84" s="17">
        <v>10000</v>
      </c>
      <c r="U84" s="17">
        <v>0</v>
      </c>
      <c r="V84" s="80"/>
      <c r="W84" s="7"/>
      <c r="X84" s="7"/>
      <c r="Y84" s="76"/>
      <c r="Z84" s="7"/>
      <c r="AA84" s="7"/>
      <c r="AB84" s="76">
        <f t="shared" si="5"/>
        <v>0</v>
      </c>
      <c r="AC84" s="10">
        <f t="shared" si="3"/>
        <v>10000</v>
      </c>
      <c r="AD84" s="10">
        <f t="shared" si="3"/>
        <v>0</v>
      </c>
      <c r="AE84" s="10">
        <f t="shared" si="3"/>
        <v>0</v>
      </c>
      <c r="AF84" s="10">
        <f t="shared" si="4"/>
        <v>10000</v>
      </c>
      <c r="AG84" s="10">
        <f t="shared" si="4"/>
        <v>0</v>
      </c>
      <c r="AH84" s="19">
        <f t="shared" si="4"/>
        <v>0</v>
      </c>
    </row>
    <row r="85" spans="1:34" ht="15" customHeight="1" x14ac:dyDescent="0.2">
      <c r="A85" s="133" t="s">
        <v>101</v>
      </c>
      <c r="B85" s="74">
        <v>0</v>
      </c>
      <c r="C85" s="81"/>
      <c r="D85" s="76"/>
      <c r="E85" s="76">
        <v>0</v>
      </c>
      <c r="F85" s="82"/>
      <c r="G85" s="78"/>
      <c r="H85" s="69">
        <v>0</v>
      </c>
      <c r="I85" s="69">
        <v>0</v>
      </c>
      <c r="J85" s="80"/>
      <c r="K85" s="76"/>
      <c r="L85" s="76"/>
      <c r="M85" s="76"/>
      <c r="N85" s="9">
        <f t="shared" si="2"/>
        <v>0</v>
      </c>
      <c r="O85" s="9">
        <f t="shared" si="2"/>
        <v>0</v>
      </c>
      <c r="P85" s="9">
        <f t="shared" si="2"/>
        <v>0</v>
      </c>
      <c r="Q85" s="69">
        <v>78000</v>
      </c>
      <c r="R85" s="17">
        <v>0</v>
      </c>
      <c r="S85" s="79"/>
      <c r="T85" s="17"/>
      <c r="U85" s="17">
        <v>0</v>
      </c>
      <c r="V85" s="80"/>
      <c r="W85" s="7"/>
      <c r="X85" s="7"/>
      <c r="Y85" s="76"/>
      <c r="Z85" s="7"/>
      <c r="AA85" s="7"/>
      <c r="AB85" s="76">
        <f t="shared" si="5"/>
        <v>0</v>
      </c>
      <c r="AC85" s="10">
        <f t="shared" si="3"/>
        <v>78000</v>
      </c>
      <c r="AD85" s="10">
        <f t="shared" si="3"/>
        <v>0</v>
      </c>
      <c r="AE85" s="10">
        <f t="shared" si="3"/>
        <v>0</v>
      </c>
      <c r="AF85" s="10">
        <f t="shared" si="4"/>
        <v>78000</v>
      </c>
      <c r="AG85" s="10">
        <f t="shared" si="4"/>
        <v>0</v>
      </c>
      <c r="AH85" s="19">
        <f t="shared" si="4"/>
        <v>0</v>
      </c>
    </row>
    <row r="86" spans="1:34" ht="45" customHeight="1" x14ac:dyDescent="0.2">
      <c r="A86" s="133" t="s">
        <v>102</v>
      </c>
      <c r="B86" s="74"/>
      <c r="C86" s="81"/>
      <c r="D86" s="76"/>
      <c r="E86" s="76"/>
      <c r="F86" s="82"/>
      <c r="G86" s="78"/>
      <c r="H86" s="69"/>
      <c r="I86" s="69">
        <v>5715</v>
      </c>
      <c r="J86" s="80"/>
      <c r="K86" s="76"/>
      <c r="L86" s="76"/>
      <c r="M86" s="76"/>
      <c r="N86" s="9">
        <f t="shared" si="2"/>
        <v>0</v>
      </c>
      <c r="O86" s="9">
        <f t="shared" si="2"/>
        <v>5715</v>
      </c>
      <c r="P86" s="9">
        <f t="shared" si="2"/>
        <v>0</v>
      </c>
      <c r="Q86" s="69"/>
      <c r="R86" s="17"/>
      <c r="S86" s="79"/>
      <c r="T86" s="17"/>
      <c r="U86" s="17"/>
      <c r="V86" s="80"/>
      <c r="W86" s="7"/>
      <c r="X86" s="7"/>
      <c r="Y86" s="76"/>
      <c r="Z86" s="7"/>
      <c r="AA86" s="7"/>
      <c r="AB86" s="76"/>
      <c r="AC86" s="10">
        <f t="shared" si="3"/>
        <v>0</v>
      </c>
      <c r="AD86" s="10">
        <f t="shared" si="3"/>
        <v>0</v>
      </c>
      <c r="AE86" s="10">
        <f t="shared" si="3"/>
        <v>0</v>
      </c>
      <c r="AF86" s="10">
        <f t="shared" si="4"/>
        <v>0</v>
      </c>
      <c r="AG86" s="10">
        <f t="shared" si="4"/>
        <v>5715</v>
      </c>
      <c r="AH86" s="19">
        <f t="shared" si="4"/>
        <v>0</v>
      </c>
    </row>
    <row r="87" spans="1:34" ht="15" customHeight="1" x14ac:dyDescent="0.2">
      <c r="A87" s="133" t="s">
        <v>103</v>
      </c>
      <c r="B87" s="74">
        <v>0</v>
      </c>
      <c r="C87" s="81"/>
      <c r="D87" s="76"/>
      <c r="E87" s="76">
        <v>0</v>
      </c>
      <c r="F87" s="82"/>
      <c r="G87" s="78"/>
      <c r="H87" s="69"/>
      <c r="I87" s="69">
        <v>0</v>
      </c>
      <c r="J87" s="80"/>
      <c r="K87" s="76"/>
      <c r="L87" s="76"/>
      <c r="M87" s="76"/>
      <c r="N87" s="9">
        <f t="shared" si="2"/>
        <v>0</v>
      </c>
      <c r="O87" s="9">
        <f t="shared" si="2"/>
        <v>0</v>
      </c>
      <c r="P87" s="9">
        <f t="shared" si="2"/>
        <v>0</v>
      </c>
      <c r="Q87" s="69"/>
      <c r="R87" s="17">
        <v>0</v>
      </c>
      <c r="S87" s="79"/>
      <c r="T87" s="17"/>
      <c r="U87" s="17">
        <v>90488</v>
      </c>
      <c r="V87" s="80"/>
      <c r="W87" s="7"/>
      <c r="X87" s="7"/>
      <c r="Y87" s="76"/>
      <c r="Z87" s="7"/>
      <c r="AA87" s="7"/>
      <c r="AB87" s="76">
        <f t="shared" ref="AB87:AB101" si="6">Z87+AA87</f>
        <v>0</v>
      </c>
      <c r="AC87" s="10">
        <f t="shared" ref="AC87:AE101" si="7">Q87+T87+W87+Z87</f>
        <v>0</v>
      </c>
      <c r="AD87" s="10">
        <f t="shared" si="7"/>
        <v>90488</v>
      </c>
      <c r="AE87" s="10">
        <f t="shared" si="7"/>
        <v>0</v>
      </c>
      <c r="AF87" s="10">
        <f t="shared" ref="AF87:AH101" si="8">AC87+N87</f>
        <v>0</v>
      </c>
      <c r="AG87" s="10">
        <f t="shared" si="8"/>
        <v>90488</v>
      </c>
      <c r="AH87" s="19">
        <f t="shared" si="8"/>
        <v>0</v>
      </c>
    </row>
    <row r="88" spans="1:34" ht="45" customHeight="1" x14ac:dyDescent="0.2">
      <c r="A88" s="133" t="s">
        <v>104</v>
      </c>
      <c r="B88" s="74">
        <v>0</v>
      </c>
      <c r="C88" s="81"/>
      <c r="D88" s="76"/>
      <c r="E88" s="76">
        <v>0</v>
      </c>
      <c r="F88" s="82"/>
      <c r="G88" s="78"/>
      <c r="H88" s="69"/>
      <c r="I88" s="69">
        <v>628</v>
      </c>
      <c r="J88" s="80"/>
      <c r="K88" s="76"/>
      <c r="L88" s="76"/>
      <c r="M88" s="76"/>
      <c r="N88" s="9">
        <f t="shared" si="2"/>
        <v>0</v>
      </c>
      <c r="O88" s="9">
        <f t="shared" si="2"/>
        <v>628</v>
      </c>
      <c r="P88" s="9">
        <f t="shared" si="2"/>
        <v>0</v>
      </c>
      <c r="Q88" s="69"/>
      <c r="R88" s="17">
        <v>0</v>
      </c>
      <c r="S88" s="79"/>
      <c r="T88" s="17"/>
      <c r="U88" s="17">
        <v>0</v>
      </c>
      <c r="V88" s="80"/>
      <c r="W88" s="7"/>
      <c r="X88" s="7"/>
      <c r="Y88" s="76"/>
      <c r="Z88" s="7"/>
      <c r="AA88" s="7"/>
      <c r="AB88" s="76">
        <f t="shared" si="6"/>
        <v>0</v>
      </c>
      <c r="AC88" s="10">
        <f t="shared" si="7"/>
        <v>0</v>
      </c>
      <c r="AD88" s="10">
        <f t="shared" si="7"/>
        <v>0</v>
      </c>
      <c r="AE88" s="10">
        <f t="shared" si="7"/>
        <v>0</v>
      </c>
      <c r="AF88" s="10">
        <f t="shared" si="8"/>
        <v>0</v>
      </c>
      <c r="AG88" s="10">
        <f t="shared" si="8"/>
        <v>628</v>
      </c>
      <c r="AH88" s="19">
        <f t="shared" si="8"/>
        <v>0</v>
      </c>
    </row>
    <row r="89" spans="1:34" ht="15" customHeight="1" x14ac:dyDescent="0.2">
      <c r="A89" s="133" t="s">
        <v>105</v>
      </c>
      <c r="B89" s="84">
        <v>0</v>
      </c>
      <c r="C89" s="134"/>
      <c r="D89" s="86"/>
      <c r="E89" s="86">
        <v>0</v>
      </c>
      <c r="F89" s="135"/>
      <c r="G89" s="88"/>
      <c r="H89" s="54">
        <v>0</v>
      </c>
      <c r="I89" s="54">
        <v>0</v>
      </c>
      <c r="J89" s="90"/>
      <c r="K89" s="86"/>
      <c r="L89" s="86"/>
      <c r="M89" s="86"/>
      <c r="N89" s="10">
        <f t="shared" si="2"/>
        <v>0</v>
      </c>
      <c r="O89" s="10">
        <f t="shared" si="2"/>
        <v>0</v>
      </c>
      <c r="P89" s="10">
        <f t="shared" si="2"/>
        <v>0</v>
      </c>
      <c r="Q89" s="54"/>
      <c r="R89" s="7">
        <v>1718</v>
      </c>
      <c r="S89" s="89"/>
      <c r="T89" s="7"/>
      <c r="U89" s="7">
        <v>0</v>
      </c>
      <c r="V89" s="90"/>
      <c r="W89" s="7"/>
      <c r="X89" s="7"/>
      <c r="Y89" s="86"/>
      <c r="Z89" s="7"/>
      <c r="AA89" s="7"/>
      <c r="AB89" s="86">
        <f t="shared" si="6"/>
        <v>0</v>
      </c>
      <c r="AC89" s="10">
        <f t="shared" si="7"/>
        <v>0</v>
      </c>
      <c r="AD89" s="10">
        <f t="shared" si="7"/>
        <v>1718</v>
      </c>
      <c r="AE89" s="10">
        <f t="shared" si="7"/>
        <v>0</v>
      </c>
      <c r="AF89" s="10">
        <f t="shared" si="8"/>
        <v>0</v>
      </c>
      <c r="AG89" s="10">
        <f t="shared" si="8"/>
        <v>1718</v>
      </c>
      <c r="AH89" s="19">
        <f t="shared" si="8"/>
        <v>0</v>
      </c>
    </row>
    <row r="90" spans="1:34" ht="30" customHeight="1" x14ac:dyDescent="0.2">
      <c r="A90" s="133" t="s">
        <v>106</v>
      </c>
      <c r="B90" s="84">
        <v>0</v>
      </c>
      <c r="C90" s="134"/>
      <c r="D90" s="86"/>
      <c r="E90" s="86">
        <v>0</v>
      </c>
      <c r="F90" s="135"/>
      <c r="G90" s="88"/>
      <c r="H90" s="54">
        <v>0</v>
      </c>
      <c r="I90" s="54">
        <v>0</v>
      </c>
      <c r="J90" s="90"/>
      <c r="K90" s="86"/>
      <c r="L90" s="86"/>
      <c r="M90" s="86"/>
      <c r="N90" s="10">
        <f t="shared" si="2"/>
        <v>0</v>
      </c>
      <c r="O90" s="10">
        <f t="shared" si="2"/>
        <v>0</v>
      </c>
      <c r="P90" s="10">
        <f t="shared" si="2"/>
        <v>0</v>
      </c>
      <c r="Q90" s="54"/>
      <c r="R90" s="7">
        <v>10000</v>
      </c>
      <c r="S90" s="89"/>
      <c r="T90" s="7"/>
      <c r="U90" s="7">
        <v>0</v>
      </c>
      <c r="V90" s="90"/>
      <c r="W90" s="7"/>
      <c r="X90" s="7"/>
      <c r="Y90" s="86"/>
      <c r="Z90" s="7"/>
      <c r="AA90" s="7"/>
      <c r="AB90" s="86">
        <f t="shared" si="6"/>
        <v>0</v>
      </c>
      <c r="AC90" s="10">
        <f t="shared" si="7"/>
        <v>0</v>
      </c>
      <c r="AD90" s="10">
        <f t="shared" si="7"/>
        <v>10000</v>
      </c>
      <c r="AE90" s="10">
        <f t="shared" si="7"/>
        <v>0</v>
      </c>
      <c r="AF90" s="10">
        <f t="shared" si="8"/>
        <v>0</v>
      </c>
      <c r="AG90" s="10">
        <f t="shared" si="8"/>
        <v>10000</v>
      </c>
      <c r="AH90" s="19">
        <f t="shared" si="8"/>
        <v>0</v>
      </c>
    </row>
    <row r="91" spans="1:34" ht="30" customHeight="1" x14ac:dyDescent="0.2">
      <c r="A91" s="64" t="s">
        <v>39</v>
      </c>
      <c r="B91" s="74">
        <v>0</v>
      </c>
      <c r="C91" s="81"/>
      <c r="D91" s="76"/>
      <c r="E91" s="76">
        <v>0</v>
      </c>
      <c r="F91" s="82"/>
      <c r="G91" s="78"/>
      <c r="H91" s="69">
        <v>0</v>
      </c>
      <c r="I91" s="69">
        <v>0</v>
      </c>
      <c r="J91" s="80"/>
      <c r="K91" s="76"/>
      <c r="L91" s="76"/>
      <c r="M91" s="76"/>
      <c r="N91" s="9">
        <f t="shared" si="2"/>
        <v>0</v>
      </c>
      <c r="O91" s="9">
        <f t="shared" si="2"/>
        <v>0</v>
      </c>
      <c r="P91" s="9">
        <f t="shared" si="2"/>
        <v>0</v>
      </c>
      <c r="Q91" s="69"/>
      <c r="R91" s="17">
        <v>0</v>
      </c>
      <c r="S91" s="79"/>
      <c r="T91" s="17"/>
      <c r="U91" s="17">
        <v>0</v>
      </c>
      <c r="V91" s="80"/>
      <c r="W91" s="7"/>
      <c r="X91" s="7"/>
      <c r="Y91" s="76"/>
      <c r="Z91" s="7"/>
      <c r="AA91" s="7"/>
      <c r="AB91" s="76">
        <f t="shared" si="6"/>
        <v>0</v>
      </c>
      <c r="AC91" s="10">
        <f t="shared" si="7"/>
        <v>0</v>
      </c>
      <c r="AD91" s="10">
        <f t="shared" si="7"/>
        <v>0</v>
      </c>
      <c r="AE91" s="10">
        <f t="shared" si="7"/>
        <v>0</v>
      </c>
      <c r="AF91" s="10">
        <f t="shared" si="8"/>
        <v>0</v>
      </c>
      <c r="AG91" s="10">
        <f t="shared" si="8"/>
        <v>0</v>
      </c>
      <c r="AH91" s="19">
        <f t="shared" si="8"/>
        <v>0</v>
      </c>
    </row>
    <row r="92" spans="1:34" ht="15" customHeight="1" x14ac:dyDescent="0.2">
      <c r="A92" s="133" t="s">
        <v>46</v>
      </c>
      <c r="B92" s="74">
        <v>0</v>
      </c>
      <c r="C92" s="81"/>
      <c r="D92" s="76"/>
      <c r="E92" s="76">
        <v>0</v>
      </c>
      <c r="F92" s="82"/>
      <c r="G92" s="78"/>
      <c r="H92" s="69">
        <v>0</v>
      </c>
      <c r="I92" s="69">
        <v>0</v>
      </c>
      <c r="J92" s="80"/>
      <c r="K92" s="76"/>
      <c r="L92" s="76"/>
      <c r="M92" s="76"/>
      <c r="N92" s="9">
        <f t="shared" si="2"/>
        <v>0</v>
      </c>
      <c r="O92" s="9">
        <f t="shared" si="2"/>
        <v>0</v>
      </c>
      <c r="P92" s="9">
        <f t="shared" si="2"/>
        <v>0</v>
      </c>
      <c r="Q92" s="69"/>
      <c r="R92" s="17">
        <v>0</v>
      </c>
      <c r="S92" s="79"/>
      <c r="T92" s="17"/>
      <c r="U92" s="17">
        <v>8429</v>
      </c>
      <c r="V92" s="80"/>
      <c r="W92" s="7"/>
      <c r="X92" s="7"/>
      <c r="Y92" s="76"/>
      <c r="Z92" s="7"/>
      <c r="AA92" s="7"/>
      <c r="AB92" s="76">
        <f t="shared" si="6"/>
        <v>0</v>
      </c>
      <c r="AC92" s="10">
        <f t="shared" si="7"/>
        <v>0</v>
      </c>
      <c r="AD92" s="10">
        <f t="shared" si="7"/>
        <v>8429</v>
      </c>
      <c r="AE92" s="10">
        <f t="shared" si="7"/>
        <v>0</v>
      </c>
      <c r="AF92" s="10">
        <f t="shared" si="8"/>
        <v>0</v>
      </c>
      <c r="AG92" s="10">
        <f t="shared" si="8"/>
        <v>8429</v>
      </c>
      <c r="AH92" s="19">
        <f t="shared" si="8"/>
        <v>0</v>
      </c>
    </row>
    <row r="93" spans="1:34" ht="30" customHeight="1" x14ac:dyDescent="0.2">
      <c r="A93" s="64" t="s">
        <v>48</v>
      </c>
      <c r="B93" s="74">
        <v>0</v>
      </c>
      <c r="C93" s="81"/>
      <c r="D93" s="76"/>
      <c r="E93" s="76">
        <v>0</v>
      </c>
      <c r="F93" s="82"/>
      <c r="G93" s="78"/>
      <c r="H93" s="69">
        <v>0</v>
      </c>
      <c r="I93" s="69">
        <v>0</v>
      </c>
      <c r="J93" s="80"/>
      <c r="K93" s="76"/>
      <c r="L93" s="76"/>
      <c r="M93" s="76"/>
      <c r="N93" s="9">
        <f t="shared" si="2"/>
        <v>0</v>
      </c>
      <c r="O93" s="9">
        <f t="shared" si="2"/>
        <v>0</v>
      </c>
      <c r="P93" s="9">
        <f t="shared" si="2"/>
        <v>0</v>
      </c>
      <c r="Q93" s="69"/>
      <c r="R93" s="17">
        <v>0</v>
      </c>
      <c r="S93" s="79"/>
      <c r="T93" s="17"/>
      <c r="U93" s="17">
        <v>0</v>
      </c>
      <c r="V93" s="80"/>
      <c r="W93" s="7"/>
      <c r="X93" s="7"/>
      <c r="Y93" s="76"/>
      <c r="Z93" s="7"/>
      <c r="AA93" s="7"/>
      <c r="AB93" s="76">
        <f t="shared" si="6"/>
        <v>0</v>
      </c>
      <c r="AC93" s="10">
        <f t="shared" si="7"/>
        <v>0</v>
      </c>
      <c r="AD93" s="10">
        <f t="shared" si="7"/>
        <v>0</v>
      </c>
      <c r="AE93" s="10">
        <f t="shared" si="7"/>
        <v>0</v>
      </c>
      <c r="AF93" s="10">
        <f t="shared" si="8"/>
        <v>0</v>
      </c>
      <c r="AG93" s="10">
        <f t="shared" si="8"/>
        <v>0</v>
      </c>
      <c r="AH93" s="19">
        <f t="shared" si="8"/>
        <v>0</v>
      </c>
    </row>
    <row r="94" spans="1:34" ht="15" customHeight="1" x14ac:dyDescent="0.2">
      <c r="A94" s="133" t="s">
        <v>46</v>
      </c>
      <c r="B94" s="74">
        <v>0</v>
      </c>
      <c r="C94" s="81"/>
      <c r="D94" s="76"/>
      <c r="E94" s="76">
        <v>0</v>
      </c>
      <c r="F94" s="82"/>
      <c r="G94" s="78"/>
      <c r="H94" s="69">
        <v>0</v>
      </c>
      <c r="I94" s="69">
        <v>0</v>
      </c>
      <c r="J94" s="80"/>
      <c r="K94" s="76"/>
      <c r="L94" s="76"/>
      <c r="M94" s="76"/>
      <c r="N94" s="9">
        <f t="shared" si="2"/>
        <v>0</v>
      </c>
      <c r="O94" s="9">
        <f t="shared" si="2"/>
        <v>0</v>
      </c>
      <c r="P94" s="9">
        <f t="shared" si="2"/>
        <v>0</v>
      </c>
      <c r="Q94" s="69"/>
      <c r="R94" s="17">
        <v>0</v>
      </c>
      <c r="S94" s="79"/>
      <c r="T94" s="17"/>
      <c r="U94" s="17">
        <v>39398</v>
      </c>
      <c r="V94" s="80"/>
      <c r="W94" s="7"/>
      <c r="X94" s="7"/>
      <c r="Y94" s="76"/>
      <c r="Z94" s="7"/>
      <c r="AA94" s="7"/>
      <c r="AB94" s="76">
        <f t="shared" si="6"/>
        <v>0</v>
      </c>
      <c r="AC94" s="10">
        <f t="shared" si="7"/>
        <v>0</v>
      </c>
      <c r="AD94" s="10">
        <f t="shared" si="7"/>
        <v>39398</v>
      </c>
      <c r="AE94" s="10">
        <f t="shared" si="7"/>
        <v>0</v>
      </c>
      <c r="AF94" s="10">
        <f t="shared" si="8"/>
        <v>0</v>
      </c>
      <c r="AG94" s="10">
        <f t="shared" si="8"/>
        <v>39398</v>
      </c>
      <c r="AH94" s="19">
        <f t="shared" si="8"/>
        <v>0</v>
      </c>
    </row>
    <row r="95" spans="1:34" ht="15" customHeight="1" x14ac:dyDescent="0.2">
      <c r="A95" s="64" t="s">
        <v>51</v>
      </c>
      <c r="B95" s="74">
        <v>0</v>
      </c>
      <c r="C95" s="81"/>
      <c r="D95" s="76"/>
      <c r="E95" s="76">
        <v>0</v>
      </c>
      <c r="F95" s="82"/>
      <c r="G95" s="78"/>
      <c r="H95" s="69">
        <v>0</v>
      </c>
      <c r="I95" s="69">
        <v>0</v>
      </c>
      <c r="J95" s="80"/>
      <c r="K95" s="76"/>
      <c r="L95" s="76"/>
      <c r="M95" s="76"/>
      <c r="N95" s="9">
        <f t="shared" si="2"/>
        <v>0</v>
      </c>
      <c r="O95" s="9">
        <f t="shared" si="2"/>
        <v>0</v>
      </c>
      <c r="P95" s="9">
        <f t="shared" si="2"/>
        <v>0</v>
      </c>
      <c r="Q95" s="69"/>
      <c r="R95" s="17">
        <v>0</v>
      </c>
      <c r="S95" s="79"/>
      <c r="T95" s="17"/>
      <c r="U95" s="17">
        <v>0</v>
      </c>
      <c r="V95" s="80"/>
      <c r="W95" s="7"/>
      <c r="X95" s="7"/>
      <c r="Y95" s="76"/>
      <c r="Z95" s="7"/>
      <c r="AA95" s="7"/>
      <c r="AB95" s="76">
        <f t="shared" si="6"/>
        <v>0</v>
      </c>
      <c r="AC95" s="10">
        <f t="shared" si="7"/>
        <v>0</v>
      </c>
      <c r="AD95" s="10">
        <f t="shared" si="7"/>
        <v>0</v>
      </c>
      <c r="AE95" s="10">
        <f t="shared" si="7"/>
        <v>0</v>
      </c>
      <c r="AF95" s="10">
        <f t="shared" si="8"/>
        <v>0</v>
      </c>
      <c r="AG95" s="10">
        <f t="shared" si="8"/>
        <v>0</v>
      </c>
      <c r="AH95" s="19">
        <f t="shared" si="8"/>
        <v>0</v>
      </c>
    </row>
    <row r="96" spans="1:34" ht="15" customHeight="1" x14ac:dyDescent="0.2">
      <c r="A96" s="83" t="s">
        <v>46</v>
      </c>
      <c r="B96" s="84">
        <v>0</v>
      </c>
      <c r="C96" s="134"/>
      <c r="D96" s="86"/>
      <c r="E96" s="86">
        <v>0</v>
      </c>
      <c r="F96" s="135"/>
      <c r="G96" s="88"/>
      <c r="H96" s="54">
        <v>0</v>
      </c>
      <c r="I96" s="54">
        <v>0</v>
      </c>
      <c r="J96" s="90"/>
      <c r="K96" s="86"/>
      <c r="L96" s="86"/>
      <c r="M96" s="86"/>
      <c r="N96" s="10">
        <f t="shared" si="2"/>
        <v>0</v>
      </c>
      <c r="O96" s="10">
        <f t="shared" si="2"/>
        <v>0</v>
      </c>
      <c r="P96" s="10">
        <f t="shared" si="2"/>
        <v>0</v>
      </c>
      <c r="Q96" s="54"/>
      <c r="R96" s="7">
        <v>0</v>
      </c>
      <c r="S96" s="89"/>
      <c r="T96" s="7"/>
      <c r="U96" s="7">
        <v>4747</v>
      </c>
      <c r="V96" s="90"/>
      <c r="W96" s="7"/>
      <c r="X96" s="7"/>
      <c r="Y96" s="86"/>
      <c r="Z96" s="7"/>
      <c r="AA96" s="7"/>
      <c r="AB96" s="86">
        <f t="shared" si="6"/>
        <v>0</v>
      </c>
      <c r="AC96" s="10">
        <f t="shared" si="7"/>
        <v>0</v>
      </c>
      <c r="AD96" s="10">
        <f t="shared" si="7"/>
        <v>4747</v>
      </c>
      <c r="AE96" s="10">
        <f t="shared" si="7"/>
        <v>0</v>
      </c>
      <c r="AF96" s="10">
        <f t="shared" si="8"/>
        <v>0</v>
      </c>
      <c r="AG96" s="10">
        <f t="shared" si="8"/>
        <v>4747</v>
      </c>
      <c r="AH96" s="19">
        <f t="shared" si="8"/>
        <v>0</v>
      </c>
    </row>
    <row r="97" spans="1:34" ht="30" customHeight="1" x14ac:dyDescent="0.2">
      <c r="A97" s="91" t="s">
        <v>107</v>
      </c>
      <c r="B97" s="84">
        <v>0</v>
      </c>
      <c r="C97" s="134"/>
      <c r="D97" s="86"/>
      <c r="E97" s="86">
        <v>0</v>
      </c>
      <c r="F97" s="135"/>
      <c r="G97" s="88"/>
      <c r="H97" s="54">
        <v>0</v>
      </c>
      <c r="I97" s="54">
        <v>0</v>
      </c>
      <c r="J97" s="90"/>
      <c r="K97" s="86"/>
      <c r="L97" s="86"/>
      <c r="M97" s="86"/>
      <c r="N97" s="10">
        <f t="shared" si="2"/>
        <v>0</v>
      </c>
      <c r="O97" s="10">
        <f t="shared" si="2"/>
        <v>0</v>
      </c>
      <c r="P97" s="10">
        <f t="shared" si="2"/>
        <v>0</v>
      </c>
      <c r="Q97" s="54"/>
      <c r="R97" s="7">
        <v>0</v>
      </c>
      <c r="S97" s="89"/>
      <c r="T97" s="7"/>
      <c r="U97" s="7"/>
      <c r="V97" s="90"/>
      <c r="W97" s="7"/>
      <c r="X97" s="7"/>
      <c r="Y97" s="86"/>
      <c r="Z97" s="7"/>
      <c r="AA97" s="7"/>
      <c r="AB97" s="86">
        <f t="shared" si="6"/>
        <v>0</v>
      </c>
      <c r="AC97" s="10">
        <f t="shared" si="7"/>
        <v>0</v>
      </c>
      <c r="AD97" s="10">
        <f t="shared" si="7"/>
        <v>0</v>
      </c>
      <c r="AE97" s="10">
        <f t="shared" si="7"/>
        <v>0</v>
      </c>
      <c r="AF97" s="10">
        <f t="shared" si="8"/>
        <v>0</v>
      </c>
      <c r="AG97" s="10">
        <f t="shared" si="8"/>
        <v>0</v>
      </c>
      <c r="AH97" s="19">
        <f t="shared" si="8"/>
        <v>0</v>
      </c>
    </row>
    <row r="98" spans="1:34" ht="15" customHeight="1" x14ac:dyDescent="0.2">
      <c r="A98" s="73" t="s">
        <v>46</v>
      </c>
      <c r="B98" s="74">
        <v>0</v>
      </c>
      <c r="C98" s="81"/>
      <c r="D98" s="76"/>
      <c r="E98" s="76">
        <v>0</v>
      </c>
      <c r="F98" s="82"/>
      <c r="G98" s="78"/>
      <c r="H98" s="69">
        <v>0</v>
      </c>
      <c r="I98" s="69"/>
      <c r="J98" s="80"/>
      <c r="K98" s="76"/>
      <c r="L98" s="76"/>
      <c r="M98" s="76"/>
      <c r="N98" s="9">
        <f t="shared" si="2"/>
        <v>0</v>
      </c>
      <c r="O98" s="9">
        <f t="shared" si="2"/>
        <v>0</v>
      </c>
      <c r="P98" s="9">
        <f t="shared" si="2"/>
        <v>0</v>
      </c>
      <c r="Q98" s="69"/>
      <c r="R98" s="17">
        <v>0</v>
      </c>
      <c r="S98" s="79"/>
      <c r="T98" s="17"/>
      <c r="U98" s="17">
        <v>2058</v>
      </c>
      <c r="V98" s="80"/>
      <c r="W98" s="7"/>
      <c r="X98" s="7"/>
      <c r="Y98" s="76"/>
      <c r="Z98" s="7"/>
      <c r="AA98" s="7"/>
      <c r="AB98" s="76">
        <f t="shared" si="6"/>
        <v>0</v>
      </c>
      <c r="AC98" s="10">
        <f t="shared" si="7"/>
        <v>0</v>
      </c>
      <c r="AD98" s="10">
        <f t="shared" si="7"/>
        <v>2058</v>
      </c>
      <c r="AE98" s="10">
        <f t="shared" si="7"/>
        <v>0</v>
      </c>
      <c r="AF98" s="10">
        <f t="shared" si="8"/>
        <v>0</v>
      </c>
      <c r="AG98" s="10">
        <f t="shared" si="8"/>
        <v>2058</v>
      </c>
      <c r="AH98" s="19">
        <f t="shared" si="8"/>
        <v>0</v>
      </c>
    </row>
    <row r="99" spans="1:34" ht="15" customHeight="1" x14ac:dyDescent="0.2">
      <c r="A99" s="133" t="s">
        <v>108</v>
      </c>
      <c r="B99" s="74">
        <v>0</v>
      </c>
      <c r="C99" s="81"/>
      <c r="D99" s="76"/>
      <c r="E99" s="76">
        <v>0</v>
      </c>
      <c r="F99" s="82"/>
      <c r="G99" s="78"/>
      <c r="H99" s="69"/>
      <c r="I99" s="69">
        <v>40000</v>
      </c>
      <c r="J99" s="80"/>
      <c r="K99" s="76"/>
      <c r="L99" s="76"/>
      <c r="M99" s="76"/>
      <c r="N99" s="9">
        <f t="shared" si="2"/>
        <v>0</v>
      </c>
      <c r="O99" s="9">
        <f t="shared" si="2"/>
        <v>40000</v>
      </c>
      <c r="P99" s="9">
        <f t="shared" si="2"/>
        <v>0</v>
      </c>
      <c r="Q99" s="69"/>
      <c r="R99" s="17">
        <v>0</v>
      </c>
      <c r="S99" s="79"/>
      <c r="T99" s="17"/>
      <c r="U99" s="17">
        <v>1250</v>
      </c>
      <c r="V99" s="80"/>
      <c r="W99" s="7"/>
      <c r="X99" s="7"/>
      <c r="Y99" s="76"/>
      <c r="Z99" s="7"/>
      <c r="AA99" s="7"/>
      <c r="AB99" s="76">
        <f t="shared" si="6"/>
        <v>0</v>
      </c>
      <c r="AC99" s="10">
        <f t="shared" si="7"/>
        <v>0</v>
      </c>
      <c r="AD99" s="10">
        <f t="shared" si="7"/>
        <v>1250</v>
      </c>
      <c r="AE99" s="10">
        <f t="shared" si="7"/>
        <v>0</v>
      </c>
      <c r="AF99" s="10">
        <f t="shared" si="8"/>
        <v>0</v>
      </c>
      <c r="AG99" s="10">
        <f t="shared" si="8"/>
        <v>41250</v>
      </c>
      <c r="AH99" s="19">
        <f t="shared" si="8"/>
        <v>0</v>
      </c>
    </row>
    <row r="100" spans="1:34" ht="30" customHeight="1" x14ac:dyDescent="0.2">
      <c r="A100" s="133" t="s">
        <v>355</v>
      </c>
      <c r="B100" s="74"/>
      <c r="C100" s="81"/>
      <c r="D100" s="76"/>
      <c r="E100" s="76"/>
      <c r="F100" s="82"/>
      <c r="G100" s="78"/>
      <c r="H100" s="69"/>
      <c r="I100" s="69">
        <v>1143</v>
      </c>
      <c r="J100" s="80">
        <v>1143</v>
      </c>
      <c r="K100" s="76"/>
      <c r="L100" s="76"/>
      <c r="M100" s="76"/>
      <c r="N100" s="9"/>
      <c r="O100" s="9">
        <f t="shared" si="2"/>
        <v>1143</v>
      </c>
      <c r="P100" s="9">
        <f t="shared" si="2"/>
        <v>1143</v>
      </c>
      <c r="Q100" s="69"/>
      <c r="R100" s="17"/>
      <c r="S100" s="79"/>
      <c r="T100" s="17"/>
      <c r="U100" s="17"/>
      <c r="V100" s="80"/>
      <c r="W100" s="7"/>
      <c r="X100" s="7"/>
      <c r="Y100" s="76"/>
      <c r="Z100" s="7"/>
      <c r="AA100" s="7"/>
      <c r="AB100" s="76"/>
      <c r="AC100" s="10">
        <f t="shared" ref="AC100" si="9">Q100+T100+W100+Z100</f>
        <v>0</v>
      </c>
      <c r="AD100" s="10">
        <f t="shared" ref="AD100" si="10">R100+U100+X100+AA100</f>
        <v>0</v>
      </c>
      <c r="AE100" s="10">
        <f t="shared" ref="AE100" si="11">S100+V100+Y100+AB100</f>
        <v>0</v>
      </c>
      <c r="AF100" s="10">
        <f t="shared" ref="AF100" si="12">AC100+N100</f>
        <v>0</v>
      </c>
      <c r="AG100" s="10">
        <f t="shared" ref="AG100" si="13">AD100+O100</f>
        <v>1143</v>
      </c>
      <c r="AH100" s="19">
        <f t="shared" ref="AH100" si="14">AE100+P100</f>
        <v>1143</v>
      </c>
    </row>
    <row r="101" spans="1:34" ht="30" customHeight="1" x14ac:dyDescent="0.2">
      <c r="A101" s="133" t="s">
        <v>109</v>
      </c>
      <c r="B101" s="74">
        <v>0</v>
      </c>
      <c r="C101" s="81"/>
      <c r="D101" s="76"/>
      <c r="E101" s="76">
        <v>0</v>
      </c>
      <c r="F101" s="82"/>
      <c r="G101" s="78"/>
      <c r="H101" s="69"/>
      <c r="I101" s="69">
        <v>4</v>
      </c>
      <c r="J101" s="80">
        <v>4</v>
      </c>
      <c r="K101" s="76"/>
      <c r="L101" s="76">
        <v>627</v>
      </c>
      <c r="M101" s="76">
        <v>627</v>
      </c>
      <c r="N101" s="9">
        <f t="shared" si="2"/>
        <v>0</v>
      </c>
      <c r="O101" s="9">
        <f t="shared" si="2"/>
        <v>631</v>
      </c>
      <c r="P101" s="9">
        <f t="shared" si="2"/>
        <v>631</v>
      </c>
      <c r="Q101" s="69"/>
      <c r="R101" s="17">
        <v>0</v>
      </c>
      <c r="S101" s="79"/>
      <c r="T101" s="17"/>
      <c r="U101" s="17">
        <v>0</v>
      </c>
      <c r="V101" s="80"/>
      <c r="W101" s="7"/>
      <c r="X101" s="7"/>
      <c r="Y101" s="76"/>
      <c r="Z101" s="7"/>
      <c r="AA101" s="7"/>
      <c r="AB101" s="76">
        <f t="shared" si="6"/>
        <v>0</v>
      </c>
      <c r="AC101" s="10">
        <f t="shared" si="7"/>
        <v>0</v>
      </c>
      <c r="AD101" s="10">
        <f t="shared" si="7"/>
        <v>0</v>
      </c>
      <c r="AE101" s="10">
        <f t="shared" si="7"/>
        <v>0</v>
      </c>
      <c r="AF101" s="10">
        <f t="shared" si="8"/>
        <v>0</v>
      </c>
      <c r="AG101" s="10">
        <f t="shared" si="8"/>
        <v>631</v>
      </c>
      <c r="AH101" s="19">
        <f t="shared" si="8"/>
        <v>631</v>
      </c>
    </row>
    <row r="102" spans="1:34" s="6" customFormat="1" ht="19.899999999999999" customHeight="1" thickBot="1" x14ac:dyDescent="0.25">
      <c r="A102" s="136" t="s">
        <v>22</v>
      </c>
      <c r="B102" s="137">
        <f t="shared" ref="B102:M102" si="15">SUM(B8:B101)</f>
        <v>907</v>
      </c>
      <c r="C102" s="138">
        <f t="shared" si="15"/>
        <v>9320</v>
      </c>
      <c r="D102" s="138">
        <f t="shared" si="15"/>
        <v>1050</v>
      </c>
      <c r="E102" s="138">
        <f t="shared" si="15"/>
        <v>363</v>
      </c>
      <c r="F102" s="138">
        <f t="shared" si="15"/>
        <v>3509</v>
      </c>
      <c r="G102" s="138">
        <f t="shared" si="15"/>
        <v>0</v>
      </c>
      <c r="H102" s="138">
        <f t="shared" si="15"/>
        <v>144199</v>
      </c>
      <c r="I102" s="138">
        <f t="shared" si="15"/>
        <v>271856</v>
      </c>
      <c r="J102" s="138">
        <f t="shared" si="15"/>
        <v>15082</v>
      </c>
      <c r="K102" s="138">
        <f t="shared" si="15"/>
        <v>0</v>
      </c>
      <c r="L102" s="138">
        <f t="shared" si="15"/>
        <v>627</v>
      </c>
      <c r="M102" s="138">
        <f t="shared" si="15"/>
        <v>627</v>
      </c>
      <c r="N102" s="22">
        <f t="shared" si="2"/>
        <v>145469</v>
      </c>
      <c r="O102" s="22">
        <f t="shared" si="2"/>
        <v>285312</v>
      </c>
      <c r="P102" s="22">
        <f t="shared" si="2"/>
        <v>16759</v>
      </c>
      <c r="Q102" s="137">
        <f t="shared" ref="Q102:AH102" si="16">SUM(Q8:Q101)</f>
        <v>79500</v>
      </c>
      <c r="R102" s="138">
        <f t="shared" si="16"/>
        <v>110271</v>
      </c>
      <c r="S102" s="138">
        <f t="shared" si="16"/>
        <v>0</v>
      </c>
      <c r="T102" s="138">
        <f t="shared" si="16"/>
        <v>43725</v>
      </c>
      <c r="U102" s="138">
        <f t="shared" si="16"/>
        <v>770387</v>
      </c>
      <c r="V102" s="138">
        <f t="shared" si="16"/>
        <v>0</v>
      </c>
      <c r="W102" s="138">
        <f t="shared" si="16"/>
        <v>0</v>
      </c>
      <c r="X102" s="138">
        <f t="shared" si="16"/>
        <v>225883</v>
      </c>
      <c r="Y102" s="138">
        <f t="shared" si="16"/>
        <v>0</v>
      </c>
      <c r="Z102" s="138">
        <f t="shared" si="16"/>
        <v>0</v>
      </c>
      <c r="AA102" s="138">
        <f t="shared" si="16"/>
        <v>0</v>
      </c>
      <c r="AB102" s="138">
        <f t="shared" si="16"/>
        <v>0</v>
      </c>
      <c r="AC102" s="138">
        <f t="shared" si="16"/>
        <v>123225</v>
      </c>
      <c r="AD102" s="138">
        <f t="shared" si="16"/>
        <v>1106541</v>
      </c>
      <c r="AE102" s="138">
        <f t="shared" si="16"/>
        <v>0</v>
      </c>
      <c r="AF102" s="138">
        <f t="shared" si="16"/>
        <v>268694</v>
      </c>
      <c r="AG102" s="138">
        <f t="shared" si="16"/>
        <v>1391853</v>
      </c>
      <c r="AH102" s="139">
        <f t="shared" si="16"/>
        <v>16759</v>
      </c>
    </row>
    <row r="103" spans="1:34" s="6" customFormat="1" ht="19.899999999999999" customHeight="1" thickBot="1" x14ac:dyDescent="0.25">
      <c r="A103" s="136" t="s">
        <v>23</v>
      </c>
      <c r="B103" s="140">
        <f t="shared" ref="B103:AH103" si="17">B7+B102</f>
        <v>907</v>
      </c>
      <c r="C103" s="141">
        <f t="shared" si="17"/>
        <v>9320</v>
      </c>
      <c r="D103" s="141">
        <f t="shared" si="17"/>
        <v>1050</v>
      </c>
      <c r="E103" s="141">
        <f t="shared" si="17"/>
        <v>363</v>
      </c>
      <c r="F103" s="142">
        <f t="shared" si="17"/>
        <v>3509</v>
      </c>
      <c r="G103" s="142">
        <f t="shared" si="17"/>
        <v>0</v>
      </c>
      <c r="H103" s="140">
        <f t="shared" si="17"/>
        <v>144199</v>
      </c>
      <c r="I103" s="141">
        <f t="shared" si="17"/>
        <v>271856</v>
      </c>
      <c r="J103" s="141">
        <f t="shared" si="17"/>
        <v>15082</v>
      </c>
      <c r="K103" s="143">
        <f t="shared" si="17"/>
        <v>0</v>
      </c>
      <c r="L103" s="141">
        <f t="shared" si="17"/>
        <v>627</v>
      </c>
      <c r="M103" s="141">
        <f t="shared" si="17"/>
        <v>627</v>
      </c>
      <c r="N103" s="141">
        <f t="shared" si="17"/>
        <v>145469</v>
      </c>
      <c r="O103" s="141">
        <f t="shared" si="17"/>
        <v>285312</v>
      </c>
      <c r="P103" s="142">
        <f t="shared" si="17"/>
        <v>16759</v>
      </c>
      <c r="Q103" s="140">
        <f t="shared" si="17"/>
        <v>79500</v>
      </c>
      <c r="R103" s="141">
        <f t="shared" si="17"/>
        <v>110271</v>
      </c>
      <c r="S103" s="142">
        <f t="shared" si="17"/>
        <v>0</v>
      </c>
      <c r="T103" s="141">
        <f t="shared" si="17"/>
        <v>43725</v>
      </c>
      <c r="U103" s="141">
        <f t="shared" si="17"/>
        <v>770387</v>
      </c>
      <c r="V103" s="141">
        <f t="shared" si="17"/>
        <v>0</v>
      </c>
      <c r="W103" s="141">
        <f t="shared" si="17"/>
        <v>0</v>
      </c>
      <c r="X103" s="141">
        <f t="shared" si="17"/>
        <v>225883</v>
      </c>
      <c r="Y103" s="141">
        <f t="shared" si="17"/>
        <v>0</v>
      </c>
      <c r="Z103" s="141">
        <f t="shared" si="17"/>
        <v>0</v>
      </c>
      <c r="AA103" s="141">
        <f t="shared" si="17"/>
        <v>0</v>
      </c>
      <c r="AB103" s="141">
        <f t="shared" si="17"/>
        <v>0</v>
      </c>
      <c r="AC103" s="141">
        <f t="shared" si="17"/>
        <v>123225</v>
      </c>
      <c r="AD103" s="141">
        <f t="shared" si="17"/>
        <v>1106541</v>
      </c>
      <c r="AE103" s="141">
        <f t="shared" si="17"/>
        <v>0</v>
      </c>
      <c r="AF103" s="141">
        <f t="shared" si="17"/>
        <v>268694</v>
      </c>
      <c r="AG103" s="141">
        <f t="shared" si="17"/>
        <v>1391853</v>
      </c>
      <c r="AH103" s="144">
        <f t="shared" si="17"/>
        <v>16759</v>
      </c>
    </row>
    <row r="104" spans="1:34" x14ac:dyDescent="0.2">
      <c r="A104" s="23"/>
      <c r="B104" s="23"/>
      <c r="C104" s="23"/>
      <c r="D104" s="23"/>
      <c r="E104" s="23"/>
      <c r="F104" s="23"/>
      <c r="G104" s="23"/>
      <c r="H104" s="24"/>
      <c r="I104" s="24"/>
      <c r="J104" s="24"/>
      <c r="K104" s="24"/>
      <c r="L104" s="24"/>
      <c r="M104" s="24"/>
      <c r="N104" s="25"/>
      <c r="O104" s="25"/>
      <c r="P104" s="25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5"/>
      <c r="AD104" s="25"/>
      <c r="AE104" s="25"/>
      <c r="AF104" s="25"/>
    </row>
    <row r="105" spans="1:34" x14ac:dyDescent="0.2">
      <c r="A105" s="23"/>
      <c r="B105" s="23"/>
      <c r="C105" s="23"/>
      <c r="D105" s="23"/>
      <c r="E105" s="23"/>
      <c r="F105" s="23"/>
      <c r="G105" s="23"/>
      <c r="H105" s="24"/>
      <c r="I105" s="24"/>
      <c r="J105" s="24"/>
      <c r="K105" s="24"/>
      <c r="L105" s="24"/>
      <c r="M105" s="24"/>
      <c r="N105" s="25"/>
      <c r="O105" s="25"/>
      <c r="P105" s="25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5"/>
      <c r="AD105" s="25"/>
      <c r="AE105" s="25"/>
      <c r="AF105" s="25"/>
    </row>
    <row r="106" spans="1:34" x14ac:dyDescent="0.2">
      <c r="A106" s="23"/>
      <c r="B106" s="23"/>
      <c r="C106" s="23"/>
      <c r="D106" s="23"/>
      <c r="E106" s="23"/>
      <c r="F106" s="23"/>
      <c r="G106" s="23"/>
      <c r="H106" s="24"/>
      <c r="I106" s="24"/>
      <c r="J106" s="24"/>
      <c r="K106" s="24"/>
      <c r="L106" s="24"/>
      <c r="M106" s="24"/>
      <c r="N106" s="25"/>
      <c r="O106" s="25"/>
      <c r="P106" s="25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5"/>
      <c r="AD106" s="25"/>
      <c r="AE106" s="25"/>
      <c r="AF106" s="25"/>
    </row>
    <row r="107" spans="1:34" x14ac:dyDescent="0.2">
      <c r="A107" s="23"/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4"/>
      <c r="N107" s="25"/>
      <c r="O107" s="25"/>
      <c r="P107" s="25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5"/>
      <c r="AD107" s="25"/>
      <c r="AE107" s="25"/>
      <c r="AF107" s="25"/>
    </row>
    <row r="108" spans="1:34" x14ac:dyDescent="0.2">
      <c r="A108" s="23"/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4"/>
      <c r="N108" s="25"/>
      <c r="O108" s="25"/>
      <c r="P108" s="25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5"/>
      <c r="AD108" s="25"/>
      <c r="AE108" s="25"/>
      <c r="AF108" s="25"/>
    </row>
    <row r="109" spans="1:34" x14ac:dyDescent="0.2">
      <c r="A109" s="23"/>
      <c r="B109" s="23"/>
      <c r="C109" s="23"/>
      <c r="D109" s="23"/>
      <c r="E109" s="23"/>
      <c r="F109" s="23"/>
      <c r="G109" s="23"/>
      <c r="H109" s="24"/>
      <c r="I109" s="24"/>
      <c r="J109" s="24"/>
      <c r="K109" s="24"/>
      <c r="L109" s="24"/>
      <c r="M109" s="24"/>
      <c r="N109" s="25"/>
      <c r="O109" s="25"/>
      <c r="P109" s="25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5"/>
      <c r="AD109" s="25"/>
      <c r="AE109" s="25"/>
      <c r="AF109" s="25"/>
    </row>
    <row r="110" spans="1:34" x14ac:dyDescent="0.2">
      <c r="A110" s="23"/>
      <c r="B110" s="23"/>
      <c r="C110" s="23"/>
      <c r="D110" s="23"/>
      <c r="E110" s="23"/>
      <c r="F110" s="23"/>
      <c r="G110" s="23"/>
      <c r="H110" s="24"/>
      <c r="I110" s="24"/>
      <c r="J110" s="24"/>
      <c r="K110" s="24"/>
      <c r="L110" s="24"/>
      <c r="M110" s="24"/>
      <c r="N110" s="25"/>
      <c r="O110" s="25"/>
      <c r="P110" s="25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5"/>
      <c r="AD110" s="25"/>
      <c r="AE110" s="25"/>
      <c r="AF110" s="25"/>
    </row>
    <row r="111" spans="1:34" x14ac:dyDescent="0.2">
      <c r="A111" s="23"/>
      <c r="B111" s="23"/>
      <c r="C111" s="23"/>
      <c r="D111" s="23"/>
      <c r="E111" s="23"/>
      <c r="F111" s="23"/>
      <c r="G111" s="23"/>
      <c r="H111" s="24"/>
      <c r="I111" s="24"/>
      <c r="J111" s="24"/>
      <c r="K111" s="24"/>
      <c r="L111" s="24"/>
      <c r="M111" s="24"/>
      <c r="N111" s="25"/>
      <c r="O111" s="25"/>
      <c r="P111" s="25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5"/>
      <c r="AD111" s="25"/>
      <c r="AE111" s="25"/>
      <c r="AF111" s="25"/>
    </row>
    <row r="112" spans="1:34" x14ac:dyDescent="0.2">
      <c r="A112" s="23"/>
      <c r="B112" s="23"/>
      <c r="C112" s="23"/>
      <c r="D112" s="23"/>
      <c r="E112" s="23"/>
      <c r="F112" s="23"/>
      <c r="G112" s="23"/>
      <c r="H112" s="24"/>
      <c r="I112" s="24"/>
      <c r="J112" s="24"/>
      <c r="K112" s="24"/>
      <c r="L112" s="24"/>
      <c r="M112" s="24"/>
      <c r="N112" s="25"/>
      <c r="O112" s="25"/>
      <c r="P112" s="25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5"/>
      <c r="AD112" s="25"/>
      <c r="AE112" s="25"/>
      <c r="AF112" s="25"/>
    </row>
    <row r="113" spans="1:32" x14ac:dyDescent="0.2">
      <c r="A113" s="23"/>
      <c r="B113" s="23"/>
      <c r="C113" s="23"/>
      <c r="D113" s="23"/>
      <c r="E113" s="23"/>
      <c r="F113" s="23"/>
      <c r="G113" s="23"/>
      <c r="H113" s="24"/>
      <c r="I113" s="24"/>
      <c r="J113" s="24"/>
      <c r="K113" s="24"/>
      <c r="L113" s="24"/>
      <c r="M113" s="24"/>
      <c r="N113" s="25"/>
      <c r="O113" s="25"/>
      <c r="P113" s="25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5"/>
      <c r="AD113" s="25"/>
      <c r="AE113" s="25"/>
      <c r="AF113" s="25"/>
    </row>
    <row r="114" spans="1:32" x14ac:dyDescent="0.2">
      <c r="A114" s="23"/>
      <c r="B114" s="23"/>
      <c r="C114" s="23"/>
      <c r="D114" s="23"/>
      <c r="E114" s="23"/>
      <c r="F114" s="23"/>
      <c r="G114" s="23"/>
      <c r="H114" s="24"/>
      <c r="I114" s="24"/>
      <c r="J114" s="24"/>
      <c r="K114" s="24"/>
      <c r="L114" s="24"/>
      <c r="M114" s="24"/>
      <c r="N114" s="25"/>
      <c r="O114" s="25"/>
      <c r="P114" s="25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5"/>
      <c r="AD114" s="25"/>
      <c r="AE114" s="25"/>
      <c r="AF114" s="25"/>
    </row>
    <row r="115" spans="1:32" x14ac:dyDescent="0.2">
      <c r="A115" s="23"/>
      <c r="B115" s="23"/>
      <c r="C115" s="23"/>
      <c r="D115" s="23"/>
      <c r="E115" s="23"/>
      <c r="F115" s="23"/>
      <c r="G115" s="23"/>
      <c r="H115" s="24"/>
      <c r="I115" s="24"/>
      <c r="J115" s="24"/>
      <c r="K115" s="24"/>
      <c r="L115" s="24"/>
      <c r="M115" s="24"/>
      <c r="N115" s="25"/>
      <c r="O115" s="25"/>
      <c r="P115" s="25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5"/>
      <c r="AD115" s="25"/>
      <c r="AE115" s="25"/>
      <c r="AF115" s="25"/>
    </row>
    <row r="116" spans="1:32" x14ac:dyDescent="0.2">
      <c r="A116" s="23"/>
      <c r="B116" s="23"/>
      <c r="C116" s="23"/>
      <c r="D116" s="23"/>
      <c r="E116" s="23"/>
      <c r="F116" s="23"/>
      <c r="G116" s="23"/>
      <c r="H116" s="24"/>
      <c r="I116" s="24"/>
      <c r="J116" s="24"/>
      <c r="K116" s="24"/>
      <c r="L116" s="24"/>
      <c r="M116" s="24"/>
      <c r="N116" s="25"/>
      <c r="O116" s="25"/>
      <c r="P116" s="25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5"/>
      <c r="AD116" s="25"/>
      <c r="AE116" s="25"/>
      <c r="AF116" s="25"/>
    </row>
    <row r="117" spans="1:32" x14ac:dyDescent="0.2">
      <c r="A117" s="23"/>
      <c r="B117" s="23"/>
      <c r="C117" s="23"/>
      <c r="D117" s="23"/>
      <c r="E117" s="23"/>
      <c r="F117" s="23"/>
      <c r="G117" s="23"/>
      <c r="H117" s="24"/>
      <c r="I117" s="24"/>
      <c r="J117" s="24"/>
      <c r="K117" s="24"/>
      <c r="L117" s="24"/>
      <c r="M117" s="24"/>
      <c r="N117" s="25"/>
      <c r="O117" s="25"/>
      <c r="P117" s="25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5"/>
      <c r="AD117" s="25"/>
      <c r="AE117" s="25"/>
      <c r="AF117" s="25"/>
    </row>
    <row r="118" spans="1:32" x14ac:dyDescent="0.2">
      <c r="A118" s="23"/>
      <c r="B118" s="23"/>
      <c r="C118" s="23"/>
      <c r="D118" s="23"/>
      <c r="E118" s="23"/>
      <c r="F118" s="23"/>
      <c r="G118" s="23"/>
      <c r="H118" s="24"/>
      <c r="I118" s="24"/>
      <c r="J118" s="24"/>
      <c r="K118" s="24"/>
      <c r="L118" s="24"/>
      <c r="M118" s="24"/>
      <c r="N118" s="25"/>
      <c r="O118" s="25"/>
      <c r="P118" s="25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5"/>
      <c r="AD118" s="25"/>
      <c r="AE118" s="25"/>
      <c r="AF118" s="25"/>
    </row>
    <row r="119" spans="1:32" x14ac:dyDescent="0.2">
      <c r="A119" s="23"/>
      <c r="B119" s="23"/>
      <c r="C119" s="23"/>
      <c r="D119" s="23"/>
      <c r="E119" s="23"/>
      <c r="F119" s="23"/>
      <c r="G119" s="23"/>
      <c r="H119" s="24"/>
      <c r="I119" s="24"/>
      <c r="J119" s="24"/>
      <c r="K119" s="24"/>
      <c r="L119" s="24"/>
      <c r="M119" s="24"/>
      <c r="N119" s="25"/>
      <c r="O119" s="25"/>
      <c r="P119" s="25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5"/>
      <c r="AD119" s="25"/>
      <c r="AE119" s="25"/>
      <c r="AF119" s="25"/>
    </row>
    <row r="120" spans="1:32" x14ac:dyDescent="0.2">
      <c r="A120" s="23"/>
      <c r="B120" s="23"/>
      <c r="C120" s="23"/>
      <c r="D120" s="23"/>
      <c r="E120" s="23"/>
      <c r="F120" s="23"/>
      <c r="G120" s="23"/>
      <c r="H120" s="24"/>
      <c r="I120" s="24"/>
      <c r="J120" s="24"/>
      <c r="K120" s="24"/>
      <c r="L120" s="24"/>
      <c r="M120" s="24"/>
      <c r="N120" s="25"/>
      <c r="O120" s="25"/>
      <c r="P120" s="25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5"/>
      <c r="AD120" s="25"/>
      <c r="AE120" s="25"/>
      <c r="AF120" s="25"/>
    </row>
    <row r="121" spans="1:32" x14ac:dyDescent="0.2">
      <c r="A121" s="23"/>
      <c r="B121" s="23"/>
      <c r="C121" s="23"/>
      <c r="D121" s="23"/>
      <c r="E121" s="23"/>
      <c r="F121" s="23"/>
      <c r="G121" s="23"/>
      <c r="H121" s="24"/>
      <c r="I121" s="24"/>
      <c r="J121" s="24"/>
      <c r="K121" s="24"/>
      <c r="L121" s="24"/>
      <c r="M121" s="24"/>
      <c r="N121" s="25"/>
      <c r="O121" s="25"/>
      <c r="P121" s="25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5"/>
      <c r="AD121" s="25"/>
      <c r="AE121" s="25"/>
      <c r="AF121" s="25"/>
    </row>
    <row r="122" spans="1:32" x14ac:dyDescent="0.2">
      <c r="A122" s="23"/>
      <c r="B122" s="23"/>
      <c r="C122" s="23"/>
      <c r="D122" s="23"/>
      <c r="E122" s="23"/>
      <c r="F122" s="23"/>
      <c r="G122" s="23"/>
      <c r="H122" s="24"/>
      <c r="I122" s="24"/>
      <c r="J122" s="24"/>
      <c r="K122" s="24"/>
      <c r="L122" s="24"/>
      <c r="M122" s="24"/>
      <c r="N122" s="25"/>
      <c r="O122" s="25"/>
      <c r="P122" s="25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5"/>
      <c r="AD122" s="25"/>
      <c r="AE122" s="25"/>
      <c r="AF122" s="25"/>
    </row>
    <row r="123" spans="1:32" x14ac:dyDescent="0.2">
      <c r="A123" s="23"/>
      <c r="B123" s="23"/>
      <c r="C123" s="23"/>
      <c r="D123" s="23"/>
      <c r="E123" s="23"/>
      <c r="F123" s="23"/>
      <c r="G123" s="23"/>
      <c r="H123" s="24"/>
      <c r="I123" s="24"/>
      <c r="J123" s="24"/>
      <c r="K123" s="24"/>
      <c r="L123" s="24"/>
      <c r="M123" s="24"/>
      <c r="N123" s="25"/>
      <c r="O123" s="25"/>
      <c r="P123" s="25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5"/>
      <c r="AD123" s="25"/>
      <c r="AE123" s="25"/>
      <c r="AF123" s="25"/>
    </row>
    <row r="124" spans="1:32" x14ac:dyDescent="0.2">
      <c r="A124" s="23"/>
      <c r="B124" s="23"/>
      <c r="C124" s="23"/>
      <c r="D124" s="23"/>
      <c r="E124" s="23"/>
      <c r="F124" s="23"/>
      <c r="G124" s="23"/>
      <c r="H124" s="24"/>
      <c r="I124" s="24"/>
      <c r="J124" s="24"/>
      <c r="K124" s="24"/>
      <c r="L124" s="24"/>
      <c r="M124" s="24"/>
      <c r="N124" s="25"/>
      <c r="O124" s="25"/>
      <c r="P124" s="25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5"/>
      <c r="AD124" s="25"/>
      <c r="AE124" s="25"/>
      <c r="AF124" s="25"/>
    </row>
    <row r="125" spans="1:32" x14ac:dyDescent="0.2">
      <c r="A125" s="23"/>
      <c r="B125" s="23"/>
      <c r="C125" s="23"/>
      <c r="D125" s="23"/>
      <c r="E125" s="23"/>
      <c r="F125" s="23"/>
      <c r="G125" s="23"/>
      <c r="H125" s="24"/>
      <c r="I125" s="24"/>
      <c r="J125" s="24"/>
      <c r="K125" s="24"/>
      <c r="L125" s="24"/>
      <c r="M125" s="24"/>
      <c r="N125" s="25"/>
      <c r="O125" s="25"/>
      <c r="P125" s="25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5"/>
      <c r="AD125" s="25"/>
      <c r="AE125" s="25"/>
      <c r="AF125" s="25"/>
    </row>
  </sheetData>
  <mergeCells count="12">
    <mergeCell ref="AF2:AH2"/>
    <mergeCell ref="A2:A3"/>
    <mergeCell ref="B2:D2"/>
    <mergeCell ref="E2:G2"/>
    <mergeCell ref="H2:J2"/>
    <mergeCell ref="K2:M2"/>
    <mergeCell ref="N2:P2"/>
    <mergeCell ref="Q2:S2"/>
    <mergeCell ref="T2:V2"/>
    <mergeCell ref="W2:Y2"/>
    <mergeCell ref="Z2:AB2"/>
    <mergeCell ref="AC2:AE2"/>
  </mergeCells>
  <pageMargins left="0.39370078740157483" right="0.19685039370078741" top="0.62992125984251968" bottom="0.51181102362204722" header="0.15748031496062992" footer="0.15748031496062992"/>
  <pageSetup paperSize="9" scale="68" orientation="landscape" r:id="rId1"/>
  <headerFooter alignWithMargins="0">
    <oddHeader xml:space="preserve">&amp;C&amp;"-,Normál" &amp;"Times New Roman,Félkövér"2018. évi költségvetés
 Magdolna-Orczy Negyed Projekt
11604 cím kiadási előirányzata és
teljesítése&amp;R&amp;"Times New Roman,Félkövér"rendelet
4/d. melléklet
e Ft-ban&amp;"Times New Roman,Félkövér dőlt"
</oddHeader>
    <oddFooter xml:space="preserve">&amp;C
&amp;R
&amp;P
</oddFooter>
  </headerFooter>
  <rowBreaks count="1" manualBreakCount="1">
    <brk id="33" max="33" man="1"/>
  </rowBreaks>
  <colBreaks count="2" manualBreakCount="2">
    <brk id="16" max="62" man="1"/>
    <brk id="31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4"/>
  <sheetViews>
    <sheetView zoomScaleNormal="100" workbookViewId="0">
      <pane xSplit="4" ySplit="2" topLeftCell="E182" activePane="bottomRight" state="frozen"/>
      <selection pane="topRight" activeCell="E1" sqref="E1"/>
      <selection pane="bottomLeft" activeCell="A3" sqref="A3"/>
      <selection pane="bottomRight" activeCell="G121" sqref="G121"/>
    </sheetView>
  </sheetViews>
  <sheetFormatPr defaultColWidth="9.140625" defaultRowHeight="12.75" x14ac:dyDescent="0.2"/>
  <cols>
    <col min="1" max="1" width="17" style="377" bestFit="1" customWidth="1"/>
    <col min="2" max="2" width="13.140625" style="377" bestFit="1" customWidth="1"/>
    <col min="3" max="3" width="0.85546875" style="46" customWidth="1"/>
    <col min="4" max="4" width="66.28515625" style="377" bestFit="1" customWidth="1"/>
    <col min="5" max="7" width="10.7109375" style="376" customWidth="1"/>
    <col min="8" max="16384" width="9.140625" style="4"/>
  </cols>
  <sheetData>
    <row r="1" spans="1:7" ht="40.15" customHeight="1" x14ac:dyDescent="0.2">
      <c r="A1" s="1348" t="s">
        <v>2371</v>
      </c>
      <c r="B1" s="1349" t="s">
        <v>642</v>
      </c>
      <c r="C1" s="1562" t="s">
        <v>643</v>
      </c>
      <c r="D1" s="1562"/>
      <c r="E1" s="1560" t="s">
        <v>3</v>
      </c>
      <c r="F1" s="1560"/>
      <c r="G1" s="1561"/>
    </row>
    <row r="2" spans="1:7" ht="30" customHeight="1" x14ac:dyDescent="0.2">
      <c r="A2" s="701"/>
      <c r="B2" s="1353"/>
      <c r="C2" s="1563"/>
      <c r="D2" s="1563"/>
      <c r="E2" s="1350" t="s">
        <v>24</v>
      </c>
      <c r="F2" s="1350" t="s">
        <v>10</v>
      </c>
      <c r="G2" s="1351" t="s">
        <v>25</v>
      </c>
    </row>
    <row r="3" spans="1:7" ht="15" customHeight="1" x14ac:dyDescent="0.2">
      <c r="A3" s="1352" t="s">
        <v>645</v>
      </c>
      <c r="B3" s="1353">
        <v>11101</v>
      </c>
      <c r="C3" s="1565" t="s">
        <v>498</v>
      </c>
      <c r="D3" s="1565"/>
      <c r="E3" s="1350"/>
      <c r="F3" s="1354"/>
      <c r="G3" s="1351"/>
    </row>
    <row r="4" spans="1:7" ht="15" customHeight="1" x14ac:dyDescent="0.2">
      <c r="A4" s="701"/>
      <c r="B4" s="1353"/>
      <c r="C4" s="1377"/>
      <c r="D4" s="1376" t="s">
        <v>2525</v>
      </c>
      <c r="E4" s="28"/>
      <c r="F4" s="366"/>
      <c r="G4" s="1355">
        <v>169</v>
      </c>
    </row>
    <row r="5" spans="1:7" ht="15" customHeight="1" x14ac:dyDescent="0.2">
      <c r="A5" s="701"/>
      <c r="B5" s="1353">
        <v>11401</v>
      </c>
      <c r="C5" s="1565" t="s">
        <v>511</v>
      </c>
      <c r="D5" s="1565"/>
      <c r="E5" s="366"/>
      <c r="F5" s="366"/>
      <c r="G5" s="905"/>
    </row>
    <row r="6" spans="1:7" ht="15" customHeight="1" x14ac:dyDescent="0.2">
      <c r="A6" s="701"/>
      <c r="B6" s="1353"/>
      <c r="C6" s="1341"/>
      <c r="D6" s="367" t="s">
        <v>646</v>
      </c>
      <c r="E6" s="366">
        <v>2000</v>
      </c>
      <c r="F6" s="366">
        <v>2000</v>
      </c>
      <c r="G6" s="905">
        <v>3575</v>
      </c>
    </row>
    <row r="7" spans="1:7" ht="15" customHeight="1" x14ac:dyDescent="0.2">
      <c r="A7" s="701"/>
      <c r="B7" s="1353"/>
      <c r="C7" s="1341"/>
      <c r="D7" s="367" t="s">
        <v>647</v>
      </c>
      <c r="E7" s="366">
        <v>1000</v>
      </c>
      <c r="F7" s="366">
        <v>1000</v>
      </c>
      <c r="G7" s="905"/>
    </row>
    <row r="8" spans="1:7" ht="15" customHeight="1" x14ac:dyDescent="0.2">
      <c r="A8" s="1352" t="s">
        <v>645</v>
      </c>
      <c r="B8" s="1353"/>
      <c r="C8" s="1341"/>
      <c r="D8" s="367" t="s">
        <v>648</v>
      </c>
      <c r="E8" s="366">
        <v>2800</v>
      </c>
      <c r="F8" s="366">
        <v>2800</v>
      </c>
      <c r="G8" s="905"/>
    </row>
    <row r="9" spans="1:7" ht="15" customHeight="1" x14ac:dyDescent="0.2">
      <c r="A9" s="1352" t="s">
        <v>645</v>
      </c>
      <c r="B9" s="1353"/>
      <c r="C9" s="1341"/>
      <c r="D9" s="368" t="s">
        <v>649</v>
      </c>
      <c r="E9" s="366"/>
      <c r="F9" s="366">
        <v>10000</v>
      </c>
      <c r="G9" s="905"/>
    </row>
    <row r="10" spans="1:7" ht="15" customHeight="1" x14ac:dyDescent="0.2">
      <c r="A10" s="1352" t="s">
        <v>645</v>
      </c>
      <c r="B10" s="1353"/>
      <c r="C10" s="1341"/>
      <c r="D10" s="368" t="s">
        <v>650</v>
      </c>
      <c r="E10" s="366"/>
      <c r="F10" s="366">
        <v>3500</v>
      </c>
      <c r="G10" s="905">
        <v>3226</v>
      </c>
    </row>
    <row r="11" spans="1:7" ht="15" customHeight="1" x14ac:dyDescent="0.2">
      <c r="A11" s="1352" t="s">
        <v>645</v>
      </c>
      <c r="B11" s="1353"/>
      <c r="C11" s="1341"/>
      <c r="D11" s="368" t="s">
        <v>651</v>
      </c>
      <c r="E11" s="366"/>
      <c r="F11" s="366">
        <v>15000</v>
      </c>
      <c r="G11" s="905">
        <v>7270</v>
      </c>
    </row>
    <row r="12" spans="1:7" ht="15" customHeight="1" x14ac:dyDescent="0.2">
      <c r="A12" s="1352" t="s">
        <v>645</v>
      </c>
      <c r="B12" s="1353"/>
      <c r="C12" s="1341"/>
      <c r="D12" s="369" t="s">
        <v>652</v>
      </c>
      <c r="E12" s="366"/>
      <c r="F12" s="366">
        <v>22000</v>
      </c>
      <c r="G12" s="905"/>
    </row>
    <row r="13" spans="1:7" ht="15" customHeight="1" x14ac:dyDescent="0.2">
      <c r="A13" s="701"/>
      <c r="B13" s="1353" t="s">
        <v>265</v>
      </c>
      <c r="C13" s="1565" t="s">
        <v>513</v>
      </c>
      <c r="D13" s="1565"/>
      <c r="E13" s="366"/>
      <c r="F13" s="366"/>
      <c r="G13" s="905"/>
    </row>
    <row r="14" spans="1:7" ht="15" customHeight="1" x14ac:dyDescent="0.2">
      <c r="A14" s="1352" t="s">
        <v>656</v>
      </c>
      <c r="B14" s="1353"/>
      <c r="C14" s="1341"/>
      <c r="D14" s="367" t="s">
        <v>655</v>
      </c>
      <c r="E14" s="366">
        <v>300</v>
      </c>
      <c r="F14" s="366">
        <v>300</v>
      </c>
      <c r="G14" s="905"/>
    </row>
    <row r="15" spans="1:7" ht="15" customHeight="1" x14ac:dyDescent="0.2">
      <c r="A15" s="1352" t="s">
        <v>656</v>
      </c>
      <c r="B15" s="1353"/>
      <c r="C15" s="1341"/>
      <c r="D15" s="367" t="s">
        <v>657</v>
      </c>
      <c r="E15" s="366">
        <v>3000</v>
      </c>
      <c r="F15" s="366">
        <v>3000</v>
      </c>
      <c r="G15" s="905"/>
    </row>
    <row r="16" spans="1:7" ht="15" customHeight="1" x14ac:dyDescent="0.2">
      <c r="A16" s="1352" t="s">
        <v>645</v>
      </c>
      <c r="B16" s="1353"/>
      <c r="C16" s="1341"/>
      <c r="D16" s="367" t="s">
        <v>658</v>
      </c>
      <c r="E16" s="366">
        <v>2000</v>
      </c>
      <c r="F16" s="366">
        <v>2000</v>
      </c>
      <c r="G16" s="905"/>
    </row>
    <row r="17" spans="1:7" ht="15" customHeight="1" x14ac:dyDescent="0.2">
      <c r="A17" s="1352" t="s">
        <v>656</v>
      </c>
      <c r="B17" s="1353"/>
      <c r="C17" s="1341"/>
      <c r="D17" s="367" t="s">
        <v>659</v>
      </c>
      <c r="E17" s="366"/>
      <c r="F17" s="366">
        <v>63138</v>
      </c>
      <c r="G17" s="905">
        <v>63138</v>
      </c>
    </row>
    <row r="18" spans="1:7" ht="15" customHeight="1" x14ac:dyDescent="0.2">
      <c r="A18" s="1356"/>
      <c r="B18" s="1353">
        <v>11407</v>
      </c>
      <c r="C18" s="1565" t="s">
        <v>661</v>
      </c>
      <c r="D18" s="1565"/>
      <c r="E18" s="366"/>
      <c r="F18" s="366"/>
      <c r="G18" s="905"/>
    </row>
    <row r="19" spans="1:7" ht="15" customHeight="1" x14ac:dyDescent="0.2">
      <c r="A19" s="1352" t="s">
        <v>645</v>
      </c>
      <c r="B19" s="1353"/>
      <c r="C19" s="1341"/>
      <c r="D19" s="371" t="s">
        <v>662</v>
      </c>
      <c r="E19" s="366"/>
      <c r="F19" s="366">
        <v>999</v>
      </c>
      <c r="G19" s="905">
        <v>2664</v>
      </c>
    </row>
    <row r="20" spans="1:7" ht="15" customHeight="1" x14ac:dyDescent="0.2">
      <c r="A20" s="1352" t="s">
        <v>645</v>
      </c>
      <c r="B20" s="1353"/>
      <c r="C20" s="1341"/>
      <c r="D20" s="371" t="s">
        <v>663</v>
      </c>
      <c r="E20" s="366"/>
      <c r="F20" s="366">
        <v>4572</v>
      </c>
      <c r="G20" s="905">
        <v>2520</v>
      </c>
    </row>
    <row r="21" spans="1:7" ht="15" customHeight="1" x14ac:dyDescent="0.2">
      <c r="A21" s="1352" t="s">
        <v>656</v>
      </c>
      <c r="B21" s="1353"/>
      <c r="C21" s="1341"/>
      <c r="D21" s="371" t="s">
        <v>664</v>
      </c>
      <c r="E21" s="366"/>
      <c r="F21" s="366">
        <v>620</v>
      </c>
      <c r="G21" s="905">
        <v>582</v>
      </c>
    </row>
    <row r="22" spans="1:7" ht="15" customHeight="1" x14ac:dyDescent="0.2">
      <c r="A22" s="1356"/>
      <c r="B22" s="1353">
        <v>11502</v>
      </c>
      <c r="C22" s="1565" t="s">
        <v>519</v>
      </c>
      <c r="D22" s="1565"/>
      <c r="E22" s="366"/>
      <c r="F22" s="366"/>
      <c r="G22" s="905"/>
    </row>
    <row r="23" spans="1:7" ht="15" customHeight="1" x14ac:dyDescent="0.2">
      <c r="A23" s="1352" t="s">
        <v>645</v>
      </c>
      <c r="B23" s="1353"/>
      <c r="C23" s="1341"/>
      <c r="D23" s="367" t="s">
        <v>665</v>
      </c>
      <c r="E23" s="366">
        <v>16000</v>
      </c>
      <c r="F23" s="366">
        <v>16000</v>
      </c>
      <c r="G23" s="905"/>
    </row>
    <row r="24" spans="1:7" ht="15" customHeight="1" x14ac:dyDescent="0.2">
      <c r="A24" s="1352" t="s">
        <v>645</v>
      </c>
      <c r="B24" s="1353"/>
      <c r="C24" s="1341"/>
      <c r="D24" s="372" t="s">
        <v>666</v>
      </c>
      <c r="E24" s="366"/>
      <c r="F24" s="366">
        <v>15000</v>
      </c>
      <c r="G24" s="905"/>
    </row>
    <row r="25" spans="1:7" ht="15" customHeight="1" x14ac:dyDescent="0.2">
      <c r="A25" s="1352"/>
      <c r="B25" s="1353"/>
      <c r="C25" s="1341"/>
      <c r="D25" s="372" t="s">
        <v>2526</v>
      </c>
      <c r="E25" s="366"/>
      <c r="F25" s="366"/>
      <c r="G25" s="905">
        <v>-38</v>
      </c>
    </row>
    <row r="26" spans="1:7" ht="15" customHeight="1" x14ac:dyDescent="0.2">
      <c r="A26" s="1356"/>
      <c r="B26" s="1353">
        <v>11601</v>
      </c>
      <c r="C26" s="1565" t="s">
        <v>520</v>
      </c>
      <c r="D26" s="1565"/>
      <c r="E26" s="366"/>
      <c r="F26" s="366"/>
      <c r="G26" s="905"/>
    </row>
    <row r="27" spans="1:7" ht="15" customHeight="1" x14ac:dyDescent="0.2">
      <c r="A27" s="1352" t="s">
        <v>656</v>
      </c>
      <c r="B27" s="1353"/>
      <c r="C27" s="1341"/>
      <c r="D27" s="367" t="s">
        <v>667</v>
      </c>
      <c r="E27" s="366"/>
      <c r="F27" s="366">
        <v>89895</v>
      </c>
      <c r="G27" s="905">
        <v>88382</v>
      </c>
    </row>
    <row r="28" spans="1:7" ht="15" customHeight="1" x14ac:dyDescent="0.2">
      <c r="A28" s="1352" t="s">
        <v>645</v>
      </c>
      <c r="B28" s="1353"/>
      <c r="C28" s="1341"/>
      <c r="D28" s="367" t="s">
        <v>667</v>
      </c>
      <c r="E28" s="366">
        <v>245550</v>
      </c>
      <c r="F28" s="366">
        <v>2862804</v>
      </c>
      <c r="G28" s="905">
        <v>276162</v>
      </c>
    </row>
    <row r="29" spans="1:7" ht="15" customHeight="1" x14ac:dyDescent="0.2">
      <c r="A29" s="1356"/>
      <c r="B29" s="1353" t="s">
        <v>191</v>
      </c>
      <c r="C29" s="1565" t="s">
        <v>523</v>
      </c>
      <c r="D29" s="1565"/>
      <c r="E29" s="366"/>
      <c r="F29" s="366"/>
      <c r="G29" s="905"/>
    </row>
    <row r="30" spans="1:7" ht="15" customHeight="1" x14ac:dyDescent="0.2">
      <c r="A30" s="1352" t="s">
        <v>645</v>
      </c>
      <c r="B30" s="1353"/>
      <c r="C30" s="1341"/>
      <c r="D30" s="367" t="s">
        <v>668</v>
      </c>
      <c r="E30" s="366">
        <v>60000</v>
      </c>
      <c r="F30" s="366">
        <v>61986</v>
      </c>
      <c r="G30" s="905">
        <v>61985</v>
      </c>
    </row>
    <row r="31" spans="1:7" ht="15" customHeight="1" x14ac:dyDescent="0.2">
      <c r="A31" s="1352" t="s">
        <v>645</v>
      </c>
      <c r="B31" s="1353"/>
      <c r="C31" s="1341"/>
      <c r="D31" s="372" t="s">
        <v>669</v>
      </c>
      <c r="E31" s="366"/>
      <c r="F31" s="366">
        <v>500</v>
      </c>
      <c r="G31" s="905"/>
    </row>
    <row r="32" spans="1:7" ht="15" customHeight="1" x14ac:dyDescent="0.2">
      <c r="A32" s="1356"/>
      <c r="B32" s="1353">
        <v>11602</v>
      </c>
      <c r="C32" s="1565" t="s">
        <v>524</v>
      </c>
      <c r="D32" s="1565"/>
      <c r="E32" s="366"/>
      <c r="F32" s="366"/>
      <c r="G32" s="905"/>
    </row>
    <row r="33" spans="1:7" ht="15" customHeight="1" x14ac:dyDescent="0.2">
      <c r="A33" s="1352" t="s">
        <v>656</v>
      </c>
      <c r="B33" s="1353"/>
      <c r="C33" s="1341"/>
      <c r="D33" s="367" t="s">
        <v>667</v>
      </c>
      <c r="E33" s="366"/>
      <c r="F33" s="366"/>
      <c r="G33" s="905"/>
    </row>
    <row r="34" spans="1:7" ht="15" customHeight="1" x14ac:dyDescent="0.2">
      <c r="A34" s="1352" t="s">
        <v>645</v>
      </c>
      <c r="B34" s="1353"/>
      <c r="C34" s="1341"/>
      <c r="D34" s="367" t="s">
        <v>667</v>
      </c>
      <c r="E34" s="366">
        <v>7500</v>
      </c>
      <c r="F34" s="366">
        <v>288202</v>
      </c>
      <c r="G34" s="905">
        <v>275684</v>
      </c>
    </row>
    <row r="35" spans="1:7" ht="15" customHeight="1" x14ac:dyDescent="0.2">
      <c r="A35" s="1356"/>
      <c r="B35" s="1353">
        <v>11603</v>
      </c>
      <c r="C35" s="1565" t="s">
        <v>525</v>
      </c>
      <c r="D35" s="1565"/>
      <c r="E35" s="366"/>
      <c r="F35" s="366"/>
      <c r="G35" s="905"/>
    </row>
    <row r="36" spans="1:7" ht="15" customHeight="1" x14ac:dyDescent="0.2">
      <c r="A36" s="1352" t="s">
        <v>656</v>
      </c>
      <c r="B36" s="1353"/>
      <c r="C36" s="1341"/>
      <c r="D36" s="367" t="s">
        <v>667</v>
      </c>
      <c r="E36" s="366"/>
      <c r="F36" s="366"/>
      <c r="G36" s="905"/>
    </row>
    <row r="37" spans="1:7" ht="15" customHeight="1" x14ac:dyDescent="0.2">
      <c r="A37" s="1352" t="s">
        <v>645</v>
      </c>
      <c r="B37" s="1353"/>
      <c r="C37" s="1341"/>
      <c r="D37" s="367" t="s">
        <v>667</v>
      </c>
      <c r="E37" s="366"/>
      <c r="F37" s="366">
        <v>1455</v>
      </c>
      <c r="G37" s="905"/>
    </row>
    <row r="38" spans="1:7" ht="15" customHeight="1" x14ac:dyDescent="0.2">
      <c r="A38" s="1356"/>
      <c r="B38" s="1353">
        <v>11604</v>
      </c>
      <c r="C38" s="1565" t="s">
        <v>670</v>
      </c>
      <c r="D38" s="1565"/>
      <c r="E38" s="366"/>
      <c r="F38" s="366"/>
      <c r="G38" s="905"/>
    </row>
    <row r="39" spans="1:7" ht="15" customHeight="1" x14ac:dyDescent="0.2">
      <c r="A39" s="1352" t="s">
        <v>656</v>
      </c>
      <c r="B39" s="1353"/>
      <c r="C39" s="1341"/>
      <c r="D39" s="367" t="s">
        <v>667</v>
      </c>
      <c r="E39" s="366"/>
      <c r="F39" s="366"/>
      <c r="G39" s="905"/>
    </row>
    <row r="40" spans="1:7" ht="15" customHeight="1" x14ac:dyDescent="0.2">
      <c r="A40" s="1352" t="s">
        <v>645</v>
      </c>
      <c r="B40" s="1353"/>
      <c r="C40" s="1341"/>
      <c r="D40" s="367" t="s">
        <v>667</v>
      </c>
      <c r="E40" s="366">
        <v>79500</v>
      </c>
      <c r="F40" s="366">
        <v>110271</v>
      </c>
      <c r="G40" s="905"/>
    </row>
    <row r="41" spans="1:7" ht="15" customHeight="1" x14ac:dyDescent="0.2">
      <c r="A41" s="1356"/>
      <c r="B41" s="1353">
        <v>11605</v>
      </c>
      <c r="C41" s="1565" t="s">
        <v>527</v>
      </c>
      <c r="D41" s="1565"/>
      <c r="E41" s="366"/>
      <c r="F41" s="366"/>
      <c r="G41" s="905"/>
    </row>
    <row r="42" spans="1:7" ht="15" customHeight="1" x14ac:dyDescent="0.2">
      <c r="A42" s="1352" t="s">
        <v>656</v>
      </c>
      <c r="B42" s="1353"/>
      <c r="C42" s="1341"/>
      <c r="D42" s="367" t="s">
        <v>667</v>
      </c>
      <c r="E42" s="366"/>
      <c r="F42" s="366"/>
      <c r="G42" s="905"/>
    </row>
    <row r="43" spans="1:7" ht="15" customHeight="1" x14ac:dyDescent="0.2">
      <c r="A43" s="1352" t="s">
        <v>645</v>
      </c>
      <c r="B43" s="1353"/>
      <c r="C43" s="1341"/>
      <c r="D43" s="367" t="s">
        <v>667</v>
      </c>
      <c r="E43" s="366">
        <v>25000</v>
      </c>
      <c r="F43" s="366">
        <v>24791</v>
      </c>
      <c r="G43" s="905"/>
    </row>
    <row r="44" spans="1:7" ht="15" customHeight="1" x14ac:dyDescent="0.2">
      <c r="A44" s="701"/>
      <c r="B44" s="1353">
        <v>11703</v>
      </c>
      <c r="C44" s="1567" t="s">
        <v>530</v>
      </c>
      <c r="D44" s="1567"/>
      <c r="E44" s="366"/>
      <c r="F44" s="366"/>
      <c r="G44" s="905"/>
    </row>
    <row r="45" spans="1:7" ht="15" customHeight="1" x14ac:dyDescent="0.2">
      <c r="A45" s="1352" t="s">
        <v>645</v>
      </c>
      <c r="B45" s="1353"/>
      <c r="C45" s="1341"/>
      <c r="D45" s="373" t="s">
        <v>671</v>
      </c>
      <c r="E45" s="366">
        <v>200</v>
      </c>
      <c r="F45" s="366">
        <v>200</v>
      </c>
      <c r="G45" s="905"/>
    </row>
    <row r="46" spans="1:7" ht="15" customHeight="1" x14ac:dyDescent="0.2">
      <c r="A46" s="1352" t="s">
        <v>645</v>
      </c>
      <c r="B46" s="1353"/>
      <c r="C46" s="1341"/>
      <c r="D46" s="373" t="s">
        <v>672</v>
      </c>
      <c r="E46" s="366">
        <v>1500</v>
      </c>
      <c r="F46" s="366">
        <v>1500</v>
      </c>
      <c r="G46" s="905"/>
    </row>
    <row r="47" spans="1:7" ht="15" customHeight="1" x14ac:dyDescent="0.2">
      <c r="A47" s="701"/>
      <c r="B47" s="1353">
        <v>11704</v>
      </c>
      <c r="C47" s="1567" t="s">
        <v>531</v>
      </c>
      <c r="D47" s="1567"/>
      <c r="E47" s="366"/>
      <c r="F47" s="366"/>
      <c r="G47" s="905"/>
    </row>
    <row r="48" spans="1:7" ht="15" customHeight="1" x14ac:dyDescent="0.2">
      <c r="A48" s="1352" t="s">
        <v>645</v>
      </c>
      <c r="B48" s="1353"/>
      <c r="C48" s="1341"/>
      <c r="D48" s="374" t="s">
        <v>673</v>
      </c>
      <c r="E48" s="366">
        <v>1000</v>
      </c>
      <c r="F48" s="366">
        <v>1700</v>
      </c>
      <c r="G48" s="905"/>
    </row>
    <row r="49" spans="1:7" ht="15" customHeight="1" x14ac:dyDescent="0.2">
      <c r="A49" s="1352" t="s">
        <v>645</v>
      </c>
      <c r="B49" s="1353"/>
      <c r="C49" s="1341"/>
      <c r="D49" s="374" t="s">
        <v>674</v>
      </c>
      <c r="E49" s="366">
        <v>4000</v>
      </c>
      <c r="F49" s="366">
        <v>11462</v>
      </c>
      <c r="G49" s="905">
        <v>11051</v>
      </c>
    </row>
    <row r="50" spans="1:7" ht="15" customHeight="1" x14ac:dyDescent="0.2">
      <c r="A50" s="1352" t="s">
        <v>645</v>
      </c>
      <c r="B50" s="1353"/>
      <c r="C50" s="1341"/>
      <c r="D50" s="373" t="s">
        <v>675</v>
      </c>
      <c r="E50" s="366">
        <v>5000</v>
      </c>
      <c r="F50" s="366">
        <v>50</v>
      </c>
      <c r="G50" s="905"/>
    </row>
    <row r="51" spans="1:7" ht="15" customHeight="1" x14ac:dyDescent="0.2">
      <c r="A51" s="1352" t="s">
        <v>645</v>
      </c>
      <c r="B51" s="1353"/>
      <c r="C51" s="1341"/>
      <c r="D51" s="373" t="s">
        <v>676</v>
      </c>
      <c r="E51" s="366"/>
      <c r="F51" s="366">
        <v>6128</v>
      </c>
      <c r="G51" s="905">
        <v>6805</v>
      </c>
    </row>
    <row r="52" spans="1:7" ht="15" customHeight="1" x14ac:dyDescent="0.2">
      <c r="A52" s="1352" t="s">
        <v>645</v>
      </c>
      <c r="B52" s="1353"/>
      <c r="C52" s="1341"/>
      <c r="D52" s="375" t="s">
        <v>677</v>
      </c>
      <c r="E52" s="366"/>
      <c r="F52" s="366">
        <v>229603</v>
      </c>
      <c r="G52" s="905"/>
    </row>
    <row r="53" spans="1:7" ht="15" customHeight="1" x14ac:dyDescent="0.2">
      <c r="A53" s="1352" t="s">
        <v>645</v>
      </c>
      <c r="B53" s="1353"/>
      <c r="C53" s="1341"/>
      <c r="D53" s="375" t="s">
        <v>678</v>
      </c>
      <c r="E53" s="366"/>
      <c r="F53" s="366">
        <v>404</v>
      </c>
      <c r="G53" s="905">
        <v>404</v>
      </c>
    </row>
    <row r="54" spans="1:7" ht="15" customHeight="1" x14ac:dyDescent="0.2">
      <c r="A54" s="1352" t="s">
        <v>645</v>
      </c>
      <c r="B54" s="1353"/>
      <c r="C54" s="1341"/>
      <c r="D54" s="375" t="s">
        <v>679</v>
      </c>
      <c r="E54" s="366"/>
      <c r="F54" s="366">
        <v>903</v>
      </c>
      <c r="G54" s="905"/>
    </row>
    <row r="55" spans="1:7" ht="15" customHeight="1" x14ac:dyDescent="0.2">
      <c r="A55" s="701"/>
      <c r="B55" s="1353" t="s">
        <v>481</v>
      </c>
      <c r="C55" s="1567" t="s">
        <v>534</v>
      </c>
      <c r="D55" s="1567"/>
      <c r="E55" s="366"/>
      <c r="F55" s="366"/>
      <c r="G55" s="905"/>
    </row>
    <row r="56" spans="1:7" ht="15" customHeight="1" thickBot="1" x14ac:dyDescent="0.25">
      <c r="A56" s="1359" t="s">
        <v>656</v>
      </c>
      <c r="B56" s="1360"/>
      <c r="C56" s="1343"/>
      <c r="D56" s="1370" t="s">
        <v>680</v>
      </c>
      <c r="E56" s="1345"/>
      <c r="F56" s="1345">
        <v>9000</v>
      </c>
      <c r="G56" s="1361">
        <v>2160</v>
      </c>
    </row>
    <row r="57" spans="1:7" ht="19.899999999999999" customHeight="1" thickBot="1" x14ac:dyDescent="0.25">
      <c r="A57" s="1364"/>
      <c r="B57" s="1365"/>
      <c r="C57" s="1372"/>
      <c r="D57" s="768" t="s">
        <v>681</v>
      </c>
      <c r="E57" s="506">
        <f>SUM(E4:E56)</f>
        <v>456350</v>
      </c>
      <c r="F57" s="506">
        <f t="shared" ref="F57:G57" si="0">SUM(F4:F56)</f>
        <v>3862783</v>
      </c>
      <c r="G57" s="507">
        <f t="shared" si="0"/>
        <v>805739</v>
      </c>
    </row>
    <row r="58" spans="1:7" ht="15" customHeight="1" x14ac:dyDescent="0.2">
      <c r="A58" s="1362"/>
      <c r="B58" s="1363"/>
      <c r="C58" s="1564" t="s">
        <v>2372</v>
      </c>
      <c r="D58" s="1564"/>
      <c r="E58" s="486"/>
      <c r="F58" s="486"/>
      <c r="G58" s="932"/>
    </row>
    <row r="59" spans="1:7" ht="15" customHeight="1" x14ac:dyDescent="0.2">
      <c r="A59" s="1357"/>
      <c r="B59" s="1358">
        <v>12200</v>
      </c>
      <c r="C59" s="1559" t="s">
        <v>712</v>
      </c>
      <c r="D59" s="1559"/>
      <c r="E59" s="365"/>
      <c r="F59" s="365"/>
      <c r="G59" s="903"/>
    </row>
    <row r="60" spans="1:7" ht="15" customHeight="1" x14ac:dyDescent="0.2">
      <c r="A60" s="1356"/>
      <c r="B60" s="1353" t="s">
        <v>483</v>
      </c>
      <c r="C60" s="1565" t="s">
        <v>539</v>
      </c>
      <c r="D60" s="1565"/>
      <c r="E60" s="366"/>
      <c r="F60" s="366"/>
      <c r="G60" s="905"/>
    </row>
    <row r="61" spans="1:7" ht="15" customHeight="1" x14ac:dyDescent="0.2">
      <c r="A61" s="1352" t="s">
        <v>656</v>
      </c>
      <c r="B61" s="1353"/>
      <c r="C61" s="1341"/>
      <c r="D61" s="367" t="s">
        <v>2373</v>
      </c>
      <c r="E61" s="366">
        <v>10000</v>
      </c>
      <c r="F61" s="366">
        <v>10000</v>
      </c>
      <c r="G61" s="905">
        <v>9376</v>
      </c>
    </row>
    <row r="62" spans="1:7" ht="15" customHeight="1" x14ac:dyDescent="0.2">
      <c r="A62" s="1352" t="s">
        <v>656</v>
      </c>
      <c r="B62" s="1353"/>
      <c r="C62" s="1341"/>
      <c r="D62" s="367" t="s">
        <v>2374</v>
      </c>
      <c r="E62" s="366">
        <v>3500</v>
      </c>
      <c r="F62" s="366">
        <v>3500</v>
      </c>
      <c r="G62" s="905">
        <v>137</v>
      </c>
    </row>
    <row r="63" spans="1:7" ht="15" customHeight="1" x14ac:dyDescent="0.2">
      <c r="A63" s="1352" t="s">
        <v>656</v>
      </c>
      <c r="B63" s="1353"/>
      <c r="C63" s="1341"/>
      <c r="D63" s="367" t="s">
        <v>2376</v>
      </c>
      <c r="E63" s="366"/>
      <c r="F63" s="366">
        <v>116</v>
      </c>
      <c r="G63" s="905"/>
    </row>
    <row r="64" spans="1:7" ht="15" customHeight="1" x14ac:dyDescent="0.2">
      <c r="A64" s="1352" t="s">
        <v>656</v>
      </c>
      <c r="B64" s="1353"/>
      <c r="C64" s="1341"/>
      <c r="D64" s="372" t="s">
        <v>2377</v>
      </c>
      <c r="E64" s="366"/>
      <c r="F64" s="366">
        <v>10000</v>
      </c>
      <c r="G64" s="905">
        <v>4861</v>
      </c>
    </row>
    <row r="65" spans="1:7" ht="15" customHeight="1" x14ac:dyDescent="0.2">
      <c r="A65" s="1356"/>
      <c r="B65" s="1353" t="s">
        <v>484</v>
      </c>
      <c r="C65" s="1559" t="s">
        <v>540</v>
      </c>
      <c r="D65" s="1559"/>
      <c r="E65" s="366"/>
      <c r="F65" s="366"/>
      <c r="G65" s="905"/>
    </row>
    <row r="66" spans="1:7" ht="15" customHeight="1" x14ac:dyDescent="0.2">
      <c r="A66" s="1352" t="s">
        <v>656</v>
      </c>
      <c r="B66" s="1353"/>
      <c r="C66" s="1341"/>
      <c r="D66" s="1342" t="s">
        <v>2379</v>
      </c>
      <c r="E66" s="366">
        <v>700</v>
      </c>
      <c r="F66" s="366">
        <v>700</v>
      </c>
      <c r="G66" s="905"/>
    </row>
    <row r="67" spans="1:7" ht="15" customHeight="1" x14ac:dyDescent="0.2">
      <c r="A67" s="1352" t="s">
        <v>656</v>
      </c>
      <c r="B67" s="1353"/>
      <c r="C67" s="1341"/>
      <c r="D67" s="1342" t="s">
        <v>2380</v>
      </c>
      <c r="E67" s="366">
        <v>500</v>
      </c>
      <c r="F67" s="366">
        <v>500</v>
      </c>
      <c r="G67" s="905"/>
    </row>
    <row r="68" spans="1:7" ht="15" customHeight="1" x14ac:dyDescent="0.2">
      <c r="A68" s="1352" t="s">
        <v>656</v>
      </c>
      <c r="B68" s="1353"/>
      <c r="C68" s="1341"/>
      <c r="D68" s="1342" t="s">
        <v>2381</v>
      </c>
      <c r="E68" s="366">
        <v>2000</v>
      </c>
      <c r="F68" s="366">
        <v>2000</v>
      </c>
      <c r="G68" s="905"/>
    </row>
    <row r="69" spans="1:7" ht="15" customHeight="1" x14ac:dyDescent="0.2">
      <c r="A69" s="1352" t="s">
        <v>656</v>
      </c>
      <c r="B69" s="1353"/>
      <c r="C69" s="1341"/>
      <c r="D69" s="1342" t="s">
        <v>2382</v>
      </c>
      <c r="E69" s="366">
        <v>1500</v>
      </c>
      <c r="F69" s="366">
        <v>1500</v>
      </c>
      <c r="G69" s="905"/>
    </row>
    <row r="70" spans="1:7" ht="15" customHeight="1" x14ac:dyDescent="0.2">
      <c r="A70" s="1352" t="s">
        <v>656</v>
      </c>
      <c r="B70" s="1353"/>
      <c r="C70" s="1341"/>
      <c r="D70" s="1342" t="s">
        <v>2383</v>
      </c>
      <c r="E70" s="366">
        <v>200</v>
      </c>
      <c r="F70" s="366">
        <v>200</v>
      </c>
      <c r="G70" s="905"/>
    </row>
    <row r="71" spans="1:7" ht="15" customHeight="1" x14ac:dyDescent="0.2">
      <c r="A71" s="1352" t="s">
        <v>656</v>
      </c>
      <c r="B71" s="1353"/>
      <c r="C71" s="1341"/>
      <c r="D71" s="1342" t="s">
        <v>2384</v>
      </c>
      <c r="E71" s="366">
        <v>4000</v>
      </c>
      <c r="F71" s="366">
        <v>4000</v>
      </c>
      <c r="G71" s="905">
        <v>4000</v>
      </c>
    </row>
    <row r="72" spans="1:7" ht="15" customHeight="1" x14ac:dyDescent="0.2">
      <c r="A72" s="1352" t="s">
        <v>656</v>
      </c>
      <c r="B72" s="1353"/>
      <c r="C72" s="1341"/>
      <c r="D72" s="1342" t="s">
        <v>2385</v>
      </c>
      <c r="E72" s="366">
        <v>1500</v>
      </c>
      <c r="F72" s="366">
        <v>1500</v>
      </c>
      <c r="G72" s="905"/>
    </row>
    <row r="73" spans="1:7" ht="15" customHeight="1" x14ac:dyDescent="0.2">
      <c r="A73" s="1352" t="s">
        <v>656</v>
      </c>
      <c r="B73" s="1353"/>
      <c r="C73" s="1341"/>
      <c r="D73" s="372" t="s">
        <v>2386</v>
      </c>
      <c r="E73" s="366"/>
      <c r="F73" s="366">
        <v>3500</v>
      </c>
      <c r="G73" s="905"/>
    </row>
    <row r="74" spans="1:7" ht="15" customHeight="1" x14ac:dyDescent="0.2">
      <c r="A74" s="1352" t="s">
        <v>656</v>
      </c>
      <c r="B74" s="1353"/>
      <c r="C74" s="1341"/>
      <c r="D74" s="372" t="s">
        <v>2387</v>
      </c>
      <c r="E74" s="366"/>
      <c r="F74" s="366">
        <v>1500</v>
      </c>
      <c r="G74" s="905"/>
    </row>
    <row r="75" spans="1:7" ht="15" customHeight="1" x14ac:dyDescent="0.2">
      <c r="A75" s="1352" t="s">
        <v>656</v>
      </c>
      <c r="B75" s="1353"/>
      <c r="C75" s="1341"/>
      <c r="D75" s="372" t="s">
        <v>2388</v>
      </c>
      <c r="E75" s="366"/>
      <c r="F75" s="366">
        <v>700</v>
      </c>
      <c r="G75" s="905">
        <v>508</v>
      </c>
    </row>
    <row r="76" spans="1:7" ht="15" customHeight="1" x14ac:dyDescent="0.2">
      <c r="A76" s="1352" t="s">
        <v>656</v>
      </c>
      <c r="B76" s="1353"/>
      <c r="C76" s="1341"/>
      <c r="D76" s="372" t="s">
        <v>2389</v>
      </c>
      <c r="E76" s="366"/>
      <c r="F76" s="366">
        <v>3500</v>
      </c>
      <c r="G76" s="905"/>
    </row>
    <row r="77" spans="1:7" ht="15" customHeight="1" x14ac:dyDescent="0.2">
      <c r="A77" s="1352" t="s">
        <v>656</v>
      </c>
      <c r="B77" s="1353"/>
      <c r="C77" s="1341"/>
      <c r="D77" s="372" t="s">
        <v>2390</v>
      </c>
      <c r="E77" s="366"/>
      <c r="F77" s="366">
        <v>400</v>
      </c>
      <c r="G77" s="905"/>
    </row>
    <row r="78" spans="1:7" ht="15" customHeight="1" x14ac:dyDescent="0.2">
      <c r="A78" s="1352" t="s">
        <v>656</v>
      </c>
      <c r="B78" s="1353"/>
      <c r="C78" s="1341"/>
      <c r="D78" s="372" t="s">
        <v>2391</v>
      </c>
      <c r="E78" s="366"/>
      <c r="F78" s="366">
        <v>1800</v>
      </c>
      <c r="G78" s="905"/>
    </row>
    <row r="79" spans="1:7" ht="15" customHeight="1" x14ac:dyDescent="0.2">
      <c r="A79" s="1352" t="s">
        <v>656</v>
      </c>
      <c r="B79" s="1353"/>
      <c r="C79" s="1341"/>
      <c r="D79" s="372" t="s">
        <v>2392</v>
      </c>
      <c r="E79" s="366"/>
      <c r="F79" s="366">
        <v>6000</v>
      </c>
      <c r="G79" s="905">
        <v>3088</v>
      </c>
    </row>
    <row r="80" spans="1:7" ht="15" customHeight="1" x14ac:dyDescent="0.2">
      <c r="A80" s="1352" t="s">
        <v>656</v>
      </c>
      <c r="B80" s="1353"/>
      <c r="C80" s="1341"/>
      <c r="D80" s="372" t="s">
        <v>2393</v>
      </c>
      <c r="E80" s="366"/>
      <c r="F80" s="366">
        <v>10000</v>
      </c>
      <c r="G80" s="905">
        <v>10000</v>
      </c>
    </row>
    <row r="81" spans="1:7" ht="15" customHeight="1" x14ac:dyDescent="0.2">
      <c r="A81" s="1352" t="s">
        <v>656</v>
      </c>
      <c r="B81" s="1353"/>
      <c r="C81" s="1341"/>
      <c r="D81" s="372" t="s">
        <v>2394</v>
      </c>
      <c r="E81" s="366"/>
      <c r="F81" s="366">
        <v>1600</v>
      </c>
      <c r="G81" s="905">
        <v>1978</v>
      </c>
    </row>
    <row r="82" spans="1:7" ht="15" customHeight="1" x14ac:dyDescent="0.2">
      <c r="A82" s="1352" t="s">
        <v>656</v>
      </c>
      <c r="B82" s="1353"/>
      <c r="C82" s="1341"/>
      <c r="D82" s="372" t="s">
        <v>2395</v>
      </c>
      <c r="E82" s="366"/>
      <c r="F82" s="366">
        <v>3607</v>
      </c>
      <c r="G82" s="905"/>
    </row>
    <row r="83" spans="1:7" ht="15" customHeight="1" x14ac:dyDescent="0.2">
      <c r="A83" s="1352" t="s">
        <v>656</v>
      </c>
      <c r="B83" s="1353"/>
      <c r="C83" s="1341"/>
      <c r="D83" s="372" t="s">
        <v>2396</v>
      </c>
      <c r="E83" s="366"/>
      <c r="F83" s="366">
        <v>4110</v>
      </c>
      <c r="G83" s="905"/>
    </row>
    <row r="84" spans="1:7" ht="15" customHeight="1" x14ac:dyDescent="0.2">
      <c r="A84" s="1356"/>
      <c r="B84" s="1353" t="s">
        <v>485</v>
      </c>
      <c r="C84" s="1559" t="s">
        <v>541</v>
      </c>
      <c r="D84" s="1559"/>
      <c r="E84" s="366"/>
      <c r="F84" s="366"/>
      <c r="G84" s="905"/>
    </row>
    <row r="85" spans="1:7" ht="15" customHeight="1" x14ac:dyDescent="0.2">
      <c r="A85" s="1352" t="s">
        <v>656</v>
      </c>
      <c r="B85" s="1353"/>
      <c r="C85" s="1341"/>
      <c r="D85" s="1342" t="s">
        <v>2397</v>
      </c>
      <c r="E85" s="366">
        <v>800</v>
      </c>
      <c r="F85" s="366">
        <v>800</v>
      </c>
      <c r="G85" s="905">
        <v>777</v>
      </c>
    </row>
    <row r="86" spans="1:7" ht="15" customHeight="1" x14ac:dyDescent="0.2">
      <c r="A86" s="1356"/>
      <c r="B86" s="1353"/>
      <c r="C86" s="1341"/>
      <c r="D86" s="1342" t="s">
        <v>2398</v>
      </c>
      <c r="E86" s="366"/>
      <c r="F86" s="366">
        <v>310</v>
      </c>
      <c r="G86" s="905">
        <v>333</v>
      </c>
    </row>
    <row r="87" spans="1:7" ht="15" customHeight="1" x14ac:dyDescent="0.2">
      <c r="A87" s="1356"/>
      <c r="B87" s="1353" t="s">
        <v>486</v>
      </c>
      <c r="C87" s="1559" t="s">
        <v>542</v>
      </c>
      <c r="D87" s="1559"/>
      <c r="E87" s="366"/>
      <c r="F87" s="366"/>
      <c r="G87" s="905"/>
    </row>
    <row r="88" spans="1:7" ht="15" customHeight="1" x14ac:dyDescent="0.2">
      <c r="A88" s="1352" t="s">
        <v>656</v>
      </c>
      <c r="B88" s="1353"/>
      <c r="C88" s="1341"/>
      <c r="D88" s="1342" t="s">
        <v>2400</v>
      </c>
      <c r="E88" s="366">
        <v>2500</v>
      </c>
      <c r="F88" s="366">
        <v>2500</v>
      </c>
      <c r="G88" s="905">
        <v>24</v>
      </c>
    </row>
    <row r="89" spans="1:7" ht="15" customHeight="1" x14ac:dyDescent="0.2">
      <c r="A89" s="1356"/>
      <c r="B89" s="1353">
        <v>12203</v>
      </c>
      <c r="C89" s="1559" t="s">
        <v>2401</v>
      </c>
      <c r="D89" s="1559"/>
      <c r="E89" s="366"/>
      <c r="F89" s="366"/>
      <c r="G89" s="905"/>
    </row>
    <row r="90" spans="1:7" ht="15" customHeight="1" x14ac:dyDescent="0.2">
      <c r="A90" s="1352" t="s">
        <v>656</v>
      </c>
      <c r="B90" s="1353"/>
      <c r="C90" s="1341"/>
      <c r="D90" s="367" t="s">
        <v>2402</v>
      </c>
      <c r="E90" s="366">
        <v>2000</v>
      </c>
      <c r="F90" s="366">
        <v>2000</v>
      </c>
      <c r="G90" s="905">
        <v>1962</v>
      </c>
    </row>
    <row r="91" spans="1:7" ht="15" customHeight="1" x14ac:dyDescent="0.2">
      <c r="A91" s="1352" t="s">
        <v>656</v>
      </c>
      <c r="B91" s="1353"/>
      <c r="C91" s="1341"/>
      <c r="D91" s="372" t="s">
        <v>2403</v>
      </c>
      <c r="E91" s="366"/>
      <c r="F91" s="366">
        <v>2500</v>
      </c>
      <c r="G91" s="905">
        <v>2362</v>
      </c>
    </row>
    <row r="92" spans="1:7" ht="15" customHeight="1" x14ac:dyDescent="0.2">
      <c r="A92" s="1352" t="s">
        <v>656</v>
      </c>
      <c r="B92" s="1353"/>
      <c r="C92" s="1341"/>
      <c r="D92" s="372" t="s">
        <v>2404</v>
      </c>
      <c r="E92" s="366"/>
      <c r="F92" s="366">
        <v>600</v>
      </c>
      <c r="G92" s="905"/>
    </row>
    <row r="93" spans="1:7" ht="15" customHeight="1" x14ac:dyDescent="0.2">
      <c r="A93" s="1352" t="s">
        <v>656</v>
      </c>
      <c r="B93" s="1353"/>
      <c r="C93" s="1341"/>
      <c r="D93" s="372" t="s">
        <v>2405</v>
      </c>
      <c r="E93" s="366"/>
      <c r="F93" s="366">
        <v>500</v>
      </c>
      <c r="G93" s="905">
        <v>40</v>
      </c>
    </row>
    <row r="94" spans="1:7" ht="15" customHeight="1" x14ac:dyDescent="0.2">
      <c r="A94" s="1352" t="s">
        <v>656</v>
      </c>
      <c r="B94" s="1353"/>
      <c r="C94" s="1341"/>
      <c r="D94" s="372" t="s">
        <v>2406</v>
      </c>
      <c r="E94" s="366"/>
      <c r="F94" s="366">
        <v>1050</v>
      </c>
      <c r="G94" s="905">
        <v>891</v>
      </c>
    </row>
    <row r="95" spans="1:7" ht="15" customHeight="1" x14ac:dyDescent="0.2">
      <c r="A95" s="1352" t="s">
        <v>656</v>
      </c>
      <c r="B95" s="1353"/>
      <c r="C95" s="1341"/>
      <c r="D95" s="372" t="s">
        <v>2407</v>
      </c>
      <c r="E95" s="366"/>
      <c r="F95" s="366">
        <v>2000</v>
      </c>
      <c r="G95" s="905">
        <v>2430</v>
      </c>
    </row>
    <row r="96" spans="1:7" ht="15" customHeight="1" x14ac:dyDescent="0.2">
      <c r="A96" s="1352" t="s">
        <v>656</v>
      </c>
      <c r="B96" s="1353"/>
      <c r="C96" s="1559" t="s">
        <v>1358</v>
      </c>
      <c r="D96" s="1559"/>
      <c r="E96" s="366"/>
      <c r="F96" s="366"/>
      <c r="G96" s="905"/>
    </row>
    <row r="97" spans="1:7" ht="15" customHeight="1" x14ac:dyDescent="0.2">
      <c r="A97" s="1352"/>
      <c r="B97" s="1353">
        <v>40101</v>
      </c>
      <c r="C97" s="1373"/>
      <c r="D97" s="1331" t="s">
        <v>2408</v>
      </c>
      <c r="E97" s="366"/>
      <c r="F97" s="366"/>
      <c r="G97" s="905"/>
    </row>
    <row r="98" spans="1:7" ht="15" customHeight="1" x14ac:dyDescent="0.2">
      <c r="A98" s="1352" t="s">
        <v>645</v>
      </c>
      <c r="B98" s="1353"/>
      <c r="C98" s="1373"/>
      <c r="D98" s="1342" t="s">
        <v>2409</v>
      </c>
      <c r="E98" s="366"/>
      <c r="F98" s="366">
        <v>2200</v>
      </c>
      <c r="G98" s="905">
        <v>2192</v>
      </c>
    </row>
    <row r="99" spans="1:7" ht="15" customHeight="1" x14ac:dyDescent="0.2">
      <c r="A99" s="1356"/>
      <c r="B99" s="1353" t="s">
        <v>488</v>
      </c>
      <c r="C99" s="1559" t="s">
        <v>2410</v>
      </c>
      <c r="D99" s="1559"/>
      <c r="E99" s="366"/>
      <c r="F99" s="366"/>
      <c r="G99" s="905"/>
    </row>
    <row r="100" spans="1:7" ht="15" customHeight="1" x14ac:dyDescent="0.2">
      <c r="A100" s="1352" t="s">
        <v>656</v>
      </c>
      <c r="B100" s="1353"/>
      <c r="C100" s="1341"/>
      <c r="D100" s="1342" t="s">
        <v>2400</v>
      </c>
      <c r="E100" s="366">
        <v>1000</v>
      </c>
      <c r="F100" s="366">
        <v>850</v>
      </c>
      <c r="G100" s="905">
        <v>805</v>
      </c>
    </row>
    <row r="101" spans="1:7" ht="15" customHeight="1" x14ac:dyDescent="0.2">
      <c r="A101" s="1352" t="s">
        <v>656</v>
      </c>
      <c r="B101" s="1353"/>
      <c r="C101" s="1341"/>
      <c r="D101" s="370" t="s">
        <v>2411</v>
      </c>
      <c r="E101" s="366"/>
      <c r="F101" s="366">
        <v>510</v>
      </c>
      <c r="G101" s="905">
        <v>510</v>
      </c>
    </row>
    <row r="102" spans="1:7" ht="15" customHeight="1" x14ac:dyDescent="0.2">
      <c r="A102" s="1352" t="s">
        <v>656</v>
      </c>
      <c r="B102" s="1353"/>
      <c r="C102" s="1341"/>
      <c r="D102" s="370" t="s">
        <v>2412</v>
      </c>
      <c r="E102" s="366"/>
      <c r="F102" s="366">
        <v>300</v>
      </c>
      <c r="G102" s="905">
        <v>300</v>
      </c>
    </row>
    <row r="103" spans="1:7" ht="15" customHeight="1" x14ac:dyDescent="0.2">
      <c r="A103" s="1356"/>
      <c r="B103" s="1353" t="s">
        <v>489</v>
      </c>
      <c r="C103" s="1559" t="s">
        <v>547</v>
      </c>
      <c r="D103" s="1559"/>
      <c r="E103" s="366"/>
      <c r="F103" s="366"/>
      <c r="G103" s="905"/>
    </row>
    <row r="104" spans="1:7" ht="15" customHeight="1" x14ac:dyDescent="0.2">
      <c r="A104" s="1352" t="s">
        <v>656</v>
      </c>
      <c r="B104" s="1353"/>
      <c r="C104" s="1341"/>
      <c r="D104" s="1342" t="s">
        <v>2400</v>
      </c>
      <c r="E104" s="366">
        <v>1000</v>
      </c>
      <c r="F104" s="366">
        <v>550</v>
      </c>
      <c r="G104" s="905">
        <v>146</v>
      </c>
    </row>
    <row r="105" spans="1:7" ht="15" customHeight="1" x14ac:dyDescent="0.2">
      <c r="A105" s="1356"/>
      <c r="B105" s="1353" t="s">
        <v>490</v>
      </c>
      <c r="C105" s="1559" t="s">
        <v>548</v>
      </c>
      <c r="D105" s="1559"/>
      <c r="E105" s="366"/>
      <c r="F105" s="366"/>
      <c r="G105" s="905"/>
    </row>
    <row r="106" spans="1:7" ht="15" customHeight="1" x14ac:dyDescent="0.2">
      <c r="A106" s="1352" t="s">
        <v>645</v>
      </c>
      <c r="B106" s="1353"/>
      <c r="C106" s="1341"/>
      <c r="D106" s="1342" t="s">
        <v>2413</v>
      </c>
      <c r="E106" s="366">
        <v>14686</v>
      </c>
      <c r="F106" s="366">
        <v>50000</v>
      </c>
      <c r="G106" s="905">
        <v>0</v>
      </c>
    </row>
    <row r="107" spans="1:7" ht="15" customHeight="1" x14ac:dyDescent="0.2">
      <c r="A107" s="1352" t="s">
        <v>645</v>
      </c>
      <c r="B107" s="1353"/>
      <c r="C107" s="1341"/>
      <c r="D107" s="1342" t="s">
        <v>2400</v>
      </c>
      <c r="E107" s="366"/>
      <c r="F107" s="366">
        <v>2320</v>
      </c>
      <c r="G107" s="905">
        <v>1865</v>
      </c>
    </row>
    <row r="108" spans="1:7" ht="15" customHeight="1" x14ac:dyDescent="0.2">
      <c r="A108" s="1352" t="s">
        <v>645</v>
      </c>
      <c r="B108" s="1353"/>
      <c r="C108" s="1341"/>
      <c r="D108" s="1342" t="s">
        <v>2414</v>
      </c>
      <c r="E108" s="366">
        <v>1400</v>
      </c>
      <c r="F108" s="366"/>
      <c r="G108" s="905"/>
    </row>
    <row r="109" spans="1:7" ht="15" customHeight="1" x14ac:dyDescent="0.2">
      <c r="A109" s="1352" t="s">
        <v>656</v>
      </c>
      <c r="B109" s="1353"/>
      <c r="C109" s="1341"/>
      <c r="D109" s="370" t="s">
        <v>2415</v>
      </c>
      <c r="E109" s="366"/>
      <c r="F109" s="366">
        <v>7016</v>
      </c>
      <c r="G109" s="905">
        <v>5174</v>
      </c>
    </row>
    <row r="110" spans="1:7" ht="15" customHeight="1" x14ac:dyDescent="0.2">
      <c r="A110" s="1352" t="s">
        <v>656</v>
      </c>
      <c r="B110" s="1353"/>
      <c r="C110" s="1341"/>
      <c r="D110" s="1342" t="s">
        <v>2400</v>
      </c>
      <c r="E110" s="366"/>
      <c r="F110" s="366">
        <v>1390</v>
      </c>
      <c r="G110" s="905">
        <v>437</v>
      </c>
    </row>
    <row r="111" spans="1:7" ht="15" customHeight="1" x14ac:dyDescent="0.2">
      <c r="A111" s="1356"/>
      <c r="B111" s="1353">
        <v>40103</v>
      </c>
      <c r="C111" s="1559" t="s">
        <v>549</v>
      </c>
      <c r="D111" s="1559"/>
      <c r="E111" s="366"/>
      <c r="F111" s="366"/>
      <c r="G111" s="905"/>
    </row>
    <row r="112" spans="1:7" ht="15" customHeight="1" x14ac:dyDescent="0.2">
      <c r="A112" s="1352" t="s">
        <v>656</v>
      </c>
      <c r="B112" s="1353"/>
      <c r="C112" s="1341"/>
      <c r="D112" s="1342" t="s">
        <v>2400</v>
      </c>
      <c r="E112" s="366">
        <v>1000</v>
      </c>
      <c r="F112" s="366">
        <v>1400</v>
      </c>
      <c r="G112" s="905">
        <v>1232</v>
      </c>
    </row>
    <row r="113" spans="1:7" ht="15" customHeight="1" x14ac:dyDescent="0.2">
      <c r="A113" s="1356"/>
      <c r="B113" s="1353" t="s">
        <v>491</v>
      </c>
      <c r="C113" s="1559" t="s">
        <v>550</v>
      </c>
      <c r="D113" s="1559"/>
      <c r="E113" s="366"/>
      <c r="F113" s="366"/>
      <c r="G113" s="905"/>
    </row>
    <row r="114" spans="1:7" ht="15" customHeight="1" x14ac:dyDescent="0.2">
      <c r="A114" s="1352" t="s">
        <v>656</v>
      </c>
      <c r="B114" s="1353"/>
      <c r="C114" s="1341"/>
      <c r="D114" s="1342" t="s">
        <v>2400</v>
      </c>
      <c r="E114" s="366">
        <v>500</v>
      </c>
      <c r="F114" s="366">
        <v>100</v>
      </c>
      <c r="G114" s="905">
        <v>26</v>
      </c>
    </row>
    <row r="115" spans="1:7" ht="15" customHeight="1" x14ac:dyDescent="0.2">
      <c r="A115" s="1356"/>
      <c r="B115" s="1353" t="s">
        <v>492</v>
      </c>
      <c r="C115" s="1559" t="s">
        <v>2416</v>
      </c>
      <c r="D115" s="1559"/>
      <c r="E115" s="366"/>
      <c r="F115" s="366"/>
      <c r="G115" s="905"/>
    </row>
    <row r="116" spans="1:7" ht="15" customHeight="1" x14ac:dyDescent="0.2">
      <c r="A116" s="1352" t="s">
        <v>656</v>
      </c>
      <c r="B116" s="1353"/>
      <c r="C116" s="1341"/>
      <c r="D116" s="1342" t="s">
        <v>2400</v>
      </c>
      <c r="E116" s="366">
        <v>500</v>
      </c>
      <c r="F116" s="366">
        <v>900</v>
      </c>
      <c r="G116" s="905">
        <v>511</v>
      </c>
    </row>
    <row r="117" spans="1:7" ht="15" customHeight="1" x14ac:dyDescent="0.2">
      <c r="A117" s="1352" t="s">
        <v>656</v>
      </c>
      <c r="B117" s="1353"/>
      <c r="C117" s="1341"/>
      <c r="D117" s="372" t="s">
        <v>2417</v>
      </c>
      <c r="E117" s="366"/>
      <c r="F117" s="366"/>
      <c r="G117" s="905"/>
    </row>
    <row r="118" spans="1:7" ht="15" customHeight="1" x14ac:dyDescent="0.2">
      <c r="A118" s="1352" t="s">
        <v>656</v>
      </c>
      <c r="B118" s="1353"/>
      <c r="C118" s="1341"/>
      <c r="D118" s="372" t="s">
        <v>2418</v>
      </c>
      <c r="E118" s="366"/>
      <c r="F118" s="366">
        <v>300</v>
      </c>
      <c r="G118" s="905">
        <v>300</v>
      </c>
    </row>
    <row r="119" spans="1:7" ht="15" customHeight="1" x14ac:dyDescent="0.2">
      <c r="A119" s="1356"/>
      <c r="B119" s="1353">
        <v>40105</v>
      </c>
      <c r="C119" s="1559" t="s">
        <v>552</v>
      </c>
      <c r="D119" s="1559"/>
      <c r="E119" s="366"/>
      <c r="F119" s="366"/>
      <c r="G119" s="905"/>
    </row>
    <row r="120" spans="1:7" ht="15" customHeight="1" x14ac:dyDescent="0.2">
      <c r="A120" s="1352" t="s">
        <v>656</v>
      </c>
      <c r="B120" s="1353"/>
      <c r="C120" s="1341"/>
      <c r="D120" s="1342" t="s">
        <v>2419</v>
      </c>
      <c r="E120" s="366">
        <v>500</v>
      </c>
      <c r="F120" s="366">
        <v>2000</v>
      </c>
      <c r="G120" s="905">
        <v>1930</v>
      </c>
    </row>
    <row r="121" spans="1:7" ht="15" customHeight="1" x14ac:dyDescent="0.2">
      <c r="A121" s="1352" t="s">
        <v>656</v>
      </c>
      <c r="B121" s="1353"/>
      <c r="C121" s="1341"/>
      <c r="D121" s="1342" t="s">
        <v>2420</v>
      </c>
      <c r="E121" s="366">
        <v>2500</v>
      </c>
      <c r="F121" s="366"/>
      <c r="G121" s="905"/>
    </row>
    <row r="122" spans="1:7" ht="15" customHeight="1" x14ac:dyDescent="0.2">
      <c r="A122" s="1352" t="s">
        <v>656</v>
      </c>
      <c r="B122" s="1353"/>
      <c r="C122" s="1341"/>
      <c r="D122" s="372" t="s">
        <v>2421</v>
      </c>
      <c r="E122" s="366"/>
      <c r="F122" s="366">
        <v>280</v>
      </c>
      <c r="G122" s="905">
        <v>280</v>
      </c>
    </row>
    <row r="123" spans="1:7" ht="15" customHeight="1" x14ac:dyDescent="0.2">
      <c r="A123" s="1352" t="s">
        <v>656</v>
      </c>
      <c r="B123" s="1353"/>
      <c r="C123" s="1341"/>
      <c r="D123" s="372" t="s">
        <v>2422</v>
      </c>
      <c r="E123" s="366"/>
      <c r="F123" s="366">
        <v>744</v>
      </c>
      <c r="G123" s="905">
        <v>744</v>
      </c>
    </row>
    <row r="124" spans="1:7" ht="15" customHeight="1" x14ac:dyDescent="0.2">
      <c r="A124" s="1352" t="s">
        <v>656</v>
      </c>
      <c r="B124" s="1353"/>
      <c r="C124" s="1341"/>
      <c r="D124" s="372" t="s">
        <v>2423</v>
      </c>
      <c r="E124" s="366"/>
      <c r="F124" s="366">
        <v>100</v>
      </c>
      <c r="G124" s="905">
        <v>100</v>
      </c>
    </row>
    <row r="125" spans="1:7" ht="15" customHeight="1" x14ac:dyDescent="0.2">
      <c r="A125" s="1352" t="s">
        <v>656</v>
      </c>
      <c r="B125" s="1353"/>
      <c r="C125" s="1341"/>
      <c r="D125" s="372" t="s">
        <v>2424</v>
      </c>
      <c r="E125" s="366"/>
      <c r="F125" s="366">
        <v>350</v>
      </c>
      <c r="G125" s="905">
        <v>350</v>
      </c>
    </row>
    <row r="126" spans="1:7" ht="15" customHeight="1" x14ac:dyDescent="0.2">
      <c r="A126" s="1352" t="s">
        <v>656</v>
      </c>
      <c r="B126" s="1353"/>
      <c r="C126" s="1341"/>
      <c r="D126" s="372" t="s">
        <v>2425</v>
      </c>
      <c r="E126" s="366"/>
      <c r="F126" s="366">
        <v>40</v>
      </c>
      <c r="G126" s="905">
        <v>40</v>
      </c>
    </row>
    <row r="127" spans="1:7" ht="15" customHeight="1" x14ac:dyDescent="0.2">
      <c r="A127" s="1352" t="s">
        <v>656</v>
      </c>
      <c r="B127" s="1353"/>
      <c r="C127" s="1341"/>
      <c r="D127" s="372" t="s">
        <v>2426</v>
      </c>
      <c r="E127" s="366"/>
      <c r="F127" s="366">
        <v>70</v>
      </c>
      <c r="G127" s="905">
        <v>70</v>
      </c>
    </row>
    <row r="128" spans="1:7" ht="15" customHeight="1" x14ac:dyDescent="0.2">
      <c r="A128" s="1352" t="s">
        <v>656</v>
      </c>
      <c r="B128" s="1353"/>
      <c r="C128" s="1341"/>
      <c r="D128" s="372" t="s">
        <v>2427</v>
      </c>
      <c r="E128" s="366"/>
      <c r="F128" s="366">
        <v>4230</v>
      </c>
      <c r="G128" s="905">
        <v>4230</v>
      </c>
    </row>
    <row r="129" spans="1:7" ht="15" customHeight="1" x14ac:dyDescent="0.2">
      <c r="A129" s="1352" t="s">
        <v>656</v>
      </c>
      <c r="B129" s="1353"/>
      <c r="C129" s="1341"/>
      <c r="D129" s="372" t="s">
        <v>2428</v>
      </c>
      <c r="E129" s="366"/>
      <c r="F129" s="366">
        <v>160</v>
      </c>
      <c r="G129" s="905">
        <v>160</v>
      </c>
    </row>
    <row r="130" spans="1:7" ht="15" customHeight="1" x14ac:dyDescent="0.2">
      <c r="A130" s="1352" t="s">
        <v>656</v>
      </c>
      <c r="B130" s="1353"/>
      <c r="C130" s="1341"/>
      <c r="D130" s="372" t="s">
        <v>2429</v>
      </c>
      <c r="E130" s="366"/>
      <c r="F130" s="366">
        <v>600</v>
      </c>
      <c r="G130" s="905">
        <v>0</v>
      </c>
    </row>
    <row r="131" spans="1:7" ht="15" customHeight="1" x14ac:dyDescent="0.2">
      <c r="A131" s="1352" t="s">
        <v>645</v>
      </c>
      <c r="B131" s="1353"/>
      <c r="C131" s="1341"/>
      <c r="D131" s="372" t="s">
        <v>2430</v>
      </c>
      <c r="E131" s="366"/>
      <c r="F131" s="366">
        <v>650</v>
      </c>
      <c r="G131" s="905">
        <v>627</v>
      </c>
    </row>
    <row r="132" spans="1:7" ht="15" customHeight="1" x14ac:dyDescent="0.2">
      <c r="A132" s="1356"/>
      <c r="B132" s="1353">
        <v>40106</v>
      </c>
      <c r="C132" s="1559" t="s">
        <v>553</v>
      </c>
      <c r="D132" s="1559"/>
      <c r="E132" s="366"/>
      <c r="F132" s="366"/>
      <c r="G132" s="905"/>
    </row>
    <row r="133" spans="1:7" ht="15" customHeight="1" x14ac:dyDescent="0.2">
      <c r="A133" s="1352" t="s">
        <v>656</v>
      </c>
      <c r="B133" s="1353"/>
      <c r="C133" s="1341"/>
      <c r="D133" s="1342" t="s">
        <v>2400</v>
      </c>
      <c r="E133" s="366">
        <v>500</v>
      </c>
      <c r="F133" s="366">
        <v>2400</v>
      </c>
      <c r="G133" s="905">
        <f>3047-G134</f>
        <v>2347</v>
      </c>
    </row>
    <row r="134" spans="1:7" ht="15" customHeight="1" x14ac:dyDescent="0.2">
      <c r="A134" s="1352" t="s">
        <v>656</v>
      </c>
      <c r="B134" s="1353"/>
      <c r="C134" s="1341"/>
      <c r="D134" s="370" t="s">
        <v>2427</v>
      </c>
      <c r="E134" s="366"/>
      <c r="F134" s="366">
        <v>700</v>
      </c>
      <c r="G134" s="905">
        <v>700</v>
      </c>
    </row>
    <row r="135" spans="1:7" ht="15" customHeight="1" x14ac:dyDescent="0.2">
      <c r="A135" s="1352"/>
      <c r="B135" s="1353">
        <v>40107</v>
      </c>
      <c r="C135" s="1566" t="s">
        <v>554</v>
      </c>
      <c r="D135" s="1566"/>
      <c r="E135" s="366"/>
      <c r="F135" s="366"/>
      <c r="G135" s="905"/>
    </row>
    <row r="136" spans="1:7" ht="15" customHeight="1" x14ac:dyDescent="0.2">
      <c r="A136" s="1352" t="s">
        <v>645</v>
      </c>
      <c r="B136" s="1353"/>
      <c r="C136" s="1341"/>
      <c r="D136" s="1342" t="s">
        <v>2400</v>
      </c>
      <c r="E136" s="366"/>
      <c r="F136" s="366">
        <v>90</v>
      </c>
      <c r="G136" s="905">
        <v>85</v>
      </c>
    </row>
    <row r="137" spans="1:7" ht="15" customHeight="1" x14ac:dyDescent="0.2">
      <c r="A137" s="1356"/>
      <c r="B137" s="1353">
        <v>40108</v>
      </c>
      <c r="C137" s="1559" t="s">
        <v>555</v>
      </c>
      <c r="D137" s="1559"/>
      <c r="E137" s="366"/>
      <c r="F137" s="366"/>
      <c r="G137" s="905"/>
    </row>
    <row r="138" spans="1:7" ht="15" customHeight="1" x14ac:dyDescent="0.2">
      <c r="A138" s="1352" t="s">
        <v>656</v>
      </c>
      <c r="B138" s="1353"/>
      <c r="C138" s="1341"/>
      <c r="D138" s="1342" t="s">
        <v>2400</v>
      </c>
      <c r="E138" s="366">
        <v>500</v>
      </c>
      <c r="F138" s="366">
        <v>1150</v>
      </c>
      <c r="G138" s="905">
        <v>53</v>
      </c>
    </row>
    <row r="139" spans="1:7" ht="30" customHeight="1" x14ac:dyDescent="0.2">
      <c r="A139" s="1352" t="s">
        <v>656</v>
      </c>
      <c r="B139" s="1353"/>
      <c r="C139" s="1341"/>
      <c r="D139" s="372" t="s">
        <v>2437</v>
      </c>
      <c r="E139" s="366"/>
      <c r="F139" s="366">
        <v>100</v>
      </c>
      <c r="G139" s="905">
        <v>100</v>
      </c>
    </row>
    <row r="140" spans="1:7" ht="15" customHeight="1" x14ac:dyDescent="0.2">
      <c r="A140" s="1356"/>
      <c r="B140" s="1353">
        <v>40109</v>
      </c>
      <c r="C140" s="1559" t="s">
        <v>2438</v>
      </c>
      <c r="D140" s="1559"/>
      <c r="E140" s="366"/>
      <c r="F140" s="366"/>
      <c r="G140" s="905"/>
    </row>
    <row r="141" spans="1:7" ht="15" customHeight="1" x14ac:dyDescent="0.2">
      <c r="A141" s="1352" t="s">
        <v>656</v>
      </c>
      <c r="B141" s="1353"/>
      <c r="C141" s="1341"/>
      <c r="D141" s="1342" t="s">
        <v>2400</v>
      </c>
      <c r="E141" s="366">
        <v>500</v>
      </c>
      <c r="F141" s="366">
        <v>200</v>
      </c>
      <c r="G141" s="905">
        <v>142</v>
      </c>
    </row>
    <row r="142" spans="1:7" ht="15" customHeight="1" x14ac:dyDescent="0.2">
      <c r="A142" s="1352" t="s">
        <v>656</v>
      </c>
      <c r="B142" s="1353"/>
      <c r="C142" s="1341"/>
      <c r="D142" s="1342" t="s">
        <v>2439</v>
      </c>
      <c r="E142" s="366"/>
      <c r="F142" s="366">
        <v>3460</v>
      </c>
      <c r="G142" s="905">
        <v>3460</v>
      </c>
    </row>
    <row r="143" spans="1:7" ht="15" customHeight="1" x14ac:dyDescent="0.2">
      <c r="A143" s="1356"/>
      <c r="B143" s="1353">
        <v>40110</v>
      </c>
      <c r="C143" s="1559" t="s">
        <v>557</v>
      </c>
      <c r="D143" s="1559"/>
      <c r="E143" s="366"/>
      <c r="F143" s="366"/>
      <c r="G143" s="905"/>
    </row>
    <row r="144" spans="1:7" ht="15" customHeight="1" x14ac:dyDescent="0.2">
      <c r="A144" s="1352" t="s">
        <v>656</v>
      </c>
      <c r="B144" s="1353"/>
      <c r="C144" s="1341"/>
      <c r="D144" s="1342" t="s">
        <v>2440</v>
      </c>
      <c r="E144" s="366"/>
      <c r="F144" s="366">
        <v>25925</v>
      </c>
      <c r="G144" s="905">
        <v>25925</v>
      </c>
    </row>
    <row r="145" spans="1:7" ht="15" customHeight="1" x14ac:dyDescent="0.2">
      <c r="A145" s="1352" t="s">
        <v>656</v>
      </c>
      <c r="B145" s="1353"/>
      <c r="C145" s="1341"/>
      <c r="D145" s="372" t="s">
        <v>2441</v>
      </c>
      <c r="E145" s="366"/>
      <c r="F145" s="366">
        <v>800</v>
      </c>
      <c r="G145" s="905">
        <v>20</v>
      </c>
    </row>
    <row r="146" spans="1:7" ht="15" customHeight="1" x14ac:dyDescent="0.2">
      <c r="A146" s="1352" t="s">
        <v>656</v>
      </c>
      <c r="B146" s="1353"/>
      <c r="C146" s="1341"/>
      <c r="D146" s="372" t="s">
        <v>2442</v>
      </c>
      <c r="E146" s="366"/>
      <c r="F146" s="366">
        <v>500</v>
      </c>
      <c r="G146" s="905">
        <f>26017-G144</f>
        <v>92</v>
      </c>
    </row>
    <row r="147" spans="1:7" ht="15" customHeight="1" x14ac:dyDescent="0.2">
      <c r="A147" s="1352" t="s">
        <v>656</v>
      </c>
      <c r="B147" s="1353"/>
      <c r="C147" s="1341"/>
      <c r="D147" s="372" t="s">
        <v>2443</v>
      </c>
      <c r="E147" s="366"/>
      <c r="F147" s="366">
        <v>700</v>
      </c>
      <c r="G147" s="905">
        <v>0</v>
      </c>
    </row>
    <row r="148" spans="1:7" ht="15" customHeight="1" x14ac:dyDescent="0.2">
      <c r="A148" s="1356"/>
      <c r="B148" s="1353" t="s">
        <v>493</v>
      </c>
      <c r="C148" s="1559" t="s">
        <v>2444</v>
      </c>
      <c r="D148" s="1559"/>
      <c r="E148" s="366"/>
      <c r="F148" s="366"/>
      <c r="G148" s="905"/>
    </row>
    <row r="149" spans="1:7" ht="15" customHeight="1" x14ac:dyDescent="0.2">
      <c r="A149" s="1352" t="s">
        <v>656</v>
      </c>
      <c r="B149" s="1353"/>
      <c r="C149" s="1341"/>
      <c r="D149" s="1342" t="s">
        <v>2400</v>
      </c>
      <c r="E149" s="366">
        <v>9368</v>
      </c>
      <c r="F149" s="366">
        <v>9368</v>
      </c>
      <c r="G149" s="905">
        <v>6657</v>
      </c>
    </row>
    <row r="150" spans="1:7" ht="15" customHeight="1" x14ac:dyDescent="0.2">
      <c r="A150" s="1352" t="s">
        <v>645</v>
      </c>
      <c r="B150" s="1353"/>
      <c r="C150" s="1341"/>
      <c r="D150" s="1342" t="s">
        <v>2445</v>
      </c>
      <c r="E150" s="366">
        <v>2419</v>
      </c>
      <c r="F150" s="366">
        <v>2912</v>
      </c>
      <c r="G150" s="905">
        <v>2912</v>
      </c>
    </row>
    <row r="151" spans="1:7" ht="15" customHeight="1" x14ac:dyDescent="0.2">
      <c r="A151" s="1352" t="s">
        <v>645</v>
      </c>
      <c r="B151" s="1353" t="s">
        <v>2446</v>
      </c>
      <c r="C151" s="1341"/>
      <c r="D151" s="372" t="s">
        <v>2449</v>
      </c>
      <c r="E151" s="366"/>
      <c r="F151" s="366">
        <v>540</v>
      </c>
      <c r="G151" s="905">
        <v>540</v>
      </c>
    </row>
    <row r="152" spans="1:7" ht="15" customHeight="1" x14ac:dyDescent="0.2">
      <c r="A152" s="1352" t="s">
        <v>656</v>
      </c>
      <c r="B152" s="1353"/>
      <c r="C152" s="1341"/>
      <c r="D152" s="372" t="s">
        <v>2450</v>
      </c>
      <c r="E152" s="366"/>
      <c r="F152" s="366">
        <v>300</v>
      </c>
      <c r="G152" s="905">
        <v>0</v>
      </c>
    </row>
    <row r="153" spans="1:7" ht="15" customHeight="1" x14ac:dyDescent="0.2">
      <c r="A153" s="1352" t="s">
        <v>645</v>
      </c>
      <c r="B153" s="1353"/>
      <c r="C153" s="1341"/>
      <c r="D153" s="1342" t="s">
        <v>2455</v>
      </c>
      <c r="E153" s="366"/>
      <c r="F153" s="366">
        <v>924</v>
      </c>
      <c r="G153" s="905">
        <v>924</v>
      </c>
    </row>
    <row r="154" spans="1:7" ht="15" customHeight="1" x14ac:dyDescent="0.2">
      <c r="A154" s="1352" t="s">
        <v>656</v>
      </c>
      <c r="B154" s="1353" t="s">
        <v>2456</v>
      </c>
      <c r="C154" s="1341"/>
      <c r="D154" s="1342" t="s">
        <v>2457</v>
      </c>
      <c r="E154" s="366"/>
      <c r="F154" s="366"/>
      <c r="G154" s="905"/>
    </row>
    <row r="155" spans="1:7" ht="15" customHeight="1" x14ac:dyDescent="0.2">
      <c r="A155" s="1352" t="s">
        <v>645</v>
      </c>
      <c r="B155" s="1353"/>
      <c r="C155" s="1341"/>
      <c r="D155" s="1342" t="s">
        <v>2458</v>
      </c>
      <c r="E155" s="366"/>
      <c r="F155" s="366">
        <v>1026</v>
      </c>
      <c r="G155" s="905">
        <f>941+81</f>
        <v>1022</v>
      </c>
    </row>
    <row r="156" spans="1:7" ht="15" customHeight="1" x14ac:dyDescent="0.2">
      <c r="A156" s="1352" t="s">
        <v>656</v>
      </c>
      <c r="B156" s="1353"/>
      <c r="C156" s="1341"/>
      <c r="D156" s="1342" t="s">
        <v>2459</v>
      </c>
      <c r="E156" s="366"/>
      <c r="F156" s="366">
        <v>89</v>
      </c>
      <c r="G156" s="905">
        <v>89</v>
      </c>
    </row>
    <row r="157" spans="1:7" ht="15" customHeight="1" x14ac:dyDescent="0.2">
      <c r="A157" s="1352" t="s">
        <v>656</v>
      </c>
      <c r="B157" s="1353" t="s">
        <v>2462</v>
      </c>
      <c r="C157" s="1341"/>
      <c r="D157" s="1342" t="s">
        <v>2463</v>
      </c>
      <c r="E157" s="366">
        <v>600</v>
      </c>
      <c r="F157" s="366"/>
      <c r="G157" s="905"/>
    </row>
    <row r="158" spans="1:7" ht="15" customHeight="1" x14ac:dyDescent="0.2">
      <c r="A158" s="1352" t="s">
        <v>656</v>
      </c>
      <c r="B158" s="1353"/>
      <c r="C158" s="1341"/>
      <c r="D158" s="1342" t="s">
        <v>2464</v>
      </c>
      <c r="E158" s="366">
        <v>900</v>
      </c>
      <c r="F158" s="366"/>
      <c r="G158" s="905"/>
    </row>
    <row r="159" spans="1:7" ht="15" customHeight="1" x14ac:dyDescent="0.2">
      <c r="A159" s="1352" t="s">
        <v>656</v>
      </c>
      <c r="B159" s="1353"/>
      <c r="C159" s="1341"/>
      <c r="D159" s="372" t="s">
        <v>2467</v>
      </c>
      <c r="E159" s="366"/>
      <c r="F159" s="366">
        <v>7000</v>
      </c>
      <c r="G159" s="905">
        <v>6998</v>
      </c>
    </row>
    <row r="160" spans="1:7" ht="15" customHeight="1" x14ac:dyDescent="0.2">
      <c r="A160" s="1352" t="s">
        <v>656</v>
      </c>
      <c r="B160" s="1353" t="s">
        <v>2468</v>
      </c>
      <c r="C160" s="1341"/>
      <c r="D160" s="1342" t="s">
        <v>2469</v>
      </c>
      <c r="E160" s="366">
        <v>700</v>
      </c>
      <c r="F160" s="366"/>
      <c r="G160" s="905"/>
    </row>
    <row r="161" spans="1:7" ht="15" customHeight="1" x14ac:dyDescent="0.2">
      <c r="A161" s="1352" t="s">
        <v>656</v>
      </c>
      <c r="B161" s="1353"/>
      <c r="C161" s="1341"/>
      <c r="D161" s="1342" t="s">
        <v>2470</v>
      </c>
      <c r="E161" s="366"/>
      <c r="F161" s="366">
        <v>2000</v>
      </c>
      <c r="G161" s="905">
        <v>0</v>
      </c>
    </row>
    <row r="162" spans="1:7" ht="15" customHeight="1" x14ac:dyDescent="0.2">
      <c r="A162" s="1352" t="s">
        <v>645</v>
      </c>
      <c r="B162" s="1353"/>
      <c r="C162" s="1341"/>
      <c r="D162" s="372" t="s">
        <v>2471</v>
      </c>
      <c r="E162" s="366"/>
      <c r="F162" s="366">
        <v>764</v>
      </c>
      <c r="G162" s="905">
        <v>764</v>
      </c>
    </row>
    <row r="163" spans="1:7" ht="15" customHeight="1" x14ac:dyDescent="0.2">
      <c r="A163" s="1352" t="s">
        <v>656</v>
      </c>
      <c r="B163" s="1353"/>
      <c r="C163" s="1341"/>
      <c r="D163" s="372" t="s">
        <v>2472</v>
      </c>
      <c r="E163" s="366"/>
      <c r="F163" s="366">
        <v>800</v>
      </c>
      <c r="G163" s="905">
        <v>0</v>
      </c>
    </row>
    <row r="164" spans="1:7" ht="30" customHeight="1" x14ac:dyDescent="0.2">
      <c r="A164" s="1352" t="s">
        <v>656</v>
      </c>
      <c r="B164" s="1353" t="s">
        <v>2473</v>
      </c>
      <c r="C164" s="1341"/>
      <c r="D164" s="1342" t="s">
        <v>2474</v>
      </c>
      <c r="E164" s="366">
        <v>11300</v>
      </c>
      <c r="F164" s="366">
        <v>0</v>
      </c>
      <c r="G164" s="905"/>
    </row>
    <row r="165" spans="1:7" ht="15" customHeight="1" x14ac:dyDescent="0.2">
      <c r="A165" s="1352" t="s">
        <v>656</v>
      </c>
      <c r="B165" s="1353"/>
      <c r="C165" s="1341"/>
      <c r="D165" s="372" t="s">
        <v>2478</v>
      </c>
      <c r="E165" s="366"/>
      <c r="F165" s="366">
        <v>359</v>
      </c>
      <c r="G165" s="905">
        <v>117</v>
      </c>
    </row>
    <row r="166" spans="1:7" ht="15" customHeight="1" x14ac:dyDescent="0.2">
      <c r="A166" s="1352" t="s">
        <v>645</v>
      </c>
      <c r="B166" s="1353"/>
      <c r="C166" s="1341"/>
      <c r="D166" s="372" t="s">
        <v>2479</v>
      </c>
      <c r="E166" s="366"/>
      <c r="F166" s="366">
        <v>3000</v>
      </c>
      <c r="G166" s="905">
        <v>0</v>
      </c>
    </row>
    <row r="167" spans="1:7" ht="15" customHeight="1" x14ac:dyDescent="0.2">
      <c r="A167" s="1352" t="s">
        <v>645</v>
      </c>
      <c r="B167" s="1353"/>
      <c r="C167" s="1341"/>
      <c r="D167" s="372" t="s">
        <v>2471</v>
      </c>
      <c r="E167" s="366"/>
      <c r="F167" s="366">
        <v>1477</v>
      </c>
      <c r="G167" s="905">
        <v>1477</v>
      </c>
    </row>
    <row r="168" spans="1:7" ht="15" customHeight="1" x14ac:dyDescent="0.2">
      <c r="A168" s="1352" t="s">
        <v>656</v>
      </c>
      <c r="B168" s="1353" t="s">
        <v>2480</v>
      </c>
      <c r="C168" s="1341"/>
      <c r="D168" s="372" t="s">
        <v>2481</v>
      </c>
      <c r="E168" s="366"/>
      <c r="F168" s="366">
        <v>3000</v>
      </c>
      <c r="G168" s="905">
        <v>0</v>
      </c>
    </row>
    <row r="169" spans="1:7" ht="15" customHeight="1" x14ac:dyDescent="0.2">
      <c r="A169" s="1352" t="s">
        <v>656</v>
      </c>
      <c r="B169" s="1353" t="s">
        <v>2446</v>
      </c>
      <c r="C169" s="1341"/>
      <c r="D169" s="372" t="s">
        <v>2472</v>
      </c>
      <c r="E169" s="366"/>
      <c r="F169" s="366">
        <v>800</v>
      </c>
      <c r="G169" s="905">
        <v>0</v>
      </c>
    </row>
    <row r="170" spans="1:7" ht="15" customHeight="1" x14ac:dyDescent="0.2">
      <c r="A170" s="1352" t="s">
        <v>645</v>
      </c>
      <c r="B170" s="1353"/>
      <c r="C170" s="1341"/>
      <c r="D170" s="1342" t="s">
        <v>2485</v>
      </c>
      <c r="E170" s="366"/>
      <c r="F170" s="366">
        <v>686</v>
      </c>
      <c r="G170" s="905">
        <v>686</v>
      </c>
    </row>
    <row r="171" spans="1:7" ht="15" customHeight="1" x14ac:dyDescent="0.2">
      <c r="A171" s="1356"/>
      <c r="B171" s="1353">
        <v>50100</v>
      </c>
      <c r="C171" s="1559" t="s">
        <v>2486</v>
      </c>
      <c r="D171" s="1559"/>
      <c r="E171" s="366"/>
      <c r="F171" s="366"/>
      <c r="G171" s="905"/>
    </row>
    <row r="172" spans="1:7" ht="15" customHeight="1" x14ac:dyDescent="0.2">
      <c r="A172" s="1352" t="s">
        <v>656</v>
      </c>
      <c r="B172" s="1353"/>
      <c r="C172" s="1341"/>
      <c r="D172" s="1342" t="s">
        <v>2400</v>
      </c>
      <c r="E172" s="366">
        <v>4000</v>
      </c>
      <c r="F172" s="366">
        <v>3600</v>
      </c>
      <c r="G172" s="905">
        <v>822</v>
      </c>
    </row>
    <row r="173" spans="1:7" ht="15" customHeight="1" x14ac:dyDescent="0.2">
      <c r="A173" s="1352" t="s">
        <v>656</v>
      </c>
      <c r="B173" s="1353"/>
      <c r="C173" s="1341"/>
      <c r="D173" s="1342" t="s">
        <v>2487</v>
      </c>
      <c r="E173" s="366"/>
      <c r="F173" s="366">
        <v>5400</v>
      </c>
      <c r="G173" s="905">
        <v>218</v>
      </c>
    </row>
    <row r="174" spans="1:7" ht="15" customHeight="1" x14ac:dyDescent="0.2">
      <c r="A174" s="1352" t="s">
        <v>656</v>
      </c>
      <c r="B174" s="1353"/>
      <c r="C174" s="1341"/>
      <c r="D174" s="1342" t="s">
        <v>2488</v>
      </c>
      <c r="E174" s="366"/>
      <c r="F174" s="366">
        <v>12649</v>
      </c>
      <c r="G174" s="905">
        <v>12649</v>
      </c>
    </row>
    <row r="175" spans="1:7" ht="15" customHeight="1" x14ac:dyDescent="0.2">
      <c r="A175" s="1352" t="s">
        <v>656</v>
      </c>
      <c r="B175" s="1353"/>
      <c r="C175" s="1341"/>
      <c r="D175" s="1342" t="s">
        <v>2489</v>
      </c>
      <c r="E175" s="366"/>
      <c r="F175" s="366">
        <v>28385</v>
      </c>
      <c r="G175" s="905">
        <v>28385</v>
      </c>
    </row>
    <row r="176" spans="1:7" ht="15" customHeight="1" x14ac:dyDescent="0.2">
      <c r="A176" s="1352" t="s">
        <v>656</v>
      </c>
      <c r="B176" s="1353"/>
      <c r="C176" s="1341"/>
      <c r="D176" s="1342" t="s">
        <v>2490</v>
      </c>
      <c r="E176" s="366"/>
      <c r="F176" s="366">
        <v>62865</v>
      </c>
      <c r="G176" s="905">
        <v>62865</v>
      </c>
    </row>
    <row r="177" spans="1:7" ht="15" customHeight="1" x14ac:dyDescent="0.2">
      <c r="A177" s="1352" t="s">
        <v>656</v>
      </c>
      <c r="B177" s="1353"/>
      <c r="C177" s="1341"/>
      <c r="D177" s="1342" t="s">
        <v>2491</v>
      </c>
      <c r="E177" s="366"/>
      <c r="F177" s="366">
        <v>1407</v>
      </c>
      <c r="G177" s="905">
        <v>1407</v>
      </c>
    </row>
    <row r="178" spans="1:7" ht="15" customHeight="1" x14ac:dyDescent="0.2">
      <c r="A178" s="1352" t="s">
        <v>645</v>
      </c>
      <c r="B178" s="1353"/>
      <c r="C178" s="1341"/>
      <c r="D178" s="372" t="s">
        <v>2492</v>
      </c>
      <c r="E178" s="366"/>
      <c r="F178" s="366">
        <v>8382</v>
      </c>
      <c r="G178" s="905">
        <v>0</v>
      </c>
    </row>
    <row r="179" spans="1:7" ht="30" customHeight="1" x14ac:dyDescent="0.2">
      <c r="A179" s="1352" t="s">
        <v>645</v>
      </c>
      <c r="B179" s="1353"/>
      <c r="C179" s="1341"/>
      <c r="D179" s="372" t="s">
        <v>2493</v>
      </c>
      <c r="E179" s="366"/>
      <c r="F179" s="366">
        <v>5000</v>
      </c>
      <c r="G179" s="905">
        <v>2979</v>
      </c>
    </row>
    <row r="180" spans="1:7" ht="30" customHeight="1" x14ac:dyDescent="0.2">
      <c r="A180" s="1352" t="s">
        <v>645</v>
      </c>
      <c r="B180" s="1353"/>
      <c r="C180" s="1341"/>
      <c r="D180" s="372" t="s">
        <v>2494</v>
      </c>
      <c r="E180" s="366"/>
      <c r="F180" s="366">
        <v>700</v>
      </c>
      <c r="G180" s="905">
        <v>116</v>
      </c>
    </row>
    <row r="181" spans="1:7" ht="15" customHeight="1" x14ac:dyDescent="0.2">
      <c r="A181" s="1356"/>
      <c r="B181" s="1353" t="s">
        <v>494</v>
      </c>
      <c r="C181" s="1559" t="s">
        <v>2495</v>
      </c>
      <c r="D181" s="1559"/>
      <c r="E181" s="366"/>
      <c r="F181" s="366"/>
      <c r="G181" s="905"/>
    </row>
    <row r="182" spans="1:7" ht="15" customHeight="1" x14ac:dyDescent="0.2">
      <c r="A182" s="1352" t="s">
        <v>645</v>
      </c>
      <c r="B182" s="1353"/>
      <c r="C182" s="1341"/>
      <c r="D182" s="1342" t="s">
        <v>2497</v>
      </c>
      <c r="E182" s="366">
        <v>4832</v>
      </c>
      <c r="F182" s="366"/>
      <c r="G182" s="905"/>
    </row>
    <row r="183" spans="1:7" ht="15" customHeight="1" x14ac:dyDescent="0.2">
      <c r="A183" s="1352" t="s">
        <v>645</v>
      </c>
      <c r="B183" s="1353"/>
      <c r="C183" s="1341"/>
      <c r="D183" s="1342" t="s">
        <v>2499</v>
      </c>
      <c r="E183" s="366">
        <v>1408</v>
      </c>
      <c r="F183" s="366"/>
      <c r="G183" s="905"/>
    </row>
    <row r="184" spans="1:7" ht="15" customHeight="1" x14ac:dyDescent="0.2">
      <c r="A184" s="1352" t="s">
        <v>645</v>
      </c>
      <c r="B184" s="1353" t="s">
        <v>2510</v>
      </c>
      <c r="C184" s="1341"/>
      <c r="D184" s="1342" t="s">
        <v>2511</v>
      </c>
      <c r="E184" s="366">
        <v>1318</v>
      </c>
      <c r="F184" s="366">
        <v>0</v>
      </c>
      <c r="G184" s="905"/>
    </row>
    <row r="185" spans="1:7" ht="15" customHeight="1" x14ac:dyDescent="0.2">
      <c r="A185" s="1352" t="s">
        <v>656</v>
      </c>
      <c r="B185" s="1353"/>
      <c r="C185" s="1341"/>
      <c r="D185" s="1342" t="s">
        <v>2512</v>
      </c>
      <c r="E185" s="366">
        <v>292</v>
      </c>
      <c r="F185" s="366"/>
      <c r="G185" s="905"/>
    </row>
    <row r="186" spans="1:7" ht="15" customHeight="1" x14ac:dyDescent="0.2">
      <c r="A186" s="1352" t="s">
        <v>656</v>
      </c>
      <c r="B186" s="1353"/>
      <c r="C186" s="1341"/>
      <c r="D186" s="1342" t="s">
        <v>2513</v>
      </c>
      <c r="E186" s="366">
        <v>66</v>
      </c>
      <c r="F186" s="366"/>
      <c r="G186" s="905"/>
    </row>
    <row r="187" spans="1:7" ht="15" customHeight="1" x14ac:dyDescent="0.2">
      <c r="A187" s="1352" t="s">
        <v>656</v>
      </c>
      <c r="B187" s="1353" t="s">
        <v>2514</v>
      </c>
      <c r="C187" s="1341"/>
      <c r="D187" s="1342" t="s">
        <v>2515</v>
      </c>
      <c r="E187" s="366"/>
      <c r="F187" s="366">
        <v>3920</v>
      </c>
      <c r="G187" s="905">
        <v>2469</v>
      </c>
    </row>
    <row r="188" spans="1:7" ht="15" customHeight="1" x14ac:dyDescent="0.2">
      <c r="A188" s="1352" t="s">
        <v>645</v>
      </c>
      <c r="B188" s="1353"/>
      <c r="C188" s="1341"/>
      <c r="D188" s="1342" t="s">
        <v>2516</v>
      </c>
      <c r="E188" s="366"/>
      <c r="F188" s="366">
        <v>1528</v>
      </c>
      <c r="G188" s="905">
        <v>1528</v>
      </c>
    </row>
    <row r="189" spans="1:7" ht="15" customHeight="1" x14ac:dyDescent="0.2">
      <c r="A189" s="1352" t="s">
        <v>656</v>
      </c>
      <c r="B189" s="1353" t="s">
        <v>2514</v>
      </c>
      <c r="C189" s="1341"/>
      <c r="D189" s="372" t="s">
        <v>2521</v>
      </c>
      <c r="E189" s="366"/>
      <c r="F189" s="366">
        <v>2000</v>
      </c>
      <c r="G189" s="905">
        <v>2000</v>
      </c>
    </row>
    <row r="190" spans="1:7" ht="15" customHeight="1" x14ac:dyDescent="0.2">
      <c r="A190" s="1352" t="s">
        <v>645</v>
      </c>
      <c r="B190" s="1353"/>
      <c r="C190" s="1341"/>
      <c r="D190" s="1342" t="s">
        <v>2522</v>
      </c>
      <c r="E190" s="366">
        <v>567</v>
      </c>
      <c r="F190" s="366">
        <v>567</v>
      </c>
      <c r="G190" s="905">
        <v>567</v>
      </c>
    </row>
    <row r="191" spans="1:7" ht="15" customHeight="1" x14ac:dyDescent="0.2">
      <c r="A191" s="1352" t="s">
        <v>645</v>
      </c>
      <c r="B191" s="1353"/>
      <c r="C191" s="1341"/>
      <c r="D191" s="1342" t="s">
        <v>2523</v>
      </c>
      <c r="E191" s="366"/>
      <c r="F191" s="366">
        <v>690</v>
      </c>
      <c r="G191" s="905">
        <v>0</v>
      </c>
    </row>
    <row r="192" spans="1:7" ht="15" customHeight="1" thickBot="1" x14ac:dyDescent="0.25">
      <c r="A192" s="1359" t="s">
        <v>656</v>
      </c>
      <c r="B192" s="1366"/>
      <c r="C192" s="1374"/>
      <c r="D192" s="1344" t="s">
        <v>2400</v>
      </c>
      <c r="E192" s="1345">
        <v>5887</v>
      </c>
      <c r="F192" s="1345">
        <v>10068</v>
      </c>
      <c r="G192" s="1361">
        <f>17745-SUM(G187:G191)</f>
        <v>11181</v>
      </c>
    </row>
    <row r="193" spans="1:7" ht="19.899999999999999" customHeight="1" thickBot="1" x14ac:dyDescent="0.25">
      <c r="A193" s="1369"/>
      <c r="B193" s="1365"/>
      <c r="C193" s="1372"/>
      <c r="D193" s="768" t="s">
        <v>950</v>
      </c>
      <c r="E193" s="506">
        <f>SUM(E61:E192)</f>
        <v>97443</v>
      </c>
      <c r="F193" s="506">
        <f>SUM(F61:F192)</f>
        <v>378284</v>
      </c>
      <c r="G193" s="507">
        <f>SUM(G61:G192)</f>
        <v>247092</v>
      </c>
    </row>
    <row r="194" spans="1:7" ht="19.899999999999999" customHeight="1" thickBot="1" x14ac:dyDescent="0.25">
      <c r="A194" s="1367"/>
      <c r="B194" s="1368"/>
      <c r="C194" s="1375"/>
      <c r="D194" s="1371" t="s">
        <v>2524</v>
      </c>
      <c r="E194" s="503">
        <f>E193+E57</f>
        <v>553793</v>
      </c>
      <c r="F194" s="503">
        <f>F193+F57</f>
        <v>4241067</v>
      </c>
      <c r="G194" s="978">
        <f>G193+G57</f>
        <v>1052831</v>
      </c>
    </row>
  </sheetData>
  <mergeCells count="40">
    <mergeCell ref="E1:G1"/>
    <mergeCell ref="C1:D1"/>
    <mergeCell ref="C2:D2"/>
    <mergeCell ref="C38:D38"/>
    <mergeCell ref="C41:D41"/>
    <mergeCell ref="C44:D44"/>
    <mergeCell ref="C47:D47"/>
    <mergeCell ref="C5:D5"/>
    <mergeCell ref="C13:D13"/>
    <mergeCell ref="C18:D18"/>
    <mergeCell ref="C22:D22"/>
    <mergeCell ref="C26:D26"/>
    <mergeCell ref="C29:D29"/>
    <mergeCell ref="C32:D32"/>
    <mergeCell ref="C35:D35"/>
    <mergeCell ref="C87:D87"/>
    <mergeCell ref="C89:D89"/>
    <mergeCell ref="C96:D96"/>
    <mergeCell ref="C99:D99"/>
    <mergeCell ref="C55:D55"/>
    <mergeCell ref="C58:D58"/>
    <mergeCell ref="C59:D59"/>
    <mergeCell ref="C60:D60"/>
    <mergeCell ref="C65:D65"/>
    <mergeCell ref="C143:D143"/>
    <mergeCell ref="C148:D148"/>
    <mergeCell ref="C171:D171"/>
    <mergeCell ref="C181:D181"/>
    <mergeCell ref="C3:D3"/>
    <mergeCell ref="C119:D119"/>
    <mergeCell ref="C132:D132"/>
    <mergeCell ref="C135:D135"/>
    <mergeCell ref="C137:D137"/>
    <mergeCell ref="C140:D140"/>
    <mergeCell ref="C103:D103"/>
    <mergeCell ref="C105:D105"/>
    <mergeCell ref="C111:D111"/>
    <mergeCell ref="C113:D113"/>
    <mergeCell ref="C115:D115"/>
    <mergeCell ref="C84:D84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62" orientation="portrait" r:id="rId1"/>
  <headerFooter>
    <oddHeader>&amp;C&amp;"Times New Roman,Félkövér"Az Önkormányzat 2018. évi beruházási kiadásainak előirányzata és teljesítése&amp;R&amp;"Times New Roman,Félkövér"rendelet
 1/b. melléklete
e Ft-ban</oddHead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11" sqref="M11"/>
    </sheetView>
  </sheetViews>
  <sheetFormatPr defaultColWidth="9.140625" defaultRowHeight="12.75" x14ac:dyDescent="0.2"/>
  <cols>
    <col min="1" max="1" width="33.140625" style="4" customWidth="1"/>
    <col min="2" max="4" width="9.7109375" style="1029" customWidth="1"/>
    <col min="5" max="17" width="9.7109375" style="1028" customWidth="1"/>
    <col min="18" max="19" width="9.7109375" style="4" customWidth="1"/>
    <col min="20" max="16384" width="9.140625" style="4"/>
  </cols>
  <sheetData>
    <row r="1" spans="1:19" s="6" customFormat="1" ht="63" customHeight="1" thickBot="1" x14ac:dyDescent="0.25">
      <c r="A1" s="5" t="s">
        <v>0</v>
      </c>
      <c r="B1" s="1720" t="s">
        <v>26</v>
      </c>
      <c r="C1" s="1718"/>
      <c r="D1" s="1719"/>
      <c r="E1" s="1713" t="s">
        <v>27</v>
      </c>
      <c r="F1" s="1714"/>
      <c r="G1" s="1721"/>
      <c r="H1" s="1713" t="s">
        <v>28</v>
      </c>
      <c r="I1" s="1714"/>
      <c r="J1" s="1721"/>
      <c r="K1" s="1720" t="s">
        <v>29</v>
      </c>
      <c r="L1" s="1718"/>
      <c r="M1" s="1719"/>
      <c r="N1" s="1713" t="s">
        <v>30</v>
      </c>
      <c r="O1" s="1714"/>
      <c r="P1" s="1721"/>
      <c r="Q1" s="1713" t="s">
        <v>31</v>
      </c>
      <c r="R1" s="1714"/>
      <c r="S1" s="1715"/>
    </row>
    <row r="2" spans="1:19" s="6" customFormat="1" ht="30" customHeight="1" x14ac:dyDescent="0.2">
      <c r="A2" s="26"/>
      <c r="B2" s="504" t="s">
        <v>24</v>
      </c>
      <c r="C2" s="504" t="s">
        <v>10</v>
      </c>
      <c r="D2" s="504" t="s">
        <v>25</v>
      </c>
      <c r="E2" s="504" t="s">
        <v>24</v>
      </c>
      <c r="F2" s="504" t="s">
        <v>10</v>
      </c>
      <c r="G2" s="504" t="s">
        <v>25</v>
      </c>
      <c r="H2" s="504" t="s">
        <v>24</v>
      </c>
      <c r="I2" s="504" t="s">
        <v>10</v>
      </c>
      <c r="J2" s="504" t="s">
        <v>25</v>
      </c>
      <c r="K2" s="504" t="s">
        <v>24</v>
      </c>
      <c r="L2" s="504" t="s">
        <v>10</v>
      </c>
      <c r="M2" s="504" t="s">
        <v>25</v>
      </c>
      <c r="N2" s="504" t="s">
        <v>24</v>
      </c>
      <c r="O2" s="504" t="s">
        <v>10</v>
      </c>
      <c r="P2" s="504" t="s">
        <v>25</v>
      </c>
      <c r="Q2" s="504" t="s">
        <v>24</v>
      </c>
      <c r="R2" s="504" t="s">
        <v>10</v>
      </c>
      <c r="S2" s="497" t="s">
        <v>25</v>
      </c>
    </row>
    <row r="3" spans="1:19" ht="30" customHeight="1" thickBot="1" x14ac:dyDescent="0.25">
      <c r="A3" s="27"/>
      <c r="B3" s="28">
        <v>0</v>
      </c>
      <c r="C3" s="28"/>
      <c r="D3" s="28">
        <f>B3+C3</f>
        <v>0</v>
      </c>
      <c r="E3" s="29">
        <f>B3+C3</f>
        <v>0</v>
      </c>
      <c r="F3" s="29">
        <f t="shared" ref="F3:G3" si="0">C3+D3</f>
        <v>0</v>
      </c>
      <c r="G3" s="29">
        <f t="shared" si="0"/>
        <v>0</v>
      </c>
      <c r="H3" s="28">
        <v>0</v>
      </c>
      <c r="I3" s="28"/>
      <c r="J3" s="28">
        <f>H3+I3</f>
        <v>0</v>
      </c>
      <c r="K3" s="28">
        <v>0</v>
      </c>
      <c r="L3" s="28"/>
      <c r="M3" s="28">
        <f>K3+L3</f>
        <v>0</v>
      </c>
      <c r="N3" s="29">
        <f>H3+K3</f>
        <v>0</v>
      </c>
      <c r="O3" s="29">
        <f t="shared" ref="O3:P3" si="1">I3+L3</f>
        <v>0</v>
      </c>
      <c r="P3" s="30">
        <f t="shared" si="1"/>
        <v>0</v>
      </c>
      <c r="Q3" s="29">
        <f t="shared" ref="Q3:S3" si="2">N3+E3</f>
        <v>0</v>
      </c>
      <c r="R3" s="29">
        <f t="shared" si="2"/>
        <v>0</v>
      </c>
      <c r="S3" s="31">
        <f t="shared" si="2"/>
        <v>0</v>
      </c>
    </row>
    <row r="4" spans="1:19" s="6" customFormat="1" ht="30" customHeight="1" thickBot="1" x14ac:dyDescent="0.25">
      <c r="A4" s="32" t="s">
        <v>32</v>
      </c>
      <c r="B4" s="33">
        <f t="shared" ref="B4:S4" si="3">SUM(B3:B3)</f>
        <v>0</v>
      </c>
      <c r="C4" s="33">
        <f t="shared" si="3"/>
        <v>0</v>
      </c>
      <c r="D4" s="33">
        <f t="shared" si="3"/>
        <v>0</v>
      </c>
      <c r="E4" s="33">
        <f t="shared" si="3"/>
        <v>0</v>
      </c>
      <c r="F4" s="33">
        <f t="shared" si="3"/>
        <v>0</v>
      </c>
      <c r="G4" s="33">
        <f t="shared" si="3"/>
        <v>0</v>
      </c>
      <c r="H4" s="33">
        <f t="shared" si="3"/>
        <v>0</v>
      </c>
      <c r="I4" s="33">
        <f t="shared" si="3"/>
        <v>0</v>
      </c>
      <c r="J4" s="33">
        <f t="shared" si="3"/>
        <v>0</v>
      </c>
      <c r="K4" s="33">
        <f t="shared" si="3"/>
        <v>0</v>
      </c>
      <c r="L4" s="33">
        <f t="shared" si="3"/>
        <v>0</v>
      </c>
      <c r="M4" s="33">
        <f t="shared" si="3"/>
        <v>0</v>
      </c>
      <c r="N4" s="33">
        <f t="shared" si="3"/>
        <v>0</v>
      </c>
      <c r="O4" s="33">
        <f t="shared" si="3"/>
        <v>0</v>
      </c>
      <c r="P4" s="33">
        <f t="shared" si="3"/>
        <v>0</v>
      </c>
      <c r="Q4" s="33">
        <f t="shared" si="3"/>
        <v>0</v>
      </c>
      <c r="R4" s="33">
        <f t="shared" si="3"/>
        <v>0</v>
      </c>
      <c r="S4" s="34">
        <f t="shared" si="3"/>
        <v>0</v>
      </c>
    </row>
    <row r="5" spans="1:19" ht="30" customHeight="1" x14ac:dyDescent="0.2">
      <c r="A5" s="35" t="s">
        <v>12</v>
      </c>
      <c r="B5" s="36"/>
      <c r="C5" s="36"/>
      <c r="D5" s="36"/>
      <c r="E5" s="37"/>
      <c r="F5" s="37"/>
      <c r="G5" s="37"/>
      <c r="H5" s="36"/>
      <c r="I5" s="36"/>
      <c r="J5" s="36"/>
      <c r="K5" s="36"/>
      <c r="L5" s="36"/>
      <c r="M5" s="36"/>
      <c r="N5" s="38"/>
      <c r="O5" s="38"/>
      <c r="P5" s="39"/>
      <c r="Q5" s="38"/>
      <c r="R5" s="15"/>
      <c r="S5" s="16"/>
    </row>
    <row r="6" spans="1:19" ht="30" customHeight="1" thickBot="1" x14ac:dyDescent="0.25">
      <c r="A6" s="40" t="s">
        <v>33</v>
      </c>
      <c r="B6" s="41">
        <v>132094</v>
      </c>
      <c r="C6" s="41">
        <v>236320</v>
      </c>
      <c r="D6" s="41">
        <v>236320</v>
      </c>
      <c r="E6" s="42">
        <f t="shared" ref="E6:G6" si="4">SUM(B6:B6)</f>
        <v>132094</v>
      </c>
      <c r="F6" s="42">
        <f t="shared" si="4"/>
        <v>236320</v>
      </c>
      <c r="G6" s="42">
        <f t="shared" si="4"/>
        <v>236320</v>
      </c>
      <c r="H6" s="41">
        <v>36100</v>
      </c>
      <c r="I6" s="41">
        <v>1170810</v>
      </c>
      <c r="J6" s="41">
        <v>1170810</v>
      </c>
      <c r="K6" s="41">
        <v>0</v>
      </c>
      <c r="L6" s="41"/>
      <c r="M6" s="41">
        <f>K6+L6</f>
        <v>0</v>
      </c>
      <c r="N6" s="29">
        <f>H6+K6</f>
        <v>36100</v>
      </c>
      <c r="O6" s="29">
        <f t="shared" ref="O6:P6" si="5">I6+L6</f>
        <v>1170810</v>
      </c>
      <c r="P6" s="29">
        <f t="shared" si="5"/>
        <v>1170810</v>
      </c>
      <c r="Q6" s="42">
        <f>N6+E6</f>
        <v>168194</v>
      </c>
      <c r="R6" s="42">
        <f t="shared" ref="R6:S6" si="6">O6+F6</f>
        <v>1407130</v>
      </c>
      <c r="S6" s="43">
        <f t="shared" si="6"/>
        <v>1407130</v>
      </c>
    </row>
    <row r="7" spans="1:19" s="6" customFormat="1" ht="30" customHeight="1" thickBot="1" x14ac:dyDescent="0.25">
      <c r="A7" s="32" t="s">
        <v>22</v>
      </c>
      <c r="B7" s="33">
        <f>B6</f>
        <v>132094</v>
      </c>
      <c r="C7" s="33">
        <f t="shared" ref="C7:S7" si="7">C6</f>
        <v>236320</v>
      </c>
      <c r="D7" s="33">
        <f t="shared" si="7"/>
        <v>236320</v>
      </c>
      <c r="E7" s="44">
        <f t="shared" si="7"/>
        <v>132094</v>
      </c>
      <c r="F7" s="44">
        <f t="shared" si="7"/>
        <v>236320</v>
      </c>
      <c r="G7" s="44">
        <f t="shared" si="7"/>
        <v>236320</v>
      </c>
      <c r="H7" s="44">
        <f t="shared" si="7"/>
        <v>36100</v>
      </c>
      <c r="I7" s="44">
        <f t="shared" si="7"/>
        <v>1170810</v>
      </c>
      <c r="J7" s="44">
        <f t="shared" si="7"/>
        <v>1170810</v>
      </c>
      <c r="K7" s="44">
        <f t="shared" si="7"/>
        <v>0</v>
      </c>
      <c r="L7" s="44">
        <f t="shared" si="7"/>
        <v>0</v>
      </c>
      <c r="M7" s="44">
        <f t="shared" si="7"/>
        <v>0</v>
      </c>
      <c r="N7" s="44">
        <f t="shared" si="7"/>
        <v>36100</v>
      </c>
      <c r="O7" s="44">
        <f t="shared" si="7"/>
        <v>1170810</v>
      </c>
      <c r="P7" s="44">
        <f t="shared" si="7"/>
        <v>1170810</v>
      </c>
      <c r="Q7" s="33">
        <f t="shared" si="7"/>
        <v>168194</v>
      </c>
      <c r="R7" s="33">
        <f t="shared" si="7"/>
        <v>1407130</v>
      </c>
      <c r="S7" s="34">
        <f t="shared" si="7"/>
        <v>1407130</v>
      </c>
    </row>
    <row r="8" spans="1:19" s="6" customFormat="1" ht="30" customHeight="1" thickBot="1" x14ac:dyDescent="0.25">
      <c r="A8" s="32" t="s">
        <v>34</v>
      </c>
      <c r="B8" s="33">
        <f t="shared" ref="B8:S8" si="8">B7+B4</f>
        <v>132094</v>
      </c>
      <c r="C8" s="33">
        <f t="shared" si="8"/>
        <v>236320</v>
      </c>
      <c r="D8" s="33">
        <f t="shared" si="8"/>
        <v>236320</v>
      </c>
      <c r="E8" s="33">
        <f t="shared" si="8"/>
        <v>132094</v>
      </c>
      <c r="F8" s="33">
        <f t="shared" si="8"/>
        <v>236320</v>
      </c>
      <c r="G8" s="33">
        <f t="shared" si="8"/>
        <v>236320</v>
      </c>
      <c r="H8" s="33">
        <f t="shared" si="8"/>
        <v>36100</v>
      </c>
      <c r="I8" s="33">
        <f t="shared" si="8"/>
        <v>1170810</v>
      </c>
      <c r="J8" s="33">
        <f t="shared" si="8"/>
        <v>1170810</v>
      </c>
      <c r="K8" s="33">
        <f t="shared" si="8"/>
        <v>0</v>
      </c>
      <c r="L8" s="33">
        <f t="shared" si="8"/>
        <v>0</v>
      </c>
      <c r="M8" s="33">
        <f t="shared" si="8"/>
        <v>0</v>
      </c>
      <c r="N8" s="33">
        <f t="shared" si="8"/>
        <v>36100</v>
      </c>
      <c r="O8" s="33">
        <f t="shared" si="8"/>
        <v>1170810</v>
      </c>
      <c r="P8" s="33">
        <f t="shared" si="8"/>
        <v>1170810</v>
      </c>
      <c r="Q8" s="33">
        <f t="shared" si="8"/>
        <v>168194</v>
      </c>
      <c r="R8" s="33">
        <f t="shared" si="8"/>
        <v>1407130</v>
      </c>
      <c r="S8" s="34">
        <f t="shared" si="8"/>
        <v>1407130</v>
      </c>
    </row>
    <row r="9" spans="1:19" x14ac:dyDescent="0.2">
      <c r="A9" s="23"/>
      <c r="B9" s="45"/>
      <c r="C9" s="45"/>
      <c r="D9" s="45"/>
    </row>
    <row r="10" spans="1:19" x14ac:dyDescent="0.2">
      <c r="A10" s="46"/>
      <c r="B10" s="45"/>
      <c r="C10" s="45"/>
      <c r="D10" s="45"/>
    </row>
    <row r="11" spans="1:19" x14ac:dyDescent="0.2">
      <c r="A11" s="46"/>
      <c r="B11" s="45"/>
      <c r="C11" s="45"/>
      <c r="D11" s="45"/>
    </row>
    <row r="12" spans="1:19" x14ac:dyDescent="0.2">
      <c r="A12" s="46"/>
      <c r="B12" s="45"/>
      <c r="C12" s="45"/>
      <c r="D12" s="45"/>
    </row>
    <row r="13" spans="1:19" x14ac:dyDescent="0.2">
      <c r="A13" s="46"/>
      <c r="B13" s="45"/>
      <c r="C13" s="45"/>
      <c r="D13" s="45"/>
    </row>
    <row r="14" spans="1:19" s="1028" customFormat="1" x14ac:dyDescent="0.2">
      <c r="A14" s="46"/>
      <c r="B14" s="45"/>
      <c r="C14" s="45"/>
      <c r="D14" s="45"/>
    </row>
    <row r="15" spans="1:19" s="1028" customFormat="1" x14ac:dyDescent="0.2">
      <c r="A15" s="47"/>
      <c r="B15" s="45"/>
      <c r="C15" s="45"/>
      <c r="D15" s="45"/>
    </row>
    <row r="16" spans="1:19" s="1028" customFormat="1" x14ac:dyDescent="0.2">
      <c r="A16" s="47"/>
      <c r="B16" s="45"/>
      <c r="C16" s="45"/>
      <c r="D16" s="45"/>
    </row>
    <row r="17" spans="1:4" s="1028" customFormat="1" x14ac:dyDescent="0.2">
      <c r="A17" s="47"/>
      <c r="B17" s="45"/>
      <c r="C17" s="45"/>
      <c r="D17" s="45"/>
    </row>
    <row r="18" spans="1:4" s="1028" customFormat="1" x14ac:dyDescent="0.2">
      <c r="A18" s="47"/>
      <c r="B18" s="45"/>
      <c r="C18" s="45"/>
      <c r="D18" s="45"/>
    </row>
    <row r="19" spans="1:4" s="1028" customFormat="1" x14ac:dyDescent="0.2">
      <c r="A19" s="759"/>
      <c r="B19" s="758"/>
      <c r="C19" s="758"/>
      <c r="D19" s="758"/>
    </row>
    <row r="20" spans="1:4" s="1028" customFormat="1" x14ac:dyDescent="0.2">
      <c r="A20" s="759"/>
      <c r="B20" s="758"/>
      <c r="C20" s="758"/>
      <c r="D20" s="758"/>
    </row>
    <row r="21" spans="1:4" s="1028" customFormat="1" x14ac:dyDescent="0.2">
      <c r="A21" s="759"/>
      <c r="B21" s="758"/>
      <c r="C21" s="758"/>
      <c r="D21" s="758"/>
    </row>
    <row r="22" spans="1:4" s="1028" customFormat="1" x14ac:dyDescent="0.2">
      <c r="A22" s="759"/>
      <c r="B22" s="758"/>
      <c r="C22" s="758"/>
      <c r="D22" s="758"/>
    </row>
    <row r="23" spans="1:4" s="1028" customFormat="1" x14ac:dyDescent="0.2">
      <c r="A23" s="759"/>
      <c r="B23" s="758"/>
      <c r="C23" s="758"/>
      <c r="D23" s="758"/>
    </row>
    <row r="24" spans="1:4" s="1028" customFormat="1" x14ac:dyDescent="0.2">
      <c r="A24" s="759"/>
      <c r="B24" s="758"/>
      <c r="C24" s="758"/>
      <c r="D24" s="758"/>
    </row>
    <row r="25" spans="1:4" s="1028" customFormat="1" x14ac:dyDescent="0.2">
      <c r="A25" s="759"/>
      <c r="B25" s="758"/>
      <c r="C25" s="758"/>
      <c r="D25" s="758"/>
    </row>
    <row r="26" spans="1:4" s="1028" customFormat="1" x14ac:dyDescent="0.2">
      <c r="A26" s="759"/>
      <c r="B26" s="758"/>
      <c r="C26" s="758"/>
      <c r="D26" s="758"/>
    </row>
    <row r="27" spans="1:4" s="1028" customFormat="1" x14ac:dyDescent="0.2">
      <c r="A27" s="759"/>
      <c r="B27" s="758"/>
      <c r="C27" s="758"/>
      <c r="D27" s="758"/>
    </row>
    <row r="28" spans="1:4" s="1028" customFormat="1" x14ac:dyDescent="0.2">
      <c r="A28" s="759"/>
      <c r="B28" s="758"/>
      <c r="C28" s="758"/>
      <c r="D28" s="758"/>
    </row>
    <row r="29" spans="1:4" s="1028" customFormat="1" x14ac:dyDescent="0.2">
      <c r="A29" s="759"/>
      <c r="B29" s="758"/>
      <c r="C29" s="758"/>
      <c r="D29" s="758"/>
    </row>
    <row r="30" spans="1:4" s="1028" customFormat="1" x14ac:dyDescent="0.2">
      <c r="A30" s="759"/>
      <c r="B30" s="758"/>
      <c r="C30" s="758"/>
      <c r="D30" s="758"/>
    </row>
    <row r="31" spans="1:4" s="1028" customFormat="1" x14ac:dyDescent="0.2">
      <c r="A31" s="759"/>
      <c r="B31" s="758"/>
      <c r="C31" s="758"/>
      <c r="D31" s="758"/>
    </row>
    <row r="32" spans="1:4" s="1028" customFormat="1" x14ac:dyDescent="0.2">
      <c r="A32" s="759"/>
      <c r="B32" s="758"/>
      <c r="C32" s="758"/>
      <c r="D32" s="758"/>
    </row>
    <row r="33" spans="1:4" s="1028" customFormat="1" x14ac:dyDescent="0.2">
      <c r="A33" s="759"/>
      <c r="B33" s="758"/>
      <c r="C33" s="758"/>
      <c r="D33" s="758"/>
    </row>
    <row r="34" spans="1:4" s="1028" customFormat="1" x14ac:dyDescent="0.2">
      <c r="A34" s="759"/>
      <c r="B34" s="758"/>
      <c r="C34" s="758"/>
      <c r="D34" s="758"/>
    </row>
    <row r="35" spans="1:4" s="1028" customFormat="1" x14ac:dyDescent="0.2">
      <c r="A35" s="759"/>
      <c r="B35" s="758"/>
      <c r="C35" s="758"/>
      <c r="D35" s="758"/>
    </row>
    <row r="36" spans="1:4" s="1028" customFormat="1" x14ac:dyDescent="0.2">
      <c r="A36" s="759"/>
      <c r="B36" s="758"/>
      <c r="C36" s="758"/>
      <c r="D36" s="758"/>
    </row>
    <row r="37" spans="1:4" s="1028" customFormat="1" x14ac:dyDescent="0.2">
      <c r="A37" s="759"/>
      <c r="B37" s="758"/>
      <c r="C37" s="758"/>
      <c r="D37" s="758"/>
    </row>
    <row r="38" spans="1:4" s="1028" customFormat="1" x14ac:dyDescent="0.2">
      <c r="A38" s="759"/>
      <c r="B38" s="758"/>
      <c r="C38" s="758"/>
      <c r="D38" s="758"/>
    </row>
    <row r="39" spans="1:4" s="1028" customFormat="1" x14ac:dyDescent="0.2">
      <c r="A39" s="759"/>
      <c r="B39" s="758"/>
      <c r="C39" s="758"/>
      <c r="D39" s="758"/>
    </row>
    <row r="40" spans="1:4" s="1028" customFormat="1" x14ac:dyDescent="0.2">
      <c r="A40" s="759"/>
      <c r="B40" s="758"/>
      <c r="C40" s="758"/>
      <c r="D40" s="758"/>
    </row>
    <row r="41" spans="1:4" s="1028" customFormat="1" x14ac:dyDescent="0.2">
      <c r="A41" s="759"/>
      <c r="B41" s="758"/>
      <c r="C41" s="758"/>
      <c r="D41" s="758"/>
    </row>
    <row r="42" spans="1:4" s="1028" customFormat="1" x14ac:dyDescent="0.2">
      <c r="A42" s="759"/>
      <c r="B42" s="758"/>
      <c r="C42" s="758"/>
      <c r="D42" s="758"/>
    </row>
    <row r="43" spans="1:4" s="1028" customFormat="1" x14ac:dyDescent="0.2">
      <c r="A43" s="759"/>
      <c r="B43" s="758"/>
      <c r="C43" s="758"/>
      <c r="D43" s="758"/>
    </row>
    <row r="44" spans="1:4" s="1028" customFormat="1" x14ac:dyDescent="0.2">
      <c r="A44" s="759"/>
      <c r="B44" s="758"/>
      <c r="C44" s="758"/>
      <c r="D44" s="758"/>
    </row>
    <row r="45" spans="1:4" s="1028" customFormat="1" x14ac:dyDescent="0.2">
      <c r="A45" s="759"/>
      <c r="B45" s="758"/>
      <c r="C45" s="758"/>
      <c r="D45" s="758"/>
    </row>
    <row r="46" spans="1:4" s="1028" customFormat="1" x14ac:dyDescent="0.2">
      <c r="A46" s="1647"/>
      <c r="B46" s="1647"/>
      <c r="C46" s="759"/>
      <c r="D46" s="759"/>
    </row>
    <row r="47" spans="1:4" s="1028" customFormat="1" x14ac:dyDescent="0.2">
      <c r="A47" s="48"/>
      <c r="B47" s="758"/>
      <c r="C47" s="758"/>
      <c r="D47" s="758"/>
    </row>
    <row r="48" spans="1:4" s="1028" customFormat="1" x14ac:dyDescent="0.2">
      <c r="A48" s="46"/>
      <c r="B48" s="45"/>
      <c r="C48" s="45"/>
      <c r="D48" s="45"/>
    </row>
    <row r="49" spans="1:4" s="1028" customFormat="1" x14ac:dyDescent="0.2">
      <c r="A49" s="46"/>
      <c r="B49" s="45"/>
      <c r="C49" s="45"/>
      <c r="D49" s="45"/>
    </row>
    <row r="50" spans="1:4" s="1028" customFormat="1" x14ac:dyDescent="0.2">
      <c r="A50" s="46"/>
      <c r="B50" s="45"/>
      <c r="C50" s="45"/>
      <c r="D50" s="45"/>
    </row>
    <row r="51" spans="1:4" s="1028" customFormat="1" x14ac:dyDescent="0.2">
      <c r="A51" s="46"/>
      <c r="B51" s="45"/>
      <c r="C51" s="45"/>
      <c r="D51" s="45"/>
    </row>
    <row r="52" spans="1:4" s="1028" customFormat="1" x14ac:dyDescent="0.2">
      <c r="A52" s="49"/>
      <c r="B52" s="45"/>
      <c r="C52" s="45"/>
      <c r="D52" s="45"/>
    </row>
    <row r="53" spans="1:4" s="1028" customFormat="1" ht="56.25" customHeight="1" x14ac:dyDescent="0.2">
      <c r="A53" s="46"/>
      <c r="B53" s="45"/>
      <c r="C53" s="45"/>
      <c r="D53" s="45"/>
    </row>
    <row r="54" spans="1:4" s="1028" customFormat="1" x14ac:dyDescent="0.2">
      <c r="A54" s="46"/>
      <c r="B54" s="45"/>
      <c r="C54" s="45"/>
      <c r="D54" s="45"/>
    </row>
    <row r="55" spans="1:4" s="1028" customFormat="1" x14ac:dyDescent="0.2">
      <c r="A55" s="46"/>
      <c r="B55" s="45"/>
      <c r="C55" s="45"/>
      <c r="D55" s="45"/>
    </row>
    <row r="56" spans="1:4" s="1028" customFormat="1" x14ac:dyDescent="0.2">
      <c r="A56" s="46"/>
      <c r="B56" s="45"/>
      <c r="C56" s="45"/>
      <c r="D56" s="45"/>
    </row>
    <row r="57" spans="1:4" s="1028" customFormat="1" x14ac:dyDescent="0.2">
      <c r="A57" s="46"/>
      <c r="B57" s="45"/>
      <c r="C57" s="45"/>
      <c r="D57" s="45"/>
    </row>
    <row r="58" spans="1:4" s="1028" customFormat="1" x14ac:dyDescent="0.2">
      <c r="A58" s="46"/>
      <c r="B58" s="45"/>
      <c r="C58" s="45"/>
      <c r="D58" s="45"/>
    </row>
    <row r="59" spans="1:4" s="1028" customFormat="1" x14ac:dyDescent="0.2">
      <c r="A59" s="46"/>
      <c r="B59" s="45"/>
      <c r="C59" s="45"/>
      <c r="D59" s="45"/>
    </row>
    <row r="60" spans="1:4" s="1028" customFormat="1" x14ac:dyDescent="0.2">
      <c r="A60" s="46"/>
      <c r="B60" s="45"/>
      <c r="C60" s="45"/>
      <c r="D60" s="45"/>
    </row>
    <row r="61" spans="1:4" s="1028" customFormat="1" x14ac:dyDescent="0.2">
      <c r="A61" s="49"/>
      <c r="B61" s="45"/>
      <c r="C61" s="45"/>
      <c r="D61" s="45"/>
    </row>
    <row r="62" spans="1:4" s="1028" customFormat="1" x14ac:dyDescent="0.2">
      <c r="A62" s="46"/>
      <c r="B62" s="45"/>
      <c r="C62" s="45"/>
      <c r="D62" s="45"/>
    </row>
    <row r="63" spans="1:4" s="1028" customFormat="1" x14ac:dyDescent="0.2">
      <c r="A63" s="46"/>
      <c r="B63" s="45"/>
      <c r="C63" s="45"/>
      <c r="D63" s="45"/>
    </row>
    <row r="64" spans="1:4" s="1028" customFormat="1" x14ac:dyDescent="0.2">
      <c r="A64" s="46"/>
      <c r="B64" s="45"/>
      <c r="C64" s="45"/>
      <c r="D64" s="45"/>
    </row>
    <row r="65" spans="1:4" s="1028" customFormat="1" x14ac:dyDescent="0.2">
      <c r="A65" s="46"/>
      <c r="B65" s="45"/>
      <c r="C65" s="45"/>
      <c r="D65" s="45"/>
    </row>
    <row r="66" spans="1:4" s="1028" customFormat="1" x14ac:dyDescent="0.2">
      <c r="A66" s="46"/>
      <c r="B66" s="45"/>
      <c r="C66" s="45"/>
      <c r="D66" s="45"/>
    </row>
    <row r="67" spans="1:4" s="1028" customFormat="1" x14ac:dyDescent="0.2">
      <c r="A67" s="46"/>
      <c r="B67" s="45"/>
      <c r="C67" s="45"/>
      <c r="D67" s="45"/>
    </row>
    <row r="68" spans="1:4" s="1028" customFormat="1" x14ac:dyDescent="0.2">
      <c r="A68" s="46"/>
      <c r="B68" s="45"/>
      <c r="C68" s="45"/>
      <c r="D68" s="45"/>
    </row>
    <row r="69" spans="1:4" s="1028" customFormat="1" x14ac:dyDescent="0.2">
      <c r="A69" s="46"/>
      <c r="B69" s="45"/>
      <c r="C69" s="45"/>
      <c r="D69" s="45"/>
    </row>
    <row r="70" spans="1:4" s="1028" customFormat="1" x14ac:dyDescent="0.2">
      <c r="A70" s="23"/>
      <c r="B70" s="45"/>
      <c r="C70" s="45"/>
      <c r="D70" s="45"/>
    </row>
    <row r="71" spans="1:4" s="1028" customFormat="1" x14ac:dyDescent="0.2">
      <c r="A71" s="23"/>
      <c r="B71" s="45"/>
      <c r="C71" s="45"/>
      <c r="D71" s="45"/>
    </row>
    <row r="72" spans="1:4" s="1028" customFormat="1" x14ac:dyDescent="0.2">
      <c r="A72" s="23"/>
      <c r="B72" s="45"/>
      <c r="C72" s="45"/>
      <c r="D72" s="45"/>
    </row>
    <row r="73" spans="1:4" s="1028" customFormat="1" x14ac:dyDescent="0.2">
      <c r="A73" s="23"/>
      <c r="B73" s="45"/>
      <c r="C73" s="45"/>
      <c r="D73" s="45"/>
    </row>
    <row r="74" spans="1:4" s="1028" customFormat="1" x14ac:dyDescent="0.2">
      <c r="A74" s="23"/>
      <c r="B74" s="45"/>
      <c r="C74" s="45"/>
      <c r="D74" s="45"/>
    </row>
    <row r="75" spans="1:4" s="1028" customFormat="1" x14ac:dyDescent="0.2">
      <c r="A75" s="23"/>
      <c r="B75" s="45"/>
      <c r="C75" s="45"/>
      <c r="D75" s="45"/>
    </row>
    <row r="76" spans="1:4" s="1028" customFormat="1" x14ac:dyDescent="0.2">
      <c r="A76" s="23"/>
      <c r="B76" s="45"/>
      <c r="C76" s="45"/>
      <c r="D76" s="45"/>
    </row>
    <row r="77" spans="1:4" s="1028" customFormat="1" x14ac:dyDescent="0.2">
      <c r="A77" s="23"/>
      <c r="B77" s="45"/>
      <c r="C77" s="45"/>
      <c r="D77" s="45"/>
    </row>
    <row r="78" spans="1:4" s="1028" customFormat="1" x14ac:dyDescent="0.2">
      <c r="A78" s="23"/>
      <c r="B78" s="45"/>
      <c r="C78" s="45"/>
      <c r="D78" s="45"/>
    </row>
    <row r="79" spans="1:4" s="1028" customFormat="1" x14ac:dyDescent="0.2">
      <c r="A79" s="23"/>
      <c r="B79" s="45"/>
      <c r="C79" s="45"/>
      <c r="D79" s="45"/>
    </row>
    <row r="80" spans="1:4" s="1028" customFormat="1" x14ac:dyDescent="0.2">
      <c r="A80" s="23"/>
      <c r="B80" s="45"/>
      <c r="C80" s="45"/>
      <c r="D80" s="45"/>
    </row>
    <row r="81" spans="1:4" s="1028" customFormat="1" x14ac:dyDescent="0.2">
      <c r="A81" s="23"/>
      <c r="B81" s="45"/>
      <c r="C81" s="45"/>
      <c r="D81" s="45"/>
    </row>
    <row r="82" spans="1:4" s="1028" customFormat="1" x14ac:dyDescent="0.2">
      <c r="A82" s="23"/>
      <c r="B82" s="45"/>
      <c r="C82" s="45"/>
      <c r="D82" s="45"/>
    </row>
    <row r="83" spans="1:4" s="1028" customFormat="1" x14ac:dyDescent="0.2">
      <c r="A83" s="23"/>
      <c r="B83" s="45"/>
      <c r="C83" s="45"/>
      <c r="D83" s="45"/>
    </row>
    <row r="84" spans="1:4" s="1028" customFormat="1" x14ac:dyDescent="0.2">
      <c r="A84" s="23"/>
      <c r="B84" s="45"/>
      <c r="C84" s="45"/>
      <c r="D84" s="45"/>
    </row>
    <row r="85" spans="1:4" s="1028" customFormat="1" x14ac:dyDescent="0.2">
      <c r="A85" s="23"/>
      <c r="B85" s="45"/>
      <c r="C85" s="45"/>
      <c r="D85" s="45"/>
    </row>
    <row r="86" spans="1:4" s="1028" customFormat="1" x14ac:dyDescent="0.2">
      <c r="A86" s="23"/>
      <c r="B86" s="45"/>
      <c r="C86" s="45"/>
      <c r="D86" s="45"/>
    </row>
    <row r="87" spans="1:4" s="1028" customFormat="1" x14ac:dyDescent="0.2">
      <c r="A87" s="23"/>
      <c r="B87" s="45"/>
      <c r="C87" s="45"/>
      <c r="D87" s="45"/>
    </row>
    <row r="88" spans="1:4" s="1028" customFormat="1" x14ac:dyDescent="0.2">
      <c r="A88" s="23"/>
      <c r="B88" s="45"/>
      <c r="C88" s="45"/>
      <c r="D88" s="45"/>
    </row>
    <row r="89" spans="1:4" s="1028" customFormat="1" x14ac:dyDescent="0.2">
      <c r="A89" s="23"/>
      <c r="B89" s="45"/>
      <c r="C89" s="45"/>
      <c r="D89" s="45"/>
    </row>
    <row r="90" spans="1:4" s="1028" customFormat="1" x14ac:dyDescent="0.2">
      <c r="A90" s="23"/>
      <c r="B90" s="45"/>
      <c r="C90" s="45"/>
      <c r="D90" s="45"/>
    </row>
    <row r="91" spans="1:4" s="1028" customFormat="1" x14ac:dyDescent="0.2">
      <c r="A91" s="23"/>
      <c r="B91" s="45"/>
      <c r="C91" s="45"/>
      <c r="D91" s="45"/>
    </row>
    <row r="92" spans="1:4" s="1028" customFormat="1" x14ac:dyDescent="0.2">
      <c r="A92" s="23"/>
      <c r="B92" s="45"/>
      <c r="C92" s="45"/>
      <c r="D92" s="45"/>
    </row>
    <row r="93" spans="1:4" s="1028" customFormat="1" x14ac:dyDescent="0.2">
      <c r="A93" s="23"/>
      <c r="B93" s="45"/>
      <c r="C93" s="45"/>
      <c r="D93" s="45"/>
    </row>
    <row r="94" spans="1:4" s="1028" customFormat="1" x14ac:dyDescent="0.2">
      <c r="A94" s="23"/>
      <c r="B94" s="45"/>
      <c r="C94" s="45"/>
      <c r="D94" s="45"/>
    </row>
    <row r="95" spans="1:4" s="1028" customFormat="1" x14ac:dyDescent="0.2">
      <c r="A95" s="23"/>
      <c r="B95" s="45"/>
      <c r="C95" s="45"/>
      <c r="D95" s="45"/>
    </row>
    <row r="96" spans="1:4" s="1028" customFormat="1" x14ac:dyDescent="0.2">
      <c r="A96" s="23"/>
      <c r="B96" s="45"/>
      <c r="C96" s="45"/>
      <c r="D96" s="45"/>
    </row>
    <row r="97" spans="1:4" s="1028" customFormat="1" x14ac:dyDescent="0.2">
      <c r="A97" s="23"/>
      <c r="B97" s="45"/>
      <c r="C97" s="45"/>
      <c r="D97" s="45"/>
    </row>
    <row r="98" spans="1:4" s="1028" customFormat="1" x14ac:dyDescent="0.2">
      <c r="A98" s="23"/>
      <c r="B98" s="45"/>
      <c r="C98" s="45"/>
      <c r="D98" s="45"/>
    </row>
    <row r="99" spans="1:4" s="1028" customFormat="1" x14ac:dyDescent="0.2">
      <c r="A99" s="23"/>
      <c r="B99" s="45"/>
      <c r="C99" s="45"/>
      <c r="D99" s="45"/>
    </row>
    <row r="100" spans="1:4" s="1028" customFormat="1" x14ac:dyDescent="0.2">
      <c r="A100" s="23"/>
      <c r="B100" s="45"/>
      <c r="C100" s="45"/>
      <c r="D100" s="45"/>
    </row>
    <row r="101" spans="1:4" s="1028" customFormat="1" x14ac:dyDescent="0.2">
      <c r="A101" s="46"/>
      <c r="B101" s="45"/>
      <c r="C101" s="45"/>
      <c r="D101" s="45"/>
    </row>
    <row r="102" spans="1:4" s="1028" customFormat="1" x14ac:dyDescent="0.2">
      <c r="A102" s="46"/>
      <c r="B102" s="45"/>
      <c r="C102" s="45"/>
      <c r="D102" s="45"/>
    </row>
    <row r="103" spans="1:4" s="1028" customFormat="1" x14ac:dyDescent="0.2">
      <c r="A103" s="46"/>
      <c r="B103" s="45"/>
      <c r="C103" s="45"/>
      <c r="D103" s="45"/>
    </row>
    <row r="104" spans="1:4" s="1028" customFormat="1" x14ac:dyDescent="0.2">
      <c r="A104" s="46"/>
      <c r="B104" s="45"/>
      <c r="C104" s="45"/>
      <c r="D104" s="45"/>
    </row>
    <row r="105" spans="1:4" s="1028" customFormat="1" x14ac:dyDescent="0.2">
      <c r="A105" s="46"/>
      <c r="B105" s="45"/>
      <c r="C105" s="45"/>
      <c r="D105" s="45"/>
    </row>
    <row r="106" spans="1:4" s="1028" customFormat="1" x14ac:dyDescent="0.2">
      <c r="A106" s="46"/>
      <c r="B106" s="45"/>
      <c r="C106" s="45"/>
      <c r="D106" s="45"/>
    </row>
    <row r="107" spans="1:4" s="1028" customFormat="1" x14ac:dyDescent="0.2">
      <c r="A107" s="46"/>
      <c r="B107" s="45"/>
      <c r="C107" s="45"/>
      <c r="D107" s="45"/>
    </row>
    <row r="108" spans="1:4" s="1028" customFormat="1" x14ac:dyDescent="0.2">
      <c r="A108" s="46"/>
      <c r="B108" s="45"/>
      <c r="C108" s="45"/>
      <c r="D108" s="45"/>
    </row>
    <row r="109" spans="1:4" s="1028" customFormat="1" x14ac:dyDescent="0.2">
      <c r="A109" s="46"/>
      <c r="B109" s="45"/>
      <c r="C109" s="45"/>
      <c r="D109" s="45"/>
    </row>
    <row r="110" spans="1:4" s="1028" customFormat="1" x14ac:dyDescent="0.2">
      <c r="A110" s="46"/>
      <c r="B110" s="45"/>
      <c r="C110" s="45"/>
      <c r="D110" s="45"/>
    </row>
    <row r="111" spans="1:4" s="1028" customFormat="1" x14ac:dyDescent="0.2">
      <c r="A111" s="46"/>
      <c r="B111" s="45"/>
      <c r="C111" s="45"/>
      <c r="D111" s="45"/>
    </row>
    <row r="112" spans="1:4" s="1028" customFormat="1" x14ac:dyDescent="0.2">
      <c r="A112" s="46"/>
      <c r="B112" s="45"/>
      <c r="C112" s="45"/>
      <c r="D112" s="45"/>
    </row>
    <row r="113" spans="1:4" s="1028" customFormat="1" x14ac:dyDescent="0.2">
      <c r="A113" s="46"/>
      <c r="B113" s="45"/>
      <c r="C113" s="45"/>
      <c r="D113" s="45"/>
    </row>
    <row r="114" spans="1:4" s="1028" customFormat="1" x14ac:dyDescent="0.2">
      <c r="A114" s="46"/>
      <c r="B114" s="45"/>
      <c r="C114" s="45"/>
      <c r="D114" s="45"/>
    </row>
    <row r="115" spans="1:4" s="1028" customFormat="1" x14ac:dyDescent="0.2">
      <c r="A115" s="46"/>
      <c r="B115" s="45"/>
      <c r="C115" s="45"/>
      <c r="D115" s="45"/>
    </row>
    <row r="116" spans="1:4" s="1028" customFormat="1" x14ac:dyDescent="0.2">
      <c r="A116" s="46"/>
      <c r="B116" s="45"/>
      <c r="C116" s="45"/>
      <c r="D116" s="45"/>
    </row>
    <row r="117" spans="1:4" s="1028" customFormat="1" x14ac:dyDescent="0.2">
      <c r="A117" s="46"/>
      <c r="B117" s="45"/>
      <c r="C117" s="45"/>
      <c r="D117" s="45"/>
    </row>
    <row r="118" spans="1:4" s="1028" customFormat="1" x14ac:dyDescent="0.2">
      <c r="A118" s="46"/>
      <c r="B118" s="45"/>
      <c r="C118" s="45"/>
      <c r="D118" s="45"/>
    </row>
    <row r="119" spans="1:4" s="1028" customFormat="1" x14ac:dyDescent="0.2">
      <c r="A119" s="46"/>
      <c r="B119" s="45"/>
      <c r="C119" s="45"/>
      <c r="D119" s="45"/>
    </row>
    <row r="120" spans="1:4" s="1028" customFormat="1" x14ac:dyDescent="0.2">
      <c r="A120" s="46"/>
      <c r="B120" s="45"/>
      <c r="C120" s="45"/>
      <c r="D120" s="45"/>
    </row>
    <row r="121" spans="1:4" s="1028" customFormat="1" x14ac:dyDescent="0.2">
      <c r="A121" s="46"/>
      <c r="B121" s="45"/>
      <c r="C121" s="45"/>
      <c r="D121" s="45"/>
    </row>
    <row r="122" spans="1:4" s="1028" customFormat="1" x14ac:dyDescent="0.2">
      <c r="A122" s="46"/>
      <c r="B122" s="45"/>
      <c r="C122" s="45"/>
      <c r="D122" s="45"/>
    </row>
    <row r="123" spans="1:4" s="1028" customFormat="1" x14ac:dyDescent="0.2">
      <c r="A123" s="46"/>
      <c r="B123" s="45"/>
      <c r="C123" s="45"/>
      <c r="D123" s="45"/>
    </row>
    <row r="124" spans="1:4" s="1028" customFormat="1" x14ac:dyDescent="0.2">
      <c r="A124" s="46"/>
      <c r="B124" s="45"/>
      <c r="C124" s="45"/>
      <c r="D124" s="45"/>
    </row>
    <row r="125" spans="1:4" s="1028" customFormat="1" x14ac:dyDescent="0.2">
      <c r="A125" s="46"/>
      <c r="B125" s="45"/>
      <c r="C125" s="45"/>
      <c r="D125" s="45"/>
    </row>
    <row r="126" spans="1:4" s="1028" customFormat="1" x14ac:dyDescent="0.2">
      <c r="A126" s="46"/>
      <c r="B126" s="45"/>
      <c r="C126" s="45"/>
      <c r="D126" s="45"/>
    </row>
    <row r="127" spans="1:4" s="1028" customFormat="1" x14ac:dyDescent="0.2">
      <c r="A127" s="46"/>
      <c r="B127" s="45"/>
      <c r="C127" s="45"/>
      <c r="D127" s="45"/>
    </row>
    <row r="128" spans="1:4" s="1028" customFormat="1" x14ac:dyDescent="0.2">
      <c r="A128" s="46"/>
      <c r="B128" s="45"/>
      <c r="C128" s="45"/>
      <c r="D128" s="45"/>
    </row>
    <row r="129" spans="1:4" s="1028" customFormat="1" x14ac:dyDescent="0.2">
      <c r="A129" s="46"/>
      <c r="B129" s="45"/>
      <c r="C129" s="45"/>
      <c r="D129" s="45"/>
    </row>
    <row r="130" spans="1:4" s="1028" customFormat="1" x14ac:dyDescent="0.2">
      <c r="A130" s="46"/>
      <c r="B130" s="45"/>
      <c r="C130" s="45"/>
      <c r="D130" s="45"/>
    </row>
    <row r="131" spans="1:4" s="1028" customFormat="1" x14ac:dyDescent="0.2">
      <c r="A131" s="46"/>
      <c r="B131" s="45"/>
      <c r="C131" s="45"/>
      <c r="D131" s="45"/>
    </row>
    <row r="132" spans="1:4" s="1028" customFormat="1" x14ac:dyDescent="0.2">
      <c r="A132" s="46"/>
      <c r="B132" s="45"/>
      <c r="C132" s="45"/>
      <c r="D132" s="45"/>
    </row>
    <row r="133" spans="1:4" s="1028" customFormat="1" x14ac:dyDescent="0.2">
      <c r="A133" s="46"/>
      <c r="B133" s="45"/>
      <c r="C133" s="45"/>
      <c r="D133" s="45"/>
    </row>
    <row r="134" spans="1:4" s="1028" customFormat="1" x14ac:dyDescent="0.2">
      <c r="A134" s="46"/>
      <c r="B134" s="45"/>
      <c r="C134" s="45"/>
      <c r="D134" s="45"/>
    </row>
    <row r="135" spans="1:4" s="1028" customFormat="1" x14ac:dyDescent="0.2">
      <c r="A135" s="46"/>
      <c r="B135" s="45"/>
      <c r="C135" s="45"/>
      <c r="D135" s="45"/>
    </row>
    <row r="136" spans="1:4" s="1028" customFormat="1" x14ac:dyDescent="0.2">
      <c r="A136" s="47"/>
      <c r="B136" s="758"/>
      <c r="C136" s="758"/>
      <c r="D136" s="758"/>
    </row>
    <row r="137" spans="1:4" s="1028" customFormat="1" x14ac:dyDescent="0.2">
      <c r="A137" s="47"/>
      <c r="B137" s="45"/>
      <c r="C137" s="45"/>
      <c r="D137" s="45"/>
    </row>
    <row r="138" spans="1:4" s="1028" customFormat="1" x14ac:dyDescent="0.2">
      <c r="A138" s="47"/>
      <c r="B138" s="45"/>
      <c r="C138" s="45"/>
      <c r="D138" s="45"/>
    </row>
    <row r="139" spans="1:4" s="1028" customFormat="1" x14ac:dyDescent="0.2">
      <c r="A139" s="47"/>
      <c r="B139" s="45"/>
      <c r="C139" s="45"/>
      <c r="D139" s="45"/>
    </row>
    <row r="140" spans="1:4" s="1028" customFormat="1" x14ac:dyDescent="0.2">
      <c r="A140" s="304"/>
      <c r="B140" s="45"/>
      <c r="C140" s="45"/>
      <c r="D140" s="45"/>
    </row>
    <row r="141" spans="1:4" s="1028" customFormat="1" x14ac:dyDescent="0.2">
      <c r="A141" s="304"/>
      <c r="B141" s="45"/>
      <c r="C141" s="45"/>
      <c r="D141" s="45"/>
    </row>
    <row r="142" spans="1:4" s="1028" customFormat="1" x14ac:dyDescent="0.2">
      <c r="A142" s="304"/>
      <c r="B142" s="45"/>
      <c r="C142" s="45"/>
      <c r="D142" s="45"/>
    </row>
    <row r="143" spans="1:4" s="1028" customFormat="1" x14ac:dyDescent="0.2">
      <c r="A143" s="304"/>
      <c r="B143" s="45"/>
      <c r="C143" s="45"/>
      <c r="D143" s="45"/>
    </row>
    <row r="144" spans="1:4" s="1028" customFormat="1" x14ac:dyDescent="0.2">
      <c r="A144" s="304"/>
      <c r="B144" s="45"/>
      <c r="C144" s="45"/>
      <c r="D144" s="45"/>
    </row>
    <row r="145" spans="1:4" s="1028" customFormat="1" x14ac:dyDescent="0.2">
      <c r="A145" s="304"/>
      <c r="B145" s="45"/>
      <c r="C145" s="45"/>
      <c r="D145" s="45"/>
    </row>
    <row r="146" spans="1:4" s="1028" customFormat="1" x14ac:dyDescent="0.2">
      <c r="A146" s="304"/>
      <c r="B146" s="45"/>
      <c r="C146" s="45"/>
      <c r="D146" s="45"/>
    </row>
    <row r="147" spans="1:4" s="1028" customFormat="1" x14ac:dyDescent="0.2">
      <c r="A147" s="304"/>
      <c r="B147" s="45"/>
      <c r="C147" s="45"/>
      <c r="D147" s="45"/>
    </row>
    <row r="148" spans="1:4" s="1028" customFormat="1" x14ac:dyDescent="0.2">
      <c r="A148" s="304"/>
      <c r="B148" s="45"/>
      <c r="C148" s="45"/>
      <c r="D148" s="45"/>
    </row>
    <row r="149" spans="1:4" s="1028" customFormat="1" x14ac:dyDescent="0.2">
      <c r="A149" s="304"/>
      <c r="B149" s="45"/>
      <c r="C149" s="45"/>
      <c r="D149" s="45"/>
    </row>
    <row r="150" spans="1:4" s="1028" customFormat="1" x14ac:dyDescent="0.2">
      <c r="A150" s="304"/>
      <c r="B150" s="45"/>
      <c r="C150" s="45"/>
      <c r="D150" s="45"/>
    </row>
    <row r="151" spans="1:4" s="1028" customFormat="1" x14ac:dyDescent="0.2">
      <c r="A151" s="304"/>
      <c r="B151" s="45"/>
      <c r="C151" s="45"/>
      <c r="D151" s="45"/>
    </row>
    <row r="152" spans="1:4" s="1028" customFormat="1" x14ac:dyDescent="0.2">
      <c r="A152" s="304"/>
      <c r="B152" s="45"/>
      <c r="C152" s="45"/>
      <c r="D152" s="45"/>
    </row>
  </sheetData>
  <mergeCells count="7">
    <mergeCell ref="N1:P1"/>
    <mergeCell ref="Q1:S1"/>
    <mergeCell ref="A46:B46"/>
    <mergeCell ref="B1:D1"/>
    <mergeCell ref="E1:G1"/>
    <mergeCell ref="H1:J1"/>
    <mergeCell ref="K1:M1"/>
  </mergeCells>
  <printOptions horizontalCentered="1"/>
  <pageMargins left="0.19685039370078741" right="0.19685039370078741" top="0.98425196850393704" bottom="0.35433070866141736" header="0.19685039370078741" footer="0.19685039370078741"/>
  <pageSetup paperSize="9" scale="69" orientation="landscape" r:id="rId1"/>
  <headerFooter alignWithMargins="0">
    <oddHeader xml:space="preserve">&amp;C&amp;"Times New Roman,Félkövér"2018. évi költségvetés 
Magdolna-Orczy Negyed Projekt
11604 cím bevétel előirányzata és teljesítése&amp;R&amp;"Times New Roman,Félkövér"rendelet
4/d. melléklet
e Ft-ban&amp;"Times New Roman,Normál"
</oddHeader>
    <oddFooter>&amp;R
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3"/>
  <sheetViews>
    <sheetView zoomScaleNormal="100" workbookViewId="0">
      <pane xSplit="1" ySplit="2" topLeftCell="P16" activePane="bottomRight" state="frozen"/>
      <selection pane="topRight" activeCell="B1" sqref="B1"/>
      <selection pane="bottomLeft" activeCell="A3" sqref="A3"/>
      <selection pane="bottomRight" activeCell="T34" sqref="T34"/>
    </sheetView>
  </sheetViews>
  <sheetFormatPr defaultColWidth="9.140625" defaultRowHeight="12.75" x14ac:dyDescent="0.2"/>
  <cols>
    <col min="1" max="1" width="48.5703125" style="1009" customWidth="1"/>
    <col min="2" max="2" width="9.7109375" style="923" customWidth="1"/>
    <col min="3" max="3" width="10" style="923" customWidth="1"/>
    <col min="4" max="5" width="9.7109375" style="923" customWidth="1"/>
    <col min="6" max="6" width="10" style="923" customWidth="1"/>
    <col min="7" max="8" width="9.7109375" style="923" customWidth="1"/>
    <col min="9" max="9" width="10" style="923" customWidth="1"/>
    <col min="10" max="11" width="9.7109375" style="923" customWidth="1"/>
    <col min="12" max="12" width="10" style="923" customWidth="1"/>
    <col min="13" max="13" width="9.7109375" style="923" customWidth="1"/>
    <col min="14" max="14" width="9.7109375" style="1010" customWidth="1"/>
    <col min="15" max="15" width="10" style="1010" customWidth="1"/>
    <col min="16" max="16" width="9.7109375" style="1010" customWidth="1"/>
    <col min="17" max="17" width="9.7109375" style="923" customWidth="1"/>
    <col min="18" max="18" width="10" style="923" customWidth="1"/>
    <col min="19" max="20" width="9.7109375" style="923" customWidth="1"/>
    <col min="21" max="21" width="10" style="923" customWidth="1"/>
    <col min="22" max="23" width="9.7109375" style="923" customWidth="1"/>
    <col min="24" max="24" width="10" style="923" customWidth="1"/>
    <col min="25" max="25" width="9.7109375" style="923" customWidth="1"/>
    <col min="26" max="26" width="9.7109375" style="1010" customWidth="1"/>
    <col min="27" max="27" width="10" style="1010" customWidth="1"/>
    <col min="28" max="29" width="9.7109375" style="1010" customWidth="1"/>
    <col min="30" max="30" width="10" style="131" customWidth="1"/>
    <col min="31" max="16384" width="9.140625" style="131"/>
  </cols>
  <sheetData>
    <row r="1" spans="1:31" s="151" customFormat="1" ht="64.900000000000006" customHeight="1" thickBot="1" x14ac:dyDescent="0.25">
      <c r="A1" s="992" t="s">
        <v>0</v>
      </c>
      <c r="B1" s="1694" t="s">
        <v>35</v>
      </c>
      <c r="C1" s="1694"/>
      <c r="D1" s="1695"/>
      <c r="E1" s="1693" t="s">
        <v>36</v>
      </c>
      <c r="F1" s="1694"/>
      <c r="G1" s="1695"/>
      <c r="H1" s="1693" t="s">
        <v>1</v>
      </c>
      <c r="I1" s="1694"/>
      <c r="J1" s="1695"/>
      <c r="K1" s="1693" t="s">
        <v>37</v>
      </c>
      <c r="L1" s="1694"/>
      <c r="M1" s="1695"/>
      <c r="N1" s="1693" t="s">
        <v>2</v>
      </c>
      <c r="O1" s="1694"/>
      <c r="P1" s="1696"/>
      <c r="Q1" s="1694" t="s">
        <v>3</v>
      </c>
      <c r="R1" s="1694"/>
      <c r="S1" s="1695"/>
      <c r="T1" s="1693" t="s">
        <v>4</v>
      </c>
      <c r="U1" s="1694"/>
      <c r="V1" s="1695"/>
      <c r="W1" s="1693" t="s">
        <v>6</v>
      </c>
      <c r="X1" s="1694"/>
      <c r="Y1" s="1695"/>
      <c r="Z1" s="1693" t="s">
        <v>7</v>
      </c>
      <c r="AA1" s="1694"/>
      <c r="AB1" s="1695"/>
      <c r="AC1" s="1693" t="s">
        <v>8</v>
      </c>
      <c r="AD1" s="1694"/>
      <c r="AE1" s="1696"/>
    </row>
    <row r="2" spans="1:31" s="151" customFormat="1" ht="25.15" customHeight="1" thickBot="1" x14ac:dyDescent="0.25">
      <c r="A2" s="992"/>
      <c r="B2" s="1030" t="s">
        <v>24</v>
      </c>
      <c r="C2" s="1031" t="s">
        <v>10</v>
      </c>
      <c r="D2" s="1032" t="s">
        <v>25</v>
      </c>
      <c r="E2" s="1032" t="s">
        <v>24</v>
      </c>
      <c r="F2" s="1032" t="s">
        <v>10</v>
      </c>
      <c r="G2" s="1032" t="s">
        <v>25</v>
      </c>
      <c r="H2" s="1032" t="s">
        <v>24</v>
      </c>
      <c r="I2" s="1032" t="s">
        <v>10</v>
      </c>
      <c r="J2" s="1032" t="s">
        <v>25</v>
      </c>
      <c r="K2" s="1032" t="s">
        <v>24</v>
      </c>
      <c r="L2" s="1032" t="s">
        <v>10</v>
      </c>
      <c r="M2" s="1032" t="s">
        <v>25</v>
      </c>
      <c r="N2" s="1030" t="s">
        <v>24</v>
      </c>
      <c r="O2" s="1031" t="s">
        <v>10</v>
      </c>
      <c r="P2" s="1032" t="s">
        <v>25</v>
      </c>
      <c r="Q2" s="1011" t="s">
        <v>24</v>
      </c>
      <c r="R2" s="1031" t="s">
        <v>10</v>
      </c>
      <c r="S2" s="1031" t="s">
        <v>25</v>
      </c>
      <c r="T2" s="1032" t="s">
        <v>24</v>
      </c>
      <c r="U2" s="1032" t="s">
        <v>10</v>
      </c>
      <c r="V2" s="1032" t="s">
        <v>25</v>
      </c>
      <c r="W2" s="1032" t="s">
        <v>24</v>
      </c>
      <c r="X2" s="1032" t="s">
        <v>10</v>
      </c>
      <c r="Y2" s="1032" t="s">
        <v>25</v>
      </c>
      <c r="Z2" s="1032" t="s">
        <v>24</v>
      </c>
      <c r="AA2" s="1032" t="s">
        <v>10</v>
      </c>
      <c r="AB2" s="1032" t="s">
        <v>25</v>
      </c>
      <c r="AC2" s="1030" t="s">
        <v>24</v>
      </c>
      <c r="AD2" s="1031" t="s">
        <v>10</v>
      </c>
      <c r="AE2" s="1033" t="s">
        <v>25</v>
      </c>
    </row>
    <row r="3" spans="1:31" s="151" customFormat="1" ht="30" customHeight="1" thickBot="1" x14ac:dyDescent="0.25">
      <c r="A3" s="55" t="s">
        <v>112</v>
      </c>
      <c r="B3" s="147">
        <v>0</v>
      </c>
      <c r="C3" s="147"/>
      <c r="D3" s="147">
        <f>B3+C3</f>
        <v>0</v>
      </c>
      <c r="E3" s="147">
        <v>0</v>
      </c>
      <c r="F3" s="147"/>
      <c r="G3" s="147">
        <f>E3+F3</f>
        <v>0</v>
      </c>
      <c r="H3" s="149">
        <v>3000</v>
      </c>
      <c r="I3" s="149">
        <v>3127</v>
      </c>
      <c r="J3" s="171">
        <v>216</v>
      </c>
      <c r="K3" s="148">
        <v>0</v>
      </c>
      <c r="L3" s="148"/>
      <c r="M3" s="147">
        <f>K3+L3</f>
        <v>0</v>
      </c>
      <c r="N3" s="148">
        <f>B3+E3+H3+K3</f>
        <v>3000</v>
      </c>
      <c r="O3" s="148">
        <f t="shared" ref="O3:P8" si="0">C3+F3+I3+L3</f>
        <v>3127</v>
      </c>
      <c r="P3" s="150">
        <f t="shared" si="0"/>
        <v>216</v>
      </c>
      <c r="Q3" s="147">
        <v>0</v>
      </c>
      <c r="R3" s="148"/>
      <c r="S3" s="148">
        <f>Q3+R3</f>
        <v>0</v>
      </c>
      <c r="T3" s="148"/>
      <c r="U3" s="148"/>
      <c r="V3" s="148">
        <f>T3+U3</f>
        <v>0</v>
      </c>
      <c r="W3" s="148"/>
      <c r="X3" s="148"/>
      <c r="Y3" s="148">
        <f>W3+X3</f>
        <v>0</v>
      </c>
      <c r="Z3" s="148">
        <f>Q3+T3+W3</f>
        <v>0</v>
      </c>
      <c r="AA3" s="148">
        <f t="shared" ref="AA3:AB3" si="1">R3+U3+X3</f>
        <v>0</v>
      </c>
      <c r="AB3" s="148">
        <f t="shared" si="1"/>
        <v>0</v>
      </c>
      <c r="AC3" s="148">
        <f>Z3+N3</f>
        <v>3000</v>
      </c>
      <c r="AD3" s="148">
        <f t="shared" ref="AD3:AE8" si="2">AA3+O3</f>
        <v>3127</v>
      </c>
      <c r="AE3" s="150">
        <f t="shared" si="2"/>
        <v>216</v>
      </c>
    </row>
    <row r="4" spans="1:31" s="151" customFormat="1" ht="19.899999999999999" customHeight="1" thickBot="1" x14ac:dyDescent="0.25">
      <c r="A4" s="55" t="s">
        <v>113</v>
      </c>
      <c r="B4" s="147">
        <f t="shared" ref="B4:AE4" si="3">SUM(B5:B8)</f>
        <v>0</v>
      </c>
      <c r="C4" s="147">
        <f t="shared" si="3"/>
        <v>0</v>
      </c>
      <c r="D4" s="147">
        <f t="shared" si="3"/>
        <v>0</v>
      </c>
      <c r="E4" s="147">
        <f t="shared" si="3"/>
        <v>0</v>
      </c>
      <c r="F4" s="147">
        <f t="shared" si="3"/>
        <v>0</v>
      </c>
      <c r="G4" s="147">
        <f t="shared" si="3"/>
        <v>0</v>
      </c>
      <c r="H4" s="147">
        <f t="shared" si="3"/>
        <v>0</v>
      </c>
      <c r="I4" s="147">
        <f t="shared" si="3"/>
        <v>5476</v>
      </c>
      <c r="J4" s="147">
        <f t="shared" si="3"/>
        <v>4269</v>
      </c>
      <c r="K4" s="147">
        <f t="shared" si="3"/>
        <v>0</v>
      </c>
      <c r="L4" s="147">
        <f t="shared" si="3"/>
        <v>0</v>
      </c>
      <c r="M4" s="147">
        <f t="shared" si="3"/>
        <v>0</v>
      </c>
      <c r="N4" s="147">
        <f t="shared" si="3"/>
        <v>0</v>
      </c>
      <c r="O4" s="147">
        <f t="shared" si="3"/>
        <v>5476</v>
      </c>
      <c r="P4" s="147">
        <f t="shared" si="3"/>
        <v>4269</v>
      </c>
      <c r="Q4" s="147">
        <f t="shared" si="3"/>
        <v>0</v>
      </c>
      <c r="R4" s="147">
        <f t="shared" si="3"/>
        <v>0</v>
      </c>
      <c r="S4" s="147">
        <f t="shared" si="3"/>
        <v>0</v>
      </c>
      <c r="T4" s="147">
        <f t="shared" si="3"/>
        <v>0</v>
      </c>
      <c r="U4" s="147">
        <f t="shared" si="3"/>
        <v>0</v>
      </c>
      <c r="V4" s="147">
        <f t="shared" si="3"/>
        <v>0</v>
      </c>
      <c r="W4" s="147">
        <f t="shared" si="3"/>
        <v>0</v>
      </c>
      <c r="X4" s="147">
        <f t="shared" si="3"/>
        <v>0</v>
      </c>
      <c r="Y4" s="147">
        <f t="shared" si="3"/>
        <v>0</v>
      </c>
      <c r="Z4" s="147">
        <f t="shared" si="3"/>
        <v>0</v>
      </c>
      <c r="AA4" s="147">
        <f t="shared" si="3"/>
        <v>0</v>
      </c>
      <c r="AB4" s="147">
        <f t="shared" si="3"/>
        <v>0</v>
      </c>
      <c r="AC4" s="147">
        <f t="shared" si="3"/>
        <v>0</v>
      </c>
      <c r="AD4" s="147">
        <f t="shared" si="3"/>
        <v>5476</v>
      </c>
      <c r="AE4" s="147">
        <f t="shared" si="3"/>
        <v>4269</v>
      </c>
    </row>
    <row r="5" spans="1:31" s="151" customFormat="1" ht="15" customHeight="1" x14ac:dyDescent="0.2">
      <c r="A5" s="152" t="s">
        <v>114</v>
      </c>
      <c r="B5" s="153"/>
      <c r="C5" s="153"/>
      <c r="D5" s="153"/>
      <c r="E5" s="153"/>
      <c r="F5" s="153"/>
      <c r="G5" s="153"/>
      <c r="H5" s="154"/>
      <c r="I5" s="154">
        <v>1207</v>
      </c>
      <c r="J5" s="128"/>
      <c r="K5" s="153"/>
      <c r="L5" s="153"/>
      <c r="M5" s="153"/>
      <c r="N5" s="155">
        <f t="shared" ref="N5:N8" si="4">B5+E5+H5+K5</f>
        <v>0</v>
      </c>
      <c r="O5" s="155">
        <f t="shared" si="0"/>
        <v>1207</v>
      </c>
      <c r="P5" s="156">
        <f t="shared" si="0"/>
        <v>0</v>
      </c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5">
        <f t="shared" ref="AC5:AC8" si="5">Z5+N5</f>
        <v>0</v>
      </c>
      <c r="AD5" s="155">
        <f t="shared" si="2"/>
        <v>1207</v>
      </c>
      <c r="AE5" s="156">
        <f t="shared" si="2"/>
        <v>0</v>
      </c>
    </row>
    <row r="6" spans="1:31" s="151" customFormat="1" ht="15" customHeight="1" x14ac:dyDescent="0.2">
      <c r="A6" s="20" t="s">
        <v>115</v>
      </c>
      <c r="B6" s="157"/>
      <c r="C6" s="157"/>
      <c r="D6" s="157"/>
      <c r="E6" s="157"/>
      <c r="F6" s="157"/>
      <c r="G6" s="157"/>
      <c r="H6" s="128"/>
      <c r="I6" s="128">
        <v>2212</v>
      </c>
      <c r="J6" s="128">
        <v>2212</v>
      </c>
      <c r="K6" s="157"/>
      <c r="L6" s="157"/>
      <c r="M6" s="157"/>
      <c r="N6" s="129">
        <f t="shared" si="4"/>
        <v>0</v>
      </c>
      <c r="O6" s="129">
        <f t="shared" si="0"/>
        <v>2212</v>
      </c>
      <c r="P6" s="130">
        <f t="shared" si="0"/>
        <v>2212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29">
        <f t="shared" si="5"/>
        <v>0</v>
      </c>
      <c r="AD6" s="129">
        <f t="shared" si="2"/>
        <v>2212</v>
      </c>
      <c r="AE6" s="130">
        <f t="shared" si="2"/>
        <v>2212</v>
      </c>
    </row>
    <row r="7" spans="1:31" s="151" customFormat="1" ht="15" customHeight="1" x14ac:dyDescent="0.2">
      <c r="A7" s="20" t="s">
        <v>116</v>
      </c>
      <c r="B7" s="157"/>
      <c r="C7" s="157"/>
      <c r="D7" s="157"/>
      <c r="E7" s="157"/>
      <c r="F7" s="157"/>
      <c r="G7" s="157"/>
      <c r="H7" s="128"/>
      <c r="I7" s="128">
        <v>1803</v>
      </c>
      <c r="J7" s="128">
        <v>1803</v>
      </c>
      <c r="K7" s="157"/>
      <c r="L7" s="157"/>
      <c r="M7" s="157"/>
      <c r="N7" s="129">
        <f t="shared" si="4"/>
        <v>0</v>
      </c>
      <c r="O7" s="129">
        <f t="shared" si="0"/>
        <v>1803</v>
      </c>
      <c r="P7" s="130">
        <f t="shared" si="0"/>
        <v>1803</v>
      </c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8">
        <f t="shared" si="5"/>
        <v>0</v>
      </c>
      <c r="AD7" s="158">
        <f t="shared" si="2"/>
        <v>1803</v>
      </c>
      <c r="AE7" s="159">
        <f t="shared" si="2"/>
        <v>1803</v>
      </c>
    </row>
    <row r="8" spans="1:31" s="151" customFormat="1" ht="15" customHeight="1" thickBot="1" x14ac:dyDescent="0.25">
      <c r="A8" s="20" t="s">
        <v>117</v>
      </c>
      <c r="B8" s="157"/>
      <c r="C8" s="157"/>
      <c r="D8" s="157"/>
      <c r="E8" s="157"/>
      <c r="F8" s="157"/>
      <c r="G8" s="157"/>
      <c r="H8" s="128"/>
      <c r="I8" s="128">
        <v>254</v>
      </c>
      <c r="J8" s="128">
        <v>254</v>
      </c>
      <c r="K8" s="157"/>
      <c r="L8" s="157"/>
      <c r="M8" s="157"/>
      <c r="N8" s="160">
        <f t="shared" si="4"/>
        <v>0</v>
      </c>
      <c r="O8" s="160">
        <f t="shared" si="0"/>
        <v>254</v>
      </c>
      <c r="P8" s="161">
        <f t="shared" si="0"/>
        <v>254</v>
      </c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60">
        <f t="shared" si="5"/>
        <v>0</v>
      </c>
      <c r="AD8" s="160">
        <f t="shared" si="2"/>
        <v>254</v>
      </c>
      <c r="AE8" s="161">
        <f t="shared" si="2"/>
        <v>254</v>
      </c>
    </row>
    <row r="9" spans="1:31" s="151" customFormat="1" ht="19.899999999999999" customHeight="1" thickBot="1" x14ac:dyDescent="0.25">
      <c r="A9" s="55" t="s">
        <v>110</v>
      </c>
      <c r="B9" s="147">
        <f>SUM(B11:B32)</f>
        <v>0</v>
      </c>
      <c r="C9" s="147">
        <f t="shared" ref="C9:AE9" si="6">SUM(C11:C32)</f>
        <v>0</v>
      </c>
      <c r="D9" s="147">
        <f t="shared" si="6"/>
        <v>0</v>
      </c>
      <c r="E9" s="147">
        <f t="shared" si="6"/>
        <v>0</v>
      </c>
      <c r="F9" s="147">
        <f t="shared" si="6"/>
        <v>0</v>
      </c>
      <c r="G9" s="147">
        <f t="shared" si="6"/>
        <v>0</v>
      </c>
      <c r="H9" s="147">
        <f t="shared" si="6"/>
        <v>6000</v>
      </c>
      <c r="I9" s="147">
        <f t="shared" si="6"/>
        <v>6000</v>
      </c>
      <c r="J9" s="147">
        <f t="shared" si="6"/>
        <v>16</v>
      </c>
      <c r="K9" s="147">
        <f t="shared" si="6"/>
        <v>11000</v>
      </c>
      <c r="L9" s="147">
        <f t="shared" si="6"/>
        <v>11000</v>
      </c>
      <c r="M9" s="147">
        <f t="shared" si="6"/>
        <v>5000</v>
      </c>
      <c r="N9" s="147">
        <f t="shared" si="6"/>
        <v>17000</v>
      </c>
      <c r="O9" s="147">
        <f t="shared" si="6"/>
        <v>17000</v>
      </c>
      <c r="P9" s="147">
        <f t="shared" si="6"/>
        <v>5016</v>
      </c>
      <c r="Q9" s="147">
        <f t="shared" si="6"/>
        <v>0</v>
      </c>
      <c r="R9" s="147">
        <f t="shared" si="6"/>
        <v>0</v>
      </c>
      <c r="S9" s="147">
        <f t="shared" si="6"/>
        <v>0</v>
      </c>
      <c r="T9" s="147">
        <f t="shared" si="6"/>
        <v>397959</v>
      </c>
      <c r="U9" s="147">
        <f t="shared" si="6"/>
        <v>397959</v>
      </c>
      <c r="V9" s="147">
        <f t="shared" si="6"/>
        <v>0</v>
      </c>
      <c r="W9" s="147">
        <f t="shared" si="6"/>
        <v>164585</v>
      </c>
      <c r="X9" s="147">
        <f t="shared" si="6"/>
        <v>164585</v>
      </c>
      <c r="Y9" s="147">
        <f t="shared" si="6"/>
        <v>5898</v>
      </c>
      <c r="Z9" s="147">
        <f t="shared" si="6"/>
        <v>562544</v>
      </c>
      <c r="AA9" s="147">
        <f t="shared" si="6"/>
        <v>562544</v>
      </c>
      <c r="AB9" s="147">
        <f t="shared" si="6"/>
        <v>5898</v>
      </c>
      <c r="AC9" s="147">
        <f t="shared" si="6"/>
        <v>579544</v>
      </c>
      <c r="AD9" s="147">
        <f t="shared" si="6"/>
        <v>579544</v>
      </c>
      <c r="AE9" s="147">
        <f t="shared" si="6"/>
        <v>10914</v>
      </c>
    </row>
    <row r="10" spans="1:31" s="151" customFormat="1" ht="15" customHeight="1" x14ac:dyDescent="0.2">
      <c r="A10" s="162" t="s">
        <v>97</v>
      </c>
      <c r="B10" s="163"/>
      <c r="C10" s="163"/>
      <c r="D10" s="163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64"/>
      <c r="Q10" s="163"/>
      <c r="R10" s="125"/>
      <c r="S10" s="125"/>
      <c r="T10" s="125"/>
      <c r="U10" s="125"/>
      <c r="V10" s="125"/>
      <c r="W10" s="125"/>
      <c r="X10" s="125"/>
      <c r="Y10" s="125"/>
      <c r="Z10" s="125"/>
      <c r="AA10" s="165"/>
      <c r="AB10" s="125"/>
      <c r="AC10" s="125"/>
      <c r="AD10" s="1034"/>
      <c r="AE10" s="1035"/>
    </row>
    <row r="11" spans="1:31" ht="15" customHeight="1" x14ac:dyDescent="0.2">
      <c r="A11" s="133" t="s">
        <v>118</v>
      </c>
      <c r="B11" s="166"/>
      <c r="C11" s="166"/>
      <c r="D11" s="166"/>
      <c r="E11" s="128"/>
      <c r="F11" s="128"/>
      <c r="G11" s="128"/>
      <c r="H11" s="128"/>
      <c r="I11" s="128"/>
      <c r="J11" s="128"/>
      <c r="K11" s="128"/>
      <c r="L11" s="128"/>
      <c r="M11" s="128"/>
      <c r="N11" s="158">
        <f>B11+E11+H11+K11</f>
        <v>0</v>
      </c>
      <c r="O11" s="158">
        <f t="shared" ref="O11:P27" si="7">C11+F11+I11+L11</f>
        <v>0</v>
      </c>
      <c r="P11" s="159">
        <f t="shared" si="7"/>
        <v>0</v>
      </c>
      <c r="Q11" s="166"/>
      <c r="R11" s="128"/>
      <c r="S11" s="128"/>
      <c r="T11" s="128">
        <v>25891</v>
      </c>
      <c r="U11" s="128">
        <v>25891</v>
      </c>
      <c r="V11" s="128"/>
      <c r="W11" s="128"/>
      <c r="X11" s="128"/>
      <c r="Y11" s="128"/>
      <c r="Z11" s="158">
        <f>Q11+T11+W11</f>
        <v>25891</v>
      </c>
      <c r="AA11" s="158">
        <f t="shared" ref="AA11:AB27" si="8">R11+U11+X11</f>
        <v>25891</v>
      </c>
      <c r="AB11" s="158">
        <f t="shared" si="8"/>
        <v>0</v>
      </c>
      <c r="AC11" s="129">
        <f t="shared" ref="AC11:AE32" si="9">Z11+N11</f>
        <v>25891</v>
      </c>
      <c r="AD11" s="129">
        <f t="shared" si="9"/>
        <v>25891</v>
      </c>
      <c r="AE11" s="130">
        <f t="shared" si="9"/>
        <v>0</v>
      </c>
    </row>
    <row r="12" spans="1:31" ht="15" customHeight="1" x14ac:dyDescent="0.2">
      <c r="A12" s="133" t="s">
        <v>119</v>
      </c>
      <c r="B12" s="166"/>
      <c r="C12" s="166"/>
      <c r="D12" s="166"/>
      <c r="E12" s="128"/>
      <c r="F12" s="128"/>
      <c r="G12" s="128"/>
      <c r="H12" s="128"/>
      <c r="I12" s="128"/>
      <c r="J12" s="128"/>
      <c r="K12" s="128"/>
      <c r="L12" s="128"/>
      <c r="M12" s="128"/>
      <c r="N12" s="158">
        <f t="shared" ref="N12:P32" si="10">B12+E12+H12+K12</f>
        <v>0</v>
      </c>
      <c r="O12" s="158">
        <f t="shared" si="7"/>
        <v>0</v>
      </c>
      <c r="P12" s="159">
        <f t="shared" si="7"/>
        <v>0</v>
      </c>
      <c r="Q12" s="166"/>
      <c r="R12" s="128"/>
      <c r="S12" s="128"/>
      <c r="T12" s="128">
        <v>61340</v>
      </c>
      <c r="U12" s="128">
        <v>61340</v>
      </c>
      <c r="V12" s="128"/>
      <c r="W12" s="128"/>
      <c r="X12" s="128"/>
      <c r="Y12" s="128"/>
      <c r="Z12" s="158">
        <f t="shared" ref="Z12:AB32" si="11">Q12+T12+W12</f>
        <v>61340</v>
      </c>
      <c r="AA12" s="158">
        <f t="shared" si="8"/>
        <v>61340</v>
      </c>
      <c r="AB12" s="158">
        <f t="shared" si="8"/>
        <v>0</v>
      </c>
      <c r="AC12" s="129">
        <f t="shared" si="9"/>
        <v>61340</v>
      </c>
      <c r="AD12" s="129">
        <f t="shared" si="9"/>
        <v>61340</v>
      </c>
      <c r="AE12" s="130">
        <f t="shared" si="9"/>
        <v>0</v>
      </c>
    </row>
    <row r="13" spans="1:31" ht="15" customHeight="1" x14ac:dyDescent="0.2">
      <c r="A13" s="133" t="s">
        <v>120</v>
      </c>
      <c r="B13" s="166"/>
      <c r="C13" s="166"/>
      <c r="D13" s="166"/>
      <c r="E13" s="128"/>
      <c r="F13" s="128"/>
      <c r="G13" s="128"/>
      <c r="H13" s="128"/>
      <c r="I13" s="128"/>
      <c r="J13" s="128"/>
      <c r="K13" s="128"/>
      <c r="L13" s="128"/>
      <c r="M13" s="128"/>
      <c r="N13" s="158"/>
      <c r="O13" s="158"/>
      <c r="P13" s="159"/>
      <c r="Q13" s="166"/>
      <c r="R13" s="128"/>
      <c r="S13" s="128"/>
      <c r="T13" s="128"/>
      <c r="U13" s="128">
        <v>21376</v>
      </c>
      <c r="V13" s="128"/>
      <c r="W13" s="128"/>
      <c r="X13" s="128"/>
      <c r="Y13" s="128"/>
      <c r="Z13" s="158">
        <f t="shared" si="11"/>
        <v>0</v>
      </c>
      <c r="AA13" s="158">
        <f t="shared" si="8"/>
        <v>21376</v>
      </c>
      <c r="AB13" s="158">
        <f t="shared" si="8"/>
        <v>0</v>
      </c>
      <c r="AC13" s="129">
        <f t="shared" si="9"/>
        <v>0</v>
      </c>
      <c r="AD13" s="129">
        <f t="shared" si="9"/>
        <v>21376</v>
      </c>
      <c r="AE13" s="130">
        <f t="shared" si="9"/>
        <v>0</v>
      </c>
    </row>
    <row r="14" spans="1:31" ht="15" customHeight="1" x14ac:dyDescent="0.2">
      <c r="A14" s="133" t="s">
        <v>121</v>
      </c>
      <c r="B14" s="166"/>
      <c r="C14" s="166"/>
      <c r="D14" s="166"/>
      <c r="E14" s="128"/>
      <c r="F14" s="128"/>
      <c r="G14" s="128"/>
      <c r="H14" s="128"/>
      <c r="I14" s="128"/>
      <c r="J14" s="128"/>
      <c r="K14" s="128"/>
      <c r="L14" s="128"/>
      <c r="M14" s="128"/>
      <c r="N14" s="158">
        <f t="shared" si="10"/>
        <v>0</v>
      </c>
      <c r="O14" s="158">
        <f t="shared" si="7"/>
        <v>0</v>
      </c>
      <c r="P14" s="159">
        <f t="shared" si="7"/>
        <v>0</v>
      </c>
      <c r="Q14" s="166"/>
      <c r="R14" s="128"/>
      <c r="S14" s="128"/>
      <c r="T14" s="128">
        <v>30181</v>
      </c>
      <c r="U14" s="128">
        <v>30181</v>
      </c>
      <c r="V14" s="128"/>
      <c r="W14" s="128"/>
      <c r="X14" s="128"/>
      <c r="Y14" s="128"/>
      <c r="Z14" s="158">
        <f t="shared" si="11"/>
        <v>30181</v>
      </c>
      <c r="AA14" s="158">
        <f t="shared" si="8"/>
        <v>30181</v>
      </c>
      <c r="AB14" s="158">
        <f t="shared" si="8"/>
        <v>0</v>
      </c>
      <c r="AC14" s="129">
        <f t="shared" si="9"/>
        <v>30181</v>
      </c>
      <c r="AD14" s="129">
        <f t="shared" si="9"/>
        <v>30181</v>
      </c>
      <c r="AE14" s="130">
        <f t="shared" si="9"/>
        <v>0</v>
      </c>
    </row>
    <row r="15" spans="1:31" ht="15" customHeight="1" x14ac:dyDescent="0.2">
      <c r="A15" s="133" t="s">
        <v>122</v>
      </c>
      <c r="B15" s="166"/>
      <c r="C15" s="166"/>
      <c r="D15" s="166"/>
      <c r="E15" s="128"/>
      <c r="F15" s="128"/>
      <c r="G15" s="128"/>
      <c r="H15" s="128"/>
      <c r="I15" s="128"/>
      <c r="J15" s="128"/>
      <c r="K15" s="128"/>
      <c r="L15" s="128"/>
      <c r="M15" s="128"/>
      <c r="N15" s="158">
        <f t="shared" si="10"/>
        <v>0</v>
      </c>
      <c r="O15" s="158">
        <f t="shared" si="7"/>
        <v>0</v>
      </c>
      <c r="P15" s="159">
        <f t="shared" si="7"/>
        <v>0</v>
      </c>
      <c r="Q15" s="166"/>
      <c r="R15" s="128"/>
      <c r="S15" s="128"/>
      <c r="T15" s="128">
        <v>56502</v>
      </c>
      <c r="U15" s="128">
        <v>35126</v>
      </c>
      <c r="V15" s="128"/>
      <c r="W15" s="128"/>
      <c r="X15" s="128"/>
      <c r="Y15" s="128"/>
      <c r="Z15" s="158">
        <f t="shared" si="11"/>
        <v>56502</v>
      </c>
      <c r="AA15" s="158">
        <f t="shared" si="8"/>
        <v>35126</v>
      </c>
      <c r="AB15" s="158">
        <f t="shared" si="8"/>
        <v>0</v>
      </c>
      <c r="AC15" s="129">
        <f t="shared" si="9"/>
        <v>56502</v>
      </c>
      <c r="AD15" s="129">
        <f t="shared" si="9"/>
        <v>35126</v>
      </c>
      <c r="AE15" s="130">
        <f t="shared" si="9"/>
        <v>0</v>
      </c>
    </row>
    <row r="16" spans="1:31" ht="15" customHeight="1" x14ac:dyDescent="0.2">
      <c r="A16" s="133" t="s">
        <v>123</v>
      </c>
      <c r="B16" s="166"/>
      <c r="C16" s="166"/>
      <c r="D16" s="166"/>
      <c r="E16" s="128"/>
      <c r="F16" s="128"/>
      <c r="G16" s="128"/>
      <c r="H16" s="128"/>
      <c r="I16" s="128"/>
      <c r="J16" s="128"/>
      <c r="K16" s="128"/>
      <c r="L16" s="128"/>
      <c r="M16" s="128"/>
      <c r="N16" s="158">
        <f t="shared" si="10"/>
        <v>0</v>
      </c>
      <c r="O16" s="158">
        <f t="shared" si="7"/>
        <v>0</v>
      </c>
      <c r="P16" s="159">
        <f t="shared" si="7"/>
        <v>0</v>
      </c>
      <c r="Q16" s="166"/>
      <c r="R16" s="128"/>
      <c r="S16" s="128"/>
      <c r="T16" s="128">
        <v>3945</v>
      </c>
      <c r="U16" s="128">
        <v>3945</v>
      </c>
      <c r="V16" s="128"/>
      <c r="W16" s="128"/>
      <c r="X16" s="128"/>
      <c r="Y16" s="128"/>
      <c r="Z16" s="158">
        <f t="shared" si="11"/>
        <v>3945</v>
      </c>
      <c r="AA16" s="158">
        <f t="shared" si="8"/>
        <v>3945</v>
      </c>
      <c r="AB16" s="158">
        <f t="shared" si="8"/>
        <v>0</v>
      </c>
      <c r="AC16" s="129">
        <f t="shared" si="9"/>
        <v>3945</v>
      </c>
      <c r="AD16" s="129">
        <f t="shared" si="9"/>
        <v>3945</v>
      </c>
      <c r="AE16" s="130">
        <f t="shared" si="9"/>
        <v>0</v>
      </c>
    </row>
    <row r="17" spans="1:31" ht="15" customHeight="1" x14ac:dyDescent="0.2">
      <c r="A17" s="133" t="s">
        <v>124</v>
      </c>
      <c r="B17" s="166"/>
      <c r="C17" s="166"/>
      <c r="D17" s="166"/>
      <c r="E17" s="128"/>
      <c r="F17" s="128"/>
      <c r="G17" s="128"/>
      <c r="H17" s="128">
        <v>350</v>
      </c>
      <c r="I17" s="128">
        <v>350</v>
      </c>
      <c r="J17" s="128"/>
      <c r="K17" s="128"/>
      <c r="L17" s="128"/>
      <c r="M17" s="128"/>
      <c r="N17" s="158">
        <f t="shared" si="10"/>
        <v>350</v>
      </c>
      <c r="O17" s="158">
        <f t="shared" si="7"/>
        <v>350</v>
      </c>
      <c r="P17" s="159">
        <f t="shared" si="7"/>
        <v>0</v>
      </c>
      <c r="Q17" s="166"/>
      <c r="R17" s="128"/>
      <c r="S17" s="128"/>
      <c r="T17" s="128"/>
      <c r="U17" s="128"/>
      <c r="V17" s="128"/>
      <c r="W17" s="128"/>
      <c r="X17" s="128"/>
      <c r="Y17" s="128"/>
      <c r="Z17" s="158">
        <f t="shared" si="11"/>
        <v>0</v>
      </c>
      <c r="AA17" s="158">
        <f t="shared" si="8"/>
        <v>0</v>
      </c>
      <c r="AB17" s="158">
        <f t="shared" si="8"/>
        <v>0</v>
      </c>
      <c r="AC17" s="129">
        <f t="shared" si="9"/>
        <v>350</v>
      </c>
      <c r="AD17" s="129">
        <f t="shared" si="9"/>
        <v>350</v>
      </c>
      <c r="AE17" s="130">
        <f t="shared" si="9"/>
        <v>0</v>
      </c>
    </row>
    <row r="18" spans="1:31" ht="15" customHeight="1" x14ac:dyDescent="0.2">
      <c r="A18" s="133" t="s">
        <v>125</v>
      </c>
      <c r="B18" s="166"/>
      <c r="C18" s="166"/>
      <c r="D18" s="166"/>
      <c r="E18" s="128"/>
      <c r="F18" s="128"/>
      <c r="G18" s="128"/>
      <c r="H18" s="128"/>
      <c r="I18" s="128"/>
      <c r="J18" s="128"/>
      <c r="K18" s="128"/>
      <c r="L18" s="128"/>
      <c r="M18" s="128"/>
      <c r="N18" s="158">
        <f t="shared" si="10"/>
        <v>0</v>
      </c>
      <c r="O18" s="158">
        <f t="shared" si="7"/>
        <v>0</v>
      </c>
      <c r="P18" s="159">
        <f t="shared" si="7"/>
        <v>0</v>
      </c>
      <c r="Q18" s="166"/>
      <c r="R18" s="128"/>
      <c r="S18" s="128"/>
      <c r="T18" s="128"/>
      <c r="U18" s="128"/>
      <c r="V18" s="128"/>
      <c r="W18" s="128">
        <v>42140</v>
      </c>
      <c r="X18" s="128">
        <v>42140</v>
      </c>
      <c r="Y18" s="128">
        <v>5898</v>
      </c>
      <c r="Z18" s="158">
        <f t="shared" si="11"/>
        <v>42140</v>
      </c>
      <c r="AA18" s="158">
        <f t="shared" si="8"/>
        <v>42140</v>
      </c>
      <c r="AB18" s="158">
        <f t="shared" si="8"/>
        <v>5898</v>
      </c>
      <c r="AC18" s="129">
        <f t="shared" si="9"/>
        <v>42140</v>
      </c>
      <c r="AD18" s="129">
        <f t="shared" si="9"/>
        <v>42140</v>
      </c>
      <c r="AE18" s="130">
        <f t="shared" si="9"/>
        <v>5898</v>
      </c>
    </row>
    <row r="19" spans="1:31" ht="15" customHeight="1" x14ac:dyDescent="0.2">
      <c r="A19" s="133" t="s">
        <v>126</v>
      </c>
      <c r="B19" s="166"/>
      <c r="C19" s="166"/>
      <c r="D19" s="166"/>
      <c r="E19" s="128"/>
      <c r="F19" s="128"/>
      <c r="G19" s="128"/>
      <c r="H19" s="128"/>
      <c r="I19" s="128"/>
      <c r="J19" s="128"/>
      <c r="K19" s="128"/>
      <c r="L19" s="128"/>
      <c r="M19" s="128"/>
      <c r="N19" s="158">
        <f t="shared" si="10"/>
        <v>0</v>
      </c>
      <c r="O19" s="158">
        <f t="shared" si="7"/>
        <v>0</v>
      </c>
      <c r="P19" s="159">
        <f t="shared" si="7"/>
        <v>0</v>
      </c>
      <c r="Q19" s="166"/>
      <c r="R19" s="128"/>
      <c r="S19" s="128"/>
      <c r="T19" s="128"/>
      <c r="U19" s="128"/>
      <c r="V19" s="128"/>
      <c r="W19" s="128">
        <v>1195</v>
      </c>
      <c r="X19" s="128">
        <v>1195</v>
      </c>
      <c r="Y19" s="128"/>
      <c r="Z19" s="158">
        <f t="shared" si="11"/>
        <v>1195</v>
      </c>
      <c r="AA19" s="158">
        <f t="shared" si="8"/>
        <v>1195</v>
      </c>
      <c r="AB19" s="158">
        <f t="shared" si="8"/>
        <v>0</v>
      </c>
      <c r="AC19" s="129">
        <f t="shared" si="9"/>
        <v>1195</v>
      </c>
      <c r="AD19" s="129">
        <f t="shared" si="9"/>
        <v>1195</v>
      </c>
      <c r="AE19" s="130">
        <f t="shared" si="9"/>
        <v>0</v>
      </c>
    </row>
    <row r="20" spans="1:31" ht="15" customHeight="1" x14ac:dyDescent="0.2">
      <c r="A20" s="133" t="s">
        <v>127</v>
      </c>
      <c r="B20" s="166"/>
      <c r="C20" s="166"/>
      <c r="D20" s="166"/>
      <c r="E20" s="128"/>
      <c r="F20" s="128"/>
      <c r="G20" s="128"/>
      <c r="H20" s="128"/>
      <c r="I20" s="128"/>
      <c r="J20" s="128"/>
      <c r="K20" s="128">
        <v>5500</v>
      </c>
      <c r="L20" s="128">
        <v>5500</v>
      </c>
      <c r="M20" s="128">
        <v>2500</v>
      </c>
      <c r="N20" s="158">
        <f t="shared" si="10"/>
        <v>5500</v>
      </c>
      <c r="O20" s="158">
        <f t="shared" si="7"/>
        <v>5500</v>
      </c>
      <c r="P20" s="159">
        <f t="shared" si="7"/>
        <v>2500</v>
      </c>
      <c r="Q20" s="166"/>
      <c r="R20" s="128"/>
      <c r="S20" s="128"/>
      <c r="T20" s="128"/>
      <c r="U20" s="128"/>
      <c r="V20" s="128"/>
      <c r="W20" s="128"/>
      <c r="X20" s="128"/>
      <c r="Y20" s="128"/>
      <c r="Z20" s="158">
        <f t="shared" si="11"/>
        <v>0</v>
      </c>
      <c r="AA20" s="158">
        <f t="shared" si="8"/>
        <v>0</v>
      </c>
      <c r="AB20" s="158">
        <f t="shared" si="8"/>
        <v>0</v>
      </c>
      <c r="AC20" s="129">
        <f t="shared" si="9"/>
        <v>5500</v>
      </c>
      <c r="AD20" s="129">
        <f t="shared" si="9"/>
        <v>5500</v>
      </c>
      <c r="AE20" s="130">
        <f t="shared" si="9"/>
        <v>2500</v>
      </c>
    </row>
    <row r="21" spans="1:31" ht="15" customHeight="1" x14ac:dyDescent="0.2">
      <c r="A21" s="133" t="s">
        <v>128</v>
      </c>
      <c r="B21" s="166"/>
      <c r="C21" s="166"/>
      <c r="D21" s="166"/>
      <c r="E21" s="128"/>
      <c r="F21" s="128"/>
      <c r="G21" s="128"/>
      <c r="H21" s="128">
        <v>2500</v>
      </c>
      <c r="I21" s="128">
        <v>2500</v>
      </c>
      <c r="J21" s="128">
        <v>16</v>
      </c>
      <c r="K21" s="128"/>
      <c r="L21" s="128"/>
      <c r="M21" s="128"/>
      <c r="N21" s="158">
        <f t="shared" si="10"/>
        <v>2500</v>
      </c>
      <c r="O21" s="158">
        <f t="shared" si="7"/>
        <v>2500</v>
      </c>
      <c r="P21" s="159">
        <f t="shared" si="7"/>
        <v>16</v>
      </c>
      <c r="Q21" s="166"/>
      <c r="R21" s="128"/>
      <c r="S21" s="128"/>
      <c r="T21" s="128"/>
      <c r="U21" s="128"/>
      <c r="V21" s="128"/>
      <c r="W21" s="128"/>
      <c r="X21" s="128"/>
      <c r="Y21" s="128"/>
      <c r="Z21" s="158">
        <f t="shared" si="11"/>
        <v>0</v>
      </c>
      <c r="AA21" s="158">
        <f t="shared" si="8"/>
        <v>0</v>
      </c>
      <c r="AB21" s="158">
        <f t="shared" si="8"/>
        <v>0</v>
      </c>
      <c r="AC21" s="129">
        <f t="shared" si="9"/>
        <v>2500</v>
      </c>
      <c r="AD21" s="129">
        <f t="shared" si="9"/>
        <v>2500</v>
      </c>
      <c r="AE21" s="130">
        <f t="shared" si="9"/>
        <v>16</v>
      </c>
    </row>
    <row r="22" spans="1:31" ht="15" customHeight="1" x14ac:dyDescent="0.2">
      <c r="A22" s="145" t="s">
        <v>129</v>
      </c>
      <c r="B22" s="166"/>
      <c r="C22" s="166"/>
      <c r="D22" s="166"/>
      <c r="E22" s="128"/>
      <c r="F22" s="128"/>
      <c r="G22" s="128"/>
      <c r="H22" s="128"/>
      <c r="I22" s="128"/>
      <c r="J22" s="128"/>
      <c r="K22" s="128"/>
      <c r="L22" s="128"/>
      <c r="M22" s="128"/>
      <c r="N22" s="158">
        <f t="shared" si="10"/>
        <v>0</v>
      </c>
      <c r="O22" s="158">
        <f t="shared" si="7"/>
        <v>0</v>
      </c>
      <c r="P22" s="159">
        <f t="shared" si="7"/>
        <v>0</v>
      </c>
      <c r="Q22" s="166"/>
      <c r="R22" s="128"/>
      <c r="S22" s="128"/>
      <c r="T22" s="128"/>
      <c r="U22" s="128"/>
      <c r="V22" s="128"/>
      <c r="W22" s="128"/>
      <c r="X22" s="128"/>
      <c r="Y22" s="128"/>
      <c r="Z22" s="158">
        <f t="shared" si="11"/>
        <v>0</v>
      </c>
      <c r="AA22" s="158">
        <f t="shared" si="8"/>
        <v>0</v>
      </c>
      <c r="AB22" s="158">
        <f t="shared" si="8"/>
        <v>0</v>
      </c>
      <c r="AC22" s="129">
        <f t="shared" si="9"/>
        <v>0</v>
      </c>
      <c r="AD22" s="129">
        <f t="shared" si="9"/>
        <v>0</v>
      </c>
      <c r="AE22" s="130">
        <f t="shared" si="9"/>
        <v>0</v>
      </c>
    </row>
    <row r="23" spans="1:31" ht="15" customHeight="1" x14ac:dyDescent="0.2">
      <c r="A23" s="133" t="s">
        <v>118</v>
      </c>
      <c r="B23" s="166"/>
      <c r="C23" s="166"/>
      <c r="D23" s="166"/>
      <c r="E23" s="128"/>
      <c r="F23" s="128"/>
      <c r="G23" s="128"/>
      <c r="H23" s="128"/>
      <c r="I23" s="128"/>
      <c r="J23" s="128"/>
      <c r="K23" s="128"/>
      <c r="L23" s="128"/>
      <c r="M23" s="128"/>
      <c r="N23" s="158">
        <f t="shared" si="10"/>
        <v>0</v>
      </c>
      <c r="O23" s="158">
        <f t="shared" si="7"/>
        <v>0</v>
      </c>
      <c r="P23" s="159">
        <f t="shared" si="7"/>
        <v>0</v>
      </c>
      <c r="Q23" s="166"/>
      <c r="R23" s="128"/>
      <c r="S23" s="128"/>
      <c r="T23" s="128">
        <v>48083</v>
      </c>
      <c r="U23" s="128">
        <v>48083</v>
      </c>
      <c r="V23" s="128"/>
      <c r="W23" s="128"/>
      <c r="X23" s="128"/>
      <c r="Y23" s="128"/>
      <c r="Z23" s="158">
        <f t="shared" si="11"/>
        <v>48083</v>
      </c>
      <c r="AA23" s="158">
        <f t="shared" si="8"/>
        <v>48083</v>
      </c>
      <c r="AB23" s="158">
        <f t="shared" si="8"/>
        <v>0</v>
      </c>
      <c r="AC23" s="129">
        <f t="shared" si="9"/>
        <v>48083</v>
      </c>
      <c r="AD23" s="129">
        <f t="shared" si="9"/>
        <v>48083</v>
      </c>
      <c r="AE23" s="130">
        <f t="shared" si="9"/>
        <v>0</v>
      </c>
    </row>
    <row r="24" spans="1:31" ht="15" customHeight="1" x14ac:dyDescent="0.2">
      <c r="A24" s="133" t="s">
        <v>119</v>
      </c>
      <c r="B24" s="166"/>
      <c r="C24" s="166"/>
      <c r="D24" s="166"/>
      <c r="E24" s="128"/>
      <c r="F24" s="128"/>
      <c r="G24" s="128"/>
      <c r="H24" s="128"/>
      <c r="I24" s="128"/>
      <c r="J24" s="128"/>
      <c r="K24" s="128"/>
      <c r="L24" s="128"/>
      <c r="M24" s="128"/>
      <c r="N24" s="158">
        <f t="shared" si="10"/>
        <v>0</v>
      </c>
      <c r="O24" s="158">
        <f t="shared" si="7"/>
        <v>0</v>
      </c>
      <c r="P24" s="159">
        <f t="shared" si="7"/>
        <v>0</v>
      </c>
      <c r="Q24" s="166"/>
      <c r="R24" s="128"/>
      <c r="S24" s="128"/>
      <c r="T24" s="128">
        <v>113918</v>
      </c>
      <c r="U24" s="128">
        <v>113918</v>
      </c>
      <c r="V24" s="128"/>
      <c r="W24" s="128"/>
      <c r="X24" s="128"/>
      <c r="Y24" s="128"/>
      <c r="Z24" s="158">
        <f t="shared" si="11"/>
        <v>113918</v>
      </c>
      <c r="AA24" s="158">
        <f t="shared" si="8"/>
        <v>113918</v>
      </c>
      <c r="AB24" s="158">
        <f t="shared" si="8"/>
        <v>0</v>
      </c>
      <c r="AC24" s="129">
        <f t="shared" si="9"/>
        <v>113918</v>
      </c>
      <c r="AD24" s="129">
        <f t="shared" si="9"/>
        <v>113918</v>
      </c>
      <c r="AE24" s="130">
        <f t="shared" si="9"/>
        <v>0</v>
      </c>
    </row>
    <row r="25" spans="1:31" ht="15" customHeight="1" x14ac:dyDescent="0.2">
      <c r="A25" s="133" t="s">
        <v>121</v>
      </c>
      <c r="B25" s="166"/>
      <c r="C25" s="166"/>
      <c r="D25" s="166"/>
      <c r="E25" s="128"/>
      <c r="F25" s="128"/>
      <c r="G25" s="128"/>
      <c r="H25" s="128"/>
      <c r="I25" s="128"/>
      <c r="J25" s="128"/>
      <c r="K25" s="128"/>
      <c r="L25" s="128"/>
      <c r="M25" s="128"/>
      <c r="N25" s="158">
        <f t="shared" si="10"/>
        <v>0</v>
      </c>
      <c r="O25" s="158">
        <f t="shared" si="7"/>
        <v>0</v>
      </c>
      <c r="P25" s="159">
        <f t="shared" si="7"/>
        <v>0</v>
      </c>
      <c r="Q25" s="166"/>
      <c r="R25" s="128"/>
      <c r="S25" s="128"/>
      <c r="T25" s="128">
        <v>56050</v>
      </c>
      <c r="U25" s="128">
        <v>56050</v>
      </c>
      <c r="V25" s="128"/>
      <c r="W25" s="128"/>
      <c r="X25" s="128"/>
      <c r="Y25" s="128"/>
      <c r="Z25" s="158">
        <f t="shared" si="11"/>
        <v>56050</v>
      </c>
      <c r="AA25" s="158">
        <f t="shared" si="8"/>
        <v>56050</v>
      </c>
      <c r="AB25" s="158">
        <f t="shared" si="8"/>
        <v>0</v>
      </c>
      <c r="AC25" s="129">
        <f t="shared" si="9"/>
        <v>56050</v>
      </c>
      <c r="AD25" s="129">
        <f t="shared" si="9"/>
        <v>56050</v>
      </c>
      <c r="AE25" s="130">
        <f t="shared" si="9"/>
        <v>0</v>
      </c>
    </row>
    <row r="26" spans="1:31" ht="15" customHeight="1" x14ac:dyDescent="0.2">
      <c r="A26" s="133" t="s">
        <v>122</v>
      </c>
      <c r="B26" s="166"/>
      <c r="C26" s="166"/>
      <c r="D26" s="166"/>
      <c r="E26" s="128"/>
      <c r="F26" s="128"/>
      <c r="G26" s="128"/>
      <c r="H26" s="128"/>
      <c r="I26" s="128"/>
      <c r="J26" s="128"/>
      <c r="K26" s="128"/>
      <c r="L26" s="128"/>
      <c r="M26" s="128"/>
      <c r="N26" s="158">
        <f t="shared" si="10"/>
        <v>0</v>
      </c>
      <c r="O26" s="158">
        <f t="shared" si="7"/>
        <v>0</v>
      </c>
      <c r="P26" s="159">
        <f t="shared" si="7"/>
        <v>0</v>
      </c>
      <c r="Q26" s="166"/>
      <c r="R26" s="128"/>
      <c r="S26" s="128"/>
      <c r="T26" s="128"/>
      <c r="U26" s="128"/>
      <c r="V26" s="128"/>
      <c r="W26" s="128"/>
      <c r="X26" s="128"/>
      <c r="Y26" s="128"/>
      <c r="Z26" s="158">
        <f t="shared" si="11"/>
        <v>0</v>
      </c>
      <c r="AA26" s="158">
        <f t="shared" si="8"/>
        <v>0</v>
      </c>
      <c r="AB26" s="158">
        <f t="shared" si="8"/>
        <v>0</v>
      </c>
      <c r="AC26" s="129">
        <f t="shared" si="9"/>
        <v>0</v>
      </c>
      <c r="AD26" s="129">
        <f t="shared" si="9"/>
        <v>0</v>
      </c>
      <c r="AE26" s="130">
        <f t="shared" si="9"/>
        <v>0</v>
      </c>
    </row>
    <row r="27" spans="1:31" ht="15" customHeight="1" x14ac:dyDescent="0.2">
      <c r="A27" s="133" t="s">
        <v>123</v>
      </c>
      <c r="B27" s="166"/>
      <c r="C27" s="166"/>
      <c r="D27" s="166"/>
      <c r="E27" s="128"/>
      <c r="F27" s="128"/>
      <c r="G27" s="128"/>
      <c r="H27" s="128">
        <v>650</v>
      </c>
      <c r="I27" s="128">
        <v>0</v>
      </c>
      <c r="J27" s="128"/>
      <c r="K27" s="128"/>
      <c r="L27" s="128"/>
      <c r="M27" s="128"/>
      <c r="N27" s="158">
        <f t="shared" si="10"/>
        <v>650</v>
      </c>
      <c r="O27" s="158">
        <f t="shared" si="7"/>
        <v>0</v>
      </c>
      <c r="P27" s="159">
        <f t="shared" si="7"/>
        <v>0</v>
      </c>
      <c r="Q27" s="166"/>
      <c r="R27" s="128"/>
      <c r="S27" s="128"/>
      <c r="T27" s="128">
        <v>2049</v>
      </c>
      <c r="U27" s="128">
        <v>2049</v>
      </c>
      <c r="V27" s="128"/>
      <c r="W27" s="128"/>
      <c r="X27" s="128"/>
      <c r="Y27" s="128"/>
      <c r="Z27" s="158">
        <f t="shared" si="11"/>
        <v>2049</v>
      </c>
      <c r="AA27" s="158">
        <f t="shared" si="8"/>
        <v>2049</v>
      </c>
      <c r="AB27" s="158">
        <f t="shared" si="8"/>
        <v>0</v>
      </c>
      <c r="AC27" s="129">
        <f t="shared" si="9"/>
        <v>2699</v>
      </c>
      <c r="AD27" s="129">
        <f t="shared" si="9"/>
        <v>2049</v>
      </c>
      <c r="AE27" s="130">
        <f t="shared" si="9"/>
        <v>0</v>
      </c>
    </row>
    <row r="28" spans="1:31" ht="15" customHeight="1" x14ac:dyDescent="0.2">
      <c r="A28" s="133" t="s">
        <v>124</v>
      </c>
      <c r="B28" s="166"/>
      <c r="C28" s="166"/>
      <c r="D28" s="166"/>
      <c r="E28" s="128"/>
      <c r="F28" s="128"/>
      <c r="G28" s="128"/>
      <c r="H28" s="128"/>
      <c r="I28" s="128">
        <v>650</v>
      </c>
      <c r="J28" s="128"/>
      <c r="K28" s="128"/>
      <c r="L28" s="128"/>
      <c r="M28" s="128"/>
      <c r="N28" s="158">
        <f t="shared" si="10"/>
        <v>0</v>
      </c>
      <c r="O28" s="158">
        <f t="shared" si="10"/>
        <v>650</v>
      </c>
      <c r="P28" s="159">
        <f t="shared" si="10"/>
        <v>0</v>
      </c>
      <c r="Q28" s="166"/>
      <c r="R28" s="128"/>
      <c r="S28" s="128"/>
      <c r="T28" s="128"/>
      <c r="U28" s="128"/>
      <c r="V28" s="128"/>
      <c r="W28" s="128"/>
      <c r="X28" s="128"/>
      <c r="Y28" s="128"/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29">
        <f t="shared" si="9"/>
        <v>0</v>
      </c>
      <c r="AD28" s="129">
        <f t="shared" si="9"/>
        <v>650</v>
      </c>
      <c r="AE28" s="130">
        <f t="shared" si="9"/>
        <v>0</v>
      </c>
    </row>
    <row r="29" spans="1:31" ht="15" customHeight="1" x14ac:dyDescent="0.2">
      <c r="A29" s="133" t="s">
        <v>125</v>
      </c>
      <c r="B29" s="166"/>
      <c r="C29" s="166"/>
      <c r="D29" s="166"/>
      <c r="E29" s="128"/>
      <c r="F29" s="128"/>
      <c r="G29" s="128"/>
      <c r="H29" s="128"/>
      <c r="I29" s="128"/>
      <c r="J29" s="128"/>
      <c r="K29" s="128"/>
      <c r="L29" s="128"/>
      <c r="M29" s="128"/>
      <c r="N29" s="158">
        <f t="shared" si="10"/>
        <v>0</v>
      </c>
      <c r="O29" s="158">
        <f t="shared" si="10"/>
        <v>0</v>
      </c>
      <c r="P29" s="159">
        <f t="shared" si="10"/>
        <v>0</v>
      </c>
      <c r="Q29" s="166"/>
      <c r="R29" s="128"/>
      <c r="S29" s="128"/>
      <c r="T29" s="128"/>
      <c r="U29" s="128"/>
      <c r="V29" s="128"/>
      <c r="W29" s="128">
        <v>116017</v>
      </c>
      <c r="X29" s="128">
        <v>116017</v>
      </c>
      <c r="Y29" s="128"/>
      <c r="Z29" s="158">
        <f t="shared" si="11"/>
        <v>116017</v>
      </c>
      <c r="AA29" s="158">
        <f t="shared" si="11"/>
        <v>116017</v>
      </c>
      <c r="AB29" s="158">
        <f t="shared" si="11"/>
        <v>0</v>
      </c>
      <c r="AC29" s="129">
        <f t="shared" si="9"/>
        <v>116017</v>
      </c>
      <c r="AD29" s="129">
        <f t="shared" si="9"/>
        <v>116017</v>
      </c>
      <c r="AE29" s="130">
        <f t="shared" si="9"/>
        <v>0</v>
      </c>
    </row>
    <row r="30" spans="1:31" ht="15" customHeight="1" x14ac:dyDescent="0.2">
      <c r="A30" s="133" t="s">
        <v>126</v>
      </c>
      <c r="B30" s="166"/>
      <c r="C30" s="166"/>
      <c r="D30" s="166"/>
      <c r="E30" s="128"/>
      <c r="F30" s="128"/>
      <c r="G30" s="128"/>
      <c r="H30" s="128"/>
      <c r="I30" s="128"/>
      <c r="J30" s="128"/>
      <c r="K30" s="128"/>
      <c r="L30" s="128"/>
      <c r="M30" s="128"/>
      <c r="N30" s="158">
        <f t="shared" si="10"/>
        <v>0</v>
      </c>
      <c r="O30" s="158">
        <f t="shared" si="10"/>
        <v>0</v>
      </c>
      <c r="P30" s="159">
        <f t="shared" si="10"/>
        <v>0</v>
      </c>
      <c r="Q30" s="166"/>
      <c r="R30" s="128"/>
      <c r="S30" s="128"/>
      <c r="T30" s="128"/>
      <c r="U30" s="128"/>
      <c r="V30" s="128"/>
      <c r="W30" s="128">
        <v>5233</v>
      </c>
      <c r="X30" s="128">
        <v>5233</v>
      </c>
      <c r="Y30" s="128"/>
      <c r="Z30" s="158">
        <f t="shared" si="11"/>
        <v>5233</v>
      </c>
      <c r="AA30" s="158">
        <f t="shared" si="11"/>
        <v>5233</v>
      </c>
      <c r="AB30" s="158">
        <f t="shared" si="11"/>
        <v>0</v>
      </c>
      <c r="AC30" s="129">
        <f t="shared" si="9"/>
        <v>5233</v>
      </c>
      <c r="AD30" s="129">
        <f t="shared" si="9"/>
        <v>5233</v>
      </c>
      <c r="AE30" s="130">
        <f t="shared" si="9"/>
        <v>0</v>
      </c>
    </row>
    <row r="31" spans="1:31" ht="15" customHeight="1" x14ac:dyDescent="0.2">
      <c r="A31" s="133" t="s">
        <v>127</v>
      </c>
      <c r="B31" s="166"/>
      <c r="C31" s="166"/>
      <c r="D31" s="166"/>
      <c r="E31" s="128"/>
      <c r="F31" s="128"/>
      <c r="G31" s="128"/>
      <c r="H31" s="128"/>
      <c r="I31" s="128"/>
      <c r="J31" s="128"/>
      <c r="K31" s="128">
        <v>5500</v>
      </c>
      <c r="L31" s="128">
        <v>5500</v>
      </c>
      <c r="M31" s="128">
        <v>2500</v>
      </c>
      <c r="N31" s="158">
        <f t="shared" si="10"/>
        <v>5500</v>
      </c>
      <c r="O31" s="158">
        <f t="shared" si="10"/>
        <v>5500</v>
      </c>
      <c r="P31" s="159">
        <f t="shared" si="10"/>
        <v>2500</v>
      </c>
      <c r="Q31" s="166"/>
      <c r="R31" s="128"/>
      <c r="S31" s="128"/>
      <c r="T31" s="128"/>
      <c r="U31" s="128"/>
      <c r="V31" s="128"/>
      <c r="W31" s="128"/>
      <c r="X31" s="128"/>
      <c r="Y31" s="128"/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29">
        <f t="shared" si="9"/>
        <v>5500</v>
      </c>
      <c r="AD31" s="129">
        <f t="shared" si="9"/>
        <v>5500</v>
      </c>
      <c r="AE31" s="130">
        <f t="shared" si="9"/>
        <v>2500</v>
      </c>
    </row>
    <row r="32" spans="1:31" ht="15" customHeight="1" thickBot="1" x14ac:dyDescent="0.25">
      <c r="A32" s="132" t="s">
        <v>128</v>
      </c>
      <c r="B32" s="123"/>
      <c r="C32" s="123"/>
      <c r="D32" s="123"/>
      <c r="E32" s="126"/>
      <c r="F32" s="126"/>
      <c r="G32" s="126"/>
      <c r="H32" s="126">
        <v>2500</v>
      </c>
      <c r="I32" s="126">
        <v>2500</v>
      </c>
      <c r="J32" s="128"/>
      <c r="K32" s="126"/>
      <c r="L32" s="126"/>
      <c r="M32" s="126"/>
      <c r="N32" s="158">
        <f t="shared" si="10"/>
        <v>2500</v>
      </c>
      <c r="O32" s="158">
        <f t="shared" si="10"/>
        <v>2500</v>
      </c>
      <c r="P32" s="159">
        <f t="shared" si="10"/>
        <v>0</v>
      </c>
      <c r="Q32" s="123"/>
      <c r="R32" s="126"/>
      <c r="S32" s="126"/>
      <c r="T32" s="126"/>
      <c r="U32" s="126"/>
      <c r="V32" s="128"/>
      <c r="W32" s="126"/>
      <c r="X32" s="126"/>
      <c r="Y32" s="126"/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9"/>
        <v>2500</v>
      </c>
      <c r="AD32" s="158">
        <f t="shared" si="9"/>
        <v>2500</v>
      </c>
      <c r="AE32" s="159">
        <f t="shared" si="9"/>
        <v>0</v>
      </c>
    </row>
    <row r="33" spans="1:31" s="151" customFormat="1" ht="19.899999999999999" customHeight="1" thickBot="1" x14ac:dyDescent="0.25">
      <c r="A33" s="55" t="s">
        <v>111</v>
      </c>
      <c r="B33" s="147">
        <f>SUM(B35:B47)</f>
        <v>0</v>
      </c>
      <c r="C33" s="147">
        <f t="shared" ref="C33:AE33" si="12">SUM(C35:C47)</f>
        <v>0</v>
      </c>
      <c r="D33" s="147">
        <f t="shared" si="12"/>
        <v>0</v>
      </c>
      <c r="E33" s="147">
        <f t="shared" si="12"/>
        <v>0</v>
      </c>
      <c r="F33" s="147">
        <f t="shared" si="12"/>
        <v>0</v>
      </c>
      <c r="G33" s="147">
        <f t="shared" si="12"/>
        <v>0</v>
      </c>
      <c r="H33" s="147">
        <f t="shared" si="12"/>
        <v>5900</v>
      </c>
      <c r="I33" s="147">
        <f t="shared" si="12"/>
        <v>8410</v>
      </c>
      <c r="J33" s="147">
        <f t="shared" si="12"/>
        <v>0</v>
      </c>
      <c r="K33" s="147">
        <f t="shared" si="12"/>
        <v>0</v>
      </c>
      <c r="L33" s="147">
        <f t="shared" si="12"/>
        <v>0</v>
      </c>
      <c r="M33" s="147">
        <f t="shared" si="12"/>
        <v>0</v>
      </c>
      <c r="N33" s="147">
        <f t="shared" si="12"/>
        <v>5900</v>
      </c>
      <c r="O33" s="147">
        <f t="shared" si="12"/>
        <v>8410</v>
      </c>
      <c r="P33" s="147">
        <f t="shared" si="12"/>
        <v>0</v>
      </c>
      <c r="Q33" s="147">
        <f t="shared" si="12"/>
        <v>0</v>
      </c>
      <c r="R33" s="147">
        <f t="shared" si="12"/>
        <v>0</v>
      </c>
      <c r="S33" s="147">
        <f t="shared" si="12"/>
        <v>0</v>
      </c>
      <c r="T33" s="147">
        <f t="shared" si="12"/>
        <v>83245</v>
      </c>
      <c r="U33" s="147">
        <f t="shared" si="12"/>
        <v>83245</v>
      </c>
      <c r="V33" s="147">
        <f t="shared" si="12"/>
        <v>3500</v>
      </c>
      <c r="W33" s="147">
        <f t="shared" si="12"/>
        <v>0</v>
      </c>
      <c r="X33" s="147">
        <f t="shared" si="12"/>
        <v>0</v>
      </c>
      <c r="Y33" s="147">
        <f t="shared" si="12"/>
        <v>0</v>
      </c>
      <c r="Z33" s="147">
        <f t="shared" si="12"/>
        <v>83245</v>
      </c>
      <c r="AA33" s="147">
        <f t="shared" si="12"/>
        <v>83245</v>
      </c>
      <c r="AB33" s="147">
        <f t="shared" si="12"/>
        <v>3500</v>
      </c>
      <c r="AC33" s="147">
        <f t="shared" si="12"/>
        <v>89145</v>
      </c>
      <c r="AD33" s="147">
        <f t="shared" si="12"/>
        <v>91655</v>
      </c>
      <c r="AE33" s="147">
        <f t="shared" si="12"/>
        <v>3500</v>
      </c>
    </row>
    <row r="34" spans="1:31" s="151" customFormat="1" ht="19.899999999999999" customHeight="1" x14ac:dyDescent="0.2">
      <c r="A34" s="162" t="s">
        <v>97</v>
      </c>
      <c r="B34" s="163"/>
      <c r="C34" s="163"/>
      <c r="D34" s="163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64"/>
      <c r="Q34" s="163"/>
      <c r="R34" s="125"/>
      <c r="S34" s="125"/>
      <c r="T34" s="125"/>
      <c r="U34" s="125"/>
      <c r="V34" s="125"/>
      <c r="W34" s="125"/>
      <c r="X34" s="125"/>
      <c r="Y34" s="125"/>
      <c r="Z34" s="125"/>
      <c r="AA34" s="165"/>
      <c r="AB34" s="125"/>
      <c r="AC34" s="125"/>
      <c r="AD34" s="125"/>
      <c r="AE34" s="164"/>
    </row>
    <row r="35" spans="1:31" s="151" customFormat="1" ht="30" customHeight="1" x14ac:dyDescent="0.2">
      <c r="A35" s="133" t="s">
        <v>130</v>
      </c>
      <c r="B35" s="166"/>
      <c r="C35" s="166"/>
      <c r="D35" s="166"/>
      <c r="E35" s="128"/>
      <c r="F35" s="128"/>
      <c r="G35" s="128"/>
      <c r="H35" s="128"/>
      <c r="I35" s="128"/>
      <c r="J35" s="128"/>
      <c r="K35" s="128"/>
      <c r="L35" s="128"/>
      <c r="M35" s="128"/>
      <c r="N35" s="129">
        <f t="shared" ref="N35:P47" si="13">B35+E35+H35+K35</f>
        <v>0</v>
      </c>
      <c r="O35" s="129">
        <f t="shared" si="13"/>
        <v>0</v>
      </c>
      <c r="P35" s="130">
        <f t="shared" si="13"/>
        <v>0</v>
      </c>
      <c r="Q35" s="166"/>
      <c r="R35" s="128"/>
      <c r="S35" s="128"/>
      <c r="T35" s="128">
        <f>24000+21745</f>
        <v>45745</v>
      </c>
      <c r="U35" s="128">
        <v>45745</v>
      </c>
      <c r="V35" s="128"/>
      <c r="W35" s="128"/>
      <c r="X35" s="128"/>
      <c r="Y35" s="128"/>
      <c r="Z35" s="129">
        <f t="shared" ref="Z35:AB52" si="14">Q35+T35+W35</f>
        <v>45745</v>
      </c>
      <c r="AA35" s="129">
        <f t="shared" si="14"/>
        <v>45745</v>
      </c>
      <c r="AB35" s="129">
        <f t="shared" si="14"/>
        <v>0</v>
      </c>
      <c r="AC35" s="129">
        <f t="shared" ref="AC35:AE52" si="15">Z35+N35</f>
        <v>45745</v>
      </c>
      <c r="AD35" s="129">
        <f t="shared" si="15"/>
        <v>45745</v>
      </c>
      <c r="AE35" s="130">
        <f t="shared" si="15"/>
        <v>0</v>
      </c>
    </row>
    <row r="36" spans="1:31" s="151" customFormat="1" ht="15" customHeight="1" x14ac:dyDescent="0.2">
      <c r="A36" s="133" t="s">
        <v>131</v>
      </c>
      <c r="B36" s="166"/>
      <c r="C36" s="166"/>
      <c r="D36" s="166"/>
      <c r="E36" s="128"/>
      <c r="F36" s="128"/>
      <c r="G36" s="128"/>
      <c r="H36" s="128"/>
      <c r="I36" s="128"/>
      <c r="J36" s="128"/>
      <c r="K36" s="128"/>
      <c r="L36" s="128"/>
      <c r="M36" s="128"/>
      <c r="N36" s="129">
        <f t="shared" si="13"/>
        <v>0</v>
      </c>
      <c r="O36" s="129">
        <f t="shared" si="13"/>
        <v>0</v>
      </c>
      <c r="P36" s="130">
        <f t="shared" si="13"/>
        <v>0</v>
      </c>
      <c r="Q36" s="166"/>
      <c r="R36" s="128"/>
      <c r="S36" s="128"/>
      <c r="T36" s="128">
        <v>350</v>
      </c>
      <c r="U36" s="128">
        <v>350</v>
      </c>
      <c r="V36" s="128"/>
      <c r="W36" s="128"/>
      <c r="X36" s="128"/>
      <c r="Y36" s="128"/>
      <c r="Z36" s="129">
        <f t="shared" si="14"/>
        <v>350</v>
      </c>
      <c r="AA36" s="129">
        <f t="shared" si="14"/>
        <v>350</v>
      </c>
      <c r="AB36" s="129">
        <f t="shared" si="14"/>
        <v>0</v>
      </c>
      <c r="AC36" s="129">
        <f t="shared" si="15"/>
        <v>350</v>
      </c>
      <c r="AD36" s="129">
        <f t="shared" si="15"/>
        <v>350</v>
      </c>
      <c r="AE36" s="130">
        <f t="shared" si="15"/>
        <v>0</v>
      </c>
    </row>
    <row r="37" spans="1:31" s="151" customFormat="1" ht="15" customHeight="1" x14ac:dyDescent="0.2">
      <c r="A37" s="132" t="s">
        <v>132</v>
      </c>
      <c r="B37" s="123"/>
      <c r="C37" s="123"/>
      <c r="D37" s="123"/>
      <c r="E37" s="126"/>
      <c r="F37" s="126"/>
      <c r="G37" s="126"/>
      <c r="H37" s="126"/>
      <c r="I37" s="126"/>
      <c r="J37" s="126"/>
      <c r="K37" s="126"/>
      <c r="L37" s="126"/>
      <c r="M37" s="126"/>
      <c r="N37" s="158">
        <f t="shared" si="13"/>
        <v>0</v>
      </c>
      <c r="O37" s="158">
        <f t="shared" si="13"/>
        <v>0</v>
      </c>
      <c r="P37" s="159">
        <f t="shared" si="13"/>
        <v>0</v>
      </c>
      <c r="Q37" s="123"/>
      <c r="R37" s="126"/>
      <c r="S37" s="126"/>
      <c r="T37" s="126">
        <v>175</v>
      </c>
      <c r="U37" s="126">
        <v>175</v>
      </c>
      <c r="V37" s="128"/>
      <c r="W37" s="126"/>
      <c r="X37" s="126"/>
      <c r="Y37" s="126"/>
      <c r="Z37" s="158">
        <f t="shared" si="14"/>
        <v>175</v>
      </c>
      <c r="AA37" s="158">
        <f t="shared" si="14"/>
        <v>175</v>
      </c>
      <c r="AB37" s="158">
        <f t="shared" si="14"/>
        <v>0</v>
      </c>
      <c r="AC37" s="129">
        <f t="shared" si="15"/>
        <v>175</v>
      </c>
      <c r="AD37" s="129">
        <f t="shared" si="15"/>
        <v>175</v>
      </c>
      <c r="AE37" s="130">
        <f t="shared" si="15"/>
        <v>0</v>
      </c>
    </row>
    <row r="38" spans="1:31" s="151" customFormat="1" ht="15" customHeight="1" x14ac:dyDescent="0.2">
      <c r="A38" s="132" t="s">
        <v>124</v>
      </c>
      <c r="B38" s="123"/>
      <c r="C38" s="123"/>
      <c r="D38" s="123"/>
      <c r="E38" s="126"/>
      <c r="F38" s="126"/>
      <c r="G38" s="126"/>
      <c r="H38" s="126">
        <v>175</v>
      </c>
      <c r="I38" s="126">
        <v>175</v>
      </c>
      <c r="J38" s="128"/>
      <c r="K38" s="126"/>
      <c r="L38" s="126"/>
      <c r="M38" s="126"/>
      <c r="N38" s="158">
        <f t="shared" si="13"/>
        <v>175</v>
      </c>
      <c r="O38" s="158">
        <f t="shared" si="13"/>
        <v>175</v>
      </c>
      <c r="P38" s="159">
        <f t="shared" si="13"/>
        <v>0</v>
      </c>
      <c r="Q38" s="123"/>
      <c r="R38" s="126"/>
      <c r="S38" s="126"/>
      <c r="T38" s="126"/>
      <c r="U38" s="126"/>
      <c r="V38" s="126"/>
      <c r="W38" s="126"/>
      <c r="X38" s="126"/>
      <c r="Y38" s="126"/>
      <c r="Z38" s="158">
        <f t="shared" si="14"/>
        <v>0</v>
      </c>
      <c r="AA38" s="158">
        <f t="shared" si="14"/>
        <v>0</v>
      </c>
      <c r="AB38" s="158">
        <f t="shared" si="14"/>
        <v>0</v>
      </c>
      <c r="AC38" s="129">
        <f t="shared" si="15"/>
        <v>175</v>
      </c>
      <c r="AD38" s="129">
        <f t="shared" si="15"/>
        <v>175</v>
      </c>
      <c r="AE38" s="130">
        <f t="shared" si="15"/>
        <v>0</v>
      </c>
    </row>
    <row r="39" spans="1:31" s="151" customFormat="1" ht="30" customHeight="1" x14ac:dyDescent="0.2">
      <c r="A39" s="132" t="s">
        <v>133</v>
      </c>
      <c r="B39" s="123"/>
      <c r="C39" s="123"/>
      <c r="D39" s="123"/>
      <c r="E39" s="126"/>
      <c r="F39" s="126"/>
      <c r="G39" s="126"/>
      <c r="H39" s="126">
        <v>1000</v>
      </c>
      <c r="I39" s="126">
        <v>1000</v>
      </c>
      <c r="J39" s="128"/>
      <c r="K39" s="126"/>
      <c r="L39" s="126"/>
      <c r="M39" s="126"/>
      <c r="N39" s="158">
        <f t="shared" si="13"/>
        <v>1000</v>
      </c>
      <c r="O39" s="158">
        <f t="shared" si="13"/>
        <v>1000</v>
      </c>
      <c r="P39" s="159">
        <f t="shared" si="13"/>
        <v>0</v>
      </c>
      <c r="Q39" s="123"/>
      <c r="R39" s="126"/>
      <c r="S39" s="126"/>
      <c r="T39" s="126"/>
      <c r="U39" s="126"/>
      <c r="V39" s="126"/>
      <c r="W39" s="126"/>
      <c r="X39" s="126"/>
      <c r="Y39" s="126"/>
      <c r="Z39" s="158">
        <f t="shared" si="14"/>
        <v>0</v>
      </c>
      <c r="AA39" s="158">
        <f t="shared" si="14"/>
        <v>0</v>
      </c>
      <c r="AB39" s="158">
        <f t="shared" si="14"/>
        <v>0</v>
      </c>
      <c r="AC39" s="129">
        <f t="shared" si="15"/>
        <v>1000</v>
      </c>
      <c r="AD39" s="129">
        <f t="shared" si="15"/>
        <v>1000</v>
      </c>
      <c r="AE39" s="130">
        <f t="shared" si="15"/>
        <v>0</v>
      </c>
    </row>
    <row r="40" spans="1:31" s="151" customFormat="1" ht="15" customHeight="1" thickBot="1" x14ac:dyDescent="0.25">
      <c r="A40" s="1549" t="s">
        <v>134</v>
      </c>
      <c r="B40" s="1550"/>
      <c r="C40" s="1550"/>
      <c r="D40" s="1550"/>
      <c r="E40" s="1024"/>
      <c r="F40" s="1024"/>
      <c r="G40" s="1024"/>
      <c r="H40" s="1024">
        <v>1700</v>
      </c>
      <c r="I40" s="1024">
        <v>4210</v>
      </c>
      <c r="J40" s="1024"/>
      <c r="K40" s="1024"/>
      <c r="L40" s="1024"/>
      <c r="M40" s="1024"/>
      <c r="N40" s="160">
        <f t="shared" si="13"/>
        <v>1700</v>
      </c>
      <c r="O40" s="160">
        <f t="shared" si="13"/>
        <v>4210</v>
      </c>
      <c r="P40" s="161">
        <f t="shared" si="13"/>
        <v>0</v>
      </c>
      <c r="Q40" s="1550"/>
      <c r="R40" s="1024"/>
      <c r="S40" s="1024"/>
      <c r="T40" s="1024"/>
      <c r="U40" s="1024"/>
      <c r="V40" s="1024">
        <v>1800</v>
      </c>
      <c r="W40" s="1024"/>
      <c r="X40" s="1024"/>
      <c r="Y40" s="1024"/>
      <c r="Z40" s="160">
        <f t="shared" si="14"/>
        <v>0</v>
      </c>
      <c r="AA40" s="160">
        <f t="shared" si="14"/>
        <v>0</v>
      </c>
      <c r="AB40" s="160">
        <f t="shared" si="14"/>
        <v>1800</v>
      </c>
      <c r="AC40" s="160">
        <f t="shared" si="15"/>
        <v>1700</v>
      </c>
      <c r="AD40" s="160">
        <f t="shared" si="15"/>
        <v>4210</v>
      </c>
      <c r="AE40" s="161">
        <f t="shared" si="15"/>
        <v>1800</v>
      </c>
    </row>
    <row r="41" spans="1:31" s="151" customFormat="1" ht="15" customHeight="1" x14ac:dyDescent="0.2">
      <c r="A41" s="1551" t="s">
        <v>129</v>
      </c>
      <c r="B41" s="1552"/>
      <c r="C41" s="1552"/>
      <c r="D41" s="1552"/>
      <c r="E41" s="154"/>
      <c r="F41" s="154"/>
      <c r="G41" s="154"/>
      <c r="H41" s="154"/>
      <c r="I41" s="154"/>
      <c r="J41" s="154"/>
      <c r="K41" s="154"/>
      <c r="L41" s="154"/>
      <c r="M41" s="154"/>
      <c r="N41" s="155">
        <f t="shared" si="13"/>
        <v>0</v>
      </c>
      <c r="O41" s="155">
        <f t="shared" si="13"/>
        <v>0</v>
      </c>
      <c r="P41" s="156">
        <f t="shared" si="13"/>
        <v>0</v>
      </c>
      <c r="Q41" s="1552"/>
      <c r="R41" s="154"/>
      <c r="S41" s="154"/>
      <c r="T41" s="154"/>
      <c r="U41" s="154"/>
      <c r="V41" s="154"/>
      <c r="W41" s="154"/>
      <c r="X41" s="154"/>
      <c r="Y41" s="154"/>
      <c r="Z41" s="155">
        <f t="shared" si="14"/>
        <v>0</v>
      </c>
      <c r="AA41" s="155">
        <f t="shared" si="14"/>
        <v>0</v>
      </c>
      <c r="AB41" s="155">
        <f t="shared" si="14"/>
        <v>0</v>
      </c>
      <c r="AC41" s="155">
        <f t="shared" si="15"/>
        <v>0</v>
      </c>
      <c r="AD41" s="155">
        <f t="shared" si="15"/>
        <v>0</v>
      </c>
      <c r="AE41" s="156">
        <f t="shared" si="15"/>
        <v>0</v>
      </c>
    </row>
    <row r="42" spans="1:31" s="151" customFormat="1" ht="30" customHeight="1" x14ac:dyDescent="0.2">
      <c r="A42" s="133" t="s">
        <v>130</v>
      </c>
      <c r="B42" s="166"/>
      <c r="C42" s="166"/>
      <c r="D42" s="166"/>
      <c r="E42" s="128"/>
      <c r="F42" s="128"/>
      <c r="G42" s="128"/>
      <c r="H42" s="128"/>
      <c r="I42" s="128"/>
      <c r="J42" s="128"/>
      <c r="K42" s="128"/>
      <c r="L42" s="128"/>
      <c r="M42" s="128"/>
      <c r="N42" s="129">
        <f t="shared" si="13"/>
        <v>0</v>
      </c>
      <c r="O42" s="129">
        <f t="shared" si="13"/>
        <v>0</v>
      </c>
      <c r="P42" s="130">
        <f t="shared" si="13"/>
        <v>0</v>
      </c>
      <c r="Q42" s="166"/>
      <c r="R42" s="128"/>
      <c r="S42" s="128"/>
      <c r="T42" s="128">
        <v>36000</v>
      </c>
      <c r="U42" s="128">
        <v>36000</v>
      </c>
      <c r="V42" s="128"/>
      <c r="W42" s="128"/>
      <c r="X42" s="128"/>
      <c r="Y42" s="128"/>
      <c r="Z42" s="129">
        <f t="shared" si="14"/>
        <v>36000</v>
      </c>
      <c r="AA42" s="129">
        <f t="shared" si="14"/>
        <v>36000</v>
      </c>
      <c r="AB42" s="129">
        <f t="shared" si="14"/>
        <v>0</v>
      </c>
      <c r="AC42" s="129">
        <f t="shared" si="15"/>
        <v>36000</v>
      </c>
      <c r="AD42" s="129">
        <f t="shared" si="15"/>
        <v>36000</v>
      </c>
      <c r="AE42" s="130">
        <f t="shared" si="15"/>
        <v>0</v>
      </c>
    </row>
    <row r="43" spans="1:31" s="151" customFormat="1" ht="15" customHeight="1" x14ac:dyDescent="0.2">
      <c r="A43" s="133" t="s">
        <v>131</v>
      </c>
      <c r="B43" s="166"/>
      <c r="C43" s="166"/>
      <c r="D43" s="166"/>
      <c r="E43" s="128"/>
      <c r="F43" s="128"/>
      <c r="G43" s="128"/>
      <c r="H43" s="128"/>
      <c r="I43" s="128"/>
      <c r="J43" s="128"/>
      <c r="K43" s="128"/>
      <c r="L43" s="128"/>
      <c r="M43" s="128"/>
      <c r="N43" s="129">
        <f t="shared" si="13"/>
        <v>0</v>
      </c>
      <c r="O43" s="129">
        <f t="shared" si="13"/>
        <v>0</v>
      </c>
      <c r="P43" s="130">
        <f t="shared" si="13"/>
        <v>0</v>
      </c>
      <c r="Q43" s="166"/>
      <c r="R43" s="128"/>
      <c r="S43" s="128"/>
      <c r="T43" s="128">
        <v>650</v>
      </c>
      <c r="U43" s="128">
        <v>650</v>
      </c>
      <c r="V43" s="128"/>
      <c r="W43" s="128"/>
      <c r="X43" s="128"/>
      <c r="Y43" s="128"/>
      <c r="Z43" s="129">
        <f t="shared" si="14"/>
        <v>650</v>
      </c>
      <c r="AA43" s="129">
        <f t="shared" si="14"/>
        <v>650</v>
      </c>
      <c r="AB43" s="129">
        <f t="shared" si="14"/>
        <v>0</v>
      </c>
      <c r="AC43" s="129">
        <f t="shared" si="15"/>
        <v>650</v>
      </c>
      <c r="AD43" s="129">
        <f t="shared" si="15"/>
        <v>650</v>
      </c>
      <c r="AE43" s="130">
        <f t="shared" si="15"/>
        <v>0</v>
      </c>
    </row>
    <row r="44" spans="1:31" s="151" customFormat="1" ht="15" customHeight="1" x14ac:dyDescent="0.2">
      <c r="A44" s="132" t="s">
        <v>132</v>
      </c>
      <c r="B44" s="123"/>
      <c r="C44" s="123"/>
      <c r="D44" s="123"/>
      <c r="E44" s="126"/>
      <c r="F44" s="126"/>
      <c r="G44" s="126"/>
      <c r="H44" s="126"/>
      <c r="I44" s="126"/>
      <c r="J44" s="128"/>
      <c r="K44" s="126"/>
      <c r="L44" s="126"/>
      <c r="M44" s="126"/>
      <c r="N44" s="158">
        <f t="shared" si="13"/>
        <v>0</v>
      </c>
      <c r="O44" s="158">
        <f t="shared" si="13"/>
        <v>0</v>
      </c>
      <c r="P44" s="159">
        <f t="shared" si="13"/>
        <v>0</v>
      </c>
      <c r="Q44" s="123"/>
      <c r="R44" s="126"/>
      <c r="S44" s="126"/>
      <c r="T44" s="126">
        <v>325</v>
      </c>
      <c r="U44" s="126">
        <v>325</v>
      </c>
      <c r="V44" s="128"/>
      <c r="W44" s="126"/>
      <c r="X44" s="126"/>
      <c r="Y44" s="126"/>
      <c r="Z44" s="158">
        <f t="shared" si="14"/>
        <v>325</v>
      </c>
      <c r="AA44" s="158">
        <f t="shared" si="14"/>
        <v>325</v>
      </c>
      <c r="AB44" s="158">
        <f t="shared" si="14"/>
        <v>0</v>
      </c>
      <c r="AC44" s="129">
        <f t="shared" si="15"/>
        <v>325</v>
      </c>
      <c r="AD44" s="129">
        <f t="shared" si="15"/>
        <v>325</v>
      </c>
      <c r="AE44" s="130">
        <f t="shared" si="15"/>
        <v>0</v>
      </c>
    </row>
    <row r="45" spans="1:31" s="151" customFormat="1" ht="15" customHeight="1" x14ac:dyDescent="0.2">
      <c r="A45" s="132" t="s">
        <v>124</v>
      </c>
      <c r="B45" s="123"/>
      <c r="C45" s="123"/>
      <c r="D45" s="123"/>
      <c r="E45" s="126"/>
      <c r="F45" s="126"/>
      <c r="G45" s="126"/>
      <c r="H45" s="126">
        <v>325</v>
      </c>
      <c r="I45" s="126">
        <v>325</v>
      </c>
      <c r="J45" s="128"/>
      <c r="K45" s="126"/>
      <c r="L45" s="126"/>
      <c r="M45" s="126"/>
      <c r="N45" s="158">
        <f t="shared" si="13"/>
        <v>325</v>
      </c>
      <c r="O45" s="158">
        <f t="shared" si="13"/>
        <v>325</v>
      </c>
      <c r="P45" s="159">
        <f t="shared" si="13"/>
        <v>0</v>
      </c>
      <c r="Q45" s="123"/>
      <c r="R45" s="126"/>
      <c r="S45" s="126"/>
      <c r="T45" s="126"/>
      <c r="U45" s="126"/>
      <c r="V45" s="126"/>
      <c r="W45" s="126"/>
      <c r="X45" s="126"/>
      <c r="Y45" s="126"/>
      <c r="Z45" s="158">
        <f t="shared" si="14"/>
        <v>0</v>
      </c>
      <c r="AA45" s="158">
        <f t="shared" si="14"/>
        <v>0</v>
      </c>
      <c r="AB45" s="158">
        <f t="shared" si="14"/>
        <v>0</v>
      </c>
      <c r="AC45" s="129">
        <f t="shared" si="15"/>
        <v>325</v>
      </c>
      <c r="AD45" s="129">
        <f t="shared" si="15"/>
        <v>325</v>
      </c>
      <c r="AE45" s="130">
        <f t="shared" si="15"/>
        <v>0</v>
      </c>
    </row>
    <row r="46" spans="1:31" s="151" customFormat="1" ht="30" customHeight="1" x14ac:dyDescent="0.2">
      <c r="A46" s="132" t="s">
        <v>133</v>
      </c>
      <c r="B46" s="123"/>
      <c r="C46" s="123"/>
      <c r="D46" s="123"/>
      <c r="E46" s="126"/>
      <c r="F46" s="126"/>
      <c r="G46" s="126"/>
      <c r="H46" s="126">
        <v>1000</v>
      </c>
      <c r="I46" s="126">
        <v>1000</v>
      </c>
      <c r="J46" s="128"/>
      <c r="K46" s="126"/>
      <c r="L46" s="126"/>
      <c r="M46" s="126"/>
      <c r="N46" s="158">
        <f t="shared" si="13"/>
        <v>1000</v>
      </c>
      <c r="O46" s="158">
        <f t="shared" si="13"/>
        <v>1000</v>
      </c>
      <c r="P46" s="159">
        <f t="shared" si="13"/>
        <v>0</v>
      </c>
      <c r="Q46" s="123"/>
      <c r="R46" s="126"/>
      <c r="S46" s="126"/>
      <c r="T46" s="126"/>
      <c r="U46" s="126"/>
      <c r="V46" s="126"/>
      <c r="W46" s="126"/>
      <c r="X46" s="126"/>
      <c r="Y46" s="126"/>
      <c r="Z46" s="158">
        <f t="shared" si="14"/>
        <v>0</v>
      </c>
      <c r="AA46" s="158">
        <f t="shared" si="14"/>
        <v>0</v>
      </c>
      <c r="AB46" s="158">
        <f t="shared" si="14"/>
        <v>0</v>
      </c>
      <c r="AC46" s="129">
        <f t="shared" si="15"/>
        <v>1000</v>
      </c>
      <c r="AD46" s="129">
        <f t="shared" si="15"/>
        <v>1000</v>
      </c>
      <c r="AE46" s="130">
        <f t="shared" si="15"/>
        <v>0</v>
      </c>
    </row>
    <row r="47" spans="1:31" s="151" customFormat="1" ht="15" customHeight="1" x14ac:dyDescent="0.2">
      <c r="A47" s="132" t="s">
        <v>134</v>
      </c>
      <c r="B47" s="123"/>
      <c r="C47" s="123"/>
      <c r="D47" s="123"/>
      <c r="E47" s="126"/>
      <c r="F47" s="126"/>
      <c r="G47" s="126"/>
      <c r="H47" s="126">
        <v>1700</v>
      </c>
      <c r="I47" s="126">
        <v>1700</v>
      </c>
      <c r="J47" s="126"/>
      <c r="K47" s="126"/>
      <c r="L47" s="126"/>
      <c r="M47" s="126"/>
      <c r="N47" s="158">
        <f t="shared" si="13"/>
        <v>1700</v>
      </c>
      <c r="O47" s="158">
        <f t="shared" si="13"/>
        <v>1700</v>
      </c>
      <c r="P47" s="159">
        <f t="shared" si="13"/>
        <v>0</v>
      </c>
      <c r="Q47" s="123"/>
      <c r="R47" s="126"/>
      <c r="S47" s="126"/>
      <c r="T47" s="126"/>
      <c r="U47" s="126"/>
      <c r="V47" s="126">
        <v>1700</v>
      </c>
      <c r="W47" s="126"/>
      <c r="X47" s="126"/>
      <c r="Y47" s="126"/>
      <c r="Z47" s="158">
        <f t="shared" si="14"/>
        <v>0</v>
      </c>
      <c r="AA47" s="158">
        <f t="shared" si="14"/>
        <v>0</v>
      </c>
      <c r="AB47" s="158">
        <f t="shared" si="14"/>
        <v>1700</v>
      </c>
      <c r="AC47" s="158">
        <f t="shared" si="15"/>
        <v>1700</v>
      </c>
      <c r="AD47" s="158">
        <f t="shared" si="15"/>
        <v>1700</v>
      </c>
      <c r="AE47" s="159">
        <f t="shared" si="15"/>
        <v>1700</v>
      </c>
    </row>
    <row r="48" spans="1:31" s="151" customFormat="1" ht="15" customHeight="1" x14ac:dyDescent="0.2">
      <c r="A48" s="146" t="s">
        <v>135</v>
      </c>
      <c r="B48" s="123"/>
      <c r="C48" s="123"/>
      <c r="D48" s="123"/>
      <c r="E48" s="126"/>
      <c r="F48" s="126"/>
      <c r="G48" s="126"/>
      <c r="H48" s="126"/>
      <c r="I48" s="126"/>
      <c r="J48" s="128"/>
      <c r="K48" s="126"/>
      <c r="L48" s="126"/>
      <c r="M48" s="126"/>
      <c r="N48" s="158"/>
      <c r="O48" s="158"/>
      <c r="P48" s="159"/>
      <c r="Q48" s="123"/>
      <c r="R48" s="126"/>
      <c r="S48" s="126"/>
      <c r="T48" s="126"/>
      <c r="U48" s="126"/>
      <c r="V48" s="126"/>
      <c r="W48" s="126"/>
      <c r="X48" s="126"/>
      <c r="Y48" s="126"/>
      <c r="Z48" s="158"/>
      <c r="AA48" s="158"/>
      <c r="AB48" s="158"/>
      <c r="AC48" s="129"/>
      <c r="AD48" s="129"/>
      <c r="AE48" s="130"/>
    </row>
    <row r="49" spans="1:31" s="151" customFormat="1" ht="15" customHeight="1" x14ac:dyDescent="0.2">
      <c r="A49" s="132" t="s">
        <v>136</v>
      </c>
      <c r="B49" s="123"/>
      <c r="C49" s="123"/>
      <c r="D49" s="123"/>
      <c r="E49" s="126"/>
      <c r="F49" s="126"/>
      <c r="G49" s="126"/>
      <c r="H49" s="126"/>
      <c r="I49" s="126">
        <v>4000</v>
      </c>
      <c r="J49" s="128"/>
      <c r="K49" s="126"/>
      <c r="L49" s="126"/>
      <c r="M49" s="126"/>
      <c r="N49" s="158">
        <f t="shared" ref="N49:P52" si="16">B49+E49+H49+K49</f>
        <v>0</v>
      </c>
      <c r="O49" s="158">
        <f t="shared" si="16"/>
        <v>4000</v>
      </c>
      <c r="P49" s="159">
        <f t="shared" si="16"/>
        <v>0</v>
      </c>
      <c r="Q49" s="123"/>
      <c r="R49" s="126"/>
      <c r="S49" s="126"/>
      <c r="T49" s="126"/>
      <c r="U49" s="126"/>
      <c r="V49" s="126"/>
      <c r="W49" s="126"/>
      <c r="X49" s="126"/>
      <c r="Y49" s="126"/>
      <c r="Z49" s="158">
        <f t="shared" ref="Z49:AB51" si="17">Q49+T49+W49</f>
        <v>0</v>
      </c>
      <c r="AA49" s="158">
        <f t="shared" si="17"/>
        <v>0</v>
      </c>
      <c r="AB49" s="158">
        <f t="shared" si="17"/>
        <v>0</v>
      </c>
      <c r="AC49" s="129">
        <f t="shared" ref="AC49:AE51" si="18">Z49+N49</f>
        <v>0</v>
      </c>
      <c r="AD49" s="129">
        <f t="shared" si="18"/>
        <v>4000</v>
      </c>
      <c r="AE49" s="130">
        <f t="shared" si="18"/>
        <v>0</v>
      </c>
    </row>
    <row r="50" spans="1:31" s="1036" customFormat="1" ht="15" customHeight="1" x14ac:dyDescent="0.2">
      <c r="A50" s="133" t="s">
        <v>137</v>
      </c>
      <c r="B50" s="166"/>
      <c r="C50" s="128"/>
      <c r="D50" s="128"/>
      <c r="E50" s="128"/>
      <c r="F50" s="128"/>
      <c r="G50" s="128"/>
      <c r="H50" s="128"/>
      <c r="I50" s="128">
        <v>45</v>
      </c>
      <c r="J50" s="128">
        <v>51</v>
      </c>
      <c r="K50" s="128"/>
      <c r="L50" s="128"/>
      <c r="M50" s="128"/>
      <c r="N50" s="129">
        <f t="shared" si="16"/>
        <v>0</v>
      </c>
      <c r="O50" s="129">
        <f t="shared" si="16"/>
        <v>45</v>
      </c>
      <c r="P50" s="130">
        <f t="shared" si="16"/>
        <v>51</v>
      </c>
      <c r="Q50" s="166"/>
      <c r="R50" s="128"/>
      <c r="S50" s="128"/>
      <c r="T50" s="128"/>
      <c r="U50" s="128"/>
      <c r="V50" s="128"/>
      <c r="W50" s="128"/>
      <c r="X50" s="128"/>
      <c r="Y50" s="128"/>
      <c r="Z50" s="158">
        <f t="shared" si="17"/>
        <v>0</v>
      </c>
      <c r="AA50" s="158">
        <f t="shared" si="17"/>
        <v>0</v>
      </c>
      <c r="AB50" s="158">
        <f t="shared" si="17"/>
        <v>0</v>
      </c>
      <c r="AC50" s="158">
        <f t="shared" si="18"/>
        <v>0</v>
      </c>
      <c r="AD50" s="158">
        <f t="shared" si="15"/>
        <v>45</v>
      </c>
      <c r="AE50" s="159">
        <f t="shared" si="18"/>
        <v>51</v>
      </c>
    </row>
    <row r="51" spans="1:31" s="1036" customFormat="1" ht="30" customHeight="1" x14ac:dyDescent="0.2">
      <c r="A51" s="133" t="s">
        <v>138</v>
      </c>
      <c r="B51" s="166"/>
      <c r="C51" s="166">
        <v>80</v>
      </c>
      <c r="D51" s="128"/>
      <c r="E51" s="1037"/>
      <c r="F51" s="128">
        <v>33</v>
      </c>
      <c r="G51" s="128"/>
      <c r="H51" s="128"/>
      <c r="I51" s="128"/>
      <c r="J51" s="128"/>
      <c r="K51" s="128"/>
      <c r="L51" s="128"/>
      <c r="M51" s="128"/>
      <c r="N51" s="129">
        <f t="shared" si="16"/>
        <v>0</v>
      </c>
      <c r="O51" s="129">
        <f t="shared" si="16"/>
        <v>113</v>
      </c>
      <c r="P51" s="130">
        <f t="shared" si="16"/>
        <v>0</v>
      </c>
      <c r="Q51" s="166"/>
      <c r="R51" s="128"/>
      <c r="S51" s="128"/>
      <c r="T51" s="128"/>
      <c r="U51" s="128"/>
      <c r="V51" s="128"/>
      <c r="W51" s="128"/>
      <c r="X51" s="128"/>
      <c r="Y51" s="128"/>
      <c r="Z51" s="129">
        <f t="shared" si="17"/>
        <v>0</v>
      </c>
      <c r="AA51" s="129">
        <f t="shared" si="17"/>
        <v>0</v>
      </c>
      <c r="AB51" s="129">
        <f t="shared" si="17"/>
        <v>0</v>
      </c>
      <c r="AC51" s="129">
        <f t="shared" si="18"/>
        <v>0</v>
      </c>
      <c r="AD51" s="129">
        <f t="shared" si="15"/>
        <v>113</v>
      </c>
      <c r="AE51" s="130">
        <f t="shared" si="18"/>
        <v>0</v>
      </c>
    </row>
    <row r="52" spans="1:31" s="151" customFormat="1" ht="15" customHeight="1" thickBot="1" x14ac:dyDescent="0.25">
      <c r="A52" s="169" t="s">
        <v>139</v>
      </c>
      <c r="B52" s="1038"/>
      <c r="C52" s="1038"/>
      <c r="D52" s="1038"/>
      <c r="E52" s="1039"/>
      <c r="F52" s="1039"/>
      <c r="G52" s="1039"/>
      <c r="H52" s="1039"/>
      <c r="I52" s="1039">
        <v>14021</v>
      </c>
      <c r="J52" s="1039">
        <v>13970</v>
      </c>
      <c r="K52" s="1039"/>
      <c r="L52" s="1039"/>
      <c r="M52" s="1039"/>
      <c r="N52" s="170">
        <f>B52+E52+H52+K52</f>
        <v>0</v>
      </c>
      <c r="O52" s="170">
        <f t="shared" si="16"/>
        <v>14021</v>
      </c>
      <c r="P52" s="1027">
        <f t="shared" si="16"/>
        <v>13970</v>
      </c>
      <c r="Q52" s="1038">
        <v>25000</v>
      </c>
      <c r="R52" s="1039">
        <v>24791</v>
      </c>
      <c r="S52" s="1039"/>
      <c r="T52" s="1039"/>
      <c r="U52" s="1039"/>
      <c r="V52" s="1039"/>
      <c r="W52" s="1039"/>
      <c r="X52" s="1039"/>
      <c r="Y52" s="1039"/>
      <c r="Z52" s="170">
        <f t="shared" si="14"/>
        <v>25000</v>
      </c>
      <c r="AA52" s="170">
        <f t="shared" si="14"/>
        <v>24791</v>
      </c>
      <c r="AB52" s="170">
        <f t="shared" si="14"/>
        <v>0</v>
      </c>
      <c r="AC52" s="170">
        <f t="shared" si="15"/>
        <v>25000</v>
      </c>
      <c r="AD52" s="1040">
        <f t="shared" si="15"/>
        <v>38812</v>
      </c>
      <c r="AE52" s="1027">
        <f t="shared" si="15"/>
        <v>13970</v>
      </c>
    </row>
    <row r="53" spans="1:31" ht="19.899999999999999" customHeight="1" thickBot="1" x14ac:dyDescent="0.25">
      <c r="A53" s="55" t="s">
        <v>140</v>
      </c>
      <c r="B53" s="147">
        <f>B3+B4+B9+B33+B50+B51+B52+B49</f>
        <v>0</v>
      </c>
      <c r="C53" s="147">
        <f t="shared" ref="C53:AE53" si="19">C3+C4+C9+C33+C50+C51+C52+C49</f>
        <v>80</v>
      </c>
      <c r="D53" s="147">
        <f t="shared" si="19"/>
        <v>0</v>
      </c>
      <c r="E53" s="147">
        <f t="shared" si="19"/>
        <v>0</v>
      </c>
      <c r="F53" s="147">
        <f t="shared" si="19"/>
        <v>33</v>
      </c>
      <c r="G53" s="147">
        <f t="shared" si="19"/>
        <v>0</v>
      </c>
      <c r="H53" s="147">
        <f t="shared" si="19"/>
        <v>14900</v>
      </c>
      <c r="I53" s="147">
        <f t="shared" si="19"/>
        <v>41079</v>
      </c>
      <c r="J53" s="147">
        <f t="shared" si="19"/>
        <v>18522</v>
      </c>
      <c r="K53" s="147">
        <f t="shared" si="19"/>
        <v>11000</v>
      </c>
      <c r="L53" s="147">
        <f t="shared" si="19"/>
        <v>11000</v>
      </c>
      <c r="M53" s="147">
        <f t="shared" si="19"/>
        <v>5000</v>
      </c>
      <c r="N53" s="147">
        <f t="shared" si="19"/>
        <v>25900</v>
      </c>
      <c r="O53" s="147">
        <f t="shared" si="19"/>
        <v>52192</v>
      </c>
      <c r="P53" s="147">
        <f t="shared" si="19"/>
        <v>23522</v>
      </c>
      <c r="Q53" s="147">
        <f t="shared" si="19"/>
        <v>25000</v>
      </c>
      <c r="R53" s="147">
        <f t="shared" si="19"/>
        <v>24791</v>
      </c>
      <c r="S53" s="147">
        <f t="shared" si="19"/>
        <v>0</v>
      </c>
      <c r="T53" s="147">
        <f t="shared" si="19"/>
        <v>481204</v>
      </c>
      <c r="U53" s="147">
        <f t="shared" si="19"/>
        <v>481204</v>
      </c>
      <c r="V53" s="147">
        <f t="shared" si="19"/>
        <v>3500</v>
      </c>
      <c r="W53" s="147">
        <f t="shared" si="19"/>
        <v>164585</v>
      </c>
      <c r="X53" s="147">
        <f t="shared" si="19"/>
        <v>164585</v>
      </c>
      <c r="Y53" s="147">
        <f t="shared" si="19"/>
        <v>5898</v>
      </c>
      <c r="Z53" s="147">
        <f t="shared" si="19"/>
        <v>670789</v>
      </c>
      <c r="AA53" s="147">
        <f t="shared" si="19"/>
        <v>670580</v>
      </c>
      <c r="AB53" s="147">
        <f t="shared" si="19"/>
        <v>9398</v>
      </c>
      <c r="AC53" s="147">
        <f t="shared" si="19"/>
        <v>696689</v>
      </c>
      <c r="AD53" s="147">
        <f t="shared" si="19"/>
        <v>722772</v>
      </c>
      <c r="AE53" s="147">
        <f t="shared" si="19"/>
        <v>32920</v>
      </c>
    </row>
  </sheetData>
  <mergeCells count="10"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</mergeCells>
  <printOptions horizontalCentered="1"/>
  <pageMargins left="0.27559055118110237" right="0.27559055118110237" top="0.86614173228346458" bottom="0.6692913385826772" header="0.15748031496062992" footer="0.15748031496062992"/>
  <pageSetup paperSize="9" scale="65" orientation="landscape" r:id="rId1"/>
  <headerFooter alignWithMargins="0">
    <oddHeader xml:space="preserve">&amp;C&amp;"Times New Roman,Félkövér" 2018. évi költségvetés
Rehabilitációk, fejlesztési projektek
11605 cím kiadás ei. és teljesítése
&amp;R&amp;"Times New Roman,Félkövér"rendelet
4/e. melléklet
e Ft-ban&amp;"Times New Roman,Félkövér dőlt"
&amp;"Times New Roman,Félkövér"&amp;8
</oddHeader>
    <oddFooter xml:space="preserve">&amp;C
&amp;R
&amp;P
</oddFooter>
  </headerFooter>
  <rowBreaks count="1" manualBreakCount="1">
    <brk id="40" max="30" man="1"/>
  </rowBreaks>
  <colBreaks count="1" manualBreakCount="1">
    <brk id="16" max="50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9.140625" defaultRowHeight="12.75" x14ac:dyDescent="0.2"/>
  <cols>
    <col min="1" max="1" width="38.7109375" style="131" customWidth="1"/>
    <col min="2" max="2" width="9.7109375" style="1007" customWidth="1"/>
    <col min="3" max="3" width="10" style="1007" customWidth="1"/>
    <col min="4" max="4" width="9.7109375" style="1007" customWidth="1"/>
    <col min="5" max="5" width="9.7109375" style="1005" customWidth="1"/>
    <col min="6" max="6" width="10" style="1005" customWidth="1"/>
    <col min="7" max="8" width="9.7109375" style="1005" customWidth="1"/>
    <col min="9" max="9" width="10" style="1005" customWidth="1"/>
    <col min="10" max="11" width="9.7109375" style="1005" customWidth="1"/>
    <col min="12" max="12" width="10" style="1005" customWidth="1"/>
    <col min="13" max="17" width="9.7109375" style="1005" customWidth="1"/>
    <col min="18" max="18" width="10" style="131" customWidth="1"/>
    <col min="19" max="19" width="9.7109375" style="131" customWidth="1"/>
    <col min="20" max="16384" width="9.140625" style="131"/>
  </cols>
  <sheetData>
    <row r="1" spans="1:19" s="151" customFormat="1" ht="64.900000000000006" customHeight="1" thickBot="1" x14ac:dyDescent="0.25">
      <c r="A1" s="1704" t="s">
        <v>0</v>
      </c>
      <c r="B1" s="1710" t="s">
        <v>26</v>
      </c>
      <c r="C1" s="1711"/>
      <c r="D1" s="1712"/>
      <c r="E1" s="1693" t="s">
        <v>27</v>
      </c>
      <c r="F1" s="1694"/>
      <c r="G1" s="1695"/>
      <c r="H1" s="1693" t="s">
        <v>28</v>
      </c>
      <c r="I1" s="1694"/>
      <c r="J1" s="1695"/>
      <c r="K1" s="1710" t="s">
        <v>29</v>
      </c>
      <c r="L1" s="1711"/>
      <c r="M1" s="1712"/>
      <c r="N1" s="1693" t="s">
        <v>30</v>
      </c>
      <c r="O1" s="1694"/>
      <c r="P1" s="1695"/>
      <c r="Q1" s="1693" t="s">
        <v>31</v>
      </c>
      <c r="R1" s="1694"/>
      <c r="S1" s="1696"/>
    </row>
    <row r="2" spans="1:19" s="151" customFormat="1" ht="25.15" customHeight="1" thickBot="1" x14ac:dyDescent="0.25">
      <c r="A2" s="1722"/>
      <c r="B2" s="1031" t="s">
        <v>24</v>
      </c>
      <c r="C2" s="1031" t="s">
        <v>10</v>
      </c>
      <c r="D2" s="1032" t="s">
        <v>25</v>
      </c>
      <c r="E2" s="1031" t="s">
        <v>24</v>
      </c>
      <c r="F2" s="1031" t="s">
        <v>10</v>
      </c>
      <c r="G2" s="1032" t="s">
        <v>25</v>
      </c>
      <c r="H2" s="1031" t="s">
        <v>24</v>
      </c>
      <c r="I2" s="1031" t="s">
        <v>10</v>
      </c>
      <c r="J2" s="1032" t="s">
        <v>25</v>
      </c>
      <c r="K2" s="1031" t="s">
        <v>24</v>
      </c>
      <c r="L2" s="1031" t="s">
        <v>10</v>
      </c>
      <c r="M2" s="1032" t="s">
        <v>25</v>
      </c>
      <c r="N2" s="1031" t="s">
        <v>24</v>
      </c>
      <c r="O2" s="1031" t="s">
        <v>10</v>
      </c>
      <c r="P2" s="1032" t="s">
        <v>25</v>
      </c>
      <c r="Q2" s="1031" t="s">
        <v>24</v>
      </c>
      <c r="R2" s="1031" t="s">
        <v>10</v>
      </c>
      <c r="S2" s="1033" t="s">
        <v>25</v>
      </c>
    </row>
    <row r="3" spans="1:19" ht="30" customHeight="1" x14ac:dyDescent="0.2">
      <c r="A3" s="21" t="s">
        <v>691</v>
      </c>
      <c r="B3" s="726">
        <v>0</v>
      </c>
      <c r="C3" s="726"/>
      <c r="D3" s="726">
        <f>B3+C3</f>
        <v>0</v>
      </c>
      <c r="E3" s="952">
        <f>B3</f>
        <v>0</v>
      </c>
      <c r="F3" s="952"/>
      <c r="G3" s="952"/>
      <c r="H3" s="726"/>
      <c r="I3" s="726">
        <v>51998</v>
      </c>
      <c r="J3" s="726">
        <v>51998</v>
      </c>
      <c r="K3" s="726">
        <v>0</v>
      </c>
      <c r="L3" s="726"/>
      <c r="M3" s="726"/>
      <c r="N3" s="952">
        <f>H3+K3</f>
        <v>0</v>
      </c>
      <c r="O3" s="952">
        <f t="shared" ref="O3:P3" si="0">I3+L3</f>
        <v>51998</v>
      </c>
      <c r="P3" s="952">
        <f t="shared" si="0"/>
        <v>51998</v>
      </c>
      <c r="Q3" s="952">
        <f t="shared" ref="Q3:S6" si="1">N3+E3</f>
        <v>0</v>
      </c>
      <c r="R3" s="952">
        <f t="shared" si="1"/>
        <v>51998</v>
      </c>
      <c r="S3" s="1041">
        <f t="shared" si="1"/>
        <v>51998</v>
      </c>
    </row>
    <row r="4" spans="1:19" ht="19.899999999999999" customHeight="1" x14ac:dyDescent="0.2">
      <c r="A4" s="145" t="s">
        <v>12</v>
      </c>
      <c r="B4" s="726"/>
      <c r="C4" s="726"/>
      <c r="D4" s="726"/>
      <c r="E4" s="952"/>
      <c r="F4" s="952"/>
      <c r="G4" s="952"/>
      <c r="H4" s="726"/>
      <c r="I4" s="726"/>
      <c r="J4" s="726"/>
      <c r="K4" s="726"/>
      <c r="L4" s="726"/>
      <c r="M4" s="726"/>
      <c r="N4" s="952"/>
      <c r="O4" s="952"/>
      <c r="P4" s="952"/>
      <c r="Q4" s="952"/>
      <c r="R4" s="806"/>
      <c r="S4" s="1042"/>
    </row>
    <row r="5" spans="1:19" ht="19.899999999999999" customHeight="1" x14ac:dyDescent="0.2">
      <c r="A5" s="133" t="s">
        <v>110</v>
      </c>
      <c r="B5" s="726">
        <v>8650</v>
      </c>
      <c r="C5" s="726">
        <v>8650</v>
      </c>
      <c r="D5" s="726"/>
      <c r="E5" s="952">
        <f>B5</f>
        <v>8650</v>
      </c>
      <c r="F5" s="952">
        <f t="shared" ref="F5:G7" si="2">C5</f>
        <v>8650</v>
      </c>
      <c r="G5" s="952">
        <f t="shared" si="2"/>
        <v>0</v>
      </c>
      <c r="H5" s="726">
        <v>341350</v>
      </c>
      <c r="I5" s="726">
        <v>341350</v>
      </c>
      <c r="J5" s="726"/>
      <c r="K5" s="726">
        <v>0</v>
      </c>
      <c r="L5" s="726"/>
      <c r="M5" s="726">
        <f>K5+L5</f>
        <v>0</v>
      </c>
      <c r="N5" s="952">
        <f>H5+K5</f>
        <v>341350</v>
      </c>
      <c r="O5" s="952">
        <f t="shared" ref="O5:P6" si="3">I5+L5</f>
        <v>341350</v>
      </c>
      <c r="P5" s="952">
        <f t="shared" si="3"/>
        <v>0</v>
      </c>
      <c r="Q5" s="952">
        <f>N5+E5</f>
        <v>350000</v>
      </c>
      <c r="R5" s="952">
        <f t="shared" ref="R5:S6" si="4">O5+F5</f>
        <v>350000</v>
      </c>
      <c r="S5" s="954">
        <f t="shared" si="4"/>
        <v>0</v>
      </c>
    </row>
    <row r="6" spans="1:19" ht="19.899999999999999" customHeight="1" x14ac:dyDescent="0.2">
      <c r="A6" s="133" t="s">
        <v>111</v>
      </c>
      <c r="B6" s="726">
        <v>3025</v>
      </c>
      <c r="C6" s="726">
        <v>3025</v>
      </c>
      <c r="D6" s="726"/>
      <c r="E6" s="952">
        <f>B6</f>
        <v>3025</v>
      </c>
      <c r="F6" s="952">
        <f t="shared" si="2"/>
        <v>3025</v>
      </c>
      <c r="G6" s="952">
        <f t="shared" si="2"/>
        <v>0</v>
      </c>
      <c r="H6" s="726">
        <v>36975</v>
      </c>
      <c r="I6" s="726">
        <v>36975</v>
      </c>
      <c r="J6" s="726"/>
      <c r="K6" s="726">
        <v>0</v>
      </c>
      <c r="L6" s="726"/>
      <c r="M6" s="726">
        <f>K6+L6</f>
        <v>0</v>
      </c>
      <c r="N6" s="952">
        <f>H6+K6</f>
        <v>36975</v>
      </c>
      <c r="O6" s="952">
        <f t="shared" si="3"/>
        <v>36975</v>
      </c>
      <c r="P6" s="952">
        <f t="shared" si="3"/>
        <v>0</v>
      </c>
      <c r="Q6" s="952">
        <f t="shared" si="1"/>
        <v>40000</v>
      </c>
      <c r="R6" s="952">
        <f t="shared" si="4"/>
        <v>40000</v>
      </c>
      <c r="S6" s="954">
        <f t="shared" si="4"/>
        <v>0</v>
      </c>
    </row>
    <row r="7" spans="1:19" s="151" customFormat="1" ht="19.899999999999999" customHeight="1" thickBot="1" x14ac:dyDescent="0.25">
      <c r="A7" s="146" t="s">
        <v>22</v>
      </c>
      <c r="B7" s="960">
        <f>SUM(B5:B6)</f>
        <v>11675</v>
      </c>
      <c r="C7" s="960">
        <f t="shared" ref="C7:G7" si="5">SUM(C5:C6)</f>
        <v>11675</v>
      </c>
      <c r="D7" s="960">
        <f t="shared" si="5"/>
        <v>0</v>
      </c>
      <c r="E7" s="960">
        <f t="shared" si="5"/>
        <v>11675</v>
      </c>
      <c r="F7" s="952">
        <f t="shared" si="2"/>
        <v>11675</v>
      </c>
      <c r="G7" s="960">
        <f t="shared" si="5"/>
        <v>0</v>
      </c>
      <c r="H7" s="960">
        <f>SUM(H3:H6)</f>
        <v>378325</v>
      </c>
      <c r="I7" s="960">
        <f>SUM(I3:I6)</f>
        <v>430323</v>
      </c>
      <c r="J7" s="960">
        <f t="shared" ref="J7:S7" si="6">SUM(J3:J6)</f>
        <v>51998</v>
      </c>
      <c r="K7" s="960">
        <f t="shared" si="6"/>
        <v>0</v>
      </c>
      <c r="L7" s="960">
        <f t="shared" si="6"/>
        <v>0</v>
      </c>
      <c r="M7" s="960">
        <f t="shared" si="6"/>
        <v>0</v>
      </c>
      <c r="N7" s="960">
        <f t="shared" si="6"/>
        <v>378325</v>
      </c>
      <c r="O7" s="960">
        <f t="shared" si="6"/>
        <v>430323</v>
      </c>
      <c r="P7" s="960">
        <f t="shared" si="6"/>
        <v>51998</v>
      </c>
      <c r="Q7" s="960">
        <f t="shared" si="6"/>
        <v>390000</v>
      </c>
      <c r="R7" s="960">
        <f t="shared" si="6"/>
        <v>441998</v>
      </c>
      <c r="S7" s="960">
        <f t="shared" si="6"/>
        <v>51998</v>
      </c>
    </row>
    <row r="8" spans="1:19" s="151" customFormat="1" ht="19.899999999999999" customHeight="1" thickBot="1" x14ac:dyDescent="0.25">
      <c r="A8" s="55" t="s">
        <v>34</v>
      </c>
      <c r="B8" s="966">
        <f>B7</f>
        <v>11675</v>
      </c>
      <c r="C8" s="966">
        <f t="shared" ref="C8:S8" si="7">C7</f>
        <v>11675</v>
      </c>
      <c r="D8" s="966">
        <f t="shared" si="7"/>
        <v>0</v>
      </c>
      <c r="E8" s="966">
        <f t="shared" si="7"/>
        <v>11675</v>
      </c>
      <c r="F8" s="966">
        <f t="shared" si="7"/>
        <v>11675</v>
      </c>
      <c r="G8" s="966">
        <f t="shared" si="7"/>
        <v>0</v>
      </c>
      <c r="H8" s="966">
        <f t="shared" si="7"/>
        <v>378325</v>
      </c>
      <c r="I8" s="966">
        <f t="shared" si="7"/>
        <v>430323</v>
      </c>
      <c r="J8" s="966">
        <f t="shared" si="7"/>
        <v>51998</v>
      </c>
      <c r="K8" s="966">
        <f t="shared" si="7"/>
        <v>0</v>
      </c>
      <c r="L8" s="966">
        <f t="shared" si="7"/>
        <v>0</v>
      </c>
      <c r="M8" s="966">
        <f t="shared" si="7"/>
        <v>0</v>
      </c>
      <c r="N8" s="966">
        <f t="shared" si="7"/>
        <v>378325</v>
      </c>
      <c r="O8" s="966">
        <f t="shared" si="7"/>
        <v>430323</v>
      </c>
      <c r="P8" s="966">
        <f t="shared" si="7"/>
        <v>51998</v>
      </c>
      <c r="Q8" s="966">
        <f t="shared" si="7"/>
        <v>390000</v>
      </c>
      <c r="R8" s="966">
        <f t="shared" si="7"/>
        <v>441998</v>
      </c>
      <c r="S8" s="967">
        <f t="shared" si="7"/>
        <v>51998</v>
      </c>
    </row>
    <row r="9" spans="1:19" x14ac:dyDescent="0.2">
      <c r="A9" s="999"/>
      <c r="B9" s="969"/>
      <c r="C9" s="969"/>
      <c r="D9" s="969"/>
    </row>
    <row r="10" spans="1:19" x14ac:dyDescent="0.2">
      <c r="A10" s="1000"/>
      <c r="B10" s="969"/>
      <c r="C10" s="969"/>
      <c r="D10" s="969"/>
    </row>
    <row r="11" spans="1:19" x14ac:dyDescent="0.2">
      <c r="A11" s="1000"/>
      <c r="B11" s="969"/>
      <c r="C11" s="969"/>
      <c r="D11" s="969"/>
    </row>
    <row r="12" spans="1:19" x14ac:dyDescent="0.2">
      <c r="A12" s="1000"/>
      <c r="B12" s="969"/>
      <c r="C12" s="969"/>
      <c r="D12" s="969"/>
    </row>
    <row r="13" spans="1:19" x14ac:dyDescent="0.2">
      <c r="A13" s="1000"/>
      <c r="B13" s="969"/>
      <c r="C13" s="969"/>
      <c r="D13" s="969"/>
    </row>
    <row r="14" spans="1:19" x14ac:dyDescent="0.2">
      <c r="A14" s="1000"/>
      <c r="B14" s="969"/>
      <c r="C14" s="969"/>
      <c r="D14" s="969"/>
    </row>
    <row r="15" spans="1:19" x14ac:dyDescent="0.2">
      <c r="A15" s="1001"/>
      <c r="B15" s="969"/>
      <c r="C15" s="969"/>
      <c r="D15" s="969"/>
    </row>
    <row r="16" spans="1:19" x14ac:dyDescent="0.2">
      <c r="A16" s="1001"/>
      <c r="B16" s="969"/>
      <c r="C16" s="969"/>
      <c r="D16" s="969"/>
    </row>
    <row r="17" spans="1:4" x14ac:dyDescent="0.2">
      <c r="A17" s="1001"/>
      <c r="B17" s="969"/>
      <c r="C17" s="969"/>
      <c r="D17" s="969"/>
    </row>
    <row r="18" spans="1:4" x14ac:dyDescent="0.2">
      <c r="A18" s="1001"/>
      <c r="B18" s="969"/>
      <c r="C18" s="969"/>
      <c r="D18" s="969"/>
    </row>
    <row r="19" spans="1:4" x14ac:dyDescent="0.2">
      <c r="A19" s="1002"/>
      <c r="B19" s="756"/>
      <c r="C19" s="756"/>
      <c r="D19" s="756"/>
    </row>
    <row r="20" spans="1:4" x14ac:dyDescent="0.2">
      <c r="A20" s="1002"/>
      <c r="B20" s="756"/>
      <c r="C20" s="756"/>
      <c r="D20" s="756"/>
    </row>
    <row r="21" spans="1:4" x14ac:dyDescent="0.2">
      <c r="A21" s="1002"/>
      <c r="B21" s="756"/>
      <c r="C21" s="756"/>
      <c r="D21" s="756"/>
    </row>
    <row r="22" spans="1:4" x14ac:dyDescent="0.2">
      <c r="A22" s="1002"/>
      <c r="B22" s="756"/>
      <c r="C22" s="756"/>
      <c r="D22" s="756"/>
    </row>
    <row r="23" spans="1:4" x14ac:dyDescent="0.2">
      <c r="A23" s="1002"/>
      <c r="B23" s="756"/>
      <c r="C23" s="756"/>
      <c r="D23" s="756"/>
    </row>
    <row r="24" spans="1:4" x14ac:dyDescent="0.2">
      <c r="A24" s="1002"/>
      <c r="B24" s="756"/>
      <c r="C24" s="756"/>
      <c r="D24" s="756"/>
    </row>
    <row r="25" spans="1:4" x14ac:dyDescent="0.2">
      <c r="A25" s="1002"/>
      <c r="B25" s="756"/>
      <c r="C25" s="756"/>
      <c r="D25" s="756"/>
    </row>
    <row r="26" spans="1:4" x14ac:dyDescent="0.2">
      <c r="A26" s="1002"/>
      <c r="B26" s="756"/>
      <c r="C26" s="756"/>
      <c r="D26" s="756"/>
    </row>
    <row r="27" spans="1:4" x14ac:dyDescent="0.2">
      <c r="A27" s="1002"/>
      <c r="B27" s="756"/>
      <c r="C27" s="756"/>
      <c r="D27" s="756"/>
    </row>
    <row r="28" spans="1:4" x14ac:dyDescent="0.2">
      <c r="A28" s="1002"/>
      <c r="B28" s="756"/>
      <c r="C28" s="756"/>
      <c r="D28" s="756"/>
    </row>
    <row r="29" spans="1:4" x14ac:dyDescent="0.2">
      <c r="A29" s="1002"/>
      <c r="B29" s="756"/>
      <c r="C29" s="756"/>
      <c r="D29" s="756"/>
    </row>
    <row r="30" spans="1:4" x14ac:dyDescent="0.2">
      <c r="A30" s="1002"/>
      <c r="B30" s="756"/>
      <c r="C30" s="756"/>
      <c r="D30" s="756"/>
    </row>
    <row r="31" spans="1:4" x14ac:dyDescent="0.2">
      <c r="A31" s="1002"/>
      <c r="B31" s="756"/>
      <c r="C31" s="756"/>
      <c r="D31" s="756"/>
    </row>
    <row r="32" spans="1:4" x14ac:dyDescent="0.2">
      <c r="A32" s="1002"/>
      <c r="B32" s="756"/>
      <c r="C32" s="756"/>
      <c r="D32" s="756"/>
    </row>
    <row r="33" spans="1:4" x14ac:dyDescent="0.2">
      <c r="A33" s="1002"/>
      <c r="B33" s="756"/>
      <c r="C33" s="756"/>
      <c r="D33" s="756"/>
    </row>
    <row r="34" spans="1:4" x14ac:dyDescent="0.2">
      <c r="A34" s="1002"/>
      <c r="B34" s="756"/>
      <c r="C34" s="756"/>
      <c r="D34" s="756"/>
    </row>
    <row r="35" spans="1:4" x14ac:dyDescent="0.2">
      <c r="A35" s="1002"/>
      <c r="B35" s="756"/>
      <c r="C35" s="756"/>
      <c r="D35" s="756"/>
    </row>
    <row r="36" spans="1:4" x14ac:dyDescent="0.2">
      <c r="A36" s="1002"/>
      <c r="B36" s="756"/>
      <c r="C36" s="756"/>
      <c r="D36" s="756"/>
    </row>
    <row r="37" spans="1:4" x14ac:dyDescent="0.2">
      <c r="A37" s="1002"/>
      <c r="B37" s="756"/>
      <c r="C37" s="756"/>
      <c r="D37" s="756"/>
    </row>
    <row r="38" spans="1:4" x14ac:dyDescent="0.2">
      <c r="A38" s="1002"/>
      <c r="B38" s="756"/>
      <c r="C38" s="756"/>
      <c r="D38" s="756"/>
    </row>
    <row r="39" spans="1:4" x14ac:dyDescent="0.2">
      <c r="A39" s="1002"/>
      <c r="B39" s="756"/>
      <c r="C39" s="756"/>
      <c r="D39" s="756"/>
    </row>
    <row r="40" spans="1:4" x14ac:dyDescent="0.2">
      <c r="A40" s="1002"/>
      <c r="B40" s="756"/>
      <c r="C40" s="756"/>
      <c r="D40" s="756"/>
    </row>
    <row r="41" spans="1:4" x14ac:dyDescent="0.2">
      <c r="A41" s="1002"/>
      <c r="B41" s="756"/>
      <c r="C41" s="756"/>
      <c r="D41" s="756"/>
    </row>
    <row r="42" spans="1:4" x14ac:dyDescent="0.2">
      <c r="A42" s="1002"/>
      <c r="B42" s="756"/>
      <c r="C42" s="756"/>
      <c r="D42" s="756"/>
    </row>
    <row r="43" spans="1:4" x14ac:dyDescent="0.2">
      <c r="A43" s="1002"/>
      <c r="B43" s="756"/>
      <c r="C43" s="756"/>
      <c r="D43" s="756"/>
    </row>
    <row r="44" spans="1:4" x14ac:dyDescent="0.2">
      <c r="A44" s="1002"/>
      <c r="B44" s="756"/>
      <c r="C44" s="756"/>
      <c r="D44" s="756"/>
    </row>
    <row r="45" spans="1:4" x14ac:dyDescent="0.2">
      <c r="A45" s="1002"/>
      <c r="B45" s="756"/>
      <c r="C45" s="756"/>
      <c r="D45" s="756"/>
    </row>
    <row r="46" spans="1:4" x14ac:dyDescent="0.2">
      <c r="A46" s="1709"/>
      <c r="B46" s="1709"/>
      <c r="C46" s="1002"/>
      <c r="D46" s="1002"/>
    </row>
    <row r="47" spans="1:4" x14ac:dyDescent="0.2">
      <c r="A47" s="1003"/>
      <c r="B47" s="756"/>
      <c r="C47" s="756"/>
      <c r="D47" s="756"/>
    </row>
    <row r="48" spans="1:4" x14ac:dyDescent="0.2">
      <c r="A48" s="1000"/>
      <c r="B48" s="969"/>
      <c r="C48" s="969"/>
      <c r="D48" s="969"/>
    </row>
    <row r="49" spans="1:4" x14ac:dyDescent="0.2">
      <c r="A49" s="1000"/>
      <c r="B49" s="969"/>
      <c r="C49" s="969"/>
      <c r="D49" s="969"/>
    </row>
    <row r="50" spans="1:4" x14ac:dyDescent="0.2">
      <c r="A50" s="1000"/>
      <c r="B50" s="969"/>
      <c r="C50" s="969"/>
      <c r="D50" s="969"/>
    </row>
    <row r="51" spans="1:4" x14ac:dyDescent="0.2">
      <c r="A51" s="1000"/>
      <c r="B51" s="969"/>
      <c r="C51" s="969"/>
      <c r="D51" s="969"/>
    </row>
    <row r="52" spans="1:4" x14ac:dyDescent="0.2">
      <c r="A52" s="1004"/>
      <c r="B52" s="969"/>
      <c r="C52" s="969"/>
      <c r="D52" s="969"/>
    </row>
    <row r="53" spans="1:4" ht="56.25" customHeight="1" x14ac:dyDescent="0.2">
      <c r="A53" s="1000"/>
      <c r="B53" s="969"/>
      <c r="C53" s="969"/>
      <c r="D53" s="969"/>
    </row>
    <row r="54" spans="1:4" x14ac:dyDescent="0.2">
      <c r="A54" s="1000"/>
      <c r="B54" s="969"/>
      <c r="C54" s="969"/>
      <c r="D54" s="969"/>
    </row>
    <row r="55" spans="1:4" x14ac:dyDescent="0.2">
      <c r="A55" s="1000"/>
      <c r="B55" s="969"/>
      <c r="C55" s="969"/>
      <c r="D55" s="969"/>
    </row>
    <row r="56" spans="1:4" x14ac:dyDescent="0.2">
      <c r="A56" s="1000"/>
      <c r="B56" s="969"/>
      <c r="C56" s="969"/>
      <c r="D56" s="969"/>
    </row>
    <row r="57" spans="1:4" x14ac:dyDescent="0.2">
      <c r="A57" s="1000"/>
      <c r="B57" s="969"/>
      <c r="C57" s="969"/>
      <c r="D57" s="969"/>
    </row>
    <row r="58" spans="1:4" x14ac:dyDescent="0.2">
      <c r="A58" s="1000"/>
      <c r="B58" s="969"/>
      <c r="C58" s="969"/>
      <c r="D58" s="969"/>
    </row>
    <row r="59" spans="1:4" x14ac:dyDescent="0.2">
      <c r="A59" s="1000"/>
      <c r="B59" s="969"/>
      <c r="C59" s="969"/>
      <c r="D59" s="969"/>
    </row>
    <row r="60" spans="1:4" x14ac:dyDescent="0.2">
      <c r="A60" s="1000"/>
      <c r="B60" s="969"/>
      <c r="C60" s="969"/>
      <c r="D60" s="969"/>
    </row>
    <row r="61" spans="1:4" x14ac:dyDescent="0.2">
      <c r="A61" s="1004"/>
      <c r="B61" s="969"/>
      <c r="C61" s="969"/>
      <c r="D61" s="969"/>
    </row>
    <row r="62" spans="1:4" x14ac:dyDescent="0.2">
      <c r="A62" s="1000"/>
      <c r="B62" s="969"/>
      <c r="C62" s="969"/>
      <c r="D62" s="969"/>
    </row>
    <row r="63" spans="1:4" x14ac:dyDescent="0.2">
      <c r="A63" s="1000"/>
      <c r="B63" s="969"/>
      <c r="C63" s="969"/>
      <c r="D63" s="969"/>
    </row>
    <row r="64" spans="1:4" x14ac:dyDescent="0.2">
      <c r="A64" s="1000"/>
      <c r="B64" s="969"/>
      <c r="C64" s="969"/>
      <c r="D64" s="969"/>
    </row>
    <row r="65" spans="1:4" x14ac:dyDescent="0.2">
      <c r="A65" s="1000"/>
      <c r="B65" s="969"/>
      <c r="C65" s="969"/>
      <c r="D65" s="969"/>
    </row>
    <row r="66" spans="1:4" x14ac:dyDescent="0.2">
      <c r="A66" s="1000"/>
      <c r="B66" s="969"/>
      <c r="C66" s="969"/>
      <c r="D66" s="969"/>
    </row>
    <row r="67" spans="1:4" x14ac:dyDescent="0.2">
      <c r="A67" s="1000"/>
      <c r="B67" s="969"/>
      <c r="C67" s="969"/>
      <c r="D67" s="969"/>
    </row>
    <row r="68" spans="1:4" x14ac:dyDescent="0.2">
      <c r="A68" s="1000"/>
      <c r="B68" s="969"/>
      <c r="C68" s="969"/>
      <c r="D68" s="969"/>
    </row>
    <row r="69" spans="1:4" x14ac:dyDescent="0.2">
      <c r="A69" s="1000"/>
      <c r="B69" s="969"/>
      <c r="C69" s="969"/>
      <c r="D69" s="969"/>
    </row>
    <row r="70" spans="1:4" x14ac:dyDescent="0.2">
      <c r="A70" s="999"/>
      <c r="B70" s="969"/>
      <c r="C70" s="969"/>
      <c r="D70" s="969"/>
    </row>
    <row r="71" spans="1:4" x14ac:dyDescent="0.2">
      <c r="A71" s="999"/>
      <c r="B71" s="969"/>
      <c r="C71" s="969"/>
      <c r="D71" s="969"/>
    </row>
    <row r="72" spans="1:4" x14ac:dyDescent="0.2">
      <c r="A72" s="999"/>
      <c r="B72" s="969"/>
      <c r="C72" s="969"/>
      <c r="D72" s="969"/>
    </row>
    <row r="73" spans="1:4" x14ac:dyDescent="0.2">
      <c r="A73" s="999"/>
      <c r="B73" s="969"/>
      <c r="C73" s="969"/>
      <c r="D73" s="969"/>
    </row>
    <row r="74" spans="1:4" x14ac:dyDescent="0.2">
      <c r="A74" s="999"/>
      <c r="B74" s="969"/>
      <c r="C74" s="969"/>
      <c r="D74" s="969"/>
    </row>
    <row r="75" spans="1:4" x14ac:dyDescent="0.2">
      <c r="A75" s="999"/>
      <c r="B75" s="969"/>
      <c r="C75" s="969"/>
      <c r="D75" s="969"/>
    </row>
    <row r="76" spans="1:4" x14ac:dyDescent="0.2">
      <c r="A76" s="999"/>
      <c r="B76" s="969"/>
      <c r="C76" s="969"/>
      <c r="D76" s="969"/>
    </row>
    <row r="77" spans="1:4" x14ac:dyDescent="0.2">
      <c r="A77" s="999"/>
      <c r="B77" s="969"/>
      <c r="C77" s="969"/>
      <c r="D77" s="969"/>
    </row>
    <row r="78" spans="1:4" x14ac:dyDescent="0.2">
      <c r="A78" s="999"/>
      <c r="B78" s="969"/>
      <c r="C78" s="969"/>
      <c r="D78" s="969"/>
    </row>
    <row r="79" spans="1:4" x14ac:dyDescent="0.2">
      <c r="A79" s="999"/>
      <c r="B79" s="969"/>
      <c r="C79" s="969"/>
      <c r="D79" s="969"/>
    </row>
    <row r="80" spans="1:4" x14ac:dyDescent="0.2">
      <c r="A80" s="999"/>
      <c r="B80" s="969"/>
      <c r="C80" s="969"/>
      <c r="D80" s="969"/>
    </row>
    <row r="81" spans="1:4" x14ac:dyDescent="0.2">
      <c r="A81" s="999"/>
      <c r="B81" s="969"/>
      <c r="C81" s="969"/>
      <c r="D81" s="969"/>
    </row>
    <row r="82" spans="1:4" x14ac:dyDescent="0.2">
      <c r="A82" s="999"/>
      <c r="B82" s="969"/>
      <c r="C82" s="969"/>
      <c r="D82" s="969"/>
    </row>
    <row r="83" spans="1:4" x14ac:dyDescent="0.2">
      <c r="A83" s="999"/>
      <c r="B83" s="969"/>
      <c r="C83" s="969"/>
      <c r="D83" s="969"/>
    </row>
    <row r="84" spans="1:4" x14ac:dyDescent="0.2">
      <c r="A84" s="999"/>
      <c r="B84" s="969"/>
      <c r="C84" s="969"/>
      <c r="D84" s="969"/>
    </row>
    <row r="85" spans="1:4" x14ac:dyDescent="0.2">
      <c r="A85" s="999"/>
      <c r="B85" s="969"/>
      <c r="C85" s="969"/>
      <c r="D85" s="969"/>
    </row>
    <row r="86" spans="1:4" x14ac:dyDescent="0.2">
      <c r="A86" s="999"/>
      <c r="B86" s="969"/>
      <c r="C86" s="969"/>
      <c r="D86" s="969"/>
    </row>
    <row r="87" spans="1:4" x14ac:dyDescent="0.2">
      <c r="A87" s="999"/>
      <c r="B87" s="969"/>
      <c r="C87" s="969"/>
      <c r="D87" s="969"/>
    </row>
    <row r="88" spans="1:4" x14ac:dyDescent="0.2">
      <c r="A88" s="999"/>
      <c r="B88" s="969"/>
      <c r="C88" s="969"/>
      <c r="D88" s="969"/>
    </row>
    <row r="89" spans="1:4" x14ac:dyDescent="0.2">
      <c r="A89" s="999"/>
      <c r="B89" s="969"/>
      <c r="C89" s="969"/>
      <c r="D89" s="969"/>
    </row>
    <row r="90" spans="1:4" x14ac:dyDescent="0.2">
      <c r="A90" s="999"/>
      <c r="B90" s="969"/>
      <c r="C90" s="969"/>
      <c r="D90" s="969"/>
    </row>
    <row r="91" spans="1:4" x14ac:dyDescent="0.2">
      <c r="A91" s="999"/>
      <c r="B91" s="969"/>
      <c r="C91" s="969"/>
      <c r="D91" s="969"/>
    </row>
    <row r="92" spans="1:4" x14ac:dyDescent="0.2">
      <c r="A92" s="999"/>
      <c r="B92" s="969"/>
      <c r="C92" s="969"/>
      <c r="D92" s="969"/>
    </row>
    <row r="93" spans="1:4" x14ac:dyDescent="0.2">
      <c r="A93" s="999"/>
      <c r="B93" s="969"/>
      <c r="C93" s="969"/>
      <c r="D93" s="969"/>
    </row>
    <row r="94" spans="1:4" x14ac:dyDescent="0.2">
      <c r="A94" s="999"/>
      <c r="B94" s="969"/>
      <c r="C94" s="969"/>
      <c r="D94" s="969"/>
    </row>
    <row r="95" spans="1:4" x14ac:dyDescent="0.2">
      <c r="A95" s="999"/>
      <c r="B95" s="969"/>
      <c r="C95" s="969"/>
      <c r="D95" s="969"/>
    </row>
    <row r="96" spans="1:4" x14ac:dyDescent="0.2">
      <c r="A96" s="999"/>
      <c r="B96" s="969"/>
      <c r="C96" s="969"/>
      <c r="D96" s="969"/>
    </row>
    <row r="97" spans="1:4" x14ac:dyDescent="0.2">
      <c r="A97" s="999"/>
      <c r="B97" s="969"/>
      <c r="C97" s="969"/>
      <c r="D97" s="969"/>
    </row>
    <row r="98" spans="1:4" x14ac:dyDescent="0.2">
      <c r="A98" s="999"/>
      <c r="B98" s="969"/>
      <c r="C98" s="969"/>
      <c r="D98" s="969"/>
    </row>
    <row r="99" spans="1:4" x14ac:dyDescent="0.2">
      <c r="A99" s="999"/>
      <c r="B99" s="969"/>
      <c r="C99" s="969"/>
      <c r="D99" s="969"/>
    </row>
    <row r="100" spans="1:4" x14ac:dyDescent="0.2">
      <c r="A100" s="999"/>
      <c r="B100" s="969"/>
      <c r="C100" s="969"/>
      <c r="D100" s="969"/>
    </row>
    <row r="101" spans="1:4" x14ac:dyDescent="0.2">
      <c r="A101" s="1000"/>
      <c r="B101" s="969"/>
      <c r="C101" s="969"/>
      <c r="D101" s="969"/>
    </row>
    <row r="102" spans="1:4" x14ac:dyDescent="0.2">
      <c r="A102" s="1000"/>
      <c r="B102" s="969"/>
      <c r="C102" s="969"/>
      <c r="D102" s="969"/>
    </row>
    <row r="103" spans="1:4" x14ac:dyDescent="0.2">
      <c r="A103" s="1000"/>
      <c r="B103" s="969"/>
      <c r="C103" s="969"/>
      <c r="D103" s="969"/>
    </row>
    <row r="104" spans="1:4" x14ac:dyDescent="0.2">
      <c r="A104" s="1000"/>
      <c r="B104" s="969"/>
      <c r="C104" s="969"/>
      <c r="D104" s="969"/>
    </row>
    <row r="105" spans="1:4" x14ac:dyDescent="0.2">
      <c r="A105" s="1000"/>
      <c r="B105" s="969"/>
      <c r="C105" s="969"/>
      <c r="D105" s="969"/>
    </row>
    <row r="106" spans="1:4" x14ac:dyDescent="0.2">
      <c r="A106" s="1000"/>
      <c r="B106" s="969"/>
      <c r="C106" s="969"/>
      <c r="D106" s="969"/>
    </row>
    <row r="107" spans="1:4" x14ac:dyDescent="0.2">
      <c r="A107" s="1000"/>
      <c r="B107" s="969"/>
      <c r="C107" s="969"/>
      <c r="D107" s="969"/>
    </row>
    <row r="108" spans="1:4" x14ac:dyDescent="0.2">
      <c r="A108" s="1000"/>
      <c r="B108" s="969"/>
      <c r="C108" s="969"/>
      <c r="D108" s="969"/>
    </row>
    <row r="109" spans="1:4" x14ac:dyDescent="0.2">
      <c r="A109" s="1000"/>
      <c r="B109" s="969"/>
      <c r="C109" s="969"/>
      <c r="D109" s="969"/>
    </row>
    <row r="110" spans="1:4" x14ac:dyDescent="0.2">
      <c r="A110" s="1000"/>
      <c r="B110" s="969"/>
      <c r="C110" s="969"/>
      <c r="D110" s="969"/>
    </row>
    <row r="111" spans="1:4" x14ac:dyDescent="0.2">
      <c r="A111" s="1000"/>
      <c r="B111" s="969"/>
      <c r="C111" s="969"/>
      <c r="D111" s="969"/>
    </row>
    <row r="112" spans="1:4" x14ac:dyDescent="0.2">
      <c r="A112" s="1000"/>
      <c r="B112" s="969"/>
      <c r="C112" s="969"/>
      <c r="D112" s="969"/>
    </row>
    <row r="113" spans="1:4" x14ac:dyDescent="0.2">
      <c r="A113" s="1000"/>
      <c r="B113" s="969"/>
      <c r="C113" s="969"/>
      <c r="D113" s="969"/>
    </row>
    <row r="114" spans="1:4" x14ac:dyDescent="0.2">
      <c r="A114" s="1000"/>
      <c r="B114" s="969"/>
      <c r="C114" s="969"/>
      <c r="D114" s="969"/>
    </row>
    <row r="115" spans="1:4" x14ac:dyDescent="0.2">
      <c r="A115" s="1000"/>
      <c r="B115" s="969"/>
      <c r="C115" s="969"/>
      <c r="D115" s="969"/>
    </row>
    <row r="116" spans="1:4" x14ac:dyDescent="0.2">
      <c r="A116" s="1000"/>
      <c r="B116" s="969"/>
      <c r="C116" s="969"/>
      <c r="D116" s="969"/>
    </row>
    <row r="117" spans="1:4" x14ac:dyDescent="0.2">
      <c r="A117" s="1000"/>
      <c r="B117" s="969"/>
      <c r="C117" s="969"/>
      <c r="D117" s="969"/>
    </row>
    <row r="118" spans="1:4" x14ac:dyDescent="0.2">
      <c r="A118" s="1000"/>
      <c r="B118" s="969"/>
      <c r="C118" s="969"/>
      <c r="D118" s="969"/>
    </row>
    <row r="119" spans="1:4" x14ac:dyDescent="0.2">
      <c r="A119" s="1000"/>
      <c r="B119" s="969"/>
      <c r="C119" s="969"/>
      <c r="D119" s="969"/>
    </row>
    <row r="120" spans="1:4" x14ac:dyDescent="0.2">
      <c r="A120" s="1000"/>
      <c r="B120" s="969"/>
      <c r="C120" s="969"/>
      <c r="D120" s="969"/>
    </row>
    <row r="121" spans="1:4" x14ac:dyDescent="0.2">
      <c r="A121" s="1000"/>
      <c r="B121" s="969"/>
      <c r="C121" s="969"/>
      <c r="D121" s="969"/>
    </row>
    <row r="122" spans="1:4" x14ac:dyDescent="0.2">
      <c r="A122" s="1000"/>
      <c r="B122" s="969"/>
      <c r="C122" s="969"/>
      <c r="D122" s="969"/>
    </row>
    <row r="123" spans="1:4" x14ac:dyDescent="0.2">
      <c r="A123" s="1000"/>
      <c r="B123" s="969"/>
      <c r="C123" s="969"/>
      <c r="D123" s="969"/>
    </row>
    <row r="124" spans="1:4" x14ac:dyDescent="0.2">
      <c r="A124" s="1000"/>
      <c r="B124" s="969"/>
      <c r="C124" s="969"/>
      <c r="D124" s="969"/>
    </row>
    <row r="125" spans="1:4" x14ac:dyDescent="0.2">
      <c r="A125" s="1000"/>
      <c r="B125" s="969"/>
      <c r="C125" s="969"/>
      <c r="D125" s="969"/>
    </row>
    <row r="126" spans="1:4" x14ac:dyDescent="0.2">
      <c r="A126" s="1000"/>
      <c r="B126" s="969"/>
      <c r="C126" s="969"/>
      <c r="D126" s="969"/>
    </row>
    <row r="127" spans="1:4" x14ac:dyDescent="0.2">
      <c r="A127" s="1000"/>
      <c r="B127" s="969"/>
      <c r="C127" s="969"/>
      <c r="D127" s="969"/>
    </row>
    <row r="128" spans="1:4" x14ac:dyDescent="0.2">
      <c r="A128" s="1000"/>
      <c r="B128" s="969"/>
      <c r="C128" s="969"/>
      <c r="D128" s="969"/>
    </row>
    <row r="129" spans="1:4" x14ac:dyDescent="0.2">
      <c r="A129" s="1000"/>
      <c r="B129" s="969"/>
      <c r="C129" s="969"/>
      <c r="D129" s="969"/>
    </row>
    <row r="130" spans="1:4" x14ac:dyDescent="0.2">
      <c r="A130" s="1000"/>
      <c r="B130" s="969"/>
      <c r="C130" s="969"/>
      <c r="D130" s="969"/>
    </row>
    <row r="131" spans="1:4" x14ac:dyDescent="0.2">
      <c r="A131" s="1000"/>
      <c r="B131" s="969"/>
      <c r="C131" s="969"/>
      <c r="D131" s="969"/>
    </row>
    <row r="132" spans="1:4" x14ac:dyDescent="0.2">
      <c r="A132" s="1000"/>
      <c r="B132" s="969"/>
      <c r="C132" s="969"/>
      <c r="D132" s="969"/>
    </row>
    <row r="133" spans="1:4" x14ac:dyDescent="0.2">
      <c r="A133" s="1000"/>
      <c r="B133" s="969"/>
      <c r="C133" s="969"/>
      <c r="D133" s="969"/>
    </row>
    <row r="134" spans="1:4" x14ac:dyDescent="0.2">
      <c r="A134" s="1000"/>
      <c r="B134" s="969"/>
      <c r="C134" s="969"/>
      <c r="D134" s="969"/>
    </row>
    <row r="135" spans="1:4" x14ac:dyDescent="0.2">
      <c r="A135" s="1000"/>
      <c r="B135" s="969"/>
      <c r="C135" s="969"/>
      <c r="D135" s="969"/>
    </row>
    <row r="136" spans="1:4" x14ac:dyDescent="0.2">
      <c r="A136" s="1001"/>
      <c r="B136" s="756"/>
      <c r="C136" s="756"/>
      <c r="D136" s="756"/>
    </row>
    <row r="137" spans="1:4" x14ac:dyDescent="0.2">
      <c r="A137" s="1001"/>
      <c r="B137" s="969"/>
      <c r="C137" s="969"/>
      <c r="D137" s="969"/>
    </row>
    <row r="138" spans="1:4" x14ac:dyDescent="0.2">
      <c r="A138" s="1001"/>
      <c r="B138" s="969"/>
      <c r="C138" s="969"/>
      <c r="D138" s="969"/>
    </row>
    <row r="139" spans="1:4" x14ac:dyDescent="0.2">
      <c r="A139" s="1001"/>
      <c r="B139" s="969"/>
      <c r="C139" s="969"/>
      <c r="D139" s="969"/>
    </row>
    <row r="140" spans="1:4" x14ac:dyDescent="0.2">
      <c r="A140" s="904"/>
      <c r="B140" s="969"/>
      <c r="C140" s="969"/>
      <c r="D140" s="969"/>
    </row>
    <row r="141" spans="1:4" x14ac:dyDescent="0.2">
      <c r="A141" s="904"/>
      <c r="B141" s="969"/>
      <c r="C141" s="969"/>
      <c r="D141" s="969"/>
    </row>
    <row r="142" spans="1:4" x14ac:dyDescent="0.2">
      <c r="A142" s="904"/>
      <c r="B142" s="969"/>
      <c r="C142" s="969"/>
      <c r="D142" s="969"/>
    </row>
    <row r="143" spans="1:4" x14ac:dyDescent="0.2">
      <c r="A143" s="904"/>
      <c r="B143" s="969"/>
      <c r="C143" s="969"/>
      <c r="D143" s="969"/>
    </row>
    <row r="144" spans="1:4" x14ac:dyDescent="0.2">
      <c r="A144" s="904"/>
      <c r="B144" s="969"/>
      <c r="C144" s="969"/>
      <c r="D144" s="969"/>
    </row>
    <row r="145" spans="1:4" x14ac:dyDescent="0.2">
      <c r="A145" s="904"/>
      <c r="B145" s="969"/>
      <c r="C145" s="969"/>
      <c r="D145" s="969"/>
    </row>
    <row r="146" spans="1:4" x14ac:dyDescent="0.2">
      <c r="A146" s="904"/>
      <c r="B146" s="969"/>
      <c r="C146" s="969"/>
      <c r="D146" s="969"/>
    </row>
    <row r="147" spans="1:4" x14ac:dyDescent="0.2">
      <c r="A147" s="904"/>
      <c r="B147" s="969"/>
      <c r="C147" s="969"/>
      <c r="D147" s="969"/>
    </row>
    <row r="148" spans="1:4" x14ac:dyDescent="0.2">
      <c r="A148" s="904"/>
      <c r="B148" s="969"/>
      <c r="C148" s="969"/>
      <c r="D148" s="969"/>
    </row>
    <row r="149" spans="1:4" x14ac:dyDescent="0.2">
      <c r="A149" s="904"/>
      <c r="B149" s="969"/>
      <c r="C149" s="969"/>
      <c r="D149" s="969"/>
    </row>
    <row r="150" spans="1:4" x14ac:dyDescent="0.2">
      <c r="A150" s="904"/>
      <c r="B150" s="969"/>
      <c r="C150" s="969"/>
      <c r="D150" s="969"/>
    </row>
    <row r="151" spans="1:4" x14ac:dyDescent="0.2">
      <c r="A151" s="904"/>
      <c r="B151" s="969"/>
      <c r="C151" s="969"/>
      <c r="D151" s="969"/>
    </row>
    <row r="152" spans="1:4" x14ac:dyDescent="0.2">
      <c r="A152" s="904"/>
      <c r="B152" s="969"/>
      <c r="C152" s="969"/>
      <c r="D152" s="969"/>
    </row>
  </sheetData>
  <mergeCells count="8">
    <mergeCell ref="N1:P1"/>
    <mergeCell ref="Q1:S1"/>
    <mergeCell ref="A46:B46"/>
    <mergeCell ref="B1:D1"/>
    <mergeCell ref="E1:G1"/>
    <mergeCell ref="H1:J1"/>
    <mergeCell ref="K1:M1"/>
    <mergeCell ref="A1:A2"/>
  </mergeCells>
  <printOptions horizontalCentered="1"/>
  <pageMargins left="0.19685039370078741" right="0.19685039370078741" top="0.98425196850393704" bottom="0.35433070866141736" header="0.19685039370078741" footer="0.19685039370078741"/>
  <pageSetup paperSize="9" scale="68" orientation="landscape" r:id="rId1"/>
  <headerFooter alignWithMargins="0">
    <oddHeader xml:space="preserve">&amp;C&amp;"Times New Roman,Félkövér"2018. évi költségvetés 
Rehabilitációk, fejlesztési projektek
11605 cím bevétel előirányzata és teljesítése&amp;"-,Normál"
&amp;R&amp;"Times New Roman,Félkövér"rendelet
4/e. melléklet
e Ft-ban&amp;"-,Normál"
</oddHeader>
    <oddFooter>&amp;R
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topLeftCell="B1" zoomScaleNormal="100" workbookViewId="0">
      <pane xSplit="1" ySplit="2" topLeftCell="C15" activePane="bottomRight" state="frozen"/>
      <selection activeCell="B1" sqref="B1"/>
      <selection pane="topRight" activeCell="C1" sqref="C1"/>
      <selection pane="bottomLeft" activeCell="B3" sqref="B3"/>
      <selection pane="bottomRight" activeCell="H22" sqref="H22"/>
    </sheetView>
  </sheetViews>
  <sheetFormatPr defaultRowHeight="12.75" x14ac:dyDescent="0.2"/>
  <cols>
    <col min="1" max="1" width="28.85546875" style="1009" hidden="1" customWidth="1"/>
    <col min="2" max="2" width="37.85546875" style="1009" customWidth="1"/>
    <col min="3" max="11" width="10.28515625" style="1070" customWidth="1"/>
    <col min="12" max="203" width="8.85546875" style="131"/>
    <col min="204" max="204" width="37.85546875" style="131" customWidth="1"/>
    <col min="205" max="214" width="10.28515625" style="131" customWidth="1"/>
    <col min="215" max="215" width="10.7109375" style="131" customWidth="1"/>
    <col min="216" max="217" width="10.28515625" style="131" customWidth="1"/>
    <col min="218" max="218" width="10.85546875" style="131" customWidth="1"/>
    <col min="219" max="227" width="10.28515625" style="131" customWidth="1"/>
    <col min="228" max="228" width="28.85546875" style="131" customWidth="1"/>
    <col min="229" max="459" width="8.85546875" style="131"/>
    <col min="460" max="460" width="37.85546875" style="131" customWidth="1"/>
    <col min="461" max="470" width="10.28515625" style="131" customWidth="1"/>
    <col min="471" max="471" width="10.7109375" style="131" customWidth="1"/>
    <col min="472" max="473" width="10.28515625" style="131" customWidth="1"/>
    <col min="474" max="474" width="10.85546875" style="131" customWidth="1"/>
    <col min="475" max="483" width="10.28515625" style="131" customWidth="1"/>
    <col min="484" max="484" width="28.85546875" style="131" customWidth="1"/>
    <col min="485" max="715" width="8.85546875" style="131"/>
    <col min="716" max="716" width="37.85546875" style="131" customWidth="1"/>
    <col min="717" max="726" width="10.28515625" style="131" customWidth="1"/>
    <col min="727" max="727" width="10.7109375" style="131" customWidth="1"/>
    <col min="728" max="729" width="10.28515625" style="131" customWidth="1"/>
    <col min="730" max="730" width="10.85546875" style="131" customWidth="1"/>
    <col min="731" max="739" width="10.28515625" style="131" customWidth="1"/>
    <col min="740" max="740" width="28.85546875" style="131" customWidth="1"/>
    <col min="741" max="971" width="8.85546875" style="131"/>
    <col min="972" max="972" width="37.85546875" style="131" customWidth="1"/>
    <col min="973" max="982" width="10.28515625" style="131" customWidth="1"/>
    <col min="983" max="983" width="10.7109375" style="131" customWidth="1"/>
    <col min="984" max="985" width="10.28515625" style="131" customWidth="1"/>
    <col min="986" max="986" width="10.85546875" style="131" customWidth="1"/>
    <col min="987" max="995" width="10.28515625" style="131" customWidth="1"/>
    <col min="996" max="996" width="28.85546875" style="131" customWidth="1"/>
    <col min="997" max="1227" width="8.85546875" style="131"/>
    <col min="1228" max="1228" width="37.85546875" style="131" customWidth="1"/>
    <col min="1229" max="1238" width="10.28515625" style="131" customWidth="1"/>
    <col min="1239" max="1239" width="10.7109375" style="131" customWidth="1"/>
    <col min="1240" max="1241" width="10.28515625" style="131" customWidth="1"/>
    <col min="1242" max="1242" width="10.85546875" style="131" customWidth="1"/>
    <col min="1243" max="1251" width="10.28515625" style="131" customWidth="1"/>
    <col min="1252" max="1252" width="28.85546875" style="131" customWidth="1"/>
    <col min="1253" max="1483" width="8.85546875" style="131"/>
    <col min="1484" max="1484" width="37.85546875" style="131" customWidth="1"/>
    <col min="1485" max="1494" width="10.28515625" style="131" customWidth="1"/>
    <col min="1495" max="1495" width="10.7109375" style="131" customWidth="1"/>
    <col min="1496" max="1497" width="10.28515625" style="131" customWidth="1"/>
    <col min="1498" max="1498" width="10.85546875" style="131" customWidth="1"/>
    <col min="1499" max="1507" width="10.28515625" style="131" customWidth="1"/>
    <col min="1508" max="1508" width="28.85546875" style="131" customWidth="1"/>
    <col min="1509" max="1739" width="8.85546875" style="131"/>
    <col min="1740" max="1740" width="37.85546875" style="131" customWidth="1"/>
    <col min="1741" max="1750" width="10.28515625" style="131" customWidth="1"/>
    <col min="1751" max="1751" width="10.7109375" style="131" customWidth="1"/>
    <col min="1752" max="1753" width="10.28515625" style="131" customWidth="1"/>
    <col min="1754" max="1754" width="10.85546875" style="131" customWidth="1"/>
    <col min="1755" max="1763" width="10.28515625" style="131" customWidth="1"/>
    <col min="1764" max="1764" width="28.85546875" style="131" customWidth="1"/>
    <col min="1765" max="1995" width="8.85546875" style="131"/>
    <col min="1996" max="1996" width="37.85546875" style="131" customWidth="1"/>
    <col min="1997" max="2006" width="10.28515625" style="131" customWidth="1"/>
    <col min="2007" max="2007" width="10.7109375" style="131" customWidth="1"/>
    <col min="2008" max="2009" width="10.28515625" style="131" customWidth="1"/>
    <col min="2010" max="2010" width="10.85546875" style="131" customWidth="1"/>
    <col min="2011" max="2019" width="10.28515625" style="131" customWidth="1"/>
    <col min="2020" max="2020" width="28.85546875" style="131" customWidth="1"/>
    <col min="2021" max="2251" width="8.85546875" style="131"/>
    <col min="2252" max="2252" width="37.85546875" style="131" customWidth="1"/>
    <col min="2253" max="2262" width="10.28515625" style="131" customWidth="1"/>
    <col min="2263" max="2263" width="10.7109375" style="131" customWidth="1"/>
    <col min="2264" max="2265" width="10.28515625" style="131" customWidth="1"/>
    <col min="2266" max="2266" width="10.85546875" style="131" customWidth="1"/>
    <col min="2267" max="2275" width="10.28515625" style="131" customWidth="1"/>
    <col min="2276" max="2276" width="28.85546875" style="131" customWidth="1"/>
    <col min="2277" max="2507" width="8.85546875" style="131"/>
    <col min="2508" max="2508" width="37.85546875" style="131" customWidth="1"/>
    <col min="2509" max="2518" width="10.28515625" style="131" customWidth="1"/>
    <col min="2519" max="2519" width="10.7109375" style="131" customWidth="1"/>
    <col min="2520" max="2521" width="10.28515625" style="131" customWidth="1"/>
    <col min="2522" max="2522" width="10.85546875" style="131" customWidth="1"/>
    <col min="2523" max="2531" width="10.28515625" style="131" customWidth="1"/>
    <col min="2532" max="2532" width="28.85546875" style="131" customWidth="1"/>
    <col min="2533" max="2763" width="8.85546875" style="131"/>
    <col min="2764" max="2764" width="37.85546875" style="131" customWidth="1"/>
    <col min="2765" max="2774" width="10.28515625" style="131" customWidth="1"/>
    <col min="2775" max="2775" width="10.7109375" style="131" customWidth="1"/>
    <col min="2776" max="2777" width="10.28515625" style="131" customWidth="1"/>
    <col min="2778" max="2778" width="10.85546875" style="131" customWidth="1"/>
    <col min="2779" max="2787" width="10.28515625" style="131" customWidth="1"/>
    <col min="2788" max="2788" width="28.85546875" style="131" customWidth="1"/>
    <col min="2789" max="3019" width="8.85546875" style="131"/>
    <col min="3020" max="3020" width="37.85546875" style="131" customWidth="1"/>
    <col min="3021" max="3030" width="10.28515625" style="131" customWidth="1"/>
    <col min="3031" max="3031" width="10.7109375" style="131" customWidth="1"/>
    <col min="3032" max="3033" width="10.28515625" style="131" customWidth="1"/>
    <col min="3034" max="3034" width="10.85546875" style="131" customWidth="1"/>
    <col min="3035" max="3043" width="10.28515625" style="131" customWidth="1"/>
    <col min="3044" max="3044" width="28.85546875" style="131" customWidth="1"/>
    <col min="3045" max="3275" width="8.85546875" style="131"/>
    <col min="3276" max="3276" width="37.85546875" style="131" customWidth="1"/>
    <col min="3277" max="3286" width="10.28515625" style="131" customWidth="1"/>
    <col min="3287" max="3287" width="10.7109375" style="131" customWidth="1"/>
    <col min="3288" max="3289" width="10.28515625" style="131" customWidth="1"/>
    <col min="3290" max="3290" width="10.85546875" style="131" customWidth="1"/>
    <col min="3291" max="3299" width="10.28515625" style="131" customWidth="1"/>
    <col min="3300" max="3300" width="28.85546875" style="131" customWidth="1"/>
    <col min="3301" max="3531" width="8.85546875" style="131"/>
    <col min="3532" max="3532" width="37.85546875" style="131" customWidth="1"/>
    <col min="3533" max="3542" width="10.28515625" style="131" customWidth="1"/>
    <col min="3543" max="3543" width="10.7109375" style="131" customWidth="1"/>
    <col min="3544" max="3545" width="10.28515625" style="131" customWidth="1"/>
    <col min="3546" max="3546" width="10.85546875" style="131" customWidth="1"/>
    <col min="3547" max="3555" width="10.28515625" style="131" customWidth="1"/>
    <col min="3556" max="3556" width="28.85546875" style="131" customWidth="1"/>
    <col min="3557" max="3787" width="8.85546875" style="131"/>
    <col min="3788" max="3788" width="37.85546875" style="131" customWidth="1"/>
    <col min="3789" max="3798" width="10.28515625" style="131" customWidth="1"/>
    <col min="3799" max="3799" width="10.7109375" style="131" customWidth="1"/>
    <col min="3800" max="3801" width="10.28515625" style="131" customWidth="1"/>
    <col min="3802" max="3802" width="10.85546875" style="131" customWidth="1"/>
    <col min="3803" max="3811" width="10.28515625" style="131" customWidth="1"/>
    <col min="3812" max="3812" width="28.85546875" style="131" customWidth="1"/>
    <col min="3813" max="4043" width="8.85546875" style="131"/>
    <col min="4044" max="4044" width="37.85546875" style="131" customWidth="1"/>
    <col min="4045" max="4054" width="10.28515625" style="131" customWidth="1"/>
    <col min="4055" max="4055" width="10.7109375" style="131" customWidth="1"/>
    <col min="4056" max="4057" width="10.28515625" style="131" customWidth="1"/>
    <col min="4058" max="4058" width="10.85546875" style="131" customWidth="1"/>
    <col min="4059" max="4067" width="10.28515625" style="131" customWidth="1"/>
    <col min="4068" max="4068" width="28.85546875" style="131" customWidth="1"/>
    <col min="4069" max="4299" width="8.85546875" style="131"/>
    <col min="4300" max="4300" width="37.85546875" style="131" customWidth="1"/>
    <col min="4301" max="4310" width="10.28515625" style="131" customWidth="1"/>
    <col min="4311" max="4311" width="10.7109375" style="131" customWidth="1"/>
    <col min="4312" max="4313" width="10.28515625" style="131" customWidth="1"/>
    <col min="4314" max="4314" width="10.85546875" style="131" customWidth="1"/>
    <col min="4315" max="4323" width="10.28515625" style="131" customWidth="1"/>
    <col min="4324" max="4324" width="28.85546875" style="131" customWidth="1"/>
    <col min="4325" max="4555" width="8.85546875" style="131"/>
    <col min="4556" max="4556" width="37.85546875" style="131" customWidth="1"/>
    <col min="4557" max="4566" width="10.28515625" style="131" customWidth="1"/>
    <col min="4567" max="4567" width="10.7109375" style="131" customWidth="1"/>
    <col min="4568" max="4569" width="10.28515625" style="131" customWidth="1"/>
    <col min="4570" max="4570" width="10.85546875" style="131" customWidth="1"/>
    <col min="4571" max="4579" width="10.28515625" style="131" customWidth="1"/>
    <col min="4580" max="4580" width="28.85546875" style="131" customWidth="1"/>
    <col min="4581" max="4811" width="8.85546875" style="131"/>
    <col min="4812" max="4812" width="37.85546875" style="131" customWidth="1"/>
    <col min="4813" max="4822" width="10.28515625" style="131" customWidth="1"/>
    <col min="4823" max="4823" width="10.7109375" style="131" customWidth="1"/>
    <col min="4824" max="4825" width="10.28515625" style="131" customWidth="1"/>
    <col min="4826" max="4826" width="10.85546875" style="131" customWidth="1"/>
    <col min="4827" max="4835" width="10.28515625" style="131" customWidth="1"/>
    <col min="4836" max="4836" width="28.85546875" style="131" customWidth="1"/>
    <col min="4837" max="5067" width="8.85546875" style="131"/>
    <col min="5068" max="5068" width="37.85546875" style="131" customWidth="1"/>
    <col min="5069" max="5078" width="10.28515625" style="131" customWidth="1"/>
    <col min="5079" max="5079" width="10.7109375" style="131" customWidth="1"/>
    <col min="5080" max="5081" width="10.28515625" style="131" customWidth="1"/>
    <col min="5082" max="5082" width="10.85546875" style="131" customWidth="1"/>
    <col min="5083" max="5091" width="10.28515625" style="131" customWidth="1"/>
    <col min="5092" max="5092" width="28.85546875" style="131" customWidth="1"/>
    <col min="5093" max="5323" width="8.85546875" style="131"/>
    <col min="5324" max="5324" width="37.85546875" style="131" customWidth="1"/>
    <col min="5325" max="5334" width="10.28515625" style="131" customWidth="1"/>
    <col min="5335" max="5335" width="10.7109375" style="131" customWidth="1"/>
    <col min="5336" max="5337" width="10.28515625" style="131" customWidth="1"/>
    <col min="5338" max="5338" width="10.85546875" style="131" customWidth="1"/>
    <col min="5339" max="5347" width="10.28515625" style="131" customWidth="1"/>
    <col min="5348" max="5348" width="28.85546875" style="131" customWidth="1"/>
    <col min="5349" max="5579" width="8.85546875" style="131"/>
    <col min="5580" max="5580" width="37.85546875" style="131" customWidth="1"/>
    <col min="5581" max="5590" width="10.28515625" style="131" customWidth="1"/>
    <col min="5591" max="5591" width="10.7109375" style="131" customWidth="1"/>
    <col min="5592" max="5593" width="10.28515625" style="131" customWidth="1"/>
    <col min="5594" max="5594" width="10.85546875" style="131" customWidth="1"/>
    <col min="5595" max="5603" width="10.28515625" style="131" customWidth="1"/>
    <col min="5604" max="5604" width="28.85546875" style="131" customWidth="1"/>
    <col min="5605" max="5835" width="8.85546875" style="131"/>
    <col min="5836" max="5836" width="37.85546875" style="131" customWidth="1"/>
    <col min="5837" max="5846" width="10.28515625" style="131" customWidth="1"/>
    <col min="5847" max="5847" width="10.7109375" style="131" customWidth="1"/>
    <col min="5848" max="5849" width="10.28515625" style="131" customWidth="1"/>
    <col min="5850" max="5850" width="10.85546875" style="131" customWidth="1"/>
    <col min="5851" max="5859" width="10.28515625" style="131" customWidth="1"/>
    <col min="5860" max="5860" width="28.85546875" style="131" customWidth="1"/>
    <col min="5861" max="6091" width="8.85546875" style="131"/>
    <col min="6092" max="6092" width="37.85546875" style="131" customWidth="1"/>
    <col min="6093" max="6102" width="10.28515625" style="131" customWidth="1"/>
    <col min="6103" max="6103" width="10.7109375" style="131" customWidth="1"/>
    <col min="6104" max="6105" width="10.28515625" style="131" customWidth="1"/>
    <col min="6106" max="6106" width="10.85546875" style="131" customWidth="1"/>
    <col min="6107" max="6115" width="10.28515625" style="131" customWidth="1"/>
    <col min="6116" max="6116" width="28.85546875" style="131" customWidth="1"/>
    <col min="6117" max="6347" width="8.85546875" style="131"/>
    <col min="6348" max="6348" width="37.85546875" style="131" customWidth="1"/>
    <col min="6349" max="6358" width="10.28515625" style="131" customWidth="1"/>
    <col min="6359" max="6359" width="10.7109375" style="131" customWidth="1"/>
    <col min="6360" max="6361" width="10.28515625" style="131" customWidth="1"/>
    <col min="6362" max="6362" width="10.85546875" style="131" customWidth="1"/>
    <col min="6363" max="6371" width="10.28515625" style="131" customWidth="1"/>
    <col min="6372" max="6372" width="28.85546875" style="131" customWidth="1"/>
    <col min="6373" max="6603" width="8.85546875" style="131"/>
    <col min="6604" max="6604" width="37.85546875" style="131" customWidth="1"/>
    <col min="6605" max="6614" width="10.28515625" style="131" customWidth="1"/>
    <col min="6615" max="6615" width="10.7109375" style="131" customWidth="1"/>
    <col min="6616" max="6617" width="10.28515625" style="131" customWidth="1"/>
    <col min="6618" max="6618" width="10.85546875" style="131" customWidth="1"/>
    <col min="6619" max="6627" width="10.28515625" style="131" customWidth="1"/>
    <col min="6628" max="6628" width="28.85546875" style="131" customWidth="1"/>
    <col min="6629" max="6859" width="8.85546875" style="131"/>
    <col min="6860" max="6860" width="37.85546875" style="131" customWidth="1"/>
    <col min="6861" max="6870" width="10.28515625" style="131" customWidth="1"/>
    <col min="6871" max="6871" width="10.7109375" style="131" customWidth="1"/>
    <col min="6872" max="6873" width="10.28515625" style="131" customWidth="1"/>
    <col min="6874" max="6874" width="10.85546875" style="131" customWidth="1"/>
    <col min="6875" max="6883" width="10.28515625" style="131" customWidth="1"/>
    <col min="6884" max="6884" width="28.85546875" style="131" customWidth="1"/>
    <col min="6885" max="7115" width="8.85546875" style="131"/>
    <col min="7116" max="7116" width="37.85546875" style="131" customWidth="1"/>
    <col min="7117" max="7126" width="10.28515625" style="131" customWidth="1"/>
    <col min="7127" max="7127" width="10.7109375" style="131" customWidth="1"/>
    <col min="7128" max="7129" width="10.28515625" style="131" customWidth="1"/>
    <col min="7130" max="7130" width="10.85546875" style="131" customWidth="1"/>
    <col min="7131" max="7139" width="10.28515625" style="131" customWidth="1"/>
    <col min="7140" max="7140" width="28.85546875" style="131" customWidth="1"/>
    <col min="7141" max="7371" width="8.85546875" style="131"/>
    <col min="7372" max="7372" width="37.85546875" style="131" customWidth="1"/>
    <col min="7373" max="7382" width="10.28515625" style="131" customWidth="1"/>
    <col min="7383" max="7383" width="10.7109375" style="131" customWidth="1"/>
    <col min="7384" max="7385" width="10.28515625" style="131" customWidth="1"/>
    <col min="7386" max="7386" width="10.85546875" style="131" customWidth="1"/>
    <col min="7387" max="7395" width="10.28515625" style="131" customWidth="1"/>
    <col min="7396" max="7396" width="28.85546875" style="131" customWidth="1"/>
    <col min="7397" max="7627" width="8.85546875" style="131"/>
    <col min="7628" max="7628" width="37.85546875" style="131" customWidth="1"/>
    <col min="7629" max="7638" width="10.28515625" style="131" customWidth="1"/>
    <col min="7639" max="7639" width="10.7109375" style="131" customWidth="1"/>
    <col min="7640" max="7641" width="10.28515625" style="131" customWidth="1"/>
    <col min="7642" max="7642" width="10.85546875" style="131" customWidth="1"/>
    <col min="7643" max="7651" width="10.28515625" style="131" customWidth="1"/>
    <col min="7652" max="7652" width="28.85546875" style="131" customWidth="1"/>
    <col min="7653" max="7883" width="8.85546875" style="131"/>
    <col min="7884" max="7884" width="37.85546875" style="131" customWidth="1"/>
    <col min="7885" max="7894" width="10.28515625" style="131" customWidth="1"/>
    <col min="7895" max="7895" width="10.7109375" style="131" customWidth="1"/>
    <col min="7896" max="7897" width="10.28515625" style="131" customWidth="1"/>
    <col min="7898" max="7898" width="10.85546875" style="131" customWidth="1"/>
    <col min="7899" max="7907" width="10.28515625" style="131" customWidth="1"/>
    <col min="7908" max="7908" width="28.85546875" style="131" customWidth="1"/>
    <col min="7909" max="8139" width="8.85546875" style="131"/>
    <col min="8140" max="8140" width="37.85546875" style="131" customWidth="1"/>
    <col min="8141" max="8150" width="10.28515625" style="131" customWidth="1"/>
    <col min="8151" max="8151" width="10.7109375" style="131" customWidth="1"/>
    <col min="8152" max="8153" width="10.28515625" style="131" customWidth="1"/>
    <col min="8154" max="8154" width="10.85546875" style="131" customWidth="1"/>
    <col min="8155" max="8163" width="10.28515625" style="131" customWidth="1"/>
    <col min="8164" max="8164" width="28.85546875" style="131" customWidth="1"/>
    <col min="8165" max="8395" width="8.85546875" style="131"/>
    <col min="8396" max="8396" width="37.85546875" style="131" customWidth="1"/>
    <col min="8397" max="8406" width="10.28515625" style="131" customWidth="1"/>
    <col min="8407" max="8407" width="10.7109375" style="131" customWidth="1"/>
    <col min="8408" max="8409" width="10.28515625" style="131" customWidth="1"/>
    <col min="8410" max="8410" width="10.85546875" style="131" customWidth="1"/>
    <col min="8411" max="8419" width="10.28515625" style="131" customWidth="1"/>
    <col min="8420" max="8420" width="28.85546875" style="131" customWidth="1"/>
    <col min="8421" max="8651" width="8.85546875" style="131"/>
    <col min="8652" max="8652" width="37.85546875" style="131" customWidth="1"/>
    <col min="8653" max="8662" width="10.28515625" style="131" customWidth="1"/>
    <col min="8663" max="8663" width="10.7109375" style="131" customWidth="1"/>
    <col min="8664" max="8665" width="10.28515625" style="131" customWidth="1"/>
    <col min="8666" max="8666" width="10.85546875" style="131" customWidth="1"/>
    <col min="8667" max="8675" width="10.28515625" style="131" customWidth="1"/>
    <col min="8676" max="8676" width="28.85546875" style="131" customWidth="1"/>
    <col min="8677" max="8907" width="8.85546875" style="131"/>
    <col min="8908" max="8908" width="37.85546875" style="131" customWidth="1"/>
    <col min="8909" max="8918" width="10.28515625" style="131" customWidth="1"/>
    <col min="8919" max="8919" width="10.7109375" style="131" customWidth="1"/>
    <col min="8920" max="8921" width="10.28515625" style="131" customWidth="1"/>
    <col min="8922" max="8922" width="10.85546875" style="131" customWidth="1"/>
    <col min="8923" max="8931" width="10.28515625" style="131" customWidth="1"/>
    <col min="8932" max="8932" width="28.85546875" style="131" customWidth="1"/>
    <col min="8933" max="9163" width="8.85546875" style="131"/>
    <col min="9164" max="9164" width="37.85546875" style="131" customWidth="1"/>
    <col min="9165" max="9174" width="10.28515625" style="131" customWidth="1"/>
    <col min="9175" max="9175" width="10.7109375" style="131" customWidth="1"/>
    <col min="9176" max="9177" width="10.28515625" style="131" customWidth="1"/>
    <col min="9178" max="9178" width="10.85546875" style="131" customWidth="1"/>
    <col min="9179" max="9187" width="10.28515625" style="131" customWidth="1"/>
    <col min="9188" max="9188" width="28.85546875" style="131" customWidth="1"/>
    <col min="9189" max="9419" width="8.85546875" style="131"/>
    <col min="9420" max="9420" width="37.85546875" style="131" customWidth="1"/>
    <col min="9421" max="9430" width="10.28515625" style="131" customWidth="1"/>
    <col min="9431" max="9431" width="10.7109375" style="131" customWidth="1"/>
    <col min="9432" max="9433" width="10.28515625" style="131" customWidth="1"/>
    <col min="9434" max="9434" width="10.85546875" style="131" customWidth="1"/>
    <col min="9435" max="9443" width="10.28515625" style="131" customWidth="1"/>
    <col min="9444" max="9444" width="28.85546875" style="131" customWidth="1"/>
    <col min="9445" max="9675" width="8.85546875" style="131"/>
    <col min="9676" max="9676" width="37.85546875" style="131" customWidth="1"/>
    <col min="9677" max="9686" width="10.28515625" style="131" customWidth="1"/>
    <col min="9687" max="9687" width="10.7109375" style="131" customWidth="1"/>
    <col min="9688" max="9689" width="10.28515625" style="131" customWidth="1"/>
    <col min="9690" max="9690" width="10.85546875" style="131" customWidth="1"/>
    <col min="9691" max="9699" width="10.28515625" style="131" customWidth="1"/>
    <col min="9700" max="9700" width="28.85546875" style="131" customWidth="1"/>
    <col min="9701" max="9931" width="8.85546875" style="131"/>
    <col min="9932" max="9932" width="37.85546875" style="131" customWidth="1"/>
    <col min="9933" max="9942" width="10.28515625" style="131" customWidth="1"/>
    <col min="9943" max="9943" width="10.7109375" style="131" customWidth="1"/>
    <col min="9944" max="9945" width="10.28515625" style="131" customWidth="1"/>
    <col min="9946" max="9946" width="10.85546875" style="131" customWidth="1"/>
    <col min="9947" max="9955" width="10.28515625" style="131" customWidth="1"/>
    <col min="9956" max="9956" width="28.85546875" style="131" customWidth="1"/>
    <col min="9957" max="10187" width="8.85546875" style="131"/>
    <col min="10188" max="10188" width="37.85546875" style="131" customWidth="1"/>
    <col min="10189" max="10198" width="10.28515625" style="131" customWidth="1"/>
    <col min="10199" max="10199" width="10.7109375" style="131" customWidth="1"/>
    <col min="10200" max="10201" width="10.28515625" style="131" customWidth="1"/>
    <col min="10202" max="10202" width="10.85546875" style="131" customWidth="1"/>
    <col min="10203" max="10211" width="10.28515625" style="131" customWidth="1"/>
    <col min="10212" max="10212" width="28.85546875" style="131" customWidth="1"/>
    <col min="10213" max="10443" width="8.85546875" style="131"/>
    <col min="10444" max="10444" width="37.85546875" style="131" customWidth="1"/>
    <col min="10445" max="10454" width="10.28515625" style="131" customWidth="1"/>
    <col min="10455" max="10455" width="10.7109375" style="131" customWidth="1"/>
    <col min="10456" max="10457" width="10.28515625" style="131" customWidth="1"/>
    <col min="10458" max="10458" width="10.85546875" style="131" customWidth="1"/>
    <col min="10459" max="10467" width="10.28515625" style="131" customWidth="1"/>
    <col min="10468" max="10468" width="28.85546875" style="131" customWidth="1"/>
    <col min="10469" max="10699" width="8.85546875" style="131"/>
    <col min="10700" max="10700" width="37.85546875" style="131" customWidth="1"/>
    <col min="10701" max="10710" width="10.28515625" style="131" customWidth="1"/>
    <col min="10711" max="10711" width="10.7109375" style="131" customWidth="1"/>
    <col min="10712" max="10713" width="10.28515625" style="131" customWidth="1"/>
    <col min="10714" max="10714" width="10.85546875" style="131" customWidth="1"/>
    <col min="10715" max="10723" width="10.28515625" style="131" customWidth="1"/>
    <col min="10724" max="10724" width="28.85546875" style="131" customWidth="1"/>
    <col min="10725" max="10955" width="8.85546875" style="131"/>
    <col min="10956" max="10956" width="37.85546875" style="131" customWidth="1"/>
    <col min="10957" max="10966" width="10.28515625" style="131" customWidth="1"/>
    <col min="10967" max="10967" width="10.7109375" style="131" customWidth="1"/>
    <col min="10968" max="10969" width="10.28515625" style="131" customWidth="1"/>
    <col min="10970" max="10970" width="10.85546875" style="131" customWidth="1"/>
    <col min="10971" max="10979" width="10.28515625" style="131" customWidth="1"/>
    <col min="10980" max="10980" width="28.85546875" style="131" customWidth="1"/>
    <col min="10981" max="11211" width="8.85546875" style="131"/>
    <col min="11212" max="11212" width="37.85546875" style="131" customWidth="1"/>
    <col min="11213" max="11222" width="10.28515625" style="131" customWidth="1"/>
    <col min="11223" max="11223" width="10.7109375" style="131" customWidth="1"/>
    <col min="11224" max="11225" width="10.28515625" style="131" customWidth="1"/>
    <col min="11226" max="11226" width="10.85546875" style="131" customWidth="1"/>
    <col min="11227" max="11235" width="10.28515625" style="131" customWidth="1"/>
    <col min="11236" max="11236" width="28.85546875" style="131" customWidth="1"/>
    <col min="11237" max="11467" width="8.85546875" style="131"/>
    <col min="11468" max="11468" width="37.85546875" style="131" customWidth="1"/>
    <col min="11469" max="11478" width="10.28515625" style="131" customWidth="1"/>
    <col min="11479" max="11479" width="10.7109375" style="131" customWidth="1"/>
    <col min="11480" max="11481" width="10.28515625" style="131" customWidth="1"/>
    <col min="11482" max="11482" width="10.85546875" style="131" customWidth="1"/>
    <col min="11483" max="11491" width="10.28515625" style="131" customWidth="1"/>
    <col min="11492" max="11492" width="28.85546875" style="131" customWidth="1"/>
    <col min="11493" max="11723" width="8.85546875" style="131"/>
    <col min="11724" max="11724" width="37.85546875" style="131" customWidth="1"/>
    <col min="11725" max="11734" width="10.28515625" style="131" customWidth="1"/>
    <col min="11735" max="11735" width="10.7109375" style="131" customWidth="1"/>
    <col min="11736" max="11737" width="10.28515625" style="131" customWidth="1"/>
    <col min="11738" max="11738" width="10.85546875" style="131" customWidth="1"/>
    <col min="11739" max="11747" width="10.28515625" style="131" customWidth="1"/>
    <col min="11748" max="11748" width="28.85546875" style="131" customWidth="1"/>
    <col min="11749" max="11979" width="8.85546875" style="131"/>
    <col min="11980" max="11980" width="37.85546875" style="131" customWidth="1"/>
    <col min="11981" max="11990" width="10.28515625" style="131" customWidth="1"/>
    <col min="11991" max="11991" width="10.7109375" style="131" customWidth="1"/>
    <col min="11992" max="11993" width="10.28515625" style="131" customWidth="1"/>
    <col min="11994" max="11994" width="10.85546875" style="131" customWidth="1"/>
    <col min="11995" max="12003" width="10.28515625" style="131" customWidth="1"/>
    <col min="12004" max="12004" width="28.85546875" style="131" customWidth="1"/>
    <col min="12005" max="12235" width="8.85546875" style="131"/>
    <col min="12236" max="12236" width="37.85546875" style="131" customWidth="1"/>
    <col min="12237" max="12246" width="10.28515625" style="131" customWidth="1"/>
    <col min="12247" max="12247" width="10.7109375" style="131" customWidth="1"/>
    <col min="12248" max="12249" width="10.28515625" style="131" customWidth="1"/>
    <col min="12250" max="12250" width="10.85546875" style="131" customWidth="1"/>
    <col min="12251" max="12259" width="10.28515625" style="131" customWidth="1"/>
    <col min="12260" max="12260" width="28.85546875" style="131" customWidth="1"/>
    <col min="12261" max="12491" width="8.85546875" style="131"/>
    <col min="12492" max="12492" width="37.85546875" style="131" customWidth="1"/>
    <col min="12493" max="12502" width="10.28515625" style="131" customWidth="1"/>
    <col min="12503" max="12503" width="10.7109375" style="131" customWidth="1"/>
    <col min="12504" max="12505" width="10.28515625" style="131" customWidth="1"/>
    <col min="12506" max="12506" width="10.85546875" style="131" customWidth="1"/>
    <col min="12507" max="12515" width="10.28515625" style="131" customWidth="1"/>
    <col min="12516" max="12516" width="28.85546875" style="131" customWidth="1"/>
    <col min="12517" max="12747" width="8.85546875" style="131"/>
    <col min="12748" max="12748" width="37.85546875" style="131" customWidth="1"/>
    <col min="12749" max="12758" width="10.28515625" style="131" customWidth="1"/>
    <col min="12759" max="12759" width="10.7109375" style="131" customWidth="1"/>
    <col min="12760" max="12761" width="10.28515625" style="131" customWidth="1"/>
    <col min="12762" max="12762" width="10.85546875" style="131" customWidth="1"/>
    <col min="12763" max="12771" width="10.28515625" style="131" customWidth="1"/>
    <col min="12772" max="12772" width="28.85546875" style="131" customWidth="1"/>
    <col min="12773" max="13003" width="8.85546875" style="131"/>
    <col min="13004" max="13004" width="37.85546875" style="131" customWidth="1"/>
    <col min="13005" max="13014" width="10.28515625" style="131" customWidth="1"/>
    <col min="13015" max="13015" width="10.7109375" style="131" customWidth="1"/>
    <col min="13016" max="13017" width="10.28515625" style="131" customWidth="1"/>
    <col min="13018" max="13018" width="10.85546875" style="131" customWidth="1"/>
    <col min="13019" max="13027" width="10.28515625" style="131" customWidth="1"/>
    <col min="13028" max="13028" width="28.85546875" style="131" customWidth="1"/>
    <col min="13029" max="13259" width="8.85546875" style="131"/>
    <col min="13260" max="13260" width="37.85546875" style="131" customWidth="1"/>
    <col min="13261" max="13270" width="10.28515625" style="131" customWidth="1"/>
    <col min="13271" max="13271" width="10.7109375" style="131" customWidth="1"/>
    <col min="13272" max="13273" width="10.28515625" style="131" customWidth="1"/>
    <col min="13274" max="13274" width="10.85546875" style="131" customWidth="1"/>
    <col min="13275" max="13283" width="10.28515625" style="131" customWidth="1"/>
    <col min="13284" max="13284" width="28.85546875" style="131" customWidth="1"/>
    <col min="13285" max="13515" width="8.85546875" style="131"/>
    <col min="13516" max="13516" width="37.85546875" style="131" customWidth="1"/>
    <col min="13517" max="13526" width="10.28515625" style="131" customWidth="1"/>
    <col min="13527" max="13527" width="10.7109375" style="131" customWidth="1"/>
    <col min="13528" max="13529" width="10.28515625" style="131" customWidth="1"/>
    <col min="13530" max="13530" width="10.85546875" style="131" customWidth="1"/>
    <col min="13531" max="13539" width="10.28515625" style="131" customWidth="1"/>
    <col min="13540" max="13540" width="28.85546875" style="131" customWidth="1"/>
    <col min="13541" max="13771" width="8.85546875" style="131"/>
    <col min="13772" max="13772" width="37.85546875" style="131" customWidth="1"/>
    <col min="13773" max="13782" width="10.28515625" style="131" customWidth="1"/>
    <col min="13783" max="13783" width="10.7109375" style="131" customWidth="1"/>
    <col min="13784" max="13785" width="10.28515625" style="131" customWidth="1"/>
    <col min="13786" max="13786" width="10.85546875" style="131" customWidth="1"/>
    <col min="13787" max="13795" width="10.28515625" style="131" customWidth="1"/>
    <col min="13796" max="13796" width="28.85546875" style="131" customWidth="1"/>
    <col min="13797" max="14027" width="8.85546875" style="131"/>
    <col min="14028" max="14028" width="37.85546875" style="131" customWidth="1"/>
    <col min="14029" max="14038" width="10.28515625" style="131" customWidth="1"/>
    <col min="14039" max="14039" width="10.7109375" style="131" customWidth="1"/>
    <col min="14040" max="14041" width="10.28515625" style="131" customWidth="1"/>
    <col min="14042" max="14042" width="10.85546875" style="131" customWidth="1"/>
    <col min="14043" max="14051" width="10.28515625" style="131" customWidth="1"/>
    <col min="14052" max="14052" width="28.85546875" style="131" customWidth="1"/>
    <col min="14053" max="14283" width="8.85546875" style="131"/>
    <col min="14284" max="14284" width="37.85546875" style="131" customWidth="1"/>
    <col min="14285" max="14294" width="10.28515625" style="131" customWidth="1"/>
    <col min="14295" max="14295" width="10.7109375" style="131" customWidth="1"/>
    <col min="14296" max="14297" width="10.28515625" style="131" customWidth="1"/>
    <col min="14298" max="14298" width="10.85546875" style="131" customWidth="1"/>
    <col min="14299" max="14307" width="10.28515625" style="131" customWidth="1"/>
    <col min="14308" max="14308" width="28.85546875" style="131" customWidth="1"/>
    <col min="14309" max="14539" width="8.85546875" style="131"/>
    <col min="14540" max="14540" width="37.85546875" style="131" customWidth="1"/>
    <col min="14541" max="14550" width="10.28515625" style="131" customWidth="1"/>
    <col min="14551" max="14551" width="10.7109375" style="131" customWidth="1"/>
    <col min="14552" max="14553" width="10.28515625" style="131" customWidth="1"/>
    <col min="14554" max="14554" width="10.85546875" style="131" customWidth="1"/>
    <col min="14555" max="14563" width="10.28515625" style="131" customWidth="1"/>
    <col min="14564" max="14564" width="28.85546875" style="131" customWidth="1"/>
    <col min="14565" max="14795" width="8.85546875" style="131"/>
    <col min="14796" max="14796" width="37.85546875" style="131" customWidth="1"/>
    <col min="14797" max="14806" width="10.28515625" style="131" customWidth="1"/>
    <col min="14807" max="14807" width="10.7109375" style="131" customWidth="1"/>
    <col min="14808" max="14809" width="10.28515625" style="131" customWidth="1"/>
    <col min="14810" max="14810" width="10.85546875" style="131" customWidth="1"/>
    <col min="14811" max="14819" width="10.28515625" style="131" customWidth="1"/>
    <col min="14820" max="14820" width="28.85546875" style="131" customWidth="1"/>
    <col min="14821" max="15051" width="8.85546875" style="131"/>
    <col min="15052" max="15052" width="37.85546875" style="131" customWidth="1"/>
    <col min="15053" max="15062" width="10.28515625" style="131" customWidth="1"/>
    <col min="15063" max="15063" width="10.7109375" style="131" customWidth="1"/>
    <col min="15064" max="15065" width="10.28515625" style="131" customWidth="1"/>
    <col min="15066" max="15066" width="10.85546875" style="131" customWidth="1"/>
    <col min="15067" max="15075" width="10.28515625" style="131" customWidth="1"/>
    <col min="15076" max="15076" width="28.85546875" style="131" customWidth="1"/>
    <col min="15077" max="15307" width="8.85546875" style="131"/>
    <col min="15308" max="15308" width="37.85546875" style="131" customWidth="1"/>
    <col min="15309" max="15318" width="10.28515625" style="131" customWidth="1"/>
    <col min="15319" max="15319" width="10.7109375" style="131" customWidth="1"/>
    <col min="15320" max="15321" width="10.28515625" style="131" customWidth="1"/>
    <col min="15322" max="15322" width="10.85546875" style="131" customWidth="1"/>
    <col min="15323" max="15331" width="10.28515625" style="131" customWidth="1"/>
    <col min="15332" max="15332" width="28.85546875" style="131" customWidth="1"/>
    <col min="15333" max="15563" width="8.85546875" style="131"/>
    <col min="15564" max="15564" width="37.85546875" style="131" customWidth="1"/>
    <col min="15565" max="15574" width="10.28515625" style="131" customWidth="1"/>
    <col min="15575" max="15575" width="10.7109375" style="131" customWidth="1"/>
    <col min="15576" max="15577" width="10.28515625" style="131" customWidth="1"/>
    <col min="15578" max="15578" width="10.85546875" style="131" customWidth="1"/>
    <col min="15579" max="15587" width="10.28515625" style="131" customWidth="1"/>
    <col min="15588" max="15588" width="28.85546875" style="131" customWidth="1"/>
    <col min="15589" max="15819" width="8.85546875" style="131"/>
    <col min="15820" max="15820" width="37.85546875" style="131" customWidth="1"/>
    <col min="15821" max="15830" width="10.28515625" style="131" customWidth="1"/>
    <col min="15831" max="15831" width="10.7109375" style="131" customWidth="1"/>
    <col min="15832" max="15833" width="10.28515625" style="131" customWidth="1"/>
    <col min="15834" max="15834" width="10.85546875" style="131" customWidth="1"/>
    <col min="15835" max="15843" width="10.28515625" style="131" customWidth="1"/>
    <col min="15844" max="15844" width="28.85546875" style="131" customWidth="1"/>
    <col min="15845" max="16075" width="8.85546875" style="131"/>
    <col min="16076" max="16076" width="37.85546875" style="131" customWidth="1"/>
    <col min="16077" max="16086" width="10.28515625" style="131" customWidth="1"/>
    <col min="16087" max="16087" width="10.7109375" style="131" customWidth="1"/>
    <col min="16088" max="16089" width="10.28515625" style="131" customWidth="1"/>
    <col min="16090" max="16090" width="10.85546875" style="131" customWidth="1"/>
    <col min="16091" max="16099" width="10.28515625" style="131" customWidth="1"/>
    <col min="16100" max="16100" width="28.85546875" style="131" customWidth="1"/>
    <col min="16101" max="16384" width="8.85546875" style="131"/>
  </cols>
  <sheetData>
    <row r="1" spans="1:11" s="1009" customFormat="1" ht="51" customHeight="1" x14ac:dyDescent="0.2">
      <c r="A1" s="638" t="s">
        <v>1348</v>
      </c>
      <c r="B1" s="1704" t="s">
        <v>1349</v>
      </c>
      <c r="C1" s="1723" t="s">
        <v>1350</v>
      </c>
      <c r="D1" s="1724"/>
      <c r="E1" s="1725"/>
      <c r="F1" s="1723" t="s">
        <v>1351</v>
      </c>
      <c r="G1" s="1724"/>
      <c r="H1" s="1724"/>
      <c r="I1" s="1723" t="s">
        <v>1352</v>
      </c>
      <c r="J1" s="1724"/>
      <c r="K1" s="1726"/>
    </row>
    <row r="2" spans="1:11" s="1009" customFormat="1" ht="39" thickBot="1" x14ac:dyDescent="0.25">
      <c r="A2" s="638"/>
      <c r="B2" s="1722"/>
      <c r="C2" s="1043" t="s">
        <v>1353</v>
      </c>
      <c r="D2" s="1043" t="s">
        <v>1354</v>
      </c>
      <c r="E2" s="1043" t="s">
        <v>1355</v>
      </c>
      <c r="F2" s="1043" t="s">
        <v>1353</v>
      </c>
      <c r="G2" s="1043" t="s">
        <v>1354</v>
      </c>
      <c r="H2" s="1043" t="s">
        <v>1355</v>
      </c>
      <c r="I2" s="1043" t="s">
        <v>1353</v>
      </c>
      <c r="J2" s="1043" t="s">
        <v>1354</v>
      </c>
      <c r="K2" s="1044" t="s">
        <v>1355</v>
      </c>
    </row>
    <row r="3" spans="1:11" ht="30" customHeight="1" thickBot="1" x14ac:dyDescent="0.25">
      <c r="A3" s="1062" t="s">
        <v>1356</v>
      </c>
      <c r="B3" s="992" t="s">
        <v>1357</v>
      </c>
      <c r="C3" s="1063">
        <v>275</v>
      </c>
      <c r="D3" s="1063">
        <v>0</v>
      </c>
      <c r="E3" s="1064">
        <f>SUM(C3:D3)</f>
        <v>275</v>
      </c>
      <c r="F3" s="1063">
        <v>275</v>
      </c>
      <c r="G3" s="1063">
        <v>2</v>
      </c>
      <c r="H3" s="1064">
        <f>SUM(F3:G3)</f>
        <v>277</v>
      </c>
      <c r="I3" s="1064">
        <v>246</v>
      </c>
      <c r="J3" s="1064">
        <v>2</v>
      </c>
      <c r="K3" s="1061">
        <f>SUM(I3:J3)</f>
        <v>248</v>
      </c>
    </row>
    <row r="4" spans="1:11" ht="26.25" thickBot="1" x14ac:dyDescent="0.25">
      <c r="A4" s="1071"/>
      <c r="B4" s="1072" t="s">
        <v>1358</v>
      </c>
      <c r="C4" s="1045"/>
      <c r="D4" s="1045"/>
      <c r="E4" s="1046"/>
      <c r="F4" s="1045"/>
      <c r="G4" s="1045"/>
      <c r="H4" s="1046"/>
      <c r="I4" s="1046"/>
      <c r="J4" s="1046"/>
      <c r="K4" s="1047"/>
    </row>
    <row r="5" spans="1:11" s="1075" customFormat="1" x14ac:dyDescent="0.2">
      <c r="A5" s="1073" t="s">
        <v>1359</v>
      </c>
      <c r="B5" s="1074" t="s">
        <v>1395</v>
      </c>
      <c r="C5" s="1048">
        <v>0</v>
      </c>
      <c r="D5" s="1048">
        <v>11</v>
      </c>
      <c r="E5" s="1049">
        <f>SUM(C5:D5)</f>
        <v>11</v>
      </c>
      <c r="F5" s="1048">
        <v>0</v>
      </c>
      <c r="G5" s="1048">
        <v>11</v>
      </c>
      <c r="H5" s="1049">
        <f>SUM(F5:G5)</f>
        <v>11</v>
      </c>
      <c r="I5" s="1049">
        <v>0</v>
      </c>
      <c r="J5" s="1049">
        <v>10</v>
      </c>
      <c r="K5" s="1050">
        <f>SUM(I5:J5)</f>
        <v>10</v>
      </c>
    </row>
    <row r="6" spans="1:11" s="1075" customFormat="1" ht="25.5" x14ac:dyDescent="0.2">
      <c r="A6" s="1073" t="s">
        <v>1360</v>
      </c>
      <c r="B6" s="133" t="s">
        <v>1361</v>
      </c>
      <c r="C6" s="1053">
        <v>21</v>
      </c>
      <c r="D6" s="1051">
        <v>0</v>
      </c>
      <c r="E6" s="1052">
        <f>SUM(C6:D6)</f>
        <v>21</v>
      </c>
      <c r="F6" s="1053">
        <v>21</v>
      </c>
      <c r="G6" s="1053">
        <v>0</v>
      </c>
      <c r="H6" s="1046">
        <f>SUM(F6:G6)</f>
        <v>21</v>
      </c>
      <c r="I6" s="1052">
        <v>18</v>
      </c>
      <c r="J6" s="1052"/>
      <c r="K6" s="1054">
        <f t="shared" ref="K6:K17" si="0">SUM(I6:J6)</f>
        <v>18</v>
      </c>
    </row>
    <row r="7" spans="1:11" ht="15" customHeight="1" x14ac:dyDescent="0.2">
      <c r="A7" s="1076" t="s">
        <v>1362</v>
      </c>
      <c r="B7" s="133" t="s">
        <v>1363</v>
      </c>
      <c r="C7" s="1053">
        <v>14</v>
      </c>
      <c r="D7" s="1051">
        <v>0</v>
      </c>
      <c r="E7" s="1052">
        <f t="shared" ref="E7:E17" si="1">SUM(C7:D7)</f>
        <v>14</v>
      </c>
      <c r="F7" s="1053">
        <v>14</v>
      </c>
      <c r="G7" s="1053">
        <v>0</v>
      </c>
      <c r="H7" s="1052">
        <f t="shared" ref="H7:H17" si="2">SUM(F7:G7)</f>
        <v>14</v>
      </c>
      <c r="I7" s="1052">
        <v>14</v>
      </c>
      <c r="J7" s="1052"/>
      <c r="K7" s="1054">
        <f t="shared" si="0"/>
        <v>14</v>
      </c>
    </row>
    <row r="8" spans="1:11" ht="15" customHeight="1" x14ac:dyDescent="0.2">
      <c r="A8" s="1073" t="s">
        <v>1364</v>
      </c>
      <c r="B8" s="133" t="s">
        <v>1365</v>
      </c>
      <c r="C8" s="1053">
        <v>10</v>
      </c>
      <c r="D8" s="1051">
        <v>15</v>
      </c>
      <c r="E8" s="1052">
        <f t="shared" si="1"/>
        <v>25</v>
      </c>
      <c r="F8" s="1053">
        <v>19</v>
      </c>
      <c r="G8" s="1053">
        <v>15</v>
      </c>
      <c r="H8" s="1052">
        <f t="shared" si="2"/>
        <v>34</v>
      </c>
      <c r="I8" s="1052">
        <v>4</v>
      </c>
      <c r="J8" s="1052">
        <v>18</v>
      </c>
      <c r="K8" s="1054">
        <f t="shared" si="0"/>
        <v>22</v>
      </c>
    </row>
    <row r="9" spans="1:11" ht="15" customHeight="1" x14ac:dyDescent="0.2">
      <c r="A9" s="1073" t="s">
        <v>1366</v>
      </c>
      <c r="B9" s="133" t="s">
        <v>1367</v>
      </c>
      <c r="C9" s="1053">
        <v>29</v>
      </c>
      <c r="D9" s="1051">
        <v>0</v>
      </c>
      <c r="E9" s="1052">
        <f t="shared" si="1"/>
        <v>29</v>
      </c>
      <c r="F9" s="1053">
        <v>29</v>
      </c>
      <c r="G9" s="1053">
        <v>0</v>
      </c>
      <c r="H9" s="1052">
        <f t="shared" si="2"/>
        <v>29</v>
      </c>
      <c r="I9" s="1052">
        <v>25</v>
      </c>
      <c r="J9" s="1052"/>
      <c r="K9" s="1054">
        <f t="shared" si="0"/>
        <v>25</v>
      </c>
    </row>
    <row r="10" spans="1:11" ht="15" customHeight="1" x14ac:dyDescent="0.2">
      <c r="A10" s="1073"/>
      <c r="B10" s="133" t="s">
        <v>1368</v>
      </c>
      <c r="C10" s="1053">
        <v>5</v>
      </c>
      <c r="D10" s="1051">
        <v>0</v>
      </c>
      <c r="E10" s="1052">
        <f t="shared" si="1"/>
        <v>5</v>
      </c>
      <c r="F10" s="1053">
        <v>5</v>
      </c>
      <c r="G10" s="1053">
        <v>0</v>
      </c>
      <c r="H10" s="1052">
        <f t="shared" si="2"/>
        <v>5</v>
      </c>
      <c r="I10" s="1052">
        <v>5</v>
      </c>
      <c r="J10" s="1052"/>
      <c r="K10" s="1054">
        <f t="shared" si="0"/>
        <v>5</v>
      </c>
    </row>
    <row r="11" spans="1:11" ht="15" customHeight="1" x14ac:dyDescent="0.2">
      <c r="A11" s="1073" t="s">
        <v>1369</v>
      </c>
      <c r="B11" s="133" t="s">
        <v>1370</v>
      </c>
      <c r="C11" s="1053">
        <v>29</v>
      </c>
      <c r="D11" s="1051">
        <v>5</v>
      </c>
      <c r="E11" s="1052">
        <f t="shared" si="1"/>
        <v>34</v>
      </c>
      <c r="F11" s="1053">
        <v>29</v>
      </c>
      <c r="G11" s="1053">
        <v>5</v>
      </c>
      <c r="H11" s="1052">
        <f t="shared" si="2"/>
        <v>34</v>
      </c>
      <c r="I11" s="1052">
        <v>25</v>
      </c>
      <c r="J11" s="1052">
        <v>5</v>
      </c>
      <c r="K11" s="1054">
        <f t="shared" si="0"/>
        <v>30</v>
      </c>
    </row>
    <row r="12" spans="1:11" ht="15" customHeight="1" x14ac:dyDescent="0.2">
      <c r="A12" s="1073" t="s">
        <v>1371</v>
      </c>
      <c r="B12" s="133" t="s">
        <v>1396</v>
      </c>
      <c r="C12" s="1053">
        <v>31</v>
      </c>
      <c r="D12" s="1053">
        <v>0</v>
      </c>
      <c r="E12" s="1052">
        <f t="shared" si="1"/>
        <v>31</v>
      </c>
      <c r="F12" s="1053">
        <v>31</v>
      </c>
      <c r="G12" s="1053">
        <v>0</v>
      </c>
      <c r="H12" s="1052">
        <f t="shared" si="2"/>
        <v>31</v>
      </c>
      <c r="I12" s="1052">
        <v>31</v>
      </c>
      <c r="J12" s="1052"/>
      <c r="K12" s="1054">
        <f t="shared" si="0"/>
        <v>31</v>
      </c>
    </row>
    <row r="13" spans="1:11" ht="15" customHeight="1" x14ac:dyDescent="0.2">
      <c r="A13" s="1073" t="s">
        <v>1372</v>
      </c>
      <c r="B13" s="133" t="s">
        <v>1397</v>
      </c>
      <c r="C13" s="1053">
        <v>17.5</v>
      </c>
      <c r="D13" s="1053">
        <v>0</v>
      </c>
      <c r="E13" s="1052">
        <f t="shared" si="1"/>
        <v>17.5</v>
      </c>
      <c r="F13" s="1053">
        <v>17.5</v>
      </c>
      <c r="G13" s="1053">
        <v>0</v>
      </c>
      <c r="H13" s="1052">
        <f t="shared" si="2"/>
        <v>17.5</v>
      </c>
      <c r="I13" s="1052">
        <v>15</v>
      </c>
      <c r="J13" s="1052"/>
      <c r="K13" s="1054">
        <f t="shared" si="0"/>
        <v>15</v>
      </c>
    </row>
    <row r="14" spans="1:11" ht="15" customHeight="1" x14ac:dyDescent="0.2">
      <c r="A14" s="1077"/>
      <c r="B14" s="132" t="s">
        <v>1373</v>
      </c>
      <c r="C14" s="1053">
        <v>0</v>
      </c>
      <c r="D14" s="1053">
        <v>4.5</v>
      </c>
      <c r="E14" s="1052">
        <f t="shared" si="1"/>
        <v>4.5</v>
      </c>
      <c r="F14" s="1053">
        <v>0</v>
      </c>
      <c r="G14" s="1053">
        <v>4.5</v>
      </c>
      <c r="H14" s="1052">
        <f t="shared" si="2"/>
        <v>4.5</v>
      </c>
      <c r="I14" s="1052"/>
      <c r="J14" s="1052">
        <v>3</v>
      </c>
      <c r="K14" s="1054">
        <f t="shared" si="0"/>
        <v>3</v>
      </c>
    </row>
    <row r="15" spans="1:11" ht="15" customHeight="1" x14ac:dyDescent="0.2">
      <c r="A15" s="1077" t="s">
        <v>1374</v>
      </c>
      <c r="B15" s="133" t="s">
        <v>1375</v>
      </c>
      <c r="C15" s="1053">
        <v>9</v>
      </c>
      <c r="D15" s="1053">
        <v>0</v>
      </c>
      <c r="E15" s="1052">
        <f t="shared" si="1"/>
        <v>9</v>
      </c>
      <c r="F15" s="1053">
        <v>9</v>
      </c>
      <c r="G15" s="1053">
        <v>0</v>
      </c>
      <c r="H15" s="1052">
        <f t="shared" si="2"/>
        <v>9</v>
      </c>
      <c r="I15" s="1052">
        <v>9</v>
      </c>
      <c r="J15" s="1052"/>
      <c r="K15" s="1054">
        <f t="shared" si="0"/>
        <v>9</v>
      </c>
    </row>
    <row r="16" spans="1:11" ht="15" customHeight="1" thickBot="1" x14ac:dyDescent="0.25">
      <c r="A16" s="1068"/>
      <c r="B16" s="169" t="s">
        <v>1376</v>
      </c>
      <c r="C16" s="1055">
        <v>25</v>
      </c>
      <c r="D16" s="1055">
        <v>0</v>
      </c>
      <c r="E16" s="1056">
        <f t="shared" si="1"/>
        <v>25</v>
      </c>
      <c r="F16" s="1057">
        <v>25</v>
      </c>
      <c r="G16" s="1057">
        <v>0</v>
      </c>
      <c r="H16" s="1056">
        <f t="shared" si="2"/>
        <v>25</v>
      </c>
      <c r="I16" s="1056">
        <v>24</v>
      </c>
      <c r="J16" s="1056"/>
      <c r="K16" s="1058">
        <f t="shared" si="0"/>
        <v>24</v>
      </c>
    </row>
    <row r="17" spans="1:15" ht="13.5" thickBot="1" x14ac:dyDescent="0.25">
      <c r="A17" s="1078"/>
      <c r="B17" s="169" t="s">
        <v>1377</v>
      </c>
      <c r="C17" s="1055">
        <v>10</v>
      </c>
      <c r="D17" s="1055"/>
      <c r="E17" s="1059">
        <f t="shared" si="1"/>
        <v>10</v>
      </c>
      <c r="F17" s="1055">
        <v>10</v>
      </c>
      <c r="G17" s="1055"/>
      <c r="H17" s="1059">
        <f t="shared" si="2"/>
        <v>10</v>
      </c>
      <c r="I17" s="1060">
        <v>7</v>
      </c>
      <c r="J17" s="1060"/>
      <c r="K17" s="1061">
        <f t="shared" si="0"/>
        <v>7</v>
      </c>
    </row>
    <row r="18" spans="1:15" ht="30" customHeight="1" thickBot="1" x14ac:dyDescent="0.25">
      <c r="A18" s="1062"/>
      <c r="B18" s="1079" t="s">
        <v>558</v>
      </c>
      <c r="C18" s="1063">
        <f>SUM(C5:C17)</f>
        <v>200.5</v>
      </c>
      <c r="D18" s="1063">
        <f>SUM(D5:D17)</f>
        <v>35.5</v>
      </c>
      <c r="E18" s="1064">
        <f>SUM(E5:E17)</f>
        <v>236</v>
      </c>
      <c r="F18" s="1063">
        <f t="shared" ref="F18:K18" si="3">SUM(F5:F17)</f>
        <v>209.5</v>
      </c>
      <c r="G18" s="1063">
        <f t="shared" si="3"/>
        <v>35.5</v>
      </c>
      <c r="H18" s="1064">
        <f t="shared" si="3"/>
        <v>245</v>
      </c>
      <c r="I18" s="1064">
        <f t="shared" si="3"/>
        <v>177</v>
      </c>
      <c r="J18" s="1064">
        <f t="shared" si="3"/>
        <v>36</v>
      </c>
      <c r="K18" s="1061">
        <f t="shared" si="3"/>
        <v>213</v>
      </c>
    </row>
    <row r="19" spans="1:15" ht="45" customHeight="1" thickBot="1" x14ac:dyDescent="0.25">
      <c r="A19" s="1062" t="s">
        <v>1378</v>
      </c>
      <c r="B19" s="55" t="s">
        <v>1379</v>
      </c>
      <c r="C19" s="1063">
        <v>302</v>
      </c>
      <c r="D19" s="1063"/>
      <c r="E19" s="1064">
        <f>SUM(C19:D19)</f>
        <v>302</v>
      </c>
      <c r="F19" s="1063">
        <v>302</v>
      </c>
      <c r="G19" s="1063"/>
      <c r="H19" s="1064">
        <f>SUM(F19:G19)</f>
        <v>302</v>
      </c>
      <c r="I19" s="1064">
        <v>220</v>
      </c>
      <c r="J19" s="1064"/>
      <c r="K19" s="1061">
        <f>SUM(I19:J19)</f>
        <v>220</v>
      </c>
    </row>
    <row r="20" spans="1:15" ht="30" customHeight="1" thickBot="1" x14ac:dyDescent="0.25">
      <c r="A20" s="1062" t="s">
        <v>1380</v>
      </c>
      <c r="B20" s="55" t="s">
        <v>1381</v>
      </c>
      <c r="C20" s="1063">
        <v>181</v>
      </c>
      <c r="D20" s="1063">
        <v>6</v>
      </c>
      <c r="E20" s="1064">
        <f>SUM(C20:D20)</f>
        <v>187</v>
      </c>
      <c r="F20" s="1063">
        <v>190</v>
      </c>
      <c r="G20" s="1063">
        <v>7</v>
      </c>
      <c r="H20" s="1064">
        <f>SUM(F20:G20)</f>
        <v>197</v>
      </c>
      <c r="I20" s="1064">
        <v>175</v>
      </c>
      <c r="J20" s="1064">
        <v>6</v>
      </c>
      <c r="K20" s="1061">
        <f>SUM(I20:J20)</f>
        <v>181</v>
      </c>
    </row>
    <row r="21" spans="1:15" s="151" customFormat="1" ht="30" customHeight="1" thickBot="1" x14ac:dyDescent="0.25">
      <c r="A21" s="1062" t="s">
        <v>1382</v>
      </c>
      <c r="B21" s="55" t="s">
        <v>1383</v>
      </c>
      <c r="C21" s="1063">
        <v>208</v>
      </c>
      <c r="D21" s="1063">
        <v>0</v>
      </c>
      <c r="E21" s="1064">
        <f>SUM(C21:D21)</f>
        <v>208</v>
      </c>
      <c r="F21" s="1063">
        <v>208</v>
      </c>
      <c r="G21" s="1063">
        <v>0</v>
      </c>
      <c r="H21" s="1064">
        <f>SUM(F21:G21)</f>
        <v>208</v>
      </c>
      <c r="I21" s="1064">
        <v>203</v>
      </c>
      <c r="J21" s="1064"/>
      <c r="K21" s="1061">
        <f>SUM(I21:J21)</f>
        <v>203</v>
      </c>
    </row>
    <row r="22" spans="1:15" s="151" customFormat="1" ht="15" customHeight="1" thickBot="1" x14ac:dyDescent="0.25">
      <c r="A22" s="1065"/>
      <c r="B22" s="55" t="s">
        <v>1384</v>
      </c>
      <c r="C22" s="1063">
        <v>67</v>
      </c>
      <c r="D22" s="1063">
        <v>0</v>
      </c>
      <c r="E22" s="1064">
        <f>SUM(C22:D22)</f>
        <v>67</v>
      </c>
      <c r="F22" s="1063">
        <v>67</v>
      </c>
      <c r="G22" s="1063">
        <v>0</v>
      </c>
      <c r="H22" s="1064">
        <f>SUM(F22:G22)</f>
        <v>67</v>
      </c>
      <c r="I22" s="1064">
        <v>63</v>
      </c>
      <c r="J22" s="1064"/>
      <c r="K22" s="1061">
        <f>SUM(I22:J22)</f>
        <v>63</v>
      </c>
    </row>
    <row r="23" spans="1:15" s="151" customFormat="1" ht="26.25" thickBot="1" x14ac:dyDescent="0.25">
      <c r="A23" s="1065"/>
      <c r="B23" s="55" t="s">
        <v>1398</v>
      </c>
      <c r="C23" s="1063">
        <f>SUM(C21:C22)</f>
        <v>275</v>
      </c>
      <c r="D23" s="1063">
        <f t="shared" ref="D23:K23" si="4">SUM(D21:D22)</f>
        <v>0</v>
      </c>
      <c r="E23" s="1064">
        <f t="shared" si="4"/>
        <v>275</v>
      </c>
      <c r="F23" s="1063">
        <f t="shared" si="4"/>
        <v>275</v>
      </c>
      <c r="G23" s="1063">
        <f t="shared" si="4"/>
        <v>0</v>
      </c>
      <c r="H23" s="1064">
        <f t="shared" si="4"/>
        <v>275</v>
      </c>
      <c r="I23" s="1064">
        <f t="shared" si="4"/>
        <v>266</v>
      </c>
      <c r="J23" s="1064">
        <f t="shared" si="4"/>
        <v>0</v>
      </c>
      <c r="K23" s="1061">
        <f t="shared" si="4"/>
        <v>266</v>
      </c>
    </row>
    <row r="24" spans="1:15" s="151" customFormat="1" ht="13.5" thickBot="1" x14ac:dyDescent="0.25">
      <c r="A24" s="1080" t="e">
        <f t="shared" ref="A24" si="5">SUM(A3+A18+A19+A20+A23)</f>
        <v>#VALUE!</v>
      </c>
      <c r="B24" s="55" t="s">
        <v>950</v>
      </c>
      <c r="C24" s="1063">
        <f>SUM(C3+C18+C19+C20+C23)</f>
        <v>1233.5</v>
      </c>
      <c r="D24" s="1063">
        <f t="shared" ref="D24:K24" si="6">SUM(D3+D18+D19+D20+D23)</f>
        <v>41.5</v>
      </c>
      <c r="E24" s="1064">
        <f t="shared" si="6"/>
        <v>1275</v>
      </c>
      <c r="F24" s="1063">
        <f t="shared" si="6"/>
        <v>1251.5</v>
      </c>
      <c r="G24" s="1063">
        <f>SUM(G3+G18+G19+G20+G23)</f>
        <v>44.5</v>
      </c>
      <c r="H24" s="1064">
        <f>SUM(H3+H18+H19+H20+H23)</f>
        <v>1296</v>
      </c>
      <c r="I24" s="1064">
        <f t="shared" si="6"/>
        <v>1084</v>
      </c>
      <c r="J24" s="1064">
        <f t="shared" si="6"/>
        <v>44</v>
      </c>
      <c r="K24" s="1061">
        <f t="shared" si="6"/>
        <v>1128</v>
      </c>
    </row>
    <row r="25" spans="1:15" s="151" customFormat="1" ht="15" customHeight="1" thickBot="1" x14ac:dyDescent="0.25">
      <c r="A25" s="1062" t="s">
        <v>1385</v>
      </c>
      <c r="B25" s="55" t="s">
        <v>1399</v>
      </c>
      <c r="C25" s="1063">
        <v>3</v>
      </c>
      <c r="D25" s="1063"/>
      <c r="E25" s="1064">
        <f t="shared" ref="E25" si="7">C25+D25</f>
        <v>3</v>
      </c>
      <c r="F25" s="1063">
        <v>3</v>
      </c>
      <c r="G25" s="1063">
        <v>0</v>
      </c>
      <c r="H25" s="1064">
        <f t="shared" ref="H25" si="8">F25+G25</f>
        <v>3</v>
      </c>
      <c r="I25" s="1064">
        <v>3</v>
      </c>
      <c r="J25" s="1064">
        <v>0</v>
      </c>
      <c r="K25" s="1061">
        <f t="shared" ref="K25" si="9">+I25+J25</f>
        <v>3</v>
      </c>
    </row>
    <row r="26" spans="1:15" s="151" customFormat="1" ht="15" customHeight="1" x14ac:dyDescent="0.2">
      <c r="A26" s="1073"/>
      <c r="B26" s="162" t="s">
        <v>1386</v>
      </c>
      <c r="C26" s="1051">
        <f>SUM(C28:C32)</f>
        <v>46</v>
      </c>
      <c r="D26" s="1051">
        <f t="shared" ref="D26:K26" si="10">SUM(D28:D32)</f>
        <v>0</v>
      </c>
      <c r="E26" s="1059">
        <f t="shared" si="10"/>
        <v>46</v>
      </c>
      <c r="F26" s="1051">
        <f t="shared" si="10"/>
        <v>46</v>
      </c>
      <c r="G26" s="1051">
        <f t="shared" si="10"/>
        <v>0</v>
      </c>
      <c r="H26" s="1059">
        <f t="shared" si="10"/>
        <v>46</v>
      </c>
      <c r="I26" s="1059">
        <f t="shared" si="10"/>
        <v>40</v>
      </c>
      <c r="J26" s="1059">
        <f t="shared" si="10"/>
        <v>0</v>
      </c>
      <c r="K26" s="1081">
        <f t="shared" si="10"/>
        <v>40</v>
      </c>
    </row>
    <row r="27" spans="1:15" s="151" customFormat="1" ht="15" customHeight="1" x14ac:dyDescent="0.2">
      <c r="A27" s="1073"/>
      <c r="B27" s="162" t="s">
        <v>1387</v>
      </c>
      <c r="C27" s="1051"/>
      <c r="D27" s="1051"/>
      <c r="E27" s="1059"/>
      <c r="F27" s="1051"/>
      <c r="G27" s="1051"/>
      <c r="H27" s="1059"/>
      <c r="I27" s="1051"/>
      <c r="J27" s="1059"/>
      <c r="K27" s="1066"/>
      <c r="M27" s="131"/>
      <c r="N27" s="131"/>
      <c r="O27" s="131"/>
    </row>
    <row r="28" spans="1:15" ht="15" customHeight="1" x14ac:dyDescent="0.2">
      <c r="A28" s="1073"/>
      <c r="B28" s="21" t="s">
        <v>1388</v>
      </c>
      <c r="C28" s="1051">
        <v>26</v>
      </c>
      <c r="D28" s="1051"/>
      <c r="E28" s="1051">
        <f t="shared" ref="E28:E34" si="11">C28+D28</f>
        <v>26</v>
      </c>
      <c r="F28" s="1051">
        <v>26</v>
      </c>
      <c r="G28" s="1051"/>
      <c r="H28" s="1051">
        <f t="shared" ref="H28:H34" si="12">F28+G28</f>
        <v>26</v>
      </c>
      <c r="I28" s="1051">
        <v>26</v>
      </c>
      <c r="J28" s="1051">
        <v>0</v>
      </c>
      <c r="K28" s="1066">
        <f t="shared" ref="K28:K34" si="13">+I28+J28</f>
        <v>26</v>
      </c>
      <c r="M28" s="151"/>
      <c r="N28" s="151"/>
      <c r="O28" s="151"/>
    </row>
    <row r="29" spans="1:15" s="151" customFormat="1" ht="15" customHeight="1" x14ac:dyDescent="0.2">
      <c r="A29" s="1073"/>
      <c r="B29" s="21" t="s">
        <v>1389</v>
      </c>
      <c r="C29" s="1051">
        <v>7</v>
      </c>
      <c r="D29" s="1051"/>
      <c r="E29" s="1051">
        <f t="shared" si="11"/>
        <v>7</v>
      </c>
      <c r="F29" s="1051">
        <v>7</v>
      </c>
      <c r="G29" s="1051"/>
      <c r="H29" s="1051">
        <f t="shared" si="12"/>
        <v>7</v>
      </c>
      <c r="I29" s="1051">
        <v>1</v>
      </c>
      <c r="J29" s="1051">
        <v>0</v>
      </c>
      <c r="K29" s="1066">
        <f t="shared" si="13"/>
        <v>1</v>
      </c>
    </row>
    <row r="30" spans="1:15" s="151" customFormat="1" ht="30" customHeight="1" x14ac:dyDescent="0.2">
      <c r="A30" s="1073"/>
      <c r="B30" s="21" t="s">
        <v>1357</v>
      </c>
      <c r="C30" s="1051">
        <v>0</v>
      </c>
      <c r="D30" s="1051"/>
      <c r="E30" s="1051">
        <f t="shared" si="11"/>
        <v>0</v>
      </c>
      <c r="F30" s="1051">
        <v>0</v>
      </c>
      <c r="G30" s="1051"/>
      <c r="H30" s="1051">
        <f t="shared" si="12"/>
        <v>0</v>
      </c>
      <c r="I30" s="1051">
        <v>0</v>
      </c>
      <c r="J30" s="1051"/>
      <c r="K30" s="1066">
        <f t="shared" si="13"/>
        <v>0</v>
      </c>
    </row>
    <row r="31" spans="1:15" s="151" customFormat="1" ht="30" customHeight="1" x14ac:dyDescent="0.2">
      <c r="A31" s="1073"/>
      <c r="B31" s="21" t="s">
        <v>1390</v>
      </c>
      <c r="C31" s="1051">
        <v>0</v>
      </c>
      <c r="D31" s="1051"/>
      <c r="E31" s="1051">
        <f t="shared" si="11"/>
        <v>0</v>
      </c>
      <c r="F31" s="1051">
        <v>0</v>
      </c>
      <c r="G31" s="1051"/>
      <c r="H31" s="1051">
        <f t="shared" si="12"/>
        <v>0</v>
      </c>
      <c r="I31" s="1051">
        <v>0</v>
      </c>
      <c r="J31" s="1051">
        <v>0</v>
      </c>
      <c r="K31" s="1066">
        <f t="shared" si="13"/>
        <v>0</v>
      </c>
    </row>
    <row r="32" spans="1:15" s="151" customFormat="1" ht="30" customHeight="1" thickBot="1" x14ac:dyDescent="0.25">
      <c r="A32" s="1073"/>
      <c r="B32" s="21" t="s">
        <v>1391</v>
      </c>
      <c r="C32" s="1051">
        <v>13</v>
      </c>
      <c r="D32" s="1051"/>
      <c r="E32" s="1051">
        <f t="shared" si="11"/>
        <v>13</v>
      </c>
      <c r="F32" s="1051">
        <v>13</v>
      </c>
      <c r="G32" s="1051"/>
      <c r="H32" s="1051">
        <f t="shared" si="12"/>
        <v>13</v>
      </c>
      <c r="I32" s="1051">
        <v>13</v>
      </c>
      <c r="J32" s="1051">
        <v>0</v>
      </c>
      <c r="K32" s="1066">
        <f t="shared" si="13"/>
        <v>13</v>
      </c>
    </row>
    <row r="33" spans="1:15" s="151" customFormat="1" ht="30" customHeight="1" thickBot="1" x14ac:dyDescent="0.25">
      <c r="A33" s="1065"/>
      <c r="B33" s="55" t="s">
        <v>1392</v>
      </c>
      <c r="C33" s="1063">
        <f>SUM(C34)</f>
        <v>0</v>
      </c>
      <c r="D33" s="1063">
        <f t="shared" ref="D33:J33" si="14">SUM(D34)</f>
        <v>0</v>
      </c>
      <c r="E33" s="1064">
        <f>SUM(C33:D33)</f>
        <v>0</v>
      </c>
      <c r="F33" s="1063">
        <v>0</v>
      </c>
      <c r="G33" s="1063">
        <f t="shared" si="14"/>
        <v>0</v>
      </c>
      <c r="H33" s="1064">
        <f>SUM(F33:G33)</f>
        <v>0</v>
      </c>
      <c r="I33" s="1064">
        <v>0</v>
      </c>
      <c r="J33" s="1063">
        <f t="shared" si="14"/>
        <v>0</v>
      </c>
      <c r="K33" s="1061">
        <f>SUM(I33:J33)</f>
        <v>0</v>
      </c>
      <c r="M33" s="131"/>
      <c r="N33" s="131"/>
      <c r="O33" s="131"/>
    </row>
    <row r="34" spans="1:15" ht="14.25" thickBot="1" x14ac:dyDescent="0.3">
      <c r="A34" s="1082"/>
      <c r="B34" s="1083" t="s">
        <v>1400</v>
      </c>
      <c r="C34" s="1045">
        <v>0</v>
      </c>
      <c r="D34" s="1063">
        <v>0</v>
      </c>
      <c r="E34" s="1045">
        <f t="shared" si="11"/>
        <v>0</v>
      </c>
      <c r="F34" s="1045">
        <v>0</v>
      </c>
      <c r="G34" s="1063">
        <v>0</v>
      </c>
      <c r="H34" s="1045">
        <f t="shared" si="12"/>
        <v>0</v>
      </c>
      <c r="I34" s="1045">
        <v>0</v>
      </c>
      <c r="J34" s="1063">
        <v>0</v>
      </c>
      <c r="K34" s="1067">
        <f t="shared" si="13"/>
        <v>0</v>
      </c>
      <c r="M34" s="1084"/>
      <c r="N34" s="1084"/>
      <c r="O34" s="1084"/>
    </row>
    <row r="35" spans="1:15" s="1084" customFormat="1" ht="14.25" thickBot="1" x14ac:dyDescent="0.3">
      <c r="A35" s="1085"/>
      <c r="B35" s="1086" t="s">
        <v>1393</v>
      </c>
      <c r="C35" s="1087">
        <f t="shared" ref="C35:K35" si="15">SUM(C24+C25+C33)</f>
        <v>1236.5</v>
      </c>
      <c r="D35" s="1063">
        <f t="shared" si="15"/>
        <v>41.5</v>
      </c>
      <c r="E35" s="1088">
        <f t="shared" si="15"/>
        <v>1278</v>
      </c>
      <c r="F35" s="1087">
        <f t="shared" si="15"/>
        <v>1254.5</v>
      </c>
      <c r="G35" s="1063">
        <f t="shared" si="15"/>
        <v>44.5</v>
      </c>
      <c r="H35" s="1088">
        <f t="shared" si="15"/>
        <v>1299</v>
      </c>
      <c r="I35" s="1088">
        <f t="shared" si="15"/>
        <v>1087</v>
      </c>
      <c r="J35" s="1064">
        <f t="shared" si="15"/>
        <v>44</v>
      </c>
      <c r="K35" s="1089">
        <f t="shared" si="15"/>
        <v>1131</v>
      </c>
      <c r="M35" s="131"/>
      <c r="N35" s="131"/>
      <c r="O35" s="131"/>
    </row>
    <row r="36" spans="1:15" ht="13.5" thickBot="1" x14ac:dyDescent="0.25">
      <c r="A36" s="1068"/>
      <c r="B36" s="982" t="s">
        <v>1394</v>
      </c>
      <c r="C36" s="1057">
        <f t="shared" ref="C36:K36" si="16">SUM(C35+C26)</f>
        <v>1282.5</v>
      </c>
      <c r="D36" s="1063">
        <f t="shared" si="16"/>
        <v>41.5</v>
      </c>
      <c r="E36" s="1056">
        <f t="shared" si="16"/>
        <v>1324</v>
      </c>
      <c r="F36" s="1057">
        <f t="shared" si="16"/>
        <v>1300.5</v>
      </c>
      <c r="G36" s="1063">
        <f t="shared" si="16"/>
        <v>44.5</v>
      </c>
      <c r="H36" s="1056">
        <f t="shared" si="16"/>
        <v>1345</v>
      </c>
      <c r="I36" s="1056">
        <f t="shared" si="16"/>
        <v>1127</v>
      </c>
      <c r="J36" s="1064">
        <f t="shared" si="16"/>
        <v>44</v>
      </c>
      <c r="K36" s="1069">
        <f t="shared" si="16"/>
        <v>1171</v>
      </c>
    </row>
    <row r="38" spans="1:15" x14ac:dyDescent="0.2">
      <c r="A38" s="1070" t="e">
        <f>SUM(A24+A25+A26+A33)</f>
        <v>#VALUE!</v>
      </c>
    </row>
    <row r="39" spans="1:15" x14ac:dyDescent="0.2">
      <c r="A39" s="1070" t="e">
        <f>SUM(A35-A38)</f>
        <v>#VALUE!</v>
      </c>
    </row>
    <row r="49" spans="1:10" s="131" customFormat="1" x14ac:dyDescent="0.2">
      <c r="A49" s="1009"/>
      <c r="B49" s="1009"/>
      <c r="C49" s="1070"/>
      <c r="D49" s="1070"/>
      <c r="E49" s="1070"/>
      <c r="F49" s="1070"/>
      <c r="G49" s="1070"/>
      <c r="H49" s="1070"/>
      <c r="I49" s="1070"/>
      <c r="J49" s="1070"/>
    </row>
    <row r="50" spans="1:10" s="131" customFormat="1" x14ac:dyDescent="0.2">
      <c r="A50" s="1009"/>
      <c r="B50" s="1009"/>
      <c r="C50" s="1070"/>
      <c r="D50" s="1070"/>
      <c r="E50" s="1070"/>
      <c r="F50" s="1070"/>
      <c r="G50" s="1070"/>
      <c r="H50" s="1070"/>
      <c r="I50" s="1070"/>
      <c r="J50" s="1070"/>
    </row>
    <row r="51" spans="1:10" s="131" customFormat="1" x14ac:dyDescent="0.2">
      <c r="A51" s="1009"/>
      <c r="B51" s="1009"/>
      <c r="C51" s="1070"/>
      <c r="D51" s="1070"/>
      <c r="E51" s="1070"/>
      <c r="F51" s="1070"/>
      <c r="G51" s="1070"/>
      <c r="H51" s="1070"/>
      <c r="I51" s="1070"/>
      <c r="J51" s="1070"/>
    </row>
    <row r="52" spans="1:10" s="131" customFormat="1" x14ac:dyDescent="0.2">
      <c r="A52" s="1009"/>
      <c r="B52" s="1009"/>
      <c r="C52" s="1070"/>
      <c r="D52" s="1070"/>
      <c r="E52" s="1070"/>
      <c r="F52" s="1070"/>
      <c r="G52" s="1070"/>
      <c r="H52" s="1070"/>
      <c r="I52" s="1070"/>
      <c r="J52" s="1070"/>
    </row>
    <row r="53" spans="1:10" s="131" customFormat="1" x14ac:dyDescent="0.2">
      <c r="A53" s="1009"/>
      <c r="B53" s="1009"/>
      <c r="C53" s="1070"/>
      <c r="D53" s="1070"/>
      <c r="E53" s="1070"/>
      <c r="F53" s="1070"/>
      <c r="G53" s="1070"/>
      <c r="H53" s="1070"/>
      <c r="I53" s="1070"/>
      <c r="J53" s="1070"/>
    </row>
    <row r="54" spans="1:10" s="131" customFormat="1" x14ac:dyDescent="0.2">
      <c r="A54" s="1009"/>
      <c r="B54" s="1009"/>
      <c r="C54" s="1070"/>
      <c r="D54" s="1070"/>
      <c r="E54" s="1070"/>
      <c r="F54" s="1070"/>
      <c r="G54" s="1070"/>
      <c r="H54" s="1070"/>
      <c r="I54" s="1070"/>
      <c r="J54" s="1070"/>
    </row>
    <row r="55" spans="1:10" s="131" customFormat="1" x14ac:dyDescent="0.2">
      <c r="A55" s="1009"/>
      <c r="B55" s="1009"/>
      <c r="C55" s="1070"/>
      <c r="D55" s="1070"/>
      <c r="E55" s="1070"/>
      <c r="F55" s="1070"/>
      <c r="G55" s="1070"/>
      <c r="H55" s="1070"/>
      <c r="I55" s="1070"/>
      <c r="J55" s="1070"/>
    </row>
    <row r="56" spans="1:10" s="131" customFormat="1" x14ac:dyDescent="0.2">
      <c r="A56" s="1009"/>
      <c r="B56" s="1009"/>
      <c r="C56" s="1070"/>
      <c r="D56" s="1070"/>
      <c r="E56" s="1070"/>
      <c r="F56" s="1070"/>
      <c r="G56" s="1070"/>
      <c r="H56" s="1070"/>
      <c r="I56" s="1070"/>
      <c r="J56" s="1070"/>
    </row>
    <row r="57" spans="1:10" s="131" customFormat="1" x14ac:dyDescent="0.2">
      <c r="A57" s="1009"/>
      <c r="B57" s="1009"/>
      <c r="C57" s="1070"/>
      <c r="D57" s="1070"/>
      <c r="E57" s="1070"/>
      <c r="F57" s="1070"/>
      <c r="G57" s="1070"/>
      <c r="H57" s="1070"/>
      <c r="I57" s="1070"/>
      <c r="J57" s="1070"/>
    </row>
    <row r="58" spans="1:10" s="131" customFormat="1" x14ac:dyDescent="0.2">
      <c r="A58" s="1009"/>
      <c r="B58" s="1009"/>
      <c r="C58" s="1070"/>
      <c r="D58" s="1070"/>
      <c r="E58" s="1070"/>
      <c r="F58" s="1070"/>
      <c r="G58" s="1070"/>
      <c r="H58" s="1070"/>
      <c r="I58" s="1070"/>
      <c r="J58" s="1070"/>
    </row>
    <row r="59" spans="1:10" s="131" customFormat="1" x14ac:dyDescent="0.2">
      <c r="A59" s="1009"/>
      <c r="B59" s="1009"/>
      <c r="C59" s="1070"/>
      <c r="D59" s="1070"/>
      <c r="E59" s="1070"/>
      <c r="F59" s="1070"/>
      <c r="G59" s="1070"/>
      <c r="H59" s="1070"/>
      <c r="I59" s="1070"/>
      <c r="J59" s="1070"/>
    </row>
    <row r="60" spans="1:10" s="131" customFormat="1" x14ac:dyDescent="0.2">
      <c r="A60" s="1009"/>
      <c r="B60" s="1009"/>
      <c r="C60" s="1070"/>
      <c r="D60" s="1070"/>
      <c r="E60" s="1070"/>
      <c r="F60" s="1070"/>
      <c r="G60" s="1070"/>
      <c r="H60" s="1070"/>
      <c r="I60" s="1070"/>
      <c r="J60" s="1070"/>
    </row>
    <row r="61" spans="1:10" s="131" customFormat="1" x14ac:dyDescent="0.2">
      <c r="A61" s="1009"/>
      <c r="B61" s="1009"/>
      <c r="C61" s="1070"/>
      <c r="D61" s="1070"/>
      <c r="E61" s="1070"/>
      <c r="F61" s="1070"/>
      <c r="G61" s="1070"/>
      <c r="H61" s="1070"/>
      <c r="I61" s="1070"/>
      <c r="J61" s="1070"/>
    </row>
    <row r="62" spans="1:10" s="131" customFormat="1" x14ac:dyDescent="0.2">
      <c r="A62" s="1009"/>
      <c r="B62" s="1009"/>
      <c r="C62" s="1070"/>
      <c r="D62" s="1070"/>
      <c r="E62" s="1070"/>
      <c r="F62" s="1070"/>
      <c r="G62" s="1070"/>
      <c r="H62" s="1070"/>
      <c r="I62" s="1070"/>
      <c r="J62" s="1070"/>
    </row>
    <row r="63" spans="1:10" s="131" customFormat="1" x14ac:dyDescent="0.2">
      <c r="A63" s="1009"/>
      <c r="B63" s="1009"/>
      <c r="C63" s="1070"/>
      <c r="D63" s="1070"/>
      <c r="E63" s="1070"/>
      <c r="F63" s="1070"/>
      <c r="G63" s="1070"/>
      <c r="H63" s="1070"/>
      <c r="I63" s="1070"/>
      <c r="J63" s="1070"/>
    </row>
    <row r="64" spans="1:10" s="131" customFormat="1" x14ac:dyDescent="0.2">
      <c r="A64" s="1009"/>
      <c r="B64" s="1009"/>
      <c r="C64" s="1070"/>
      <c r="D64" s="1070"/>
      <c r="E64" s="1070"/>
      <c r="F64" s="1070"/>
      <c r="G64" s="1070"/>
      <c r="H64" s="1070"/>
      <c r="I64" s="1070"/>
      <c r="J64" s="1070"/>
    </row>
    <row r="65" spans="1:10" s="131" customFormat="1" x14ac:dyDescent="0.2">
      <c r="A65" s="1009"/>
      <c r="B65" s="1009"/>
      <c r="C65" s="1070"/>
      <c r="D65" s="1070"/>
      <c r="E65" s="1070"/>
      <c r="F65" s="1070"/>
      <c r="G65" s="1070"/>
      <c r="H65" s="1070"/>
      <c r="I65" s="1070"/>
      <c r="J65" s="1070"/>
    </row>
    <row r="66" spans="1:10" s="131" customFormat="1" x14ac:dyDescent="0.2">
      <c r="A66" s="1009"/>
      <c r="B66" s="1009"/>
      <c r="C66" s="1070"/>
      <c r="D66" s="1070"/>
      <c r="E66" s="1070"/>
      <c r="F66" s="1070"/>
      <c r="G66" s="1070"/>
      <c r="H66" s="1070"/>
      <c r="I66" s="1070"/>
      <c r="J66" s="1070"/>
    </row>
    <row r="67" spans="1:10" s="131" customFormat="1" x14ac:dyDescent="0.2">
      <c r="A67" s="1009"/>
      <c r="B67" s="1009"/>
      <c r="C67" s="1070"/>
      <c r="D67" s="1070"/>
      <c r="E67" s="1070"/>
      <c r="F67" s="1070"/>
      <c r="G67" s="1070"/>
      <c r="H67" s="1070"/>
      <c r="I67" s="1070"/>
      <c r="J67" s="1070"/>
    </row>
    <row r="68" spans="1:10" s="131" customFormat="1" x14ac:dyDescent="0.2">
      <c r="A68" s="1009"/>
      <c r="B68" s="1009"/>
      <c r="C68" s="1070"/>
      <c r="D68" s="1070"/>
      <c r="E68" s="1070"/>
      <c r="F68" s="1070"/>
      <c r="G68" s="1070"/>
      <c r="H68" s="1070"/>
      <c r="I68" s="1070"/>
      <c r="J68" s="1070"/>
    </row>
    <row r="69" spans="1:10" s="131" customFormat="1" x14ac:dyDescent="0.2">
      <c r="A69" s="1009"/>
      <c r="B69" s="1009"/>
      <c r="C69" s="1070"/>
      <c r="D69" s="1070"/>
      <c r="E69" s="1070"/>
      <c r="F69" s="1070"/>
      <c r="G69" s="1070"/>
      <c r="H69" s="1070"/>
      <c r="I69" s="1070"/>
      <c r="J69" s="1070"/>
    </row>
    <row r="70" spans="1:10" s="131" customFormat="1" x14ac:dyDescent="0.2">
      <c r="A70" s="1009"/>
      <c r="B70" s="1009"/>
      <c r="C70" s="1070"/>
      <c r="D70" s="1070"/>
      <c r="E70" s="1070"/>
      <c r="F70" s="1070"/>
      <c r="G70" s="1070"/>
      <c r="H70" s="1070"/>
      <c r="I70" s="1070"/>
      <c r="J70" s="1070"/>
    </row>
    <row r="71" spans="1:10" s="131" customFormat="1" x14ac:dyDescent="0.2">
      <c r="A71" s="1009"/>
      <c r="B71" s="1009"/>
      <c r="C71" s="1070"/>
      <c r="D71" s="1070"/>
      <c r="E71" s="1070"/>
      <c r="F71" s="1070"/>
      <c r="G71" s="1070"/>
      <c r="H71" s="1070"/>
      <c r="I71" s="1070"/>
      <c r="J71" s="1070"/>
    </row>
    <row r="72" spans="1:10" s="131" customFormat="1" x14ac:dyDescent="0.2">
      <c r="A72" s="1009"/>
      <c r="B72" s="1009"/>
      <c r="C72" s="1070"/>
      <c r="D72" s="1070"/>
      <c r="E72" s="1070"/>
      <c r="F72" s="1070"/>
      <c r="G72" s="1070"/>
      <c r="H72" s="1070"/>
      <c r="I72" s="1070"/>
      <c r="J72" s="1070"/>
    </row>
    <row r="73" spans="1:10" s="131" customFormat="1" x14ac:dyDescent="0.2">
      <c r="A73" s="1009"/>
      <c r="B73" s="1009"/>
      <c r="C73" s="1070"/>
      <c r="D73" s="1070"/>
      <c r="E73" s="1070"/>
      <c r="F73" s="1070"/>
      <c r="G73" s="1070"/>
      <c r="H73" s="1070"/>
      <c r="I73" s="1070"/>
      <c r="J73" s="1070"/>
    </row>
    <row r="74" spans="1:10" s="131" customFormat="1" x14ac:dyDescent="0.2">
      <c r="A74" s="1009"/>
      <c r="B74" s="1009"/>
      <c r="C74" s="1070"/>
      <c r="D74" s="1070"/>
      <c r="E74" s="1070"/>
      <c r="F74" s="1070"/>
      <c r="G74" s="1070"/>
      <c r="H74" s="1070"/>
      <c r="I74" s="1070"/>
      <c r="J74" s="1070"/>
    </row>
    <row r="75" spans="1:10" s="131" customFormat="1" x14ac:dyDescent="0.2">
      <c r="A75" s="1009"/>
      <c r="B75" s="1009"/>
      <c r="C75" s="1070"/>
      <c r="D75" s="1070"/>
      <c r="E75" s="1070"/>
      <c r="F75" s="1070"/>
      <c r="G75" s="1070"/>
      <c r="H75" s="1070"/>
      <c r="I75" s="1070"/>
      <c r="J75" s="1070"/>
    </row>
    <row r="76" spans="1:10" s="131" customFormat="1" x14ac:dyDescent="0.2">
      <c r="A76" s="1009"/>
      <c r="B76" s="1009"/>
      <c r="C76" s="1070"/>
      <c r="D76" s="1070"/>
      <c r="E76" s="1070"/>
      <c r="F76" s="1070"/>
      <c r="G76" s="1070"/>
      <c r="H76" s="1070"/>
      <c r="I76" s="1070"/>
      <c r="J76" s="1070"/>
    </row>
    <row r="77" spans="1:10" s="131" customFormat="1" x14ac:dyDescent="0.2">
      <c r="A77" s="1009"/>
      <c r="B77" s="1009"/>
      <c r="C77" s="1070"/>
      <c r="D77" s="1070"/>
      <c r="E77" s="1070"/>
      <c r="F77" s="1070"/>
      <c r="G77" s="1070"/>
      <c r="H77" s="1070"/>
      <c r="I77" s="1070"/>
      <c r="J77" s="1070"/>
    </row>
    <row r="78" spans="1:10" s="131" customFormat="1" x14ac:dyDescent="0.2">
      <c r="A78" s="1009"/>
      <c r="B78" s="1009"/>
      <c r="C78" s="1070"/>
      <c r="D78" s="1070"/>
      <c r="E78" s="1070"/>
      <c r="F78" s="1070"/>
      <c r="G78" s="1070"/>
      <c r="H78" s="1070"/>
      <c r="I78" s="1070"/>
      <c r="J78" s="1070"/>
    </row>
    <row r="79" spans="1:10" s="131" customFormat="1" x14ac:dyDescent="0.2">
      <c r="A79" s="1009"/>
      <c r="B79" s="1009"/>
      <c r="C79" s="1070"/>
      <c r="D79" s="1070"/>
      <c r="E79" s="1070"/>
      <c r="F79" s="1070"/>
      <c r="G79" s="1070"/>
      <c r="H79" s="1070"/>
      <c r="I79" s="1070"/>
      <c r="J79" s="1070"/>
    </row>
    <row r="80" spans="1:10" s="131" customFormat="1" x14ac:dyDescent="0.2">
      <c r="A80" s="1009"/>
      <c r="B80" s="1009"/>
      <c r="C80" s="1070"/>
      <c r="D80" s="1070"/>
      <c r="E80" s="1070"/>
      <c r="F80" s="1070"/>
      <c r="G80" s="1070"/>
      <c r="H80" s="1070"/>
      <c r="I80" s="1070"/>
      <c r="J80" s="1070"/>
    </row>
    <row r="81" spans="1:10" s="131" customFormat="1" x14ac:dyDescent="0.2">
      <c r="A81" s="1009"/>
      <c r="B81" s="1009"/>
      <c r="C81" s="1070"/>
      <c r="D81" s="1070"/>
      <c r="E81" s="1070"/>
      <c r="F81" s="1070"/>
      <c r="G81" s="1070"/>
      <c r="H81" s="1070"/>
      <c r="I81" s="1070"/>
      <c r="J81" s="1070"/>
    </row>
    <row r="82" spans="1:10" s="131" customFormat="1" x14ac:dyDescent="0.2">
      <c r="A82" s="1009"/>
      <c r="B82" s="1009"/>
      <c r="C82" s="1070"/>
      <c r="D82" s="1070"/>
      <c r="E82" s="1070"/>
      <c r="F82" s="1070"/>
      <c r="G82" s="1070"/>
      <c r="H82" s="1070"/>
      <c r="I82" s="1070"/>
      <c r="J82" s="1070"/>
    </row>
    <row r="83" spans="1:10" s="131" customFormat="1" x14ac:dyDescent="0.2">
      <c r="A83" s="1009"/>
      <c r="B83" s="1009"/>
      <c r="C83" s="1070"/>
      <c r="D83" s="1070"/>
      <c r="E83" s="1070"/>
      <c r="F83" s="1070"/>
      <c r="G83" s="1070"/>
      <c r="H83" s="1070"/>
      <c r="I83" s="1070"/>
      <c r="J83" s="1070"/>
    </row>
    <row r="84" spans="1:10" s="131" customFormat="1" x14ac:dyDescent="0.2">
      <c r="A84" s="1009"/>
      <c r="B84" s="1009"/>
      <c r="C84" s="1070"/>
      <c r="D84" s="1070"/>
      <c r="E84" s="1070"/>
      <c r="F84" s="1070"/>
      <c r="G84" s="1070"/>
      <c r="H84" s="1070"/>
      <c r="I84" s="1070"/>
      <c r="J84" s="1070"/>
    </row>
    <row r="85" spans="1:10" s="131" customFormat="1" x14ac:dyDescent="0.2">
      <c r="A85" s="1009"/>
      <c r="B85" s="1009"/>
      <c r="C85" s="1070"/>
      <c r="D85" s="1070"/>
      <c r="E85" s="1070"/>
      <c r="F85" s="1070"/>
      <c r="G85" s="1070"/>
      <c r="H85" s="1070"/>
      <c r="I85" s="1070"/>
      <c r="J85" s="1070"/>
    </row>
    <row r="86" spans="1:10" s="131" customFormat="1" x14ac:dyDescent="0.2">
      <c r="A86" s="1009"/>
      <c r="B86" s="1009"/>
      <c r="C86" s="1070"/>
      <c r="D86" s="1070"/>
      <c r="E86" s="1070"/>
      <c r="F86" s="1070"/>
      <c r="G86" s="1070"/>
      <c r="H86" s="1070"/>
      <c r="I86" s="1070"/>
      <c r="J86" s="1070"/>
    </row>
    <row r="87" spans="1:10" s="131" customFormat="1" x14ac:dyDescent="0.2">
      <c r="A87" s="1009"/>
      <c r="B87" s="1009"/>
      <c r="C87" s="1070"/>
      <c r="D87" s="1070"/>
      <c r="E87" s="1070"/>
      <c r="F87" s="1070"/>
      <c r="G87" s="1070"/>
      <c r="H87" s="1070"/>
      <c r="I87" s="1070"/>
      <c r="J87" s="1070"/>
    </row>
    <row r="88" spans="1:10" s="131" customFormat="1" x14ac:dyDescent="0.2">
      <c r="A88" s="1009"/>
      <c r="B88" s="1009"/>
      <c r="C88" s="1070"/>
      <c r="D88" s="1070"/>
      <c r="E88" s="1070"/>
      <c r="F88" s="1070"/>
      <c r="G88" s="1070"/>
      <c r="H88" s="1070"/>
      <c r="I88" s="1070"/>
      <c r="J88" s="1070"/>
    </row>
    <row r="89" spans="1:10" s="131" customFormat="1" x14ac:dyDescent="0.2">
      <c r="A89" s="1009"/>
      <c r="B89" s="1009"/>
      <c r="C89" s="1070"/>
      <c r="D89" s="1070"/>
      <c r="E89" s="1070"/>
      <c r="F89" s="1070"/>
      <c r="G89" s="1070"/>
      <c r="H89" s="1070"/>
      <c r="I89" s="1070"/>
      <c r="J89" s="1070"/>
    </row>
    <row r="90" spans="1:10" s="131" customFormat="1" x14ac:dyDescent="0.2">
      <c r="A90" s="1009"/>
      <c r="B90" s="1009"/>
      <c r="C90" s="1070"/>
      <c r="D90" s="1070"/>
      <c r="E90" s="1070"/>
      <c r="F90" s="1070"/>
      <c r="G90" s="1070"/>
      <c r="H90" s="1070"/>
      <c r="I90" s="1070"/>
      <c r="J90" s="1070"/>
    </row>
    <row r="91" spans="1:10" s="131" customFormat="1" x14ac:dyDescent="0.2">
      <c r="A91" s="1009"/>
      <c r="B91" s="1009"/>
      <c r="C91" s="1070"/>
      <c r="D91" s="1070"/>
      <c r="E91" s="1070"/>
      <c r="F91" s="1070"/>
      <c r="G91" s="1070"/>
      <c r="H91" s="1070"/>
      <c r="I91" s="1070"/>
      <c r="J91" s="1070"/>
    </row>
    <row r="92" spans="1:10" s="131" customFormat="1" x14ac:dyDescent="0.2">
      <c r="A92" s="1009"/>
      <c r="B92" s="1009"/>
      <c r="C92" s="1070"/>
      <c r="D92" s="1070"/>
      <c r="E92" s="1070"/>
      <c r="F92" s="1070"/>
      <c r="G92" s="1070"/>
      <c r="H92" s="1070"/>
      <c r="I92" s="1070"/>
      <c r="J92" s="1070"/>
    </row>
    <row r="93" spans="1:10" s="131" customFormat="1" x14ac:dyDescent="0.2">
      <c r="A93" s="1009"/>
      <c r="B93" s="1009"/>
      <c r="C93" s="1070"/>
      <c r="D93" s="1070"/>
      <c r="E93" s="1070"/>
      <c r="F93" s="1070"/>
      <c r="G93" s="1070"/>
      <c r="H93" s="1070"/>
      <c r="I93" s="1070"/>
      <c r="J93" s="1070"/>
    </row>
    <row r="94" spans="1:10" s="131" customFormat="1" x14ac:dyDescent="0.2">
      <c r="A94" s="1009"/>
      <c r="B94" s="1009"/>
      <c r="C94" s="1070"/>
      <c r="D94" s="1070"/>
      <c r="E94" s="1070"/>
      <c r="F94" s="1070"/>
      <c r="G94" s="1070"/>
      <c r="H94" s="1070"/>
      <c r="I94" s="1070"/>
      <c r="J94" s="1070"/>
    </row>
    <row r="95" spans="1:10" s="131" customFormat="1" x14ac:dyDescent="0.2">
      <c r="A95" s="1009"/>
      <c r="B95" s="1009"/>
      <c r="C95" s="1070"/>
      <c r="D95" s="1070"/>
      <c r="E95" s="1070"/>
      <c r="F95" s="1070"/>
      <c r="G95" s="1070"/>
      <c r="H95" s="1070"/>
      <c r="I95" s="1070"/>
      <c r="J95" s="1070"/>
    </row>
    <row r="96" spans="1:10" s="131" customFormat="1" x14ac:dyDescent="0.2">
      <c r="A96" s="1009"/>
      <c r="B96" s="1009"/>
      <c r="C96" s="1070"/>
      <c r="D96" s="1070"/>
      <c r="E96" s="1070"/>
      <c r="F96" s="1070"/>
      <c r="G96" s="1070"/>
      <c r="H96" s="1070"/>
      <c r="I96" s="1070"/>
      <c r="J96" s="1070"/>
    </row>
    <row r="97" spans="1:10" s="131" customFormat="1" x14ac:dyDescent="0.2">
      <c r="A97" s="1009"/>
      <c r="B97" s="1009"/>
      <c r="C97" s="1070"/>
      <c r="D97" s="1070"/>
      <c r="E97" s="1070"/>
      <c r="F97" s="1070"/>
      <c r="G97" s="1070"/>
      <c r="H97" s="1070"/>
      <c r="I97" s="1070"/>
      <c r="J97" s="1070"/>
    </row>
    <row r="98" spans="1:10" s="131" customFormat="1" x14ac:dyDescent="0.2">
      <c r="A98" s="1009"/>
      <c r="B98" s="1009"/>
      <c r="C98" s="1070"/>
      <c r="D98" s="1070"/>
      <c r="E98" s="1070"/>
      <c r="F98" s="1070"/>
      <c r="G98" s="1070"/>
      <c r="H98" s="1070"/>
      <c r="I98" s="1070"/>
      <c r="J98" s="1070"/>
    </row>
    <row r="99" spans="1:10" s="131" customFormat="1" x14ac:dyDescent="0.2">
      <c r="A99" s="1009"/>
      <c r="B99" s="1009"/>
      <c r="C99" s="1070"/>
      <c r="D99" s="1070"/>
      <c r="E99" s="1070"/>
      <c r="F99" s="1070"/>
      <c r="G99" s="1070"/>
      <c r="H99" s="1070"/>
      <c r="I99" s="1070"/>
      <c r="J99" s="1070"/>
    </row>
    <row r="100" spans="1:10" s="131" customFormat="1" x14ac:dyDescent="0.2">
      <c r="A100" s="1009"/>
      <c r="B100" s="1009"/>
      <c r="C100" s="1070"/>
      <c r="D100" s="1070"/>
      <c r="E100" s="1070"/>
      <c r="F100" s="1070"/>
      <c r="G100" s="1070"/>
      <c r="H100" s="1070"/>
      <c r="I100" s="1070"/>
      <c r="J100" s="1070"/>
    </row>
    <row r="101" spans="1:10" s="131" customFormat="1" x14ac:dyDescent="0.2">
      <c r="A101" s="1009"/>
      <c r="B101" s="1009"/>
      <c r="C101" s="1070"/>
      <c r="D101" s="1070"/>
      <c r="E101" s="1070"/>
      <c r="F101" s="1070"/>
      <c r="G101" s="1070"/>
      <c r="H101" s="1070"/>
      <c r="I101" s="1070"/>
      <c r="J101" s="1070"/>
    </row>
    <row r="102" spans="1:10" s="131" customFormat="1" x14ac:dyDescent="0.2">
      <c r="A102" s="1009"/>
      <c r="B102" s="1009"/>
      <c r="C102" s="1070"/>
      <c r="D102" s="1070"/>
      <c r="E102" s="1070"/>
      <c r="F102" s="1070"/>
      <c r="G102" s="1070"/>
      <c r="H102" s="1070"/>
      <c r="I102" s="1070"/>
      <c r="J102" s="1070"/>
    </row>
    <row r="103" spans="1:10" s="131" customFormat="1" x14ac:dyDescent="0.2">
      <c r="A103" s="1009"/>
      <c r="B103" s="1009"/>
      <c r="C103" s="1070"/>
      <c r="D103" s="1070"/>
      <c r="E103" s="1070"/>
      <c r="F103" s="1070"/>
      <c r="G103" s="1070"/>
      <c r="H103" s="1070"/>
      <c r="I103" s="1070"/>
      <c r="J103" s="1070"/>
    </row>
    <row r="104" spans="1:10" s="131" customFormat="1" x14ac:dyDescent="0.2">
      <c r="A104" s="1009"/>
      <c r="B104" s="1009"/>
      <c r="C104" s="1070"/>
      <c r="D104" s="1070"/>
      <c r="E104" s="1070"/>
      <c r="F104" s="1070"/>
      <c r="G104" s="1070"/>
      <c r="H104" s="1070"/>
      <c r="I104" s="1070"/>
      <c r="J104" s="1070"/>
    </row>
    <row r="105" spans="1:10" s="131" customFormat="1" x14ac:dyDescent="0.2">
      <c r="A105" s="1009"/>
      <c r="B105" s="1009"/>
      <c r="C105" s="1070"/>
      <c r="D105" s="1070"/>
      <c r="E105" s="1070"/>
      <c r="F105" s="1070"/>
      <c r="G105" s="1070"/>
      <c r="H105" s="1070"/>
      <c r="I105" s="1070"/>
      <c r="J105" s="1070"/>
    </row>
    <row r="106" spans="1:10" s="131" customFormat="1" x14ac:dyDescent="0.2">
      <c r="A106" s="1009"/>
      <c r="B106" s="1009"/>
      <c r="C106" s="1070"/>
      <c r="D106" s="1070"/>
      <c r="E106" s="1070"/>
      <c r="F106" s="1070"/>
      <c r="G106" s="1070"/>
      <c r="H106" s="1070"/>
      <c r="I106" s="1070"/>
      <c r="J106" s="1070"/>
    </row>
    <row r="107" spans="1:10" s="131" customFormat="1" x14ac:dyDescent="0.2">
      <c r="A107" s="1009"/>
      <c r="B107" s="1009"/>
      <c r="C107" s="1070"/>
      <c r="D107" s="1070"/>
      <c r="E107" s="1070"/>
      <c r="F107" s="1070"/>
      <c r="G107" s="1070"/>
      <c r="H107" s="1070"/>
      <c r="I107" s="1070"/>
      <c r="J107" s="1070"/>
    </row>
    <row r="108" spans="1:10" s="131" customFormat="1" x14ac:dyDescent="0.2">
      <c r="A108" s="1009"/>
      <c r="B108" s="1009"/>
      <c r="C108" s="1070"/>
      <c r="D108" s="1070"/>
      <c r="E108" s="1070"/>
      <c r="F108" s="1070"/>
      <c r="G108" s="1070"/>
      <c r="H108" s="1070"/>
      <c r="I108" s="1070"/>
      <c r="J108" s="1070"/>
    </row>
    <row r="109" spans="1:10" s="131" customFormat="1" x14ac:dyDescent="0.2">
      <c r="A109" s="1009"/>
      <c r="B109" s="1009"/>
      <c r="C109" s="1070"/>
      <c r="D109" s="1070"/>
      <c r="E109" s="1070"/>
      <c r="F109" s="1070"/>
      <c r="G109" s="1070"/>
      <c r="H109" s="1070"/>
      <c r="I109" s="1070"/>
      <c r="J109" s="1070"/>
    </row>
    <row r="110" spans="1:10" s="131" customFormat="1" x14ac:dyDescent="0.2">
      <c r="A110" s="1009"/>
      <c r="B110" s="1009"/>
      <c r="C110" s="1070"/>
      <c r="D110" s="1070"/>
      <c r="E110" s="1070"/>
      <c r="F110" s="1070"/>
      <c r="G110" s="1070"/>
      <c r="H110" s="1070"/>
      <c r="I110" s="1070"/>
      <c r="J110" s="1070"/>
    </row>
    <row r="111" spans="1:10" s="131" customFormat="1" x14ac:dyDescent="0.2">
      <c r="A111" s="1009"/>
      <c r="B111" s="1009"/>
      <c r="C111" s="1070"/>
      <c r="D111" s="1070"/>
      <c r="E111" s="1070"/>
      <c r="F111" s="1070"/>
      <c r="G111" s="1070"/>
      <c r="H111" s="1070"/>
      <c r="I111" s="1070"/>
      <c r="J111" s="1070"/>
    </row>
    <row r="112" spans="1:10" s="131" customFormat="1" x14ac:dyDescent="0.2">
      <c r="A112" s="1009"/>
      <c r="B112" s="1009"/>
      <c r="C112" s="1070"/>
      <c r="D112" s="1070"/>
      <c r="E112" s="1070"/>
      <c r="F112" s="1070"/>
      <c r="G112" s="1070"/>
      <c r="H112" s="1070"/>
      <c r="I112" s="1070"/>
      <c r="J112" s="1070"/>
    </row>
    <row r="113" spans="1:10" s="131" customFormat="1" x14ac:dyDescent="0.2">
      <c r="A113" s="1009"/>
      <c r="B113" s="1009"/>
      <c r="C113" s="1070"/>
      <c r="D113" s="1070"/>
      <c r="E113" s="1070"/>
      <c r="F113" s="1070"/>
      <c r="G113" s="1070"/>
      <c r="H113" s="1070"/>
      <c r="I113" s="1070"/>
      <c r="J113" s="1070"/>
    </row>
    <row r="114" spans="1:10" s="131" customFormat="1" x14ac:dyDescent="0.2">
      <c r="A114" s="1009"/>
      <c r="B114" s="1009"/>
      <c r="C114" s="1070"/>
      <c r="D114" s="1070"/>
      <c r="E114" s="1070"/>
      <c r="F114" s="1070"/>
      <c r="G114" s="1070"/>
      <c r="H114" s="1070"/>
      <c r="I114" s="1070"/>
      <c r="J114" s="1070"/>
    </row>
    <row r="115" spans="1:10" s="131" customFormat="1" x14ac:dyDescent="0.2">
      <c r="A115" s="1009"/>
      <c r="B115" s="1009"/>
      <c r="C115" s="1070"/>
      <c r="D115" s="1070"/>
      <c r="E115" s="1070"/>
      <c r="F115" s="1070"/>
      <c r="G115" s="1070"/>
      <c r="H115" s="1070"/>
      <c r="I115" s="1070"/>
      <c r="J115" s="1070"/>
    </row>
    <row r="116" spans="1:10" s="131" customFormat="1" x14ac:dyDescent="0.2">
      <c r="A116" s="1009"/>
      <c r="B116" s="1009"/>
      <c r="C116" s="1070"/>
      <c r="D116" s="1070"/>
      <c r="E116" s="1070"/>
      <c r="F116" s="1070"/>
      <c r="G116" s="1070"/>
      <c r="H116" s="1070"/>
      <c r="I116" s="1070"/>
      <c r="J116" s="1070"/>
    </row>
    <row r="117" spans="1:10" s="131" customFormat="1" x14ac:dyDescent="0.2">
      <c r="A117" s="1009"/>
      <c r="B117" s="1009"/>
      <c r="C117" s="1070"/>
      <c r="D117" s="1070"/>
      <c r="E117" s="1070"/>
      <c r="F117" s="1070"/>
      <c r="G117" s="1070"/>
      <c r="H117" s="1070"/>
      <c r="I117" s="1070"/>
      <c r="J117" s="1070"/>
    </row>
    <row r="118" spans="1:10" s="131" customFormat="1" x14ac:dyDescent="0.2">
      <c r="A118" s="1009"/>
      <c r="B118" s="1009"/>
      <c r="C118" s="1070"/>
      <c r="D118" s="1070"/>
      <c r="E118" s="1070"/>
      <c r="F118" s="1070"/>
      <c r="G118" s="1070"/>
      <c r="H118" s="1070"/>
      <c r="I118" s="1070"/>
      <c r="J118" s="1070"/>
    </row>
    <row r="119" spans="1:10" s="131" customFormat="1" x14ac:dyDescent="0.2">
      <c r="A119" s="1009"/>
      <c r="B119" s="1009"/>
      <c r="C119" s="1070"/>
      <c r="D119" s="1070"/>
      <c r="E119" s="1070"/>
      <c r="F119" s="1070"/>
      <c r="G119" s="1070"/>
      <c r="H119" s="1070"/>
      <c r="I119" s="1070"/>
      <c r="J119" s="1070"/>
    </row>
    <row r="120" spans="1:10" s="131" customFormat="1" x14ac:dyDescent="0.2">
      <c r="A120" s="1009"/>
      <c r="B120" s="1009"/>
      <c r="C120" s="1070"/>
      <c r="D120" s="1070"/>
      <c r="E120" s="1070"/>
      <c r="F120" s="1070"/>
      <c r="G120" s="1070"/>
      <c r="H120" s="1070"/>
      <c r="I120" s="1070"/>
      <c r="J120" s="1070"/>
    </row>
    <row r="121" spans="1:10" s="131" customFormat="1" x14ac:dyDescent="0.2">
      <c r="A121" s="1009"/>
      <c r="B121" s="1009"/>
      <c r="C121" s="1070"/>
      <c r="D121" s="1070"/>
      <c r="E121" s="1070"/>
      <c r="F121" s="1070"/>
      <c r="G121" s="1070"/>
      <c r="H121" s="1070"/>
      <c r="I121" s="1070"/>
      <c r="J121" s="1070"/>
    </row>
    <row r="122" spans="1:10" s="131" customFormat="1" x14ac:dyDescent="0.2">
      <c r="A122" s="1009"/>
      <c r="B122" s="1009"/>
      <c r="C122" s="1070"/>
      <c r="D122" s="1070"/>
      <c r="E122" s="1070"/>
      <c r="F122" s="1070"/>
      <c r="G122" s="1070"/>
      <c r="H122" s="1070"/>
      <c r="I122" s="1070"/>
      <c r="J122" s="1070"/>
    </row>
    <row r="123" spans="1:10" s="131" customFormat="1" x14ac:dyDescent="0.2">
      <c r="A123" s="1009"/>
      <c r="B123" s="1009"/>
      <c r="C123" s="1070"/>
      <c r="D123" s="1070"/>
      <c r="E123" s="1070"/>
      <c r="F123" s="1070"/>
      <c r="G123" s="1070"/>
      <c r="H123" s="1070"/>
      <c r="I123" s="1070"/>
      <c r="J123" s="1070"/>
    </row>
    <row r="124" spans="1:10" s="131" customFormat="1" x14ac:dyDescent="0.2">
      <c r="A124" s="1009"/>
      <c r="B124" s="1009"/>
      <c r="C124" s="1070"/>
      <c r="D124" s="1070"/>
      <c r="E124" s="1070"/>
      <c r="F124" s="1070"/>
      <c r="G124" s="1070"/>
      <c r="H124" s="1070"/>
      <c r="I124" s="1070"/>
      <c r="J124" s="1070"/>
    </row>
    <row r="125" spans="1:10" s="131" customFormat="1" x14ac:dyDescent="0.2">
      <c r="A125" s="1009"/>
      <c r="B125" s="1009"/>
      <c r="C125" s="1070"/>
      <c r="D125" s="1070"/>
      <c r="E125" s="1070"/>
      <c r="F125" s="1070"/>
      <c r="G125" s="1070"/>
      <c r="H125" s="1070"/>
      <c r="I125" s="1070"/>
      <c r="J125" s="1070"/>
    </row>
    <row r="126" spans="1:10" s="131" customFormat="1" x14ac:dyDescent="0.2">
      <c r="A126" s="1009"/>
      <c r="B126" s="1009"/>
      <c r="C126" s="1070"/>
      <c r="D126" s="1070"/>
      <c r="E126" s="1070"/>
      <c r="F126" s="1070"/>
      <c r="G126" s="1070"/>
      <c r="H126" s="1070"/>
      <c r="I126" s="1070"/>
      <c r="J126" s="1070"/>
    </row>
    <row r="127" spans="1:10" s="131" customFormat="1" x14ac:dyDescent="0.2">
      <c r="A127" s="1009"/>
      <c r="B127" s="1009"/>
      <c r="C127" s="1070"/>
      <c r="D127" s="1070"/>
      <c r="E127" s="1070"/>
      <c r="F127" s="1070"/>
      <c r="G127" s="1070"/>
      <c r="H127" s="1070"/>
      <c r="I127" s="1070"/>
      <c r="J127" s="1070"/>
    </row>
    <row r="128" spans="1:10" s="131" customFormat="1" x14ac:dyDescent="0.2">
      <c r="A128" s="1009"/>
      <c r="B128" s="1009"/>
      <c r="C128" s="1070"/>
      <c r="D128" s="1070"/>
      <c r="E128" s="1070"/>
      <c r="F128" s="1070"/>
      <c r="G128" s="1070"/>
      <c r="H128" s="1070"/>
      <c r="I128" s="1070"/>
      <c r="J128" s="1070"/>
    </row>
    <row r="129" spans="1:10" s="131" customFormat="1" x14ac:dyDescent="0.2">
      <c r="A129" s="1009"/>
      <c r="B129" s="1009"/>
      <c r="C129" s="1070"/>
      <c r="D129" s="1070"/>
      <c r="E129" s="1070"/>
      <c r="F129" s="1070"/>
      <c r="G129" s="1070"/>
      <c r="H129" s="1070"/>
      <c r="I129" s="1070"/>
      <c r="J129" s="1070"/>
    </row>
    <row r="130" spans="1:10" s="131" customFormat="1" x14ac:dyDescent="0.2">
      <c r="A130" s="1009"/>
      <c r="B130" s="1009"/>
      <c r="C130" s="1070"/>
      <c r="D130" s="1070"/>
      <c r="E130" s="1070"/>
      <c r="F130" s="1070"/>
      <c r="G130" s="1070"/>
      <c r="H130" s="1070"/>
      <c r="I130" s="1070"/>
      <c r="J130" s="1070"/>
    </row>
    <row r="131" spans="1:10" s="131" customFormat="1" x14ac:dyDescent="0.2">
      <c r="A131" s="1009"/>
      <c r="B131" s="1009"/>
      <c r="C131" s="1070"/>
      <c r="D131" s="1070"/>
      <c r="E131" s="1070"/>
      <c r="F131" s="1070"/>
      <c r="G131" s="1070"/>
      <c r="H131" s="1070"/>
      <c r="I131" s="1070"/>
      <c r="J131" s="1070"/>
    </row>
    <row r="132" spans="1:10" s="131" customFormat="1" x14ac:dyDescent="0.2">
      <c r="A132" s="1009"/>
      <c r="B132" s="1009"/>
      <c r="C132" s="1070"/>
      <c r="D132" s="1070"/>
      <c r="E132" s="1070"/>
      <c r="F132" s="1070"/>
      <c r="G132" s="1070"/>
      <c r="H132" s="1070"/>
      <c r="I132" s="1070"/>
      <c r="J132" s="1070"/>
    </row>
    <row r="133" spans="1:10" s="131" customFormat="1" x14ac:dyDescent="0.2">
      <c r="A133" s="1009"/>
      <c r="B133" s="1009"/>
      <c r="C133" s="1070"/>
      <c r="D133" s="1070"/>
      <c r="E133" s="1070"/>
      <c r="F133" s="1070"/>
      <c r="G133" s="1070"/>
      <c r="H133" s="1070"/>
      <c r="I133" s="1070"/>
      <c r="J133" s="1070"/>
    </row>
    <row r="134" spans="1:10" s="131" customFormat="1" x14ac:dyDescent="0.2">
      <c r="A134" s="1009"/>
      <c r="B134" s="1009"/>
      <c r="C134" s="1070"/>
      <c r="D134" s="1070"/>
      <c r="E134" s="1070"/>
      <c r="F134" s="1070"/>
      <c r="G134" s="1070"/>
      <c r="H134" s="1070"/>
      <c r="I134" s="1070"/>
      <c r="J134" s="1070"/>
    </row>
    <row r="135" spans="1:10" s="131" customFormat="1" x14ac:dyDescent="0.2">
      <c r="A135" s="1009"/>
      <c r="B135" s="1009"/>
      <c r="C135" s="1070"/>
      <c r="D135" s="1070"/>
      <c r="E135" s="1070"/>
      <c r="F135" s="1070"/>
      <c r="G135" s="1070"/>
      <c r="H135" s="1070"/>
      <c r="I135" s="1070"/>
      <c r="J135" s="1070"/>
    </row>
    <row r="136" spans="1:10" s="131" customFormat="1" x14ac:dyDescent="0.2">
      <c r="A136" s="1009"/>
      <c r="B136" s="1009"/>
      <c r="C136" s="1070"/>
      <c r="D136" s="1070"/>
      <c r="E136" s="1070"/>
      <c r="F136" s="1070"/>
      <c r="G136" s="1070"/>
      <c r="H136" s="1070"/>
      <c r="I136" s="1070"/>
      <c r="J136" s="1070"/>
    </row>
    <row r="137" spans="1:10" s="131" customFormat="1" x14ac:dyDescent="0.2">
      <c r="A137" s="1009"/>
      <c r="B137" s="1009"/>
      <c r="C137" s="1070"/>
      <c r="D137" s="1070"/>
      <c r="E137" s="1070"/>
      <c r="F137" s="1070"/>
      <c r="G137" s="1070"/>
      <c r="H137" s="1070"/>
      <c r="I137" s="1070"/>
      <c r="J137" s="1070"/>
    </row>
    <row r="138" spans="1:10" s="131" customFormat="1" x14ac:dyDescent="0.2">
      <c r="A138" s="1009"/>
      <c r="B138" s="1009"/>
      <c r="C138" s="1070"/>
      <c r="D138" s="1070"/>
      <c r="E138" s="1070"/>
      <c r="F138" s="1070"/>
      <c r="G138" s="1070"/>
      <c r="H138" s="1070"/>
      <c r="I138" s="1070"/>
      <c r="J138" s="1070"/>
    </row>
    <row r="139" spans="1:10" s="131" customFormat="1" x14ac:dyDescent="0.2">
      <c r="A139" s="1009"/>
      <c r="B139" s="1009"/>
      <c r="C139" s="1070"/>
      <c r="D139" s="1070"/>
      <c r="E139" s="1070"/>
      <c r="F139" s="1070"/>
      <c r="G139" s="1070"/>
      <c r="H139" s="1070"/>
      <c r="I139" s="1070"/>
      <c r="J139" s="1070"/>
    </row>
    <row r="140" spans="1:10" s="131" customFormat="1" x14ac:dyDescent="0.2">
      <c r="A140" s="1009"/>
      <c r="B140" s="1009"/>
      <c r="C140" s="1070"/>
      <c r="D140" s="1070"/>
      <c r="E140" s="1070"/>
      <c r="F140" s="1070"/>
      <c r="G140" s="1070"/>
      <c r="H140" s="1070"/>
      <c r="I140" s="1070"/>
      <c r="J140" s="1070"/>
    </row>
    <row r="141" spans="1:10" s="131" customFormat="1" x14ac:dyDescent="0.2">
      <c r="A141" s="1009"/>
      <c r="B141" s="1009"/>
      <c r="C141" s="1070"/>
      <c r="D141" s="1070"/>
      <c r="E141" s="1070"/>
      <c r="F141" s="1070"/>
      <c r="G141" s="1070"/>
      <c r="H141" s="1070"/>
      <c r="I141" s="1070"/>
      <c r="J141" s="1070"/>
    </row>
    <row r="142" spans="1:10" s="131" customFormat="1" x14ac:dyDescent="0.2">
      <c r="A142" s="1009"/>
      <c r="B142" s="1009"/>
      <c r="C142" s="1070"/>
      <c r="D142" s="1070"/>
      <c r="E142" s="1070"/>
      <c r="F142" s="1070"/>
      <c r="G142" s="1070"/>
      <c r="H142" s="1070"/>
      <c r="I142" s="1070"/>
      <c r="J142" s="1070"/>
    </row>
    <row r="143" spans="1:10" s="131" customFormat="1" x14ac:dyDescent="0.2">
      <c r="A143" s="1009"/>
      <c r="B143" s="1009"/>
      <c r="C143" s="1070"/>
      <c r="D143" s="1070"/>
      <c r="E143" s="1070"/>
      <c r="F143" s="1070"/>
      <c r="G143" s="1070"/>
      <c r="H143" s="1070"/>
      <c r="I143" s="1070"/>
      <c r="J143" s="1070"/>
    </row>
    <row r="144" spans="1:10" s="131" customFormat="1" x14ac:dyDescent="0.2">
      <c r="A144" s="1009"/>
      <c r="B144" s="1009"/>
      <c r="C144" s="1070"/>
      <c r="D144" s="1070"/>
      <c r="E144" s="1070"/>
      <c r="F144" s="1070"/>
      <c r="G144" s="1070"/>
      <c r="H144" s="1070"/>
      <c r="I144" s="1070"/>
      <c r="J144" s="1070"/>
    </row>
    <row r="145" spans="1:10" s="131" customFormat="1" x14ac:dyDescent="0.2">
      <c r="A145" s="1009"/>
      <c r="B145" s="1009"/>
      <c r="C145" s="1070"/>
      <c r="D145" s="1070"/>
      <c r="E145" s="1070"/>
      <c r="F145" s="1070"/>
      <c r="G145" s="1070"/>
      <c r="H145" s="1070"/>
      <c r="I145" s="1070"/>
      <c r="J145" s="1070"/>
    </row>
    <row r="146" spans="1:10" s="131" customFormat="1" x14ac:dyDescent="0.2">
      <c r="A146" s="1009"/>
      <c r="B146" s="1009"/>
      <c r="C146" s="1070"/>
      <c r="D146" s="1070"/>
      <c r="E146" s="1070"/>
      <c r="F146" s="1070"/>
      <c r="G146" s="1070"/>
      <c r="H146" s="1070"/>
      <c r="I146" s="1070"/>
      <c r="J146" s="1070"/>
    </row>
    <row r="147" spans="1:10" s="131" customFormat="1" x14ac:dyDescent="0.2">
      <c r="A147" s="1009"/>
      <c r="B147" s="1009"/>
      <c r="C147" s="1070"/>
      <c r="D147" s="1070"/>
      <c r="E147" s="1070"/>
      <c r="F147" s="1070"/>
      <c r="G147" s="1070"/>
      <c r="H147" s="1070"/>
      <c r="I147" s="1070"/>
      <c r="J147" s="1070"/>
    </row>
    <row r="148" spans="1:10" s="131" customFormat="1" x14ac:dyDescent="0.2">
      <c r="A148" s="1009"/>
      <c r="B148" s="1009"/>
      <c r="C148" s="1070"/>
      <c r="D148" s="1070"/>
      <c r="E148" s="1070"/>
      <c r="F148" s="1070"/>
      <c r="G148" s="1070"/>
      <c r="H148" s="1070"/>
      <c r="I148" s="1070"/>
      <c r="J148" s="1070"/>
    </row>
    <row r="149" spans="1:10" s="131" customFormat="1" x14ac:dyDescent="0.2">
      <c r="A149" s="1009"/>
      <c r="B149" s="1009"/>
      <c r="C149" s="1070"/>
      <c r="D149" s="1070"/>
      <c r="E149" s="1070"/>
      <c r="F149" s="1070"/>
      <c r="G149" s="1070"/>
      <c r="H149" s="1070"/>
      <c r="I149" s="1070"/>
      <c r="J149" s="1070"/>
    </row>
    <row r="150" spans="1:10" s="131" customFormat="1" x14ac:dyDescent="0.2">
      <c r="A150" s="1009"/>
      <c r="B150" s="1009"/>
      <c r="C150" s="1070"/>
      <c r="D150" s="1070"/>
      <c r="E150" s="1070"/>
      <c r="F150" s="1070"/>
      <c r="G150" s="1070"/>
      <c r="H150" s="1070"/>
      <c r="I150" s="1070"/>
      <c r="J150" s="1070"/>
    </row>
    <row r="151" spans="1:10" s="131" customFormat="1" x14ac:dyDescent="0.2">
      <c r="A151" s="1009"/>
      <c r="B151" s="1009"/>
      <c r="C151" s="1070"/>
      <c r="D151" s="1070"/>
      <c r="E151" s="1070"/>
      <c r="F151" s="1070"/>
      <c r="G151" s="1070"/>
      <c r="H151" s="1070"/>
      <c r="I151" s="1070"/>
      <c r="J151" s="1070"/>
    </row>
    <row r="152" spans="1:10" s="131" customFormat="1" x14ac:dyDescent="0.2">
      <c r="A152" s="1009"/>
      <c r="B152" s="1009"/>
      <c r="C152" s="1070"/>
      <c r="D152" s="1070"/>
      <c r="E152" s="1070"/>
      <c r="F152" s="1070"/>
      <c r="G152" s="1070"/>
      <c r="H152" s="1070"/>
      <c r="I152" s="1070"/>
      <c r="J152" s="1070"/>
    </row>
    <row r="153" spans="1:10" s="131" customFormat="1" x14ac:dyDescent="0.2">
      <c r="A153" s="1009"/>
      <c r="B153" s="1009"/>
      <c r="C153" s="1070"/>
      <c r="D153" s="1070"/>
      <c r="E153" s="1070"/>
      <c r="F153" s="1070"/>
      <c r="G153" s="1070"/>
      <c r="H153" s="1070"/>
      <c r="I153" s="1070"/>
      <c r="J153" s="1070"/>
    </row>
    <row r="154" spans="1:10" s="131" customFormat="1" x14ac:dyDescent="0.2">
      <c r="A154" s="1009"/>
      <c r="B154" s="1009"/>
      <c r="C154" s="1070"/>
      <c r="D154" s="1070"/>
      <c r="E154" s="1070"/>
      <c r="F154" s="1070"/>
      <c r="G154" s="1070"/>
      <c r="H154" s="1070"/>
      <c r="I154" s="1070"/>
      <c r="J154" s="1070"/>
    </row>
    <row r="155" spans="1:10" s="131" customFormat="1" x14ac:dyDescent="0.2">
      <c r="A155" s="1009"/>
      <c r="B155" s="1009"/>
      <c r="C155" s="1070"/>
      <c r="D155" s="1070"/>
      <c r="E155" s="1070"/>
      <c r="F155" s="1070"/>
      <c r="G155" s="1070"/>
      <c r="H155" s="1070"/>
      <c r="I155" s="1070"/>
      <c r="J155" s="1070"/>
    </row>
    <row r="156" spans="1:10" s="131" customFormat="1" x14ac:dyDescent="0.2">
      <c r="A156" s="1009"/>
      <c r="B156" s="1009"/>
      <c r="C156" s="1070"/>
      <c r="D156" s="1070"/>
      <c r="E156" s="1070"/>
      <c r="F156" s="1070"/>
      <c r="G156" s="1070"/>
      <c r="H156" s="1070"/>
      <c r="I156" s="1070"/>
      <c r="J156" s="1070"/>
    </row>
    <row r="157" spans="1:10" s="131" customFormat="1" x14ac:dyDescent="0.2">
      <c r="A157" s="1009"/>
      <c r="B157" s="1009"/>
      <c r="C157" s="1070"/>
      <c r="D157" s="1070"/>
      <c r="E157" s="1070"/>
      <c r="F157" s="1070"/>
      <c r="G157" s="1070"/>
      <c r="H157" s="1070"/>
      <c r="I157" s="1070"/>
      <c r="J157" s="1070"/>
    </row>
    <row r="158" spans="1:10" s="131" customFormat="1" x14ac:dyDescent="0.2">
      <c r="A158" s="1009"/>
      <c r="B158" s="1009"/>
      <c r="C158" s="1070"/>
      <c r="D158" s="1070"/>
      <c r="E158" s="1070"/>
      <c r="F158" s="1070"/>
      <c r="G158" s="1070"/>
      <c r="H158" s="1070"/>
      <c r="I158" s="1070"/>
      <c r="J158" s="1070"/>
    </row>
    <row r="159" spans="1:10" s="131" customFormat="1" x14ac:dyDescent="0.2">
      <c r="A159" s="1009"/>
      <c r="B159" s="1009"/>
      <c r="C159" s="1070"/>
      <c r="D159" s="1070"/>
      <c r="E159" s="1070"/>
      <c r="F159" s="1070"/>
      <c r="G159" s="1070"/>
      <c r="H159" s="1070"/>
      <c r="I159" s="1070"/>
      <c r="J159" s="1070"/>
    </row>
    <row r="160" spans="1:10" s="131" customFormat="1" x14ac:dyDescent="0.2">
      <c r="A160" s="1009"/>
      <c r="B160" s="1009"/>
      <c r="C160" s="1070"/>
      <c r="D160" s="1070"/>
      <c r="E160" s="1070"/>
      <c r="F160" s="1070"/>
      <c r="G160" s="1070"/>
      <c r="H160" s="1070"/>
      <c r="I160" s="1070"/>
      <c r="J160" s="1070"/>
    </row>
    <row r="161" spans="1:10" s="131" customFormat="1" x14ac:dyDescent="0.2">
      <c r="A161" s="1009"/>
      <c r="B161" s="1009"/>
      <c r="C161" s="1070"/>
      <c r="D161" s="1070"/>
      <c r="E161" s="1070"/>
      <c r="F161" s="1070"/>
      <c r="G161" s="1070"/>
      <c r="H161" s="1070"/>
      <c r="I161" s="1070"/>
      <c r="J161" s="1070"/>
    </row>
    <row r="162" spans="1:10" s="131" customFormat="1" x14ac:dyDescent="0.2">
      <c r="A162" s="1009"/>
      <c r="B162" s="1009"/>
      <c r="C162" s="1070"/>
      <c r="D162" s="1070"/>
      <c r="E162" s="1070"/>
      <c r="F162" s="1070"/>
      <c r="G162" s="1070"/>
      <c r="H162" s="1070"/>
      <c r="I162" s="1070"/>
      <c r="J162" s="1070"/>
    </row>
    <row r="163" spans="1:10" s="131" customFormat="1" x14ac:dyDescent="0.2">
      <c r="A163" s="1009"/>
      <c r="B163" s="1009"/>
      <c r="C163" s="1070"/>
      <c r="D163" s="1070"/>
      <c r="E163" s="1070"/>
      <c r="F163" s="1070"/>
      <c r="G163" s="1070"/>
      <c r="H163" s="1070"/>
      <c r="I163" s="1070"/>
      <c r="J163" s="1070"/>
    </row>
    <row r="164" spans="1:10" s="131" customFormat="1" x14ac:dyDescent="0.2">
      <c r="A164" s="1009"/>
      <c r="B164" s="1009"/>
      <c r="C164" s="1070"/>
      <c r="D164" s="1070"/>
      <c r="E164" s="1070"/>
      <c r="F164" s="1070"/>
      <c r="G164" s="1070"/>
      <c r="H164" s="1070"/>
      <c r="I164" s="1070"/>
      <c r="J164" s="1070"/>
    </row>
    <row r="165" spans="1:10" s="131" customFormat="1" x14ac:dyDescent="0.2">
      <c r="A165" s="1009"/>
      <c r="B165" s="1009"/>
      <c r="C165" s="1070"/>
      <c r="D165" s="1070"/>
      <c r="E165" s="1070"/>
      <c r="F165" s="1070"/>
      <c r="G165" s="1070"/>
      <c r="H165" s="1070"/>
      <c r="I165" s="1070"/>
      <c r="J165" s="1070"/>
    </row>
    <row r="166" spans="1:10" s="131" customFormat="1" x14ac:dyDescent="0.2">
      <c r="A166" s="1009"/>
      <c r="B166" s="1009"/>
      <c r="C166" s="1070"/>
      <c r="D166" s="1070"/>
      <c r="E166" s="1070"/>
      <c r="F166" s="1070"/>
      <c r="G166" s="1070"/>
      <c r="H166" s="1070"/>
      <c r="I166" s="1070"/>
      <c r="J166" s="1070"/>
    </row>
    <row r="167" spans="1:10" s="131" customFormat="1" x14ac:dyDescent="0.2">
      <c r="A167" s="1009"/>
      <c r="B167" s="1009"/>
      <c r="C167" s="1070"/>
      <c r="D167" s="1070"/>
      <c r="E167" s="1070"/>
      <c r="F167" s="1070"/>
      <c r="G167" s="1070"/>
      <c r="H167" s="1070"/>
      <c r="I167" s="1070"/>
      <c r="J167" s="1070"/>
    </row>
    <row r="168" spans="1:10" s="131" customFormat="1" x14ac:dyDescent="0.2">
      <c r="A168" s="1009"/>
      <c r="B168" s="1009"/>
      <c r="C168" s="1070"/>
      <c r="D168" s="1070"/>
      <c r="E168" s="1070"/>
      <c r="F168" s="1070"/>
      <c r="G168" s="1070"/>
      <c r="H168" s="1070"/>
      <c r="I168" s="1070"/>
      <c r="J168" s="1070"/>
    </row>
    <row r="169" spans="1:10" s="131" customFormat="1" x14ac:dyDescent="0.2">
      <c r="A169" s="1009"/>
      <c r="B169" s="1009"/>
      <c r="C169" s="1070"/>
      <c r="D169" s="1070"/>
      <c r="E169" s="1070"/>
      <c r="F169" s="1070"/>
      <c r="G169" s="1070"/>
      <c r="H169" s="1070"/>
      <c r="I169" s="1070"/>
      <c r="J169" s="1070"/>
    </row>
    <row r="170" spans="1:10" s="131" customFormat="1" x14ac:dyDescent="0.2">
      <c r="A170" s="1009"/>
      <c r="B170" s="1009"/>
      <c r="C170" s="1070"/>
      <c r="D170" s="1070"/>
      <c r="E170" s="1070"/>
      <c r="F170" s="1070"/>
      <c r="G170" s="1070"/>
      <c r="H170" s="1070"/>
      <c r="I170" s="1070"/>
      <c r="J170" s="1070"/>
    </row>
    <row r="171" spans="1:10" s="131" customFormat="1" x14ac:dyDescent="0.2">
      <c r="A171" s="1009"/>
      <c r="B171" s="1009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131" customFormat="1" x14ac:dyDescent="0.2">
      <c r="A172" s="1009"/>
      <c r="B172" s="1009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131" customFormat="1" x14ac:dyDescent="0.2">
      <c r="A173" s="1009"/>
      <c r="B173" s="1009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131" customFormat="1" x14ac:dyDescent="0.2">
      <c r="A174" s="1009"/>
      <c r="B174" s="1009"/>
      <c r="C174" s="1070"/>
      <c r="D174" s="1070"/>
      <c r="E174" s="1070"/>
      <c r="F174" s="1070"/>
      <c r="G174" s="1070"/>
      <c r="H174" s="1070"/>
      <c r="I174" s="1070"/>
      <c r="J174" s="1070"/>
    </row>
    <row r="175" spans="1:10" s="131" customFormat="1" x14ac:dyDescent="0.2">
      <c r="A175" s="1009"/>
      <c r="B175" s="1009"/>
      <c r="C175" s="1070"/>
      <c r="D175" s="1070"/>
      <c r="E175" s="1070"/>
      <c r="F175" s="1070"/>
      <c r="G175" s="1070"/>
      <c r="H175" s="1070"/>
      <c r="I175" s="1070"/>
      <c r="J175" s="1070"/>
    </row>
    <row r="176" spans="1:10" s="131" customFormat="1" x14ac:dyDescent="0.2">
      <c r="A176" s="1009"/>
      <c r="B176" s="1009"/>
      <c r="C176" s="1070"/>
      <c r="D176" s="1070"/>
      <c r="E176" s="1070"/>
      <c r="F176" s="1070"/>
      <c r="G176" s="1070"/>
      <c r="H176" s="1070"/>
      <c r="I176" s="1070"/>
      <c r="J176" s="1070"/>
    </row>
    <row r="177" spans="1:10" s="131" customFormat="1" x14ac:dyDescent="0.2">
      <c r="A177" s="1009"/>
      <c r="B177" s="1009"/>
      <c r="C177" s="1070"/>
      <c r="D177" s="1070"/>
      <c r="E177" s="1070"/>
      <c r="F177" s="1070"/>
      <c r="G177" s="1070"/>
      <c r="H177" s="1070"/>
      <c r="I177" s="1070"/>
      <c r="J177" s="1070"/>
    </row>
    <row r="178" spans="1:10" s="131" customFormat="1" x14ac:dyDescent="0.2">
      <c r="A178" s="1009"/>
      <c r="B178" s="1009"/>
      <c r="C178" s="1070"/>
      <c r="D178" s="1070"/>
      <c r="E178" s="1070"/>
      <c r="F178" s="1070"/>
      <c r="G178" s="1070"/>
      <c r="H178" s="1070"/>
      <c r="I178" s="1070"/>
      <c r="J178" s="1070"/>
    </row>
    <row r="179" spans="1:10" s="131" customFormat="1" x14ac:dyDescent="0.2">
      <c r="A179" s="1009"/>
      <c r="B179" s="1009"/>
      <c r="C179" s="1070"/>
      <c r="D179" s="1070"/>
      <c r="E179" s="1070"/>
      <c r="F179" s="1070"/>
      <c r="G179" s="1070"/>
      <c r="H179" s="1070"/>
      <c r="I179" s="1070"/>
      <c r="J179" s="1070"/>
    </row>
    <row r="180" spans="1:10" s="131" customFormat="1" x14ac:dyDescent="0.2">
      <c r="A180" s="1009"/>
      <c r="B180" s="1009"/>
      <c r="C180" s="1070"/>
      <c r="D180" s="1070"/>
      <c r="E180" s="1070"/>
      <c r="F180" s="1070"/>
      <c r="G180" s="1070"/>
      <c r="H180" s="1070"/>
      <c r="I180" s="1070"/>
      <c r="J180" s="1070"/>
    </row>
    <row r="181" spans="1:10" s="131" customFormat="1" x14ac:dyDescent="0.2">
      <c r="A181" s="1009"/>
      <c r="B181" s="1009"/>
      <c r="C181" s="1070"/>
      <c r="D181" s="1070"/>
      <c r="E181" s="1070"/>
      <c r="F181" s="1070"/>
      <c r="G181" s="1070"/>
      <c r="H181" s="1070"/>
      <c r="I181" s="1070"/>
      <c r="J181" s="1070"/>
    </row>
    <row r="182" spans="1:10" s="131" customFormat="1" x14ac:dyDescent="0.2">
      <c r="A182" s="1009"/>
      <c r="B182" s="1009"/>
      <c r="C182" s="1070"/>
      <c r="D182" s="1070"/>
      <c r="E182" s="1070"/>
      <c r="F182" s="1070"/>
      <c r="G182" s="1070"/>
      <c r="H182" s="1070"/>
      <c r="I182" s="1070"/>
      <c r="J182" s="1070"/>
    </row>
    <row r="183" spans="1:10" s="131" customFormat="1" x14ac:dyDescent="0.2">
      <c r="A183" s="1009"/>
      <c r="B183" s="1009"/>
      <c r="C183" s="1070"/>
      <c r="D183" s="1070"/>
      <c r="E183" s="1070"/>
      <c r="F183" s="1070"/>
      <c r="G183" s="1070"/>
      <c r="H183" s="1070"/>
      <c r="I183" s="1070"/>
      <c r="J183" s="1070"/>
    </row>
    <row r="184" spans="1:10" s="131" customFormat="1" x14ac:dyDescent="0.2">
      <c r="A184" s="1009"/>
      <c r="B184" s="1009"/>
      <c r="C184" s="1070"/>
      <c r="D184" s="1070"/>
      <c r="E184" s="1070"/>
      <c r="F184" s="1070"/>
      <c r="G184" s="1070"/>
      <c r="H184" s="1070"/>
      <c r="I184" s="1070"/>
      <c r="J184" s="1070"/>
    </row>
    <row r="185" spans="1:10" s="131" customFormat="1" x14ac:dyDescent="0.2">
      <c r="A185" s="1009"/>
      <c r="B185" s="1009"/>
      <c r="C185" s="1070"/>
      <c r="D185" s="1070"/>
      <c r="E185" s="1070"/>
      <c r="F185" s="1070"/>
      <c r="G185" s="1070"/>
      <c r="H185" s="1070"/>
      <c r="I185" s="1070"/>
      <c r="J185" s="1070"/>
    </row>
    <row r="186" spans="1:10" s="131" customFormat="1" x14ac:dyDescent="0.2">
      <c r="A186" s="1009"/>
      <c r="B186" s="1009"/>
      <c r="C186" s="1070"/>
      <c r="D186" s="1070"/>
      <c r="E186" s="1070"/>
      <c r="F186" s="1070"/>
      <c r="G186" s="1070"/>
      <c r="H186" s="1070"/>
      <c r="I186" s="1070"/>
      <c r="J186" s="1070"/>
    </row>
    <row r="187" spans="1:10" s="131" customFormat="1" x14ac:dyDescent="0.2">
      <c r="A187" s="1009"/>
      <c r="B187" s="1009"/>
      <c r="C187" s="1070"/>
      <c r="D187" s="1070"/>
      <c r="E187" s="1070"/>
      <c r="F187" s="1070"/>
      <c r="G187" s="1070"/>
      <c r="H187" s="1070"/>
      <c r="I187" s="1070"/>
      <c r="J187" s="1070"/>
    </row>
    <row r="188" spans="1:10" s="131" customFormat="1" x14ac:dyDescent="0.2">
      <c r="A188" s="1009"/>
      <c r="B188" s="1009"/>
      <c r="C188" s="1070"/>
      <c r="D188" s="1070"/>
      <c r="E188" s="1070"/>
      <c r="F188" s="1070"/>
      <c r="G188" s="1070"/>
      <c r="H188" s="1070"/>
      <c r="I188" s="1070"/>
      <c r="J188" s="1070"/>
    </row>
    <row r="189" spans="1:10" s="131" customFormat="1" x14ac:dyDescent="0.2">
      <c r="A189" s="1009"/>
      <c r="B189" s="1009"/>
      <c r="C189" s="1070"/>
      <c r="D189" s="1070"/>
      <c r="E189" s="1070"/>
      <c r="F189" s="1070"/>
      <c r="G189" s="1070"/>
      <c r="H189" s="1070"/>
      <c r="I189" s="1070"/>
      <c r="J189" s="1070"/>
    </row>
    <row r="190" spans="1:10" s="131" customFormat="1" x14ac:dyDescent="0.2">
      <c r="A190" s="1009"/>
      <c r="B190" s="1009"/>
      <c r="C190" s="1070"/>
      <c r="D190" s="1070"/>
      <c r="E190" s="1070"/>
      <c r="F190" s="1070"/>
      <c r="G190" s="1070"/>
      <c r="H190" s="1070"/>
      <c r="I190" s="1070"/>
      <c r="J190" s="1070"/>
    </row>
    <row r="191" spans="1:10" s="131" customFormat="1" x14ac:dyDescent="0.2">
      <c r="A191" s="1009"/>
      <c r="B191" s="1009"/>
      <c r="C191" s="1070"/>
      <c r="D191" s="1070"/>
      <c r="E191" s="1070"/>
      <c r="F191" s="1070"/>
      <c r="G191" s="1070"/>
      <c r="H191" s="1070"/>
      <c r="I191" s="1070"/>
      <c r="J191" s="1070"/>
    </row>
    <row r="192" spans="1:10" s="131" customFormat="1" x14ac:dyDescent="0.2">
      <c r="A192" s="1009"/>
      <c r="B192" s="1009"/>
      <c r="C192" s="1070"/>
      <c r="D192" s="1070"/>
      <c r="E192" s="1070"/>
      <c r="F192" s="1070"/>
      <c r="G192" s="1070"/>
      <c r="H192" s="1070"/>
      <c r="I192" s="1070"/>
      <c r="J192" s="1070"/>
    </row>
    <row r="193" spans="1:10" s="131" customFormat="1" x14ac:dyDescent="0.2">
      <c r="A193" s="1009"/>
      <c r="B193" s="1009"/>
      <c r="C193" s="1070"/>
      <c r="D193" s="1070"/>
      <c r="E193" s="1070"/>
      <c r="F193" s="1070"/>
      <c r="G193" s="1070"/>
      <c r="H193" s="1070"/>
      <c r="I193" s="1070"/>
      <c r="J193" s="1070"/>
    </row>
    <row r="194" spans="1:10" s="131" customFormat="1" x14ac:dyDescent="0.2">
      <c r="A194" s="1009"/>
      <c r="B194" s="1009"/>
      <c r="C194" s="1070"/>
      <c r="D194" s="1070"/>
      <c r="E194" s="1070"/>
      <c r="F194" s="1070"/>
      <c r="G194" s="1070"/>
      <c r="H194" s="1070"/>
      <c r="I194" s="1070"/>
      <c r="J194" s="1070"/>
    </row>
    <row r="195" spans="1:10" s="131" customFormat="1" x14ac:dyDescent="0.2">
      <c r="A195" s="1009"/>
      <c r="B195" s="1009"/>
      <c r="C195" s="1070"/>
      <c r="D195" s="1070"/>
      <c r="E195" s="1070"/>
      <c r="F195" s="1070"/>
      <c r="G195" s="1070"/>
      <c r="H195" s="1070"/>
      <c r="I195" s="1070"/>
      <c r="J195" s="1070"/>
    </row>
    <row r="196" spans="1:10" s="131" customFormat="1" x14ac:dyDescent="0.2">
      <c r="A196" s="1009"/>
      <c r="B196" s="1009"/>
      <c r="C196" s="1070"/>
      <c r="D196" s="1070"/>
      <c r="E196" s="1070"/>
      <c r="F196" s="1070"/>
      <c r="G196" s="1070"/>
      <c r="H196" s="1070"/>
      <c r="I196" s="1070"/>
      <c r="J196" s="1070"/>
    </row>
    <row r="197" spans="1:10" s="131" customFormat="1" x14ac:dyDescent="0.2">
      <c r="A197" s="1009"/>
      <c r="B197" s="1009"/>
      <c r="C197" s="1070"/>
      <c r="D197" s="1070"/>
      <c r="E197" s="1070"/>
      <c r="F197" s="1070"/>
      <c r="G197" s="1070"/>
      <c r="H197" s="1070"/>
      <c r="I197" s="1070"/>
      <c r="J197" s="1070"/>
    </row>
    <row r="198" spans="1:10" s="131" customFormat="1" x14ac:dyDescent="0.2">
      <c r="A198" s="1009"/>
      <c r="B198" s="1009"/>
      <c r="C198" s="1070"/>
      <c r="D198" s="1070"/>
      <c r="E198" s="1070"/>
      <c r="F198" s="1070"/>
      <c r="G198" s="1070"/>
      <c r="H198" s="1070"/>
      <c r="I198" s="1070"/>
      <c r="J198" s="1070"/>
    </row>
    <row r="199" spans="1:10" s="131" customFormat="1" x14ac:dyDescent="0.2">
      <c r="A199" s="1009"/>
      <c r="B199" s="1009"/>
      <c r="C199" s="1070"/>
      <c r="D199" s="1070"/>
      <c r="E199" s="1070"/>
      <c r="F199" s="1070"/>
      <c r="G199" s="1070"/>
      <c r="H199" s="1070"/>
      <c r="I199" s="1070"/>
      <c r="J199" s="1070"/>
    </row>
    <row r="200" spans="1:10" s="131" customFormat="1" x14ac:dyDescent="0.2">
      <c r="A200" s="1009"/>
      <c r="B200" s="1009"/>
      <c r="C200" s="1070"/>
      <c r="D200" s="1070"/>
      <c r="E200" s="1070"/>
      <c r="F200" s="1070"/>
      <c r="G200" s="1070"/>
      <c r="H200" s="1070"/>
      <c r="I200" s="1070"/>
      <c r="J200" s="1070"/>
    </row>
    <row r="201" spans="1:10" s="131" customFormat="1" x14ac:dyDescent="0.2">
      <c r="A201" s="1009"/>
      <c r="B201" s="1009"/>
      <c r="C201" s="1070"/>
      <c r="D201" s="1070"/>
      <c r="E201" s="1070"/>
      <c r="F201" s="1070"/>
      <c r="G201" s="1070"/>
      <c r="H201" s="1070"/>
      <c r="I201" s="1070"/>
      <c r="J201" s="1070"/>
    </row>
    <row r="202" spans="1:10" s="131" customFormat="1" x14ac:dyDescent="0.2">
      <c r="A202" s="1009"/>
      <c r="B202" s="1009"/>
      <c r="C202" s="1070"/>
      <c r="D202" s="1070"/>
      <c r="E202" s="1070"/>
      <c r="F202" s="1070"/>
      <c r="G202" s="1070"/>
      <c r="H202" s="1070"/>
      <c r="I202" s="1070"/>
      <c r="J202" s="1070"/>
    </row>
    <row r="203" spans="1:10" s="131" customFormat="1" x14ac:dyDescent="0.2">
      <c r="A203" s="1009"/>
      <c r="B203" s="1009"/>
      <c r="C203" s="1070"/>
      <c r="D203" s="1070"/>
      <c r="E203" s="1070"/>
      <c r="F203" s="1070"/>
      <c r="G203" s="1070"/>
      <c r="H203" s="1070"/>
      <c r="I203" s="1070"/>
      <c r="J203" s="1070"/>
    </row>
    <row r="204" spans="1:10" s="131" customFormat="1" x14ac:dyDescent="0.2">
      <c r="A204" s="1009"/>
      <c r="B204" s="1009"/>
      <c r="C204" s="1070"/>
      <c r="D204" s="1070"/>
      <c r="E204" s="1070"/>
      <c r="F204" s="1070"/>
      <c r="G204" s="1070"/>
      <c r="H204" s="1070"/>
      <c r="I204" s="1070"/>
      <c r="J204" s="1070"/>
    </row>
    <row r="205" spans="1:10" s="131" customFormat="1" x14ac:dyDescent="0.2">
      <c r="A205" s="1009"/>
      <c r="B205" s="1009"/>
      <c r="C205" s="1070"/>
      <c r="D205" s="1070"/>
      <c r="E205" s="1070"/>
      <c r="F205" s="1070"/>
      <c r="G205" s="1070"/>
      <c r="H205" s="1070"/>
      <c r="I205" s="1070"/>
      <c r="J205" s="1070"/>
    </row>
    <row r="206" spans="1:10" s="131" customFormat="1" x14ac:dyDescent="0.2">
      <c r="A206" s="1009"/>
      <c r="B206" s="1009"/>
      <c r="C206" s="1070"/>
      <c r="D206" s="1070"/>
      <c r="E206" s="1070"/>
      <c r="F206" s="1070"/>
      <c r="G206" s="1070"/>
      <c r="H206" s="1070"/>
      <c r="I206" s="1070"/>
      <c r="J206" s="1070"/>
    </row>
    <row r="207" spans="1:10" s="131" customFormat="1" x14ac:dyDescent="0.2">
      <c r="A207" s="1009"/>
      <c r="B207" s="1009"/>
      <c r="C207" s="1070"/>
      <c r="D207" s="1070"/>
      <c r="E207" s="1070"/>
      <c r="F207" s="1070"/>
      <c r="G207" s="1070"/>
      <c r="H207" s="1070"/>
      <c r="I207" s="1070"/>
      <c r="J207" s="1070"/>
    </row>
    <row r="208" spans="1:10" s="131" customFormat="1" x14ac:dyDescent="0.2">
      <c r="A208" s="1009"/>
      <c r="B208" s="1009"/>
      <c r="C208" s="1070"/>
      <c r="D208" s="1070"/>
      <c r="E208" s="1070"/>
      <c r="F208" s="1070"/>
      <c r="G208" s="1070"/>
      <c r="H208" s="1070"/>
      <c r="I208" s="1070"/>
      <c r="J208" s="1070"/>
    </row>
    <row r="209" spans="1:10" s="131" customFormat="1" x14ac:dyDescent="0.2">
      <c r="A209" s="1009"/>
      <c r="B209" s="1009"/>
      <c r="C209" s="1070"/>
      <c r="D209" s="1070"/>
      <c r="E209" s="1070"/>
      <c r="F209" s="1070"/>
      <c r="G209" s="1070"/>
      <c r="H209" s="1070"/>
      <c r="I209" s="1070"/>
      <c r="J209" s="1070"/>
    </row>
    <row r="210" spans="1:10" s="131" customFormat="1" x14ac:dyDescent="0.2">
      <c r="A210" s="1009"/>
      <c r="B210" s="1009"/>
      <c r="C210" s="1070"/>
      <c r="D210" s="1070"/>
      <c r="E210" s="1070"/>
      <c r="F210" s="1070"/>
      <c r="G210" s="1070"/>
      <c r="H210" s="1070"/>
      <c r="I210" s="1070"/>
      <c r="J210" s="1070"/>
    </row>
    <row r="211" spans="1:10" s="131" customFormat="1" x14ac:dyDescent="0.2">
      <c r="A211" s="1009"/>
      <c r="B211" s="1009"/>
      <c r="C211" s="1070"/>
      <c r="D211" s="1070"/>
      <c r="E211" s="1070"/>
      <c r="F211" s="1070"/>
      <c r="G211" s="1070"/>
      <c r="H211" s="1070"/>
      <c r="I211" s="1070"/>
      <c r="J211" s="1070"/>
    </row>
    <row r="212" spans="1:10" s="131" customFormat="1" x14ac:dyDescent="0.2">
      <c r="A212" s="1009"/>
      <c r="B212" s="1009"/>
      <c r="C212" s="1070"/>
      <c r="D212" s="1070"/>
      <c r="E212" s="1070"/>
      <c r="F212" s="1070"/>
      <c r="G212" s="1070"/>
      <c r="H212" s="1070"/>
      <c r="I212" s="1070"/>
      <c r="J212" s="1070"/>
    </row>
    <row r="213" spans="1:10" s="131" customFormat="1" x14ac:dyDescent="0.2">
      <c r="A213" s="1009"/>
      <c r="B213" s="1009"/>
      <c r="C213" s="1070"/>
      <c r="D213" s="1070"/>
      <c r="E213" s="1070"/>
      <c r="F213" s="1070"/>
      <c r="G213" s="1070"/>
      <c r="H213" s="1070"/>
      <c r="I213" s="1070"/>
      <c r="J213" s="1070"/>
    </row>
    <row r="214" spans="1:10" s="131" customFormat="1" x14ac:dyDescent="0.2">
      <c r="A214" s="1009"/>
      <c r="B214" s="1009"/>
      <c r="C214" s="1070"/>
      <c r="D214" s="1070"/>
      <c r="E214" s="1070"/>
      <c r="F214" s="1070"/>
      <c r="G214" s="1070"/>
      <c r="H214" s="1070"/>
      <c r="I214" s="1070"/>
      <c r="J214" s="1070"/>
    </row>
    <row r="215" spans="1:10" s="131" customFormat="1" x14ac:dyDescent="0.2">
      <c r="A215" s="1009"/>
      <c r="B215" s="1009"/>
      <c r="C215" s="1070"/>
      <c r="D215" s="1070"/>
      <c r="E215" s="1070"/>
      <c r="F215" s="1070"/>
      <c r="G215" s="1070"/>
      <c r="H215" s="1070"/>
      <c r="I215" s="1070"/>
      <c r="J215" s="1070"/>
    </row>
    <row r="216" spans="1:10" s="131" customFormat="1" x14ac:dyDescent="0.2">
      <c r="A216" s="1009"/>
      <c r="B216" s="1009"/>
      <c r="C216" s="1070"/>
      <c r="D216" s="1070"/>
      <c r="E216" s="1070"/>
      <c r="F216" s="1070"/>
      <c r="G216" s="1070"/>
      <c r="H216" s="1070"/>
      <c r="I216" s="1070"/>
      <c r="J216" s="1070"/>
    </row>
    <row r="217" spans="1:10" s="131" customFormat="1" x14ac:dyDescent="0.2">
      <c r="A217" s="1009"/>
      <c r="B217" s="1009"/>
      <c r="C217" s="1070"/>
      <c r="D217" s="1070"/>
      <c r="E217" s="1070"/>
      <c r="F217" s="1070"/>
      <c r="G217" s="1070"/>
      <c r="H217" s="1070"/>
      <c r="I217" s="1070"/>
      <c r="J217" s="1070"/>
    </row>
    <row r="218" spans="1:10" s="131" customFormat="1" x14ac:dyDescent="0.2">
      <c r="A218" s="1009"/>
      <c r="B218" s="1009"/>
      <c r="C218" s="1070"/>
      <c r="D218" s="1070"/>
      <c r="E218" s="1070"/>
      <c r="F218" s="1070"/>
      <c r="G218" s="1070"/>
      <c r="H218" s="1070"/>
      <c r="I218" s="1070"/>
      <c r="J218" s="1070"/>
    </row>
    <row r="219" spans="1:10" s="131" customFormat="1" x14ac:dyDescent="0.2">
      <c r="A219" s="1009"/>
      <c r="B219" s="1009"/>
      <c r="C219" s="1070"/>
      <c r="D219" s="1070"/>
      <c r="E219" s="1070"/>
      <c r="F219" s="1070"/>
      <c r="G219" s="1070"/>
      <c r="H219" s="1070"/>
      <c r="I219" s="1070"/>
      <c r="J219" s="1070"/>
    </row>
    <row r="220" spans="1:10" s="131" customFormat="1" x14ac:dyDescent="0.2">
      <c r="A220" s="1009"/>
      <c r="B220" s="1009"/>
      <c r="C220" s="1070"/>
      <c r="D220" s="1070"/>
      <c r="E220" s="1070"/>
      <c r="F220" s="1070"/>
      <c r="G220" s="1070"/>
      <c r="H220" s="1070"/>
      <c r="I220" s="1070"/>
      <c r="J220" s="1070"/>
    </row>
    <row r="221" spans="1:10" s="131" customFormat="1" x14ac:dyDescent="0.2">
      <c r="A221" s="1009"/>
      <c r="B221" s="1009"/>
      <c r="C221" s="1070"/>
      <c r="D221" s="1070"/>
      <c r="E221" s="1070"/>
      <c r="F221" s="1070"/>
      <c r="G221" s="1070"/>
      <c r="H221" s="1070"/>
      <c r="I221" s="1070"/>
      <c r="J221" s="1070"/>
    </row>
    <row r="222" spans="1:10" s="131" customFormat="1" x14ac:dyDescent="0.2">
      <c r="A222" s="1009"/>
      <c r="B222" s="1009"/>
      <c r="C222" s="1070"/>
      <c r="D222" s="1070"/>
      <c r="E222" s="1070"/>
      <c r="F222" s="1070"/>
      <c r="G222" s="1070"/>
      <c r="H222" s="1070"/>
      <c r="I222" s="1070"/>
      <c r="J222" s="1070"/>
    </row>
    <row r="223" spans="1:10" s="131" customFormat="1" x14ac:dyDescent="0.2">
      <c r="A223" s="1009"/>
      <c r="B223" s="1009"/>
      <c r="C223" s="1070"/>
      <c r="D223" s="1070"/>
      <c r="E223" s="1070"/>
      <c r="F223" s="1070"/>
      <c r="G223" s="1070"/>
      <c r="H223" s="1070"/>
      <c r="I223" s="1070"/>
      <c r="J223" s="1070"/>
    </row>
    <row r="224" spans="1:10" s="131" customFormat="1" x14ac:dyDescent="0.2">
      <c r="A224" s="1009"/>
      <c r="B224" s="1009"/>
      <c r="C224" s="1070"/>
      <c r="D224" s="1070"/>
      <c r="E224" s="1070"/>
      <c r="F224" s="1070"/>
      <c r="G224" s="1070"/>
      <c r="H224" s="1070"/>
      <c r="I224" s="1070"/>
      <c r="J224" s="1070"/>
    </row>
    <row r="225" spans="1:10" s="131" customFormat="1" x14ac:dyDescent="0.2">
      <c r="A225" s="1009"/>
      <c r="B225" s="1009"/>
      <c r="C225" s="1070"/>
      <c r="D225" s="1070"/>
      <c r="E225" s="1070"/>
      <c r="F225" s="1070"/>
      <c r="G225" s="1070"/>
      <c r="H225" s="1070"/>
      <c r="I225" s="1070"/>
      <c r="J225" s="1070"/>
    </row>
    <row r="226" spans="1:10" s="131" customFormat="1" x14ac:dyDescent="0.2">
      <c r="A226" s="1009"/>
      <c r="B226" s="1009"/>
      <c r="C226" s="1070"/>
      <c r="D226" s="1070"/>
      <c r="E226" s="1070"/>
      <c r="F226" s="1070"/>
      <c r="G226" s="1070"/>
      <c r="H226" s="1070"/>
      <c r="I226" s="1070"/>
      <c r="J226" s="1070"/>
    </row>
    <row r="227" spans="1:10" s="131" customFormat="1" x14ac:dyDescent="0.2">
      <c r="A227" s="1009"/>
      <c r="B227" s="1009"/>
      <c r="C227" s="1070"/>
      <c r="D227" s="1070"/>
      <c r="E227" s="1070"/>
      <c r="F227" s="1070"/>
      <c r="G227" s="1070"/>
      <c r="H227" s="1070"/>
      <c r="I227" s="1070"/>
      <c r="J227" s="1070"/>
    </row>
    <row r="228" spans="1:10" s="131" customFormat="1" x14ac:dyDescent="0.2">
      <c r="A228" s="1009"/>
      <c r="B228" s="1009"/>
      <c r="C228" s="1070"/>
      <c r="D228" s="1070"/>
      <c r="E228" s="1070"/>
      <c r="F228" s="1070"/>
      <c r="G228" s="1070"/>
      <c r="H228" s="1070"/>
      <c r="I228" s="1070"/>
      <c r="J228" s="1070"/>
    </row>
    <row r="229" spans="1:10" s="131" customFormat="1" x14ac:dyDescent="0.2">
      <c r="A229" s="1009"/>
      <c r="B229" s="1009"/>
      <c r="C229" s="1070"/>
      <c r="D229" s="1070"/>
      <c r="E229" s="1070"/>
      <c r="F229" s="1070"/>
      <c r="G229" s="1070"/>
      <c r="H229" s="1070"/>
      <c r="I229" s="1070"/>
      <c r="J229" s="1070"/>
    </row>
    <row r="230" spans="1:10" s="131" customFormat="1" x14ac:dyDescent="0.2">
      <c r="A230" s="1009"/>
      <c r="B230" s="1009"/>
      <c r="C230" s="1070"/>
      <c r="D230" s="1070"/>
      <c r="E230" s="1070"/>
      <c r="F230" s="1070"/>
      <c r="G230" s="1070"/>
      <c r="H230" s="1070"/>
      <c r="I230" s="1070"/>
      <c r="J230" s="1070"/>
    </row>
    <row r="231" spans="1:10" s="131" customFormat="1" x14ac:dyDescent="0.2">
      <c r="A231" s="1009"/>
      <c r="B231" s="1009"/>
      <c r="C231" s="1070"/>
      <c r="D231" s="1070"/>
      <c r="E231" s="1070"/>
      <c r="F231" s="1070"/>
      <c r="G231" s="1070"/>
      <c r="H231" s="1070"/>
      <c r="I231" s="1070"/>
      <c r="J231" s="1070"/>
    </row>
    <row r="232" spans="1:10" s="131" customFormat="1" x14ac:dyDescent="0.2">
      <c r="A232" s="1009"/>
      <c r="B232" s="1009"/>
      <c r="C232" s="1070"/>
      <c r="D232" s="1070"/>
      <c r="E232" s="1070"/>
      <c r="F232" s="1070"/>
      <c r="G232" s="1070"/>
      <c r="H232" s="1070"/>
      <c r="I232" s="1070"/>
      <c r="J232" s="1070"/>
    </row>
    <row r="233" spans="1:10" s="131" customFormat="1" x14ac:dyDescent="0.2">
      <c r="A233" s="1009"/>
      <c r="B233" s="1009"/>
      <c r="C233" s="1070"/>
      <c r="D233" s="1070"/>
      <c r="E233" s="1070"/>
      <c r="F233" s="1070"/>
      <c r="G233" s="1070"/>
      <c r="H233" s="1070"/>
      <c r="I233" s="1070"/>
      <c r="J233" s="1070"/>
    </row>
    <row r="234" spans="1:10" s="131" customFormat="1" x14ac:dyDescent="0.2">
      <c r="A234" s="1009"/>
      <c r="B234" s="1009"/>
      <c r="C234" s="1070"/>
      <c r="D234" s="1070"/>
      <c r="E234" s="1070"/>
      <c r="F234" s="1070"/>
      <c r="G234" s="1070"/>
      <c r="H234" s="1070"/>
      <c r="I234" s="1070"/>
      <c r="J234" s="1070"/>
    </row>
    <row r="235" spans="1:10" s="131" customFormat="1" x14ac:dyDescent="0.2">
      <c r="A235" s="1009"/>
      <c r="B235" s="1009"/>
      <c r="C235" s="1070"/>
      <c r="D235" s="1070"/>
      <c r="E235" s="1070"/>
      <c r="F235" s="1070"/>
      <c r="G235" s="1070"/>
      <c r="H235" s="1070"/>
      <c r="I235" s="1070"/>
      <c r="J235" s="1070"/>
    </row>
    <row r="236" spans="1:10" s="131" customFormat="1" x14ac:dyDescent="0.2">
      <c r="A236" s="1009"/>
      <c r="B236" s="1009"/>
      <c r="C236" s="1070"/>
      <c r="D236" s="1070"/>
      <c r="E236" s="1070"/>
      <c r="F236" s="1070"/>
      <c r="G236" s="1070"/>
      <c r="H236" s="1070"/>
      <c r="I236" s="1070"/>
      <c r="J236" s="1070"/>
    </row>
    <row r="237" spans="1:10" s="131" customFormat="1" x14ac:dyDescent="0.2">
      <c r="A237" s="1009"/>
      <c r="B237" s="1009"/>
      <c r="C237" s="1070"/>
      <c r="D237" s="1070"/>
      <c r="E237" s="1070"/>
      <c r="F237" s="1070"/>
      <c r="G237" s="1070"/>
      <c r="H237" s="1070"/>
      <c r="I237" s="1070"/>
      <c r="J237" s="1070"/>
    </row>
    <row r="238" spans="1:10" s="131" customFormat="1" x14ac:dyDescent="0.2">
      <c r="A238" s="1009"/>
      <c r="B238" s="1009"/>
      <c r="C238" s="1070"/>
      <c r="D238" s="1070"/>
      <c r="E238" s="1070"/>
      <c r="F238" s="1070"/>
      <c r="G238" s="1070"/>
      <c r="H238" s="1070"/>
      <c r="I238" s="1070"/>
      <c r="J238" s="1070"/>
    </row>
    <row r="239" spans="1:10" s="131" customFormat="1" x14ac:dyDescent="0.2">
      <c r="A239" s="1009"/>
      <c r="B239" s="1009"/>
      <c r="C239" s="1070"/>
      <c r="D239" s="1070"/>
      <c r="E239" s="1070"/>
      <c r="F239" s="1070"/>
      <c r="G239" s="1070"/>
      <c r="H239" s="1070"/>
      <c r="I239" s="1070"/>
      <c r="J239" s="1070"/>
    </row>
    <row r="240" spans="1:10" s="131" customFormat="1" x14ac:dyDescent="0.2">
      <c r="A240" s="1009"/>
      <c r="B240" s="1009"/>
      <c r="C240" s="1070"/>
      <c r="D240" s="1070"/>
      <c r="E240" s="1070"/>
      <c r="F240" s="1070"/>
      <c r="G240" s="1070"/>
      <c r="H240" s="1070"/>
      <c r="I240" s="1070"/>
      <c r="J240" s="1070"/>
    </row>
    <row r="241" spans="1:10" s="131" customFormat="1" x14ac:dyDescent="0.2">
      <c r="A241" s="1009"/>
      <c r="B241" s="1009"/>
      <c r="C241" s="1070"/>
      <c r="D241" s="1070"/>
      <c r="E241" s="1070"/>
      <c r="F241" s="1070"/>
      <c r="G241" s="1070"/>
      <c r="H241" s="1070"/>
      <c r="I241" s="1070"/>
      <c r="J241" s="1070"/>
    </row>
    <row r="242" spans="1:10" s="131" customFormat="1" x14ac:dyDescent="0.2">
      <c r="A242" s="1009"/>
      <c r="B242" s="1009"/>
      <c r="C242" s="1070"/>
      <c r="D242" s="1070"/>
      <c r="E242" s="1070"/>
      <c r="F242" s="1070"/>
      <c r="G242" s="1070"/>
      <c r="H242" s="1070"/>
      <c r="I242" s="1070"/>
      <c r="J242" s="1070"/>
    </row>
    <row r="243" spans="1:10" s="131" customFormat="1" x14ac:dyDescent="0.2">
      <c r="A243" s="1009"/>
      <c r="B243" s="1009"/>
      <c r="C243" s="1070"/>
      <c r="D243" s="1070"/>
      <c r="E243" s="1070"/>
      <c r="F243" s="1070"/>
      <c r="G243" s="1070"/>
      <c r="H243" s="1070"/>
      <c r="I243" s="1070"/>
      <c r="J243" s="1070"/>
    </row>
    <row r="244" spans="1:10" s="131" customFormat="1" x14ac:dyDescent="0.2">
      <c r="A244" s="1009"/>
      <c r="B244" s="1009"/>
      <c r="C244" s="1070"/>
      <c r="D244" s="1070"/>
      <c r="E244" s="1070"/>
      <c r="F244" s="1070"/>
      <c r="G244" s="1070"/>
      <c r="H244" s="1070"/>
      <c r="I244" s="1070"/>
      <c r="J244" s="1070"/>
    </row>
    <row r="245" spans="1:10" s="131" customFormat="1" x14ac:dyDescent="0.2">
      <c r="A245" s="1009"/>
      <c r="B245" s="1009"/>
      <c r="C245" s="1070"/>
      <c r="D245" s="1070"/>
      <c r="E245" s="1070"/>
      <c r="F245" s="1070"/>
      <c r="G245" s="1070"/>
      <c r="H245" s="1070"/>
      <c r="I245" s="1070"/>
      <c r="J245" s="1070"/>
    </row>
    <row r="246" spans="1:10" s="131" customFormat="1" x14ac:dyDescent="0.2">
      <c r="A246" s="1009"/>
      <c r="B246" s="1009"/>
      <c r="C246" s="1070"/>
      <c r="D246" s="1070"/>
      <c r="E246" s="1070"/>
      <c r="F246" s="1070"/>
      <c r="G246" s="1070"/>
      <c r="H246" s="1070"/>
      <c r="I246" s="1070"/>
      <c r="J246" s="1070"/>
    </row>
    <row r="247" spans="1:10" s="131" customFormat="1" x14ac:dyDescent="0.2">
      <c r="A247" s="1009"/>
      <c r="B247" s="1009"/>
      <c r="C247" s="1070"/>
      <c r="D247" s="1070"/>
      <c r="E247" s="1070"/>
      <c r="F247" s="1070"/>
      <c r="G247" s="1070"/>
      <c r="H247" s="1070"/>
      <c r="I247" s="1070"/>
      <c r="J247" s="1070"/>
    </row>
    <row r="248" spans="1:10" s="131" customFormat="1" x14ac:dyDescent="0.2">
      <c r="A248" s="1009"/>
      <c r="B248" s="1009"/>
      <c r="C248" s="1070"/>
      <c r="D248" s="1070"/>
      <c r="E248" s="1070"/>
      <c r="F248" s="1070"/>
      <c r="G248" s="1070"/>
      <c r="H248" s="1070"/>
      <c r="I248" s="1070"/>
      <c r="J248" s="1070"/>
    </row>
    <row r="249" spans="1:10" s="131" customFormat="1" x14ac:dyDescent="0.2">
      <c r="A249" s="1009"/>
      <c r="B249" s="1009"/>
      <c r="C249" s="1070"/>
      <c r="D249" s="1070"/>
      <c r="E249" s="1070"/>
      <c r="F249" s="1070"/>
      <c r="G249" s="1070"/>
      <c r="H249" s="1070"/>
      <c r="I249" s="1070"/>
      <c r="J249" s="1070"/>
    </row>
    <row r="250" spans="1:10" s="131" customFormat="1" x14ac:dyDescent="0.2">
      <c r="A250" s="1009"/>
      <c r="B250" s="1009"/>
      <c r="C250" s="1070"/>
      <c r="D250" s="1070"/>
      <c r="E250" s="1070"/>
      <c r="F250" s="1070"/>
      <c r="G250" s="1070"/>
      <c r="H250" s="1070"/>
      <c r="I250" s="1070"/>
      <c r="J250" s="1070"/>
    </row>
    <row r="251" spans="1:10" s="131" customFormat="1" x14ac:dyDescent="0.2">
      <c r="A251" s="1009"/>
      <c r="B251" s="1009"/>
      <c r="C251" s="1070"/>
      <c r="D251" s="1070"/>
      <c r="E251" s="1070"/>
      <c r="F251" s="1070"/>
      <c r="G251" s="1070"/>
      <c r="H251" s="1070"/>
      <c r="I251" s="1070"/>
      <c r="J251" s="1070"/>
    </row>
    <row r="252" spans="1:10" s="131" customFormat="1" x14ac:dyDescent="0.2">
      <c r="A252" s="1009"/>
      <c r="B252" s="1009"/>
      <c r="C252" s="1070"/>
      <c r="D252" s="1070"/>
      <c r="E252" s="1070"/>
      <c r="F252" s="1070"/>
      <c r="G252" s="1070"/>
      <c r="H252" s="1070"/>
      <c r="I252" s="1070"/>
      <c r="J252" s="1070"/>
    </row>
    <row r="253" spans="1:10" s="131" customFormat="1" x14ac:dyDescent="0.2">
      <c r="A253" s="1009"/>
      <c r="B253" s="1009"/>
      <c r="C253" s="1070"/>
      <c r="D253" s="1070"/>
      <c r="E253" s="1070"/>
      <c r="F253" s="1070"/>
      <c r="G253" s="1070"/>
      <c r="H253" s="1070"/>
      <c r="I253" s="1070"/>
      <c r="J253" s="1070"/>
    </row>
    <row r="254" spans="1:10" s="131" customFormat="1" x14ac:dyDescent="0.2">
      <c r="A254" s="1009"/>
      <c r="B254" s="1009"/>
      <c r="C254" s="1070"/>
      <c r="D254" s="1070"/>
      <c r="E254" s="1070"/>
      <c r="F254" s="1070"/>
      <c r="G254" s="1070"/>
      <c r="H254" s="1070"/>
      <c r="I254" s="1070"/>
      <c r="J254" s="1070"/>
    </row>
    <row r="255" spans="1:10" s="131" customFormat="1" x14ac:dyDescent="0.2">
      <c r="A255" s="1009"/>
      <c r="B255" s="1009"/>
      <c r="C255" s="1070"/>
      <c r="D255" s="1070"/>
      <c r="E255" s="1070"/>
      <c r="F255" s="1070"/>
      <c r="G255" s="1070"/>
      <c r="H255" s="1070"/>
      <c r="I255" s="1070"/>
      <c r="J255" s="1070"/>
    </row>
    <row r="256" spans="1:10" s="131" customFormat="1" x14ac:dyDescent="0.2">
      <c r="A256" s="1009"/>
      <c r="B256" s="1009"/>
      <c r="C256" s="1070"/>
      <c r="D256" s="1070"/>
      <c r="E256" s="1070"/>
      <c r="F256" s="1070"/>
      <c r="G256" s="1070"/>
      <c r="H256" s="1070"/>
      <c r="I256" s="1070"/>
      <c r="J256" s="1070"/>
    </row>
    <row r="257" spans="1:10" s="131" customFormat="1" x14ac:dyDescent="0.2">
      <c r="A257" s="1009"/>
      <c r="B257" s="1009"/>
      <c r="C257" s="1070"/>
      <c r="D257" s="1070"/>
      <c r="E257" s="1070"/>
      <c r="F257" s="1070"/>
      <c r="G257" s="1070"/>
      <c r="H257" s="1070"/>
      <c r="I257" s="1070"/>
      <c r="J257" s="1070"/>
    </row>
    <row r="258" spans="1:10" s="131" customFormat="1" x14ac:dyDescent="0.2">
      <c r="A258" s="1009"/>
      <c r="B258" s="1009"/>
      <c r="C258" s="1070"/>
      <c r="D258" s="1070"/>
      <c r="E258" s="1070"/>
      <c r="F258" s="1070"/>
      <c r="G258" s="1070"/>
      <c r="H258" s="1070"/>
      <c r="I258" s="1070"/>
      <c r="J258" s="1070"/>
    </row>
    <row r="259" spans="1:10" s="131" customFormat="1" x14ac:dyDescent="0.2">
      <c r="A259" s="1009"/>
      <c r="B259" s="1009"/>
      <c r="C259" s="1070"/>
      <c r="D259" s="1070"/>
      <c r="E259" s="1070"/>
      <c r="F259" s="1070"/>
      <c r="G259" s="1070"/>
      <c r="H259" s="1070"/>
      <c r="I259" s="1070"/>
      <c r="J259" s="1070"/>
    </row>
    <row r="260" spans="1:10" s="131" customFormat="1" x14ac:dyDescent="0.2">
      <c r="A260" s="1009"/>
      <c r="B260" s="1009"/>
      <c r="C260" s="1070"/>
      <c r="D260" s="1070"/>
      <c r="E260" s="1070"/>
      <c r="F260" s="1070"/>
      <c r="G260" s="1070"/>
      <c r="H260" s="1070"/>
      <c r="I260" s="1070"/>
      <c r="J260" s="1070"/>
    </row>
    <row r="261" spans="1:10" s="131" customFormat="1" x14ac:dyDescent="0.2">
      <c r="A261" s="1009"/>
      <c r="B261" s="1009"/>
      <c r="C261" s="1070"/>
      <c r="D261" s="1070"/>
      <c r="E261" s="1070"/>
      <c r="F261" s="1070"/>
      <c r="G261" s="1070"/>
      <c r="H261" s="1070"/>
      <c r="I261" s="1070"/>
      <c r="J261" s="1070"/>
    </row>
    <row r="262" spans="1:10" s="131" customFormat="1" x14ac:dyDescent="0.2">
      <c r="A262" s="1009"/>
      <c r="B262" s="1009"/>
      <c r="C262" s="1070"/>
      <c r="D262" s="1070"/>
      <c r="E262" s="1070"/>
      <c r="F262" s="1070"/>
      <c r="G262" s="1070"/>
      <c r="H262" s="1070"/>
      <c r="I262" s="1070"/>
      <c r="J262" s="1070"/>
    </row>
    <row r="263" spans="1:10" s="131" customFormat="1" x14ac:dyDescent="0.2">
      <c r="A263" s="1009"/>
      <c r="B263" s="1009"/>
      <c r="C263" s="1070"/>
      <c r="D263" s="1070"/>
      <c r="E263" s="1070"/>
      <c r="F263" s="1070"/>
      <c r="G263" s="1070"/>
      <c r="H263" s="1070"/>
      <c r="I263" s="1070"/>
      <c r="J263" s="1070"/>
    </row>
    <row r="264" spans="1:10" s="131" customFormat="1" x14ac:dyDescent="0.2">
      <c r="A264" s="1009"/>
      <c r="B264" s="1009"/>
      <c r="C264" s="1070"/>
      <c r="D264" s="1070"/>
      <c r="E264" s="1070"/>
      <c r="F264" s="1070"/>
      <c r="G264" s="1070"/>
      <c r="H264" s="1070"/>
      <c r="I264" s="1070"/>
      <c r="J264" s="1070"/>
    </row>
    <row r="265" spans="1:10" s="131" customFormat="1" x14ac:dyDescent="0.2">
      <c r="A265" s="1009"/>
      <c r="B265" s="1009"/>
      <c r="C265" s="1070"/>
      <c r="D265" s="1070"/>
      <c r="E265" s="1070"/>
      <c r="F265" s="1070"/>
      <c r="G265" s="1070"/>
      <c r="H265" s="1070"/>
      <c r="I265" s="1070"/>
      <c r="J265" s="1070"/>
    </row>
    <row r="266" spans="1:10" s="131" customFormat="1" x14ac:dyDescent="0.2">
      <c r="A266" s="1009"/>
      <c r="B266" s="1009"/>
      <c r="C266" s="1070"/>
      <c r="D266" s="1070"/>
      <c r="E266" s="1070"/>
      <c r="F266" s="1070"/>
      <c r="G266" s="1070"/>
      <c r="H266" s="1070"/>
      <c r="I266" s="1070"/>
      <c r="J266" s="1070"/>
    </row>
    <row r="267" spans="1:10" s="131" customFormat="1" x14ac:dyDescent="0.2">
      <c r="A267" s="1009"/>
      <c r="B267" s="1009"/>
      <c r="C267" s="1070"/>
      <c r="D267" s="1070"/>
      <c r="E267" s="1070"/>
      <c r="F267" s="1070"/>
      <c r="G267" s="1070"/>
      <c r="H267" s="1070"/>
      <c r="I267" s="1070"/>
      <c r="J267" s="1070"/>
    </row>
    <row r="268" spans="1:10" s="131" customFormat="1" x14ac:dyDescent="0.2">
      <c r="A268" s="1009"/>
      <c r="B268" s="1009"/>
      <c r="C268" s="1070"/>
      <c r="D268" s="1070"/>
      <c r="E268" s="1070"/>
      <c r="F268" s="1070"/>
      <c r="G268" s="1070"/>
      <c r="H268" s="1070"/>
      <c r="I268" s="1070"/>
      <c r="J268" s="1070"/>
    </row>
    <row r="269" spans="1:10" s="131" customFormat="1" x14ac:dyDescent="0.2">
      <c r="A269" s="1009"/>
      <c r="B269" s="1009"/>
      <c r="C269" s="1070"/>
      <c r="D269" s="1070"/>
      <c r="E269" s="1070"/>
      <c r="F269" s="1070"/>
      <c r="G269" s="1070"/>
      <c r="H269" s="1070"/>
      <c r="I269" s="1070"/>
      <c r="J269" s="1070"/>
    </row>
    <row r="270" spans="1:10" s="131" customFormat="1" x14ac:dyDescent="0.2">
      <c r="A270" s="1009"/>
      <c r="B270" s="1009"/>
      <c r="C270" s="1070"/>
      <c r="D270" s="1070"/>
      <c r="E270" s="1070"/>
      <c r="F270" s="1070"/>
      <c r="G270" s="1070"/>
      <c r="H270" s="1070"/>
      <c r="I270" s="1070"/>
      <c r="J270" s="1070"/>
    </row>
    <row r="271" spans="1:10" s="131" customFormat="1" x14ac:dyDescent="0.2">
      <c r="A271" s="1009"/>
      <c r="B271" s="1009"/>
      <c r="C271" s="1070"/>
      <c r="D271" s="1070"/>
      <c r="E271" s="1070"/>
      <c r="F271" s="1070"/>
      <c r="G271" s="1070"/>
      <c r="H271" s="1070"/>
      <c r="I271" s="1070"/>
      <c r="J271" s="1070"/>
    </row>
    <row r="272" spans="1:10" s="131" customFormat="1" x14ac:dyDescent="0.2">
      <c r="A272" s="1009"/>
      <c r="B272" s="1009"/>
      <c r="C272" s="1070"/>
      <c r="D272" s="1070"/>
      <c r="E272" s="1070"/>
      <c r="F272" s="1070"/>
      <c r="G272" s="1070"/>
      <c r="H272" s="1070"/>
      <c r="I272" s="1070"/>
      <c r="J272" s="1070"/>
    </row>
    <row r="273" spans="1:10" s="131" customFormat="1" x14ac:dyDescent="0.2">
      <c r="A273" s="1009"/>
      <c r="B273" s="1009"/>
      <c r="C273" s="1070"/>
      <c r="D273" s="1070"/>
      <c r="E273" s="1070"/>
      <c r="F273" s="1070"/>
      <c r="G273" s="1070"/>
      <c r="H273" s="1070"/>
      <c r="I273" s="1070"/>
      <c r="J273" s="1070"/>
    </row>
    <row r="274" spans="1:10" s="131" customFormat="1" x14ac:dyDescent="0.2">
      <c r="A274" s="1009"/>
      <c r="B274" s="1009"/>
      <c r="C274" s="1070"/>
      <c r="D274" s="1070"/>
      <c r="E274" s="1070"/>
      <c r="F274" s="1070"/>
      <c r="G274" s="1070"/>
      <c r="H274" s="1070"/>
      <c r="I274" s="1070"/>
      <c r="J274" s="1070"/>
    </row>
    <row r="275" spans="1:10" s="131" customFormat="1" x14ac:dyDescent="0.2">
      <c r="A275" s="1009"/>
      <c r="B275" s="1009"/>
      <c r="C275" s="1070"/>
      <c r="D275" s="1070"/>
      <c r="E275" s="1070"/>
      <c r="F275" s="1070"/>
      <c r="G275" s="1070"/>
      <c r="H275" s="1070"/>
      <c r="I275" s="1070"/>
      <c r="J275" s="1070"/>
    </row>
    <row r="276" spans="1:10" s="131" customFormat="1" x14ac:dyDescent="0.2">
      <c r="A276" s="1009"/>
      <c r="B276" s="1009"/>
      <c r="C276" s="1070"/>
      <c r="D276" s="1070"/>
      <c r="E276" s="1070"/>
      <c r="F276" s="1070"/>
      <c r="G276" s="1070"/>
      <c r="H276" s="1070"/>
      <c r="I276" s="1070"/>
      <c r="J276" s="1070"/>
    </row>
    <row r="277" spans="1:10" s="131" customFormat="1" x14ac:dyDescent="0.2">
      <c r="A277" s="1009"/>
      <c r="B277" s="1009"/>
      <c r="C277" s="1070"/>
      <c r="D277" s="1070"/>
      <c r="E277" s="1070"/>
      <c r="F277" s="1070"/>
      <c r="G277" s="1070"/>
      <c r="H277" s="1070"/>
      <c r="I277" s="1070"/>
      <c r="J277" s="1070"/>
    </row>
    <row r="278" spans="1:10" s="131" customFormat="1" x14ac:dyDescent="0.2">
      <c r="A278" s="1009"/>
      <c r="B278" s="1009"/>
      <c r="C278" s="1070"/>
      <c r="D278" s="1070"/>
      <c r="E278" s="1070"/>
      <c r="F278" s="1070"/>
      <c r="G278" s="1070"/>
      <c r="H278" s="1070"/>
      <c r="I278" s="1070"/>
      <c r="J278" s="1070"/>
    </row>
    <row r="279" spans="1:10" s="131" customFormat="1" x14ac:dyDescent="0.2">
      <c r="A279" s="1009"/>
      <c r="B279" s="1009"/>
      <c r="C279" s="1070"/>
      <c r="D279" s="1070"/>
      <c r="E279" s="1070"/>
      <c r="F279" s="1070"/>
      <c r="G279" s="1070"/>
      <c r="H279" s="1070"/>
      <c r="I279" s="1070"/>
      <c r="J279" s="1070"/>
    </row>
    <row r="280" spans="1:10" s="131" customFormat="1" x14ac:dyDescent="0.2">
      <c r="A280" s="1009"/>
      <c r="B280" s="1009"/>
      <c r="C280" s="1070"/>
      <c r="D280" s="1070"/>
      <c r="E280" s="1070"/>
      <c r="F280" s="1070"/>
      <c r="G280" s="1070"/>
      <c r="H280" s="1070"/>
      <c r="I280" s="1070"/>
      <c r="J280" s="1070"/>
    </row>
    <row r="281" spans="1:10" s="131" customFormat="1" x14ac:dyDescent="0.2">
      <c r="A281" s="1009"/>
      <c r="B281" s="1009"/>
      <c r="C281" s="1070"/>
      <c r="D281" s="1070"/>
      <c r="E281" s="1070"/>
      <c r="F281" s="1070"/>
      <c r="G281" s="1070"/>
      <c r="H281" s="1070"/>
      <c r="I281" s="1070"/>
      <c r="J281" s="1070"/>
    </row>
    <row r="282" spans="1:10" s="131" customFormat="1" x14ac:dyDescent="0.2">
      <c r="A282" s="1009"/>
      <c r="B282" s="1009"/>
      <c r="C282" s="1070"/>
      <c r="D282" s="1070"/>
      <c r="E282" s="1070"/>
      <c r="F282" s="1070"/>
      <c r="G282" s="1070"/>
      <c r="H282" s="1070"/>
      <c r="I282" s="1070"/>
      <c r="J282" s="1070"/>
    </row>
    <row r="283" spans="1:10" s="131" customFormat="1" x14ac:dyDescent="0.2">
      <c r="A283" s="1009"/>
      <c r="B283" s="1009"/>
      <c r="C283" s="1070"/>
      <c r="D283" s="1070"/>
      <c r="E283" s="1070"/>
      <c r="F283" s="1070"/>
      <c r="G283" s="1070"/>
      <c r="H283" s="1070"/>
      <c r="I283" s="1070"/>
      <c r="J283" s="1070"/>
    </row>
    <row r="284" spans="1:10" s="131" customFormat="1" x14ac:dyDescent="0.2">
      <c r="A284" s="1009"/>
      <c r="B284" s="1009"/>
      <c r="C284" s="1070"/>
      <c r="D284" s="1070"/>
      <c r="E284" s="1070"/>
      <c r="F284" s="1070"/>
      <c r="G284" s="1070"/>
      <c r="H284" s="1070"/>
      <c r="I284" s="1070"/>
      <c r="J284" s="1070"/>
    </row>
    <row r="285" spans="1:10" s="131" customFormat="1" x14ac:dyDescent="0.2">
      <c r="A285" s="1009"/>
      <c r="B285" s="1009"/>
      <c r="C285" s="1070"/>
      <c r="D285" s="1070"/>
      <c r="E285" s="1070"/>
      <c r="F285" s="1070"/>
      <c r="G285" s="1070"/>
      <c r="H285" s="1070"/>
      <c r="I285" s="1070"/>
      <c r="J285" s="1070"/>
    </row>
    <row r="286" spans="1:10" s="131" customFormat="1" x14ac:dyDescent="0.2">
      <c r="A286" s="1009"/>
      <c r="B286" s="1009"/>
      <c r="C286" s="1070"/>
      <c r="D286" s="1070"/>
      <c r="E286" s="1070"/>
      <c r="F286" s="1070"/>
      <c r="G286" s="1070"/>
      <c r="H286" s="1070"/>
      <c r="I286" s="1070"/>
      <c r="J286" s="1070"/>
    </row>
    <row r="287" spans="1:10" s="131" customFormat="1" x14ac:dyDescent="0.2">
      <c r="A287" s="1009"/>
      <c r="B287" s="1009"/>
      <c r="C287" s="1070"/>
      <c r="D287" s="1070"/>
      <c r="E287" s="1070"/>
      <c r="F287" s="1070"/>
      <c r="G287" s="1070"/>
      <c r="H287" s="1070"/>
      <c r="I287" s="1070"/>
      <c r="J287" s="1070"/>
    </row>
    <row r="288" spans="1:10" s="131" customFormat="1" x14ac:dyDescent="0.2">
      <c r="A288" s="1009"/>
      <c r="B288" s="1009"/>
      <c r="C288" s="1070"/>
      <c r="D288" s="1070"/>
      <c r="E288" s="1070"/>
      <c r="F288" s="1070"/>
      <c r="G288" s="1070"/>
      <c r="H288" s="1070"/>
      <c r="I288" s="1070"/>
      <c r="J288" s="1070"/>
    </row>
    <row r="289" spans="1:10" s="131" customFormat="1" x14ac:dyDescent="0.2">
      <c r="A289" s="1009"/>
      <c r="B289" s="1009"/>
      <c r="C289" s="1070"/>
      <c r="D289" s="1070"/>
      <c r="E289" s="1070"/>
      <c r="F289" s="1070"/>
      <c r="G289" s="1070"/>
      <c r="H289" s="1070"/>
      <c r="I289" s="1070"/>
      <c r="J289" s="1070"/>
    </row>
    <row r="290" spans="1:10" s="131" customFormat="1" x14ac:dyDescent="0.2">
      <c r="A290" s="1009"/>
      <c r="B290" s="1009"/>
      <c r="C290" s="1070"/>
      <c r="D290" s="1070"/>
      <c r="E290" s="1070"/>
      <c r="F290" s="1070"/>
      <c r="G290" s="1070"/>
      <c r="H290" s="1070"/>
      <c r="I290" s="1070"/>
      <c r="J290" s="1070"/>
    </row>
    <row r="291" spans="1:10" s="131" customFormat="1" x14ac:dyDescent="0.2">
      <c r="A291" s="1009"/>
      <c r="B291" s="1009"/>
      <c r="C291" s="1070"/>
      <c r="D291" s="1070"/>
      <c r="E291" s="1070"/>
      <c r="F291" s="1070"/>
      <c r="G291" s="1070"/>
      <c r="H291" s="1070"/>
      <c r="I291" s="1070"/>
      <c r="J291" s="1070"/>
    </row>
    <row r="292" spans="1:10" s="131" customFormat="1" x14ac:dyDescent="0.2">
      <c r="A292" s="1009"/>
      <c r="B292" s="1009"/>
      <c r="C292" s="1070"/>
      <c r="D292" s="1070"/>
      <c r="E292" s="1070"/>
      <c r="F292" s="1070"/>
      <c r="G292" s="1070"/>
      <c r="H292" s="1070"/>
      <c r="I292" s="1070"/>
      <c r="J292" s="1070"/>
    </row>
    <row r="293" spans="1:10" s="131" customFormat="1" x14ac:dyDescent="0.2">
      <c r="A293" s="1009"/>
      <c r="B293" s="1009"/>
      <c r="C293" s="1070"/>
      <c r="D293" s="1070"/>
      <c r="E293" s="1070"/>
      <c r="F293" s="1070"/>
      <c r="G293" s="1070"/>
      <c r="H293" s="1070"/>
      <c r="I293" s="1070"/>
      <c r="J293" s="1070"/>
    </row>
    <row r="294" spans="1:10" s="131" customFormat="1" x14ac:dyDescent="0.2">
      <c r="A294" s="1009"/>
      <c r="B294" s="1009"/>
      <c r="C294" s="1070"/>
      <c r="D294" s="1070"/>
      <c r="E294" s="1070"/>
      <c r="F294" s="1070"/>
      <c r="G294" s="1070"/>
      <c r="H294" s="1070"/>
      <c r="I294" s="1070"/>
      <c r="J294" s="1070"/>
    </row>
    <row r="295" spans="1:10" s="131" customFormat="1" x14ac:dyDescent="0.2">
      <c r="A295" s="1009"/>
      <c r="B295" s="1009"/>
      <c r="C295" s="1070"/>
      <c r="D295" s="1070"/>
      <c r="E295" s="1070"/>
      <c r="F295" s="1070"/>
      <c r="G295" s="1070"/>
      <c r="H295" s="1070"/>
      <c r="I295" s="1070"/>
      <c r="J295" s="1070"/>
    </row>
    <row r="296" spans="1:10" s="131" customFormat="1" x14ac:dyDescent="0.2">
      <c r="A296" s="1009"/>
      <c r="B296" s="1009"/>
      <c r="C296" s="1070"/>
      <c r="D296" s="1070"/>
      <c r="E296" s="1070"/>
      <c r="F296" s="1070"/>
      <c r="G296" s="1070"/>
      <c r="H296" s="1070"/>
      <c r="I296" s="1070"/>
      <c r="J296" s="1070"/>
    </row>
    <row r="297" spans="1:10" s="131" customFormat="1" x14ac:dyDescent="0.2">
      <c r="A297" s="1009"/>
      <c r="B297" s="1009"/>
      <c r="C297" s="1070"/>
      <c r="D297" s="1070"/>
      <c r="E297" s="1070"/>
      <c r="F297" s="1070"/>
      <c r="G297" s="1070"/>
      <c r="H297" s="1070"/>
      <c r="I297" s="1070"/>
      <c r="J297" s="1070"/>
    </row>
    <row r="298" spans="1:10" s="131" customFormat="1" x14ac:dyDescent="0.2">
      <c r="A298" s="1009"/>
      <c r="B298" s="1009"/>
      <c r="C298" s="1070"/>
      <c r="D298" s="1070"/>
      <c r="E298" s="1070"/>
      <c r="F298" s="1070"/>
      <c r="G298" s="1070"/>
      <c r="H298" s="1070"/>
      <c r="I298" s="1070"/>
      <c r="J298" s="1070"/>
    </row>
    <row r="299" spans="1:10" s="131" customFormat="1" x14ac:dyDescent="0.2">
      <c r="A299" s="1009"/>
      <c r="B299" s="1009"/>
      <c r="C299" s="1070"/>
      <c r="D299" s="1070"/>
      <c r="E299" s="1070"/>
      <c r="F299" s="1070"/>
      <c r="G299" s="1070"/>
      <c r="H299" s="1070"/>
      <c r="I299" s="1070"/>
      <c r="J299" s="1070"/>
    </row>
    <row r="300" spans="1:10" s="131" customFormat="1" x14ac:dyDescent="0.2">
      <c r="A300" s="1009"/>
      <c r="B300" s="1009"/>
      <c r="C300" s="1070"/>
      <c r="D300" s="1070"/>
      <c r="E300" s="1070"/>
      <c r="F300" s="1070"/>
      <c r="G300" s="1070"/>
      <c r="H300" s="1070"/>
      <c r="I300" s="1070"/>
      <c r="J300" s="1070"/>
    </row>
    <row r="301" spans="1:10" s="131" customFormat="1" x14ac:dyDescent="0.2">
      <c r="A301" s="1009"/>
      <c r="B301" s="1009"/>
      <c r="C301" s="1070"/>
      <c r="D301" s="1070"/>
      <c r="E301" s="1070"/>
      <c r="F301" s="1070"/>
      <c r="G301" s="1070"/>
      <c r="H301" s="1070"/>
      <c r="I301" s="1070"/>
      <c r="J301" s="1070"/>
    </row>
    <row r="302" spans="1:10" s="131" customFormat="1" x14ac:dyDescent="0.2">
      <c r="A302" s="1009"/>
      <c r="B302" s="1009"/>
      <c r="C302" s="1070"/>
      <c r="D302" s="1070"/>
      <c r="E302" s="1070"/>
      <c r="F302" s="1070"/>
      <c r="G302" s="1070"/>
      <c r="H302" s="1070"/>
      <c r="I302" s="1070"/>
      <c r="J302" s="1070"/>
    </row>
    <row r="303" spans="1:10" s="131" customFormat="1" x14ac:dyDescent="0.2">
      <c r="A303" s="1009"/>
      <c r="B303" s="1009"/>
      <c r="C303" s="1070"/>
      <c r="D303" s="1070"/>
      <c r="E303" s="1070"/>
      <c r="F303" s="1070"/>
      <c r="G303" s="1070"/>
      <c r="H303" s="1070"/>
      <c r="I303" s="1070"/>
      <c r="J303" s="1070"/>
    </row>
    <row r="304" spans="1:10" s="131" customFormat="1" x14ac:dyDescent="0.2">
      <c r="A304" s="1009"/>
      <c r="B304" s="1009"/>
      <c r="C304" s="1070"/>
      <c r="D304" s="1070"/>
      <c r="E304" s="1070"/>
      <c r="F304" s="1070"/>
      <c r="G304" s="1070"/>
      <c r="H304" s="1070"/>
      <c r="I304" s="1070"/>
      <c r="J304" s="1070"/>
    </row>
    <row r="305" spans="1:10" s="131" customFormat="1" x14ac:dyDescent="0.2">
      <c r="A305" s="1009"/>
      <c r="B305" s="1009"/>
      <c r="C305" s="1070"/>
      <c r="D305" s="1070"/>
      <c r="E305" s="1070"/>
      <c r="F305" s="1070"/>
      <c r="G305" s="1070"/>
      <c r="H305" s="1070"/>
      <c r="I305" s="1070"/>
      <c r="J305" s="1070"/>
    </row>
    <row r="306" spans="1:10" s="131" customFormat="1" x14ac:dyDescent="0.2">
      <c r="A306" s="1009"/>
      <c r="B306" s="1009"/>
      <c r="C306" s="1070"/>
      <c r="D306" s="1070"/>
      <c r="E306" s="1070"/>
      <c r="F306" s="1070"/>
      <c r="G306" s="1070"/>
      <c r="H306" s="1070"/>
      <c r="I306" s="1070"/>
      <c r="J306" s="1070"/>
    </row>
    <row r="307" spans="1:10" s="131" customFormat="1" x14ac:dyDescent="0.2">
      <c r="A307" s="1009"/>
      <c r="B307" s="1009"/>
      <c r="C307" s="1070"/>
      <c r="D307" s="1070"/>
      <c r="E307" s="1070"/>
      <c r="F307" s="1070"/>
      <c r="G307" s="1070"/>
      <c r="H307" s="1070"/>
      <c r="I307" s="1070"/>
      <c r="J307" s="1070"/>
    </row>
    <row r="308" spans="1:10" s="131" customFormat="1" x14ac:dyDescent="0.2">
      <c r="A308" s="1009"/>
      <c r="B308" s="1009"/>
      <c r="C308" s="1070"/>
      <c r="D308" s="1070"/>
      <c r="E308" s="1070"/>
      <c r="F308" s="1070"/>
      <c r="G308" s="1070"/>
      <c r="H308" s="1070"/>
      <c r="I308" s="1070"/>
      <c r="J308" s="1070"/>
    </row>
    <row r="309" spans="1:10" s="131" customFormat="1" x14ac:dyDescent="0.2">
      <c r="A309" s="1009"/>
      <c r="B309" s="1009"/>
      <c r="C309" s="1070"/>
      <c r="D309" s="1070"/>
      <c r="E309" s="1070"/>
      <c r="F309" s="1070"/>
      <c r="G309" s="1070"/>
      <c r="H309" s="1070"/>
      <c r="I309" s="1070"/>
      <c r="J309" s="1070"/>
    </row>
    <row r="310" spans="1:10" s="131" customFormat="1" x14ac:dyDescent="0.2">
      <c r="A310" s="1009"/>
      <c r="B310" s="1009"/>
      <c r="C310" s="1070"/>
      <c r="D310" s="1070"/>
      <c r="E310" s="1070"/>
      <c r="F310" s="1070"/>
      <c r="G310" s="1070"/>
      <c r="H310" s="1070"/>
      <c r="I310" s="1070"/>
      <c r="J310" s="1070"/>
    </row>
    <row r="311" spans="1:10" s="131" customFormat="1" x14ac:dyDescent="0.2">
      <c r="A311" s="1009"/>
      <c r="B311" s="1009"/>
      <c r="C311" s="1070"/>
      <c r="D311" s="1070"/>
      <c r="E311" s="1070"/>
      <c r="F311" s="1070"/>
      <c r="G311" s="1070"/>
      <c r="H311" s="1070"/>
      <c r="I311" s="1070"/>
      <c r="J311" s="1070"/>
    </row>
    <row r="312" spans="1:10" s="131" customFormat="1" x14ac:dyDescent="0.2">
      <c r="A312" s="1009"/>
      <c r="B312" s="1009"/>
      <c r="C312" s="1070"/>
      <c r="D312" s="1070"/>
      <c r="E312" s="1070"/>
      <c r="F312" s="1070"/>
      <c r="G312" s="1070"/>
      <c r="H312" s="1070"/>
      <c r="I312" s="1070"/>
      <c r="J312" s="1070"/>
    </row>
    <row r="313" spans="1:10" s="131" customFormat="1" x14ac:dyDescent="0.2">
      <c r="A313" s="1009"/>
      <c r="B313" s="1009"/>
      <c r="C313" s="1070"/>
      <c r="D313" s="1070"/>
      <c r="E313" s="1070"/>
      <c r="F313" s="1070"/>
      <c r="G313" s="1070"/>
      <c r="H313" s="1070"/>
      <c r="I313" s="1070"/>
      <c r="J313" s="1070"/>
    </row>
    <row r="314" spans="1:10" s="131" customFormat="1" x14ac:dyDescent="0.2">
      <c r="A314" s="1009"/>
      <c r="B314" s="1009"/>
      <c r="C314" s="1070"/>
      <c r="D314" s="1070"/>
      <c r="E314" s="1070"/>
      <c r="F314" s="1070"/>
      <c r="G314" s="1070"/>
      <c r="H314" s="1070"/>
      <c r="I314" s="1070"/>
      <c r="J314" s="1070"/>
    </row>
    <row r="315" spans="1:10" s="131" customFormat="1" x14ac:dyDescent="0.2">
      <c r="A315" s="1009"/>
      <c r="B315" s="1009"/>
      <c r="C315" s="1070"/>
      <c r="D315" s="1070"/>
      <c r="E315" s="1070"/>
      <c r="F315" s="1070"/>
      <c r="G315" s="1070"/>
      <c r="H315" s="1070"/>
      <c r="I315" s="1070"/>
      <c r="J315" s="1070"/>
    </row>
    <row r="316" spans="1:10" s="131" customFormat="1" x14ac:dyDescent="0.2">
      <c r="A316" s="1009"/>
      <c r="B316" s="1009"/>
      <c r="C316" s="1070"/>
      <c r="D316" s="1070"/>
      <c r="E316" s="1070"/>
      <c r="F316" s="1070"/>
      <c r="G316" s="1070"/>
      <c r="H316" s="1070"/>
      <c r="I316" s="1070"/>
      <c r="J316" s="1070"/>
    </row>
    <row r="317" spans="1:10" s="131" customFormat="1" x14ac:dyDescent="0.2">
      <c r="A317" s="1009"/>
      <c r="B317" s="1009"/>
      <c r="C317" s="1070"/>
      <c r="D317" s="1070"/>
      <c r="E317" s="1070"/>
      <c r="F317" s="1070"/>
      <c r="G317" s="1070"/>
      <c r="H317" s="1070"/>
      <c r="I317" s="1070"/>
      <c r="J317" s="1070"/>
    </row>
    <row r="318" spans="1:10" s="131" customFormat="1" x14ac:dyDescent="0.2">
      <c r="A318" s="1009"/>
      <c r="B318" s="1009"/>
      <c r="C318" s="1070"/>
      <c r="D318" s="1070"/>
      <c r="E318" s="1070"/>
      <c r="F318" s="1070"/>
      <c r="G318" s="1070"/>
      <c r="H318" s="1070"/>
      <c r="I318" s="1070"/>
      <c r="J318" s="1070"/>
    </row>
    <row r="319" spans="1:10" s="131" customFormat="1" x14ac:dyDescent="0.2">
      <c r="A319" s="1009"/>
      <c r="B319" s="1009"/>
      <c r="C319" s="1070"/>
      <c r="D319" s="1070"/>
      <c r="E319" s="1070"/>
      <c r="F319" s="1070"/>
      <c r="G319" s="1070"/>
      <c r="H319" s="1070"/>
      <c r="I319" s="1070"/>
      <c r="J319" s="1070"/>
    </row>
    <row r="320" spans="1:10" s="131" customFormat="1" x14ac:dyDescent="0.2">
      <c r="A320" s="1009"/>
      <c r="B320" s="1009"/>
      <c r="C320" s="1070"/>
      <c r="D320" s="1070"/>
      <c r="E320" s="1070"/>
      <c r="F320" s="1070"/>
      <c r="G320" s="1070"/>
      <c r="H320" s="1070"/>
      <c r="I320" s="1070"/>
      <c r="J320" s="1070"/>
    </row>
    <row r="321" spans="1:10" s="131" customFormat="1" x14ac:dyDescent="0.2">
      <c r="A321" s="1009"/>
      <c r="B321" s="1009"/>
      <c r="C321" s="1070"/>
      <c r="D321" s="1070"/>
      <c r="E321" s="1070"/>
      <c r="F321" s="1070"/>
      <c r="G321" s="1070"/>
      <c r="H321" s="1070"/>
      <c r="I321" s="1070"/>
      <c r="J321" s="1070"/>
    </row>
    <row r="322" spans="1:10" s="131" customFormat="1" x14ac:dyDescent="0.2">
      <c r="A322" s="1009"/>
      <c r="B322" s="1009"/>
      <c r="C322" s="1070"/>
      <c r="D322" s="1070"/>
      <c r="E322" s="1070"/>
      <c r="F322" s="1070"/>
      <c r="G322" s="1070"/>
      <c r="H322" s="1070"/>
      <c r="I322" s="1070"/>
      <c r="J322" s="1070"/>
    </row>
    <row r="323" spans="1:10" s="131" customFormat="1" x14ac:dyDescent="0.2">
      <c r="A323" s="1009"/>
      <c r="B323" s="1009"/>
      <c r="C323" s="1070"/>
      <c r="D323" s="1070"/>
      <c r="E323" s="1070"/>
      <c r="F323" s="1070"/>
      <c r="G323" s="1070"/>
      <c r="H323" s="1070"/>
      <c r="I323" s="1070"/>
      <c r="J323" s="1070"/>
    </row>
    <row r="324" spans="1:10" s="131" customFormat="1" x14ac:dyDescent="0.2">
      <c r="A324" s="1009"/>
      <c r="B324" s="1009"/>
      <c r="C324" s="1070"/>
      <c r="D324" s="1070"/>
      <c r="E324" s="1070"/>
      <c r="F324" s="1070"/>
      <c r="G324" s="1070"/>
      <c r="H324" s="1070"/>
      <c r="I324" s="1070"/>
      <c r="J324" s="1070"/>
    </row>
    <row r="325" spans="1:10" s="131" customFormat="1" x14ac:dyDescent="0.2">
      <c r="A325" s="1009"/>
      <c r="B325" s="1009"/>
      <c r="C325" s="1070"/>
      <c r="D325" s="1070"/>
      <c r="E325" s="1070"/>
      <c r="F325" s="1070"/>
      <c r="G325" s="1070"/>
      <c r="H325" s="1070"/>
      <c r="I325" s="1070"/>
      <c r="J325" s="1070"/>
    </row>
    <row r="326" spans="1:10" s="131" customFormat="1" x14ac:dyDescent="0.2">
      <c r="A326" s="1009"/>
      <c r="B326" s="1009"/>
      <c r="C326" s="1070"/>
      <c r="D326" s="1070"/>
      <c r="E326" s="1070"/>
      <c r="F326" s="1070"/>
      <c r="G326" s="1070"/>
      <c r="H326" s="1070"/>
      <c r="I326" s="1070"/>
      <c r="J326" s="1070"/>
    </row>
    <row r="327" spans="1:10" s="131" customFormat="1" x14ac:dyDescent="0.2">
      <c r="A327" s="1009"/>
      <c r="B327" s="1009"/>
      <c r="C327" s="1070"/>
      <c r="D327" s="1070"/>
      <c r="E327" s="1070"/>
      <c r="F327" s="1070"/>
      <c r="G327" s="1070"/>
      <c r="H327" s="1070"/>
      <c r="I327" s="1070"/>
      <c r="J327" s="1070"/>
    </row>
    <row r="328" spans="1:10" s="131" customFormat="1" x14ac:dyDescent="0.2">
      <c r="A328" s="1009"/>
      <c r="B328" s="1009"/>
      <c r="C328" s="1070"/>
      <c r="D328" s="1070"/>
      <c r="E328" s="1070"/>
      <c r="F328" s="1070"/>
      <c r="G328" s="1070"/>
      <c r="H328" s="1070"/>
      <c r="I328" s="1070"/>
      <c r="J328" s="1070"/>
    </row>
    <row r="329" spans="1:10" s="131" customFormat="1" x14ac:dyDescent="0.2">
      <c r="A329" s="1009"/>
      <c r="B329" s="1009"/>
      <c r="C329" s="1070"/>
      <c r="D329" s="1070"/>
      <c r="E329" s="1070"/>
      <c r="F329" s="1070"/>
      <c r="G329" s="1070"/>
      <c r="H329" s="1070"/>
      <c r="I329" s="1070"/>
      <c r="J329" s="1070"/>
    </row>
    <row r="330" spans="1:10" s="131" customFormat="1" x14ac:dyDescent="0.2">
      <c r="A330" s="1009"/>
      <c r="B330" s="1009"/>
      <c r="C330" s="1070"/>
      <c r="D330" s="1070"/>
      <c r="E330" s="1070"/>
      <c r="F330" s="1070"/>
      <c r="G330" s="1070"/>
      <c r="H330" s="1070"/>
      <c r="I330" s="1070"/>
      <c r="J330" s="1070"/>
    </row>
    <row r="331" spans="1:10" s="131" customFormat="1" x14ac:dyDescent="0.2">
      <c r="A331" s="1009"/>
      <c r="B331" s="1009"/>
      <c r="C331" s="1070"/>
      <c r="D331" s="1070"/>
      <c r="E331" s="1070"/>
      <c r="F331" s="1070"/>
      <c r="G331" s="1070"/>
      <c r="H331" s="1070"/>
      <c r="I331" s="1070"/>
      <c r="J331" s="1070"/>
    </row>
    <row r="332" spans="1:10" s="131" customFormat="1" x14ac:dyDescent="0.2">
      <c r="A332" s="1009"/>
      <c r="B332" s="1009"/>
      <c r="C332" s="1070"/>
      <c r="D332" s="1070"/>
      <c r="E332" s="1070"/>
      <c r="F332" s="1070"/>
      <c r="G332" s="1070"/>
      <c r="H332" s="1070"/>
      <c r="I332" s="1070"/>
      <c r="J332" s="1070"/>
    </row>
    <row r="333" spans="1:10" s="131" customFormat="1" x14ac:dyDescent="0.2">
      <c r="A333" s="1009"/>
      <c r="B333" s="1009"/>
      <c r="C333" s="1070"/>
      <c r="D333" s="1070"/>
      <c r="E333" s="1070"/>
      <c r="F333" s="1070"/>
      <c r="G333" s="1070"/>
      <c r="H333" s="1070"/>
      <c r="I333" s="1070"/>
      <c r="J333" s="1070"/>
    </row>
    <row r="334" spans="1:10" s="131" customFormat="1" x14ac:dyDescent="0.2">
      <c r="A334" s="1009"/>
      <c r="B334" s="1009"/>
      <c r="C334" s="1070"/>
      <c r="D334" s="1070"/>
      <c r="E334" s="1070"/>
      <c r="F334" s="1070"/>
      <c r="G334" s="1070"/>
      <c r="H334" s="1070"/>
      <c r="I334" s="1070"/>
      <c r="J334" s="1070"/>
    </row>
    <row r="335" spans="1:10" s="131" customFormat="1" x14ac:dyDescent="0.2">
      <c r="A335" s="1009"/>
      <c r="B335" s="1009"/>
      <c r="C335" s="1070"/>
      <c r="D335" s="1070"/>
      <c r="E335" s="1070"/>
      <c r="F335" s="1070"/>
      <c r="G335" s="1070"/>
      <c r="H335" s="1070"/>
      <c r="I335" s="1070"/>
      <c r="J335" s="1070"/>
    </row>
    <row r="336" spans="1:10" s="131" customFormat="1" x14ac:dyDescent="0.2">
      <c r="A336" s="1009"/>
      <c r="B336" s="1009"/>
      <c r="C336" s="1070"/>
      <c r="D336" s="1070"/>
      <c r="E336" s="1070"/>
      <c r="F336" s="1070"/>
      <c r="G336" s="1070"/>
      <c r="H336" s="1070"/>
      <c r="I336" s="1070"/>
      <c r="J336" s="1070"/>
    </row>
    <row r="337" spans="1:10" s="131" customFormat="1" x14ac:dyDescent="0.2">
      <c r="A337" s="1009"/>
      <c r="B337" s="1009"/>
      <c r="C337" s="1070"/>
      <c r="D337" s="1070"/>
      <c r="E337" s="1070"/>
      <c r="F337" s="1070"/>
      <c r="G337" s="1070"/>
      <c r="H337" s="1070"/>
      <c r="I337" s="1070"/>
      <c r="J337" s="1070"/>
    </row>
    <row r="338" spans="1:10" s="131" customFormat="1" x14ac:dyDescent="0.2">
      <c r="A338" s="1009"/>
      <c r="B338" s="1009"/>
      <c r="C338" s="1070"/>
      <c r="D338" s="1070"/>
      <c r="E338" s="1070"/>
      <c r="F338" s="1070"/>
      <c r="G338" s="1070"/>
      <c r="H338" s="1070"/>
      <c r="I338" s="1070"/>
      <c r="J338" s="1070"/>
    </row>
    <row r="339" spans="1:10" s="131" customFormat="1" x14ac:dyDescent="0.2">
      <c r="A339" s="1009"/>
      <c r="B339" s="1009"/>
      <c r="C339" s="1070"/>
      <c r="D339" s="1070"/>
      <c r="E339" s="1070"/>
      <c r="F339" s="1070"/>
      <c r="G339" s="1070"/>
      <c r="H339" s="1070"/>
      <c r="I339" s="1070"/>
      <c r="J339" s="1070"/>
    </row>
    <row r="340" spans="1:10" s="131" customFormat="1" x14ac:dyDescent="0.2">
      <c r="A340" s="1009"/>
      <c r="B340" s="1009"/>
      <c r="C340" s="1070"/>
      <c r="D340" s="1070"/>
      <c r="E340" s="1070"/>
      <c r="F340" s="1070"/>
      <c r="G340" s="1070"/>
      <c r="H340" s="1070"/>
      <c r="I340" s="1070"/>
      <c r="J340" s="1070"/>
    </row>
    <row r="341" spans="1:10" s="131" customFormat="1" x14ac:dyDescent="0.2">
      <c r="A341" s="1009"/>
      <c r="B341" s="1009"/>
      <c r="C341" s="1070"/>
      <c r="D341" s="1070"/>
      <c r="E341" s="1070"/>
      <c r="F341" s="1070"/>
      <c r="G341" s="1070"/>
      <c r="H341" s="1070"/>
      <c r="I341" s="1070"/>
      <c r="J341" s="1070"/>
    </row>
    <row r="342" spans="1:10" s="131" customFormat="1" x14ac:dyDescent="0.2">
      <c r="A342" s="1009"/>
      <c r="B342" s="1009"/>
      <c r="C342" s="1070"/>
      <c r="D342" s="1070"/>
      <c r="E342" s="1070"/>
      <c r="F342" s="1070"/>
      <c r="G342" s="1070"/>
      <c r="H342" s="1070"/>
      <c r="I342" s="1070"/>
      <c r="J342" s="1070"/>
    </row>
    <row r="343" spans="1:10" s="131" customFormat="1" x14ac:dyDescent="0.2">
      <c r="A343" s="1009"/>
      <c r="B343" s="1009"/>
      <c r="C343" s="1070"/>
      <c r="D343" s="1070"/>
      <c r="E343" s="1070"/>
      <c r="F343" s="1070"/>
      <c r="G343" s="1070"/>
      <c r="H343" s="1070"/>
      <c r="I343" s="1070"/>
      <c r="J343" s="1070"/>
    </row>
    <row r="344" spans="1:10" s="131" customFormat="1" x14ac:dyDescent="0.2">
      <c r="A344" s="1009"/>
      <c r="B344" s="1009"/>
      <c r="C344" s="1070"/>
      <c r="D344" s="1070"/>
      <c r="E344" s="1070"/>
      <c r="F344" s="1070"/>
      <c r="G344" s="1070"/>
      <c r="H344" s="1070"/>
      <c r="I344" s="1070"/>
      <c r="J344" s="1070"/>
    </row>
    <row r="345" spans="1:10" s="131" customFormat="1" x14ac:dyDescent="0.2">
      <c r="A345" s="1009"/>
      <c r="B345" s="1009"/>
      <c r="C345" s="1070"/>
      <c r="D345" s="1070"/>
      <c r="E345" s="1070"/>
      <c r="F345" s="1070"/>
      <c r="G345" s="1070"/>
      <c r="H345" s="1070"/>
      <c r="I345" s="1070"/>
      <c r="J345" s="1070"/>
    </row>
    <row r="346" spans="1:10" s="131" customFormat="1" x14ac:dyDescent="0.2">
      <c r="A346" s="1009"/>
      <c r="B346" s="1009"/>
      <c r="C346" s="1070"/>
      <c r="D346" s="1070"/>
      <c r="E346" s="1070"/>
      <c r="F346" s="1070"/>
      <c r="G346" s="1070"/>
      <c r="H346" s="1070"/>
      <c r="I346" s="1070"/>
      <c r="J346" s="1070"/>
    </row>
    <row r="347" spans="1:10" s="131" customFormat="1" x14ac:dyDescent="0.2">
      <c r="A347" s="1009"/>
      <c r="B347" s="1009"/>
      <c r="C347" s="1070"/>
      <c r="D347" s="1070"/>
      <c r="E347" s="1070"/>
      <c r="F347" s="1070"/>
      <c r="G347" s="1070"/>
      <c r="H347" s="1070"/>
      <c r="I347" s="1070"/>
      <c r="J347" s="1070"/>
    </row>
    <row r="348" spans="1:10" s="131" customFormat="1" x14ac:dyDescent="0.2">
      <c r="A348" s="1009"/>
      <c r="B348" s="1009"/>
      <c r="C348" s="1070"/>
      <c r="D348" s="1070"/>
      <c r="E348" s="1070"/>
      <c r="F348" s="1070"/>
      <c r="G348" s="1070"/>
      <c r="H348" s="1070"/>
      <c r="I348" s="1070"/>
      <c r="J348" s="1070"/>
    </row>
    <row r="349" spans="1:10" s="131" customFormat="1" x14ac:dyDescent="0.2">
      <c r="A349" s="1009"/>
      <c r="B349" s="1009"/>
      <c r="C349" s="1070"/>
      <c r="D349" s="1070"/>
      <c r="E349" s="1070"/>
      <c r="F349" s="1070"/>
      <c r="G349" s="1070"/>
      <c r="H349" s="1070"/>
      <c r="I349" s="1070"/>
      <c r="J349" s="1070"/>
    </row>
    <row r="350" spans="1:10" s="131" customFormat="1" x14ac:dyDescent="0.2">
      <c r="A350" s="1009"/>
      <c r="B350" s="1009"/>
      <c r="C350" s="1070"/>
      <c r="D350" s="1070"/>
      <c r="E350" s="1070"/>
      <c r="F350" s="1070"/>
      <c r="G350" s="1070"/>
      <c r="H350" s="1070"/>
      <c r="I350" s="1070"/>
      <c r="J350" s="1070"/>
    </row>
    <row r="351" spans="1:10" s="131" customFormat="1" x14ac:dyDescent="0.2">
      <c r="A351" s="1009"/>
      <c r="B351" s="1009"/>
      <c r="C351" s="1070"/>
      <c r="D351" s="1070"/>
      <c r="E351" s="1070"/>
      <c r="F351" s="1070"/>
      <c r="G351" s="1070"/>
      <c r="H351" s="1070"/>
      <c r="I351" s="1070"/>
      <c r="J351" s="1070"/>
    </row>
    <row r="352" spans="1:10" s="131" customFormat="1" x14ac:dyDescent="0.2">
      <c r="A352" s="1009"/>
      <c r="B352" s="1009"/>
      <c r="C352" s="1070"/>
      <c r="D352" s="1070"/>
      <c r="E352" s="1070"/>
      <c r="F352" s="1070"/>
      <c r="G352" s="1070"/>
      <c r="H352" s="1070"/>
      <c r="I352" s="1070"/>
      <c r="J352" s="1070"/>
    </row>
    <row r="353" spans="1:10" s="131" customFormat="1" x14ac:dyDescent="0.2">
      <c r="A353" s="1009"/>
      <c r="B353" s="1009"/>
      <c r="C353" s="1070"/>
      <c r="D353" s="1070"/>
      <c r="E353" s="1070"/>
      <c r="F353" s="1070"/>
      <c r="G353" s="1070"/>
      <c r="H353" s="1070"/>
      <c r="I353" s="1070"/>
      <c r="J353" s="1070"/>
    </row>
    <row r="354" spans="1:10" s="131" customFormat="1" x14ac:dyDescent="0.2">
      <c r="A354" s="1009"/>
      <c r="B354" s="1009"/>
      <c r="C354" s="1070"/>
      <c r="D354" s="1070"/>
      <c r="E354" s="1070"/>
      <c r="F354" s="1070"/>
      <c r="G354" s="1070"/>
      <c r="H354" s="1070"/>
      <c r="I354" s="1070"/>
      <c r="J354" s="1070"/>
    </row>
    <row r="355" spans="1:10" s="131" customFormat="1" x14ac:dyDescent="0.2">
      <c r="A355" s="1009"/>
      <c r="B355" s="1009"/>
      <c r="C355" s="1070"/>
      <c r="D355" s="1070"/>
      <c r="E355" s="1070"/>
      <c r="F355" s="1070"/>
      <c r="G355" s="1070"/>
      <c r="H355" s="1070"/>
      <c r="I355" s="1070"/>
      <c r="J355" s="1070"/>
    </row>
    <row r="356" spans="1:10" s="131" customFormat="1" x14ac:dyDescent="0.2">
      <c r="A356" s="1009"/>
      <c r="B356" s="1009"/>
      <c r="C356" s="1070"/>
      <c r="D356" s="1070"/>
      <c r="E356" s="1070"/>
      <c r="F356" s="1070"/>
      <c r="G356" s="1070"/>
      <c r="H356" s="1070"/>
      <c r="I356" s="1070"/>
      <c r="J356" s="1070"/>
    </row>
    <row r="357" spans="1:10" s="131" customFormat="1" x14ac:dyDescent="0.2">
      <c r="A357" s="1009"/>
      <c r="B357" s="1009"/>
      <c r="C357" s="1070"/>
      <c r="D357" s="1070"/>
      <c r="E357" s="1070"/>
      <c r="F357" s="1070"/>
      <c r="G357" s="1070"/>
      <c r="H357" s="1070"/>
      <c r="I357" s="1070"/>
      <c r="J357" s="1070"/>
    </row>
    <row r="358" spans="1:10" s="131" customFormat="1" x14ac:dyDescent="0.2">
      <c r="A358" s="1009"/>
      <c r="B358" s="1009"/>
      <c r="C358" s="1070"/>
      <c r="D358" s="1070"/>
      <c r="E358" s="1070"/>
      <c r="F358" s="1070"/>
      <c r="G358" s="1070"/>
      <c r="H358" s="1070"/>
      <c r="I358" s="1070"/>
      <c r="J358" s="1070"/>
    </row>
    <row r="359" spans="1:10" s="131" customFormat="1" x14ac:dyDescent="0.2">
      <c r="A359" s="1009"/>
      <c r="B359" s="1009"/>
      <c r="C359" s="1070"/>
      <c r="D359" s="1070"/>
      <c r="E359" s="1070"/>
      <c r="F359" s="1070"/>
      <c r="G359" s="1070"/>
      <c r="H359" s="1070"/>
      <c r="I359" s="1070"/>
      <c r="J359" s="1070"/>
    </row>
    <row r="360" spans="1:10" s="131" customFormat="1" x14ac:dyDescent="0.2">
      <c r="A360" s="1009"/>
      <c r="B360" s="1009"/>
      <c r="C360" s="1070"/>
      <c r="D360" s="1070"/>
      <c r="E360" s="1070"/>
      <c r="F360" s="1070"/>
      <c r="G360" s="1070"/>
      <c r="H360" s="1070"/>
      <c r="I360" s="1070"/>
      <c r="J360" s="1070"/>
    </row>
    <row r="361" spans="1:10" s="131" customFormat="1" x14ac:dyDescent="0.2">
      <c r="A361" s="1009"/>
      <c r="B361" s="1009"/>
      <c r="C361" s="1070"/>
      <c r="D361" s="1070"/>
      <c r="E361" s="1070"/>
      <c r="F361" s="1070"/>
      <c r="G361" s="1070"/>
      <c r="H361" s="1070"/>
      <c r="I361" s="1070"/>
      <c r="J361" s="1070"/>
    </row>
    <row r="362" spans="1:10" s="131" customFormat="1" x14ac:dyDescent="0.2">
      <c r="A362" s="1009"/>
      <c r="B362" s="1009"/>
      <c r="C362" s="1070"/>
      <c r="D362" s="1070"/>
      <c r="E362" s="1070"/>
      <c r="F362" s="1070"/>
      <c r="G362" s="1070"/>
      <c r="H362" s="1070"/>
      <c r="I362" s="1070"/>
      <c r="J362" s="1070"/>
    </row>
    <row r="363" spans="1:10" s="131" customFormat="1" x14ac:dyDescent="0.2">
      <c r="A363" s="1009"/>
      <c r="B363" s="1009"/>
      <c r="C363" s="1070"/>
      <c r="D363" s="1070"/>
      <c r="E363" s="1070"/>
      <c r="F363" s="1070"/>
      <c r="G363" s="1070"/>
      <c r="H363" s="1070"/>
      <c r="I363" s="1070"/>
      <c r="J363" s="1070"/>
    </row>
    <row r="364" spans="1:10" s="131" customFormat="1" x14ac:dyDescent="0.2">
      <c r="A364" s="1009"/>
      <c r="B364" s="1009"/>
      <c r="C364" s="1070"/>
      <c r="D364" s="1070"/>
      <c r="E364" s="1070"/>
      <c r="F364" s="1070"/>
      <c r="G364" s="1070"/>
      <c r="H364" s="1070"/>
      <c r="I364" s="1070"/>
      <c r="J364" s="1070"/>
    </row>
    <row r="365" spans="1:10" s="131" customFormat="1" x14ac:dyDescent="0.2">
      <c r="A365" s="1009"/>
      <c r="B365" s="1009"/>
      <c r="C365" s="1070"/>
      <c r="D365" s="1070"/>
      <c r="E365" s="1070"/>
      <c r="F365" s="1070"/>
      <c r="G365" s="1070"/>
      <c r="H365" s="1070"/>
      <c r="I365" s="1070"/>
      <c r="J365" s="1070"/>
    </row>
    <row r="366" spans="1:10" s="131" customFormat="1" x14ac:dyDescent="0.2">
      <c r="A366" s="1009"/>
      <c r="B366" s="1009"/>
      <c r="C366" s="1070"/>
      <c r="D366" s="1070"/>
      <c r="E366" s="1070"/>
      <c r="F366" s="1070"/>
      <c r="G366" s="1070"/>
      <c r="H366" s="1070"/>
      <c r="I366" s="1070"/>
      <c r="J366" s="1070"/>
    </row>
    <row r="367" spans="1:10" s="131" customFormat="1" x14ac:dyDescent="0.2">
      <c r="A367" s="1009"/>
      <c r="B367" s="1009"/>
      <c r="C367" s="1070"/>
      <c r="D367" s="1070"/>
      <c r="E367" s="1070"/>
      <c r="F367" s="1070"/>
      <c r="G367" s="1070"/>
      <c r="H367" s="1070"/>
      <c r="I367" s="1070"/>
      <c r="J367" s="1070"/>
    </row>
    <row r="368" spans="1:10" s="131" customFormat="1" x14ac:dyDescent="0.2">
      <c r="A368" s="1009"/>
      <c r="B368" s="1009"/>
      <c r="C368" s="1070"/>
      <c r="D368" s="1070"/>
      <c r="E368" s="1070"/>
      <c r="F368" s="1070"/>
      <c r="G368" s="1070"/>
      <c r="H368" s="1070"/>
      <c r="I368" s="1070"/>
      <c r="J368" s="1070"/>
    </row>
    <row r="369" spans="1:10" s="131" customFormat="1" x14ac:dyDescent="0.2">
      <c r="A369" s="1009"/>
      <c r="B369" s="1009"/>
      <c r="C369" s="1070"/>
      <c r="D369" s="1070"/>
      <c r="E369" s="1070"/>
      <c r="F369" s="1070"/>
      <c r="G369" s="1070"/>
      <c r="H369" s="1070"/>
      <c r="I369" s="1070"/>
      <c r="J369" s="1070"/>
    </row>
    <row r="370" spans="1:10" s="131" customFormat="1" x14ac:dyDescent="0.2">
      <c r="A370" s="1009"/>
      <c r="B370" s="1009"/>
      <c r="C370" s="1070"/>
      <c r="D370" s="1070"/>
      <c r="E370" s="1070"/>
      <c r="F370" s="1070"/>
      <c r="G370" s="1070"/>
      <c r="H370" s="1070"/>
      <c r="I370" s="1070"/>
      <c r="J370" s="1070"/>
    </row>
    <row r="371" spans="1:10" s="131" customFormat="1" x14ac:dyDescent="0.2">
      <c r="A371" s="1009"/>
      <c r="B371" s="1009"/>
      <c r="C371" s="1070"/>
      <c r="D371" s="1070"/>
      <c r="E371" s="1070"/>
      <c r="F371" s="1070"/>
      <c r="G371" s="1070"/>
      <c r="H371" s="1070"/>
      <c r="I371" s="1070"/>
      <c r="J371" s="1070"/>
    </row>
    <row r="372" spans="1:10" s="131" customFormat="1" x14ac:dyDescent="0.2">
      <c r="A372" s="1009"/>
      <c r="B372" s="1009"/>
      <c r="C372" s="1070"/>
      <c r="D372" s="1070"/>
      <c r="E372" s="1070"/>
      <c r="F372" s="1070"/>
      <c r="G372" s="1070"/>
      <c r="H372" s="1070"/>
      <c r="I372" s="1070"/>
      <c r="J372" s="1070"/>
    </row>
    <row r="373" spans="1:10" s="131" customFormat="1" x14ac:dyDescent="0.2">
      <c r="A373" s="1009"/>
      <c r="B373" s="1009"/>
      <c r="C373" s="1070"/>
      <c r="D373" s="1070"/>
      <c r="E373" s="1070"/>
      <c r="F373" s="1070"/>
      <c r="G373" s="1070"/>
      <c r="H373" s="1070"/>
      <c r="I373" s="1070"/>
      <c r="J373" s="1070"/>
    </row>
    <row r="374" spans="1:10" s="131" customFormat="1" x14ac:dyDescent="0.2">
      <c r="A374" s="1009"/>
      <c r="B374" s="1009"/>
      <c r="C374" s="1070"/>
      <c r="D374" s="1070"/>
      <c r="E374" s="1070"/>
      <c r="F374" s="1070"/>
      <c r="G374" s="1070"/>
      <c r="H374" s="1070"/>
      <c r="I374" s="1070"/>
      <c r="J374" s="1070"/>
    </row>
    <row r="375" spans="1:10" s="131" customFormat="1" x14ac:dyDescent="0.2">
      <c r="A375" s="1009"/>
      <c r="B375" s="1009"/>
      <c r="C375" s="1070"/>
      <c r="D375" s="1070"/>
      <c r="E375" s="1070"/>
      <c r="F375" s="1070"/>
      <c r="G375" s="1070"/>
      <c r="H375" s="1070"/>
      <c r="I375" s="1070"/>
      <c r="J375" s="1070"/>
    </row>
    <row r="376" spans="1:10" s="131" customFormat="1" x14ac:dyDescent="0.2">
      <c r="A376" s="1009"/>
      <c r="B376" s="1009"/>
      <c r="C376" s="1070"/>
      <c r="D376" s="1070"/>
      <c r="E376" s="1070"/>
      <c r="F376" s="1070"/>
      <c r="G376" s="1070"/>
      <c r="H376" s="1070"/>
      <c r="I376" s="1070"/>
      <c r="J376" s="1070"/>
    </row>
    <row r="377" spans="1:10" s="131" customFormat="1" x14ac:dyDescent="0.2">
      <c r="A377" s="1009"/>
      <c r="B377" s="1009"/>
      <c r="C377" s="1070"/>
      <c r="D377" s="1070"/>
      <c r="E377" s="1070"/>
      <c r="F377" s="1070"/>
      <c r="G377" s="1070"/>
      <c r="H377" s="1070"/>
      <c r="I377" s="1070"/>
      <c r="J377" s="1070"/>
    </row>
    <row r="378" spans="1:10" s="131" customFormat="1" x14ac:dyDescent="0.2">
      <c r="A378" s="1009"/>
      <c r="B378" s="1009"/>
      <c r="C378" s="1070"/>
      <c r="D378" s="1070"/>
      <c r="E378" s="1070"/>
      <c r="F378" s="1070"/>
      <c r="G378" s="1070"/>
      <c r="H378" s="1070"/>
      <c r="I378" s="1070"/>
      <c r="J378" s="1070"/>
    </row>
    <row r="379" spans="1:10" s="131" customFormat="1" x14ac:dyDescent="0.2">
      <c r="A379" s="1009"/>
      <c r="B379" s="1009"/>
      <c r="C379" s="1070"/>
      <c r="D379" s="1070"/>
      <c r="E379" s="1070"/>
      <c r="F379" s="1070"/>
      <c r="G379" s="1070"/>
      <c r="H379" s="1070"/>
      <c r="I379" s="1070"/>
      <c r="J379" s="1070"/>
    </row>
    <row r="380" spans="1:10" s="131" customFormat="1" x14ac:dyDescent="0.2">
      <c r="A380" s="1009"/>
      <c r="B380" s="1009"/>
      <c r="C380" s="1070"/>
      <c r="D380" s="1070"/>
      <c r="E380" s="1070"/>
      <c r="F380" s="1070"/>
      <c r="G380" s="1070"/>
      <c r="H380" s="1070"/>
      <c r="I380" s="1070"/>
      <c r="J380" s="1070"/>
    </row>
    <row r="381" spans="1:10" s="131" customFormat="1" x14ac:dyDescent="0.2">
      <c r="A381" s="1009"/>
      <c r="B381" s="1009"/>
      <c r="C381" s="1070"/>
      <c r="D381" s="1070"/>
      <c r="E381" s="1070"/>
      <c r="F381" s="1070"/>
      <c r="G381" s="1070"/>
      <c r="H381" s="1070"/>
      <c r="I381" s="1070"/>
      <c r="J381" s="1070"/>
    </row>
    <row r="382" spans="1:10" s="131" customFormat="1" x14ac:dyDescent="0.2">
      <c r="A382" s="1009"/>
      <c r="B382" s="1009"/>
      <c r="C382" s="1070"/>
      <c r="D382" s="1070"/>
      <c r="E382" s="1070"/>
      <c r="F382" s="1070"/>
      <c r="G382" s="1070"/>
      <c r="H382" s="1070"/>
      <c r="I382" s="1070"/>
      <c r="J382" s="1070"/>
    </row>
    <row r="383" spans="1:10" s="131" customFormat="1" x14ac:dyDescent="0.2">
      <c r="A383" s="1009"/>
      <c r="B383" s="1009"/>
      <c r="C383" s="1070"/>
      <c r="D383" s="1070"/>
      <c r="E383" s="1070"/>
      <c r="F383" s="1070"/>
      <c r="G383" s="1070"/>
      <c r="H383" s="1070"/>
      <c r="I383" s="1070"/>
      <c r="J383" s="1070"/>
    </row>
    <row r="384" spans="1:10" s="131" customFormat="1" x14ac:dyDescent="0.2">
      <c r="A384" s="1009"/>
      <c r="B384" s="1009"/>
      <c r="C384" s="1070"/>
      <c r="D384" s="1070"/>
      <c r="E384" s="1070"/>
      <c r="F384" s="1070"/>
      <c r="G384" s="1070"/>
      <c r="H384" s="1070"/>
      <c r="I384" s="1070"/>
      <c r="J384" s="1070"/>
    </row>
    <row r="385" spans="1:10" s="131" customFormat="1" x14ac:dyDescent="0.2">
      <c r="A385" s="1009"/>
      <c r="B385" s="1009"/>
      <c r="C385" s="1070"/>
      <c r="D385" s="1070"/>
      <c r="E385" s="1070"/>
      <c r="F385" s="1070"/>
      <c r="G385" s="1070"/>
      <c r="H385" s="1070"/>
      <c r="I385" s="1070"/>
      <c r="J385" s="1070"/>
    </row>
    <row r="386" spans="1:10" s="131" customFormat="1" x14ac:dyDescent="0.2">
      <c r="A386" s="1009"/>
      <c r="B386" s="1009"/>
      <c r="C386" s="1070"/>
      <c r="D386" s="1070"/>
      <c r="E386" s="1070"/>
      <c r="F386" s="1070"/>
      <c r="G386" s="1070"/>
      <c r="H386" s="1070"/>
      <c r="I386" s="1070"/>
      <c r="J386" s="1070"/>
    </row>
    <row r="387" spans="1:10" s="131" customFormat="1" x14ac:dyDescent="0.2">
      <c r="A387" s="1009"/>
      <c r="B387" s="1009"/>
      <c r="C387" s="1070"/>
      <c r="D387" s="1070"/>
      <c r="E387" s="1070"/>
      <c r="F387" s="1070"/>
      <c r="G387" s="1070"/>
      <c r="H387" s="1070"/>
      <c r="I387" s="1070"/>
      <c r="J387" s="1070"/>
    </row>
    <row r="388" spans="1:10" s="131" customFormat="1" x14ac:dyDescent="0.2">
      <c r="A388" s="1009"/>
      <c r="B388" s="1009"/>
      <c r="C388" s="1070"/>
      <c r="D388" s="1070"/>
      <c r="E388" s="1070"/>
      <c r="F388" s="1070"/>
      <c r="G388" s="1070"/>
      <c r="H388" s="1070"/>
      <c r="I388" s="1070"/>
      <c r="J388" s="1070"/>
    </row>
    <row r="389" spans="1:10" s="131" customFormat="1" x14ac:dyDescent="0.2">
      <c r="A389" s="1009"/>
      <c r="B389" s="1009"/>
      <c r="C389" s="1070"/>
      <c r="D389" s="1070"/>
      <c r="E389" s="1070"/>
      <c r="F389" s="1070"/>
      <c r="G389" s="1070"/>
      <c r="H389" s="1070"/>
      <c r="I389" s="1070"/>
      <c r="J389" s="1070"/>
    </row>
    <row r="390" spans="1:10" s="131" customFormat="1" x14ac:dyDescent="0.2">
      <c r="A390" s="1009"/>
      <c r="B390" s="1009"/>
      <c r="C390" s="1070"/>
      <c r="D390" s="1070"/>
      <c r="E390" s="1070"/>
      <c r="F390" s="1070"/>
      <c r="G390" s="1070"/>
      <c r="H390" s="1070"/>
      <c r="I390" s="1070"/>
      <c r="J390" s="1070"/>
    </row>
    <row r="391" spans="1:10" s="131" customFormat="1" x14ac:dyDescent="0.2">
      <c r="A391" s="1009"/>
      <c r="B391" s="1009"/>
      <c r="C391" s="1070"/>
      <c r="D391" s="1070"/>
      <c r="E391" s="1070"/>
      <c r="F391" s="1070"/>
      <c r="G391" s="1070"/>
      <c r="H391" s="1070"/>
      <c r="I391" s="1070"/>
      <c r="J391" s="1070"/>
    </row>
    <row r="392" spans="1:10" s="131" customFormat="1" x14ac:dyDescent="0.2">
      <c r="A392" s="1009"/>
      <c r="B392" s="1009"/>
      <c r="C392" s="1070"/>
      <c r="D392" s="1070"/>
      <c r="E392" s="1070"/>
      <c r="F392" s="1070"/>
      <c r="G392" s="1070"/>
      <c r="H392" s="1070"/>
      <c r="I392" s="1070"/>
      <c r="J392" s="1070"/>
    </row>
    <row r="393" spans="1:10" s="131" customFormat="1" x14ac:dyDescent="0.2">
      <c r="A393" s="1009"/>
      <c r="B393" s="1009"/>
      <c r="C393" s="1070"/>
      <c r="D393" s="1070"/>
      <c r="E393" s="1070"/>
      <c r="F393" s="1070"/>
      <c r="G393" s="1070"/>
      <c r="H393" s="1070"/>
      <c r="I393" s="1070"/>
      <c r="J393" s="1070"/>
    </row>
    <row r="394" spans="1:10" s="131" customFormat="1" x14ac:dyDescent="0.2">
      <c r="A394" s="1009"/>
      <c r="B394" s="1009"/>
      <c r="C394" s="1070"/>
      <c r="D394" s="1070"/>
      <c r="E394" s="1070"/>
      <c r="F394" s="1070"/>
      <c r="G394" s="1070"/>
      <c r="H394" s="1070"/>
      <c r="I394" s="1070"/>
      <c r="J394" s="1070"/>
    </row>
    <row r="395" spans="1:10" s="131" customFormat="1" x14ac:dyDescent="0.2">
      <c r="A395" s="1009"/>
      <c r="B395" s="1009"/>
      <c r="C395" s="1070"/>
      <c r="D395" s="1070"/>
      <c r="E395" s="1070"/>
      <c r="F395" s="1070"/>
      <c r="G395" s="1070"/>
      <c r="H395" s="1070"/>
      <c r="I395" s="1070"/>
      <c r="J395" s="1070"/>
    </row>
    <row r="396" spans="1:10" s="131" customFormat="1" x14ac:dyDescent="0.2">
      <c r="A396" s="1009"/>
      <c r="B396" s="1009"/>
      <c r="C396" s="1070"/>
      <c r="D396" s="1070"/>
      <c r="E396" s="1070"/>
      <c r="F396" s="1070"/>
      <c r="G396" s="1070"/>
      <c r="H396" s="1070"/>
      <c r="I396" s="1070"/>
      <c r="J396" s="1070"/>
    </row>
    <row r="397" spans="1:10" s="131" customFormat="1" x14ac:dyDescent="0.2">
      <c r="A397" s="1009"/>
      <c r="B397" s="1009"/>
      <c r="C397" s="1070"/>
      <c r="D397" s="1070"/>
      <c r="E397" s="1070"/>
      <c r="F397" s="1070"/>
      <c r="G397" s="1070"/>
      <c r="H397" s="1070"/>
      <c r="I397" s="1070"/>
      <c r="J397" s="1070"/>
    </row>
    <row r="398" spans="1:10" s="131" customFormat="1" x14ac:dyDescent="0.2">
      <c r="A398" s="1009"/>
      <c r="B398" s="1009"/>
      <c r="C398" s="1070"/>
      <c r="D398" s="1070"/>
      <c r="E398" s="1070"/>
      <c r="F398" s="1070"/>
      <c r="G398" s="1070"/>
      <c r="H398" s="1070"/>
      <c r="I398" s="1070"/>
      <c r="J398" s="1070"/>
    </row>
    <row r="399" spans="1:10" s="131" customFormat="1" x14ac:dyDescent="0.2">
      <c r="A399" s="1009"/>
      <c r="B399" s="1009"/>
      <c r="C399" s="1070"/>
      <c r="D399" s="1070"/>
      <c r="E399" s="1070"/>
      <c r="F399" s="1070"/>
      <c r="G399" s="1070"/>
      <c r="H399" s="1070"/>
      <c r="I399" s="1070"/>
      <c r="J399" s="1070"/>
    </row>
    <row r="400" spans="1:10" s="131" customFormat="1" x14ac:dyDescent="0.2">
      <c r="A400" s="1009"/>
      <c r="B400" s="1009"/>
      <c r="C400" s="1070"/>
      <c r="D400" s="1070"/>
      <c r="E400" s="1070"/>
      <c r="F400" s="1070"/>
      <c r="G400" s="1070"/>
      <c r="H400" s="1070"/>
      <c r="I400" s="1070"/>
      <c r="J400" s="1070"/>
    </row>
    <row r="401" spans="1:10" s="131" customFormat="1" x14ac:dyDescent="0.2">
      <c r="A401" s="1009"/>
      <c r="B401" s="1009"/>
      <c r="C401" s="1070"/>
      <c r="D401" s="1070"/>
      <c r="E401" s="1070"/>
      <c r="F401" s="1070"/>
      <c r="G401" s="1070"/>
      <c r="H401" s="1070"/>
      <c r="I401" s="1070"/>
      <c r="J401" s="1070"/>
    </row>
    <row r="402" spans="1:10" s="131" customFormat="1" x14ac:dyDescent="0.2">
      <c r="A402" s="1009"/>
      <c r="B402" s="1009"/>
      <c r="C402" s="1070"/>
      <c r="D402" s="1070"/>
      <c r="E402" s="1070"/>
      <c r="F402" s="1070"/>
      <c r="G402" s="1070"/>
      <c r="H402" s="1070"/>
      <c r="I402" s="1070"/>
      <c r="J402" s="1070"/>
    </row>
    <row r="403" spans="1:10" s="131" customFormat="1" x14ac:dyDescent="0.2">
      <c r="A403" s="1009"/>
      <c r="B403" s="1009"/>
      <c r="C403" s="1070"/>
      <c r="D403" s="1070"/>
      <c r="E403" s="1070"/>
      <c r="F403" s="1070"/>
      <c r="G403" s="1070"/>
      <c r="H403" s="1070"/>
      <c r="I403" s="1070"/>
      <c r="J403" s="1070"/>
    </row>
    <row r="404" spans="1:10" s="131" customFormat="1" x14ac:dyDescent="0.2">
      <c r="A404" s="1009"/>
      <c r="B404" s="1009"/>
      <c r="C404" s="1070"/>
      <c r="D404" s="1070"/>
      <c r="E404" s="1070"/>
      <c r="F404" s="1070"/>
      <c r="G404" s="1070"/>
      <c r="H404" s="1070"/>
      <c r="I404" s="1070"/>
      <c r="J404" s="1070"/>
    </row>
    <row r="405" spans="1:10" s="131" customFormat="1" x14ac:dyDescent="0.2">
      <c r="A405" s="1009"/>
      <c r="B405" s="1009"/>
      <c r="C405" s="1070"/>
      <c r="D405" s="1070"/>
      <c r="E405" s="1070"/>
      <c r="F405" s="1070"/>
      <c r="G405" s="1070"/>
      <c r="H405" s="1070"/>
      <c r="I405" s="1070"/>
      <c r="J405" s="1070"/>
    </row>
    <row r="406" spans="1:10" s="131" customFormat="1" x14ac:dyDescent="0.2">
      <c r="A406" s="1009"/>
      <c r="B406" s="1009"/>
      <c r="C406" s="1070"/>
      <c r="D406" s="1070"/>
      <c r="E406" s="1070"/>
      <c r="F406" s="1070"/>
      <c r="G406" s="1070"/>
      <c r="H406" s="1070"/>
      <c r="I406" s="1070"/>
      <c r="J406" s="1070"/>
    </row>
    <row r="407" spans="1:10" s="131" customFormat="1" x14ac:dyDescent="0.2">
      <c r="A407" s="1009"/>
      <c r="B407" s="1009"/>
      <c r="C407" s="1070"/>
      <c r="D407" s="1070"/>
      <c r="E407" s="1070"/>
      <c r="F407" s="1070"/>
      <c r="G407" s="1070"/>
      <c r="H407" s="1070"/>
      <c r="I407" s="1070"/>
      <c r="J407" s="1070"/>
    </row>
    <row r="408" spans="1:10" s="131" customFormat="1" x14ac:dyDescent="0.2">
      <c r="A408" s="1009"/>
      <c r="B408" s="1009"/>
      <c r="C408" s="1070"/>
      <c r="D408" s="1070"/>
      <c r="E408" s="1070"/>
      <c r="F408" s="1070"/>
      <c r="G408" s="1070"/>
      <c r="H408" s="1070"/>
      <c r="I408" s="1070"/>
      <c r="J408" s="1070"/>
    </row>
    <row r="409" spans="1:10" s="131" customFormat="1" x14ac:dyDescent="0.2">
      <c r="A409" s="1009"/>
      <c r="B409" s="1009"/>
      <c r="C409" s="1070"/>
      <c r="D409" s="1070"/>
      <c r="E409" s="1070"/>
      <c r="F409" s="1070"/>
      <c r="G409" s="1070"/>
      <c r="H409" s="1070"/>
      <c r="I409" s="1070"/>
      <c r="J409" s="1070"/>
    </row>
    <row r="410" spans="1:10" s="131" customFormat="1" x14ac:dyDescent="0.2">
      <c r="A410" s="1009"/>
      <c r="B410" s="1009"/>
      <c r="C410" s="1070"/>
      <c r="D410" s="1070"/>
      <c r="E410" s="1070"/>
      <c r="F410" s="1070"/>
      <c r="G410" s="1070"/>
      <c r="H410" s="1070"/>
      <c r="I410" s="1070"/>
      <c r="J410" s="1070"/>
    </row>
    <row r="411" spans="1:10" s="131" customFormat="1" x14ac:dyDescent="0.2">
      <c r="A411" s="1009"/>
      <c r="B411" s="1009"/>
      <c r="C411" s="1070"/>
      <c r="D411" s="1070"/>
      <c r="E411" s="1070"/>
      <c r="F411" s="1070"/>
      <c r="G411" s="1070"/>
      <c r="H411" s="1070"/>
      <c r="I411" s="1070"/>
      <c r="J411" s="1070"/>
    </row>
    <row r="412" spans="1:10" s="131" customFormat="1" x14ac:dyDescent="0.2">
      <c r="A412" s="1009"/>
      <c r="B412" s="1009"/>
      <c r="C412" s="1070"/>
      <c r="D412" s="1070"/>
      <c r="E412" s="1070"/>
      <c r="F412" s="1070"/>
      <c r="G412" s="1070"/>
      <c r="H412" s="1070"/>
      <c r="I412" s="1070"/>
      <c r="J412" s="1070"/>
    </row>
    <row r="413" spans="1:10" s="131" customFormat="1" x14ac:dyDescent="0.2">
      <c r="A413" s="1009"/>
      <c r="B413" s="1009"/>
      <c r="C413" s="1070"/>
      <c r="D413" s="1070"/>
      <c r="E413" s="1070"/>
      <c r="F413" s="1070"/>
      <c r="G413" s="1070"/>
      <c r="H413" s="1070"/>
      <c r="I413" s="1070"/>
      <c r="J413" s="1070"/>
    </row>
    <row r="414" spans="1:10" s="131" customFormat="1" x14ac:dyDescent="0.2">
      <c r="A414" s="1009"/>
      <c r="B414" s="1009"/>
      <c r="C414" s="1070"/>
      <c r="D414" s="1070"/>
      <c r="E414" s="1070"/>
      <c r="F414" s="1070"/>
      <c r="G414" s="1070"/>
      <c r="H414" s="1070"/>
      <c r="I414" s="1070"/>
      <c r="J414" s="1070"/>
    </row>
    <row r="415" spans="1:10" s="131" customFormat="1" x14ac:dyDescent="0.2">
      <c r="A415" s="1009"/>
      <c r="B415" s="1009"/>
      <c r="C415" s="1070"/>
      <c r="D415" s="1070"/>
      <c r="E415" s="1070"/>
      <c r="F415" s="1070"/>
      <c r="G415" s="1070"/>
      <c r="H415" s="1070"/>
      <c r="I415" s="1070"/>
      <c r="J415" s="1070"/>
    </row>
    <row r="416" spans="1:10" s="131" customFormat="1" x14ac:dyDescent="0.2">
      <c r="A416" s="1009"/>
      <c r="B416" s="1009"/>
      <c r="C416" s="1070"/>
      <c r="D416" s="1070"/>
      <c r="E416" s="1070"/>
      <c r="F416" s="1070"/>
      <c r="G416" s="1070"/>
      <c r="H416" s="1070"/>
      <c r="I416" s="1070"/>
      <c r="J416" s="1070"/>
    </row>
    <row r="417" spans="1:10" s="131" customFormat="1" x14ac:dyDescent="0.2">
      <c r="A417" s="1009"/>
      <c r="B417" s="1009"/>
      <c r="C417" s="1070"/>
      <c r="D417" s="1070"/>
      <c r="E417" s="1070"/>
      <c r="F417" s="1070"/>
      <c r="G417" s="1070"/>
      <c r="H417" s="1070"/>
      <c r="I417" s="1070"/>
      <c r="J417" s="1070"/>
    </row>
    <row r="418" spans="1:10" s="131" customFormat="1" x14ac:dyDescent="0.2">
      <c r="A418" s="1009"/>
      <c r="B418" s="1009"/>
      <c r="C418" s="1070"/>
      <c r="D418" s="1070"/>
      <c r="E418" s="1070"/>
      <c r="F418" s="1070"/>
      <c r="G418" s="1070"/>
      <c r="H418" s="1070"/>
      <c r="I418" s="1070"/>
      <c r="J418" s="1070"/>
    </row>
    <row r="419" spans="1:10" s="131" customFormat="1" x14ac:dyDescent="0.2">
      <c r="A419" s="1009"/>
      <c r="B419" s="1009"/>
      <c r="C419" s="1070"/>
      <c r="D419" s="1070"/>
      <c r="E419" s="1070"/>
      <c r="F419" s="1070"/>
      <c r="G419" s="1070"/>
      <c r="H419" s="1070"/>
      <c r="I419" s="1070"/>
      <c r="J419" s="1070"/>
    </row>
    <row r="420" spans="1:10" s="131" customFormat="1" x14ac:dyDescent="0.2">
      <c r="A420" s="1009"/>
      <c r="B420" s="1009"/>
      <c r="C420" s="1070"/>
      <c r="D420" s="1070"/>
      <c r="E420" s="1070"/>
      <c r="F420" s="1070"/>
      <c r="G420" s="1070"/>
      <c r="H420" s="1070"/>
      <c r="I420" s="1070"/>
      <c r="J420" s="1070"/>
    </row>
    <row r="421" spans="1:10" s="131" customFormat="1" x14ac:dyDescent="0.2">
      <c r="A421" s="1009"/>
      <c r="B421" s="1009"/>
      <c r="C421" s="1070"/>
      <c r="D421" s="1070"/>
      <c r="E421" s="1070"/>
      <c r="F421" s="1070"/>
      <c r="G421" s="1070"/>
      <c r="H421" s="1070"/>
      <c r="I421" s="1070"/>
      <c r="J421" s="1070"/>
    </row>
    <row r="422" spans="1:10" s="131" customFormat="1" x14ac:dyDescent="0.2">
      <c r="A422" s="1009"/>
      <c r="B422" s="1009"/>
      <c r="C422" s="1070"/>
      <c r="D422" s="1070"/>
      <c r="E422" s="1070"/>
      <c r="F422" s="1070"/>
      <c r="G422" s="1070"/>
      <c r="H422" s="1070"/>
      <c r="I422" s="1070"/>
      <c r="J422" s="1070"/>
    </row>
    <row r="423" spans="1:10" s="131" customFormat="1" x14ac:dyDescent="0.2">
      <c r="A423" s="1009"/>
      <c r="B423" s="1009"/>
      <c r="C423" s="1070"/>
      <c r="D423" s="1070"/>
      <c r="E423" s="1070"/>
      <c r="F423" s="1070"/>
      <c r="G423" s="1070"/>
      <c r="H423" s="1070"/>
      <c r="I423" s="1070"/>
      <c r="J423" s="1070"/>
    </row>
    <row r="424" spans="1:10" s="131" customFormat="1" x14ac:dyDescent="0.2">
      <c r="A424" s="1009"/>
      <c r="B424" s="1009"/>
      <c r="C424" s="1070"/>
      <c r="D424" s="1070"/>
      <c r="E424" s="1070"/>
      <c r="F424" s="1070"/>
      <c r="G424" s="1070"/>
      <c r="H424" s="1070"/>
      <c r="I424" s="1070"/>
      <c r="J424" s="1070"/>
    </row>
    <row r="425" spans="1:10" s="131" customFormat="1" x14ac:dyDescent="0.2">
      <c r="A425" s="1009"/>
      <c r="B425" s="1009"/>
      <c r="C425" s="1070"/>
      <c r="D425" s="1070"/>
      <c r="E425" s="1070"/>
      <c r="F425" s="1070"/>
      <c r="G425" s="1070"/>
      <c r="H425" s="1070"/>
      <c r="I425" s="1070"/>
      <c r="J425" s="1070"/>
    </row>
    <row r="426" spans="1:10" s="131" customFormat="1" x14ac:dyDescent="0.2">
      <c r="A426" s="1009"/>
      <c r="B426" s="1009"/>
      <c r="C426" s="1070"/>
      <c r="D426" s="1070"/>
      <c r="E426" s="1070"/>
      <c r="F426" s="1070"/>
      <c r="G426" s="1070"/>
      <c r="H426" s="1070"/>
      <c r="I426" s="1070"/>
      <c r="J426" s="1070"/>
    </row>
    <row r="427" spans="1:10" s="131" customFormat="1" x14ac:dyDescent="0.2">
      <c r="A427" s="1009"/>
      <c r="B427" s="1009"/>
      <c r="C427" s="1070"/>
      <c r="D427" s="1070"/>
      <c r="E427" s="1070"/>
      <c r="F427" s="1070"/>
      <c r="G427" s="1070"/>
      <c r="H427" s="1070"/>
      <c r="I427" s="1070"/>
      <c r="J427" s="1070"/>
    </row>
    <row r="428" spans="1:10" s="131" customFormat="1" x14ac:dyDescent="0.2">
      <c r="A428" s="1009"/>
      <c r="B428" s="1009"/>
      <c r="C428" s="1070"/>
      <c r="D428" s="1070"/>
      <c r="E428" s="1070"/>
      <c r="F428" s="1070"/>
      <c r="G428" s="1070"/>
      <c r="H428" s="1070"/>
      <c r="I428" s="1070"/>
      <c r="J428" s="1070"/>
    </row>
    <row r="429" spans="1:10" s="131" customFormat="1" x14ac:dyDescent="0.2">
      <c r="A429" s="1009"/>
      <c r="B429" s="1009"/>
      <c r="C429" s="1070"/>
      <c r="D429" s="1070"/>
      <c r="E429" s="1070"/>
      <c r="F429" s="1070"/>
      <c r="G429" s="1070"/>
      <c r="H429" s="1070"/>
      <c r="I429" s="1070"/>
      <c r="J429" s="1070"/>
    </row>
    <row r="430" spans="1:10" s="131" customFormat="1" x14ac:dyDescent="0.2">
      <c r="A430" s="1009"/>
      <c r="B430" s="1009"/>
      <c r="C430" s="1070"/>
      <c r="D430" s="1070"/>
      <c r="E430" s="1070"/>
      <c r="F430" s="1070"/>
      <c r="G430" s="1070"/>
      <c r="H430" s="1070"/>
      <c r="I430" s="1070"/>
      <c r="J430" s="1070"/>
    </row>
    <row r="431" spans="1:10" s="131" customFormat="1" x14ac:dyDescent="0.2">
      <c r="A431" s="1009"/>
      <c r="B431" s="1009"/>
      <c r="C431" s="1070"/>
      <c r="D431" s="1070"/>
      <c r="E431" s="1070"/>
      <c r="F431" s="1070"/>
      <c r="G431" s="1070"/>
      <c r="H431" s="1070"/>
      <c r="I431" s="1070"/>
      <c r="J431" s="1070"/>
    </row>
    <row r="432" spans="1:10" s="131" customFormat="1" x14ac:dyDescent="0.2">
      <c r="A432" s="1009"/>
      <c r="B432" s="1009"/>
      <c r="C432" s="1070"/>
      <c r="D432" s="1070"/>
      <c r="E432" s="1070"/>
      <c r="F432" s="1070"/>
      <c r="G432" s="1070"/>
      <c r="H432" s="1070"/>
      <c r="I432" s="1070"/>
      <c r="J432" s="1070"/>
    </row>
    <row r="433" spans="1:10" s="131" customFormat="1" x14ac:dyDescent="0.2">
      <c r="A433" s="1009"/>
      <c r="B433" s="1009"/>
      <c r="C433" s="1070"/>
      <c r="D433" s="1070"/>
      <c r="E433" s="1070"/>
      <c r="F433" s="1070"/>
      <c r="G433" s="1070"/>
      <c r="H433" s="1070"/>
      <c r="I433" s="1070"/>
      <c r="J433" s="1070"/>
    </row>
    <row r="434" spans="1:10" s="131" customFormat="1" x14ac:dyDescent="0.2">
      <c r="A434" s="1009"/>
      <c r="B434" s="1009"/>
      <c r="C434" s="1070"/>
      <c r="D434" s="1070"/>
      <c r="E434" s="1070"/>
      <c r="F434" s="1070"/>
      <c r="G434" s="1070"/>
      <c r="H434" s="1070"/>
      <c r="I434" s="1070"/>
      <c r="J434" s="1070"/>
    </row>
    <row r="435" spans="1:10" s="131" customFormat="1" x14ac:dyDescent="0.2">
      <c r="A435" s="1009"/>
      <c r="B435" s="1009"/>
      <c r="C435" s="1070"/>
      <c r="D435" s="1070"/>
      <c r="E435" s="1070"/>
      <c r="F435" s="1070"/>
      <c r="G435" s="1070"/>
      <c r="H435" s="1070"/>
      <c r="I435" s="1070"/>
      <c r="J435" s="1070"/>
    </row>
    <row r="436" spans="1:10" s="131" customFormat="1" x14ac:dyDescent="0.2">
      <c r="A436" s="1009"/>
      <c r="B436" s="1009"/>
      <c r="C436" s="1070"/>
      <c r="D436" s="1070"/>
      <c r="E436" s="1070"/>
      <c r="F436" s="1070"/>
      <c r="G436" s="1070"/>
      <c r="H436" s="1070"/>
      <c r="I436" s="1070"/>
      <c r="J436" s="1070"/>
    </row>
    <row r="437" spans="1:10" s="131" customFormat="1" x14ac:dyDescent="0.2">
      <c r="A437" s="1009"/>
      <c r="B437" s="1009"/>
      <c r="C437" s="1070"/>
      <c r="D437" s="1070"/>
      <c r="E437" s="1070"/>
      <c r="F437" s="1070"/>
      <c r="G437" s="1070"/>
      <c r="H437" s="1070"/>
      <c r="I437" s="1070"/>
      <c r="J437" s="1070"/>
    </row>
    <row r="438" spans="1:10" s="131" customFormat="1" x14ac:dyDescent="0.2">
      <c r="A438" s="1009"/>
      <c r="B438" s="1009"/>
      <c r="C438" s="1070"/>
      <c r="D438" s="1070"/>
      <c r="E438" s="1070"/>
      <c r="F438" s="1070"/>
      <c r="G438" s="1070"/>
      <c r="H438" s="1070"/>
      <c r="I438" s="1070"/>
      <c r="J438" s="1070"/>
    </row>
    <row r="439" spans="1:10" s="131" customFormat="1" x14ac:dyDescent="0.2">
      <c r="A439" s="1009"/>
      <c r="B439" s="1009"/>
      <c r="C439" s="1070"/>
      <c r="D439" s="1070"/>
      <c r="E439" s="1070"/>
      <c r="F439" s="1070"/>
      <c r="G439" s="1070"/>
      <c r="H439" s="1070"/>
      <c r="I439" s="1070"/>
      <c r="J439" s="1070"/>
    </row>
    <row r="440" spans="1:10" s="131" customFormat="1" x14ac:dyDescent="0.2">
      <c r="A440" s="1009"/>
      <c r="B440" s="1009"/>
      <c r="C440" s="1070"/>
      <c r="D440" s="1070"/>
      <c r="E440" s="1070"/>
      <c r="F440" s="1070"/>
      <c r="G440" s="1070"/>
      <c r="H440" s="1070"/>
      <c r="I440" s="1070"/>
      <c r="J440" s="1070"/>
    </row>
    <row r="441" spans="1:10" s="131" customFormat="1" x14ac:dyDescent="0.2">
      <c r="A441" s="1009"/>
      <c r="B441" s="1009"/>
      <c r="C441" s="1070"/>
      <c r="D441" s="1070"/>
      <c r="E441" s="1070"/>
      <c r="F441" s="1070"/>
      <c r="G441" s="1070"/>
      <c r="H441" s="1070"/>
      <c r="I441" s="1070"/>
      <c r="J441" s="1070"/>
    </row>
    <row r="442" spans="1:10" s="131" customFormat="1" x14ac:dyDescent="0.2">
      <c r="A442" s="1009"/>
      <c r="B442" s="1009"/>
      <c r="C442" s="1070"/>
      <c r="D442" s="1070"/>
      <c r="E442" s="1070"/>
      <c r="F442" s="1070"/>
      <c r="G442" s="1070"/>
      <c r="H442" s="1070"/>
      <c r="I442" s="1070"/>
      <c r="J442" s="1070"/>
    </row>
    <row r="443" spans="1:10" s="131" customFormat="1" x14ac:dyDescent="0.2">
      <c r="A443" s="1009"/>
      <c r="B443" s="1009"/>
      <c r="C443" s="1070"/>
      <c r="D443" s="1070"/>
      <c r="E443" s="1070"/>
      <c r="F443" s="1070"/>
      <c r="G443" s="1070"/>
      <c r="H443" s="1070"/>
      <c r="I443" s="1070"/>
      <c r="J443" s="1070"/>
    </row>
    <row r="444" spans="1:10" s="131" customFormat="1" x14ac:dyDescent="0.2">
      <c r="A444" s="1009"/>
      <c r="B444" s="1009"/>
      <c r="C444" s="1070"/>
      <c r="D444" s="1070"/>
      <c r="E444" s="1070"/>
      <c r="F444" s="1070"/>
      <c r="G444" s="1070"/>
      <c r="H444" s="1070"/>
      <c r="I444" s="1070"/>
      <c r="J444" s="1070"/>
    </row>
    <row r="445" spans="1:10" s="131" customFormat="1" x14ac:dyDescent="0.2">
      <c r="A445" s="1009"/>
      <c r="B445" s="1009"/>
      <c r="C445" s="1070"/>
      <c r="D445" s="1070"/>
      <c r="E445" s="1070"/>
      <c r="F445" s="1070"/>
      <c r="G445" s="1070"/>
      <c r="H445" s="1070"/>
      <c r="I445" s="1070"/>
      <c r="J445" s="1070"/>
    </row>
    <row r="446" spans="1:10" s="131" customFormat="1" x14ac:dyDescent="0.2">
      <c r="A446" s="1009"/>
      <c r="B446" s="1009"/>
      <c r="C446" s="1070"/>
      <c r="D446" s="1070"/>
      <c r="E446" s="1070"/>
      <c r="F446" s="1070"/>
      <c r="G446" s="1070"/>
      <c r="H446" s="1070"/>
      <c r="I446" s="1070"/>
      <c r="J446" s="1070"/>
    </row>
    <row r="447" spans="1:10" s="131" customFormat="1" x14ac:dyDescent="0.2">
      <c r="A447" s="1009"/>
      <c r="B447" s="1009"/>
      <c r="C447" s="1070"/>
      <c r="D447" s="1070"/>
      <c r="E447" s="1070"/>
      <c r="F447" s="1070"/>
      <c r="G447" s="1070"/>
      <c r="H447" s="1070"/>
      <c r="I447" s="1070"/>
      <c r="J447" s="1070"/>
    </row>
    <row r="448" spans="1:10" s="131" customFormat="1" x14ac:dyDescent="0.2">
      <c r="A448" s="1009"/>
      <c r="B448" s="1009"/>
      <c r="C448" s="1070"/>
      <c r="D448" s="1070"/>
      <c r="E448" s="1070"/>
      <c r="F448" s="1070"/>
      <c r="G448" s="1070"/>
      <c r="H448" s="1070"/>
      <c r="I448" s="1070"/>
      <c r="J448" s="1070"/>
    </row>
    <row r="449" spans="1:10" s="131" customFormat="1" x14ac:dyDescent="0.2">
      <c r="A449" s="1009"/>
      <c r="B449" s="1009"/>
      <c r="C449" s="1070"/>
      <c r="D449" s="1070"/>
      <c r="E449" s="1070"/>
      <c r="F449" s="1070"/>
      <c r="G449" s="1070"/>
      <c r="H449" s="1070"/>
      <c r="I449" s="1070"/>
      <c r="J449" s="1070"/>
    </row>
    <row r="450" spans="1:10" s="131" customFormat="1" x14ac:dyDescent="0.2">
      <c r="A450" s="1009"/>
      <c r="B450" s="1009"/>
      <c r="C450" s="1070"/>
      <c r="D450" s="1070"/>
      <c r="E450" s="1070"/>
      <c r="F450" s="1070"/>
      <c r="G450" s="1070"/>
      <c r="H450" s="1070"/>
      <c r="I450" s="1070"/>
      <c r="J450" s="1070"/>
    </row>
    <row r="451" spans="1:10" s="131" customFormat="1" x14ac:dyDescent="0.2">
      <c r="A451" s="1009"/>
      <c r="B451" s="1009"/>
      <c r="C451" s="1070"/>
      <c r="D451" s="1070"/>
      <c r="E451" s="1070"/>
      <c r="F451" s="1070"/>
      <c r="G451" s="1070"/>
      <c r="H451" s="1070"/>
      <c r="I451" s="1070"/>
      <c r="J451" s="1070"/>
    </row>
    <row r="452" spans="1:10" s="131" customFormat="1" x14ac:dyDescent="0.2">
      <c r="A452" s="1009"/>
      <c r="B452" s="1009"/>
      <c r="C452" s="1070"/>
      <c r="D452" s="1070"/>
      <c r="E452" s="1070"/>
      <c r="F452" s="1070"/>
      <c r="G452" s="1070"/>
      <c r="H452" s="1070"/>
      <c r="I452" s="1070"/>
      <c r="J452" s="1070"/>
    </row>
    <row r="453" spans="1:10" s="131" customFormat="1" x14ac:dyDescent="0.2">
      <c r="A453" s="1009"/>
      <c r="B453" s="1009"/>
      <c r="C453" s="1070"/>
      <c r="D453" s="1070"/>
      <c r="E453" s="1070"/>
      <c r="F453" s="1070"/>
      <c r="G453" s="1070"/>
      <c r="H453" s="1070"/>
      <c r="I453" s="1070"/>
      <c r="J453" s="1070"/>
    </row>
    <row r="454" spans="1:10" s="131" customFormat="1" x14ac:dyDescent="0.2">
      <c r="A454" s="1009"/>
      <c r="B454" s="1009"/>
      <c r="C454" s="1070"/>
      <c r="D454" s="1070"/>
      <c r="E454" s="1070"/>
      <c r="F454" s="1070"/>
      <c r="G454" s="1070"/>
      <c r="H454" s="1070"/>
      <c r="I454" s="1070"/>
      <c r="J454" s="1070"/>
    </row>
    <row r="455" spans="1:10" s="131" customFormat="1" x14ac:dyDescent="0.2">
      <c r="A455" s="1009"/>
      <c r="B455" s="1009"/>
      <c r="C455" s="1070"/>
      <c r="D455" s="1070"/>
      <c r="E455" s="1070"/>
      <c r="F455" s="1070"/>
      <c r="G455" s="1070"/>
      <c r="H455" s="1070"/>
      <c r="I455" s="1070"/>
      <c r="J455" s="1070"/>
    </row>
    <row r="456" spans="1:10" s="131" customFormat="1" x14ac:dyDescent="0.2">
      <c r="A456" s="1009"/>
      <c r="B456" s="1009"/>
      <c r="C456" s="1070"/>
      <c r="D456" s="1070"/>
      <c r="E456" s="1070"/>
      <c r="F456" s="1070"/>
      <c r="G456" s="1070"/>
      <c r="H456" s="1070"/>
      <c r="I456" s="1070"/>
      <c r="J456" s="1070"/>
    </row>
    <row r="457" spans="1:10" s="131" customFormat="1" x14ac:dyDescent="0.2">
      <c r="A457" s="1009"/>
      <c r="B457" s="1009"/>
      <c r="C457" s="1070"/>
      <c r="D457" s="1070"/>
      <c r="E457" s="1070"/>
      <c r="F457" s="1070"/>
      <c r="G457" s="1070"/>
      <c r="H457" s="1070"/>
      <c r="I457" s="1070"/>
      <c r="J457" s="1070"/>
    </row>
    <row r="458" spans="1:10" s="131" customFormat="1" x14ac:dyDescent="0.2">
      <c r="A458" s="1009"/>
      <c r="B458" s="1009"/>
      <c r="C458" s="1070"/>
      <c r="D458" s="1070"/>
      <c r="E458" s="1070"/>
      <c r="F458" s="1070"/>
      <c r="G458" s="1070"/>
      <c r="H458" s="1070"/>
      <c r="I458" s="1070"/>
      <c r="J458" s="1070"/>
    </row>
    <row r="459" spans="1:10" s="131" customFormat="1" x14ac:dyDescent="0.2">
      <c r="A459" s="1009"/>
      <c r="B459" s="1009"/>
      <c r="C459" s="1070"/>
      <c r="D459" s="1070"/>
      <c r="E459" s="1070"/>
      <c r="F459" s="1070"/>
      <c r="G459" s="1070"/>
      <c r="H459" s="1070"/>
      <c r="I459" s="1070"/>
      <c r="J459" s="1070"/>
    </row>
    <row r="460" spans="1:10" s="131" customFormat="1" x14ac:dyDescent="0.2">
      <c r="A460" s="1009"/>
      <c r="B460" s="1009"/>
      <c r="C460" s="1070"/>
      <c r="D460" s="1070"/>
      <c r="E460" s="1070"/>
      <c r="F460" s="1070"/>
      <c r="G460" s="1070"/>
      <c r="H460" s="1070"/>
      <c r="I460" s="1070"/>
      <c r="J460" s="1070"/>
    </row>
    <row r="461" spans="1:10" s="131" customFormat="1" x14ac:dyDescent="0.2">
      <c r="A461" s="1009"/>
      <c r="B461" s="1009"/>
      <c r="C461" s="1070"/>
      <c r="D461" s="1070"/>
      <c r="E461" s="1070"/>
      <c r="F461" s="1070"/>
      <c r="G461" s="1070"/>
      <c r="H461" s="1070"/>
      <c r="I461" s="1070"/>
      <c r="J461" s="1070"/>
    </row>
    <row r="462" spans="1:10" s="131" customFormat="1" x14ac:dyDescent="0.2">
      <c r="A462" s="1009"/>
      <c r="B462" s="1009"/>
      <c r="C462" s="1070"/>
      <c r="D462" s="1070"/>
      <c r="E462" s="1070"/>
      <c r="F462" s="1070"/>
      <c r="G462" s="1070"/>
      <c r="H462" s="1070"/>
      <c r="I462" s="1070"/>
      <c r="J462" s="1070"/>
    </row>
    <row r="463" spans="1:10" s="131" customFormat="1" x14ac:dyDescent="0.2">
      <c r="A463" s="1009"/>
      <c r="B463" s="1009"/>
      <c r="C463" s="1070"/>
      <c r="D463" s="1070"/>
      <c r="E463" s="1070"/>
      <c r="F463" s="1070"/>
      <c r="G463" s="1070"/>
      <c r="H463" s="1070"/>
      <c r="I463" s="1070"/>
      <c r="J463" s="1070"/>
    </row>
    <row r="464" spans="1:10" s="131" customFormat="1" x14ac:dyDescent="0.2">
      <c r="A464" s="1009"/>
      <c r="B464" s="1009"/>
      <c r="C464" s="1070"/>
      <c r="D464" s="1070"/>
      <c r="E464" s="1070"/>
      <c r="F464" s="1070"/>
      <c r="G464" s="1070"/>
      <c r="H464" s="1070"/>
      <c r="I464" s="1070"/>
      <c r="J464" s="1070"/>
    </row>
    <row r="465" spans="1:10" s="131" customFormat="1" x14ac:dyDescent="0.2">
      <c r="A465" s="1009"/>
      <c r="B465" s="1009"/>
      <c r="C465" s="1070"/>
      <c r="D465" s="1070"/>
      <c r="E465" s="1070"/>
      <c r="F465" s="1070"/>
      <c r="G465" s="1070"/>
      <c r="H465" s="1070"/>
      <c r="I465" s="1070"/>
      <c r="J465" s="1070"/>
    </row>
    <row r="466" spans="1:10" s="131" customFormat="1" x14ac:dyDescent="0.2">
      <c r="A466" s="1009"/>
      <c r="B466" s="1009"/>
      <c r="C466" s="1070"/>
      <c r="D466" s="1070"/>
      <c r="E466" s="1070"/>
      <c r="F466" s="1070"/>
      <c r="G466" s="1070"/>
      <c r="H466" s="1070"/>
      <c r="I466" s="1070"/>
      <c r="J466" s="1070"/>
    </row>
    <row r="467" spans="1:10" s="131" customFormat="1" x14ac:dyDescent="0.2">
      <c r="A467" s="1009"/>
      <c r="B467" s="1009"/>
      <c r="C467" s="1070"/>
      <c r="D467" s="1070"/>
      <c r="E467" s="1070"/>
      <c r="F467" s="1070"/>
      <c r="G467" s="1070"/>
      <c r="H467" s="1070"/>
      <c r="I467" s="1070"/>
      <c r="J467" s="1070"/>
    </row>
    <row r="468" spans="1:10" s="131" customFormat="1" x14ac:dyDescent="0.2">
      <c r="A468" s="1009"/>
      <c r="B468" s="1009"/>
      <c r="C468" s="1070"/>
      <c r="D468" s="1070"/>
      <c r="E468" s="1070"/>
      <c r="F468" s="1070"/>
      <c r="G468" s="1070"/>
      <c r="H468" s="1070"/>
      <c r="I468" s="1070"/>
      <c r="J468" s="1070"/>
    </row>
    <row r="469" spans="1:10" s="131" customFormat="1" x14ac:dyDescent="0.2">
      <c r="A469" s="1009"/>
      <c r="B469" s="1009"/>
      <c r="C469" s="1070"/>
      <c r="D469" s="1070"/>
      <c r="E469" s="1070"/>
      <c r="F469" s="1070"/>
      <c r="G469" s="1070"/>
      <c r="H469" s="1070"/>
      <c r="I469" s="1070"/>
      <c r="J469" s="1070"/>
    </row>
    <row r="470" spans="1:10" s="131" customFormat="1" x14ac:dyDescent="0.2">
      <c r="A470" s="1009"/>
      <c r="B470" s="1009"/>
      <c r="C470" s="1070"/>
      <c r="D470" s="1070"/>
      <c r="E470" s="1070"/>
      <c r="F470" s="1070"/>
      <c r="G470" s="1070"/>
      <c r="H470" s="1070"/>
      <c r="I470" s="1070"/>
      <c r="J470" s="1070"/>
    </row>
    <row r="471" spans="1:10" s="131" customFormat="1" x14ac:dyDescent="0.2">
      <c r="A471" s="1009"/>
      <c r="B471" s="1009"/>
      <c r="C471" s="1070"/>
      <c r="D471" s="1070"/>
      <c r="E471" s="1070"/>
      <c r="F471" s="1070"/>
      <c r="G471" s="1070"/>
      <c r="H471" s="1070"/>
      <c r="I471" s="1070"/>
      <c r="J471" s="1070"/>
    </row>
    <row r="472" spans="1:10" s="131" customFormat="1" x14ac:dyDescent="0.2">
      <c r="A472" s="1009"/>
      <c r="B472" s="1009"/>
      <c r="C472" s="1070"/>
      <c r="D472" s="1070"/>
      <c r="E472" s="1070"/>
      <c r="F472" s="1070"/>
      <c r="G472" s="1070"/>
      <c r="H472" s="1070"/>
      <c r="I472" s="1070"/>
      <c r="J472" s="1070"/>
    </row>
    <row r="473" spans="1:10" s="131" customFormat="1" x14ac:dyDescent="0.2">
      <c r="A473" s="1009"/>
      <c r="B473" s="1009"/>
      <c r="C473" s="1070"/>
      <c r="D473" s="1070"/>
      <c r="E473" s="1070"/>
      <c r="F473" s="1070"/>
      <c r="G473" s="1070"/>
      <c r="H473" s="1070"/>
      <c r="I473" s="1070"/>
      <c r="J473" s="1070"/>
    </row>
    <row r="474" spans="1:10" s="131" customFormat="1" x14ac:dyDescent="0.2">
      <c r="A474" s="1009"/>
      <c r="B474" s="1009"/>
      <c r="C474" s="1070"/>
      <c r="D474" s="1070"/>
      <c r="E474" s="1070"/>
      <c r="F474" s="1070"/>
      <c r="G474" s="1070"/>
      <c r="H474" s="1070"/>
      <c r="I474" s="1070"/>
      <c r="J474" s="1070"/>
    </row>
    <row r="475" spans="1:10" s="131" customFormat="1" x14ac:dyDescent="0.2">
      <c r="A475" s="1009"/>
      <c r="B475" s="1009"/>
      <c r="C475" s="1070"/>
      <c r="D475" s="1070"/>
      <c r="E475" s="1070"/>
      <c r="F475" s="1070"/>
      <c r="G475" s="1070"/>
      <c r="H475" s="1070"/>
      <c r="I475" s="1070"/>
      <c r="J475" s="1070"/>
    </row>
    <row r="476" spans="1:10" s="131" customFormat="1" x14ac:dyDescent="0.2">
      <c r="A476" s="1009"/>
      <c r="B476" s="1009"/>
      <c r="C476" s="1070"/>
      <c r="D476" s="1070"/>
      <c r="E476" s="1070"/>
      <c r="F476" s="1070"/>
      <c r="G476" s="1070"/>
      <c r="H476" s="1070"/>
      <c r="I476" s="1070"/>
      <c r="J476" s="1070"/>
    </row>
    <row r="477" spans="1:10" s="131" customFormat="1" x14ac:dyDescent="0.2">
      <c r="A477" s="1009"/>
      <c r="B477" s="1009"/>
      <c r="C477" s="1070"/>
      <c r="D477" s="1070"/>
      <c r="E477" s="1070"/>
      <c r="F477" s="1070"/>
      <c r="G477" s="1070"/>
      <c r="H477" s="1070"/>
      <c r="I477" s="1070"/>
      <c r="J477" s="1070"/>
    </row>
    <row r="478" spans="1:10" s="131" customFormat="1" x14ac:dyDescent="0.2">
      <c r="A478" s="1009"/>
      <c r="B478" s="1009"/>
      <c r="C478" s="1070"/>
      <c r="D478" s="1070"/>
      <c r="E478" s="1070"/>
      <c r="F478" s="1070"/>
      <c r="G478" s="1070"/>
      <c r="H478" s="1070"/>
      <c r="I478" s="1070"/>
      <c r="J478" s="1070"/>
    </row>
    <row r="479" spans="1:10" s="131" customFormat="1" x14ac:dyDescent="0.2">
      <c r="A479" s="1009"/>
      <c r="B479" s="1009"/>
      <c r="C479" s="1070"/>
      <c r="D479" s="1070"/>
      <c r="E479" s="1070"/>
      <c r="F479" s="1070"/>
      <c r="G479" s="1070"/>
      <c r="H479" s="1070"/>
      <c r="I479" s="1070"/>
      <c r="J479" s="1070"/>
    </row>
    <row r="480" spans="1:10" s="131" customFormat="1" x14ac:dyDescent="0.2">
      <c r="A480" s="1009"/>
      <c r="B480" s="1009"/>
      <c r="C480" s="1070"/>
      <c r="D480" s="1070"/>
      <c r="E480" s="1070"/>
      <c r="F480" s="1070"/>
      <c r="G480" s="1070"/>
      <c r="H480" s="1070"/>
      <c r="I480" s="1070"/>
      <c r="J480" s="1070"/>
    </row>
    <row r="481" spans="1:10" s="131" customFormat="1" x14ac:dyDescent="0.2">
      <c r="A481" s="1009"/>
      <c r="B481" s="1009"/>
      <c r="C481" s="1070"/>
      <c r="D481" s="1070"/>
      <c r="E481" s="1070"/>
      <c r="F481" s="1070"/>
      <c r="G481" s="1070"/>
      <c r="H481" s="1070"/>
      <c r="I481" s="1070"/>
      <c r="J481" s="1070"/>
    </row>
    <row r="482" spans="1:10" s="131" customFormat="1" x14ac:dyDescent="0.2">
      <c r="A482" s="1009"/>
      <c r="B482" s="1009"/>
      <c r="C482" s="1070"/>
      <c r="D482" s="1070"/>
      <c r="E482" s="1070"/>
      <c r="F482" s="1070"/>
      <c r="G482" s="1070"/>
      <c r="H482" s="1070"/>
      <c r="I482" s="1070"/>
      <c r="J482" s="1070"/>
    </row>
    <row r="483" spans="1:10" s="131" customFormat="1" x14ac:dyDescent="0.2">
      <c r="A483" s="1009"/>
      <c r="B483" s="1009"/>
      <c r="C483" s="1070"/>
      <c r="D483" s="1070"/>
      <c r="E483" s="1070"/>
      <c r="F483" s="1070"/>
      <c r="G483" s="1070"/>
      <c r="H483" s="1070"/>
      <c r="I483" s="1070"/>
      <c r="J483" s="1070"/>
    </row>
    <row r="484" spans="1:10" s="131" customFormat="1" x14ac:dyDescent="0.2">
      <c r="A484" s="1009"/>
      <c r="B484" s="1009"/>
      <c r="C484" s="1070"/>
      <c r="D484" s="1070"/>
      <c r="E484" s="1070"/>
      <c r="F484" s="1070"/>
      <c r="G484" s="1070"/>
      <c r="H484" s="1070"/>
      <c r="I484" s="1070"/>
      <c r="J484" s="1070"/>
    </row>
    <row r="485" spans="1:10" s="131" customFormat="1" x14ac:dyDescent="0.2">
      <c r="A485" s="1009"/>
      <c r="B485" s="1009"/>
      <c r="C485" s="1070"/>
      <c r="D485" s="1070"/>
      <c r="E485" s="1070"/>
      <c r="F485" s="1070"/>
      <c r="G485" s="1070"/>
      <c r="H485" s="1070"/>
      <c r="I485" s="1070"/>
      <c r="J485" s="1070"/>
    </row>
    <row r="486" spans="1:10" s="131" customFormat="1" x14ac:dyDescent="0.2">
      <c r="A486" s="1009"/>
      <c r="B486" s="1009"/>
      <c r="C486" s="1070"/>
      <c r="D486" s="1070"/>
      <c r="E486" s="1070"/>
      <c r="F486" s="1070"/>
      <c r="G486" s="1070"/>
      <c r="H486" s="1070"/>
      <c r="I486" s="1070"/>
      <c r="J486" s="1070"/>
    </row>
    <row r="487" spans="1:10" s="131" customFormat="1" x14ac:dyDescent="0.2">
      <c r="A487" s="1009"/>
      <c r="B487" s="1009"/>
      <c r="C487" s="1070"/>
      <c r="D487" s="1070"/>
      <c r="E487" s="1070"/>
      <c r="F487" s="1070"/>
      <c r="G487" s="1070"/>
      <c r="H487" s="1070"/>
      <c r="I487" s="1070"/>
      <c r="J487" s="1070"/>
    </row>
    <row r="488" spans="1:10" s="131" customFormat="1" x14ac:dyDescent="0.2">
      <c r="A488" s="1009"/>
      <c r="B488" s="1009"/>
      <c r="C488" s="1070"/>
      <c r="D488" s="1070"/>
      <c r="E488" s="1070"/>
      <c r="F488" s="1070"/>
      <c r="G488" s="1070"/>
      <c r="H488" s="1070"/>
      <c r="I488" s="1070"/>
      <c r="J488" s="1070"/>
    </row>
    <row r="489" spans="1:10" s="131" customFormat="1" x14ac:dyDescent="0.2">
      <c r="A489" s="1009"/>
      <c r="B489" s="1009"/>
      <c r="C489" s="1070"/>
      <c r="D489" s="1070"/>
      <c r="E489" s="1070"/>
      <c r="F489" s="1070"/>
      <c r="G489" s="1070"/>
      <c r="H489" s="1070"/>
      <c r="I489" s="1070"/>
      <c r="J489" s="1070"/>
    </row>
    <row r="490" spans="1:10" s="131" customFormat="1" x14ac:dyDescent="0.2">
      <c r="A490" s="1009"/>
      <c r="B490" s="1009"/>
      <c r="C490" s="1070"/>
      <c r="D490" s="1070"/>
      <c r="E490" s="1070"/>
      <c r="F490" s="1070"/>
      <c r="G490" s="1070"/>
      <c r="H490" s="1070"/>
      <c r="I490" s="1070"/>
      <c r="J490" s="1070"/>
    </row>
    <row r="491" spans="1:10" s="131" customFormat="1" x14ac:dyDescent="0.2">
      <c r="A491" s="1009"/>
      <c r="B491" s="1009"/>
      <c r="C491" s="1070"/>
      <c r="D491" s="1070"/>
      <c r="E491" s="1070"/>
      <c r="F491" s="1070"/>
      <c r="G491" s="1070"/>
      <c r="H491" s="1070"/>
      <c r="I491" s="1070"/>
      <c r="J491" s="1070"/>
    </row>
    <row r="492" spans="1:10" s="131" customFormat="1" x14ac:dyDescent="0.2">
      <c r="A492" s="1009"/>
      <c r="B492" s="1009"/>
      <c r="C492" s="1070"/>
      <c r="D492" s="1070"/>
      <c r="E492" s="1070"/>
      <c r="F492" s="1070"/>
      <c r="G492" s="1070"/>
      <c r="H492" s="1070"/>
      <c r="I492" s="1070"/>
      <c r="J492" s="1070"/>
    </row>
    <row r="493" spans="1:10" s="131" customFormat="1" x14ac:dyDescent="0.2">
      <c r="A493" s="1009"/>
      <c r="B493" s="1009"/>
      <c r="C493" s="1070"/>
      <c r="D493" s="1070"/>
      <c r="E493" s="1070"/>
      <c r="F493" s="1070"/>
      <c r="G493" s="1070"/>
      <c r="H493" s="1070"/>
      <c r="I493" s="1070"/>
      <c r="J493" s="1070"/>
    </row>
    <row r="494" spans="1:10" s="131" customFormat="1" x14ac:dyDescent="0.2">
      <c r="A494" s="1009"/>
      <c r="B494" s="1009"/>
      <c r="C494" s="1070"/>
      <c r="D494" s="1070"/>
      <c r="E494" s="1070"/>
      <c r="F494" s="1070"/>
      <c r="G494" s="1070"/>
      <c r="H494" s="1070"/>
      <c r="I494" s="1070"/>
      <c r="J494" s="1070"/>
    </row>
    <row r="495" spans="1:10" s="131" customFormat="1" x14ac:dyDescent="0.2">
      <c r="A495" s="1009"/>
      <c r="B495" s="1009"/>
      <c r="C495" s="1070"/>
      <c r="D495" s="1070"/>
      <c r="E495" s="1070"/>
      <c r="F495" s="1070"/>
      <c r="G495" s="1070"/>
      <c r="H495" s="1070"/>
      <c r="I495" s="1070"/>
      <c r="J495" s="1070"/>
    </row>
    <row r="496" spans="1:10" s="131" customFormat="1" x14ac:dyDescent="0.2">
      <c r="A496" s="1009"/>
      <c r="B496" s="1009"/>
      <c r="C496" s="1070"/>
      <c r="D496" s="1070"/>
      <c r="E496" s="1070"/>
      <c r="F496" s="1070"/>
      <c r="G496" s="1070"/>
      <c r="H496" s="1070"/>
      <c r="I496" s="1070"/>
      <c r="J496" s="1070"/>
    </row>
    <row r="497" spans="1:10" s="131" customFormat="1" x14ac:dyDescent="0.2">
      <c r="A497" s="1009"/>
      <c r="B497" s="1009"/>
      <c r="C497" s="1070"/>
      <c r="D497" s="1070"/>
      <c r="E497" s="1070"/>
      <c r="F497" s="1070"/>
      <c r="G497" s="1070"/>
      <c r="H497" s="1070"/>
      <c r="I497" s="1070"/>
      <c r="J497" s="1070"/>
    </row>
    <row r="498" spans="1:10" s="131" customFormat="1" x14ac:dyDescent="0.2">
      <c r="A498" s="1009"/>
      <c r="B498" s="1009"/>
      <c r="C498" s="1070"/>
      <c r="D498" s="1070"/>
      <c r="E498" s="1070"/>
      <c r="F498" s="1070"/>
      <c r="G498" s="1070"/>
      <c r="H498" s="1070"/>
      <c r="I498" s="1070"/>
      <c r="J498" s="1070"/>
    </row>
    <row r="499" spans="1:10" s="131" customFormat="1" x14ac:dyDescent="0.2">
      <c r="A499" s="1009"/>
      <c r="B499" s="1009"/>
      <c r="C499" s="1070"/>
      <c r="D499" s="1070"/>
      <c r="E499" s="1070"/>
      <c r="F499" s="1070"/>
      <c r="G499" s="1070"/>
      <c r="H499" s="1070"/>
      <c r="I499" s="1070"/>
      <c r="J499" s="1070"/>
    </row>
    <row r="500" spans="1:10" s="131" customFormat="1" x14ac:dyDescent="0.2">
      <c r="A500" s="1009"/>
      <c r="B500" s="1009"/>
      <c r="C500" s="1070"/>
      <c r="D500" s="1070"/>
      <c r="E500" s="1070"/>
      <c r="F500" s="1070"/>
      <c r="G500" s="1070"/>
      <c r="H500" s="1070"/>
      <c r="I500" s="1070"/>
      <c r="J500" s="1070"/>
    </row>
    <row r="501" spans="1:10" s="131" customFormat="1" x14ac:dyDescent="0.2">
      <c r="A501" s="1009"/>
      <c r="B501" s="1009"/>
      <c r="C501" s="1070"/>
      <c r="D501" s="1070"/>
      <c r="E501" s="1070"/>
      <c r="F501" s="1070"/>
      <c r="G501" s="1070"/>
      <c r="H501" s="1070"/>
      <c r="I501" s="1070"/>
      <c r="J501" s="1070"/>
    </row>
    <row r="502" spans="1:10" s="131" customFormat="1" x14ac:dyDescent="0.2">
      <c r="A502" s="1009"/>
      <c r="B502" s="1009"/>
      <c r="C502" s="1070"/>
      <c r="D502" s="1070"/>
      <c r="E502" s="1070"/>
      <c r="F502" s="1070"/>
      <c r="G502" s="1070"/>
      <c r="H502" s="1070"/>
      <c r="I502" s="1070"/>
      <c r="J502" s="1070"/>
    </row>
    <row r="503" spans="1:10" s="131" customFormat="1" x14ac:dyDescent="0.2">
      <c r="A503" s="1009"/>
      <c r="B503" s="1009"/>
      <c r="C503" s="1070"/>
      <c r="D503" s="1070"/>
      <c r="E503" s="1070"/>
      <c r="F503" s="1070"/>
      <c r="G503" s="1070"/>
      <c r="H503" s="1070"/>
      <c r="I503" s="1070"/>
      <c r="J503" s="1070"/>
    </row>
    <row r="504" spans="1:10" s="131" customFormat="1" x14ac:dyDescent="0.2">
      <c r="A504" s="1009"/>
      <c r="B504" s="1009"/>
      <c r="C504" s="1070"/>
      <c r="D504" s="1070"/>
      <c r="E504" s="1070"/>
      <c r="F504" s="1070"/>
      <c r="G504" s="1070"/>
      <c r="H504" s="1070"/>
      <c r="I504" s="1070"/>
      <c r="J504" s="1070"/>
    </row>
    <row r="505" spans="1:10" s="131" customFormat="1" x14ac:dyDescent="0.2">
      <c r="A505" s="1009"/>
      <c r="B505" s="1009"/>
      <c r="C505" s="1070"/>
      <c r="D505" s="1070"/>
      <c r="E505" s="1070"/>
      <c r="F505" s="1070"/>
      <c r="G505" s="1070"/>
      <c r="H505" s="1070"/>
      <c r="I505" s="1070"/>
      <c r="J505" s="1070"/>
    </row>
    <row r="506" spans="1:10" s="131" customFormat="1" x14ac:dyDescent="0.2">
      <c r="A506" s="1009"/>
      <c r="B506" s="1009"/>
      <c r="C506" s="1070"/>
      <c r="D506" s="1070"/>
      <c r="E506" s="1070"/>
      <c r="F506" s="1070"/>
      <c r="G506" s="1070"/>
      <c r="H506" s="1070"/>
      <c r="I506" s="1070"/>
      <c r="J506" s="1070"/>
    </row>
    <row r="507" spans="1:10" s="131" customFormat="1" x14ac:dyDescent="0.2">
      <c r="A507" s="1009"/>
      <c r="B507" s="1009"/>
      <c r="C507" s="1070"/>
      <c r="D507" s="1070"/>
      <c r="E507" s="1070"/>
      <c r="F507" s="1070"/>
      <c r="G507" s="1070"/>
      <c r="H507" s="1070"/>
      <c r="I507" s="1070"/>
      <c r="J507" s="1070"/>
    </row>
    <row r="508" spans="1:10" s="131" customFormat="1" x14ac:dyDescent="0.2">
      <c r="A508" s="1009"/>
      <c r="B508" s="1009"/>
      <c r="C508" s="1070"/>
      <c r="D508" s="1070"/>
      <c r="E508" s="1070"/>
      <c r="F508" s="1070"/>
      <c r="G508" s="1070"/>
      <c r="H508" s="1070"/>
      <c r="I508" s="1070"/>
      <c r="J508" s="1070"/>
    </row>
    <row r="509" spans="1:10" s="131" customFormat="1" x14ac:dyDescent="0.2">
      <c r="A509" s="1009"/>
      <c r="B509" s="1009"/>
      <c r="C509" s="1070"/>
      <c r="D509" s="1070"/>
      <c r="E509" s="1070"/>
      <c r="F509" s="1070"/>
      <c r="G509" s="1070"/>
      <c r="H509" s="1070"/>
      <c r="I509" s="1070"/>
      <c r="J509" s="1070"/>
    </row>
    <row r="510" spans="1:10" s="131" customFormat="1" x14ac:dyDescent="0.2">
      <c r="A510" s="1009"/>
      <c r="B510" s="1009"/>
      <c r="C510" s="1070"/>
      <c r="D510" s="1070"/>
      <c r="E510" s="1070"/>
      <c r="F510" s="1070"/>
      <c r="G510" s="1070"/>
      <c r="H510" s="1070"/>
      <c r="I510" s="1070"/>
      <c r="J510" s="1070"/>
    </row>
    <row r="511" spans="1:10" s="131" customFormat="1" x14ac:dyDescent="0.2">
      <c r="A511" s="1009"/>
      <c r="B511" s="1009"/>
      <c r="C511" s="1070"/>
      <c r="D511" s="1070"/>
      <c r="E511" s="1070"/>
      <c r="F511" s="1070"/>
      <c r="G511" s="1070"/>
      <c r="H511" s="1070"/>
      <c r="I511" s="1070"/>
      <c r="J511" s="1070"/>
    </row>
    <row r="512" spans="1:10" s="131" customFormat="1" x14ac:dyDescent="0.2">
      <c r="A512" s="1009"/>
      <c r="B512" s="1009"/>
      <c r="C512" s="1070"/>
      <c r="D512" s="1070"/>
      <c r="E512" s="1070"/>
      <c r="F512" s="1070"/>
      <c r="G512" s="1070"/>
      <c r="H512" s="1070"/>
      <c r="I512" s="1070"/>
      <c r="J512" s="1070"/>
    </row>
    <row r="513" spans="1:10" s="131" customFormat="1" x14ac:dyDescent="0.2">
      <c r="A513" s="1009"/>
      <c r="B513" s="1009"/>
      <c r="C513" s="1070"/>
      <c r="D513" s="1070"/>
      <c r="E513" s="1070"/>
      <c r="F513" s="1070"/>
      <c r="G513" s="1070"/>
      <c r="H513" s="1070"/>
      <c r="I513" s="1070"/>
      <c r="J513" s="1070"/>
    </row>
    <row r="514" spans="1:10" s="131" customFormat="1" x14ac:dyDescent="0.2">
      <c r="A514" s="1009"/>
      <c r="B514" s="1009"/>
      <c r="C514" s="1070"/>
      <c r="D514" s="1070"/>
      <c r="E514" s="1070"/>
      <c r="F514" s="1070"/>
      <c r="G514" s="1070"/>
      <c r="H514" s="1070"/>
      <c r="I514" s="1070"/>
      <c r="J514" s="1070"/>
    </row>
    <row r="515" spans="1:10" s="131" customFormat="1" x14ac:dyDescent="0.2">
      <c r="A515" s="1009"/>
      <c r="B515" s="1009"/>
      <c r="C515" s="1070"/>
      <c r="D515" s="1070"/>
      <c r="E515" s="1070"/>
      <c r="F515" s="1070"/>
      <c r="G515" s="1070"/>
      <c r="H515" s="1070"/>
      <c r="I515" s="1070"/>
      <c r="J515" s="1070"/>
    </row>
    <row r="516" spans="1:10" s="131" customFormat="1" x14ac:dyDescent="0.2">
      <c r="A516" s="1009"/>
      <c r="B516" s="1009"/>
      <c r="C516" s="1070"/>
      <c r="D516" s="1070"/>
      <c r="E516" s="1070"/>
      <c r="F516" s="1070"/>
      <c r="G516" s="1070"/>
      <c r="H516" s="1070"/>
      <c r="I516" s="1070"/>
      <c r="J516" s="1070"/>
    </row>
    <row r="517" spans="1:10" s="131" customFormat="1" x14ac:dyDescent="0.2">
      <c r="A517" s="1009"/>
      <c r="B517" s="1009"/>
      <c r="C517" s="1070"/>
      <c r="D517" s="1070"/>
      <c r="E517" s="1070"/>
      <c r="F517" s="1070"/>
      <c r="G517" s="1070"/>
      <c r="H517" s="1070"/>
      <c r="I517" s="1070"/>
      <c r="J517" s="1070"/>
    </row>
    <row r="518" spans="1:10" s="131" customFormat="1" x14ac:dyDescent="0.2">
      <c r="A518" s="1009"/>
      <c r="B518" s="1009"/>
      <c r="C518" s="1070"/>
      <c r="D518" s="1070"/>
      <c r="E518" s="1070"/>
      <c r="F518" s="1070"/>
      <c r="G518" s="1070"/>
      <c r="H518" s="1070"/>
      <c r="I518" s="1070"/>
      <c r="J518" s="1070"/>
    </row>
    <row r="519" spans="1:10" s="131" customFormat="1" x14ac:dyDescent="0.2">
      <c r="A519" s="1009"/>
      <c r="B519" s="1009"/>
      <c r="C519" s="1070"/>
      <c r="D519" s="1070"/>
      <c r="E519" s="1070"/>
      <c r="F519" s="1070"/>
      <c r="G519" s="1070"/>
      <c r="H519" s="1070"/>
      <c r="I519" s="1070"/>
      <c r="J519" s="1070"/>
    </row>
    <row r="520" spans="1:10" s="131" customFormat="1" x14ac:dyDescent="0.2">
      <c r="A520" s="1009"/>
      <c r="B520" s="1009"/>
      <c r="C520" s="1070"/>
      <c r="D520" s="1070"/>
      <c r="E520" s="1070"/>
      <c r="F520" s="1070"/>
      <c r="G520" s="1070"/>
      <c r="H520" s="1070"/>
      <c r="I520" s="1070"/>
      <c r="J520" s="1070"/>
    </row>
    <row r="521" spans="1:10" s="131" customFormat="1" x14ac:dyDescent="0.2">
      <c r="A521" s="1009"/>
      <c r="B521" s="1009"/>
      <c r="C521" s="1070"/>
      <c r="D521" s="1070"/>
      <c r="E521" s="1070"/>
      <c r="F521" s="1070"/>
      <c r="G521" s="1070"/>
      <c r="H521" s="1070"/>
      <c r="I521" s="1070"/>
      <c r="J521" s="1070"/>
    </row>
    <row r="522" spans="1:10" s="131" customFormat="1" x14ac:dyDescent="0.2">
      <c r="A522" s="1009"/>
      <c r="B522" s="1009"/>
      <c r="C522" s="1070"/>
      <c r="D522" s="1070"/>
      <c r="E522" s="1070"/>
      <c r="F522" s="1070"/>
      <c r="G522" s="1070"/>
      <c r="H522" s="1070"/>
      <c r="I522" s="1070"/>
      <c r="J522" s="1070"/>
    </row>
    <row r="523" spans="1:10" s="131" customFormat="1" x14ac:dyDescent="0.2">
      <c r="A523" s="1009"/>
      <c r="B523" s="1009"/>
      <c r="C523" s="1070"/>
      <c r="D523" s="1070"/>
      <c r="E523" s="1070"/>
      <c r="F523" s="1070"/>
      <c r="G523" s="1070"/>
      <c r="H523" s="1070"/>
      <c r="I523" s="1070"/>
      <c r="J523" s="1070"/>
    </row>
    <row r="524" spans="1:10" s="131" customFormat="1" x14ac:dyDescent="0.2">
      <c r="A524" s="1009"/>
      <c r="B524" s="1009"/>
      <c r="C524" s="1070"/>
      <c r="D524" s="1070"/>
      <c r="E524" s="1070"/>
      <c r="F524" s="1070"/>
      <c r="G524" s="1070"/>
      <c r="H524" s="1070"/>
      <c r="I524" s="1070"/>
      <c r="J524" s="1070"/>
    </row>
    <row r="525" spans="1:10" s="131" customFormat="1" x14ac:dyDescent="0.2">
      <c r="A525" s="1009"/>
      <c r="B525" s="1009"/>
      <c r="C525" s="1070"/>
      <c r="D525" s="1070"/>
      <c r="E525" s="1070"/>
      <c r="F525" s="1070"/>
      <c r="G525" s="1070"/>
      <c r="H525" s="1070"/>
      <c r="I525" s="1070"/>
      <c r="J525" s="1070"/>
    </row>
    <row r="526" spans="1:10" s="131" customFormat="1" x14ac:dyDescent="0.2">
      <c r="A526" s="1009"/>
      <c r="B526" s="1009"/>
      <c r="C526" s="1070"/>
      <c r="D526" s="1070"/>
      <c r="E526" s="1070"/>
      <c r="F526" s="1070"/>
      <c r="G526" s="1070"/>
      <c r="H526" s="1070"/>
      <c r="I526" s="1070"/>
      <c r="J526" s="1070"/>
    </row>
    <row r="527" spans="1:10" s="131" customFormat="1" x14ac:dyDescent="0.2">
      <c r="A527" s="1009"/>
      <c r="B527" s="1009"/>
      <c r="C527" s="1070"/>
      <c r="D527" s="1070"/>
      <c r="E527" s="1070"/>
      <c r="F527" s="1070"/>
      <c r="G527" s="1070"/>
      <c r="H527" s="1070"/>
      <c r="I527" s="1070"/>
      <c r="J527" s="1070"/>
    </row>
    <row r="528" spans="1:10" s="131" customFormat="1" x14ac:dyDescent="0.2">
      <c r="A528" s="1009"/>
      <c r="B528" s="1009"/>
      <c r="C528" s="1070"/>
      <c r="D528" s="1070"/>
      <c r="E528" s="1070"/>
      <c r="F528" s="1070"/>
      <c r="G528" s="1070"/>
      <c r="H528" s="1070"/>
      <c r="I528" s="1070"/>
      <c r="J528" s="1070"/>
    </row>
    <row r="529" spans="1:10" s="131" customFormat="1" x14ac:dyDescent="0.2">
      <c r="A529" s="1009"/>
      <c r="B529" s="1009"/>
      <c r="C529" s="1070"/>
      <c r="D529" s="1070"/>
      <c r="E529" s="1070"/>
      <c r="F529" s="1070"/>
      <c r="G529" s="1070"/>
      <c r="H529" s="1070"/>
      <c r="I529" s="1070"/>
      <c r="J529" s="1070"/>
    </row>
    <row r="530" spans="1:10" s="131" customFormat="1" x14ac:dyDescent="0.2">
      <c r="A530" s="1009"/>
      <c r="B530" s="1009"/>
      <c r="C530" s="1070"/>
      <c r="D530" s="1070"/>
      <c r="E530" s="1070"/>
      <c r="F530" s="1070"/>
      <c r="G530" s="1070"/>
      <c r="H530" s="1070"/>
      <c r="I530" s="1070"/>
      <c r="J530" s="1070"/>
    </row>
    <row r="531" spans="1:10" s="131" customFormat="1" x14ac:dyDescent="0.2">
      <c r="A531" s="1009"/>
      <c r="B531" s="1009"/>
      <c r="C531" s="1070"/>
      <c r="D531" s="1070"/>
      <c r="E531" s="1070"/>
      <c r="F531" s="1070"/>
      <c r="G531" s="1070"/>
      <c r="H531" s="1070"/>
      <c r="I531" s="1070"/>
      <c r="J531" s="1070"/>
    </row>
    <row r="532" spans="1:10" s="131" customFormat="1" x14ac:dyDescent="0.2">
      <c r="A532" s="1009"/>
      <c r="B532" s="1009"/>
      <c r="C532" s="1070"/>
      <c r="D532" s="1070"/>
      <c r="E532" s="1070"/>
      <c r="F532" s="1070"/>
      <c r="G532" s="1070"/>
      <c r="H532" s="1070"/>
      <c r="I532" s="1070"/>
      <c r="J532" s="1070"/>
    </row>
    <row r="533" spans="1:10" s="131" customFormat="1" x14ac:dyDescent="0.2">
      <c r="A533" s="1009"/>
      <c r="B533" s="1009"/>
      <c r="C533" s="1070"/>
      <c r="D533" s="1070"/>
      <c r="E533" s="1070"/>
      <c r="F533" s="1070"/>
      <c r="G533" s="1070"/>
      <c r="H533" s="1070"/>
      <c r="I533" s="1070"/>
      <c r="J533" s="1070"/>
    </row>
    <row r="534" spans="1:10" s="131" customFormat="1" x14ac:dyDescent="0.2">
      <c r="A534" s="1009"/>
      <c r="B534" s="1009"/>
      <c r="C534" s="1070"/>
      <c r="D534" s="1070"/>
      <c r="E534" s="1070"/>
      <c r="F534" s="1070"/>
      <c r="G534" s="1070"/>
      <c r="H534" s="1070"/>
      <c r="I534" s="1070"/>
      <c r="J534" s="1070"/>
    </row>
    <row r="535" spans="1:10" s="131" customFormat="1" x14ac:dyDescent="0.2">
      <c r="A535" s="1009"/>
      <c r="B535" s="1009"/>
      <c r="C535" s="1070"/>
      <c r="D535" s="1070"/>
      <c r="E535" s="1070"/>
      <c r="F535" s="1070"/>
      <c r="G535" s="1070"/>
      <c r="H535" s="1070"/>
      <c r="I535" s="1070"/>
      <c r="J535" s="1070"/>
    </row>
    <row r="536" spans="1:10" s="131" customFormat="1" x14ac:dyDescent="0.2">
      <c r="A536" s="1009"/>
      <c r="B536" s="1009"/>
      <c r="C536" s="1070"/>
      <c r="D536" s="1070"/>
      <c r="E536" s="1070"/>
      <c r="F536" s="1070"/>
      <c r="G536" s="1070"/>
      <c r="H536" s="1070"/>
      <c r="I536" s="1070"/>
      <c r="J536" s="1070"/>
    </row>
    <row r="537" spans="1:10" s="131" customFormat="1" x14ac:dyDescent="0.2">
      <c r="A537" s="1009"/>
      <c r="B537" s="1009"/>
      <c r="C537" s="1070"/>
      <c r="D537" s="1070"/>
      <c r="E537" s="1070"/>
      <c r="F537" s="1070"/>
      <c r="G537" s="1070"/>
      <c r="H537" s="1070"/>
      <c r="I537" s="1070"/>
      <c r="J537" s="1070"/>
    </row>
    <row r="538" spans="1:10" s="131" customFormat="1" x14ac:dyDescent="0.2">
      <c r="A538" s="1009"/>
      <c r="B538" s="1009"/>
      <c r="C538" s="1070"/>
      <c r="D538" s="1070"/>
      <c r="E538" s="1070"/>
      <c r="F538" s="1070"/>
      <c r="G538" s="1070"/>
      <c r="H538" s="1070"/>
      <c r="I538" s="1070"/>
      <c r="J538" s="1070"/>
    </row>
    <row r="539" spans="1:10" s="131" customFormat="1" x14ac:dyDescent="0.2">
      <c r="A539" s="1009"/>
      <c r="B539" s="1009"/>
      <c r="C539" s="1070"/>
      <c r="D539" s="1070"/>
      <c r="E539" s="1070"/>
      <c r="F539" s="1070"/>
      <c r="G539" s="1070"/>
      <c r="H539" s="1070"/>
      <c r="I539" s="1070"/>
      <c r="J539" s="1070"/>
    </row>
    <row r="540" spans="1:10" s="131" customFormat="1" x14ac:dyDescent="0.2">
      <c r="A540" s="1009"/>
      <c r="B540" s="1009"/>
      <c r="C540" s="1070"/>
      <c r="D540" s="1070"/>
      <c r="E540" s="1070"/>
      <c r="F540" s="1070"/>
      <c r="G540" s="1070"/>
      <c r="H540" s="1070"/>
      <c r="I540" s="1070"/>
      <c r="J540" s="1070"/>
    </row>
    <row r="541" spans="1:10" s="131" customFormat="1" x14ac:dyDescent="0.2">
      <c r="A541" s="1009"/>
      <c r="B541" s="1009"/>
      <c r="C541" s="1070"/>
      <c r="D541" s="1070"/>
      <c r="E541" s="1070"/>
      <c r="F541" s="1070"/>
      <c r="G541" s="1070"/>
      <c r="H541" s="1070"/>
      <c r="I541" s="1070"/>
      <c r="J541" s="1070"/>
    </row>
    <row r="542" spans="1:10" s="131" customFormat="1" x14ac:dyDescent="0.2">
      <c r="A542" s="1009"/>
      <c r="B542" s="1009"/>
      <c r="C542" s="1070"/>
      <c r="D542" s="1070"/>
      <c r="E542" s="1070"/>
      <c r="F542" s="1070"/>
      <c r="G542" s="1070"/>
      <c r="H542" s="1070"/>
      <c r="I542" s="1070"/>
      <c r="J542" s="1070"/>
    </row>
    <row r="543" spans="1:10" s="131" customFormat="1" x14ac:dyDescent="0.2">
      <c r="A543" s="1009"/>
      <c r="B543" s="1009"/>
      <c r="C543" s="1070"/>
      <c r="D543" s="1070"/>
      <c r="E543" s="1070"/>
      <c r="F543" s="1070"/>
      <c r="G543" s="1070"/>
      <c r="H543" s="1070"/>
      <c r="I543" s="1070"/>
      <c r="J543" s="1070"/>
    </row>
    <row r="544" spans="1:10" s="131" customFormat="1" x14ac:dyDescent="0.2">
      <c r="A544" s="1009"/>
      <c r="B544" s="1009"/>
      <c r="C544" s="1070"/>
      <c r="D544" s="1070"/>
      <c r="E544" s="1070"/>
      <c r="F544" s="1070"/>
      <c r="G544" s="1070"/>
      <c r="H544" s="1070"/>
      <c r="I544" s="1070"/>
      <c r="J544" s="1070"/>
    </row>
    <row r="545" spans="3:10" s="131" customFormat="1" x14ac:dyDescent="0.2">
      <c r="C545" s="1070"/>
      <c r="D545" s="1070"/>
      <c r="E545" s="1070"/>
      <c r="F545" s="1070"/>
      <c r="G545" s="1070"/>
      <c r="H545" s="1070"/>
      <c r="I545" s="1070"/>
      <c r="J545" s="1070"/>
    </row>
    <row r="546" spans="3:10" s="131" customFormat="1" x14ac:dyDescent="0.2">
      <c r="C546" s="1070"/>
      <c r="D546" s="1070"/>
      <c r="E546" s="1070"/>
      <c r="F546" s="1070"/>
      <c r="G546" s="1070"/>
      <c r="H546" s="1070"/>
      <c r="I546" s="1070"/>
      <c r="J546" s="1070"/>
    </row>
    <row r="547" spans="3:10" s="131" customFormat="1" x14ac:dyDescent="0.2">
      <c r="C547" s="1070"/>
      <c r="D547" s="1070"/>
      <c r="E547" s="1070"/>
      <c r="F547" s="1070"/>
      <c r="G547" s="1070"/>
      <c r="H547" s="1070"/>
      <c r="I547" s="1070"/>
      <c r="J547" s="1070"/>
    </row>
    <row r="548" spans="3:10" s="131" customFormat="1" x14ac:dyDescent="0.2">
      <c r="C548" s="1070"/>
      <c r="D548" s="1070"/>
      <c r="E548" s="1070"/>
      <c r="F548" s="1070"/>
      <c r="G548" s="1070"/>
      <c r="H548" s="1070"/>
      <c r="I548" s="1070"/>
      <c r="J548" s="1070"/>
    </row>
    <row r="549" spans="3:10" s="131" customFormat="1" x14ac:dyDescent="0.2">
      <c r="C549" s="1070"/>
      <c r="D549" s="1070"/>
      <c r="E549" s="1070"/>
      <c r="F549" s="1070"/>
      <c r="G549" s="1070"/>
      <c r="H549" s="1070"/>
      <c r="I549" s="1070"/>
      <c r="J549" s="1070"/>
    </row>
    <row r="550" spans="3:10" s="131" customFormat="1" x14ac:dyDescent="0.2">
      <c r="C550" s="1070"/>
      <c r="D550" s="1070"/>
      <c r="E550" s="1070"/>
      <c r="F550" s="1070"/>
      <c r="G550" s="1070"/>
      <c r="H550" s="1070"/>
      <c r="I550" s="1070"/>
      <c r="J550" s="1070"/>
    </row>
    <row r="551" spans="3:10" s="131" customFormat="1" x14ac:dyDescent="0.2">
      <c r="C551" s="1070"/>
      <c r="D551" s="1070"/>
      <c r="E551" s="1070"/>
      <c r="F551" s="1070"/>
      <c r="G551" s="1070"/>
      <c r="H551" s="1070"/>
      <c r="I551" s="1070"/>
      <c r="J551" s="1070"/>
    </row>
    <row r="552" spans="3:10" s="131" customFormat="1" x14ac:dyDescent="0.2">
      <c r="C552" s="1070"/>
      <c r="D552" s="1070"/>
      <c r="E552" s="1070"/>
      <c r="F552" s="1070"/>
      <c r="G552" s="1070"/>
      <c r="H552" s="1070"/>
      <c r="I552" s="1070"/>
      <c r="J552" s="1070"/>
    </row>
    <row r="553" spans="3:10" s="131" customFormat="1" x14ac:dyDescent="0.2">
      <c r="C553" s="1070"/>
      <c r="D553" s="1070"/>
      <c r="E553" s="1070"/>
      <c r="F553" s="1070"/>
      <c r="G553" s="1070"/>
      <c r="H553" s="1070"/>
      <c r="I553" s="1070"/>
      <c r="J553" s="1070"/>
    </row>
    <row r="554" spans="3:10" s="131" customFormat="1" x14ac:dyDescent="0.2">
      <c r="C554" s="1070"/>
      <c r="D554" s="1070"/>
      <c r="E554" s="1070"/>
      <c r="F554" s="1070"/>
      <c r="G554" s="1070"/>
      <c r="H554" s="1070"/>
      <c r="I554" s="1070"/>
      <c r="J554" s="1070"/>
    </row>
    <row r="555" spans="3:10" s="131" customFormat="1" x14ac:dyDescent="0.2">
      <c r="C555" s="1070"/>
      <c r="D555" s="1070"/>
      <c r="E555" s="1070"/>
      <c r="F555" s="1070"/>
      <c r="G555" s="1070"/>
      <c r="H555" s="1070"/>
      <c r="I555" s="1070"/>
      <c r="J555" s="1070"/>
    </row>
    <row r="556" spans="3:10" s="131" customFormat="1" x14ac:dyDescent="0.2">
      <c r="C556" s="1070"/>
      <c r="D556" s="1070"/>
      <c r="E556" s="1070"/>
      <c r="F556" s="1070"/>
      <c r="G556" s="1070"/>
      <c r="H556" s="1070"/>
      <c r="I556" s="1070"/>
      <c r="J556" s="1070"/>
    </row>
    <row r="557" spans="3:10" s="131" customFormat="1" x14ac:dyDescent="0.2">
      <c r="C557" s="1070"/>
      <c r="D557" s="1070"/>
      <c r="E557" s="1070"/>
      <c r="F557" s="1070"/>
      <c r="G557" s="1070"/>
      <c r="H557" s="1070"/>
      <c r="I557" s="1070"/>
      <c r="J557" s="1070"/>
    </row>
    <row r="558" spans="3:10" s="131" customFormat="1" x14ac:dyDescent="0.2">
      <c r="C558" s="1070"/>
      <c r="D558" s="1070"/>
      <c r="E558" s="1070"/>
      <c r="F558" s="1070"/>
      <c r="G558" s="1070"/>
      <c r="H558" s="1070"/>
      <c r="I558" s="1070"/>
      <c r="J558" s="1070"/>
    </row>
    <row r="559" spans="3:10" s="131" customFormat="1" x14ac:dyDescent="0.2">
      <c r="C559" s="1070"/>
      <c r="D559" s="1070"/>
      <c r="E559" s="1070"/>
      <c r="F559" s="1070"/>
      <c r="G559" s="1070"/>
      <c r="H559" s="1070"/>
      <c r="I559" s="1070"/>
      <c r="J559" s="1070"/>
    </row>
    <row r="560" spans="3:10" s="131" customFormat="1" x14ac:dyDescent="0.2">
      <c r="C560" s="1070"/>
      <c r="D560" s="1070"/>
      <c r="E560" s="1070"/>
      <c r="F560" s="1070"/>
      <c r="G560" s="1070"/>
      <c r="H560" s="1070"/>
      <c r="I560" s="1070"/>
      <c r="J560" s="1070"/>
    </row>
    <row r="561" spans="3:10" s="131" customFormat="1" x14ac:dyDescent="0.2">
      <c r="C561" s="1070"/>
      <c r="D561" s="1070"/>
      <c r="E561" s="1070"/>
      <c r="F561" s="1070"/>
      <c r="G561" s="1070"/>
      <c r="H561" s="1070"/>
      <c r="I561" s="1070"/>
      <c r="J561" s="1070"/>
    </row>
    <row r="562" spans="3:10" s="131" customFormat="1" x14ac:dyDescent="0.2">
      <c r="C562" s="1070"/>
      <c r="D562" s="1070"/>
      <c r="E562" s="1070"/>
      <c r="F562" s="1070"/>
      <c r="G562" s="1070"/>
      <c r="H562" s="1070"/>
      <c r="I562" s="1070"/>
      <c r="J562" s="1070"/>
    </row>
    <row r="563" spans="3:10" s="131" customFormat="1" x14ac:dyDescent="0.2">
      <c r="C563" s="1070"/>
      <c r="D563" s="1070"/>
      <c r="E563" s="1070"/>
      <c r="F563" s="1070"/>
      <c r="G563" s="1070"/>
      <c r="H563" s="1070"/>
      <c r="I563" s="1070"/>
      <c r="J563" s="1070"/>
    </row>
    <row r="564" spans="3:10" s="131" customFormat="1" x14ac:dyDescent="0.2">
      <c r="C564" s="1070"/>
      <c r="D564" s="1070"/>
      <c r="E564" s="1070"/>
      <c r="F564" s="1070"/>
      <c r="G564" s="1070"/>
      <c r="H564" s="1070"/>
      <c r="I564" s="1070"/>
      <c r="J564" s="1070"/>
    </row>
    <row r="565" spans="3:10" s="131" customFormat="1" x14ac:dyDescent="0.2">
      <c r="C565" s="1070"/>
      <c r="D565" s="1070"/>
      <c r="E565" s="1070"/>
      <c r="F565" s="1070"/>
      <c r="G565" s="1070"/>
      <c r="H565" s="1070"/>
      <c r="I565" s="1070"/>
      <c r="J565" s="1070"/>
    </row>
    <row r="566" spans="3:10" s="131" customFormat="1" x14ac:dyDescent="0.2">
      <c r="C566" s="1070"/>
      <c r="D566" s="1070"/>
      <c r="E566" s="1070"/>
      <c r="F566" s="1070"/>
      <c r="G566" s="1070"/>
      <c r="H566" s="1070"/>
      <c r="I566" s="1070"/>
      <c r="J566" s="1070"/>
    </row>
    <row r="567" spans="3:10" s="131" customFormat="1" x14ac:dyDescent="0.2">
      <c r="C567" s="1070"/>
      <c r="D567" s="1070"/>
      <c r="E567" s="1070"/>
      <c r="F567" s="1070"/>
      <c r="G567" s="1070"/>
      <c r="H567" s="1070"/>
      <c r="I567" s="1070"/>
      <c r="J567" s="1070"/>
    </row>
    <row r="568" spans="3:10" s="131" customFormat="1" x14ac:dyDescent="0.2">
      <c r="C568" s="1070"/>
      <c r="D568" s="1070"/>
      <c r="E568" s="1070"/>
      <c r="F568" s="1070"/>
      <c r="G568" s="1070"/>
      <c r="H568" s="1070"/>
      <c r="I568" s="1070"/>
      <c r="J568" s="1070"/>
    </row>
    <row r="569" spans="3:10" s="131" customFormat="1" x14ac:dyDescent="0.2">
      <c r="C569" s="1070"/>
      <c r="D569" s="1070"/>
      <c r="E569" s="1070"/>
      <c r="F569" s="1070"/>
      <c r="G569" s="1070"/>
      <c r="H569" s="1070"/>
      <c r="I569" s="1070"/>
      <c r="J569" s="1070"/>
    </row>
    <row r="570" spans="3:10" s="131" customFormat="1" x14ac:dyDescent="0.2">
      <c r="C570" s="1070"/>
      <c r="D570" s="1070"/>
      <c r="E570" s="1070"/>
      <c r="F570" s="1070"/>
      <c r="G570" s="1070"/>
      <c r="H570" s="1070"/>
      <c r="I570" s="1070"/>
      <c r="J570" s="1070"/>
    </row>
    <row r="571" spans="3:10" s="131" customFormat="1" x14ac:dyDescent="0.2">
      <c r="C571" s="1070"/>
      <c r="D571" s="1070"/>
      <c r="E571" s="1070"/>
      <c r="F571" s="1070"/>
      <c r="G571" s="1070"/>
      <c r="H571" s="1070"/>
      <c r="I571" s="1070"/>
      <c r="J571" s="1070"/>
    </row>
    <row r="572" spans="3:10" s="131" customFormat="1" x14ac:dyDescent="0.2">
      <c r="C572" s="1070"/>
      <c r="D572" s="1070"/>
      <c r="E572" s="1070"/>
      <c r="F572" s="1070"/>
      <c r="G572" s="1070"/>
      <c r="H572" s="1070"/>
      <c r="I572" s="1070"/>
      <c r="J572" s="1070"/>
    </row>
    <row r="573" spans="3:10" s="131" customFormat="1" x14ac:dyDescent="0.2">
      <c r="C573" s="1070"/>
      <c r="D573" s="1070"/>
      <c r="E573" s="1070"/>
      <c r="F573" s="1070"/>
      <c r="G573" s="1070"/>
      <c r="H573" s="1070"/>
      <c r="I573" s="1070"/>
      <c r="J573" s="1070"/>
    </row>
  </sheetData>
  <mergeCells count="4">
    <mergeCell ref="B1:B2"/>
    <mergeCell ref="C1:E1"/>
    <mergeCell ref="F1:H1"/>
    <mergeCell ref="I1:K1"/>
  </mergeCells>
  <pageMargins left="0.70866141732283472" right="0.70866141732283472" top="0.94488188976377963" bottom="0.74803149606299213" header="0.31496062992125984" footer="0.31496062992125984"/>
  <pageSetup paperSize="9" scale="68" orientation="portrait" r:id="rId1"/>
  <headerFooter>
    <oddHeader xml:space="preserve">&amp;C&amp;"Times New Roman,Félkövér"az Önkormányzat költségvetési szerveinek engedélyezett álláshelyei
 2018-ban&amp;R&amp;"Times New Roman,Félkövér"rendelet
5. melléklet&amp;"-,Normál"
&amp;"MS Sans Serif,Normál"
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C9" sqref="C9"/>
    </sheetView>
  </sheetViews>
  <sheetFormatPr defaultColWidth="9.140625" defaultRowHeight="12.75" x14ac:dyDescent="0.2"/>
  <cols>
    <col min="1" max="1" width="7.85546875" style="4" bestFit="1" customWidth="1"/>
    <col min="2" max="2" width="61.28515625" style="4" customWidth="1"/>
    <col min="3" max="3" width="14.85546875" style="4" bestFit="1" customWidth="1"/>
    <col min="4" max="16384" width="9.140625" style="4"/>
  </cols>
  <sheetData>
    <row r="1" spans="1:3" ht="19.899999999999999" customHeight="1" x14ac:dyDescent="0.2">
      <c r="A1" s="729" t="s">
        <v>1668</v>
      </c>
      <c r="B1" s="730" t="s">
        <v>1669</v>
      </c>
      <c r="C1" s="731" t="s">
        <v>1670</v>
      </c>
    </row>
    <row r="2" spans="1:3" ht="25.5" x14ac:dyDescent="0.2">
      <c r="A2" s="732" t="s">
        <v>980</v>
      </c>
      <c r="B2" s="733" t="s">
        <v>1671</v>
      </c>
      <c r="C2" s="734"/>
    </row>
    <row r="3" spans="1:3" x14ac:dyDescent="0.2">
      <c r="A3" s="735" t="s">
        <v>982</v>
      </c>
      <c r="B3" s="736" t="s">
        <v>1672</v>
      </c>
      <c r="C3" s="737"/>
    </row>
    <row r="4" spans="1:3" x14ac:dyDescent="0.2">
      <c r="A4" s="735" t="s">
        <v>992</v>
      </c>
      <c r="B4" s="736" t="s">
        <v>1673</v>
      </c>
      <c r="C4" s="744">
        <v>184150</v>
      </c>
    </row>
    <row r="5" spans="1:3" x14ac:dyDescent="0.2">
      <c r="A5" s="735" t="s">
        <v>1002</v>
      </c>
      <c r="B5" s="736" t="s">
        <v>1674</v>
      </c>
      <c r="C5" s="743">
        <v>353588</v>
      </c>
    </row>
    <row r="6" spans="1:3" x14ac:dyDescent="0.2">
      <c r="A6" s="735" t="s">
        <v>1046</v>
      </c>
      <c r="B6" s="736" t="s">
        <v>1675</v>
      </c>
      <c r="C6" s="737"/>
    </row>
    <row r="7" spans="1:3" x14ac:dyDescent="0.2">
      <c r="A7" s="735" t="s">
        <v>1056</v>
      </c>
      <c r="B7" s="736" t="s">
        <v>1676</v>
      </c>
      <c r="C7" s="737"/>
    </row>
    <row r="8" spans="1:3" x14ac:dyDescent="0.2">
      <c r="A8" s="735" t="s">
        <v>1677</v>
      </c>
      <c r="B8" s="736" t="s">
        <v>1678</v>
      </c>
      <c r="C8" s="743">
        <v>1034669</v>
      </c>
    </row>
    <row r="9" spans="1:3" ht="25.5" x14ac:dyDescent="0.2">
      <c r="A9" s="732" t="s">
        <v>1012</v>
      </c>
      <c r="B9" s="733" t="s">
        <v>1679</v>
      </c>
      <c r="C9" s="737"/>
    </row>
    <row r="10" spans="1:3" x14ac:dyDescent="0.2">
      <c r="A10" s="735" t="s">
        <v>982</v>
      </c>
      <c r="B10" s="736" t="s">
        <v>1680</v>
      </c>
      <c r="C10" s="737"/>
    </row>
    <row r="11" spans="1:3" x14ac:dyDescent="0.2">
      <c r="A11" s="735" t="s">
        <v>992</v>
      </c>
      <c r="B11" s="736" t="s">
        <v>1681</v>
      </c>
      <c r="C11" s="737"/>
    </row>
    <row r="12" spans="1:3" x14ac:dyDescent="0.2">
      <c r="A12" s="735" t="s">
        <v>1002</v>
      </c>
      <c r="B12" s="736" t="s">
        <v>1682</v>
      </c>
      <c r="C12" s="743">
        <v>22</v>
      </c>
    </row>
    <row r="13" spans="1:3" x14ac:dyDescent="0.2">
      <c r="A13" s="735" t="s">
        <v>1046</v>
      </c>
      <c r="B13" s="736" t="s">
        <v>1683</v>
      </c>
      <c r="C13" s="743"/>
    </row>
    <row r="14" spans="1:3" ht="25.5" x14ac:dyDescent="0.2">
      <c r="A14" s="732" t="s">
        <v>1094</v>
      </c>
      <c r="B14" s="733" t="s">
        <v>1684</v>
      </c>
      <c r="C14" s="737"/>
    </row>
    <row r="15" spans="1:3" x14ac:dyDescent="0.2">
      <c r="A15" s="735" t="s">
        <v>982</v>
      </c>
      <c r="B15" s="736" t="s">
        <v>1685</v>
      </c>
      <c r="C15" s="737">
        <v>41</v>
      </c>
    </row>
    <row r="16" spans="1:3" x14ac:dyDescent="0.2">
      <c r="A16" s="735" t="s">
        <v>992</v>
      </c>
      <c r="B16" s="736" t="s">
        <v>1686</v>
      </c>
      <c r="C16" s="737"/>
    </row>
    <row r="17" spans="1:3" ht="25.5" x14ac:dyDescent="0.2">
      <c r="A17" s="735" t="s">
        <v>1002</v>
      </c>
      <c r="B17" s="736" t="s">
        <v>1687</v>
      </c>
      <c r="C17" s="737"/>
    </row>
    <row r="18" spans="1:3" ht="25.5" x14ac:dyDescent="0.2">
      <c r="A18" s="735" t="s">
        <v>1046</v>
      </c>
      <c r="B18" s="736" t="s">
        <v>1688</v>
      </c>
      <c r="C18" s="737"/>
    </row>
    <row r="19" spans="1:3" x14ac:dyDescent="0.2">
      <c r="A19" s="735" t="s">
        <v>1056</v>
      </c>
      <c r="B19" s="736" t="s">
        <v>1689</v>
      </c>
      <c r="C19" s="737"/>
    </row>
    <row r="20" spans="1:3" x14ac:dyDescent="0.2">
      <c r="A20" s="735" t="s">
        <v>1690</v>
      </c>
      <c r="B20" s="736" t="s">
        <v>1691</v>
      </c>
      <c r="C20" s="737"/>
    </row>
    <row r="21" spans="1:3" x14ac:dyDescent="0.2">
      <c r="A21" s="735" t="s">
        <v>1692</v>
      </c>
      <c r="B21" s="736" t="s">
        <v>1693</v>
      </c>
      <c r="C21" s="737"/>
    </row>
    <row r="22" spans="1:3" ht="25.5" x14ac:dyDescent="0.2">
      <c r="A22" s="732" t="s">
        <v>1083</v>
      </c>
      <c r="B22" s="733" t="s">
        <v>1694</v>
      </c>
      <c r="C22" s="737"/>
    </row>
    <row r="23" spans="1:3" x14ac:dyDescent="0.2">
      <c r="A23" s="735" t="s">
        <v>982</v>
      </c>
      <c r="B23" s="736" t="s">
        <v>1695</v>
      </c>
      <c r="C23" s="737"/>
    </row>
    <row r="24" spans="1:3" x14ac:dyDescent="0.2">
      <c r="A24" s="735" t="s">
        <v>992</v>
      </c>
      <c r="B24" s="736" t="s">
        <v>1696</v>
      </c>
      <c r="C24" s="737"/>
    </row>
    <row r="25" spans="1:3" x14ac:dyDescent="0.2">
      <c r="A25" s="735" t="s">
        <v>1002</v>
      </c>
      <c r="B25" s="736" t="s">
        <v>1697</v>
      </c>
      <c r="C25" s="737"/>
    </row>
    <row r="26" spans="1:3" ht="13.5" thickBot="1" x14ac:dyDescent="0.25">
      <c r="A26" s="738" t="s">
        <v>1097</v>
      </c>
      <c r="B26" s="739" t="s">
        <v>1698</v>
      </c>
      <c r="C26" s="740"/>
    </row>
    <row r="27" spans="1:3" x14ac:dyDescent="0.2">
      <c r="A27" s="741"/>
      <c r="B27" s="741"/>
      <c r="C27" s="742"/>
    </row>
  </sheetData>
  <pageMargins left="0.70866141732283472" right="0.70866141732283472" top="0.94488188976377963" bottom="0.74803149606299213" header="0.31496062992125984" footer="0.31496062992125984"/>
  <pageSetup paperSize="9" orientation="portrait" r:id="rId1"/>
  <headerFooter>
    <oddHeader>&amp;C&amp;"Times New Roman,Félkövér"az Önkormányzat által 2018. évben nyújtott közvetett támogatásának kimutatása&amp;R&amp;"Times New Roman,Félkövér"rendelet
6. melléklet
e  Ft-ban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0"/>
  <sheetViews>
    <sheetView workbookViewId="0">
      <selection activeCell="B11" sqref="B11"/>
    </sheetView>
  </sheetViews>
  <sheetFormatPr defaultColWidth="9.140625" defaultRowHeight="12.75" x14ac:dyDescent="0.2"/>
  <cols>
    <col min="1" max="1" width="7.7109375" style="1270" customWidth="1"/>
    <col min="2" max="2" width="83" style="1270" customWidth="1"/>
    <col min="3" max="3" width="15.7109375" style="1314" customWidth="1"/>
    <col min="4" max="4" width="15.7109375" style="1315" customWidth="1"/>
    <col min="5" max="5" width="15.7109375" style="1316" customWidth="1"/>
    <col min="6" max="7" width="15.7109375" style="1314" customWidth="1"/>
    <col min="8" max="8" width="15.7109375" style="1317" customWidth="1"/>
    <col min="9" max="9" width="13.85546875" style="1270" hidden="1" customWidth="1"/>
    <col min="10" max="10" width="39" style="1325" hidden="1" customWidth="1"/>
    <col min="11" max="11" width="19.7109375" style="1326" hidden="1" customWidth="1"/>
    <col min="12" max="14" width="12.7109375" style="1326" hidden="1" customWidth="1"/>
    <col min="15" max="15" width="51.140625" style="1325" hidden="1" customWidth="1"/>
    <col min="16" max="16" width="0" style="1270" hidden="1" customWidth="1"/>
    <col min="17" max="16384" width="9.140625" style="1270"/>
  </cols>
  <sheetData>
    <row r="1" spans="1:15" s="1260" customFormat="1" ht="30" customHeight="1" thickBot="1" x14ac:dyDescent="0.25">
      <c r="A1" s="1253" t="s">
        <v>1462</v>
      </c>
      <c r="B1" s="1254" t="s">
        <v>643</v>
      </c>
      <c r="C1" s="1255" t="s">
        <v>1463</v>
      </c>
      <c r="D1" s="1256" t="s">
        <v>1464</v>
      </c>
      <c r="E1" s="1255" t="s">
        <v>1465</v>
      </c>
      <c r="F1" s="1257" t="s">
        <v>1466</v>
      </c>
      <c r="G1" s="1258" t="s">
        <v>1467</v>
      </c>
      <c r="H1" s="1259" t="s">
        <v>1468</v>
      </c>
      <c r="J1" s="1261" t="s">
        <v>643</v>
      </c>
      <c r="K1" s="1261" t="s">
        <v>1469</v>
      </c>
      <c r="L1" s="1262" t="s">
        <v>1470</v>
      </c>
      <c r="M1" s="1262" t="s">
        <v>1471</v>
      </c>
      <c r="N1" s="1262" t="s">
        <v>1472</v>
      </c>
      <c r="O1" s="1263" t="s">
        <v>1473</v>
      </c>
    </row>
    <row r="2" spans="1:15" ht="16.5" customHeight="1" x14ac:dyDescent="0.2">
      <c r="A2" s="1264">
        <v>1</v>
      </c>
      <c r="B2" s="1265" t="s">
        <v>1474</v>
      </c>
      <c r="C2" s="1266">
        <v>18000</v>
      </c>
      <c r="D2" s="1267">
        <v>18000</v>
      </c>
      <c r="E2" s="1266">
        <v>18000</v>
      </c>
      <c r="F2" s="1268">
        <v>18000</v>
      </c>
      <c r="G2" s="1268">
        <v>18000</v>
      </c>
      <c r="H2" s="1269">
        <v>18000</v>
      </c>
      <c r="J2" s="1271" t="s">
        <v>1475</v>
      </c>
      <c r="K2" s="1272" t="s">
        <v>1476</v>
      </c>
      <c r="L2" s="1273">
        <v>18000</v>
      </c>
      <c r="M2" s="1273">
        <v>18000</v>
      </c>
      <c r="N2" s="1273">
        <v>18000</v>
      </c>
      <c r="O2" s="1272" t="s">
        <v>1477</v>
      </c>
    </row>
    <row r="3" spans="1:15" ht="15" customHeight="1" x14ac:dyDescent="0.2">
      <c r="A3" s="1274">
        <v>2</v>
      </c>
      <c r="B3" s="1275" t="s">
        <v>1478</v>
      </c>
      <c r="C3" s="1276">
        <v>15200</v>
      </c>
      <c r="D3" s="1277">
        <v>448575</v>
      </c>
      <c r="E3" s="1276">
        <v>291197</v>
      </c>
      <c r="F3" s="1278">
        <v>309477</v>
      </c>
      <c r="G3" s="1278">
        <v>134918</v>
      </c>
      <c r="H3" s="1279">
        <v>139171</v>
      </c>
      <c r="J3" s="1271"/>
      <c r="K3" s="1272"/>
      <c r="L3" s="1273"/>
      <c r="M3" s="1273"/>
      <c r="N3" s="1273"/>
      <c r="O3" s="1272"/>
    </row>
    <row r="4" spans="1:15" ht="15" customHeight="1" x14ac:dyDescent="0.2">
      <c r="A4" s="1274">
        <v>3</v>
      </c>
      <c r="B4" s="1275" t="s">
        <v>1479</v>
      </c>
      <c r="C4" s="1276">
        <v>23139</v>
      </c>
      <c r="D4" s="1277">
        <v>23533</v>
      </c>
      <c r="E4" s="1276">
        <v>23533</v>
      </c>
      <c r="F4" s="1278">
        <v>23533</v>
      </c>
      <c r="G4" s="1278">
        <v>23637</v>
      </c>
      <c r="H4" s="1279">
        <v>24194</v>
      </c>
      <c r="J4" s="1280" t="s">
        <v>1479</v>
      </c>
      <c r="K4" s="1272" t="s">
        <v>1480</v>
      </c>
      <c r="L4" s="1273">
        <v>24027</v>
      </c>
      <c r="M4" s="1273">
        <v>24027</v>
      </c>
      <c r="N4" s="1273">
        <v>24027</v>
      </c>
      <c r="O4" s="1272" t="s">
        <v>1481</v>
      </c>
    </row>
    <row r="5" spans="1:15" ht="15" customHeight="1" x14ac:dyDescent="0.2">
      <c r="A5" s="1274">
        <v>4</v>
      </c>
      <c r="B5" s="1275" t="s">
        <v>1482</v>
      </c>
      <c r="C5" s="1276">
        <v>292969</v>
      </c>
      <c r="D5" s="1277">
        <v>326131</v>
      </c>
      <c r="E5" s="1276">
        <v>326635</v>
      </c>
      <c r="F5" s="1278">
        <v>301116</v>
      </c>
      <c r="G5" s="1278">
        <v>302070</v>
      </c>
      <c r="H5" s="1279">
        <v>175000</v>
      </c>
      <c r="J5" s="1280" t="s">
        <v>1483</v>
      </c>
      <c r="K5" s="1272" t="s">
        <v>1480</v>
      </c>
      <c r="L5" s="1273">
        <v>305339</v>
      </c>
      <c r="M5" s="1273">
        <v>305339</v>
      </c>
      <c r="N5" s="1273">
        <v>305339</v>
      </c>
      <c r="O5" s="1272" t="s">
        <v>1484</v>
      </c>
    </row>
    <row r="6" spans="1:15" ht="15" customHeight="1" x14ac:dyDescent="0.2">
      <c r="A6" s="1274">
        <v>5</v>
      </c>
      <c r="B6" s="1275" t="s">
        <v>1485</v>
      </c>
      <c r="C6" s="1276">
        <v>8331</v>
      </c>
      <c r="D6" s="1277">
        <v>5000</v>
      </c>
      <c r="E6" s="1276">
        <v>3170</v>
      </c>
      <c r="F6" s="1278">
        <v>6233</v>
      </c>
      <c r="G6" s="1278">
        <v>6238</v>
      </c>
      <c r="H6" s="1279">
        <v>7266</v>
      </c>
      <c r="J6" s="1280"/>
      <c r="K6" s="1272"/>
      <c r="L6" s="1273"/>
      <c r="M6" s="1273"/>
      <c r="N6" s="1273"/>
      <c r="O6" s="1272"/>
    </row>
    <row r="7" spans="1:15" ht="15" customHeight="1" x14ac:dyDescent="0.2">
      <c r="A7" s="1274">
        <v>6</v>
      </c>
      <c r="B7" s="1275" t="s">
        <v>1486</v>
      </c>
      <c r="C7" s="1276">
        <v>23460</v>
      </c>
      <c r="D7" s="1277">
        <v>11473</v>
      </c>
      <c r="E7" s="1276">
        <v>16781</v>
      </c>
      <c r="F7" s="1278">
        <v>12681</v>
      </c>
      <c r="G7" s="1278">
        <v>17733</v>
      </c>
      <c r="H7" s="1279">
        <v>9475</v>
      </c>
      <c r="J7" s="1280"/>
      <c r="K7" s="1272"/>
      <c r="L7" s="1273"/>
      <c r="M7" s="1273"/>
      <c r="N7" s="1273"/>
      <c r="O7" s="1272"/>
    </row>
    <row r="8" spans="1:15" ht="15" customHeight="1" x14ac:dyDescent="0.2">
      <c r="A8" s="1274">
        <v>7</v>
      </c>
      <c r="B8" s="1275" t="s">
        <v>1487</v>
      </c>
      <c r="C8" s="1276">
        <v>7917</v>
      </c>
      <c r="D8" s="1277">
        <v>1542</v>
      </c>
      <c r="E8" s="1276">
        <v>5261</v>
      </c>
      <c r="F8" s="1278">
        <v>4000</v>
      </c>
      <c r="G8" s="1278">
        <v>0</v>
      </c>
      <c r="H8" s="1279">
        <v>4000</v>
      </c>
      <c r="J8" s="1280" t="s">
        <v>1488</v>
      </c>
      <c r="K8" s="1272" t="s">
        <v>1476</v>
      </c>
      <c r="L8" s="1273">
        <v>4000</v>
      </c>
      <c r="M8" s="1273">
        <v>4000</v>
      </c>
      <c r="N8" s="1273">
        <v>4000</v>
      </c>
      <c r="O8" s="1272" t="s">
        <v>1489</v>
      </c>
    </row>
    <row r="9" spans="1:15" ht="15" customHeight="1" x14ac:dyDescent="0.2">
      <c r="A9" s="1274">
        <v>8</v>
      </c>
      <c r="B9" s="1275" t="s">
        <v>1490</v>
      </c>
      <c r="C9" s="1276">
        <v>2200</v>
      </c>
      <c r="D9" s="1277">
        <v>3000</v>
      </c>
      <c r="E9" s="1276">
        <v>3000</v>
      </c>
      <c r="F9" s="1278"/>
      <c r="G9" s="1278">
        <v>3550</v>
      </c>
      <c r="H9" s="1279">
        <v>3300</v>
      </c>
      <c r="J9" s="1280"/>
      <c r="K9" s="1272"/>
      <c r="L9" s="1273"/>
      <c r="M9" s="1273"/>
      <c r="N9" s="1273"/>
      <c r="O9" s="1272"/>
    </row>
    <row r="10" spans="1:15" ht="15" customHeight="1" x14ac:dyDescent="0.2">
      <c r="A10" s="1274">
        <v>9</v>
      </c>
      <c r="B10" s="1275" t="s">
        <v>1491</v>
      </c>
      <c r="C10" s="1276">
        <v>3600</v>
      </c>
      <c r="D10" s="1277">
        <v>3600</v>
      </c>
      <c r="E10" s="1276">
        <v>3300</v>
      </c>
      <c r="F10" s="1278">
        <v>3300</v>
      </c>
      <c r="G10" s="1278">
        <v>4150</v>
      </c>
      <c r="H10" s="1279">
        <v>4950</v>
      </c>
      <c r="J10" s="1280"/>
      <c r="K10" s="1272"/>
      <c r="L10" s="1273"/>
      <c r="M10" s="1273"/>
      <c r="N10" s="1273"/>
      <c r="O10" s="1272"/>
    </row>
    <row r="11" spans="1:15" ht="15" customHeight="1" x14ac:dyDescent="0.2">
      <c r="A11" s="1274">
        <v>10</v>
      </c>
      <c r="B11" s="1275" t="s">
        <v>1492</v>
      </c>
      <c r="C11" s="1276">
        <v>0</v>
      </c>
      <c r="D11" s="1277">
        <v>2400</v>
      </c>
      <c r="E11" s="1276">
        <v>635</v>
      </c>
      <c r="F11" s="1278">
        <v>6893</v>
      </c>
      <c r="G11" s="1278">
        <v>56</v>
      </c>
      <c r="H11" s="1279">
        <v>0</v>
      </c>
      <c r="J11" s="1280"/>
      <c r="K11" s="1272"/>
      <c r="L11" s="1273"/>
      <c r="M11" s="1273"/>
      <c r="N11" s="1273"/>
      <c r="O11" s="1272"/>
    </row>
    <row r="12" spans="1:15" ht="15" customHeight="1" x14ac:dyDescent="0.2">
      <c r="A12" s="1274">
        <v>11</v>
      </c>
      <c r="B12" s="1275" t="s">
        <v>1493</v>
      </c>
      <c r="C12" s="1276">
        <v>1825</v>
      </c>
      <c r="D12" s="1277">
        <v>1825</v>
      </c>
      <c r="E12" s="1276">
        <v>1825</v>
      </c>
      <c r="F12" s="1278"/>
      <c r="G12" s="1278">
        <v>3650</v>
      </c>
      <c r="H12" s="1279">
        <v>0</v>
      </c>
      <c r="J12" s="1280"/>
      <c r="K12" s="1272"/>
      <c r="L12" s="1273"/>
      <c r="M12" s="1273"/>
      <c r="N12" s="1273"/>
      <c r="O12" s="1272"/>
    </row>
    <row r="13" spans="1:15" ht="15" customHeight="1" x14ac:dyDescent="0.2">
      <c r="A13" s="1274">
        <v>12</v>
      </c>
      <c r="B13" s="1275" t="s">
        <v>1494</v>
      </c>
      <c r="C13" s="1276">
        <v>0</v>
      </c>
      <c r="D13" s="1277"/>
      <c r="E13" s="1276">
        <v>1172</v>
      </c>
      <c r="F13" s="1278">
        <v>1086</v>
      </c>
      <c r="G13" s="1278">
        <v>1674</v>
      </c>
      <c r="H13" s="1279">
        <v>1674</v>
      </c>
      <c r="J13" s="1280"/>
      <c r="K13" s="1272"/>
      <c r="L13" s="1273"/>
      <c r="M13" s="1273"/>
      <c r="N13" s="1273"/>
      <c r="O13" s="1272"/>
    </row>
    <row r="14" spans="1:15" ht="15" customHeight="1" x14ac:dyDescent="0.2">
      <c r="A14" s="1274">
        <v>13</v>
      </c>
      <c r="B14" s="1275" t="s">
        <v>1495</v>
      </c>
      <c r="C14" s="1276">
        <v>18241</v>
      </c>
      <c r="D14" s="1277">
        <v>16764</v>
      </c>
      <c r="E14" s="1276">
        <v>12573</v>
      </c>
      <c r="F14" s="1278">
        <v>144747</v>
      </c>
      <c r="G14" s="1278">
        <v>144458</v>
      </c>
      <c r="H14" s="1279">
        <v>534455</v>
      </c>
      <c r="J14" s="1280"/>
      <c r="K14" s="1272"/>
      <c r="L14" s="1273"/>
      <c r="M14" s="1273"/>
      <c r="N14" s="1273"/>
      <c r="O14" s="1272"/>
    </row>
    <row r="15" spans="1:15" ht="15" customHeight="1" x14ac:dyDescent="0.2">
      <c r="A15" s="1274">
        <v>14</v>
      </c>
      <c r="B15" s="1275" t="s">
        <v>1496</v>
      </c>
      <c r="C15" s="1276">
        <v>15300</v>
      </c>
      <c r="D15" s="1277">
        <v>15300</v>
      </c>
      <c r="E15" s="1276">
        <v>15300</v>
      </c>
      <c r="F15" s="1278">
        <v>15300</v>
      </c>
      <c r="G15" s="1278">
        <v>15300</v>
      </c>
      <c r="H15" s="1279">
        <v>15300</v>
      </c>
      <c r="J15" s="1280"/>
      <c r="K15" s="1272"/>
      <c r="L15" s="1273"/>
      <c r="M15" s="1273"/>
      <c r="N15" s="1273"/>
      <c r="O15" s="1272"/>
    </row>
    <row r="16" spans="1:15" ht="15" customHeight="1" x14ac:dyDescent="0.2">
      <c r="A16" s="1274">
        <v>15</v>
      </c>
      <c r="B16" s="1275" t="s">
        <v>1497</v>
      </c>
      <c r="C16" s="1276">
        <v>2896</v>
      </c>
      <c r="D16" s="1277">
        <v>2654</v>
      </c>
      <c r="E16" s="1276">
        <v>2140</v>
      </c>
      <c r="F16" s="1278">
        <v>1829</v>
      </c>
      <c r="G16" s="1278">
        <v>2082</v>
      </c>
      <c r="H16" s="1279">
        <v>1829</v>
      </c>
      <c r="J16" s="1280"/>
      <c r="K16" s="1272"/>
      <c r="L16" s="1273"/>
      <c r="M16" s="1273"/>
      <c r="N16" s="1273"/>
      <c r="O16" s="1272"/>
    </row>
    <row r="17" spans="1:15" ht="15" customHeight="1" x14ac:dyDescent="0.2">
      <c r="A17" s="1274">
        <v>16</v>
      </c>
      <c r="B17" s="1281" t="s">
        <v>1498</v>
      </c>
      <c r="C17" s="1276">
        <v>5460</v>
      </c>
      <c r="D17" s="1277">
        <v>3510</v>
      </c>
      <c r="E17" s="1276">
        <v>5460</v>
      </c>
      <c r="F17" s="1278">
        <v>4680</v>
      </c>
      <c r="G17" s="1278">
        <v>4290</v>
      </c>
      <c r="H17" s="1279">
        <v>3900</v>
      </c>
      <c r="J17" s="1282" t="s">
        <v>1499</v>
      </c>
      <c r="K17" s="1272" t="s">
        <v>1476</v>
      </c>
      <c r="L17" s="1273">
        <v>4680</v>
      </c>
      <c r="M17" s="1273">
        <v>4680</v>
      </c>
      <c r="N17" s="1273">
        <v>4680</v>
      </c>
      <c r="O17" s="1272" t="s">
        <v>1500</v>
      </c>
    </row>
    <row r="18" spans="1:15" ht="15" customHeight="1" x14ac:dyDescent="0.2">
      <c r="A18" s="1274">
        <v>17</v>
      </c>
      <c r="B18" s="1281" t="s">
        <v>1501</v>
      </c>
      <c r="C18" s="1276">
        <v>26959</v>
      </c>
      <c r="D18" s="1277"/>
      <c r="E18" s="1276">
        <v>37794</v>
      </c>
      <c r="F18" s="1278">
        <v>63015</v>
      </c>
      <c r="G18" s="1278">
        <v>206966</v>
      </c>
      <c r="H18" s="1279">
        <v>190280</v>
      </c>
      <c r="J18" s="1282" t="s">
        <v>1502</v>
      </c>
      <c r="K18" s="1272" t="s">
        <v>656</v>
      </c>
      <c r="L18" s="1273">
        <v>3193.8</v>
      </c>
      <c r="M18" s="1273">
        <v>0</v>
      </c>
      <c r="N18" s="1273">
        <v>0</v>
      </c>
      <c r="O18" s="1272" t="s">
        <v>2287</v>
      </c>
    </row>
    <row r="19" spans="1:15" ht="15" customHeight="1" x14ac:dyDescent="0.2">
      <c r="A19" s="1274">
        <v>18</v>
      </c>
      <c r="B19" s="1281" t="s">
        <v>1503</v>
      </c>
      <c r="C19" s="1276">
        <v>22938</v>
      </c>
      <c r="D19" s="1277">
        <v>21381</v>
      </c>
      <c r="E19" s="1276">
        <v>22700</v>
      </c>
      <c r="F19" s="1278">
        <v>27378</v>
      </c>
      <c r="G19" s="1278">
        <v>37322</v>
      </c>
      <c r="H19" s="1279">
        <f>34000+2800</f>
        <v>36800</v>
      </c>
      <c r="J19" s="1283" t="s">
        <v>1504</v>
      </c>
      <c r="K19" s="1284" t="s">
        <v>1476</v>
      </c>
      <c r="L19" s="1285">
        <v>15300</v>
      </c>
      <c r="M19" s="1285">
        <v>15300</v>
      </c>
      <c r="N19" s="1285">
        <v>15300</v>
      </c>
      <c r="O19" s="1284" t="s">
        <v>1505</v>
      </c>
    </row>
    <row r="20" spans="1:15" ht="15" customHeight="1" x14ac:dyDescent="0.2">
      <c r="A20" s="1274">
        <v>19</v>
      </c>
      <c r="B20" s="1281" t="s">
        <v>1506</v>
      </c>
      <c r="C20" s="1276">
        <v>16000</v>
      </c>
      <c r="D20" s="1277">
        <v>11860</v>
      </c>
      <c r="E20" s="1276">
        <v>5607</v>
      </c>
      <c r="F20" s="1278">
        <v>5369</v>
      </c>
      <c r="G20" s="1278">
        <f>-12000+17369</f>
        <v>5369</v>
      </c>
      <c r="H20" s="1279">
        <v>5369</v>
      </c>
      <c r="J20" s="1283" t="s">
        <v>2288</v>
      </c>
      <c r="K20" s="1284" t="s">
        <v>1507</v>
      </c>
      <c r="L20" s="1285">
        <v>300</v>
      </c>
      <c r="M20" s="1285">
        <v>300</v>
      </c>
      <c r="N20" s="1285">
        <v>300</v>
      </c>
      <c r="O20" s="1284" t="s">
        <v>1508</v>
      </c>
    </row>
    <row r="21" spans="1:15" ht="15" customHeight="1" x14ac:dyDescent="0.2">
      <c r="A21" s="1274">
        <v>20</v>
      </c>
      <c r="B21" s="1281" t="s">
        <v>1509</v>
      </c>
      <c r="C21" s="1276">
        <v>2000</v>
      </c>
      <c r="D21" s="1277">
        <v>2000</v>
      </c>
      <c r="E21" s="1276">
        <v>2000</v>
      </c>
      <c r="F21" s="1278">
        <v>1955</v>
      </c>
      <c r="G21" s="1278">
        <v>1955</v>
      </c>
      <c r="H21" s="1279">
        <v>7624</v>
      </c>
      <c r="J21" s="1282" t="s">
        <v>2289</v>
      </c>
      <c r="K21" s="1284" t="s">
        <v>1507</v>
      </c>
      <c r="L21" s="1285">
        <f>70000+10915</f>
        <v>80915</v>
      </c>
      <c r="M21" s="1285">
        <f>70000+10915</f>
        <v>80915</v>
      </c>
      <c r="N21" s="1285">
        <v>80915</v>
      </c>
      <c r="O21" s="1284" t="s">
        <v>1510</v>
      </c>
    </row>
    <row r="22" spans="1:15" ht="15" customHeight="1" x14ac:dyDescent="0.2">
      <c r="A22" s="1274">
        <v>21</v>
      </c>
      <c r="B22" s="1281" t="s">
        <v>1511</v>
      </c>
      <c r="C22" s="1276">
        <v>1000</v>
      </c>
      <c r="D22" s="1277">
        <v>3757</v>
      </c>
      <c r="E22" s="1276">
        <v>5807</v>
      </c>
      <c r="F22" s="1278">
        <v>13856</v>
      </c>
      <c r="G22" s="1278">
        <f>12000+1610</f>
        <v>13610</v>
      </c>
      <c r="H22" s="1279">
        <v>13125</v>
      </c>
      <c r="J22" s="1283" t="s">
        <v>1512</v>
      </c>
      <c r="K22" s="1284" t="s">
        <v>1480</v>
      </c>
      <c r="L22" s="1285">
        <v>2000</v>
      </c>
      <c r="M22" s="1285">
        <v>2000</v>
      </c>
      <c r="N22" s="1285">
        <v>2000</v>
      </c>
      <c r="O22" s="1284" t="s">
        <v>1513</v>
      </c>
    </row>
    <row r="23" spans="1:15" ht="15" customHeight="1" x14ac:dyDescent="0.2">
      <c r="A23" s="1274">
        <v>22</v>
      </c>
      <c r="B23" s="1281" t="s">
        <v>1514</v>
      </c>
      <c r="C23" s="1276">
        <v>261329</v>
      </c>
      <c r="D23" s="1277">
        <v>408979</v>
      </c>
      <c r="E23" s="1276">
        <v>652804</v>
      </c>
      <c r="F23" s="1278">
        <v>826839</v>
      </c>
      <c r="G23" s="1278">
        <v>918383</v>
      </c>
      <c r="H23" s="1279">
        <v>968208</v>
      </c>
      <c r="J23" s="1283" t="s">
        <v>2290</v>
      </c>
      <c r="K23" s="1284" t="s">
        <v>1515</v>
      </c>
      <c r="L23" s="1285">
        <v>62000</v>
      </c>
      <c r="M23" s="1285">
        <v>0</v>
      </c>
      <c r="N23" s="1285">
        <v>0</v>
      </c>
      <c r="O23" s="1284" t="s">
        <v>1516</v>
      </c>
    </row>
    <row r="24" spans="1:15" ht="15" customHeight="1" x14ac:dyDescent="0.2">
      <c r="A24" s="1274">
        <v>23</v>
      </c>
      <c r="B24" s="1281" t="s">
        <v>1517</v>
      </c>
      <c r="C24" s="1276">
        <v>8382</v>
      </c>
      <c r="D24" s="1277">
        <v>18288</v>
      </c>
      <c r="E24" s="1276">
        <v>15240</v>
      </c>
      <c r="F24" s="1278">
        <v>10478</v>
      </c>
      <c r="G24" s="1278">
        <v>29665</v>
      </c>
      <c r="H24" s="1279">
        <v>10800</v>
      </c>
      <c r="J24" s="1283" t="s">
        <v>1518</v>
      </c>
      <c r="K24" s="1284" t="s">
        <v>645</v>
      </c>
      <c r="L24" s="1285">
        <v>509.6</v>
      </c>
      <c r="M24" s="1285">
        <v>509.6</v>
      </c>
      <c r="N24" s="1285">
        <v>0</v>
      </c>
      <c r="O24" s="1284" t="s">
        <v>1519</v>
      </c>
    </row>
    <row r="25" spans="1:15" ht="15" customHeight="1" x14ac:dyDescent="0.2">
      <c r="A25" s="1274">
        <v>24</v>
      </c>
      <c r="B25" s="1280" t="s">
        <v>1520</v>
      </c>
      <c r="C25" s="1276"/>
      <c r="D25" s="1277">
        <v>2012</v>
      </c>
      <c r="E25" s="1276"/>
      <c r="F25" s="1278">
        <v>2273</v>
      </c>
      <c r="G25" s="1278">
        <v>2273</v>
      </c>
      <c r="H25" s="1279">
        <v>25292</v>
      </c>
      <c r="J25" s="1283" t="s">
        <v>2291</v>
      </c>
      <c r="K25" s="1284" t="s">
        <v>645</v>
      </c>
      <c r="L25" s="1285">
        <v>2000</v>
      </c>
      <c r="M25" s="1285">
        <v>2000</v>
      </c>
      <c r="N25" s="1285">
        <v>2000</v>
      </c>
      <c r="O25" s="1284" t="s">
        <v>1521</v>
      </c>
    </row>
    <row r="26" spans="1:15" ht="15" customHeight="1" x14ac:dyDescent="0.2">
      <c r="A26" s="1274">
        <v>25</v>
      </c>
      <c r="B26" s="1280" t="s">
        <v>1522</v>
      </c>
      <c r="C26" s="1276"/>
      <c r="D26" s="1277">
        <v>2473</v>
      </c>
      <c r="E26" s="1276">
        <v>2105</v>
      </c>
      <c r="F26" s="1278">
        <v>1407</v>
      </c>
      <c r="G26" s="1278">
        <v>1541</v>
      </c>
      <c r="H26" s="1279">
        <v>1500</v>
      </c>
      <c r="J26" s="1283" t="s">
        <v>1523</v>
      </c>
      <c r="K26" s="1284" t="s">
        <v>656</v>
      </c>
      <c r="L26" s="1285">
        <v>360</v>
      </c>
      <c r="M26" s="1285">
        <v>360</v>
      </c>
      <c r="N26" s="1285">
        <v>360</v>
      </c>
      <c r="O26" s="1284" t="s">
        <v>1524</v>
      </c>
    </row>
    <row r="27" spans="1:15" ht="15" customHeight="1" x14ac:dyDescent="0.2">
      <c r="A27" s="1274">
        <v>26</v>
      </c>
      <c r="B27" s="1275" t="s">
        <v>1525</v>
      </c>
      <c r="C27" s="1276"/>
      <c r="D27" s="1277">
        <v>9433</v>
      </c>
      <c r="E27" s="1276"/>
      <c r="F27" s="1278">
        <v>6128</v>
      </c>
      <c r="G27" s="1278">
        <v>22852</v>
      </c>
      <c r="H27" s="1279">
        <v>19720</v>
      </c>
      <c r="J27" s="1271" t="s">
        <v>1526</v>
      </c>
      <c r="K27" s="1284" t="s">
        <v>645</v>
      </c>
      <c r="L27" s="1285">
        <v>3000</v>
      </c>
      <c r="M27" s="1285">
        <v>3000</v>
      </c>
      <c r="N27" s="1285">
        <v>3000</v>
      </c>
      <c r="O27" s="1284" t="s">
        <v>1527</v>
      </c>
    </row>
    <row r="28" spans="1:15" ht="15" customHeight="1" x14ac:dyDescent="0.2">
      <c r="A28" s="1274">
        <v>27</v>
      </c>
      <c r="B28" s="1275" t="s">
        <v>1528</v>
      </c>
      <c r="C28" s="1276">
        <v>300</v>
      </c>
      <c r="D28" s="1277">
        <v>300</v>
      </c>
      <c r="E28" s="1276">
        <v>300</v>
      </c>
      <c r="F28" s="1278">
        <v>300</v>
      </c>
      <c r="G28" s="1278">
        <v>300</v>
      </c>
      <c r="H28" s="1279">
        <v>300</v>
      </c>
      <c r="J28" s="1283" t="s">
        <v>2292</v>
      </c>
      <c r="K28" s="1284" t="s">
        <v>656</v>
      </c>
      <c r="L28" s="1285">
        <v>1593</v>
      </c>
      <c r="M28" s="1285">
        <v>1593</v>
      </c>
      <c r="N28" s="1285">
        <v>1593</v>
      </c>
      <c r="O28" s="1284" t="s">
        <v>1529</v>
      </c>
    </row>
    <row r="29" spans="1:15" ht="15" customHeight="1" x14ac:dyDescent="0.2">
      <c r="A29" s="1274">
        <v>28</v>
      </c>
      <c r="B29" s="1275" t="s">
        <v>1530</v>
      </c>
      <c r="C29" s="1276">
        <v>159</v>
      </c>
      <c r="D29" s="1277">
        <v>159</v>
      </c>
      <c r="E29" s="1276">
        <v>378</v>
      </c>
      <c r="F29" s="1278">
        <v>3991</v>
      </c>
      <c r="G29" s="1278">
        <v>459</v>
      </c>
      <c r="H29" s="1279">
        <v>478</v>
      </c>
      <c r="J29" s="1282" t="s">
        <v>1531</v>
      </c>
      <c r="K29" s="1286" t="s">
        <v>656</v>
      </c>
      <c r="L29" s="1285">
        <v>25400</v>
      </c>
      <c r="M29" s="1285">
        <v>25400</v>
      </c>
      <c r="N29" s="1285">
        <v>25400</v>
      </c>
      <c r="O29" s="1284" t="s">
        <v>1532</v>
      </c>
    </row>
    <row r="30" spans="1:15" ht="15" customHeight="1" x14ac:dyDescent="0.2">
      <c r="A30" s="1274">
        <v>29</v>
      </c>
      <c r="B30" s="1275" t="s">
        <v>1533</v>
      </c>
      <c r="C30" s="1276">
        <v>605</v>
      </c>
      <c r="D30" s="1277"/>
      <c r="E30" s="1276">
        <v>0</v>
      </c>
      <c r="F30" s="1278">
        <v>719</v>
      </c>
      <c r="G30" s="1278">
        <v>19</v>
      </c>
      <c r="H30" s="1279">
        <v>0</v>
      </c>
      <c r="J30" s="1283" t="s">
        <v>1534</v>
      </c>
      <c r="K30" s="1286" t="s">
        <v>656</v>
      </c>
      <c r="L30" s="1285">
        <v>3600</v>
      </c>
      <c r="M30" s="1285">
        <v>0</v>
      </c>
      <c r="N30" s="1285">
        <v>0</v>
      </c>
      <c r="O30" s="1284" t="s">
        <v>1535</v>
      </c>
    </row>
    <row r="31" spans="1:15" ht="15" customHeight="1" x14ac:dyDescent="0.2">
      <c r="A31" s="1274">
        <v>30</v>
      </c>
      <c r="B31" s="1275" t="s">
        <v>1536</v>
      </c>
      <c r="C31" s="1276">
        <v>583</v>
      </c>
      <c r="D31" s="1277">
        <v>225</v>
      </c>
      <c r="E31" s="1276">
        <v>375</v>
      </c>
      <c r="F31" s="1278">
        <v>834</v>
      </c>
      <c r="G31" s="1278">
        <v>200</v>
      </c>
      <c r="H31" s="1279">
        <v>50</v>
      </c>
      <c r="J31" s="1283" t="s">
        <v>1537</v>
      </c>
      <c r="K31" s="1286" t="s">
        <v>656</v>
      </c>
      <c r="L31" s="1285">
        <v>3000</v>
      </c>
      <c r="M31" s="1285">
        <v>0</v>
      </c>
      <c r="N31" s="1285">
        <v>0</v>
      </c>
      <c r="O31" s="1284" t="s">
        <v>1538</v>
      </c>
    </row>
    <row r="32" spans="1:15" ht="15" customHeight="1" x14ac:dyDescent="0.2">
      <c r="A32" s="1274">
        <v>31</v>
      </c>
      <c r="B32" s="1275" t="s">
        <v>1539</v>
      </c>
      <c r="C32" s="1276">
        <v>60131</v>
      </c>
      <c r="D32" s="1277">
        <v>13759</v>
      </c>
      <c r="E32" s="1276">
        <v>76785</v>
      </c>
      <c r="F32" s="1278">
        <v>80915</v>
      </c>
      <c r="G32" s="1278">
        <v>92081</v>
      </c>
      <c r="H32" s="1279">
        <v>86900</v>
      </c>
      <c r="J32" s="1282" t="s">
        <v>2293</v>
      </c>
      <c r="K32" s="1286" t="s">
        <v>645</v>
      </c>
      <c r="L32" s="1285">
        <v>12200</v>
      </c>
      <c r="M32" s="1285">
        <v>12200</v>
      </c>
      <c r="N32" s="1285">
        <v>12200</v>
      </c>
      <c r="O32" s="1284" t="s">
        <v>1540</v>
      </c>
    </row>
    <row r="33" spans="1:16" ht="15" customHeight="1" x14ac:dyDescent="0.2">
      <c r="A33" s="1274">
        <v>32</v>
      </c>
      <c r="B33" s="1275" t="s">
        <v>1541</v>
      </c>
      <c r="C33" s="1276">
        <v>2880</v>
      </c>
      <c r="D33" s="1277">
        <v>2640</v>
      </c>
      <c r="E33" s="1276"/>
      <c r="F33" s="1278">
        <v>6893</v>
      </c>
      <c r="G33" s="1278">
        <v>4176</v>
      </c>
      <c r="H33" s="1279">
        <v>3924</v>
      </c>
      <c r="J33" s="1287" t="s">
        <v>1542</v>
      </c>
      <c r="K33" s="1286" t="s">
        <v>645</v>
      </c>
      <c r="L33" s="1285">
        <v>1026</v>
      </c>
      <c r="M33" s="1285">
        <v>1397</v>
      </c>
      <c r="N33" s="1285">
        <v>1397</v>
      </c>
      <c r="O33" s="1284" t="s">
        <v>1543</v>
      </c>
    </row>
    <row r="34" spans="1:16" ht="15" customHeight="1" x14ac:dyDescent="0.2">
      <c r="A34" s="1274">
        <v>33</v>
      </c>
      <c r="B34" s="1275" t="s">
        <v>1544</v>
      </c>
      <c r="C34" s="1276">
        <v>381</v>
      </c>
      <c r="D34" s="1277"/>
      <c r="E34" s="1276">
        <v>381</v>
      </c>
      <c r="F34" s="1278">
        <v>254</v>
      </c>
      <c r="G34" s="1278">
        <v>254</v>
      </c>
      <c r="H34" s="1279">
        <v>381</v>
      </c>
      <c r="J34" s="1282" t="s">
        <v>2294</v>
      </c>
      <c r="K34" s="1286" t="s">
        <v>645</v>
      </c>
      <c r="L34" s="1285">
        <v>500</v>
      </c>
      <c r="M34" s="1285">
        <v>500</v>
      </c>
      <c r="N34" s="1285">
        <v>500</v>
      </c>
      <c r="O34" s="1284" t="s">
        <v>1545</v>
      </c>
    </row>
    <row r="35" spans="1:16" ht="15" customHeight="1" x14ac:dyDescent="0.2">
      <c r="A35" s="1274">
        <v>34</v>
      </c>
      <c r="B35" s="1288" t="s">
        <v>1512</v>
      </c>
      <c r="C35" s="1276"/>
      <c r="D35" s="1277">
        <v>44</v>
      </c>
      <c r="E35" s="1276">
        <v>2</v>
      </c>
      <c r="F35" s="1278">
        <v>22</v>
      </c>
      <c r="G35" s="1278">
        <v>26</v>
      </c>
      <c r="H35" s="1279">
        <v>55</v>
      </c>
      <c r="J35" s="1283" t="s">
        <v>2295</v>
      </c>
      <c r="K35" s="1286" t="s">
        <v>656</v>
      </c>
      <c r="L35" s="1285">
        <v>40000</v>
      </c>
      <c r="M35" s="1285">
        <v>40000</v>
      </c>
      <c r="N35" s="1285">
        <v>0</v>
      </c>
      <c r="O35" s="1284" t="s">
        <v>1546</v>
      </c>
    </row>
    <row r="36" spans="1:16" ht="15" customHeight="1" x14ac:dyDescent="0.2">
      <c r="A36" s="1274">
        <v>35</v>
      </c>
      <c r="B36" s="1288" t="s">
        <v>1547</v>
      </c>
      <c r="C36" s="1276"/>
      <c r="D36" s="1277">
        <v>62000</v>
      </c>
      <c r="E36" s="1276"/>
      <c r="F36" s="1278">
        <v>62000</v>
      </c>
      <c r="G36" s="1278">
        <v>82240</v>
      </c>
      <c r="H36" s="1279">
        <v>81898</v>
      </c>
      <c r="J36" s="1289" t="s">
        <v>2296</v>
      </c>
      <c r="K36" s="1286" t="s">
        <v>645</v>
      </c>
      <c r="L36" s="1285">
        <v>1000</v>
      </c>
      <c r="M36" s="1285">
        <v>1000</v>
      </c>
      <c r="N36" s="1285">
        <v>0</v>
      </c>
      <c r="O36" s="1284" t="s">
        <v>2297</v>
      </c>
    </row>
    <row r="37" spans="1:16" ht="24" customHeight="1" x14ac:dyDescent="0.2">
      <c r="A37" s="1274">
        <v>36</v>
      </c>
      <c r="B37" s="1288" t="s">
        <v>2298</v>
      </c>
      <c r="C37" s="1276"/>
      <c r="D37" s="1277">
        <v>2000</v>
      </c>
      <c r="E37" s="1276"/>
      <c r="F37" s="1278">
        <v>2000</v>
      </c>
      <c r="G37" s="1278"/>
      <c r="H37" s="1279">
        <v>2000</v>
      </c>
      <c r="J37" s="1283" t="s">
        <v>1548</v>
      </c>
      <c r="K37" s="1286" t="s">
        <v>656</v>
      </c>
      <c r="L37" s="1285">
        <v>42598.8</v>
      </c>
      <c r="M37" s="1285">
        <v>42598.8</v>
      </c>
      <c r="N37" s="1285">
        <v>42598.8</v>
      </c>
      <c r="O37" s="1284" t="s">
        <v>2299</v>
      </c>
      <c r="P37" s="1270" t="s">
        <v>2300</v>
      </c>
    </row>
    <row r="38" spans="1:16" ht="15" customHeight="1" x14ac:dyDescent="0.2">
      <c r="A38" s="1274">
        <v>37</v>
      </c>
      <c r="B38" s="1288" t="s">
        <v>1549</v>
      </c>
      <c r="C38" s="1276"/>
      <c r="D38" s="1277">
        <v>16814</v>
      </c>
      <c r="E38" s="1276">
        <v>40833</v>
      </c>
      <c r="F38" s="1278">
        <v>16197</v>
      </c>
      <c r="G38" s="1278">
        <v>5000</v>
      </c>
      <c r="H38" s="1279">
        <v>5500</v>
      </c>
      <c r="J38" s="1289" t="s">
        <v>1550</v>
      </c>
      <c r="K38" s="1286" t="s">
        <v>656</v>
      </c>
      <c r="L38" s="1285">
        <v>69412</v>
      </c>
      <c r="M38" s="1285">
        <v>73230</v>
      </c>
      <c r="N38" s="1285">
        <v>77624</v>
      </c>
      <c r="O38" s="1284" t="s">
        <v>1551</v>
      </c>
    </row>
    <row r="39" spans="1:16" ht="22.5" customHeight="1" x14ac:dyDescent="0.2">
      <c r="A39" s="1274">
        <v>38</v>
      </c>
      <c r="B39" s="1288" t="s">
        <v>1552</v>
      </c>
      <c r="C39" s="1276"/>
      <c r="D39" s="1277">
        <v>360</v>
      </c>
      <c r="E39" s="1276"/>
      <c r="F39" s="1278">
        <v>360</v>
      </c>
      <c r="G39" s="1278">
        <v>1209</v>
      </c>
      <c r="H39" s="1279">
        <v>240</v>
      </c>
      <c r="J39" s="1282" t="s">
        <v>2301</v>
      </c>
      <c r="K39" s="1286" t="s">
        <v>645</v>
      </c>
      <c r="L39" s="1285">
        <v>11176</v>
      </c>
      <c r="M39" s="1285">
        <v>11176</v>
      </c>
      <c r="N39" s="1285">
        <v>11176</v>
      </c>
      <c r="O39" s="1284" t="s">
        <v>2302</v>
      </c>
    </row>
    <row r="40" spans="1:16" ht="15" customHeight="1" x14ac:dyDescent="0.2">
      <c r="A40" s="1274">
        <v>39</v>
      </c>
      <c r="B40" s="1288" t="s">
        <v>1553</v>
      </c>
      <c r="C40" s="1276"/>
      <c r="D40" s="1277">
        <v>8823</v>
      </c>
      <c r="E40" s="1276">
        <v>6303</v>
      </c>
      <c r="F40" s="1278">
        <v>1161</v>
      </c>
      <c r="G40" s="1278"/>
      <c r="H40" s="1279">
        <v>0</v>
      </c>
      <c r="J40" s="1283" t="s">
        <v>2303</v>
      </c>
      <c r="K40" s="1286" t="s">
        <v>645</v>
      </c>
      <c r="L40" s="1285">
        <v>784</v>
      </c>
      <c r="M40" s="1285">
        <v>784</v>
      </c>
      <c r="N40" s="1285">
        <v>784</v>
      </c>
      <c r="O40" s="1284" t="s">
        <v>1554</v>
      </c>
      <c r="P40" s="1270" t="s">
        <v>2304</v>
      </c>
    </row>
    <row r="41" spans="1:16" ht="15" customHeight="1" x14ac:dyDescent="0.2">
      <c r="A41" s="1274">
        <v>40</v>
      </c>
      <c r="B41" s="1288" t="s">
        <v>1555</v>
      </c>
      <c r="C41" s="1276"/>
      <c r="D41" s="1277">
        <v>2250</v>
      </c>
      <c r="E41" s="1276">
        <v>3000</v>
      </c>
      <c r="F41" s="1278">
        <v>2850</v>
      </c>
      <c r="G41" s="1278">
        <v>2356</v>
      </c>
      <c r="H41" s="1279">
        <v>2100</v>
      </c>
      <c r="J41" s="1283" t="s">
        <v>1586</v>
      </c>
      <c r="K41" s="1286" t="s">
        <v>656</v>
      </c>
      <c r="L41" s="1285">
        <v>4000</v>
      </c>
      <c r="M41" s="1285">
        <v>4000</v>
      </c>
      <c r="N41" s="1285">
        <v>4000</v>
      </c>
      <c r="O41" s="1284" t="s">
        <v>1556</v>
      </c>
    </row>
    <row r="42" spans="1:16" ht="40.5" customHeight="1" x14ac:dyDescent="0.2">
      <c r="A42" s="1274">
        <v>41</v>
      </c>
      <c r="B42" s="1288" t="s">
        <v>1557</v>
      </c>
      <c r="C42" s="1276"/>
      <c r="D42" s="1277">
        <v>1593</v>
      </c>
      <c r="E42" s="1276"/>
      <c r="F42" s="1278">
        <v>1593</v>
      </c>
      <c r="G42" s="1278">
        <v>7265</v>
      </c>
      <c r="H42" s="1279">
        <v>1200</v>
      </c>
      <c r="J42" s="1283" t="s">
        <v>2305</v>
      </c>
      <c r="K42" s="1286" t="s">
        <v>656</v>
      </c>
      <c r="L42" s="1285">
        <v>21588</v>
      </c>
      <c r="M42" s="1285">
        <v>21588</v>
      </c>
      <c r="N42" s="1285">
        <v>21588</v>
      </c>
      <c r="O42" s="1284" t="s">
        <v>1558</v>
      </c>
      <c r="P42" s="1270" t="s">
        <v>2306</v>
      </c>
    </row>
    <row r="43" spans="1:16" ht="27" customHeight="1" x14ac:dyDescent="0.2">
      <c r="A43" s="1274">
        <v>42</v>
      </c>
      <c r="B43" s="1288" t="s">
        <v>1559</v>
      </c>
      <c r="C43" s="1276"/>
      <c r="D43" s="1277">
        <v>16016</v>
      </c>
      <c r="E43" s="1276">
        <v>2754</v>
      </c>
      <c r="F43" s="1278">
        <v>563</v>
      </c>
      <c r="G43" s="1278">
        <v>447</v>
      </c>
      <c r="H43" s="1279">
        <v>5184</v>
      </c>
      <c r="J43" s="1271" t="s">
        <v>1587</v>
      </c>
      <c r="K43" s="1286" t="s">
        <v>656</v>
      </c>
      <c r="L43" s="1285">
        <v>19050</v>
      </c>
      <c r="M43" s="1285">
        <v>19050</v>
      </c>
      <c r="N43" s="1285">
        <v>19050</v>
      </c>
      <c r="O43" s="1284" t="s">
        <v>1560</v>
      </c>
      <c r="P43" s="1270" t="s">
        <v>2307</v>
      </c>
    </row>
    <row r="44" spans="1:16" ht="45" customHeight="1" x14ac:dyDescent="0.2">
      <c r="A44" s="1274">
        <v>43</v>
      </c>
      <c r="B44" s="1289" t="s">
        <v>2308</v>
      </c>
      <c r="C44" s="1276"/>
      <c r="D44" s="1277">
        <v>13110</v>
      </c>
      <c r="E44" s="1276">
        <v>10040</v>
      </c>
      <c r="F44" s="1278">
        <v>15227</v>
      </c>
      <c r="G44" s="1278">
        <v>16791</v>
      </c>
      <c r="H44" s="1279">
        <v>18411</v>
      </c>
      <c r="J44" s="1271" t="s">
        <v>1561</v>
      </c>
      <c r="K44" s="1286" t="s">
        <v>1480</v>
      </c>
      <c r="L44" s="1285">
        <v>3840</v>
      </c>
      <c r="M44" s="1285">
        <v>3840</v>
      </c>
      <c r="N44" s="1285">
        <v>3840</v>
      </c>
      <c r="O44" s="1284" t="s">
        <v>1562</v>
      </c>
      <c r="P44" s="1270" t="s">
        <v>2309</v>
      </c>
    </row>
    <row r="45" spans="1:16" ht="39" customHeight="1" x14ac:dyDescent="0.2">
      <c r="A45" s="1274">
        <v>44</v>
      </c>
      <c r="B45" s="1275" t="s">
        <v>1563</v>
      </c>
      <c r="C45" s="1276"/>
      <c r="D45" s="1277">
        <v>8540</v>
      </c>
      <c r="E45" s="1276">
        <v>3100</v>
      </c>
      <c r="F45" s="1278">
        <v>3100</v>
      </c>
      <c r="G45" s="1278"/>
      <c r="H45" s="1279"/>
      <c r="J45" s="1289" t="s">
        <v>1564</v>
      </c>
      <c r="K45" s="1286" t="s">
        <v>656</v>
      </c>
      <c r="L45" s="1285">
        <v>5638.6</v>
      </c>
      <c r="M45" s="1285">
        <v>5638.6</v>
      </c>
      <c r="N45" s="1285">
        <v>5638.6</v>
      </c>
      <c r="O45" s="1284" t="s">
        <v>1565</v>
      </c>
    </row>
    <row r="46" spans="1:16" ht="15" customHeight="1" x14ac:dyDescent="0.2">
      <c r="A46" s="1274">
        <v>45</v>
      </c>
      <c r="B46" s="1275" t="s">
        <v>2310</v>
      </c>
      <c r="C46" s="1276"/>
      <c r="D46" s="1277">
        <v>27114</v>
      </c>
      <c r="E46" s="1276">
        <v>40833</v>
      </c>
      <c r="F46" s="1278">
        <v>114642</v>
      </c>
      <c r="G46" s="1278">
        <v>130042</v>
      </c>
      <c r="H46" s="1279">
        <v>130000</v>
      </c>
      <c r="J46" s="1289" t="s">
        <v>1566</v>
      </c>
      <c r="K46" s="1286" t="s">
        <v>656</v>
      </c>
      <c r="L46" s="1285">
        <v>1106820.3999999999</v>
      </c>
      <c r="M46" s="1285">
        <v>1106820.3999999999</v>
      </c>
      <c r="N46" s="1285">
        <v>1106820.3999999999</v>
      </c>
      <c r="O46" s="1284" t="s">
        <v>1567</v>
      </c>
      <c r="P46" s="1270" t="s">
        <v>2311</v>
      </c>
    </row>
    <row r="47" spans="1:16" ht="27" customHeight="1" x14ac:dyDescent="0.2">
      <c r="A47" s="1274">
        <v>46</v>
      </c>
      <c r="B47" s="1275" t="s">
        <v>1568</v>
      </c>
      <c r="C47" s="1276"/>
      <c r="D47" s="1277"/>
      <c r="E47" s="1276">
        <v>79874</v>
      </c>
      <c r="F47" s="1278">
        <v>37212</v>
      </c>
      <c r="G47" s="1278">
        <v>42193</v>
      </c>
      <c r="H47" s="1279">
        <v>35000</v>
      </c>
      <c r="J47" s="1289" t="s">
        <v>2312</v>
      </c>
      <c r="K47" s="1286" t="s">
        <v>656</v>
      </c>
      <c r="L47" s="1285">
        <v>342410</v>
      </c>
      <c r="M47" s="1285">
        <v>342410</v>
      </c>
      <c r="N47" s="1285">
        <v>171205</v>
      </c>
      <c r="O47" s="1284" t="s">
        <v>1569</v>
      </c>
      <c r="P47" s="1270" t="s">
        <v>2311</v>
      </c>
    </row>
    <row r="48" spans="1:16" ht="42" customHeight="1" x14ac:dyDescent="0.2">
      <c r="A48" s="1274">
        <v>47</v>
      </c>
      <c r="B48" s="1290" t="s">
        <v>1570</v>
      </c>
      <c r="C48" s="1276"/>
      <c r="D48" s="1277">
        <v>1412</v>
      </c>
      <c r="E48" s="1276">
        <v>1722</v>
      </c>
      <c r="F48" s="1278">
        <v>1195</v>
      </c>
      <c r="G48" s="1278">
        <v>825</v>
      </c>
      <c r="H48" s="1279">
        <v>1147</v>
      </c>
      <c r="J48" s="1271" t="s">
        <v>2313</v>
      </c>
      <c r="K48" s="1286" t="s">
        <v>1571</v>
      </c>
      <c r="L48" s="1285">
        <v>3000</v>
      </c>
      <c r="M48" s="1285">
        <v>0</v>
      </c>
      <c r="N48" s="1285">
        <v>0</v>
      </c>
      <c r="O48" s="1284" t="s">
        <v>1572</v>
      </c>
    </row>
    <row r="49" spans="1:16" ht="55.5" customHeight="1" x14ac:dyDescent="0.2">
      <c r="A49" s="1274">
        <v>48</v>
      </c>
      <c r="B49" s="1275" t="s">
        <v>1573</v>
      </c>
      <c r="C49" s="1276"/>
      <c r="D49" s="1277">
        <v>1200</v>
      </c>
      <c r="E49" s="1276">
        <v>1200</v>
      </c>
      <c r="F49" s="1278">
        <v>1200</v>
      </c>
      <c r="G49" s="1278">
        <v>1200</v>
      </c>
      <c r="H49" s="1279">
        <v>1200</v>
      </c>
      <c r="J49" s="1282" t="s">
        <v>2314</v>
      </c>
      <c r="K49" s="1286" t="s">
        <v>645</v>
      </c>
      <c r="L49" s="1285">
        <v>1016</v>
      </c>
      <c r="M49" s="1285">
        <v>1016</v>
      </c>
      <c r="N49" s="1285">
        <v>1016</v>
      </c>
      <c r="O49" s="1284" t="s">
        <v>1574</v>
      </c>
      <c r="P49" s="1270" t="s">
        <v>2311</v>
      </c>
    </row>
    <row r="50" spans="1:16" ht="26.25" customHeight="1" x14ac:dyDescent="0.2">
      <c r="A50" s="1274">
        <v>49</v>
      </c>
      <c r="B50" s="1275" t="s">
        <v>1548</v>
      </c>
      <c r="C50" s="1276"/>
      <c r="D50" s="1277"/>
      <c r="E50" s="1276">
        <v>43803</v>
      </c>
      <c r="F50" s="1278">
        <v>49294</v>
      </c>
      <c r="G50" s="1278">
        <v>53444</v>
      </c>
      <c r="H50" s="1279">
        <v>53300</v>
      </c>
      <c r="J50" s="1289" t="s">
        <v>1575</v>
      </c>
      <c r="K50" s="1286"/>
      <c r="L50" s="1285"/>
      <c r="M50" s="1285"/>
      <c r="N50" s="1285"/>
      <c r="O50" s="1284" t="s">
        <v>1576</v>
      </c>
    </row>
    <row r="51" spans="1:16" ht="41.25" customHeight="1" x14ac:dyDescent="0.2">
      <c r="A51" s="1274">
        <v>50</v>
      </c>
      <c r="B51" s="1275" t="s">
        <v>1577</v>
      </c>
      <c r="C51" s="1276"/>
      <c r="D51" s="1277"/>
      <c r="E51" s="1276">
        <v>67425</v>
      </c>
      <c r="F51" s="1278">
        <v>78458</v>
      </c>
      <c r="G51" s="1278">
        <v>83179</v>
      </c>
      <c r="H51" s="1279">
        <v>90415</v>
      </c>
      <c r="J51" s="1289" t="s">
        <v>1578</v>
      </c>
      <c r="K51" s="1286"/>
      <c r="L51" s="1285"/>
      <c r="M51" s="1285"/>
      <c r="N51" s="1285"/>
      <c r="O51" s="1284" t="s">
        <v>1579</v>
      </c>
    </row>
    <row r="52" spans="1:16" ht="37.5" customHeight="1" x14ac:dyDescent="0.2">
      <c r="A52" s="1274">
        <v>51</v>
      </c>
      <c r="B52" s="1275" t="s">
        <v>1561</v>
      </c>
      <c r="C52" s="1276"/>
      <c r="D52" s="1277"/>
      <c r="E52" s="1276">
        <v>2080</v>
      </c>
      <c r="F52" s="1278">
        <v>2467</v>
      </c>
      <c r="G52" s="1278">
        <v>1920</v>
      </c>
      <c r="H52" s="1279">
        <v>1200</v>
      </c>
      <c r="J52" s="1289" t="s">
        <v>1580</v>
      </c>
      <c r="K52" s="1286" t="s">
        <v>1581</v>
      </c>
      <c r="L52" s="1285">
        <v>100</v>
      </c>
      <c r="M52" s="1285">
        <v>100</v>
      </c>
      <c r="N52" s="1285">
        <v>100</v>
      </c>
      <c r="O52" s="1284" t="s">
        <v>1582</v>
      </c>
    </row>
    <row r="53" spans="1:16" ht="53.25" customHeight="1" x14ac:dyDescent="0.2">
      <c r="A53" s="1274">
        <v>52</v>
      </c>
      <c r="B53" s="1275" t="s">
        <v>1583</v>
      </c>
      <c r="C53" s="1276"/>
      <c r="D53" s="1277"/>
      <c r="E53" s="1276">
        <f>264603+242613+260761</f>
        <v>767977</v>
      </c>
      <c r="F53" s="1278">
        <v>850891</v>
      </c>
      <c r="G53" s="1278">
        <v>792181</v>
      </c>
      <c r="H53" s="1279">
        <v>815818</v>
      </c>
      <c r="I53" s="1291"/>
      <c r="J53" s="1289" t="s">
        <v>2315</v>
      </c>
      <c r="K53" s="1286" t="s">
        <v>645</v>
      </c>
      <c r="L53" s="1285">
        <v>25400</v>
      </c>
      <c r="M53" s="1285">
        <v>25400</v>
      </c>
      <c r="N53" s="1285">
        <v>25400</v>
      </c>
      <c r="O53" s="1284" t="s">
        <v>1584</v>
      </c>
    </row>
    <row r="54" spans="1:16" s="1294" customFormat="1" ht="39" customHeight="1" x14ac:dyDescent="0.2">
      <c r="A54" s="1274">
        <v>53</v>
      </c>
      <c r="B54" s="1282" t="s">
        <v>1531</v>
      </c>
      <c r="C54" s="1292"/>
      <c r="D54" s="1292"/>
      <c r="E54" s="1292"/>
      <c r="F54" s="1293"/>
      <c r="G54" s="1278">
        <f>10838+4803</f>
        <v>15641</v>
      </c>
      <c r="H54" s="1279">
        <v>23625</v>
      </c>
      <c r="J54" s="1289" t="s">
        <v>2316</v>
      </c>
      <c r="K54" s="1286" t="s">
        <v>656</v>
      </c>
      <c r="L54" s="1285">
        <v>92500</v>
      </c>
      <c r="M54" s="1285">
        <v>92500</v>
      </c>
      <c r="N54" s="1285">
        <v>92500</v>
      </c>
      <c r="O54" s="1284" t="s">
        <v>1585</v>
      </c>
    </row>
    <row r="55" spans="1:16" ht="23.25" customHeight="1" x14ac:dyDescent="0.2">
      <c r="A55" s="1274">
        <v>54</v>
      </c>
      <c r="B55" s="1283" t="s">
        <v>1586</v>
      </c>
      <c r="C55" s="1292"/>
      <c r="D55" s="1292"/>
      <c r="E55" s="1292"/>
      <c r="F55" s="1293"/>
      <c r="G55" s="1278">
        <f>312+236</f>
        <v>548</v>
      </c>
      <c r="H55" s="1279">
        <v>1384</v>
      </c>
      <c r="J55" s="1289" t="s">
        <v>2317</v>
      </c>
      <c r="K55" s="1286" t="s">
        <v>656</v>
      </c>
      <c r="L55" s="1285">
        <v>34673.599999999999</v>
      </c>
      <c r="M55" s="1285">
        <v>34673.599999999999</v>
      </c>
      <c r="N55" s="1285">
        <v>0</v>
      </c>
      <c r="O55" s="1284" t="s">
        <v>2318</v>
      </c>
    </row>
    <row r="56" spans="1:16" ht="50.25" customHeight="1" x14ac:dyDescent="0.2">
      <c r="A56" s="1274">
        <v>55</v>
      </c>
      <c r="B56" s="1271" t="s">
        <v>1587</v>
      </c>
      <c r="C56" s="1292"/>
      <c r="D56" s="1292"/>
      <c r="E56" s="1292"/>
      <c r="F56" s="1293"/>
      <c r="G56" s="1278">
        <v>20278</v>
      </c>
      <c r="H56" s="1279">
        <v>29456</v>
      </c>
      <c r="J56" s="1289" t="s">
        <v>2319</v>
      </c>
      <c r="K56" s="1286" t="s">
        <v>656</v>
      </c>
      <c r="L56" s="1285">
        <v>3647.4</v>
      </c>
      <c r="M56" s="1285">
        <v>3647.4</v>
      </c>
      <c r="N56" s="1285">
        <v>3647.4</v>
      </c>
      <c r="O56" s="1284" t="s">
        <v>1588</v>
      </c>
    </row>
    <row r="57" spans="1:16" ht="59.25" customHeight="1" x14ac:dyDescent="0.2">
      <c r="A57" s="1274">
        <v>56</v>
      </c>
      <c r="B57" s="1289" t="s">
        <v>1590</v>
      </c>
      <c r="C57" s="1292"/>
      <c r="D57" s="1292"/>
      <c r="E57" s="1292"/>
      <c r="F57" s="1276"/>
      <c r="G57" s="1300">
        <v>1121</v>
      </c>
      <c r="H57" s="1295">
        <v>2103</v>
      </c>
      <c r="J57" s="1289" t="s">
        <v>1592</v>
      </c>
      <c r="K57" s="1284" t="s">
        <v>1589</v>
      </c>
      <c r="L57" s="1285">
        <v>760</v>
      </c>
      <c r="M57" s="1285">
        <v>760</v>
      </c>
      <c r="N57" s="1285">
        <v>760</v>
      </c>
      <c r="O57" s="1284" t="s">
        <v>1591</v>
      </c>
    </row>
    <row r="58" spans="1:16" ht="38.25" customHeight="1" x14ac:dyDescent="0.2">
      <c r="A58" s="1274">
        <v>57</v>
      </c>
      <c r="B58" s="1289" t="s">
        <v>1592</v>
      </c>
      <c r="C58" s="1293"/>
      <c r="D58" s="1292"/>
      <c r="E58" s="1292">
        <v>760</v>
      </c>
      <c r="F58" s="1292">
        <v>760</v>
      </c>
      <c r="G58" s="1300">
        <v>760</v>
      </c>
      <c r="H58" s="1295">
        <v>660</v>
      </c>
      <c r="J58" s="1289" t="s">
        <v>2320</v>
      </c>
      <c r="K58" s="1286" t="s">
        <v>645</v>
      </c>
      <c r="L58" s="1285">
        <v>764</v>
      </c>
      <c r="M58" s="1285">
        <v>764</v>
      </c>
      <c r="N58" s="1285">
        <v>764</v>
      </c>
      <c r="O58" s="1296" t="s">
        <v>1591</v>
      </c>
    </row>
    <row r="59" spans="1:16" ht="53.25" customHeight="1" x14ac:dyDescent="0.2">
      <c r="A59" s="1274">
        <v>58</v>
      </c>
      <c r="B59" s="1289" t="s">
        <v>1593</v>
      </c>
      <c r="C59" s="1292"/>
      <c r="D59" s="1292"/>
      <c r="E59" s="1292"/>
      <c r="F59" s="1293"/>
      <c r="G59" s="1278">
        <v>1442</v>
      </c>
      <c r="H59" s="1279">
        <v>1413</v>
      </c>
      <c r="I59" s="1297"/>
      <c r="J59" s="1284"/>
      <c r="K59" s="1284"/>
      <c r="L59" s="1284"/>
      <c r="M59" s="1284"/>
      <c r="N59" s="1284"/>
      <c r="O59" s="1296"/>
    </row>
    <row r="60" spans="1:16" ht="40.5" customHeight="1" x14ac:dyDescent="0.2">
      <c r="A60" s="1274">
        <v>59</v>
      </c>
      <c r="B60" s="1289" t="s">
        <v>1594</v>
      </c>
      <c r="C60" s="1292"/>
      <c r="D60" s="1292"/>
      <c r="E60" s="1292"/>
      <c r="F60" s="1293"/>
      <c r="G60" s="1278">
        <v>14016.3</v>
      </c>
      <c r="H60" s="1279">
        <v>11568</v>
      </c>
      <c r="J60" s="1289" t="s">
        <v>1596</v>
      </c>
      <c r="K60" s="1286" t="s">
        <v>645</v>
      </c>
      <c r="L60" s="1285">
        <v>630</v>
      </c>
      <c r="M60" s="1285">
        <v>630</v>
      </c>
      <c r="N60" s="1285">
        <v>630</v>
      </c>
      <c r="O60" s="1296" t="s">
        <v>1595</v>
      </c>
    </row>
    <row r="61" spans="1:16" ht="51.75" customHeight="1" x14ac:dyDescent="0.2">
      <c r="A61" s="1274">
        <v>60</v>
      </c>
      <c r="B61" s="1289" t="s">
        <v>1596</v>
      </c>
      <c r="C61" s="1292"/>
      <c r="D61" s="1292"/>
      <c r="E61" s="1292">
        <v>630</v>
      </c>
      <c r="F61" s="1292">
        <v>630</v>
      </c>
      <c r="G61" s="1300">
        <v>630</v>
      </c>
      <c r="H61" s="1295">
        <v>561</v>
      </c>
      <c r="J61" s="1271" t="s">
        <v>2321</v>
      </c>
      <c r="K61" s="1286" t="s">
        <v>645</v>
      </c>
      <c r="L61" s="1285">
        <v>1000</v>
      </c>
      <c r="M61" s="1285">
        <v>167</v>
      </c>
      <c r="N61" s="1285">
        <v>0</v>
      </c>
      <c r="O61" s="1284" t="s">
        <v>2322</v>
      </c>
    </row>
    <row r="62" spans="1:16" ht="38.25" customHeight="1" x14ac:dyDescent="0.2">
      <c r="A62" s="1274">
        <v>61</v>
      </c>
      <c r="B62" s="1271" t="s">
        <v>2321</v>
      </c>
      <c r="C62" s="1292"/>
      <c r="D62" s="1292"/>
      <c r="E62" s="1292">
        <v>1000</v>
      </c>
      <c r="F62" s="1292">
        <v>1000</v>
      </c>
      <c r="G62" s="1300">
        <v>1000</v>
      </c>
      <c r="H62" s="1295">
        <v>1000</v>
      </c>
      <c r="I62" s="1298"/>
      <c r="J62" s="1270"/>
      <c r="K62" s="1289" t="s">
        <v>1667</v>
      </c>
      <c r="L62" s="1286" t="s">
        <v>645</v>
      </c>
      <c r="M62" s="1285">
        <v>119642.2</v>
      </c>
      <c r="N62" s="1285">
        <v>119642.2</v>
      </c>
      <c r="O62" s="1285">
        <v>119642.2</v>
      </c>
      <c r="P62" s="1270" t="s">
        <v>2323</v>
      </c>
    </row>
    <row r="63" spans="1:16" ht="45.75" customHeight="1" x14ac:dyDescent="0.2">
      <c r="A63" s="1274">
        <v>62</v>
      </c>
      <c r="B63" s="1289" t="s">
        <v>1597</v>
      </c>
      <c r="C63" s="1292"/>
      <c r="D63" s="1292"/>
      <c r="E63" s="1292"/>
      <c r="F63" s="1276"/>
      <c r="G63" s="1300">
        <v>16500</v>
      </c>
      <c r="H63" s="1295">
        <v>4572</v>
      </c>
      <c r="I63" s="1298"/>
      <c r="J63" s="1270"/>
      <c r="K63" s="1289" t="s">
        <v>2324</v>
      </c>
      <c r="L63" s="1286" t="s">
        <v>1581</v>
      </c>
      <c r="M63" s="1285">
        <v>191</v>
      </c>
      <c r="N63" s="1285">
        <v>191</v>
      </c>
      <c r="O63" s="1285">
        <v>191</v>
      </c>
      <c r="P63" s="1270" t="s">
        <v>2325</v>
      </c>
    </row>
    <row r="64" spans="1:16" ht="39" customHeight="1" x14ac:dyDescent="0.2">
      <c r="A64" s="1274">
        <v>63</v>
      </c>
      <c r="B64" s="1271" t="s">
        <v>1598</v>
      </c>
      <c r="C64" s="1292"/>
      <c r="D64" s="1292"/>
      <c r="E64" s="1292"/>
      <c r="F64" s="1293"/>
      <c r="G64" s="1278">
        <v>33860.199999999997</v>
      </c>
      <c r="H64" s="1279">
        <v>30520</v>
      </c>
      <c r="J64" s="1289" t="s">
        <v>2326</v>
      </c>
      <c r="K64" s="1286" t="s">
        <v>645</v>
      </c>
      <c r="L64" s="1285">
        <v>4572</v>
      </c>
      <c r="M64" s="1285">
        <v>4572</v>
      </c>
      <c r="N64" s="1285">
        <v>4572</v>
      </c>
      <c r="O64" s="1284" t="s">
        <v>1599</v>
      </c>
    </row>
    <row r="65" spans="1:16" ht="31.5" customHeight="1" x14ac:dyDescent="0.2">
      <c r="A65" s="1274">
        <v>64</v>
      </c>
      <c r="B65" s="1282" t="s">
        <v>1600</v>
      </c>
      <c r="C65" s="1292"/>
      <c r="D65" s="1292"/>
      <c r="E65" s="1292"/>
      <c r="F65" s="1293"/>
      <c r="G65" s="1278">
        <v>98517</v>
      </c>
      <c r="H65" s="1279">
        <v>46521</v>
      </c>
      <c r="J65" s="1271" t="s">
        <v>1598</v>
      </c>
      <c r="K65" s="1286" t="s">
        <v>645</v>
      </c>
      <c r="L65" s="1285">
        <v>33860.199999999997</v>
      </c>
      <c r="M65" s="1285">
        <v>33860.199999999997</v>
      </c>
      <c r="N65" s="1285">
        <v>33860.199999999997</v>
      </c>
      <c r="O65" s="1284" t="s">
        <v>1601</v>
      </c>
    </row>
    <row r="66" spans="1:16" ht="30" customHeight="1" x14ac:dyDescent="0.2">
      <c r="A66" s="1274">
        <v>65</v>
      </c>
      <c r="B66" s="1289" t="s">
        <v>1602</v>
      </c>
      <c r="C66" s="1292"/>
      <c r="D66" s="1292"/>
      <c r="E66" s="1292"/>
      <c r="F66" s="1293"/>
      <c r="G66" s="1278">
        <v>756</v>
      </c>
      <c r="H66" s="1279">
        <v>735</v>
      </c>
      <c r="J66" s="1289" t="s">
        <v>2327</v>
      </c>
      <c r="K66" s="1286" t="s">
        <v>645</v>
      </c>
      <c r="L66" s="1285">
        <v>10400</v>
      </c>
      <c r="M66" s="1285">
        <v>10400</v>
      </c>
      <c r="N66" s="1285">
        <v>10400</v>
      </c>
      <c r="O66" s="1284" t="s">
        <v>1603</v>
      </c>
    </row>
    <row r="67" spans="1:16" ht="24.75" customHeight="1" x14ac:dyDescent="0.2">
      <c r="A67" s="1274">
        <v>66</v>
      </c>
      <c r="B67" s="1271" t="s">
        <v>1604</v>
      </c>
      <c r="C67" s="1292"/>
      <c r="D67" s="1292"/>
      <c r="E67" s="1292"/>
      <c r="F67" s="1276"/>
      <c r="G67" s="1300">
        <v>2259</v>
      </c>
      <c r="H67" s="1295">
        <v>2058</v>
      </c>
      <c r="J67" s="1282" t="s">
        <v>1605</v>
      </c>
      <c r="K67" s="1286" t="s">
        <v>645</v>
      </c>
      <c r="L67" s="1285">
        <v>3769.4</v>
      </c>
      <c r="M67" s="1285">
        <v>4381</v>
      </c>
      <c r="N67" s="1285"/>
      <c r="O67" s="1284" t="s">
        <v>2328</v>
      </c>
    </row>
    <row r="68" spans="1:16" ht="31.5" customHeight="1" x14ac:dyDescent="0.2">
      <c r="A68" s="1274">
        <v>67</v>
      </c>
      <c r="B68" s="1289" t="s">
        <v>1606</v>
      </c>
      <c r="C68" s="1292"/>
      <c r="D68" s="1292"/>
      <c r="E68" s="1292"/>
      <c r="F68" s="1293"/>
      <c r="G68" s="1278">
        <v>2325</v>
      </c>
      <c r="H68" s="1279">
        <v>2812</v>
      </c>
      <c r="J68" s="1282" t="s">
        <v>1600</v>
      </c>
      <c r="K68" s="1286" t="s">
        <v>645</v>
      </c>
      <c r="L68" s="1285">
        <v>98517</v>
      </c>
      <c r="M68" s="1285">
        <v>98517</v>
      </c>
      <c r="N68" s="1285">
        <v>98517</v>
      </c>
      <c r="O68" s="1284" t="s">
        <v>1603</v>
      </c>
    </row>
    <row r="69" spans="1:16" ht="29.25" customHeight="1" x14ac:dyDescent="0.2">
      <c r="A69" s="1274">
        <v>68</v>
      </c>
      <c r="B69" s="1289" t="s">
        <v>1607</v>
      </c>
      <c r="C69" s="1292"/>
      <c r="D69" s="1292"/>
      <c r="E69" s="1292"/>
      <c r="F69" s="1293"/>
      <c r="G69" s="1278"/>
      <c r="H69" s="1279">
        <v>765</v>
      </c>
      <c r="J69" s="1289" t="s">
        <v>1608</v>
      </c>
      <c r="K69" s="1286" t="s">
        <v>645</v>
      </c>
      <c r="L69" s="1285">
        <v>2508</v>
      </c>
      <c r="M69" s="1285">
        <v>2508</v>
      </c>
      <c r="N69" s="1285">
        <v>2508</v>
      </c>
      <c r="O69" s="1284" t="s">
        <v>1603</v>
      </c>
    </row>
    <row r="70" spans="1:16" ht="39" customHeight="1" x14ac:dyDescent="0.2">
      <c r="A70" s="1274">
        <v>69</v>
      </c>
      <c r="B70" s="1289" t="s">
        <v>1609</v>
      </c>
      <c r="C70" s="1292"/>
      <c r="D70" s="1292"/>
      <c r="E70" s="1292"/>
      <c r="F70" s="1293"/>
      <c r="G70" s="1278">
        <v>1000</v>
      </c>
      <c r="H70" s="1279">
        <v>1000</v>
      </c>
      <c r="J70" s="1271" t="s">
        <v>1604</v>
      </c>
      <c r="K70" s="1286" t="s">
        <v>645</v>
      </c>
      <c r="L70" s="1285">
        <v>2057.8000000000002</v>
      </c>
      <c r="M70" s="1285">
        <v>2057.8000000000002</v>
      </c>
      <c r="N70" s="1285">
        <v>2057.8000000000002</v>
      </c>
      <c r="O70" s="1284" t="s">
        <v>2329</v>
      </c>
    </row>
    <row r="71" spans="1:16" ht="33" customHeight="1" x14ac:dyDescent="0.2">
      <c r="A71" s="1274">
        <v>70</v>
      </c>
      <c r="B71" s="1289" t="s">
        <v>1610</v>
      </c>
      <c r="C71" s="1292"/>
      <c r="D71" s="1292"/>
      <c r="E71" s="1292"/>
      <c r="F71" s="1292"/>
      <c r="G71" s="1278">
        <v>3103</v>
      </c>
      <c r="H71" s="1279">
        <v>2530</v>
      </c>
      <c r="J71" s="1271" t="s">
        <v>2330</v>
      </c>
      <c r="K71" s="1286"/>
      <c r="L71" s="1285"/>
      <c r="M71" s="1285"/>
      <c r="N71" s="1285"/>
      <c r="O71" s="1284" t="s">
        <v>1611</v>
      </c>
    </row>
    <row r="72" spans="1:16" ht="38.25" customHeight="1" x14ac:dyDescent="0.2">
      <c r="A72" s="1274">
        <v>71</v>
      </c>
      <c r="B72" s="1289" t="s">
        <v>1612</v>
      </c>
      <c r="C72" s="1292"/>
      <c r="D72" s="1292"/>
      <c r="E72" s="1292"/>
      <c r="F72" s="1276"/>
      <c r="G72" s="1300">
        <v>11061</v>
      </c>
      <c r="H72" s="1295">
        <v>2622</v>
      </c>
      <c r="J72" s="1271" t="s">
        <v>2331</v>
      </c>
      <c r="K72" s="1286" t="s">
        <v>645</v>
      </c>
      <c r="L72" s="1285">
        <v>168</v>
      </c>
      <c r="M72" s="1285">
        <v>168</v>
      </c>
      <c r="N72" s="1285">
        <v>168</v>
      </c>
      <c r="O72" s="1284" t="s">
        <v>1613</v>
      </c>
    </row>
    <row r="73" spans="1:16" ht="44.25" customHeight="1" x14ac:dyDescent="0.2">
      <c r="A73" s="1274">
        <v>72</v>
      </c>
      <c r="B73" s="1289" t="s">
        <v>1614</v>
      </c>
      <c r="C73" s="1292"/>
      <c r="D73" s="1292"/>
      <c r="E73" s="1292"/>
      <c r="F73" s="1276"/>
      <c r="G73" s="1278">
        <v>2350</v>
      </c>
      <c r="H73" s="1279">
        <v>2584</v>
      </c>
      <c r="J73" s="1289" t="s">
        <v>1615</v>
      </c>
      <c r="K73" s="1286" t="s">
        <v>656</v>
      </c>
      <c r="L73" s="1285">
        <v>6421.6</v>
      </c>
      <c r="M73" s="1285">
        <v>6421.6</v>
      </c>
      <c r="N73" s="1285">
        <v>6421.6</v>
      </c>
      <c r="O73" s="1284" t="s">
        <v>1616</v>
      </c>
      <c r="P73" s="1270" t="s">
        <v>2332</v>
      </c>
    </row>
    <row r="74" spans="1:16" ht="41.25" customHeight="1" x14ac:dyDescent="0.2">
      <c r="A74" s="1274">
        <v>73</v>
      </c>
      <c r="B74" s="1282" t="s">
        <v>1617</v>
      </c>
      <c r="C74" s="1292"/>
      <c r="D74" s="1292"/>
      <c r="E74" s="1292"/>
      <c r="F74" s="1276"/>
      <c r="G74" s="1300">
        <f>22341+3041+2367+1987+1549</f>
        <v>31285</v>
      </c>
      <c r="H74" s="1295">
        <v>43835</v>
      </c>
      <c r="J74" s="1282" t="s">
        <v>2333</v>
      </c>
      <c r="K74" s="1286" t="s">
        <v>645</v>
      </c>
      <c r="L74" s="1285">
        <v>3000</v>
      </c>
      <c r="M74" s="1285">
        <v>3000</v>
      </c>
      <c r="N74" s="1285">
        <v>3000</v>
      </c>
      <c r="O74" s="1284" t="s">
        <v>1616</v>
      </c>
    </row>
    <row r="75" spans="1:16" ht="42" customHeight="1" x14ac:dyDescent="0.2">
      <c r="A75" s="1274">
        <v>74</v>
      </c>
      <c r="B75" s="1271" t="s">
        <v>1618</v>
      </c>
      <c r="C75" s="1292"/>
      <c r="D75" s="1292"/>
      <c r="E75" s="1292"/>
      <c r="F75" s="1276"/>
      <c r="G75" s="1278">
        <v>5956</v>
      </c>
      <c r="H75" s="1279"/>
      <c r="J75" s="1282" t="s">
        <v>1617</v>
      </c>
      <c r="K75" s="1286" t="s">
        <v>645</v>
      </c>
      <c r="L75" s="1285">
        <v>40084</v>
      </c>
      <c r="M75" s="1285">
        <v>40084</v>
      </c>
      <c r="N75" s="1285">
        <v>40084</v>
      </c>
      <c r="O75" s="1284" t="s">
        <v>1616</v>
      </c>
    </row>
    <row r="76" spans="1:16" ht="40.5" customHeight="1" x14ac:dyDescent="0.2">
      <c r="A76" s="1274">
        <v>75</v>
      </c>
      <c r="B76" s="1289" t="s">
        <v>1619</v>
      </c>
      <c r="C76" s="1292"/>
      <c r="D76" s="1292"/>
      <c r="E76" s="1292"/>
      <c r="F76" s="1276"/>
      <c r="G76" s="1278">
        <v>48</v>
      </c>
      <c r="H76" s="1279">
        <v>277</v>
      </c>
      <c r="J76" s="1289" t="s">
        <v>2334</v>
      </c>
      <c r="K76" s="1286" t="s">
        <v>645</v>
      </c>
      <c r="L76" s="1285">
        <v>25000</v>
      </c>
      <c r="M76" s="1285">
        <v>25000</v>
      </c>
      <c r="N76" s="1285">
        <v>25000</v>
      </c>
      <c r="O76" s="1284" t="s">
        <v>1620</v>
      </c>
      <c r="P76" s="1270" t="s">
        <v>2332</v>
      </c>
    </row>
    <row r="77" spans="1:16" ht="64.5" customHeight="1" x14ac:dyDescent="0.2">
      <c r="A77" s="1274">
        <v>76</v>
      </c>
      <c r="B77" s="1289" t="s">
        <v>1621</v>
      </c>
      <c r="C77" s="1292"/>
      <c r="D77" s="1292"/>
      <c r="E77" s="1292"/>
      <c r="F77" s="1276"/>
      <c r="G77" s="1300">
        <v>7218</v>
      </c>
      <c r="H77" s="1295">
        <v>6442</v>
      </c>
      <c r="J77" s="1271" t="s">
        <v>2335</v>
      </c>
      <c r="K77" s="1286" t="s">
        <v>645</v>
      </c>
      <c r="L77" s="1285">
        <v>69220.100000000006</v>
      </c>
      <c r="M77" s="1285">
        <v>0</v>
      </c>
      <c r="N77" s="1285">
        <v>0</v>
      </c>
      <c r="O77" s="1284" t="s">
        <v>1622</v>
      </c>
    </row>
    <row r="78" spans="1:16" ht="36.75" customHeight="1" x14ac:dyDescent="0.2">
      <c r="A78" s="1274">
        <v>77</v>
      </c>
      <c r="B78" s="1271" t="s">
        <v>1623</v>
      </c>
      <c r="C78" s="1292"/>
      <c r="D78" s="1292"/>
      <c r="E78" s="1292"/>
      <c r="F78" s="1276"/>
      <c r="G78" s="1300">
        <v>43040</v>
      </c>
      <c r="H78" s="1295">
        <v>46620</v>
      </c>
      <c r="J78" s="1299" t="s">
        <v>2336</v>
      </c>
      <c r="K78" s="1286" t="s">
        <v>645</v>
      </c>
      <c r="L78" s="1285">
        <v>0</v>
      </c>
      <c r="M78" s="1285">
        <v>508</v>
      </c>
      <c r="N78" s="1285">
        <v>508</v>
      </c>
      <c r="O78" s="1284" t="s">
        <v>1622</v>
      </c>
      <c r="P78" s="1270" t="s">
        <v>2337</v>
      </c>
    </row>
    <row r="79" spans="1:16" ht="30" customHeight="1" x14ac:dyDescent="0.2">
      <c r="A79" s="1274">
        <v>78</v>
      </c>
      <c r="B79" s="1289" t="s">
        <v>1624</v>
      </c>
      <c r="C79" s="1292"/>
      <c r="D79" s="1292"/>
      <c r="E79" s="1292"/>
      <c r="F79" s="1276"/>
      <c r="G79" s="1300">
        <v>4000</v>
      </c>
      <c r="H79" s="1295">
        <v>4000</v>
      </c>
      <c r="J79" s="1282" t="s">
        <v>2338</v>
      </c>
      <c r="K79" s="1286" t="s">
        <v>645</v>
      </c>
      <c r="L79" s="1285">
        <v>67500</v>
      </c>
      <c r="M79" s="1285">
        <v>85000</v>
      </c>
      <c r="N79" s="1285">
        <v>90000</v>
      </c>
      <c r="O79" s="1284" t="s">
        <v>1625</v>
      </c>
    </row>
    <row r="80" spans="1:16" ht="24.75" customHeight="1" x14ac:dyDescent="0.2">
      <c r="A80" s="1274">
        <v>79</v>
      </c>
      <c r="B80" s="1282" t="s">
        <v>2339</v>
      </c>
      <c r="C80" s="1292"/>
      <c r="D80" s="1292"/>
      <c r="E80" s="1292"/>
      <c r="F80" s="1276"/>
      <c r="G80" s="1300">
        <v>3000</v>
      </c>
      <c r="H80" s="1295">
        <v>5000</v>
      </c>
      <c r="J80" s="1289" t="s">
        <v>1606</v>
      </c>
      <c r="K80" s="1286" t="s">
        <v>645</v>
      </c>
      <c r="L80" s="1285">
        <v>4000</v>
      </c>
      <c r="M80" s="1285">
        <v>4000</v>
      </c>
      <c r="N80" s="1285">
        <v>4000</v>
      </c>
      <c r="O80" s="1284" t="s">
        <v>1626</v>
      </c>
    </row>
    <row r="81" spans="1:15" ht="50.25" customHeight="1" x14ac:dyDescent="0.2">
      <c r="A81" s="1274">
        <v>80</v>
      </c>
      <c r="B81" s="1282" t="s">
        <v>1627</v>
      </c>
      <c r="C81" s="1292"/>
      <c r="D81" s="1292"/>
      <c r="E81" s="1292"/>
      <c r="F81" s="1276"/>
      <c r="G81" s="1300">
        <v>1222</v>
      </c>
      <c r="H81" s="1295">
        <v>83</v>
      </c>
      <c r="J81" s="1289"/>
      <c r="K81" s="1286"/>
      <c r="L81" s="1285"/>
      <c r="M81" s="1285"/>
      <c r="N81" s="1285"/>
      <c r="O81" s="1284"/>
    </row>
    <row r="82" spans="1:15" ht="41.25" customHeight="1" x14ac:dyDescent="0.2">
      <c r="A82" s="1274">
        <v>81</v>
      </c>
      <c r="B82" s="1282" t="s">
        <v>1662</v>
      </c>
      <c r="C82" s="1292"/>
      <c r="D82" s="1292"/>
      <c r="E82" s="1292"/>
      <c r="F82" s="1276"/>
      <c r="G82" s="1300"/>
      <c r="H82" s="1295">
        <v>22944</v>
      </c>
      <c r="J82" s="1289"/>
      <c r="K82" s="1286"/>
      <c r="L82" s="1285"/>
      <c r="M82" s="1285"/>
      <c r="N82" s="1285"/>
      <c r="O82" s="1284"/>
    </row>
    <row r="83" spans="1:15" ht="31.5" customHeight="1" x14ac:dyDescent="0.2">
      <c r="A83" s="1274">
        <v>82</v>
      </c>
      <c r="B83" s="1289" t="s">
        <v>1663</v>
      </c>
      <c r="C83" s="1292"/>
      <c r="D83" s="1292"/>
      <c r="E83" s="1292"/>
      <c r="F83" s="1276">
        <v>1461</v>
      </c>
      <c r="G83" s="1300">
        <v>1461</v>
      </c>
      <c r="H83" s="1295">
        <v>1461</v>
      </c>
      <c r="J83" s="1289"/>
      <c r="K83" s="1286"/>
      <c r="L83" s="1285"/>
      <c r="M83" s="1285"/>
      <c r="N83" s="1285"/>
      <c r="O83" s="1284"/>
    </row>
    <row r="84" spans="1:15" ht="27.75" customHeight="1" x14ac:dyDescent="0.2">
      <c r="A84" s="1274">
        <v>83</v>
      </c>
      <c r="B84" s="1289" t="s">
        <v>1664</v>
      </c>
      <c r="C84" s="1292"/>
      <c r="D84" s="1292"/>
      <c r="E84" s="1292"/>
      <c r="F84" s="1276"/>
      <c r="G84" s="1300">
        <v>764</v>
      </c>
      <c r="H84" s="1295">
        <v>764</v>
      </c>
      <c r="J84" s="1289"/>
      <c r="K84" s="1286"/>
      <c r="L84" s="1285"/>
      <c r="M84" s="1285"/>
      <c r="N84" s="1285"/>
      <c r="O84" s="1284"/>
    </row>
    <row r="85" spans="1:15" ht="66" customHeight="1" x14ac:dyDescent="0.2">
      <c r="A85" s="1274">
        <v>84</v>
      </c>
      <c r="B85" s="1289" t="s">
        <v>1665</v>
      </c>
      <c r="C85" s="1292"/>
      <c r="D85" s="1292"/>
      <c r="E85" s="1292"/>
      <c r="F85" s="1276"/>
      <c r="G85" s="1300"/>
      <c r="H85" s="1295">
        <v>0</v>
      </c>
      <c r="J85" s="1289"/>
      <c r="K85" s="1286"/>
      <c r="L85" s="1285"/>
      <c r="M85" s="1285"/>
      <c r="N85" s="1285"/>
      <c r="O85" s="1284"/>
    </row>
    <row r="86" spans="1:15" ht="28.5" customHeight="1" x14ac:dyDescent="0.2">
      <c r="A86" s="1274">
        <v>85</v>
      </c>
      <c r="B86" s="1282" t="s">
        <v>1666</v>
      </c>
      <c r="C86" s="1292"/>
      <c r="D86" s="1292"/>
      <c r="E86" s="1292"/>
      <c r="F86" s="1276"/>
      <c r="G86" s="1300">
        <v>3000</v>
      </c>
      <c r="H86" s="1295">
        <v>3000</v>
      </c>
      <c r="J86" s="1289"/>
      <c r="K86" s="1286"/>
      <c r="L86" s="1285"/>
      <c r="M86" s="1285"/>
      <c r="N86" s="1285"/>
      <c r="O86" s="1284"/>
    </row>
    <row r="87" spans="1:15" ht="41.25" customHeight="1" thickBot="1" x14ac:dyDescent="0.25">
      <c r="A87" s="1305">
        <v>86</v>
      </c>
      <c r="B87" s="1301" t="s">
        <v>1628</v>
      </c>
      <c r="C87" s="1302"/>
      <c r="D87" s="1302"/>
      <c r="E87" s="1302"/>
      <c r="F87" s="1303"/>
      <c r="G87" s="1330"/>
      <c r="H87" s="1304">
        <v>1607</v>
      </c>
      <c r="J87" s="1289"/>
      <c r="K87" s="1286"/>
      <c r="L87" s="1285"/>
      <c r="M87" s="1285"/>
      <c r="N87" s="1285"/>
      <c r="O87" s="1284"/>
    </row>
    <row r="88" spans="1:15" ht="62.25" hidden="1" customHeight="1" x14ac:dyDescent="0.2">
      <c r="A88" s="1329">
        <v>88</v>
      </c>
      <c r="B88" s="1306"/>
      <c r="C88" s="1307"/>
      <c r="D88" s="1307"/>
      <c r="E88" s="1307"/>
      <c r="F88" s="1308"/>
      <c r="G88" s="1309"/>
      <c r="H88" s="1310"/>
      <c r="J88" s="1289" t="s">
        <v>2340</v>
      </c>
      <c r="K88" s="1286" t="s">
        <v>656</v>
      </c>
      <c r="L88" s="1285">
        <v>52733.1</v>
      </c>
      <c r="M88" s="1285">
        <v>52733.1</v>
      </c>
      <c r="N88" s="1285">
        <v>52733.1</v>
      </c>
      <c r="O88" s="1284" t="s">
        <v>1629</v>
      </c>
    </row>
    <row r="89" spans="1:15" ht="21.75" customHeight="1" thickBot="1" x14ac:dyDescent="0.25">
      <c r="A89" s="1328"/>
      <c r="B89" s="1327" t="s">
        <v>145</v>
      </c>
      <c r="C89" s="1311">
        <f t="shared" ref="C89:G89" si="0">SUM(C2:C88)</f>
        <v>842185</v>
      </c>
      <c r="D89" s="1311">
        <f t="shared" si="0"/>
        <v>1541849</v>
      </c>
      <c r="E89" s="1311">
        <f t="shared" si="0"/>
        <v>2625594</v>
      </c>
      <c r="F89" s="1311">
        <f t="shared" si="0"/>
        <v>3149762</v>
      </c>
      <c r="G89" s="1312">
        <f t="shared" si="0"/>
        <v>3567710.5</v>
      </c>
      <c r="H89" s="1313">
        <f>SUM(H2:H88)</f>
        <v>3862455</v>
      </c>
      <c r="J89" s="1289" t="s">
        <v>2341</v>
      </c>
      <c r="K89" s="1286" t="s">
        <v>645</v>
      </c>
      <c r="L89" s="1285">
        <v>1000</v>
      </c>
      <c r="M89" s="1285">
        <v>1000</v>
      </c>
      <c r="N89" s="1285">
        <v>1000</v>
      </c>
      <c r="O89" s="1284" t="s">
        <v>1630</v>
      </c>
    </row>
    <row r="90" spans="1:15" ht="55.5" customHeight="1" x14ac:dyDescent="0.2">
      <c r="J90" s="1289" t="s">
        <v>2342</v>
      </c>
      <c r="K90" s="1286" t="s">
        <v>656</v>
      </c>
      <c r="L90" s="1285">
        <v>162300</v>
      </c>
      <c r="M90" s="1285"/>
      <c r="N90" s="1285"/>
      <c r="O90" s="1284" t="s">
        <v>1631</v>
      </c>
    </row>
    <row r="91" spans="1:15" s="1294" customFormat="1" ht="15" customHeight="1" x14ac:dyDescent="0.2">
      <c r="A91" s="1270"/>
      <c r="B91" s="1270"/>
      <c r="C91" s="1314"/>
      <c r="D91" s="1315"/>
      <c r="E91" s="1316"/>
      <c r="F91" s="1314"/>
      <c r="G91" s="1314"/>
      <c r="H91" s="1317"/>
      <c r="J91" s="1318" t="s">
        <v>2316</v>
      </c>
      <c r="K91" s="1319" t="s">
        <v>656</v>
      </c>
      <c r="L91" s="1320">
        <v>92500</v>
      </c>
      <c r="M91" s="1320">
        <v>92500</v>
      </c>
      <c r="N91" s="1320">
        <v>92500</v>
      </c>
      <c r="O91" s="1321" t="s">
        <v>1585</v>
      </c>
    </row>
    <row r="92" spans="1:15" ht="21.75" customHeight="1" x14ac:dyDescent="0.2">
      <c r="J92" s="1282" t="s">
        <v>2343</v>
      </c>
      <c r="K92" s="1286" t="s">
        <v>1480</v>
      </c>
      <c r="L92" s="1285">
        <v>21000</v>
      </c>
      <c r="M92" s="1285"/>
      <c r="N92" s="1285"/>
      <c r="O92" s="1284" t="s">
        <v>1632</v>
      </c>
    </row>
    <row r="93" spans="1:15" ht="21.75" customHeight="1" x14ac:dyDescent="0.2">
      <c r="J93" s="1289" t="s">
        <v>2344</v>
      </c>
      <c r="K93" s="1286" t="s">
        <v>1480</v>
      </c>
      <c r="L93" s="1285">
        <v>224616.2</v>
      </c>
      <c r="M93" s="1285"/>
      <c r="N93" s="1285"/>
      <c r="O93" s="1284" t="s">
        <v>1633</v>
      </c>
    </row>
    <row r="94" spans="1:15" ht="21.75" customHeight="1" x14ac:dyDescent="0.2">
      <c r="J94" s="1289" t="s">
        <v>1634</v>
      </c>
      <c r="K94" s="1286" t="s">
        <v>1480</v>
      </c>
      <c r="L94" s="1285">
        <v>5000</v>
      </c>
      <c r="M94" s="1285">
        <v>5000</v>
      </c>
      <c r="N94" s="1285">
        <v>5000</v>
      </c>
      <c r="O94" s="1284" t="s">
        <v>1635</v>
      </c>
    </row>
    <row r="95" spans="1:15" ht="21.75" customHeight="1" x14ac:dyDescent="0.2">
      <c r="J95" s="1271" t="s">
        <v>2345</v>
      </c>
      <c r="K95" s="1286" t="s">
        <v>656</v>
      </c>
      <c r="L95" s="1285">
        <v>31234.5</v>
      </c>
      <c r="M95" s="1285"/>
      <c r="N95" s="1285"/>
      <c r="O95" s="1284" t="s">
        <v>1636</v>
      </c>
    </row>
    <row r="96" spans="1:15" ht="21.75" customHeight="1" x14ac:dyDescent="0.2">
      <c r="C96" s="1270"/>
      <c r="D96" s="1270"/>
      <c r="E96" s="1270"/>
      <c r="F96" s="1270"/>
      <c r="G96" s="1270"/>
      <c r="H96" s="1270"/>
      <c r="J96" s="1289" t="s">
        <v>2346</v>
      </c>
      <c r="K96" s="1286" t="s">
        <v>1571</v>
      </c>
      <c r="L96" s="1285">
        <v>12775</v>
      </c>
      <c r="M96" s="1285">
        <v>12775</v>
      </c>
      <c r="N96" s="1285">
        <v>12775</v>
      </c>
      <c r="O96" s="1284" t="s">
        <v>1636</v>
      </c>
    </row>
    <row r="97" spans="3:15" ht="21.75" customHeight="1" x14ac:dyDescent="0.2">
      <c r="C97" s="1270"/>
      <c r="D97" s="1270"/>
      <c r="E97" s="1270"/>
      <c r="F97" s="1270"/>
      <c r="G97" s="1270"/>
      <c r="H97" s="1270"/>
      <c r="J97" s="1282" t="s">
        <v>1637</v>
      </c>
      <c r="K97" s="1286" t="s">
        <v>1571</v>
      </c>
      <c r="L97" s="1285">
        <v>6500</v>
      </c>
      <c r="M97" s="1285"/>
      <c r="N97" s="1285"/>
      <c r="O97" s="1284" t="s">
        <v>1638</v>
      </c>
    </row>
    <row r="98" spans="3:15" ht="21.75" customHeight="1" x14ac:dyDescent="0.2">
      <c r="C98" s="1270"/>
      <c r="D98" s="1270"/>
      <c r="E98" s="1270"/>
      <c r="F98" s="1270"/>
      <c r="G98" s="1270"/>
      <c r="H98" s="1270"/>
      <c r="J98" s="1271" t="s">
        <v>1623</v>
      </c>
      <c r="K98" s="1286" t="s">
        <v>1571</v>
      </c>
      <c r="L98" s="1285">
        <v>45000</v>
      </c>
      <c r="M98" s="1285"/>
      <c r="N98" s="1285"/>
      <c r="O98" s="1284" t="s">
        <v>1639</v>
      </c>
    </row>
    <row r="99" spans="3:15" ht="21.75" customHeight="1" x14ac:dyDescent="0.2">
      <c r="C99" s="1270"/>
      <c r="D99" s="1270"/>
      <c r="E99" s="1270"/>
      <c r="F99" s="1270"/>
      <c r="G99" s="1270"/>
      <c r="H99" s="1270"/>
      <c r="J99" s="1289" t="s">
        <v>2347</v>
      </c>
      <c r="K99" s="1286" t="s">
        <v>1571</v>
      </c>
      <c r="L99" s="1285">
        <v>4000</v>
      </c>
      <c r="M99" s="1285">
        <v>4000</v>
      </c>
      <c r="N99" s="1285">
        <v>4000</v>
      </c>
      <c r="O99" s="1284" t="s">
        <v>1640</v>
      </c>
    </row>
    <row r="100" spans="3:15" ht="21.75" customHeight="1" x14ac:dyDescent="0.2">
      <c r="C100" s="1270"/>
      <c r="D100" s="1270"/>
      <c r="E100" s="1270"/>
      <c r="F100" s="1270"/>
      <c r="G100" s="1270"/>
      <c r="H100" s="1270"/>
      <c r="J100" s="1289" t="s">
        <v>1609</v>
      </c>
      <c r="K100" s="1286" t="s">
        <v>1571</v>
      </c>
      <c r="L100" s="1285">
        <v>1000</v>
      </c>
      <c r="M100" s="1285">
        <v>1000</v>
      </c>
      <c r="N100" s="1285">
        <v>1000</v>
      </c>
      <c r="O100" s="1284" t="s">
        <v>1641</v>
      </c>
    </row>
    <row r="101" spans="3:15" ht="21.75" customHeight="1" x14ac:dyDescent="0.2">
      <c r="C101" s="1270"/>
      <c r="D101" s="1270"/>
      <c r="E101" s="1270"/>
      <c r="F101" s="1270"/>
      <c r="G101" s="1270"/>
      <c r="H101" s="1270"/>
      <c r="J101" s="1282" t="s">
        <v>2348</v>
      </c>
      <c r="K101" s="1286" t="s">
        <v>1571</v>
      </c>
      <c r="L101" s="1285">
        <v>200</v>
      </c>
      <c r="M101" s="1285">
        <v>200</v>
      </c>
      <c r="N101" s="1285">
        <v>200</v>
      </c>
      <c r="O101" s="1284" t="s">
        <v>1642</v>
      </c>
    </row>
    <row r="102" spans="3:15" ht="21.75" customHeight="1" x14ac:dyDescent="0.2">
      <c r="C102" s="1270"/>
      <c r="D102" s="1270"/>
      <c r="E102" s="1270"/>
      <c r="F102" s="1270"/>
      <c r="G102" s="1270"/>
      <c r="H102" s="1270"/>
      <c r="J102" s="1282" t="s">
        <v>2349</v>
      </c>
      <c r="K102" s="1286" t="s">
        <v>1571</v>
      </c>
      <c r="L102" s="1285">
        <v>1092</v>
      </c>
      <c r="M102" s="1285">
        <v>1092</v>
      </c>
      <c r="N102" s="1285">
        <v>1092</v>
      </c>
      <c r="O102" s="1284" t="s">
        <v>1643</v>
      </c>
    </row>
    <row r="103" spans="3:15" ht="21.75" customHeight="1" x14ac:dyDescent="0.2">
      <c r="C103" s="1270"/>
      <c r="D103" s="1270"/>
      <c r="E103" s="1270"/>
      <c r="F103" s="1270"/>
      <c r="G103" s="1270"/>
      <c r="H103" s="1270"/>
      <c r="J103" s="1289" t="s">
        <v>1610</v>
      </c>
      <c r="K103" s="1286" t="s">
        <v>1571</v>
      </c>
      <c r="L103" s="1285"/>
      <c r="M103" s="1285">
        <v>3103</v>
      </c>
      <c r="N103" s="1285">
        <v>3103</v>
      </c>
      <c r="O103" s="1286" t="s">
        <v>1644</v>
      </c>
    </row>
    <row r="104" spans="3:15" ht="21.75" customHeight="1" x14ac:dyDescent="0.2">
      <c r="C104" s="1270"/>
      <c r="D104" s="1270"/>
      <c r="E104" s="1270"/>
      <c r="F104" s="1270"/>
      <c r="G104" s="1270"/>
      <c r="H104" s="1270"/>
      <c r="J104" s="1289" t="s">
        <v>2350</v>
      </c>
      <c r="K104" s="1286" t="s">
        <v>656</v>
      </c>
      <c r="L104" s="1285"/>
      <c r="M104" s="1285">
        <v>5429.9</v>
      </c>
      <c r="N104" s="1285"/>
      <c r="O104" s="1286" t="s">
        <v>1644</v>
      </c>
    </row>
    <row r="105" spans="3:15" ht="21.75" customHeight="1" x14ac:dyDescent="0.2">
      <c r="C105" s="1270"/>
      <c r="D105" s="1270"/>
      <c r="E105" s="1270"/>
      <c r="F105" s="1270"/>
      <c r="G105" s="1270"/>
      <c r="H105" s="1270"/>
      <c r="J105" s="1271" t="s">
        <v>2351</v>
      </c>
      <c r="K105" s="1286" t="s">
        <v>1571</v>
      </c>
      <c r="L105" s="1285"/>
      <c r="M105" s="1285">
        <v>15000</v>
      </c>
      <c r="N105" s="1285">
        <v>15000</v>
      </c>
      <c r="O105" s="1286" t="s">
        <v>1645</v>
      </c>
    </row>
    <row r="106" spans="3:15" ht="21.75" customHeight="1" x14ac:dyDescent="0.2">
      <c r="C106" s="1270"/>
      <c r="D106" s="1270"/>
      <c r="E106" s="1270"/>
      <c r="F106" s="1270"/>
      <c r="G106" s="1270"/>
      <c r="H106" s="1270"/>
      <c r="J106" s="1289" t="s">
        <v>2352</v>
      </c>
      <c r="K106" s="1286" t="s">
        <v>656</v>
      </c>
      <c r="L106" s="1285"/>
      <c r="M106" s="1285">
        <v>31235</v>
      </c>
      <c r="N106" s="1285">
        <v>31235</v>
      </c>
      <c r="O106" s="1286" t="s">
        <v>1646</v>
      </c>
    </row>
    <row r="107" spans="3:15" ht="21.75" customHeight="1" x14ac:dyDescent="0.2">
      <c r="C107" s="1270"/>
      <c r="D107" s="1270"/>
      <c r="E107" s="1270"/>
      <c r="F107" s="1270"/>
      <c r="G107" s="1270"/>
      <c r="H107" s="1270"/>
      <c r="J107" s="1283" t="s">
        <v>2353</v>
      </c>
      <c r="K107" s="1286" t="s">
        <v>1571</v>
      </c>
      <c r="L107" s="1285"/>
      <c r="M107" s="1285">
        <v>3705</v>
      </c>
      <c r="N107" s="1285">
        <v>3705</v>
      </c>
      <c r="O107" s="1286" t="s">
        <v>1646</v>
      </c>
    </row>
    <row r="108" spans="3:15" ht="21.75" customHeight="1" x14ac:dyDescent="0.2">
      <c r="C108" s="1270"/>
      <c r="D108" s="1270"/>
      <c r="E108" s="1270"/>
      <c r="F108" s="1270"/>
      <c r="G108" s="1270"/>
      <c r="H108" s="1270"/>
      <c r="J108" s="1322" t="s">
        <v>2354</v>
      </c>
      <c r="K108" s="1286" t="s">
        <v>656</v>
      </c>
      <c r="L108" s="1285"/>
      <c r="M108" s="1285">
        <v>534455.9</v>
      </c>
      <c r="N108" s="1285">
        <v>534456</v>
      </c>
      <c r="O108" s="1284" t="s">
        <v>2355</v>
      </c>
    </row>
    <row r="109" spans="3:15" ht="21.75" customHeight="1" x14ac:dyDescent="0.2">
      <c r="C109" s="1270"/>
      <c r="D109" s="1270"/>
      <c r="E109" s="1270"/>
      <c r="F109" s="1270"/>
      <c r="G109" s="1270"/>
      <c r="H109" s="1270"/>
      <c r="J109" s="1271" t="s">
        <v>1618</v>
      </c>
      <c r="K109" s="1286" t="s">
        <v>656</v>
      </c>
      <c r="L109" s="1285"/>
      <c r="M109" s="1285">
        <v>9320.9</v>
      </c>
      <c r="N109" s="1285"/>
      <c r="O109" s="1286" t="s">
        <v>1646</v>
      </c>
    </row>
    <row r="110" spans="3:15" ht="21.75" customHeight="1" x14ac:dyDescent="0.2">
      <c r="C110" s="1270"/>
      <c r="D110" s="1270"/>
      <c r="E110" s="1270"/>
      <c r="F110" s="1270"/>
      <c r="G110" s="1270"/>
      <c r="H110" s="1270"/>
      <c r="J110" s="1282" t="s">
        <v>2356</v>
      </c>
      <c r="K110" s="1286" t="s">
        <v>645</v>
      </c>
      <c r="L110" s="1285"/>
      <c r="M110" s="1285">
        <v>2295.1</v>
      </c>
      <c r="N110" s="1285">
        <v>2295.1</v>
      </c>
      <c r="O110" s="1286" t="s">
        <v>1647</v>
      </c>
    </row>
    <row r="111" spans="3:15" ht="21.75" customHeight="1" x14ac:dyDescent="0.2">
      <c r="C111" s="1270"/>
      <c r="D111" s="1270"/>
      <c r="E111" s="1270"/>
      <c r="F111" s="1270"/>
      <c r="G111" s="1270"/>
      <c r="H111" s="1270"/>
      <c r="J111" s="1289" t="s">
        <v>2357</v>
      </c>
      <c r="K111" s="1286" t="s">
        <v>645</v>
      </c>
      <c r="L111" s="1285"/>
      <c r="M111" s="1285">
        <v>3006.3</v>
      </c>
      <c r="N111" s="1285">
        <v>3006.3</v>
      </c>
      <c r="O111" s="1284" t="s">
        <v>1648</v>
      </c>
    </row>
    <row r="112" spans="3:15" ht="21.75" customHeight="1" x14ac:dyDescent="0.2">
      <c r="C112" s="1270"/>
      <c r="D112" s="1270"/>
      <c r="E112" s="1270"/>
      <c r="F112" s="1270"/>
      <c r="G112" s="1270"/>
      <c r="H112" s="1270"/>
      <c r="J112" s="1289" t="s">
        <v>2358</v>
      </c>
      <c r="K112" s="1286" t="s">
        <v>656</v>
      </c>
      <c r="L112" s="1285"/>
      <c r="M112" s="1285">
        <v>1200</v>
      </c>
      <c r="N112" s="1285">
        <v>1200</v>
      </c>
      <c r="O112" s="1284" t="s">
        <v>1648</v>
      </c>
    </row>
    <row r="113" spans="3:15" ht="21.75" customHeight="1" x14ac:dyDescent="0.2">
      <c r="C113" s="1270"/>
      <c r="D113" s="1270"/>
      <c r="E113" s="1270"/>
      <c r="F113" s="1270"/>
      <c r="G113" s="1270"/>
      <c r="H113" s="1270"/>
      <c r="J113" s="1289" t="s">
        <v>2359</v>
      </c>
      <c r="K113" s="1286" t="s">
        <v>656</v>
      </c>
      <c r="L113" s="1285"/>
      <c r="M113" s="1285">
        <v>11430</v>
      </c>
      <c r="N113" s="1285">
        <v>11430</v>
      </c>
      <c r="O113" s="1286" t="s">
        <v>1649</v>
      </c>
    </row>
    <row r="114" spans="3:15" ht="21.75" customHeight="1" x14ac:dyDescent="0.2">
      <c r="C114" s="1270"/>
      <c r="D114" s="1270"/>
      <c r="E114" s="1270"/>
      <c r="F114" s="1270"/>
      <c r="G114" s="1270"/>
      <c r="H114" s="1270"/>
      <c r="J114" s="1289" t="s">
        <v>2360</v>
      </c>
      <c r="K114" s="1286" t="s">
        <v>645</v>
      </c>
      <c r="L114" s="1285"/>
      <c r="M114" s="1285">
        <v>1770</v>
      </c>
      <c r="N114" s="1285">
        <v>1770</v>
      </c>
      <c r="O114" s="1286" t="s">
        <v>1650</v>
      </c>
    </row>
    <row r="115" spans="3:15" ht="21.75" customHeight="1" x14ac:dyDescent="0.2">
      <c r="C115" s="1270"/>
      <c r="D115" s="1270"/>
      <c r="E115" s="1270"/>
      <c r="F115" s="1270"/>
      <c r="G115" s="1270"/>
      <c r="H115" s="1270"/>
      <c r="J115" s="1282" t="s">
        <v>2361</v>
      </c>
      <c r="K115" s="1286" t="s">
        <v>656</v>
      </c>
      <c r="L115" s="1285">
        <v>0</v>
      </c>
      <c r="M115" s="1285">
        <v>68271</v>
      </c>
      <c r="N115" s="1285">
        <v>71644</v>
      </c>
      <c r="O115" s="1286" t="s">
        <v>1651</v>
      </c>
    </row>
    <row r="116" spans="3:15" ht="21.75" customHeight="1" x14ac:dyDescent="0.2">
      <c r="C116" s="1270"/>
      <c r="D116" s="1270"/>
      <c r="E116" s="1270"/>
      <c r="F116" s="1270"/>
      <c r="G116" s="1270"/>
      <c r="H116" s="1270"/>
      <c r="J116" s="1289" t="s">
        <v>2362</v>
      </c>
      <c r="K116" s="1286" t="s">
        <v>1571</v>
      </c>
      <c r="L116" s="1285">
        <v>0</v>
      </c>
      <c r="M116" s="1285">
        <v>15239</v>
      </c>
      <c r="N116" s="1285"/>
      <c r="O116" s="1286" t="s">
        <v>1652</v>
      </c>
    </row>
    <row r="117" spans="3:15" ht="21.75" customHeight="1" x14ac:dyDescent="0.2">
      <c r="C117" s="1270"/>
      <c r="D117" s="1270"/>
      <c r="E117" s="1270"/>
      <c r="F117" s="1270"/>
      <c r="G117" s="1270"/>
      <c r="H117" s="1270"/>
      <c r="J117" s="1289" t="s">
        <v>2363</v>
      </c>
      <c r="K117" s="1286" t="s">
        <v>656</v>
      </c>
      <c r="L117" s="1285">
        <v>0</v>
      </c>
      <c r="M117" s="1285">
        <v>1200</v>
      </c>
      <c r="N117" s="1285">
        <v>1200</v>
      </c>
      <c r="O117" s="1286" t="s">
        <v>1653</v>
      </c>
    </row>
    <row r="118" spans="3:15" ht="21.75" customHeight="1" x14ac:dyDescent="0.2">
      <c r="C118" s="1270"/>
      <c r="D118" s="1270"/>
      <c r="E118" s="1270"/>
      <c r="F118" s="1270"/>
      <c r="G118" s="1270"/>
      <c r="H118" s="1270"/>
      <c r="J118" s="1289" t="s">
        <v>1614</v>
      </c>
      <c r="K118" s="1286" t="s">
        <v>656</v>
      </c>
      <c r="L118" s="1285">
        <v>0</v>
      </c>
      <c r="M118" s="1285">
        <v>2500</v>
      </c>
      <c r="N118" s="1285">
        <v>2500</v>
      </c>
      <c r="O118" s="1286" t="s">
        <v>1654</v>
      </c>
    </row>
    <row r="119" spans="3:15" ht="21.75" customHeight="1" x14ac:dyDescent="0.2">
      <c r="C119" s="1270"/>
      <c r="D119" s="1270"/>
      <c r="E119" s="1270"/>
      <c r="F119" s="1270"/>
      <c r="G119" s="1270"/>
      <c r="H119" s="1270"/>
      <c r="J119" s="1289" t="s">
        <v>2364</v>
      </c>
      <c r="K119" s="1286" t="s">
        <v>656</v>
      </c>
      <c r="L119" s="1285">
        <v>0</v>
      </c>
      <c r="M119" s="1285">
        <v>24917.4</v>
      </c>
      <c r="N119" s="1285">
        <v>24917.4</v>
      </c>
      <c r="O119" s="1286" t="s">
        <v>1654</v>
      </c>
    </row>
    <row r="120" spans="3:15" ht="21.75" customHeight="1" x14ac:dyDescent="0.2">
      <c r="C120" s="1270"/>
      <c r="D120" s="1270"/>
      <c r="E120" s="1270"/>
      <c r="F120" s="1270"/>
      <c r="G120" s="1270"/>
      <c r="H120" s="1270"/>
      <c r="J120" s="1282" t="s">
        <v>2365</v>
      </c>
      <c r="K120" s="1286" t="s">
        <v>645</v>
      </c>
      <c r="L120" s="1285">
        <v>0</v>
      </c>
      <c r="M120" s="1285">
        <v>3000</v>
      </c>
      <c r="N120" s="1285">
        <v>3000</v>
      </c>
      <c r="O120" s="1286" t="s">
        <v>1655</v>
      </c>
    </row>
    <row r="121" spans="3:15" ht="21.75" customHeight="1" x14ac:dyDescent="0.2">
      <c r="C121" s="1270"/>
      <c r="D121" s="1270"/>
      <c r="E121" s="1270"/>
      <c r="F121" s="1270"/>
      <c r="G121" s="1270"/>
      <c r="H121" s="1270"/>
      <c r="J121" s="1282" t="s">
        <v>2366</v>
      </c>
      <c r="K121" s="1286" t="s">
        <v>645</v>
      </c>
      <c r="L121" s="1285">
        <v>0</v>
      </c>
      <c r="M121" s="1285">
        <v>181</v>
      </c>
      <c r="N121" s="1285">
        <v>181</v>
      </c>
      <c r="O121" s="1286" t="s">
        <v>1656</v>
      </c>
    </row>
    <row r="122" spans="3:15" ht="21.75" customHeight="1" x14ac:dyDescent="0.2">
      <c r="C122" s="1270"/>
      <c r="D122" s="1270"/>
      <c r="E122" s="1270"/>
      <c r="F122" s="1270"/>
      <c r="G122" s="1270"/>
      <c r="H122" s="1270"/>
      <c r="J122" s="1289" t="s">
        <v>2367</v>
      </c>
      <c r="K122" s="1286" t="s">
        <v>645</v>
      </c>
      <c r="L122" s="1285">
        <v>0</v>
      </c>
      <c r="M122" s="1285">
        <v>379263.5</v>
      </c>
      <c r="N122" s="1285">
        <v>0</v>
      </c>
      <c r="O122" s="1286" t="s">
        <v>1657</v>
      </c>
    </row>
    <row r="123" spans="3:15" ht="21.75" customHeight="1" x14ac:dyDescent="0.2">
      <c r="C123" s="1270"/>
      <c r="D123" s="1270"/>
      <c r="E123" s="1270"/>
      <c r="F123" s="1270"/>
      <c r="G123" s="1270"/>
      <c r="H123" s="1270"/>
      <c r="J123" s="1271" t="s">
        <v>2368</v>
      </c>
      <c r="K123" s="1286" t="s">
        <v>645</v>
      </c>
      <c r="L123" s="1285">
        <v>0</v>
      </c>
      <c r="M123" s="1285">
        <v>1606.3</v>
      </c>
      <c r="N123" s="1285">
        <v>0</v>
      </c>
      <c r="O123" s="1286" t="s">
        <v>1658</v>
      </c>
    </row>
    <row r="124" spans="3:15" ht="21.75" customHeight="1" x14ac:dyDescent="0.2">
      <c r="C124" s="1270"/>
      <c r="D124" s="1270"/>
      <c r="E124" s="1270"/>
      <c r="F124" s="1270"/>
      <c r="G124" s="1270"/>
      <c r="H124" s="1270"/>
      <c r="J124" s="1282" t="s">
        <v>2369</v>
      </c>
      <c r="K124" s="1286" t="s">
        <v>656</v>
      </c>
      <c r="L124" s="1285">
        <v>0</v>
      </c>
      <c r="M124" s="1285">
        <v>7823.2</v>
      </c>
      <c r="N124" s="1285">
        <v>8502.6</v>
      </c>
      <c r="O124" s="1286" t="s">
        <v>1659</v>
      </c>
    </row>
    <row r="125" spans="3:15" ht="21.75" customHeight="1" x14ac:dyDescent="0.2">
      <c r="C125" s="1270"/>
      <c r="D125" s="1270"/>
      <c r="E125" s="1270"/>
      <c r="F125" s="1270"/>
      <c r="G125" s="1270"/>
      <c r="H125" s="1270"/>
      <c r="J125" s="1289" t="s">
        <v>2370</v>
      </c>
      <c r="K125" s="1286" t="s">
        <v>1571</v>
      </c>
      <c r="L125" s="1285">
        <v>0</v>
      </c>
      <c r="M125" s="1285">
        <v>254.4</v>
      </c>
      <c r="N125" s="1285">
        <v>254.4</v>
      </c>
      <c r="O125" s="1286" t="s">
        <v>1660</v>
      </c>
    </row>
    <row r="126" spans="3:15" ht="21.75" customHeight="1" x14ac:dyDescent="0.2">
      <c r="C126" s="1270"/>
      <c r="D126" s="1270"/>
      <c r="E126" s="1270"/>
      <c r="F126" s="1270"/>
      <c r="G126" s="1270"/>
      <c r="H126" s="1270"/>
      <c r="J126" s="1289" t="s">
        <v>1619</v>
      </c>
      <c r="K126" s="1286" t="s">
        <v>1571</v>
      </c>
      <c r="L126" s="1285">
        <v>160</v>
      </c>
      <c r="M126" s="1285">
        <v>3360</v>
      </c>
      <c r="N126" s="1285">
        <v>3360</v>
      </c>
      <c r="O126" s="1286" t="s">
        <v>1661</v>
      </c>
    </row>
    <row r="127" spans="3:15" ht="21.75" customHeight="1" x14ac:dyDescent="0.2">
      <c r="C127" s="1270"/>
      <c r="D127" s="1270"/>
      <c r="E127" s="1270"/>
      <c r="F127" s="1270"/>
      <c r="G127" s="1270"/>
      <c r="H127" s="1270"/>
      <c r="J127" s="1289"/>
      <c r="K127" s="1286"/>
      <c r="L127" s="1285"/>
      <c r="M127" s="1285"/>
      <c r="N127" s="1285"/>
      <c r="O127" s="1286"/>
    </row>
    <row r="128" spans="3:15" ht="21.75" customHeight="1" x14ac:dyDescent="0.2">
      <c r="C128" s="1270"/>
      <c r="D128" s="1270"/>
      <c r="E128" s="1270"/>
      <c r="F128" s="1270"/>
      <c r="G128" s="1270"/>
      <c r="H128" s="1270"/>
      <c r="J128" s="1289"/>
      <c r="K128" s="1286"/>
      <c r="L128" s="1285"/>
      <c r="M128" s="1285"/>
      <c r="N128" s="1285"/>
      <c r="O128" s="1286"/>
    </row>
    <row r="129" spans="3:15" ht="21.75" customHeight="1" x14ac:dyDescent="0.2">
      <c r="C129" s="1270"/>
      <c r="D129" s="1270"/>
      <c r="E129" s="1270"/>
      <c r="F129" s="1270"/>
      <c r="G129" s="1270"/>
      <c r="H129" s="1270"/>
      <c r="J129" s="1289"/>
      <c r="K129" s="1286"/>
      <c r="L129" s="1285"/>
      <c r="M129" s="1285"/>
      <c r="N129" s="1285"/>
      <c r="O129" s="1286"/>
    </row>
    <row r="130" spans="3:15" ht="21.75" customHeight="1" x14ac:dyDescent="0.2">
      <c r="C130" s="1270"/>
      <c r="D130" s="1270"/>
      <c r="E130" s="1270"/>
      <c r="F130" s="1270"/>
      <c r="G130" s="1270"/>
      <c r="H130" s="1270"/>
      <c r="J130" s="1289"/>
      <c r="K130" s="1286"/>
      <c r="L130" s="1285"/>
      <c r="M130" s="1285"/>
      <c r="N130" s="1285"/>
      <c r="O130" s="1286"/>
    </row>
    <row r="131" spans="3:15" ht="21.75" customHeight="1" x14ac:dyDescent="0.2">
      <c r="J131" s="1289"/>
      <c r="K131" s="1286"/>
      <c r="L131" s="1285"/>
      <c r="M131" s="1285"/>
      <c r="N131" s="1285"/>
      <c r="O131" s="1286"/>
    </row>
    <row r="132" spans="3:15" ht="21.75" customHeight="1" x14ac:dyDescent="0.2">
      <c r="J132" s="1289"/>
      <c r="K132" s="1286"/>
      <c r="L132" s="1285"/>
      <c r="M132" s="1285"/>
      <c r="N132" s="1285"/>
      <c r="O132" s="1284"/>
    </row>
    <row r="133" spans="3:15" ht="21.75" customHeight="1" x14ac:dyDescent="0.2">
      <c r="J133" s="1323" t="s">
        <v>145</v>
      </c>
      <c r="K133" s="1321"/>
      <c r="L133" s="1320">
        <f>SUM(L2:L132)</f>
        <v>3436941.1</v>
      </c>
      <c r="M133" s="1320">
        <f>SUM(M2:M132)</f>
        <v>4073492.1999999997</v>
      </c>
      <c r="N133" s="1320">
        <f>SUM(N2:N132)</f>
        <v>3424142.9</v>
      </c>
      <c r="O133" s="1324"/>
    </row>
    <row r="134" spans="3:15" ht="21.75" customHeight="1" x14ac:dyDescent="0.2"/>
    <row r="135" spans="3:15" ht="21.75" customHeight="1" x14ac:dyDescent="0.2"/>
    <row r="136" spans="3:15" ht="21.75" customHeight="1" x14ac:dyDescent="0.2"/>
    <row r="137" spans="3:15" ht="21.75" customHeight="1" x14ac:dyDescent="0.2"/>
    <row r="138" spans="3:15" ht="21.75" customHeight="1" x14ac:dyDescent="0.2"/>
    <row r="139" spans="3:15" ht="21.75" customHeight="1" x14ac:dyDescent="0.2"/>
    <row r="140" spans="3:15" ht="21.75" customHeight="1" x14ac:dyDescent="0.2"/>
  </sheetData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Header>&amp;C&amp;"Times New Roman,Félkövér"Az Önkormányzat többéves kötelezettség-vállalásainak teljesítése&amp;R&amp;"Times New Roman,Félkövér"rendelet
7. melléklet
e Ft-ban</oddHeader>
    <oddFooter>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2.75" x14ac:dyDescent="0.2"/>
  <cols>
    <col min="1" max="1" width="61.7109375" style="1090" customWidth="1"/>
    <col min="2" max="2" width="6.140625" style="1090" bestFit="1" customWidth="1"/>
    <col min="3" max="3" width="10.140625" style="1090" bestFit="1" customWidth="1"/>
    <col min="4" max="9" width="12.7109375" style="1090" customWidth="1"/>
    <col min="10" max="234" width="9.140625" style="1090"/>
    <col min="235" max="235" width="32.85546875" style="1090" customWidth="1"/>
    <col min="236" max="236" width="9.7109375" style="1090" customWidth="1"/>
    <col min="237" max="237" width="10.140625" style="1090" customWidth="1"/>
    <col min="238" max="238" width="9.140625" style="1090" customWidth="1"/>
    <col min="239" max="239" width="10" style="1090" customWidth="1"/>
    <col min="240" max="240" width="9.85546875" style="1090" customWidth="1"/>
    <col min="241" max="241" width="9.140625" style="1090" customWidth="1"/>
    <col min="242" max="242" width="9.5703125" style="1090" customWidth="1"/>
    <col min="243" max="243" width="9.7109375" style="1090" customWidth="1"/>
    <col min="244" max="244" width="9.5703125" style="1090" bestFit="1" customWidth="1"/>
    <col min="245" max="245" width="10.5703125" style="1090" customWidth="1"/>
    <col min="246" max="246" width="9.85546875" style="1090" customWidth="1"/>
    <col min="247" max="247" width="9.140625" style="1090"/>
    <col min="248" max="248" width="10" style="1090" customWidth="1"/>
    <col min="249" max="249" width="10.140625" style="1090" customWidth="1"/>
    <col min="250" max="250" width="9.140625" style="1090"/>
    <col min="251" max="251" width="10" style="1090" customWidth="1"/>
    <col min="252" max="252" width="9.7109375" style="1090" customWidth="1"/>
    <col min="253" max="253" width="11.28515625" style="1090" customWidth="1"/>
    <col min="254" max="254" width="9.7109375" style="1090" customWidth="1"/>
    <col min="255" max="255" width="9.85546875" style="1090" customWidth="1"/>
    <col min="256" max="256" width="9.140625" style="1090"/>
    <col min="257" max="257" width="9.85546875" style="1090" customWidth="1"/>
    <col min="258" max="258" width="9.5703125" style="1090" customWidth="1"/>
    <col min="259" max="259" width="9.140625" style="1090"/>
    <col min="260" max="260" width="10.140625" style="1090" customWidth="1"/>
    <col min="261" max="261" width="9.5703125" style="1090" customWidth="1"/>
    <col min="262" max="262" width="9.140625" style="1090"/>
    <col min="263" max="264" width="9.85546875" style="1090" customWidth="1"/>
    <col min="265" max="490" width="9.140625" style="1090"/>
    <col min="491" max="491" width="32.85546875" style="1090" customWidth="1"/>
    <col min="492" max="492" width="9.7109375" style="1090" customWidth="1"/>
    <col min="493" max="493" width="10.140625" style="1090" customWidth="1"/>
    <col min="494" max="494" width="9.140625" style="1090" customWidth="1"/>
    <col min="495" max="495" width="10" style="1090" customWidth="1"/>
    <col min="496" max="496" width="9.85546875" style="1090" customWidth="1"/>
    <col min="497" max="497" width="9.140625" style="1090" customWidth="1"/>
    <col min="498" max="498" width="9.5703125" style="1090" customWidth="1"/>
    <col min="499" max="499" width="9.7109375" style="1090" customWidth="1"/>
    <col min="500" max="500" width="9.5703125" style="1090" bestFit="1" customWidth="1"/>
    <col min="501" max="501" width="10.5703125" style="1090" customWidth="1"/>
    <col min="502" max="502" width="9.85546875" style="1090" customWidth="1"/>
    <col min="503" max="503" width="9.140625" style="1090"/>
    <col min="504" max="504" width="10" style="1090" customWidth="1"/>
    <col min="505" max="505" width="10.140625" style="1090" customWidth="1"/>
    <col min="506" max="506" width="9.140625" style="1090"/>
    <col min="507" max="507" width="10" style="1090" customWidth="1"/>
    <col min="508" max="508" width="9.7109375" style="1090" customWidth="1"/>
    <col min="509" max="509" width="11.28515625" style="1090" customWidth="1"/>
    <col min="510" max="510" width="9.7109375" style="1090" customWidth="1"/>
    <col min="511" max="511" width="9.85546875" style="1090" customWidth="1"/>
    <col min="512" max="512" width="9.140625" style="1090"/>
    <col min="513" max="513" width="9.85546875" style="1090" customWidth="1"/>
    <col min="514" max="514" width="9.5703125" style="1090" customWidth="1"/>
    <col min="515" max="515" width="9.140625" style="1090"/>
    <col min="516" max="516" width="10.140625" style="1090" customWidth="1"/>
    <col min="517" max="517" width="9.5703125" style="1090" customWidth="1"/>
    <col min="518" max="518" width="9.140625" style="1090"/>
    <col min="519" max="520" width="9.85546875" style="1090" customWidth="1"/>
    <col min="521" max="746" width="9.140625" style="1090"/>
    <col min="747" max="747" width="32.85546875" style="1090" customWidth="1"/>
    <col min="748" max="748" width="9.7109375" style="1090" customWidth="1"/>
    <col min="749" max="749" width="10.140625" style="1090" customWidth="1"/>
    <col min="750" max="750" width="9.140625" style="1090" customWidth="1"/>
    <col min="751" max="751" width="10" style="1090" customWidth="1"/>
    <col min="752" max="752" width="9.85546875" style="1090" customWidth="1"/>
    <col min="753" max="753" width="9.140625" style="1090" customWidth="1"/>
    <col min="754" max="754" width="9.5703125" style="1090" customWidth="1"/>
    <col min="755" max="755" width="9.7109375" style="1090" customWidth="1"/>
    <col min="756" max="756" width="9.5703125" style="1090" bestFit="1" customWidth="1"/>
    <col min="757" max="757" width="10.5703125" style="1090" customWidth="1"/>
    <col min="758" max="758" width="9.85546875" style="1090" customWidth="1"/>
    <col min="759" max="759" width="9.140625" style="1090"/>
    <col min="760" max="760" width="10" style="1090" customWidth="1"/>
    <col min="761" max="761" width="10.140625" style="1090" customWidth="1"/>
    <col min="762" max="762" width="9.140625" style="1090"/>
    <col min="763" max="763" width="10" style="1090" customWidth="1"/>
    <col min="764" max="764" width="9.7109375" style="1090" customWidth="1"/>
    <col min="765" max="765" width="11.28515625" style="1090" customWidth="1"/>
    <col min="766" max="766" width="9.7109375" style="1090" customWidth="1"/>
    <col min="767" max="767" width="9.85546875" style="1090" customWidth="1"/>
    <col min="768" max="768" width="9.140625" style="1090"/>
    <col min="769" max="769" width="9.85546875" style="1090" customWidth="1"/>
    <col min="770" max="770" width="9.5703125" style="1090" customWidth="1"/>
    <col min="771" max="771" width="9.140625" style="1090"/>
    <col min="772" max="772" width="10.140625" style="1090" customWidth="1"/>
    <col min="773" max="773" width="9.5703125" style="1090" customWidth="1"/>
    <col min="774" max="774" width="9.140625" style="1090"/>
    <col min="775" max="776" width="9.85546875" style="1090" customWidth="1"/>
    <col min="777" max="1002" width="9.140625" style="1090"/>
    <col min="1003" max="1003" width="32.85546875" style="1090" customWidth="1"/>
    <col min="1004" max="1004" width="9.7109375" style="1090" customWidth="1"/>
    <col min="1005" max="1005" width="10.140625" style="1090" customWidth="1"/>
    <col min="1006" max="1006" width="9.140625" style="1090" customWidth="1"/>
    <col min="1007" max="1007" width="10" style="1090" customWidth="1"/>
    <col min="1008" max="1008" width="9.85546875" style="1090" customWidth="1"/>
    <col min="1009" max="1009" width="9.140625" style="1090" customWidth="1"/>
    <col min="1010" max="1010" width="9.5703125" style="1090" customWidth="1"/>
    <col min="1011" max="1011" width="9.7109375" style="1090" customWidth="1"/>
    <col min="1012" max="1012" width="9.5703125" style="1090" bestFit="1" customWidth="1"/>
    <col min="1013" max="1013" width="10.5703125" style="1090" customWidth="1"/>
    <col min="1014" max="1014" width="9.85546875" style="1090" customWidth="1"/>
    <col min="1015" max="1015" width="9.140625" style="1090"/>
    <col min="1016" max="1016" width="10" style="1090" customWidth="1"/>
    <col min="1017" max="1017" width="10.140625" style="1090" customWidth="1"/>
    <col min="1018" max="1018" width="9.140625" style="1090"/>
    <col min="1019" max="1019" width="10" style="1090" customWidth="1"/>
    <col min="1020" max="1020" width="9.7109375" style="1090" customWidth="1"/>
    <col min="1021" max="1021" width="11.28515625" style="1090" customWidth="1"/>
    <col min="1022" max="1022" width="9.7109375" style="1090" customWidth="1"/>
    <col min="1023" max="1023" width="9.85546875" style="1090" customWidth="1"/>
    <col min="1024" max="1024" width="9.140625" style="1090"/>
    <col min="1025" max="1025" width="9.85546875" style="1090" customWidth="1"/>
    <col min="1026" max="1026" width="9.5703125" style="1090" customWidth="1"/>
    <col min="1027" max="1027" width="9.140625" style="1090"/>
    <col min="1028" max="1028" width="10.140625" style="1090" customWidth="1"/>
    <col min="1029" max="1029" width="9.5703125" style="1090" customWidth="1"/>
    <col min="1030" max="1030" width="9.140625" style="1090"/>
    <col min="1031" max="1032" width="9.85546875" style="1090" customWidth="1"/>
    <col min="1033" max="1258" width="9.140625" style="1090"/>
    <col min="1259" max="1259" width="32.85546875" style="1090" customWidth="1"/>
    <col min="1260" max="1260" width="9.7109375" style="1090" customWidth="1"/>
    <col min="1261" max="1261" width="10.140625" style="1090" customWidth="1"/>
    <col min="1262" max="1262" width="9.140625" style="1090" customWidth="1"/>
    <col min="1263" max="1263" width="10" style="1090" customWidth="1"/>
    <col min="1264" max="1264" width="9.85546875" style="1090" customWidth="1"/>
    <col min="1265" max="1265" width="9.140625" style="1090" customWidth="1"/>
    <col min="1266" max="1266" width="9.5703125" style="1090" customWidth="1"/>
    <col min="1267" max="1267" width="9.7109375" style="1090" customWidth="1"/>
    <col min="1268" max="1268" width="9.5703125" style="1090" bestFit="1" customWidth="1"/>
    <col min="1269" max="1269" width="10.5703125" style="1090" customWidth="1"/>
    <col min="1270" max="1270" width="9.85546875" style="1090" customWidth="1"/>
    <col min="1271" max="1271" width="9.140625" style="1090"/>
    <col min="1272" max="1272" width="10" style="1090" customWidth="1"/>
    <col min="1273" max="1273" width="10.140625" style="1090" customWidth="1"/>
    <col min="1274" max="1274" width="9.140625" style="1090"/>
    <col min="1275" max="1275" width="10" style="1090" customWidth="1"/>
    <col min="1276" max="1276" width="9.7109375" style="1090" customWidth="1"/>
    <col min="1277" max="1277" width="11.28515625" style="1090" customWidth="1"/>
    <col min="1278" max="1278" width="9.7109375" style="1090" customWidth="1"/>
    <col min="1279" max="1279" width="9.85546875" style="1090" customWidth="1"/>
    <col min="1280" max="1280" width="9.140625" style="1090"/>
    <col min="1281" max="1281" width="9.85546875" style="1090" customWidth="1"/>
    <col min="1282" max="1282" width="9.5703125" style="1090" customWidth="1"/>
    <col min="1283" max="1283" width="9.140625" style="1090"/>
    <col min="1284" max="1284" width="10.140625" style="1090" customWidth="1"/>
    <col min="1285" max="1285" width="9.5703125" style="1090" customWidth="1"/>
    <col min="1286" max="1286" width="9.140625" style="1090"/>
    <col min="1287" max="1288" width="9.85546875" style="1090" customWidth="1"/>
    <col min="1289" max="1514" width="9.140625" style="1090"/>
    <col min="1515" max="1515" width="32.85546875" style="1090" customWidth="1"/>
    <col min="1516" max="1516" width="9.7109375" style="1090" customWidth="1"/>
    <col min="1517" max="1517" width="10.140625" style="1090" customWidth="1"/>
    <col min="1518" max="1518" width="9.140625" style="1090" customWidth="1"/>
    <col min="1519" max="1519" width="10" style="1090" customWidth="1"/>
    <col min="1520" max="1520" width="9.85546875" style="1090" customWidth="1"/>
    <col min="1521" max="1521" width="9.140625" style="1090" customWidth="1"/>
    <col min="1522" max="1522" width="9.5703125" style="1090" customWidth="1"/>
    <col min="1523" max="1523" width="9.7109375" style="1090" customWidth="1"/>
    <col min="1524" max="1524" width="9.5703125" style="1090" bestFit="1" customWidth="1"/>
    <col min="1525" max="1525" width="10.5703125" style="1090" customWidth="1"/>
    <col min="1526" max="1526" width="9.85546875" style="1090" customWidth="1"/>
    <col min="1527" max="1527" width="9.140625" style="1090"/>
    <col min="1528" max="1528" width="10" style="1090" customWidth="1"/>
    <col min="1529" max="1529" width="10.140625" style="1090" customWidth="1"/>
    <col min="1530" max="1530" width="9.140625" style="1090"/>
    <col min="1531" max="1531" width="10" style="1090" customWidth="1"/>
    <col min="1532" max="1532" width="9.7109375" style="1090" customWidth="1"/>
    <col min="1533" max="1533" width="11.28515625" style="1090" customWidth="1"/>
    <col min="1534" max="1534" width="9.7109375" style="1090" customWidth="1"/>
    <col min="1535" max="1535" width="9.85546875" style="1090" customWidth="1"/>
    <col min="1536" max="1536" width="9.140625" style="1090"/>
    <col min="1537" max="1537" width="9.85546875" style="1090" customWidth="1"/>
    <col min="1538" max="1538" width="9.5703125" style="1090" customWidth="1"/>
    <col min="1539" max="1539" width="9.140625" style="1090"/>
    <col min="1540" max="1540" width="10.140625" style="1090" customWidth="1"/>
    <col min="1541" max="1541" width="9.5703125" style="1090" customWidth="1"/>
    <col min="1542" max="1542" width="9.140625" style="1090"/>
    <col min="1543" max="1544" width="9.85546875" style="1090" customWidth="1"/>
    <col min="1545" max="1770" width="9.140625" style="1090"/>
    <col min="1771" max="1771" width="32.85546875" style="1090" customWidth="1"/>
    <col min="1772" max="1772" width="9.7109375" style="1090" customWidth="1"/>
    <col min="1773" max="1773" width="10.140625" style="1090" customWidth="1"/>
    <col min="1774" max="1774" width="9.140625" style="1090" customWidth="1"/>
    <col min="1775" max="1775" width="10" style="1090" customWidth="1"/>
    <col min="1776" max="1776" width="9.85546875" style="1090" customWidth="1"/>
    <col min="1777" max="1777" width="9.140625" style="1090" customWidth="1"/>
    <col min="1778" max="1778" width="9.5703125" style="1090" customWidth="1"/>
    <col min="1779" max="1779" width="9.7109375" style="1090" customWidth="1"/>
    <col min="1780" max="1780" width="9.5703125" style="1090" bestFit="1" customWidth="1"/>
    <col min="1781" max="1781" width="10.5703125" style="1090" customWidth="1"/>
    <col min="1782" max="1782" width="9.85546875" style="1090" customWidth="1"/>
    <col min="1783" max="1783" width="9.140625" style="1090"/>
    <col min="1784" max="1784" width="10" style="1090" customWidth="1"/>
    <col min="1785" max="1785" width="10.140625" style="1090" customWidth="1"/>
    <col min="1786" max="1786" width="9.140625" style="1090"/>
    <col min="1787" max="1787" width="10" style="1090" customWidth="1"/>
    <col min="1788" max="1788" width="9.7109375" style="1090" customWidth="1"/>
    <col min="1789" max="1789" width="11.28515625" style="1090" customWidth="1"/>
    <col min="1790" max="1790" width="9.7109375" style="1090" customWidth="1"/>
    <col min="1791" max="1791" width="9.85546875" style="1090" customWidth="1"/>
    <col min="1792" max="1792" width="9.140625" style="1090"/>
    <col min="1793" max="1793" width="9.85546875" style="1090" customWidth="1"/>
    <col min="1794" max="1794" width="9.5703125" style="1090" customWidth="1"/>
    <col min="1795" max="1795" width="9.140625" style="1090"/>
    <col min="1796" max="1796" width="10.140625" style="1090" customWidth="1"/>
    <col min="1797" max="1797" width="9.5703125" style="1090" customWidth="1"/>
    <col min="1798" max="1798" width="9.140625" style="1090"/>
    <col min="1799" max="1800" width="9.85546875" style="1090" customWidth="1"/>
    <col min="1801" max="2026" width="9.140625" style="1090"/>
    <col min="2027" max="2027" width="32.85546875" style="1090" customWidth="1"/>
    <col min="2028" max="2028" width="9.7109375" style="1090" customWidth="1"/>
    <col min="2029" max="2029" width="10.140625" style="1090" customWidth="1"/>
    <col min="2030" max="2030" width="9.140625" style="1090" customWidth="1"/>
    <col min="2031" max="2031" width="10" style="1090" customWidth="1"/>
    <col min="2032" max="2032" width="9.85546875" style="1090" customWidth="1"/>
    <col min="2033" max="2033" width="9.140625" style="1090" customWidth="1"/>
    <col min="2034" max="2034" width="9.5703125" style="1090" customWidth="1"/>
    <col min="2035" max="2035" width="9.7109375" style="1090" customWidth="1"/>
    <col min="2036" max="2036" width="9.5703125" style="1090" bestFit="1" customWidth="1"/>
    <col min="2037" max="2037" width="10.5703125" style="1090" customWidth="1"/>
    <col min="2038" max="2038" width="9.85546875" style="1090" customWidth="1"/>
    <col min="2039" max="2039" width="9.140625" style="1090"/>
    <col min="2040" max="2040" width="10" style="1090" customWidth="1"/>
    <col min="2041" max="2041" width="10.140625" style="1090" customWidth="1"/>
    <col min="2042" max="2042" width="9.140625" style="1090"/>
    <col min="2043" max="2043" width="10" style="1090" customWidth="1"/>
    <col min="2044" max="2044" width="9.7109375" style="1090" customWidth="1"/>
    <col min="2045" max="2045" width="11.28515625" style="1090" customWidth="1"/>
    <col min="2046" max="2046" width="9.7109375" style="1090" customWidth="1"/>
    <col min="2047" max="2047" width="9.85546875" style="1090" customWidth="1"/>
    <col min="2048" max="2048" width="9.140625" style="1090"/>
    <col min="2049" max="2049" width="9.85546875" style="1090" customWidth="1"/>
    <col min="2050" max="2050" width="9.5703125" style="1090" customWidth="1"/>
    <col min="2051" max="2051" width="9.140625" style="1090"/>
    <col min="2052" max="2052" width="10.140625" style="1090" customWidth="1"/>
    <col min="2053" max="2053" width="9.5703125" style="1090" customWidth="1"/>
    <col min="2054" max="2054" width="9.140625" style="1090"/>
    <col min="2055" max="2056" width="9.85546875" style="1090" customWidth="1"/>
    <col min="2057" max="2282" width="9.140625" style="1090"/>
    <col min="2283" max="2283" width="32.85546875" style="1090" customWidth="1"/>
    <col min="2284" max="2284" width="9.7109375" style="1090" customWidth="1"/>
    <col min="2285" max="2285" width="10.140625" style="1090" customWidth="1"/>
    <col min="2286" max="2286" width="9.140625" style="1090" customWidth="1"/>
    <col min="2287" max="2287" width="10" style="1090" customWidth="1"/>
    <col min="2288" max="2288" width="9.85546875" style="1090" customWidth="1"/>
    <col min="2289" max="2289" width="9.140625" style="1090" customWidth="1"/>
    <col min="2290" max="2290" width="9.5703125" style="1090" customWidth="1"/>
    <col min="2291" max="2291" width="9.7109375" style="1090" customWidth="1"/>
    <col min="2292" max="2292" width="9.5703125" style="1090" bestFit="1" customWidth="1"/>
    <col min="2293" max="2293" width="10.5703125" style="1090" customWidth="1"/>
    <col min="2294" max="2294" width="9.85546875" style="1090" customWidth="1"/>
    <col min="2295" max="2295" width="9.140625" style="1090"/>
    <col min="2296" max="2296" width="10" style="1090" customWidth="1"/>
    <col min="2297" max="2297" width="10.140625" style="1090" customWidth="1"/>
    <col min="2298" max="2298" width="9.140625" style="1090"/>
    <col min="2299" max="2299" width="10" style="1090" customWidth="1"/>
    <col min="2300" max="2300" width="9.7109375" style="1090" customWidth="1"/>
    <col min="2301" max="2301" width="11.28515625" style="1090" customWidth="1"/>
    <col min="2302" max="2302" width="9.7109375" style="1090" customWidth="1"/>
    <col min="2303" max="2303" width="9.85546875" style="1090" customWidth="1"/>
    <col min="2304" max="2304" width="9.140625" style="1090"/>
    <col min="2305" max="2305" width="9.85546875" style="1090" customWidth="1"/>
    <col min="2306" max="2306" width="9.5703125" style="1090" customWidth="1"/>
    <col min="2307" max="2307" width="9.140625" style="1090"/>
    <col min="2308" max="2308" width="10.140625" style="1090" customWidth="1"/>
    <col min="2309" max="2309" width="9.5703125" style="1090" customWidth="1"/>
    <col min="2310" max="2310" width="9.140625" style="1090"/>
    <col min="2311" max="2312" width="9.85546875" style="1090" customWidth="1"/>
    <col min="2313" max="2538" width="9.140625" style="1090"/>
    <col min="2539" max="2539" width="32.85546875" style="1090" customWidth="1"/>
    <col min="2540" max="2540" width="9.7109375" style="1090" customWidth="1"/>
    <col min="2541" max="2541" width="10.140625" style="1090" customWidth="1"/>
    <col min="2542" max="2542" width="9.140625" style="1090" customWidth="1"/>
    <col min="2543" max="2543" width="10" style="1090" customWidth="1"/>
    <col min="2544" max="2544" width="9.85546875" style="1090" customWidth="1"/>
    <col min="2545" max="2545" width="9.140625" style="1090" customWidth="1"/>
    <col min="2546" max="2546" width="9.5703125" style="1090" customWidth="1"/>
    <col min="2547" max="2547" width="9.7109375" style="1090" customWidth="1"/>
    <col min="2548" max="2548" width="9.5703125" style="1090" bestFit="1" customWidth="1"/>
    <col min="2549" max="2549" width="10.5703125" style="1090" customWidth="1"/>
    <col min="2550" max="2550" width="9.85546875" style="1090" customWidth="1"/>
    <col min="2551" max="2551" width="9.140625" style="1090"/>
    <col min="2552" max="2552" width="10" style="1090" customWidth="1"/>
    <col min="2553" max="2553" width="10.140625" style="1090" customWidth="1"/>
    <col min="2554" max="2554" width="9.140625" style="1090"/>
    <col min="2555" max="2555" width="10" style="1090" customWidth="1"/>
    <col min="2556" max="2556" width="9.7109375" style="1090" customWidth="1"/>
    <col min="2557" max="2557" width="11.28515625" style="1090" customWidth="1"/>
    <col min="2558" max="2558" width="9.7109375" style="1090" customWidth="1"/>
    <col min="2559" max="2559" width="9.85546875" style="1090" customWidth="1"/>
    <col min="2560" max="2560" width="9.140625" style="1090"/>
    <col min="2561" max="2561" width="9.85546875" style="1090" customWidth="1"/>
    <col min="2562" max="2562" width="9.5703125" style="1090" customWidth="1"/>
    <col min="2563" max="2563" width="9.140625" style="1090"/>
    <col min="2564" max="2564" width="10.140625" style="1090" customWidth="1"/>
    <col min="2565" max="2565" width="9.5703125" style="1090" customWidth="1"/>
    <col min="2566" max="2566" width="9.140625" style="1090"/>
    <col min="2567" max="2568" width="9.85546875" style="1090" customWidth="1"/>
    <col min="2569" max="2794" width="9.140625" style="1090"/>
    <col min="2795" max="2795" width="32.85546875" style="1090" customWidth="1"/>
    <col min="2796" max="2796" width="9.7109375" style="1090" customWidth="1"/>
    <col min="2797" max="2797" width="10.140625" style="1090" customWidth="1"/>
    <col min="2798" max="2798" width="9.140625" style="1090" customWidth="1"/>
    <col min="2799" max="2799" width="10" style="1090" customWidth="1"/>
    <col min="2800" max="2800" width="9.85546875" style="1090" customWidth="1"/>
    <col min="2801" max="2801" width="9.140625" style="1090" customWidth="1"/>
    <col min="2802" max="2802" width="9.5703125" style="1090" customWidth="1"/>
    <col min="2803" max="2803" width="9.7109375" style="1090" customWidth="1"/>
    <col min="2804" max="2804" width="9.5703125" style="1090" bestFit="1" customWidth="1"/>
    <col min="2805" max="2805" width="10.5703125" style="1090" customWidth="1"/>
    <col min="2806" max="2806" width="9.85546875" style="1090" customWidth="1"/>
    <col min="2807" max="2807" width="9.140625" style="1090"/>
    <col min="2808" max="2808" width="10" style="1090" customWidth="1"/>
    <col min="2809" max="2809" width="10.140625" style="1090" customWidth="1"/>
    <col min="2810" max="2810" width="9.140625" style="1090"/>
    <col min="2811" max="2811" width="10" style="1090" customWidth="1"/>
    <col min="2812" max="2812" width="9.7109375" style="1090" customWidth="1"/>
    <col min="2813" max="2813" width="11.28515625" style="1090" customWidth="1"/>
    <col min="2814" max="2814" width="9.7109375" style="1090" customWidth="1"/>
    <col min="2815" max="2815" width="9.85546875" style="1090" customWidth="1"/>
    <col min="2816" max="2816" width="9.140625" style="1090"/>
    <col min="2817" max="2817" width="9.85546875" style="1090" customWidth="1"/>
    <col min="2818" max="2818" width="9.5703125" style="1090" customWidth="1"/>
    <col min="2819" max="2819" width="9.140625" style="1090"/>
    <col min="2820" max="2820" width="10.140625" style="1090" customWidth="1"/>
    <col min="2821" max="2821" width="9.5703125" style="1090" customWidth="1"/>
    <col min="2822" max="2822" width="9.140625" style="1090"/>
    <col min="2823" max="2824" width="9.85546875" style="1090" customWidth="1"/>
    <col min="2825" max="3050" width="9.140625" style="1090"/>
    <col min="3051" max="3051" width="32.85546875" style="1090" customWidth="1"/>
    <col min="3052" max="3052" width="9.7109375" style="1090" customWidth="1"/>
    <col min="3053" max="3053" width="10.140625" style="1090" customWidth="1"/>
    <col min="3054" max="3054" width="9.140625" style="1090" customWidth="1"/>
    <col min="3055" max="3055" width="10" style="1090" customWidth="1"/>
    <col min="3056" max="3056" width="9.85546875" style="1090" customWidth="1"/>
    <col min="3057" max="3057" width="9.140625" style="1090" customWidth="1"/>
    <col min="3058" max="3058" width="9.5703125" style="1090" customWidth="1"/>
    <col min="3059" max="3059" width="9.7109375" style="1090" customWidth="1"/>
    <col min="3060" max="3060" width="9.5703125" style="1090" bestFit="1" customWidth="1"/>
    <col min="3061" max="3061" width="10.5703125" style="1090" customWidth="1"/>
    <col min="3062" max="3062" width="9.85546875" style="1090" customWidth="1"/>
    <col min="3063" max="3063" width="9.140625" style="1090"/>
    <col min="3064" max="3064" width="10" style="1090" customWidth="1"/>
    <col min="3065" max="3065" width="10.140625" style="1090" customWidth="1"/>
    <col min="3066" max="3066" width="9.140625" style="1090"/>
    <col min="3067" max="3067" width="10" style="1090" customWidth="1"/>
    <col min="3068" max="3068" width="9.7109375" style="1090" customWidth="1"/>
    <col min="3069" max="3069" width="11.28515625" style="1090" customWidth="1"/>
    <col min="3070" max="3070" width="9.7109375" style="1090" customWidth="1"/>
    <col min="3071" max="3071" width="9.85546875" style="1090" customWidth="1"/>
    <col min="3072" max="3072" width="9.140625" style="1090"/>
    <col min="3073" max="3073" width="9.85546875" style="1090" customWidth="1"/>
    <col min="3074" max="3074" width="9.5703125" style="1090" customWidth="1"/>
    <col min="3075" max="3075" width="9.140625" style="1090"/>
    <col min="3076" max="3076" width="10.140625" style="1090" customWidth="1"/>
    <col min="3077" max="3077" width="9.5703125" style="1090" customWidth="1"/>
    <col min="3078" max="3078" width="9.140625" style="1090"/>
    <col min="3079" max="3080" width="9.85546875" style="1090" customWidth="1"/>
    <col min="3081" max="3306" width="9.140625" style="1090"/>
    <col min="3307" max="3307" width="32.85546875" style="1090" customWidth="1"/>
    <col min="3308" max="3308" width="9.7109375" style="1090" customWidth="1"/>
    <col min="3309" max="3309" width="10.140625" style="1090" customWidth="1"/>
    <col min="3310" max="3310" width="9.140625" style="1090" customWidth="1"/>
    <col min="3311" max="3311" width="10" style="1090" customWidth="1"/>
    <col min="3312" max="3312" width="9.85546875" style="1090" customWidth="1"/>
    <col min="3313" max="3313" width="9.140625" style="1090" customWidth="1"/>
    <col min="3314" max="3314" width="9.5703125" style="1090" customWidth="1"/>
    <col min="3315" max="3315" width="9.7109375" style="1090" customWidth="1"/>
    <col min="3316" max="3316" width="9.5703125" style="1090" bestFit="1" customWidth="1"/>
    <col min="3317" max="3317" width="10.5703125" style="1090" customWidth="1"/>
    <col min="3318" max="3318" width="9.85546875" style="1090" customWidth="1"/>
    <col min="3319" max="3319" width="9.140625" style="1090"/>
    <col min="3320" max="3320" width="10" style="1090" customWidth="1"/>
    <col min="3321" max="3321" width="10.140625" style="1090" customWidth="1"/>
    <col min="3322" max="3322" width="9.140625" style="1090"/>
    <col min="3323" max="3323" width="10" style="1090" customWidth="1"/>
    <col min="3324" max="3324" width="9.7109375" style="1090" customWidth="1"/>
    <col min="3325" max="3325" width="11.28515625" style="1090" customWidth="1"/>
    <col min="3326" max="3326" width="9.7109375" style="1090" customWidth="1"/>
    <col min="3327" max="3327" width="9.85546875" style="1090" customWidth="1"/>
    <col min="3328" max="3328" width="9.140625" style="1090"/>
    <col min="3329" max="3329" width="9.85546875" style="1090" customWidth="1"/>
    <col min="3330" max="3330" width="9.5703125" style="1090" customWidth="1"/>
    <col min="3331" max="3331" width="9.140625" style="1090"/>
    <col min="3332" max="3332" width="10.140625" style="1090" customWidth="1"/>
    <col min="3333" max="3333" width="9.5703125" style="1090" customWidth="1"/>
    <col min="3334" max="3334" width="9.140625" style="1090"/>
    <col min="3335" max="3336" width="9.85546875" style="1090" customWidth="1"/>
    <col min="3337" max="3562" width="9.140625" style="1090"/>
    <col min="3563" max="3563" width="32.85546875" style="1090" customWidth="1"/>
    <col min="3564" max="3564" width="9.7109375" style="1090" customWidth="1"/>
    <col min="3565" max="3565" width="10.140625" style="1090" customWidth="1"/>
    <col min="3566" max="3566" width="9.140625" style="1090" customWidth="1"/>
    <col min="3567" max="3567" width="10" style="1090" customWidth="1"/>
    <col min="3568" max="3568" width="9.85546875" style="1090" customWidth="1"/>
    <col min="3569" max="3569" width="9.140625" style="1090" customWidth="1"/>
    <col min="3570" max="3570" width="9.5703125" style="1090" customWidth="1"/>
    <col min="3571" max="3571" width="9.7109375" style="1090" customWidth="1"/>
    <col min="3572" max="3572" width="9.5703125" style="1090" bestFit="1" customWidth="1"/>
    <col min="3573" max="3573" width="10.5703125" style="1090" customWidth="1"/>
    <col min="3574" max="3574" width="9.85546875" style="1090" customWidth="1"/>
    <col min="3575" max="3575" width="9.140625" style="1090"/>
    <col min="3576" max="3576" width="10" style="1090" customWidth="1"/>
    <col min="3577" max="3577" width="10.140625" style="1090" customWidth="1"/>
    <col min="3578" max="3578" width="9.140625" style="1090"/>
    <col min="3579" max="3579" width="10" style="1090" customWidth="1"/>
    <col min="3580" max="3580" width="9.7109375" style="1090" customWidth="1"/>
    <col min="3581" max="3581" width="11.28515625" style="1090" customWidth="1"/>
    <col min="3582" max="3582" width="9.7109375" style="1090" customWidth="1"/>
    <col min="3583" max="3583" width="9.85546875" style="1090" customWidth="1"/>
    <col min="3584" max="3584" width="9.140625" style="1090"/>
    <col min="3585" max="3585" width="9.85546875" style="1090" customWidth="1"/>
    <col min="3586" max="3586" width="9.5703125" style="1090" customWidth="1"/>
    <col min="3587" max="3587" width="9.140625" style="1090"/>
    <col min="3588" max="3588" width="10.140625" style="1090" customWidth="1"/>
    <col min="3589" max="3589" width="9.5703125" style="1090" customWidth="1"/>
    <col min="3590" max="3590" width="9.140625" style="1090"/>
    <col min="3591" max="3592" width="9.85546875" style="1090" customWidth="1"/>
    <col min="3593" max="3818" width="9.140625" style="1090"/>
    <col min="3819" max="3819" width="32.85546875" style="1090" customWidth="1"/>
    <col min="3820" max="3820" width="9.7109375" style="1090" customWidth="1"/>
    <col min="3821" max="3821" width="10.140625" style="1090" customWidth="1"/>
    <col min="3822" max="3822" width="9.140625" style="1090" customWidth="1"/>
    <col min="3823" max="3823" width="10" style="1090" customWidth="1"/>
    <col min="3824" max="3824" width="9.85546875" style="1090" customWidth="1"/>
    <col min="3825" max="3825" width="9.140625" style="1090" customWidth="1"/>
    <col min="3826" max="3826" width="9.5703125" style="1090" customWidth="1"/>
    <col min="3827" max="3827" width="9.7109375" style="1090" customWidth="1"/>
    <col min="3828" max="3828" width="9.5703125" style="1090" bestFit="1" customWidth="1"/>
    <col min="3829" max="3829" width="10.5703125" style="1090" customWidth="1"/>
    <col min="3830" max="3830" width="9.85546875" style="1090" customWidth="1"/>
    <col min="3831" max="3831" width="9.140625" style="1090"/>
    <col min="3832" max="3832" width="10" style="1090" customWidth="1"/>
    <col min="3833" max="3833" width="10.140625" style="1090" customWidth="1"/>
    <col min="3834" max="3834" width="9.140625" style="1090"/>
    <col min="3835" max="3835" width="10" style="1090" customWidth="1"/>
    <col min="3836" max="3836" width="9.7109375" style="1090" customWidth="1"/>
    <col min="3837" max="3837" width="11.28515625" style="1090" customWidth="1"/>
    <col min="3838" max="3838" width="9.7109375" style="1090" customWidth="1"/>
    <col min="3839" max="3839" width="9.85546875" style="1090" customWidth="1"/>
    <col min="3840" max="3840" width="9.140625" style="1090"/>
    <col min="3841" max="3841" width="9.85546875" style="1090" customWidth="1"/>
    <col min="3842" max="3842" width="9.5703125" style="1090" customWidth="1"/>
    <col min="3843" max="3843" width="9.140625" style="1090"/>
    <col min="3844" max="3844" width="10.140625" style="1090" customWidth="1"/>
    <col min="3845" max="3845" width="9.5703125" style="1090" customWidth="1"/>
    <col min="3846" max="3846" width="9.140625" style="1090"/>
    <col min="3847" max="3848" width="9.85546875" style="1090" customWidth="1"/>
    <col min="3849" max="4074" width="9.140625" style="1090"/>
    <col min="4075" max="4075" width="32.85546875" style="1090" customWidth="1"/>
    <col min="4076" max="4076" width="9.7109375" style="1090" customWidth="1"/>
    <col min="4077" max="4077" width="10.140625" style="1090" customWidth="1"/>
    <col min="4078" max="4078" width="9.140625" style="1090" customWidth="1"/>
    <col min="4079" max="4079" width="10" style="1090" customWidth="1"/>
    <col min="4080" max="4080" width="9.85546875" style="1090" customWidth="1"/>
    <col min="4081" max="4081" width="9.140625" style="1090" customWidth="1"/>
    <col min="4082" max="4082" width="9.5703125" style="1090" customWidth="1"/>
    <col min="4083" max="4083" width="9.7109375" style="1090" customWidth="1"/>
    <col min="4084" max="4084" width="9.5703125" style="1090" bestFit="1" customWidth="1"/>
    <col min="4085" max="4085" width="10.5703125" style="1090" customWidth="1"/>
    <col min="4086" max="4086" width="9.85546875" style="1090" customWidth="1"/>
    <col min="4087" max="4087" width="9.140625" style="1090"/>
    <col min="4088" max="4088" width="10" style="1090" customWidth="1"/>
    <col min="4089" max="4089" width="10.140625" style="1090" customWidth="1"/>
    <col min="4090" max="4090" width="9.140625" style="1090"/>
    <col min="4091" max="4091" width="10" style="1090" customWidth="1"/>
    <col min="4092" max="4092" width="9.7109375" style="1090" customWidth="1"/>
    <col min="4093" max="4093" width="11.28515625" style="1090" customWidth="1"/>
    <col min="4094" max="4094" width="9.7109375" style="1090" customWidth="1"/>
    <col min="4095" max="4095" width="9.85546875" style="1090" customWidth="1"/>
    <col min="4096" max="4096" width="9.140625" style="1090"/>
    <col min="4097" max="4097" width="9.85546875" style="1090" customWidth="1"/>
    <col min="4098" max="4098" width="9.5703125" style="1090" customWidth="1"/>
    <col min="4099" max="4099" width="9.140625" style="1090"/>
    <col min="4100" max="4100" width="10.140625" style="1090" customWidth="1"/>
    <col min="4101" max="4101" width="9.5703125" style="1090" customWidth="1"/>
    <col min="4102" max="4102" width="9.140625" style="1090"/>
    <col min="4103" max="4104" width="9.85546875" style="1090" customWidth="1"/>
    <col min="4105" max="4330" width="9.140625" style="1090"/>
    <col min="4331" max="4331" width="32.85546875" style="1090" customWidth="1"/>
    <col min="4332" max="4332" width="9.7109375" style="1090" customWidth="1"/>
    <col min="4333" max="4333" width="10.140625" style="1090" customWidth="1"/>
    <col min="4334" max="4334" width="9.140625" style="1090" customWidth="1"/>
    <col min="4335" max="4335" width="10" style="1090" customWidth="1"/>
    <col min="4336" max="4336" width="9.85546875" style="1090" customWidth="1"/>
    <col min="4337" max="4337" width="9.140625" style="1090" customWidth="1"/>
    <col min="4338" max="4338" width="9.5703125" style="1090" customWidth="1"/>
    <col min="4339" max="4339" width="9.7109375" style="1090" customWidth="1"/>
    <col min="4340" max="4340" width="9.5703125" style="1090" bestFit="1" customWidth="1"/>
    <col min="4341" max="4341" width="10.5703125" style="1090" customWidth="1"/>
    <col min="4342" max="4342" width="9.85546875" style="1090" customWidth="1"/>
    <col min="4343" max="4343" width="9.140625" style="1090"/>
    <col min="4344" max="4344" width="10" style="1090" customWidth="1"/>
    <col min="4345" max="4345" width="10.140625" style="1090" customWidth="1"/>
    <col min="4346" max="4346" width="9.140625" style="1090"/>
    <col min="4347" max="4347" width="10" style="1090" customWidth="1"/>
    <col min="4348" max="4348" width="9.7109375" style="1090" customWidth="1"/>
    <col min="4349" max="4349" width="11.28515625" style="1090" customWidth="1"/>
    <col min="4350" max="4350" width="9.7109375" style="1090" customWidth="1"/>
    <col min="4351" max="4351" width="9.85546875" style="1090" customWidth="1"/>
    <col min="4352" max="4352" width="9.140625" style="1090"/>
    <col min="4353" max="4353" width="9.85546875" style="1090" customWidth="1"/>
    <col min="4354" max="4354" width="9.5703125" style="1090" customWidth="1"/>
    <col min="4355" max="4355" width="9.140625" style="1090"/>
    <col min="4356" max="4356" width="10.140625" style="1090" customWidth="1"/>
    <col min="4357" max="4357" width="9.5703125" style="1090" customWidth="1"/>
    <col min="4358" max="4358" width="9.140625" style="1090"/>
    <col min="4359" max="4360" width="9.85546875" style="1090" customWidth="1"/>
    <col min="4361" max="4586" width="9.140625" style="1090"/>
    <col min="4587" max="4587" width="32.85546875" style="1090" customWidth="1"/>
    <col min="4588" max="4588" width="9.7109375" style="1090" customWidth="1"/>
    <col min="4589" max="4589" width="10.140625" style="1090" customWidth="1"/>
    <col min="4590" max="4590" width="9.140625" style="1090" customWidth="1"/>
    <col min="4591" max="4591" width="10" style="1090" customWidth="1"/>
    <col min="4592" max="4592" width="9.85546875" style="1090" customWidth="1"/>
    <col min="4593" max="4593" width="9.140625" style="1090" customWidth="1"/>
    <col min="4594" max="4594" width="9.5703125" style="1090" customWidth="1"/>
    <col min="4595" max="4595" width="9.7109375" style="1090" customWidth="1"/>
    <col min="4596" max="4596" width="9.5703125" style="1090" bestFit="1" customWidth="1"/>
    <col min="4597" max="4597" width="10.5703125" style="1090" customWidth="1"/>
    <col min="4598" max="4598" width="9.85546875" style="1090" customWidth="1"/>
    <col min="4599" max="4599" width="9.140625" style="1090"/>
    <col min="4600" max="4600" width="10" style="1090" customWidth="1"/>
    <col min="4601" max="4601" width="10.140625" style="1090" customWidth="1"/>
    <col min="4602" max="4602" width="9.140625" style="1090"/>
    <col min="4603" max="4603" width="10" style="1090" customWidth="1"/>
    <col min="4604" max="4604" width="9.7109375" style="1090" customWidth="1"/>
    <col min="4605" max="4605" width="11.28515625" style="1090" customWidth="1"/>
    <col min="4606" max="4606" width="9.7109375" style="1090" customWidth="1"/>
    <col min="4607" max="4607" width="9.85546875" style="1090" customWidth="1"/>
    <col min="4608" max="4608" width="9.140625" style="1090"/>
    <col min="4609" max="4609" width="9.85546875" style="1090" customWidth="1"/>
    <col min="4610" max="4610" width="9.5703125" style="1090" customWidth="1"/>
    <col min="4611" max="4611" width="9.140625" style="1090"/>
    <col min="4612" max="4612" width="10.140625" style="1090" customWidth="1"/>
    <col min="4613" max="4613" width="9.5703125" style="1090" customWidth="1"/>
    <col min="4614" max="4614" width="9.140625" style="1090"/>
    <col min="4615" max="4616" width="9.85546875" style="1090" customWidth="1"/>
    <col min="4617" max="4842" width="9.140625" style="1090"/>
    <col min="4843" max="4843" width="32.85546875" style="1090" customWidth="1"/>
    <col min="4844" max="4844" width="9.7109375" style="1090" customWidth="1"/>
    <col min="4845" max="4845" width="10.140625" style="1090" customWidth="1"/>
    <col min="4846" max="4846" width="9.140625" style="1090" customWidth="1"/>
    <col min="4847" max="4847" width="10" style="1090" customWidth="1"/>
    <col min="4848" max="4848" width="9.85546875" style="1090" customWidth="1"/>
    <col min="4849" max="4849" width="9.140625" style="1090" customWidth="1"/>
    <col min="4850" max="4850" width="9.5703125" style="1090" customWidth="1"/>
    <col min="4851" max="4851" width="9.7109375" style="1090" customWidth="1"/>
    <col min="4852" max="4852" width="9.5703125" style="1090" bestFit="1" customWidth="1"/>
    <col min="4853" max="4853" width="10.5703125" style="1090" customWidth="1"/>
    <col min="4854" max="4854" width="9.85546875" style="1090" customWidth="1"/>
    <col min="4855" max="4855" width="9.140625" style="1090"/>
    <col min="4856" max="4856" width="10" style="1090" customWidth="1"/>
    <col min="4857" max="4857" width="10.140625" style="1090" customWidth="1"/>
    <col min="4858" max="4858" width="9.140625" style="1090"/>
    <col min="4859" max="4859" width="10" style="1090" customWidth="1"/>
    <col min="4860" max="4860" width="9.7109375" style="1090" customWidth="1"/>
    <col min="4861" max="4861" width="11.28515625" style="1090" customWidth="1"/>
    <col min="4862" max="4862" width="9.7109375" style="1090" customWidth="1"/>
    <col min="4863" max="4863" width="9.85546875" style="1090" customWidth="1"/>
    <col min="4864" max="4864" width="9.140625" style="1090"/>
    <col min="4865" max="4865" width="9.85546875" style="1090" customWidth="1"/>
    <col min="4866" max="4866" width="9.5703125" style="1090" customWidth="1"/>
    <col min="4867" max="4867" width="9.140625" style="1090"/>
    <col min="4868" max="4868" width="10.140625" style="1090" customWidth="1"/>
    <col min="4869" max="4869" width="9.5703125" style="1090" customWidth="1"/>
    <col min="4870" max="4870" width="9.140625" style="1090"/>
    <col min="4871" max="4872" width="9.85546875" style="1090" customWidth="1"/>
    <col min="4873" max="5098" width="9.140625" style="1090"/>
    <col min="5099" max="5099" width="32.85546875" style="1090" customWidth="1"/>
    <col min="5100" max="5100" width="9.7109375" style="1090" customWidth="1"/>
    <col min="5101" max="5101" width="10.140625" style="1090" customWidth="1"/>
    <col min="5102" max="5102" width="9.140625" style="1090" customWidth="1"/>
    <col min="5103" max="5103" width="10" style="1090" customWidth="1"/>
    <col min="5104" max="5104" width="9.85546875" style="1090" customWidth="1"/>
    <col min="5105" max="5105" width="9.140625" style="1090" customWidth="1"/>
    <col min="5106" max="5106" width="9.5703125" style="1090" customWidth="1"/>
    <col min="5107" max="5107" width="9.7109375" style="1090" customWidth="1"/>
    <col min="5108" max="5108" width="9.5703125" style="1090" bestFit="1" customWidth="1"/>
    <col min="5109" max="5109" width="10.5703125" style="1090" customWidth="1"/>
    <col min="5110" max="5110" width="9.85546875" style="1090" customWidth="1"/>
    <col min="5111" max="5111" width="9.140625" style="1090"/>
    <col min="5112" max="5112" width="10" style="1090" customWidth="1"/>
    <col min="5113" max="5113" width="10.140625" style="1090" customWidth="1"/>
    <col min="5114" max="5114" width="9.140625" style="1090"/>
    <col min="5115" max="5115" width="10" style="1090" customWidth="1"/>
    <col min="5116" max="5116" width="9.7109375" style="1090" customWidth="1"/>
    <col min="5117" max="5117" width="11.28515625" style="1090" customWidth="1"/>
    <col min="5118" max="5118" width="9.7109375" style="1090" customWidth="1"/>
    <col min="5119" max="5119" width="9.85546875" style="1090" customWidth="1"/>
    <col min="5120" max="5120" width="9.140625" style="1090"/>
    <col min="5121" max="5121" width="9.85546875" style="1090" customWidth="1"/>
    <col min="5122" max="5122" width="9.5703125" style="1090" customWidth="1"/>
    <col min="5123" max="5123" width="9.140625" style="1090"/>
    <col min="5124" max="5124" width="10.140625" style="1090" customWidth="1"/>
    <col min="5125" max="5125" width="9.5703125" style="1090" customWidth="1"/>
    <col min="5126" max="5126" width="9.140625" style="1090"/>
    <col min="5127" max="5128" width="9.85546875" style="1090" customWidth="1"/>
    <col min="5129" max="5354" width="9.140625" style="1090"/>
    <col min="5355" max="5355" width="32.85546875" style="1090" customWidth="1"/>
    <col min="5356" max="5356" width="9.7109375" style="1090" customWidth="1"/>
    <col min="5357" max="5357" width="10.140625" style="1090" customWidth="1"/>
    <col min="5358" max="5358" width="9.140625" style="1090" customWidth="1"/>
    <col min="5359" max="5359" width="10" style="1090" customWidth="1"/>
    <col min="5360" max="5360" width="9.85546875" style="1090" customWidth="1"/>
    <col min="5361" max="5361" width="9.140625" style="1090" customWidth="1"/>
    <col min="5362" max="5362" width="9.5703125" style="1090" customWidth="1"/>
    <col min="5363" max="5363" width="9.7109375" style="1090" customWidth="1"/>
    <col min="5364" max="5364" width="9.5703125" style="1090" bestFit="1" customWidth="1"/>
    <col min="5365" max="5365" width="10.5703125" style="1090" customWidth="1"/>
    <col min="5366" max="5366" width="9.85546875" style="1090" customWidth="1"/>
    <col min="5367" max="5367" width="9.140625" style="1090"/>
    <col min="5368" max="5368" width="10" style="1090" customWidth="1"/>
    <col min="5369" max="5369" width="10.140625" style="1090" customWidth="1"/>
    <col min="5370" max="5370" width="9.140625" style="1090"/>
    <col min="5371" max="5371" width="10" style="1090" customWidth="1"/>
    <col min="5372" max="5372" width="9.7109375" style="1090" customWidth="1"/>
    <col min="5373" max="5373" width="11.28515625" style="1090" customWidth="1"/>
    <col min="5374" max="5374" width="9.7109375" style="1090" customWidth="1"/>
    <col min="5375" max="5375" width="9.85546875" style="1090" customWidth="1"/>
    <col min="5376" max="5376" width="9.140625" style="1090"/>
    <col min="5377" max="5377" width="9.85546875" style="1090" customWidth="1"/>
    <col min="5378" max="5378" width="9.5703125" style="1090" customWidth="1"/>
    <col min="5379" max="5379" width="9.140625" style="1090"/>
    <col min="5380" max="5380" width="10.140625" style="1090" customWidth="1"/>
    <col min="5381" max="5381" width="9.5703125" style="1090" customWidth="1"/>
    <col min="5382" max="5382" width="9.140625" style="1090"/>
    <col min="5383" max="5384" width="9.85546875" style="1090" customWidth="1"/>
    <col min="5385" max="5610" width="9.140625" style="1090"/>
    <col min="5611" max="5611" width="32.85546875" style="1090" customWidth="1"/>
    <col min="5612" max="5612" width="9.7109375" style="1090" customWidth="1"/>
    <col min="5613" max="5613" width="10.140625" style="1090" customWidth="1"/>
    <col min="5614" max="5614" width="9.140625" style="1090" customWidth="1"/>
    <col min="5615" max="5615" width="10" style="1090" customWidth="1"/>
    <col min="5616" max="5616" width="9.85546875" style="1090" customWidth="1"/>
    <col min="5617" max="5617" width="9.140625" style="1090" customWidth="1"/>
    <col min="5618" max="5618" width="9.5703125" style="1090" customWidth="1"/>
    <col min="5619" max="5619" width="9.7109375" style="1090" customWidth="1"/>
    <col min="5620" max="5620" width="9.5703125" style="1090" bestFit="1" customWidth="1"/>
    <col min="5621" max="5621" width="10.5703125" style="1090" customWidth="1"/>
    <col min="5622" max="5622" width="9.85546875" style="1090" customWidth="1"/>
    <col min="5623" max="5623" width="9.140625" style="1090"/>
    <col min="5624" max="5624" width="10" style="1090" customWidth="1"/>
    <col min="5625" max="5625" width="10.140625" style="1090" customWidth="1"/>
    <col min="5626" max="5626" width="9.140625" style="1090"/>
    <col min="5627" max="5627" width="10" style="1090" customWidth="1"/>
    <col min="5628" max="5628" width="9.7109375" style="1090" customWidth="1"/>
    <col min="5629" max="5629" width="11.28515625" style="1090" customWidth="1"/>
    <col min="5630" max="5630" width="9.7109375" style="1090" customWidth="1"/>
    <col min="5631" max="5631" width="9.85546875" style="1090" customWidth="1"/>
    <col min="5632" max="5632" width="9.140625" style="1090"/>
    <col min="5633" max="5633" width="9.85546875" style="1090" customWidth="1"/>
    <col min="5634" max="5634" width="9.5703125" style="1090" customWidth="1"/>
    <col min="5635" max="5635" width="9.140625" style="1090"/>
    <col min="5636" max="5636" width="10.140625" style="1090" customWidth="1"/>
    <col min="5637" max="5637" width="9.5703125" style="1090" customWidth="1"/>
    <col min="5638" max="5638" width="9.140625" style="1090"/>
    <col min="5639" max="5640" width="9.85546875" style="1090" customWidth="1"/>
    <col min="5641" max="5866" width="9.140625" style="1090"/>
    <col min="5867" max="5867" width="32.85546875" style="1090" customWidth="1"/>
    <col min="5868" max="5868" width="9.7109375" style="1090" customWidth="1"/>
    <col min="5869" max="5869" width="10.140625" style="1090" customWidth="1"/>
    <col min="5870" max="5870" width="9.140625" style="1090" customWidth="1"/>
    <col min="5871" max="5871" width="10" style="1090" customWidth="1"/>
    <col min="5872" max="5872" width="9.85546875" style="1090" customWidth="1"/>
    <col min="5873" max="5873" width="9.140625" style="1090" customWidth="1"/>
    <col min="5874" max="5874" width="9.5703125" style="1090" customWidth="1"/>
    <col min="5875" max="5875" width="9.7109375" style="1090" customWidth="1"/>
    <col min="5876" max="5876" width="9.5703125" style="1090" bestFit="1" customWidth="1"/>
    <col min="5877" max="5877" width="10.5703125" style="1090" customWidth="1"/>
    <col min="5878" max="5878" width="9.85546875" style="1090" customWidth="1"/>
    <col min="5879" max="5879" width="9.140625" style="1090"/>
    <col min="5880" max="5880" width="10" style="1090" customWidth="1"/>
    <col min="5881" max="5881" width="10.140625" style="1090" customWidth="1"/>
    <col min="5882" max="5882" width="9.140625" style="1090"/>
    <col min="5883" max="5883" width="10" style="1090" customWidth="1"/>
    <col min="5884" max="5884" width="9.7109375" style="1090" customWidth="1"/>
    <col min="5885" max="5885" width="11.28515625" style="1090" customWidth="1"/>
    <col min="5886" max="5886" width="9.7109375" style="1090" customWidth="1"/>
    <col min="5887" max="5887" width="9.85546875" style="1090" customWidth="1"/>
    <col min="5888" max="5888" width="9.140625" style="1090"/>
    <col min="5889" max="5889" width="9.85546875" style="1090" customWidth="1"/>
    <col min="5890" max="5890" width="9.5703125" style="1090" customWidth="1"/>
    <col min="5891" max="5891" width="9.140625" style="1090"/>
    <col min="5892" max="5892" width="10.140625" style="1090" customWidth="1"/>
    <col min="5893" max="5893" width="9.5703125" style="1090" customWidth="1"/>
    <col min="5894" max="5894" width="9.140625" style="1090"/>
    <col min="5895" max="5896" width="9.85546875" style="1090" customWidth="1"/>
    <col min="5897" max="6122" width="9.140625" style="1090"/>
    <col min="6123" max="6123" width="32.85546875" style="1090" customWidth="1"/>
    <col min="6124" max="6124" width="9.7109375" style="1090" customWidth="1"/>
    <col min="6125" max="6125" width="10.140625" style="1090" customWidth="1"/>
    <col min="6126" max="6126" width="9.140625" style="1090" customWidth="1"/>
    <col min="6127" max="6127" width="10" style="1090" customWidth="1"/>
    <col min="6128" max="6128" width="9.85546875" style="1090" customWidth="1"/>
    <col min="6129" max="6129" width="9.140625" style="1090" customWidth="1"/>
    <col min="6130" max="6130" width="9.5703125" style="1090" customWidth="1"/>
    <col min="6131" max="6131" width="9.7109375" style="1090" customWidth="1"/>
    <col min="6132" max="6132" width="9.5703125" style="1090" bestFit="1" customWidth="1"/>
    <col min="6133" max="6133" width="10.5703125" style="1090" customWidth="1"/>
    <col min="6134" max="6134" width="9.85546875" style="1090" customWidth="1"/>
    <col min="6135" max="6135" width="9.140625" style="1090"/>
    <col min="6136" max="6136" width="10" style="1090" customWidth="1"/>
    <col min="6137" max="6137" width="10.140625" style="1090" customWidth="1"/>
    <col min="6138" max="6138" width="9.140625" style="1090"/>
    <col min="6139" max="6139" width="10" style="1090" customWidth="1"/>
    <col min="6140" max="6140" width="9.7109375" style="1090" customWidth="1"/>
    <col min="6141" max="6141" width="11.28515625" style="1090" customWidth="1"/>
    <col min="6142" max="6142" width="9.7109375" style="1090" customWidth="1"/>
    <col min="6143" max="6143" width="9.85546875" style="1090" customWidth="1"/>
    <col min="6144" max="6144" width="9.140625" style="1090"/>
    <col min="6145" max="6145" width="9.85546875" style="1090" customWidth="1"/>
    <col min="6146" max="6146" width="9.5703125" style="1090" customWidth="1"/>
    <col min="6147" max="6147" width="9.140625" style="1090"/>
    <col min="6148" max="6148" width="10.140625" style="1090" customWidth="1"/>
    <col min="6149" max="6149" width="9.5703125" style="1090" customWidth="1"/>
    <col min="6150" max="6150" width="9.140625" style="1090"/>
    <col min="6151" max="6152" width="9.85546875" style="1090" customWidth="1"/>
    <col min="6153" max="6378" width="9.140625" style="1090"/>
    <col min="6379" max="6379" width="32.85546875" style="1090" customWidth="1"/>
    <col min="6380" max="6380" width="9.7109375" style="1090" customWidth="1"/>
    <col min="6381" max="6381" width="10.140625" style="1090" customWidth="1"/>
    <col min="6382" max="6382" width="9.140625" style="1090" customWidth="1"/>
    <col min="6383" max="6383" width="10" style="1090" customWidth="1"/>
    <col min="6384" max="6384" width="9.85546875" style="1090" customWidth="1"/>
    <col min="6385" max="6385" width="9.140625" style="1090" customWidth="1"/>
    <col min="6386" max="6386" width="9.5703125" style="1090" customWidth="1"/>
    <col min="6387" max="6387" width="9.7109375" style="1090" customWidth="1"/>
    <col min="6388" max="6388" width="9.5703125" style="1090" bestFit="1" customWidth="1"/>
    <col min="6389" max="6389" width="10.5703125" style="1090" customWidth="1"/>
    <col min="6390" max="6390" width="9.85546875" style="1090" customWidth="1"/>
    <col min="6391" max="6391" width="9.140625" style="1090"/>
    <col min="6392" max="6392" width="10" style="1090" customWidth="1"/>
    <col min="6393" max="6393" width="10.140625" style="1090" customWidth="1"/>
    <col min="6394" max="6394" width="9.140625" style="1090"/>
    <col min="6395" max="6395" width="10" style="1090" customWidth="1"/>
    <col min="6396" max="6396" width="9.7109375" style="1090" customWidth="1"/>
    <col min="6397" max="6397" width="11.28515625" style="1090" customWidth="1"/>
    <col min="6398" max="6398" width="9.7109375" style="1090" customWidth="1"/>
    <col min="6399" max="6399" width="9.85546875" style="1090" customWidth="1"/>
    <col min="6400" max="6400" width="9.140625" style="1090"/>
    <col min="6401" max="6401" width="9.85546875" style="1090" customWidth="1"/>
    <col min="6402" max="6402" width="9.5703125" style="1090" customWidth="1"/>
    <col min="6403" max="6403" width="9.140625" style="1090"/>
    <col min="6404" max="6404" width="10.140625" style="1090" customWidth="1"/>
    <col min="6405" max="6405" width="9.5703125" style="1090" customWidth="1"/>
    <col min="6406" max="6406" width="9.140625" style="1090"/>
    <col min="6407" max="6408" width="9.85546875" style="1090" customWidth="1"/>
    <col min="6409" max="6634" width="9.140625" style="1090"/>
    <col min="6635" max="6635" width="32.85546875" style="1090" customWidth="1"/>
    <col min="6636" max="6636" width="9.7109375" style="1090" customWidth="1"/>
    <col min="6637" max="6637" width="10.140625" style="1090" customWidth="1"/>
    <col min="6638" max="6638" width="9.140625" style="1090" customWidth="1"/>
    <col min="6639" max="6639" width="10" style="1090" customWidth="1"/>
    <col min="6640" max="6640" width="9.85546875" style="1090" customWidth="1"/>
    <col min="6641" max="6641" width="9.140625" style="1090" customWidth="1"/>
    <col min="6642" max="6642" width="9.5703125" style="1090" customWidth="1"/>
    <col min="6643" max="6643" width="9.7109375" style="1090" customWidth="1"/>
    <col min="6644" max="6644" width="9.5703125" style="1090" bestFit="1" customWidth="1"/>
    <col min="6645" max="6645" width="10.5703125" style="1090" customWidth="1"/>
    <col min="6646" max="6646" width="9.85546875" style="1090" customWidth="1"/>
    <col min="6647" max="6647" width="9.140625" style="1090"/>
    <col min="6648" max="6648" width="10" style="1090" customWidth="1"/>
    <col min="6649" max="6649" width="10.140625" style="1090" customWidth="1"/>
    <col min="6650" max="6650" width="9.140625" style="1090"/>
    <col min="6651" max="6651" width="10" style="1090" customWidth="1"/>
    <col min="6652" max="6652" width="9.7109375" style="1090" customWidth="1"/>
    <col min="6653" max="6653" width="11.28515625" style="1090" customWidth="1"/>
    <col min="6654" max="6654" width="9.7109375" style="1090" customWidth="1"/>
    <col min="6655" max="6655" width="9.85546875" style="1090" customWidth="1"/>
    <col min="6656" max="6656" width="9.140625" style="1090"/>
    <col min="6657" max="6657" width="9.85546875" style="1090" customWidth="1"/>
    <col min="6658" max="6658" width="9.5703125" style="1090" customWidth="1"/>
    <col min="6659" max="6659" width="9.140625" style="1090"/>
    <col min="6660" max="6660" width="10.140625" style="1090" customWidth="1"/>
    <col min="6661" max="6661" width="9.5703125" style="1090" customWidth="1"/>
    <col min="6662" max="6662" width="9.140625" style="1090"/>
    <col min="6663" max="6664" width="9.85546875" style="1090" customWidth="1"/>
    <col min="6665" max="6890" width="9.140625" style="1090"/>
    <col min="6891" max="6891" width="32.85546875" style="1090" customWidth="1"/>
    <col min="6892" max="6892" width="9.7109375" style="1090" customWidth="1"/>
    <col min="6893" max="6893" width="10.140625" style="1090" customWidth="1"/>
    <col min="6894" max="6894" width="9.140625" style="1090" customWidth="1"/>
    <col min="6895" max="6895" width="10" style="1090" customWidth="1"/>
    <col min="6896" max="6896" width="9.85546875" style="1090" customWidth="1"/>
    <col min="6897" max="6897" width="9.140625" style="1090" customWidth="1"/>
    <col min="6898" max="6898" width="9.5703125" style="1090" customWidth="1"/>
    <col min="6899" max="6899" width="9.7109375" style="1090" customWidth="1"/>
    <col min="6900" max="6900" width="9.5703125" style="1090" bestFit="1" customWidth="1"/>
    <col min="6901" max="6901" width="10.5703125" style="1090" customWidth="1"/>
    <col min="6902" max="6902" width="9.85546875" style="1090" customWidth="1"/>
    <col min="6903" max="6903" width="9.140625" style="1090"/>
    <col min="6904" max="6904" width="10" style="1090" customWidth="1"/>
    <col min="6905" max="6905" width="10.140625" style="1090" customWidth="1"/>
    <col min="6906" max="6906" width="9.140625" style="1090"/>
    <col min="6907" max="6907" width="10" style="1090" customWidth="1"/>
    <col min="6908" max="6908" width="9.7109375" style="1090" customWidth="1"/>
    <col min="6909" max="6909" width="11.28515625" style="1090" customWidth="1"/>
    <col min="6910" max="6910" width="9.7109375" style="1090" customWidth="1"/>
    <col min="6911" max="6911" width="9.85546875" style="1090" customWidth="1"/>
    <col min="6912" max="6912" width="9.140625" style="1090"/>
    <col min="6913" max="6913" width="9.85546875" style="1090" customWidth="1"/>
    <col min="6914" max="6914" width="9.5703125" style="1090" customWidth="1"/>
    <col min="6915" max="6915" width="9.140625" style="1090"/>
    <col min="6916" max="6916" width="10.140625" style="1090" customWidth="1"/>
    <col min="6917" max="6917" width="9.5703125" style="1090" customWidth="1"/>
    <col min="6918" max="6918" width="9.140625" style="1090"/>
    <col min="6919" max="6920" width="9.85546875" style="1090" customWidth="1"/>
    <col min="6921" max="7146" width="9.140625" style="1090"/>
    <col min="7147" max="7147" width="32.85546875" style="1090" customWidth="1"/>
    <col min="7148" max="7148" width="9.7109375" style="1090" customWidth="1"/>
    <col min="7149" max="7149" width="10.140625" style="1090" customWidth="1"/>
    <col min="7150" max="7150" width="9.140625" style="1090" customWidth="1"/>
    <col min="7151" max="7151" width="10" style="1090" customWidth="1"/>
    <col min="7152" max="7152" width="9.85546875" style="1090" customWidth="1"/>
    <col min="7153" max="7153" width="9.140625" style="1090" customWidth="1"/>
    <col min="7154" max="7154" width="9.5703125" style="1090" customWidth="1"/>
    <col min="7155" max="7155" width="9.7109375" style="1090" customWidth="1"/>
    <col min="7156" max="7156" width="9.5703125" style="1090" bestFit="1" customWidth="1"/>
    <col min="7157" max="7157" width="10.5703125" style="1090" customWidth="1"/>
    <col min="7158" max="7158" width="9.85546875" style="1090" customWidth="1"/>
    <col min="7159" max="7159" width="9.140625" style="1090"/>
    <col min="7160" max="7160" width="10" style="1090" customWidth="1"/>
    <col min="7161" max="7161" width="10.140625" style="1090" customWidth="1"/>
    <col min="7162" max="7162" width="9.140625" style="1090"/>
    <col min="7163" max="7163" width="10" style="1090" customWidth="1"/>
    <col min="7164" max="7164" width="9.7109375" style="1090" customWidth="1"/>
    <col min="7165" max="7165" width="11.28515625" style="1090" customWidth="1"/>
    <col min="7166" max="7166" width="9.7109375" style="1090" customWidth="1"/>
    <col min="7167" max="7167" width="9.85546875" style="1090" customWidth="1"/>
    <col min="7168" max="7168" width="9.140625" style="1090"/>
    <col min="7169" max="7169" width="9.85546875" style="1090" customWidth="1"/>
    <col min="7170" max="7170" width="9.5703125" style="1090" customWidth="1"/>
    <col min="7171" max="7171" width="9.140625" style="1090"/>
    <col min="7172" max="7172" width="10.140625" style="1090" customWidth="1"/>
    <col min="7173" max="7173" width="9.5703125" style="1090" customWidth="1"/>
    <col min="7174" max="7174" width="9.140625" style="1090"/>
    <col min="7175" max="7176" width="9.85546875" style="1090" customWidth="1"/>
    <col min="7177" max="7402" width="9.140625" style="1090"/>
    <col min="7403" max="7403" width="32.85546875" style="1090" customWidth="1"/>
    <col min="7404" max="7404" width="9.7109375" style="1090" customWidth="1"/>
    <col min="7405" max="7405" width="10.140625" style="1090" customWidth="1"/>
    <col min="7406" max="7406" width="9.140625" style="1090" customWidth="1"/>
    <col min="7407" max="7407" width="10" style="1090" customWidth="1"/>
    <col min="7408" max="7408" width="9.85546875" style="1090" customWidth="1"/>
    <col min="7409" max="7409" width="9.140625" style="1090" customWidth="1"/>
    <col min="7410" max="7410" width="9.5703125" style="1090" customWidth="1"/>
    <col min="7411" max="7411" width="9.7109375" style="1090" customWidth="1"/>
    <col min="7412" max="7412" width="9.5703125" style="1090" bestFit="1" customWidth="1"/>
    <col min="7413" max="7413" width="10.5703125" style="1090" customWidth="1"/>
    <col min="7414" max="7414" width="9.85546875" style="1090" customWidth="1"/>
    <col min="7415" max="7415" width="9.140625" style="1090"/>
    <col min="7416" max="7416" width="10" style="1090" customWidth="1"/>
    <col min="7417" max="7417" width="10.140625" style="1090" customWidth="1"/>
    <col min="7418" max="7418" width="9.140625" style="1090"/>
    <col min="7419" max="7419" width="10" style="1090" customWidth="1"/>
    <col min="7420" max="7420" width="9.7109375" style="1090" customWidth="1"/>
    <col min="7421" max="7421" width="11.28515625" style="1090" customWidth="1"/>
    <col min="7422" max="7422" width="9.7109375" style="1090" customWidth="1"/>
    <col min="7423" max="7423" width="9.85546875" style="1090" customWidth="1"/>
    <col min="7424" max="7424" width="9.140625" style="1090"/>
    <col min="7425" max="7425" width="9.85546875" style="1090" customWidth="1"/>
    <col min="7426" max="7426" width="9.5703125" style="1090" customWidth="1"/>
    <col min="7427" max="7427" width="9.140625" style="1090"/>
    <col min="7428" max="7428" width="10.140625" style="1090" customWidth="1"/>
    <col min="7429" max="7429" width="9.5703125" style="1090" customWidth="1"/>
    <col min="7430" max="7430" width="9.140625" style="1090"/>
    <col min="7431" max="7432" width="9.85546875" style="1090" customWidth="1"/>
    <col min="7433" max="7658" width="9.140625" style="1090"/>
    <col min="7659" max="7659" width="32.85546875" style="1090" customWidth="1"/>
    <col min="7660" max="7660" width="9.7109375" style="1090" customWidth="1"/>
    <col min="7661" max="7661" width="10.140625" style="1090" customWidth="1"/>
    <col min="7662" max="7662" width="9.140625" style="1090" customWidth="1"/>
    <col min="7663" max="7663" width="10" style="1090" customWidth="1"/>
    <col min="7664" max="7664" width="9.85546875" style="1090" customWidth="1"/>
    <col min="7665" max="7665" width="9.140625" style="1090" customWidth="1"/>
    <col min="7666" max="7666" width="9.5703125" style="1090" customWidth="1"/>
    <col min="7667" max="7667" width="9.7109375" style="1090" customWidth="1"/>
    <col min="7668" max="7668" width="9.5703125" style="1090" bestFit="1" customWidth="1"/>
    <col min="7669" max="7669" width="10.5703125" style="1090" customWidth="1"/>
    <col min="7670" max="7670" width="9.85546875" style="1090" customWidth="1"/>
    <col min="7671" max="7671" width="9.140625" style="1090"/>
    <col min="7672" max="7672" width="10" style="1090" customWidth="1"/>
    <col min="7673" max="7673" width="10.140625" style="1090" customWidth="1"/>
    <col min="7674" max="7674" width="9.140625" style="1090"/>
    <col min="7675" max="7675" width="10" style="1090" customWidth="1"/>
    <col min="7676" max="7676" width="9.7109375" style="1090" customWidth="1"/>
    <col min="7677" max="7677" width="11.28515625" style="1090" customWidth="1"/>
    <col min="7678" max="7678" width="9.7109375" style="1090" customWidth="1"/>
    <col min="7679" max="7679" width="9.85546875" style="1090" customWidth="1"/>
    <col min="7680" max="7680" width="9.140625" style="1090"/>
    <col min="7681" max="7681" width="9.85546875" style="1090" customWidth="1"/>
    <col min="7682" max="7682" width="9.5703125" style="1090" customWidth="1"/>
    <col min="7683" max="7683" width="9.140625" style="1090"/>
    <col min="7684" max="7684" width="10.140625" style="1090" customWidth="1"/>
    <col min="7685" max="7685" width="9.5703125" style="1090" customWidth="1"/>
    <col min="7686" max="7686" width="9.140625" style="1090"/>
    <col min="7687" max="7688" width="9.85546875" style="1090" customWidth="1"/>
    <col min="7689" max="7914" width="9.140625" style="1090"/>
    <col min="7915" max="7915" width="32.85546875" style="1090" customWidth="1"/>
    <col min="7916" max="7916" width="9.7109375" style="1090" customWidth="1"/>
    <col min="7917" max="7917" width="10.140625" style="1090" customWidth="1"/>
    <col min="7918" max="7918" width="9.140625" style="1090" customWidth="1"/>
    <col min="7919" max="7919" width="10" style="1090" customWidth="1"/>
    <col min="7920" max="7920" width="9.85546875" style="1090" customWidth="1"/>
    <col min="7921" max="7921" width="9.140625" style="1090" customWidth="1"/>
    <col min="7922" max="7922" width="9.5703125" style="1090" customWidth="1"/>
    <col min="7923" max="7923" width="9.7109375" style="1090" customWidth="1"/>
    <col min="7924" max="7924" width="9.5703125" style="1090" bestFit="1" customWidth="1"/>
    <col min="7925" max="7925" width="10.5703125" style="1090" customWidth="1"/>
    <col min="7926" max="7926" width="9.85546875" style="1090" customWidth="1"/>
    <col min="7927" max="7927" width="9.140625" style="1090"/>
    <col min="7928" max="7928" width="10" style="1090" customWidth="1"/>
    <col min="7929" max="7929" width="10.140625" style="1090" customWidth="1"/>
    <col min="7930" max="7930" width="9.140625" style="1090"/>
    <col min="7931" max="7931" width="10" style="1090" customWidth="1"/>
    <col min="7932" max="7932" width="9.7109375" style="1090" customWidth="1"/>
    <col min="7933" max="7933" width="11.28515625" style="1090" customWidth="1"/>
    <col min="7934" max="7934" width="9.7109375" style="1090" customWidth="1"/>
    <col min="7935" max="7935" width="9.85546875" style="1090" customWidth="1"/>
    <col min="7936" max="7936" width="9.140625" style="1090"/>
    <col min="7937" max="7937" width="9.85546875" style="1090" customWidth="1"/>
    <col min="7938" max="7938" width="9.5703125" style="1090" customWidth="1"/>
    <col min="7939" max="7939" width="9.140625" style="1090"/>
    <col min="7940" max="7940" width="10.140625" style="1090" customWidth="1"/>
    <col min="7941" max="7941" width="9.5703125" style="1090" customWidth="1"/>
    <col min="7942" max="7942" width="9.140625" style="1090"/>
    <col min="7943" max="7944" width="9.85546875" style="1090" customWidth="1"/>
    <col min="7945" max="8170" width="9.140625" style="1090"/>
    <col min="8171" max="8171" width="32.85546875" style="1090" customWidth="1"/>
    <col min="8172" max="8172" width="9.7109375" style="1090" customWidth="1"/>
    <col min="8173" max="8173" width="10.140625" style="1090" customWidth="1"/>
    <col min="8174" max="8174" width="9.140625" style="1090" customWidth="1"/>
    <col min="8175" max="8175" width="10" style="1090" customWidth="1"/>
    <col min="8176" max="8176" width="9.85546875" style="1090" customWidth="1"/>
    <col min="8177" max="8177" width="9.140625" style="1090" customWidth="1"/>
    <col min="8178" max="8178" width="9.5703125" style="1090" customWidth="1"/>
    <col min="8179" max="8179" width="9.7109375" style="1090" customWidth="1"/>
    <col min="8180" max="8180" width="9.5703125" style="1090" bestFit="1" customWidth="1"/>
    <col min="8181" max="8181" width="10.5703125" style="1090" customWidth="1"/>
    <col min="8182" max="8182" width="9.85546875" style="1090" customWidth="1"/>
    <col min="8183" max="8183" width="9.140625" style="1090"/>
    <col min="8184" max="8184" width="10" style="1090" customWidth="1"/>
    <col min="8185" max="8185" width="10.140625" style="1090" customWidth="1"/>
    <col min="8186" max="8186" width="9.140625" style="1090"/>
    <col min="8187" max="8187" width="10" style="1090" customWidth="1"/>
    <col min="8188" max="8188" width="9.7109375" style="1090" customWidth="1"/>
    <col min="8189" max="8189" width="11.28515625" style="1090" customWidth="1"/>
    <col min="8190" max="8190" width="9.7109375" style="1090" customWidth="1"/>
    <col min="8191" max="8191" width="9.85546875" style="1090" customWidth="1"/>
    <col min="8192" max="8192" width="9.140625" style="1090"/>
    <col min="8193" max="8193" width="9.85546875" style="1090" customWidth="1"/>
    <col min="8194" max="8194" width="9.5703125" style="1090" customWidth="1"/>
    <col min="8195" max="8195" width="9.140625" style="1090"/>
    <col min="8196" max="8196" width="10.140625" style="1090" customWidth="1"/>
    <col min="8197" max="8197" width="9.5703125" style="1090" customWidth="1"/>
    <col min="8198" max="8198" width="9.140625" style="1090"/>
    <col min="8199" max="8200" width="9.85546875" style="1090" customWidth="1"/>
    <col min="8201" max="8426" width="9.140625" style="1090"/>
    <col min="8427" max="8427" width="32.85546875" style="1090" customWidth="1"/>
    <col min="8428" max="8428" width="9.7109375" style="1090" customWidth="1"/>
    <col min="8429" max="8429" width="10.140625" style="1090" customWidth="1"/>
    <col min="8430" max="8430" width="9.140625" style="1090" customWidth="1"/>
    <col min="8431" max="8431" width="10" style="1090" customWidth="1"/>
    <col min="8432" max="8432" width="9.85546875" style="1090" customWidth="1"/>
    <col min="8433" max="8433" width="9.140625" style="1090" customWidth="1"/>
    <col min="8434" max="8434" width="9.5703125" style="1090" customWidth="1"/>
    <col min="8435" max="8435" width="9.7109375" style="1090" customWidth="1"/>
    <col min="8436" max="8436" width="9.5703125" style="1090" bestFit="1" customWidth="1"/>
    <col min="8437" max="8437" width="10.5703125" style="1090" customWidth="1"/>
    <col min="8438" max="8438" width="9.85546875" style="1090" customWidth="1"/>
    <col min="8439" max="8439" width="9.140625" style="1090"/>
    <col min="8440" max="8440" width="10" style="1090" customWidth="1"/>
    <col min="8441" max="8441" width="10.140625" style="1090" customWidth="1"/>
    <col min="8442" max="8442" width="9.140625" style="1090"/>
    <col min="8443" max="8443" width="10" style="1090" customWidth="1"/>
    <col min="8444" max="8444" width="9.7109375" style="1090" customWidth="1"/>
    <col min="8445" max="8445" width="11.28515625" style="1090" customWidth="1"/>
    <col min="8446" max="8446" width="9.7109375" style="1090" customWidth="1"/>
    <col min="8447" max="8447" width="9.85546875" style="1090" customWidth="1"/>
    <col min="8448" max="8448" width="9.140625" style="1090"/>
    <col min="8449" max="8449" width="9.85546875" style="1090" customWidth="1"/>
    <col min="8450" max="8450" width="9.5703125" style="1090" customWidth="1"/>
    <col min="8451" max="8451" width="9.140625" style="1090"/>
    <col min="8452" max="8452" width="10.140625" style="1090" customWidth="1"/>
    <col min="8453" max="8453" width="9.5703125" style="1090" customWidth="1"/>
    <col min="8454" max="8454" width="9.140625" style="1090"/>
    <col min="8455" max="8456" width="9.85546875" style="1090" customWidth="1"/>
    <col min="8457" max="8682" width="9.140625" style="1090"/>
    <col min="8683" max="8683" width="32.85546875" style="1090" customWidth="1"/>
    <col min="8684" max="8684" width="9.7109375" style="1090" customWidth="1"/>
    <col min="8685" max="8685" width="10.140625" style="1090" customWidth="1"/>
    <col min="8686" max="8686" width="9.140625" style="1090" customWidth="1"/>
    <col min="8687" max="8687" width="10" style="1090" customWidth="1"/>
    <col min="8688" max="8688" width="9.85546875" style="1090" customWidth="1"/>
    <col min="8689" max="8689" width="9.140625" style="1090" customWidth="1"/>
    <col min="8690" max="8690" width="9.5703125" style="1090" customWidth="1"/>
    <col min="8691" max="8691" width="9.7109375" style="1090" customWidth="1"/>
    <col min="8692" max="8692" width="9.5703125" style="1090" bestFit="1" customWidth="1"/>
    <col min="8693" max="8693" width="10.5703125" style="1090" customWidth="1"/>
    <col min="8694" max="8694" width="9.85546875" style="1090" customWidth="1"/>
    <col min="8695" max="8695" width="9.140625" style="1090"/>
    <col min="8696" max="8696" width="10" style="1090" customWidth="1"/>
    <col min="8697" max="8697" width="10.140625" style="1090" customWidth="1"/>
    <col min="8698" max="8698" width="9.140625" style="1090"/>
    <col min="8699" max="8699" width="10" style="1090" customWidth="1"/>
    <col min="8700" max="8700" width="9.7109375" style="1090" customWidth="1"/>
    <col min="8701" max="8701" width="11.28515625" style="1090" customWidth="1"/>
    <col min="8702" max="8702" width="9.7109375" style="1090" customWidth="1"/>
    <col min="8703" max="8703" width="9.85546875" style="1090" customWidth="1"/>
    <col min="8704" max="8704" width="9.140625" style="1090"/>
    <col min="8705" max="8705" width="9.85546875" style="1090" customWidth="1"/>
    <col min="8706" max="8706" width="9.5703125" style="1090" customWidth="1"/>
    <col min="8707" max="8707" width="9.140625" style="1090"/>
    <col min="8708" max="8708" width="10.140625" style="1090" customWidth="1"/>
    <col min="8709" max="8709" width="9.5703125" style="1090" customWidth="1"/>
    <col min="8710" max="8710" width="9.140625" style="1090"/>
    <col min="8711" max="8712" width="9.85546875" style="1090" customWidth="1"/>
    <col min="8713" max="8938" width="9.140625" style="1090"/>
    <col min="8939" max="8939" width="32.85546875" style="1090" customWidth="1"/>
    <col min="8940" max="8940" width="9.7109375" style="1090" customWidth="1"/>
    <col min="8941" max="8941" width="10.140625" style="1090" customWidth="1"/>
    <col min="8942" max="8942" width="9.140625" style="1090" customWidth="1"/>
    <col min="8943" max="8943" width="10" style="1090" customWidth="1"/>
    <col min="8944" max="8944" width="9.85546875" style="1090" customWidth="1"/>
    <col min="8945" max="8945" width="9.140625" style="1090" customWidth="1"/>
    <col min="8946" max="8946" width="9.5703125" style="1090" customWidth="1"/>
    <col min="8947" max="8947" width="9.7109375" style="1090" customWidth="1"/>
    <col min="8948" max="8948" width="9.5703125" style="1090" bestFit="1" customWidth="1"/>
    <col min="8949" max="8949" width="10.5703125" style="1090" customWidth="1"/>
    <col min="8950" max="8950" width="9.85546875" style="1090" customWidth="1"/>
    <col min="8951" max="8951" width="9.140625" style="1090"/>
    <col min="8952" max="8952" width="10" style="1090" customWidth="1"/>
    <col min="8953" max="8953" width="10.140625" style="1090" customWidth="1"/>
    <col min="8954" max="8954" width="9.140625" style="1090"/>
    <col min="8955" max="8955" width="10" style="1090" customWidth="1"/>
    <col min="8956" max="8956" width="9.7109375" style="1090" customWidth="1"/>
    <col min="8957" max="8957" width="11.28515625" style="1090" customWidth="1"/>
    <col min="8958" max="8958" width="9.7109375" style="1090" customWidth="1"/>
    <col min="8959" max="8959" width="9.85546875" style="1090" customWidth="1"/>
    <col min="8960" max="8960" width="9.140625" style="1090"/>
    <col min="8961" max="8961" width="9.85546875" style="1090" customWidth="1"/>
    <col min="8962" max="8962" width="9.5703125" style="1090" customWidth="1"/>
    <col min="8963" max="8963" width="9.140625" style="1090"/>
    <col min="8964" max="8964" width="10.140625" style="1090" customWidth="1"/>
    <col min="8965" max="8965" width="9.5703125" style="1090" customWidth="1"/>
    <col min="8966" max="8966" width="9.140625" style="1090"/>
    <col min="8967" max="8968" width="9.85546875" style="1090" customWidth="1"/>
    <col min="8969" max="9194" width="9.140625" style="1090"/>
    <col min="9195" max="9195" width="32.85546875" style="1090" customWidth="1"/>
    <col min="9196" max="9196" width="9.7109375" style="1090" customWidth="1"/>
    <col min="9197" max="9197" width="10.140625" style="1090" customWidth="1"/>
    <col min="9198" max="9198" width="9.140625" style="1090" customWidth="1"/>
    <col min="9199" max="9199" width="10" style="1090" customWidth="1"/>
    <col min="9200" max="9200" width="9.85546875" style="1090" customWidth="1"/>
    <col min="9201" max="9201" width="9.140625" style="1090" customWidth="1"/>
    <col min="9202" max="9202" width="9.5703125" style="1090" customWidth="1"/>
    <col min="9203" max="9203" width="9.7109375" style="1090" customWidth="1"/>
    <col min="9204" max="9204" width="9.5703125" style="1090" bestFit="1" customWidth="1"/>
    <col min="9205" max="9205" width="10.5703125" style="1090" customWidth="1"/>
    <col min="9206" max="9206" width="9.85546875" style="1090" customWidth="1"/>
    <col min="9207" max="9207" width="9.140625" style="1090"/>
    <col min="9208" max="9208" width="10" style="1090" customWidth="1"/>
    <col min="9209" max="9209" width="10.140625" style="1090" customWidth="1"/>
    <col min="9210" max="9210" width="9.140625" style="1090"/>
    <col min="9211" max="9211" width="10" style="1090" customWidth="1"/>
    <col min="9212" max="9212" width="9.7109375" style="1090" customWidth="1"/>
    <col min="9213" max="9213" width="11.28515625" style="1090" customWidth="1"/>
    <col min="9214" max="9214" width="9.7109375" style="1090" customWidth="1"/>
    <col min="9215" max="9215" width="9.85546875" style="1090" customWidth="1"/>
    <col min="9216" max="9216" width="9.140625" style="1090"/>
    <col min="9217" max="9217" width="9.85546875" style="1090" customWidth="1"/>
    <col min="9218" max="9218" width="9.5703125" style="1090" customWidth="1"/>
    <col min="9219" max="9219" width="9.140625" style="1090"/>
    <col min="9220" max="9220" width="10.140625" style="1090" customWidth="1"/>
    <col min="9221" max="9221" width="9.5703125" style="1090" customWidth="1"/>
    <col min="9222" max="9222" width="9.140625" style="1090"/>
    <col min="9223" max="9224" width="9.85546875" style="1090" customWidth="1"/>
    <col min="9225" max="9450" width="9.140625" style="1090"/>
    <col min="9451" max="9451" width="32.85546875" style="1090" customWidth="1"/>
    <col min="9452" max="9452" width="9.7109375" style="1090" customWidth="1"/>
    <col min="9453" max="9453" width="10.140625" style="1090" customWidth="1"/>
    <col min="9454" max="9454" width="9.140625" style="1090" customWidth="1"/>
    <col min="9455" max="9455" width="10" style="1090" customWidth="1"/>
    <col min="9456" max="9456" width="9.85546875" style="1090" customWidth="1"/>
    <col min="9457" max="9457" width="9.140625" style="1090" customWidth="1"/>
    <col min="9458" max="9458" width="9.5703125" style="1090" customWidth="1"/>
    <col min="9459" max="9459" width="9.7109375" style="1090" customWidth="1"/>
    <col min="9460" max="9460" width="9.5703125" style="1090" bestFit="1" customWidth="1"/>
    <col min="9461" max="9461" width="10.5703125" style="1090" customWidth="1"/>
    <col min="9462" max="9462" width="9.85546875" style="1090" customWidth="1"/>
    <col min="9463" max="9463" width="9.140625" style="1090"/>
    <col min="9464" max="9464" width="10" style="1090" customWidth="1"/>
    <col min="9465" max="9465" width="10.140625" style="1090" customWidth="1"/>
    <col min="9466" max="9466" width="9.140625" style="1090"/>
    <col min="9467" max="9467" width="10" style="1090" customWidth="1"/>
    <col min="9468" max="9468" width="9.7109375" style="1090" customWidth="1"/>
    <col min="9469" max="9469" width="11.28515625" style="1090" customWidth="1"/>
    <col min="9470" max="9470" width="9.7109375" style="1090" customWidth="1"/>
    <col min="9471" max="9471" width="9.85546875" style="1090" customWidth="1"/>
    <col min="9472" max="9472" width="9.140625" style="1090"/>
    <col min="9473" max="9473" width="9.85546875" style="1090" customWidth="1"/>
    <col min="9474" max="9474" width="9.5703125" style="1090" customWidth="1"/>
    <col min="9475" max="9475" width="9.140625" style="1090"/>
    <col min="9476" max="9476" width="10.140625" style="1090" customWidth="1"/>
    <col min="9477" max="9477" width="9.5703125" style="1090" customWidth="1"/>
    <col min="9478" max="9478" width="9.140625" style="1090"/>
    <col min="9479" max="9480" width="9.85546875" style="1090" customWidth="1"/>
    <col min="9481" max="9706" width="9.140625" style="1090"/>
    <col min="9707" max="9707" width="32.85546875" style="1090" customWidth="1"/>
    <col min="9708" max="9708" width="9.7109375" style="1090" customWidth="1"/>
    <col min="9709" max="9709" width="10.140625" style="1090" customWidth="1"/>
    <col min="9710" max="9710" width="9.140625" style="1090" customWidth="1"/>
    <col min="9711" max="9711" width="10" style="1090" customWidth="1"/>
    <col min="9712" max="9712" width="9.85546875" style="1090" customWidth="1"/>
    <col min="9713" max="9713" width="9.140625" style="1090" customWidth="1"/>
    <col min="9714" max="9714" width="9.5703125" style="1090" customWidth="1"/>
    <col min="9715" max="9715" width="9.7109375" style="1090" customWidth="1"/>
    <col min="9716" max="9716" width="9.5703125" style="1090" bestFit="1" customWidth="1"/>
    <col min="9717" max="9717" width="10.5703125" style="1090" customWidth="1"/>
    <col min="9718" max="9718" width="9.85546875" style="1090" customWidth="1"/>
    <col min="9719" max="9719" width="9.140625" style="1090"/>
    <col min="9720" max="9720" width="10" style="1090" customWidth="1"/>
    <col min="9721" max="9721" width="10.140625" style="1090" customWidth="1"/>
    <col min="9722" max="9722" width="9.140625" style="1090"/>
    <col min="9723" max="9723" width="10" style="1090" customWidth="1"/>
    <col min="9724" max="9724" width="9.7109375" style="1090" customWidth="1"/>
    <col min="9725" max="9725" width="11.28515625" style="1090" customWidth="1"/>
    <col min="9726" max="9726" width="9.7109375" style="1090" customWidth="1"/>
    <col min="9727" max="9727" width="9.85546875" style="1090" customWidth="1"/>
    <col min="9728" max="9728" width="9.140625" style="1090"/>
    <col min="9729" max="9729" width="9.85546875" style="1090" customWidth="1"/>
    <col min="9730" max="9730" width="9.5703125" style="1090" customWidth="1"/>
    <col min="9731" max="9731" width="9.140625" style="1090"/>
    <col min="9732" max="9732" width="10.140625" style="1090" customWidth="1"/>
    <col min="9733" max="9733" width="9.5703125" style="1090" customWidth="1"/>
    <col min="9734" max="9734" width="9.140625" style="1090"/>
    <col min="9735" max="9736" width="9.85546875" style="1090" customWidth="1"/>
    <col min="9737" max="9962" width="9.140625" style="1090"/>
    <col min="9963" max="9963" width="32.85546875" style="1090" customWidth="1"/>
    <col min="9964" max="9964" width="9.7109375" style="1090" customWidth="1"/>
    <col min="9965" max="9965" width="10.140625" style="1090" customWidth="1"/>
    <col min="9966" max="9966" width="9.140625" style="1090" customWidth="1"/>
    <col min="9967" max="9967" width="10" style="1090" customWidth="1"/>
    <col min="9968" max="9968" width="9.85546875" style="1090" customWidth="1"/>
    <col min="9969" max="9969" width="9.140625" style="1090" customWidth="1"/>
    <col min="9970" max="9970" width="9.5703125" style="1090" customWidth="1"/>
    <col min="9971" max="9971" width="9.7109375" style="1090" customWidth="1"/>
    <col min="9972" max="9972" width="9.5703125" style="1090" bestFit="1" customWidth="1"/>
    <col min="9973" max="9973" width="10.5703125" style="1090" customWidth="1"/>
    <col min="9974" max="9974" width="9.85546875" style="1090" customWidth="1"/>
    <col min="9975" max="9975" width="9.140625" style="1090"/>
    <col min="9976" max="9976" width="10" style="1090" customWidth="1"/>
    <col min="9977" max="9977" width="10.140625" style="1090" customWidth="1"/>
    <col min="9978" max="9978" width="9.140625" style="1090"/>
    <col min="9979" max="9979" width="10" style="1090" customWidth="1"/>
    <col min="9980" max="9980" width="9.7109375" style="1090" customWidth="1"/>
    <col min="9981" max="9981" width="11.28515625" style="1090" customWidth="1"/>
    <col min="9982" max="9982" width="9.7109375" style="1090" customWidth="1"/>
    <col min="9983" max="9983" width="9.85546875" style="1090" customWidth="1"/>
    <col min="9984" max="9984" width="9.140625" style="1090"/>
    <col min="9985" max="9985" width="9.85546875" style="1090" customWidth="1"/>
    <col min="9986" max="9986" width="9.5703125" style="1090" customWidth="1"/>
    <col min="9987" max="9987" width="9.140625" style="1090"/>
    <col min="9988" max="9988" width="10.140625" style="1090" customWidth="1"/>
    <col min="9989" max="9989" width="9.5703125" style="1090" customWidth="1"/>
    <col min="9990" max="9990" width="9.140625" style="1090"/>
    <col min="9991" max="9992" width="9.85546875" style="1090" customWidth="1"/>
    <col min="9993" max="10218" width="9.140625" style="1090"/>
    <col min="10219" max="10219" width="32.85546875" style="1090" customWidth="1"/>
    <col min="10220" max="10220" width="9.7109375" style="1090" customWidth="1"/>
    <col min="10221" max="10221" width="10.140625" style="1090" customWidth="1"/>
    <col min="10222" max="10222" width="9.140625" style="1090" customWidth="1"/>
    <col min="10223" max="10223" width="10" style="1090" customWidth="1"/>
    <col min="10224" max="10224" width="9.85546875" style="1090" customWidth="1"/>
    <col min="10225" max="10225" width="9.140625" style="1090" customWidth="1"/>
    <col min="10226" max="10226" width="9.5703125" style="1090" customWidth="1"/>
    <col min="10227" max="10227" width="9.7109375" style="1090" customWidth="1"/>
    <col min="10228" max="10228" width="9.5703125" style="1090" bestFit="1" customWidth="1"/>
    <col min="10229" max="10229" width="10.5703125" style="1090" customWidth="1"/>
    <col min="10230" max="10230" width="9.85546875" style="1090" customWidth="1"/>
    <col min="10231" max="10231" width="9.140625" style="1090"/>
    <col min="10232" max="10232" width="10" style="1090" customWidth="1"/>
    <col min="10233" max="10233" width="10.140625" style="1090" customWidth="1"/>
    <col min="10234" max="10234" width="9.140625" style="1090"/>
    <col min="10235" max="10235" width="10" style="1090" customWidth="1"/>
    <col min="10236" max="10236" width="9.7109375" style="1090" customWidth="1"/>
    <col min="10237" max="10237" width="11.28515625" style="1090" customWidth="1"/>
    <col min="10238" max="10238" width="9.7109375" style="1090" customWidth="1"/>
    <col min="10239" max="10239" width="9.85546875" style="1090" customWidth="1"/>
    <col min="10240" max="10240" width="9.140625" style="1090"/>
    <col min="10241" max="10241" width="9.85546875" style="1090" customWidth="1"/>
    <col min="10242" max="10242" width="9.5703125" style="1090" customWidth="1"/>
    <col min="10243" max="10243" width="9.140625" style="1090"/>
    <col min="10244" max="10244" width="10.140625" style="1090" customWidth="1"/>
    <col min="10245" max="10245" width="9.5703125" style="1090" customWidth="1"/>
    <col min="10246" max="10246" width="9.140625" style="1090"/>
    <col min="10247" max="10248" width="9.85546875" style="1090" customWidth="1"/>
    <col min="10249" max="10474" width="9.140625" style="1090"/>
    <col min="10475" max="10475" width="32.85546875" style="1090" customWidth="1"/>
    <col min="10476" max="10476" width="9.7109375" style="1090" customWidth="1"/>
    <col min="10477" max="10477" width="10.140625" style="1090" customWidth="1"/>
    <col min="10478" max="10478" width="9.140625" style="1090" customWidth="1"/>
    <col min="10479" max="10479" width="10" style="1090" customWidth="1"/>
    <col min="10480" max="10480" width="9.85546875" style="1090" customWidth="1"/>
    <col min="10481" max="10481" width="9.140625" style="1090" customWidth="1"/>
    <col min="10482" max="10482" width="9.5703125" style="1090" customWidth="1"/>
    <col min="10483" max="10483" width="9.7109375" style="1090" customWidth="1"/>
    <col min="10484" max="10484" width="9.5703125" style="1090" bestFit="1" customWidth="1"/>
    <col min="10485" max="10485" width="10.5703125" style="1090" customWidth="1"/>
    <col min="10486" max="10486" width="9.85546875" style="1090" customWidth="1"/>
    <col min="10487" max="10487" width="9.140625" style="1090"/>
    <col min="10488" max="10488" width="10" style="1090" customWidth="1"/>
    <col min="10489" max="10489" width="10.140625" style="1090" customWidth="1"/>
    <col min="10490" max="10490" width="9.140625" style="1090"/>
    <col min="10491" max="10491" width="10" style="1090" customWidth="1"/>
    <col min="10492" max="10492" width="9.7109375" style="1090" customWidth="1"/>
    <col min="10493" max="10493" width="11.28515625" style="1090" customWidth="1"/>
    <col min="10494" max="10494" width="9.7109375" style="1090" customWidth="1"/>
    <col min="10495" max="10495" width="9.85546875" style="1090" customWidth="1"/>
    <col min="10496" max="10496" width="9.140625" style="1090"/>
    <col min="10497" max="10497" width="9.85546875" style="1090" customWidth="1"/>
    <col min="10498" max="10498" width="9.5703125" style="1090" customWidth="1"/>
    <col min="10499" max="10499" width="9.140625" style="1090"/>
    <col min="10500" max="10500" width="10.140625" style="1090" customWidth="1"/>
    <col min="10501" max="10501" width="9.5703125" style="1090" customWidth="1"/>
    <col min="10502" max="10502" width="9.140625" style="1090"/>
    <col min="10503" max="10504" width="9.85546875" style="1090" customWidth="1"/>
    <col min="10505" max="10730" width="9.140625" style="1090"/>
    <col min="10731" max="10731" width="32.85546875" style="1090" customWidth="1"/>
    <col min="10732" max="10732" width="9.7109375" style="1090" customWidth="1"/>
    <col min="10733" max="10733" width="10.140625" style="1090" customWidth="1"/>
    <col min="10734" max="10734" width="9.140625" style="1090" customWidth="1"/>
    <col min="10735" max="10735" width="10" style="1090" customWidth="1"/>
    <col min="10736" max="10736" width="9.85546875" style="1090" customWidth="1"/>
    <col min="10737" max="10737" width="9.140625" style="1090" customWidth="1"/>
    <col min="10738" max="10738" width="9.5703125" style="1090" customWidth="1"/>
    <col min="10739" max="10739" width="9.7109375" style="1090" customWidth="1"/>
    <col min="10740" max="10740" width="9.5703125" style="1090" bestFit="1" customWidth="1"/>
    <col min="10741" max="10741" width="10.5703125" style="1090" customWidth="1"/>
    <col min="10742" max="10742" width="9.85546875" style="1090" customWidth="1"/>
    <col min="10743" max="10743" width="9.140625" style="1090"/>
    <col min="10744" max="10744" width="10" style="1090" customWidth="1"/>
    <col min="10745" max="10745" width="10.140625" style="1090" customWidth="1"/>
    <col min="10746" max="10746" width="9.140625" style="1090"/>
    <col min="10747" max="10747" width="10" style="1090" customWidth="1"/>
    <col min="10748" max="10748" width="9.7109375" style="1090" customWidth="1"/>
    <col min="10749" max="10749" width="11.28515625" style="1090" customWidth="1"/>
    <col min="10750" max="10750" width="9.7109375" style="1090" customWidth="1"/>
    <col min="10751" max="10751" width="9.85546875" style="1090" customWidth="1"/>
    <col min="10752" max="10752" width="9.140625" style="1090"/>
    <col min="10753" max="10753" width="9.85546875" style="1090" customWidth="1"/>
    <col min="10754" max="10754" width="9.5703125" style="1090" customWidth="1"/>
    <col min="10755" max="10755" width="9.140625" style="1090"/>
    <col min="10756" max="10756" width="10.140625" style="1090" customWidth="1"/>
    <col min="10757" max="10757" width="9.5703125" style="1090" customWidth="1"/>
    <col min="10758" max="10758" width="9.140625" style="1090"/>
    <col min="10759" max="10760" width="9.85546875" style="1090" customWidth="1"/>
    <col min="10761" max="10986" width="9.140625" style="1090"/>
    <col min="10987" max="10987" width="32.85546875" style="1090" customWidth="1"/>
    <col min="10988" max="10988" width="9.7109375" style="1090" customWidth="1"/>
    <col min="10989" max="10989" width="10.140625" style="1090" customWidth="1"/>
    <col min="10990" max="10990" width="9.140625" style="1090" customWidth="1"/>
    <col min="10991" max="10991" width="10" style="1090" customWidth="1"/>
    <col min="10992" max="10992" width="9.85546875" style="1090" customWidth="1"/>
    <col min="10993" max="10993" width="9.140625" style="1090" customWidth="1"/>
    <col min="10994" max="10994" width="9.5703125" style="1090" customWidth="1"/>
    <col min="10995" max="10995" width="9.7109375" style="1090" customWidth="1"/>
    <col min="10996" max="10996" width="9.5703125" style="1090" bestFit="1" customWidth="1"/>
    <col min="10997" max="10997" width="10.5703125" style="1090" customWidth="1"/>
    <col min="10998" max="10998" width="9.85546875" style="1090" customWidth="1"/>
    <col min="10999" max="10999" width="9.140625" style="1090"/>
    <col min="11000" max="11000" width="10" style="1090" customWidth="1"/>
    <col min="11001" max="11001" width="10.140625" style="1090" customWidth="1"/>
    <col min="11002" max="11002" width="9.140625" style="1090"/>
    <col min="11003" max="11003" width="10" style="1090" customWidth="1"/>
    <col min="11004" max="11004" width="9.7109375" style="1090" customWidth="1"/>
    <col min="11005" max="11005" width="11.28515625" style="1090" customWidth="1"/>
    <col min="11006" max="11006" width="9.7109375" style="1090" customWidth="1"/>
    <col min="11007" max="11007" width="9.85546875" style="1090" customWidth="1"/>
    <col min="11008" max="11008" width="9.140625" style="1090"/>
    <col min="11009" max="11009" width="9.85546875" style="1090" customWidth="1"/>
    <col min="11010" max="11010" width="9.5703125" style="1090" customWidth="1"/>
    <col min="11011" max="11011" width="9.140625" style="1090"/>
    <col min="11012" max="11012" width="10.140625" style="1090" customWidth="1"/>
    <col min="11013" max="11013" width="9.5703125" style="1090" customWidth="1"/>
    <col min="11014" max="11014" width="9.140625" style="1090"/>
    <col min="11015" max="11016" width="9.85546875" style="1090" customWidth="1"/>
    <col min="11017" max="11242" width="9.140625" style="1090"/>
    <col min="11243" max="11243" width="32.85546875" style="1090" customWidth="1"/>
    <col min="11244" max="11244" width="9.7109375" style="1090" customWidth="1"/>
    <col min="11245" max="11245" width="10.140625" style="1090" customWidth="1"/>
    <col min="11246" max="11246" width="9.140625" style="1090" customWidth="1"/>
    <col min="11247" max="11247" width="10" style="1090" customWidth="1"/>
    <col min="11248" max="11248" width="9.85546875" style="1090" customWidth="1"/>
    <col min="11249" max="11249" width="9.140625" style="1090" customWidth="1"/>
    <col min="11250" max="11250" width="9.5703125" style="1090" customWidth="1"/>
    <col min="11251" max="11251" width="9.7109375" style="1090" customWidth="1"/>
    <col min="11252" max="11252" width="9.5703125" style="1090" bestFit="1" customWidth="1"/>
    <col min="11253" max="11253" width="10.5703125" style="1090" customWidth="1"/>
    <col min="11254" max="11254" width="9.85546875" style="1090" customWidth="1"/>
    <col min="11255" max="11255" width="9.140625" style="1090"/>
    <col min="11256" max="11256" width="10" style="1090" customWidth="1"/>
    <col min="11257" max="11257" width="10.140625" style="1090" customWidth="1"/>
    <col min="11258" max="11258" width="9.140625" style="1090"/>
    <col min="11259" max="11259" width="10" style="1090" customWidth="1"/>
    <col min="11260" max="11260" width="9.7109375" style="1090" customWidth="1"/>
    <col min="11261" max="11261" width="11.28515625" style="1090" customWidth="1"/>
    <col min="11262" max="11262" width="9.7109375" style="1090" customWidth="1"/>
    <col min="11263" max="11263" width="9.85546875" style="1090" customWidth="1"/>
    <col min="11264" max="11264" width="9.140625" style="1090"/>
    <col min="11265" max="11265" width="9.85546875" style="1090" customWidth="1"/>
    <col min="11266" max="11266" width="9.5703125" style="1090" customWidth="1"/>
    <col min="11267" max="11267" width="9.140625" style="1090"/>
    <col min="11268" max="11268" width="10.140625" style="1090" customWidth="1"/>
    <col min="11269" max="11269" width="9.5703125" style="1090" customWidth="1"/>
    <col min="11270" max="11270" width="9.140625" style="1090"/>
    <col min="11271" max="11272" width="9.85546875" style="1090" customWidth="1"/>
    <col min="11273" max="11498" width="9.140625" style="1090"/>
    <col min="11499" max="11499" width="32.85546875" style="1090" customWidth="1"/>
    <col min="11500" max="11500" width="9.7109375" style="1090" customWidth="1"/>
    <col min="11501" max="11501" width="10.140625" style="1090" customWidth="1"/>
    <col min="11502" max="11502" width="9.140625" style="1090" customWidth="1"/>
    <col min="11503" max="11503" width="10" style="1090" customWidth="1"/>
    <col min="11504" max="11504" width="9.85546875" style="1090" customWidth="1"/>
    <col min="11505" max="11505" width="9.140625" style="1090" customWidth="1"/>
    <col min="11506" max="11506" width="9.5703125" style="1090" customWidth="1"/>
    <col min="11507" max="11507" width="9.7109375" style="1090" customWidth="1"/>
    <col min="11508" max="11508" width="9.5703125" style="1090" bestFit="1" customWidth="1"/>
    <col min="11509" max="11509" width="10.5703125" style="1090" customWidth="1"/>
    <col min="11510" max="11510" width="9.85546875" style="1090" customWidth="1"/>
    <col min="11511" max="11511" width="9.140625" style="1090"/>
    <col min="11512" max="11512" width="10" style="1090" customWidth="1"/>
    <col min="11513" max="11513" width="10.140625" style="1090" customWidth="1"/>
    <col min="11514" max="11514" width="9.140625" style="1090"/>
    <col min="11515" max="11515" width="10" style="1090" customWidth="1"/>
    <col min="11516" max="11516" width="9.7109375" style="1090" customWidth="1"/>
    <col min="11517" max="11517" width="11.28515625" style="1090" customWidth="1"/>
    <col min="11518" max="11518" width="9.7109375" style="1090" customWidth="1"/>
    <col min="11519" max="11519" width="9.85546875" style="1090" customWidth="1"/>
    <col min="11520" max="11520" width="9.140625" style="1090"/>
    <col min="11521" max="11521" width="9.85546875" style="1090" customWidth="1"/>
    <col min="11522" max="11522" width="9.5703125" style="1090" customWidth="1"/>
    <col min="11523" max="11523" width="9.140625" style="1090"/>
    <col min="11524" max="11524" width="10.140625" style="1090" customWidth="1"/>
    <col min="11525" max="11525" width="9.5703125" style="1090" customWidth="1"/>
    <col min="11526" max="11526" width="9.140625" style="1090"/>
    <col min="11527" max="11528" width="9.85546875" style="1090" customWidth="1"/>
    <col min="11529" max="11754" width="9.140625" style="1090"/>
    <col min="11755" max="11755" width="32.85546875" style="1090" customWidth="1"/>
    <col min="11756" max="11756" width="9.7109375" style="1090" customWidth="1"/>
    <col min="11757" max="11757" width="10.140625" style="1090" customWidth="1"/>
    <col min="11758" max="11758" width="9.140625" style="1090" customWidth="1"/>
    <col min="11759" max="11759" width="10" style="1090" customWidth="1"/>
    <col min="11760" max="11760" width="9.85546875" style="1090" customWidth="1"/>
    <col min="11761" max="11761" width="9.140625" style="1090" customWidth="1"/>
    <col min="11762" max="11762" width="9.5703125" style="1090" customWidth="1"/>
    <col min="11763" max="11763" width="9.7109375" style="1090" customWidth="1"/>
    <col min="11764" max="11764" width="9.5703125" style="1090" bestFit="1" customWidth="1"/>
    <col min="11765" max="11765" width="10.5703125" style="1090" customWidth="1"/>
    <col min="11766" max="11766" width="9.85546875" style="1090" customWidth="1"/>
    <col min="11767" max="11767" width="9.140625" style="1090"/>
    <col min="11768" max="11768" width="10" style="1090" customWidth="1"/>
    <col min="11769" max="11769" width="10.140625" style="1090" customWidth="1"/>
    <col min="11770" max="11770" width="9.140625" style="1090"/>
    <col min="11771" max="11771" width="10" style="1090" customWidth="1"/>
    <col min="11772" max="11772" width="9.7109375" style="1090" customWidth="1"/>
    <col min="11773" max="11773" width="11.28515625" style="1090" customWidth="1"/>
    <col min="11774" max="11774" width="9.7109375" style="1090" customWidth="1"/>
    <col min="11775" max="11775" width="9.85546875" style="1090" customWidth="1"/>
    <col min="11776" max="11776" width="9.140625" style="1090"/>
    <col min="11777" max="11777" width="9.85546875" style="1090" customWidth="1"/>
    <col min="11778" max="11778" width="9.5703125" style="1090" customWidth="1"/>
    <col min="11779" max="11779" width="9.140625" style="1090"/>
    <col min="11780" max="11780" width="10.140625" style="1090" customWidth="1"/>
    <col min="11781" max="11781" width="9.5703125" style="1090" customWidth="1"/>
    <col min="11782" max="11782" width="9.140625" style="1090"/>
    <col min="11783" max="11784" width="9.85546875" style="1090" customWidth="1"/>
    <col min="11785" max="12010" width="9.140625" style="1090"/>
    <col min="12011" max="12011" width="32.85546875" style="1090" customWidth="1"/>
    <col min="12012" max="12012" width="9.7109375" style="1090" customWidth="1"/>
    <col min="12013" max="12013" width="10.140625" style="1090" customWidth="1"/>
    <col min="12014" max="12014" width="9.140625" style="1090" customWidth="1"/>
    <col min="12015" max="12015" width="10" style="1090" customWidth="1"/>
    <col min="12016" max="12016" width="9.85546875" style="1090" customWidth="1"/>
    <col min="12017" max="12017" width="9.140625" style="1090" customWidth="1"/>
    <col min="12018" max="12018" width="9.5703125" style="1090" customWidth="1"/>
    <col min="12019" max="12019" width="9.7109375" style="1090" customWidth="1"/>
    <col min="12020" max="12020" width="9.5703125" style="1090" bestFit="1" customWidth="1"/>
    <col min="12021" max="12021" width="10.5703125" style="1090" customWidth="1"/>
    <col min="12022" max="12022" width="9.85546875" style="1090" customWidth="1"/>
    <col min="12023" max="12023" width="9.140625" style="1090"/>
    <col min="12024" max="12024" width="10" style="1090" customWidth="1"/>
    <col min="12025" max="12025" width="10.140625" style="1090" customWidth="1"/>
    <col min="12026" max="12026" width="9.140625" style="1090"/>
    <col min="12027" max="12027" width="10" style="1090" customWidth="1"/>
    <col min="12028" max="12028" width="9.7109375" style="1090" customWidth="1"/>
    <col min="12029" max="12029" width="11.28515625" style="1090" customWidth="1"/>
    <col min="12030" max="12030" width="9.7109375" style="1090" customWidth="1"/>
    <col min="12031" max="12031" width="9.85546875" style="1090" customWidth="1"/>
    <col min="12032" max="12032" width="9.140625" style="1090"/>
    <col min="12033" max="12033" width="9.85546875" style="1090" customWidth="1"/>
    <col min="12034" max="12034" width="9.5703125" style="1090" customWidth="1"/>
    <col min="12035" max="12035" width="9.140625" style="1090"/>
    <col min="12036" max="12036" width="10.140625" style="1090" customWidth="1"/>
    <col min="12037" max="12037" width="9.5703125" style="1090" customWidth="1"/>
    <col min="12038" max="12038" width="9.140625" style="1090"/>
    <col min="12039" max="12040" width="9.85546875" style="1090" customWidth="1"/>
    <col min="12041" max="12266" width="9.140625" style="1090"/>
    <col min="12267" max="12267" width="32.85546875" style="1090" customWidth="1"/>
    <col min="12268" max="12268" width="9.7109375" style="1090" customWidth="1"/>
    <col min="12269" max="12269" width="10.140625" style="1090" customWidth="1"/>
    <col min="12270" max="12270" width="9.140625" style="1090" customWidth="1"/>
    <col min="12271" max="12271" width="10" style="1090" customWidth="1"/>
    <col min="12272" max="12272" width="9.85546875" style="1090" customWidth="1"/>
    <col min="12273" max="12273" width="9.140625" style="1090" customWidth="1"/>
    <col min="12274" max="12274" width="9.5703125" style="1090" customWidth="1"/>
    <col min="12275" max="12275" width="9.7109375" style="1090" customWidth="1"/>
    <col min="12276" max="12276" width="9.5703125" style="1090" bestFit="1" customWidth="1"/>
    <col min="12277" max="12277" width="10.5703125" style="1090" customWidth="1"/>
    <col min="12278" max="12278" width="9.85546875" style="1090" customWidth="1"/>
    <col min="12279" max="12279" width="9.140625" style="1090"/>
    <col min="12280" max="12280" width="10" style="1090" customWidth="1"/>
    <col min="12281" max="12281" width="10.140625" style="1090" customWidth="1"/>
    <col min="12282" max="12282" width="9.140625" style="1090"/>
    <col min="12283" max="12283" width="10" style="1090" customWidth="1"/>
    <col min="12284" max="12284" width="9.7109375" style="1090" customWidth="1"/>
    <col min="12285" max="12285" width="11.28515625" style="1090" customWidth="1"/>
    <col min="12286" max="12286" width="9.7109375" style="1090" customWidth="1"/>
    <col min="12287" max="12287" width="9.85546875" style="1090" customWidth="1"/>
    <col min="12288" max="12288" width="9.140625" style="1090"/>
    <col min="12289" max="12289" width="9.85546875" style="1090" customWidth="1"/>
    <col min="12290" max="12290" width="9.5703125" style="1090" customWidth="1"/>
    <col min="12291" max="12291" width="9.140625" style="1090"/>
    <col min="12292" max="12292" width="10.140625" style="1090" customWidth="1"/>
    <col min="12293" max="12293" width="9.5703125" style="1090" customWidth="1"/>
    <col min="12294" max="12294" width="9.140625" style="1090"/>
    <col min="12295" max="12296" width="9.85546875" style="1090" customWidth="1"/>
    <col min="12297" max="12522" width="9.140625" style="1090"/>
    <col min="12523" max="12523" width="32.85546875" style="1090" customWidth="1"/>
    <col min="12524" max="12524" width="9.7109375" style="1090" customWidth="1"/>
    <col min="12525" max="12525" width="10.140625" style="1090" customWidth="1"/>
    <col min="12526" max="12526" width="9.140625" style="1090" customWidth="1"/>
    <col min="12527" max="12527" width="10" style="1090" customWidth="1"/>
    <col min="12528" max="12528" width="9.85546875" style="1090" customWidth="1"/>
    <col min="12529" max="12529" width="9.140625" style="1090" customWidth="1"/>
    <col min="12530" max="12530" width="9.5703125" style="1090" customWidth="1"/>
    <col min="12531" max="12531" width="9.7109375" style="1090" customWidth="1"/>
    <col min="12532" max="12532" width="9.5703125" style="1090" bestFit="1" customWidth="1"/>
    <col min="12533" max="12533" width="10.5703125" style="1090" customWidth="1"/>
    <col min="12534" max="12534" width="9.85546875" style="1090" customWidth="1"/>
    <col min="12535" max="12535" width="9.140625" style="1090"/>
    <col min="12536" max="12536" width="10" style="1090" customWidth="1"/>
    <col min="12537" max="12537" width="10.140625" style="1090" customWidth="1"/>
    <col min="12538" max="12538" width="9.140625" style="1090"/>
    <col min="12539" max="12539" width="10" style="1090" customWidth="1"/>
    <col min="12540" max="12540" width="9.7109375" style="1090" customWidth="1"/>
    <col min="12541" max="12541" width="11.28515625" style="1090" customWidth="1"/>
    <col min="12542" max="12542" width="9.7109375" style="1090" customWidth="1"/>
    <col min="12543" max="12543" width="9.85546875" style="1090" customWidth="1"/>
    <col min="12544" max="12544" width="9.140625" style="1090"/>
    <col min="12545" max="12545" width="9.85546875" style="1090" customWidth="1"/>
    <col min="12546" max="12546" width="9.5703125" style="1090" customWidth="1"/>
    <col min="12547" max="12547" width="9.140625" style="1090"/>
    <col min="12548" max="12548" width="10.140625" style="1090" customWidth="1"/>
    <col min="12549" max="12549" width="9.5703125" style="1090" customWidth="1"/>
    <col min="12550" max="12550" width="9.140625" style="1090"/>
    <col min="12551" max="12552" width="9.85546875" style="1090" customWidth="1"/>
    <col min="12553" max="12778" width="9.140625" style="1090"/>
    <col min="12779" max="12779" width="32.85546875" style="1090" customWidth="1"/>
    <col min="12780" max="12780" width="9.7109375" style="1090" customWidth="1"/>
    <col min="12781" max="12781" width="10.140625" style="1090" customWidth="1"/>
    <col min="12782" max="12782" width="9.140625" style="1090" customWidth="1"/>
    <col min="12783" max="12783" width="10" style="1090" customWidth="1"/>
    <col min="12784" max="12784" width="9.85546875" style="1090" customWidth="1"/>
    <col min="12785" max="12785" width="9.140625" style="1090" customWidth="1"/>
    <col min="12786" max="12786" width="9.5703125" style="1090" customWidth="1"/>
    <col min="12787" max="12787" width="9.7109375" style="1090" customWidth="1"/>
    <col min="12788" max="12788" width="9.5703125" style="1090" bestFit="1" customWidth="1"/>
    <col min="12789" max="12789" width="10.5703125" style="1090" customWidth="1"/>
    <col min="12790" max="12790" width="9.85546875" style="1090" customWidth="1"/>
    <col min="12791" max="12791" width="9.140625" style="1090"/>
    <col min="12792" max="12792" width="10" style="1090" customWidth="1"/>
    <col min="12793" max="12793" width="10.140625" style="1090" customWidth="1"/>
    <col min="12794" max="12794" width="9.140625" style="1090"/>
    <col min="12795" max="12795" width="10" style="1090" customWidth="1"/>
    <col min="12796" max="12796" width="9.7109375" style="1090" customWidth="1"/>
    <col min="12797" max="12797" width="11.28515625" style="1090" customWidth="1"/>
    <col min="12798" max="12798" width="9.7109375" style="1090" customWidth="1"/>
    <col min="12799" max="12799" width="9.85546875" style="1090" customWidth="1"/>
    <col min="12800" max="12800" width="9.140625" style="1090"/>
    <col min="12801" max="12801" width="9.85546875" style="1090" customWidth="1"/>
    <col min="12802" max="12802" width="9.5703125" style="1090" customWidth="1"/>
    <col min="12803" max="12803" width="9.140625" style="1090"/>
    <col min="12804" max="12804" width="10.140625" style="1090" customWidth="1"/>
    <col min="12805" max="12805" width="9.5703125" style="1090" customWidth="1"/>
    <col min="12806" max="12806" width="9.140625" style="1090"/>
    <col min="12807" max="12808" width="9.85546875" style="1090" customWidth="1"/>
    <col min="12809" max="13034" width="9.140625" style="1090"/>
    <col min="13035" max="13035" width="32.85546875" style="1090" customWidth="1"/>
    <col min="13036" max="13036" width="9.7109375" style="1090" customWidth="1"/>
    <col min="13037" max="13037" width="10.140625" style="1090" customWidth="1"/>
    <col min="13038" max="13038" width="9.140625" style="1090" customWidth="1"/>
    <col min="13039" max="13039" width="10" style="1090" customWidth="1"/>
    <col min="13040" max="13040" width="9.85546875" style="1090" customWidth="1"/>
    <col min="13041" max="13041" width="9.140625" style="1090" customWidth="1"/>
    <col min="13042" max="13042" width="9.5703125" style="1090" customWidth="1"/>
    <col min="13043" max="13043" width="9.7109375" style="1090" customWidth="1"/>
    <col min="13044" max="13044" width="9.5703125" style="1090" bestFit="1" customWidth="1"/>
    <col min="13045" max="13045" width="10.5703125" style="1090" customWidth="1"/>
    <col min="13046" max="13046" width="9.85546875" style="1090" customWidth="1"/>
    <col min="13047" max="13047" width="9.140625" style="1090"/>
    <col min="13048" max="13048" width="10" style="1090" customWidth="1"/>
    <col min="13049" max="13049" width="10.140625" style="1090" customWidth="1"/>
    <col min="13050" max="13050" width="9.140625" style="1090"/>
    <col min="13051" max="13051" width="10" style="1090" customWidth="1"/>
    <col min="13052" max="13052" width="9.7109375" style="1090" customWidth="1"/>
    <col min="13053" max="13053" width="11.28515625" style="1090" customWidth="1"/>
    <col min="13054" max="13054" width="9.7109375" style="1090" customWidth="1"/>
    <col min="13055" max="13055" width="9.85546875" style="1090" customWidth="1"/>
    <col min="13056" max="13056" width="9.140625" style="1090"/>
    <col min="13057" max="13057" width="9.85546875" style="1090" customWidth="1"/>
    <col min="13058" max="13058" width="9.5703125" style="1090" customWidth="1"/>
    <col min="13059" max="13059" width="9.140625" style="1090"/>
    <col min="13060" max="13060" width="10.140625" style="1090" customWidth="1"/>
    <col min="13061" max="13061" width="9.5703125" style="1090" customWidth="1"/>
    <col min="13062" max="13062" width="9.140625" style="1090"/>
    <col min="13063" max="13064" width="9.85546875" style="1090" customWidth="1"/>
    <col min="13065" max="13290" width="9.140625" style="1090"/>
    <col min="13291" max="13291" width="32.85546875" style="1090" customWidth="1"/>
    <col min="13292" max="13292" width="9.7109375" style="1090" customWidth="1"/>
    <col min="13293" max="13293" width="10.140625" style="1090" customWidth="1"/>
    <col min="13294" max="13294" width="9.140625" style="1090" customWidth="1"/>
    <col min="13295" max="13295" width="10" style="1090" customWidth="1"/>
    <col min="13296" max="13296" width="9.85546875" style="1090" customWidth="1"/>
    <col min="13297" max="13297" width="9.140625" style="1090" customWidth="1"/>
    <col min="13298" max="13298" width="9.5703125" style="1090" customWidth="1"/>
    <col min="13299" max="13299" width="9.7109375" style="1090" customWidth="1"/>
    <col min="13300" max="13300" width="9.5703125" style="1090" bestFit="1" customWidth="1"/>
    <col min="13301" max="13301" width="10.5703125" style="1090" customWidth="1"/>
    <col min="13302" max="13302" width="9.85546875" style="1090" customWidth="1"/>
    <col min="13303" max="13303" width="9.140625" style="1090"/>
    <col min="13304" max="13304" width="10" style="1090" customWidth="1"/>
    <col min="13305" max="13305" width="10.140625" style="1090" customWidth="1"/>
    <col min="13306" max="13306" width="9.140625" style="1090"/>
    <col min="13307" max="13307" width="10" style="1090" customWidth="1"/>
    <col min="13308" max="13308" width="9.7109375" style="1090" customWidth="1"/>
    <col min="13309" max="13309" width="11.28515625" style="1090" customWidth="1"/>
    <col min="13310" max="13310" width="9.7109375" style="1090" customWidth="1"/>
    <col min="13311" max="13311" width="9.85546875" style="1090" customWidth="1"/>
    <col min="13312" max="13312" width="9.140625" style="1090"/>
    <col min="13313" max="13313" width="9.85546875" style="1090" customWidth="1"/>
    <col min="13314" max="13314" width="9.5703125" style="1090" customWidth="1"/>
    <col min="13315" max="13315" width="9.140625" style="1090"/>
    <col min="13316" max="13316" width="10.140625" style="1090" customWidth="1"/>
    <col min="13317" max="13317" width="9.5703125" style="1090" customWidth="1"/>
    <col min="13318" max="13318" width="9.140625" style="1090"/>
    <col min="13319" max="13320" width="9.85546875" style="1090" customWidth="1"/>
    <col min="13321" max="13546" width="9.140625" style="1090"/>
    <col min="13547" max="13547" width="32.85546875" style="1090" customWidth="1"/>
    <col min="13548" max="13548" width="9.7109375" style="1090" customWidth="1"/>
    <col min="13549" max="13549" width="10.140625" style="1090" customWidth="1"/>
    <col min="13550" max="13550" width="9.140625" style="1090" customWidth="1"/>
    <col min="13551" max="13551" width="10" style="1090" customWidth="1"/>
    <col min="13552" max="13552" width="9.85546875" style="1090" customWidth="1"/>
    <col min="13553" max="13553" width="9.140625" style="1090" customWidth="1"/>
    <col min="13554" max="13554" width="9.5703125" style="1090" customWidth="1"/>
    <col min="13555" max="13555" width="9.7109375" style="1090" customWidth="1"/>
    <col min="13556" max="13556" width="9.5703125" style="1090" bestFit="1" customWidth="1"/>
    <col min="13557" max="13557" width="10.5703125" style="1090" customWidth="1"/>
    <col min="13558" max="13558" width="9.85546875" style="1090" customWidth="1"/>
    <col min="13559" max="13559" width="9.140625" style="1090"/>
    <col min="13560" max="13560" width="10" style="1090" customWidth="1"/>
    <col min="13561" max="13561" width="10.140625" style="1090" customWidth="1"/>
    <col min="13562" max="13562" width="9.140625" style="1090"/>
    <col min="13563" max="13563" width="10" style="1090" customWidth="1"/>
    <col min="13564" max="13564" width="9.7109375" style="1090" customWidth="1"/>
    <col min="13565" max="13565" width="11.28515625" style="1090" customWidth="1"/>
    <col min="13566" max="13566" width="9.7109375" style="1090" customWidth="1"/>
    <col min="13567" max="13567" width="9.85546875" style="1090" customWidth="1"/>
    <col min="13568" max="13568" width="9.140625" style="1090"/>
    <col min="13569" max="13569" width="9.85546875" style="1090" customWidth="1"/>
    <col min="13570" max="13570" width="9.5703125" style="1090" customWidth="1"/>
    <col min="13571" max="13571" width="9.140625" style="1090"/>
    <col min="13572" max="13572" width="10.140625" style="1090" customWidth="1"/>
    <col min="13573" max="13573" width="9.5703125" style="1090" customWidth="1"/>
    <col min="13574" max="13574" width="9.140625" style="1090"/>
    <col min="13575" max="13576" width="9.85546875" style="1090" customWidth="1"/>
    <col min="13577" max="13802" width="9.140625" style="1090"/>
    <col min="13803" max="13803" width="32.85546875" style="1090" customWidth="1"/>
    <col min="13804" max="13804" width="9.7109375" style="1090" customWidth="1"/>
    <col min="13805" max="13805" width="10.140625" style="1090" customWidth="1"/>
    <col min="13806" max="13806" width="9.140625" style="1090" customWidth="1"/>
    <col min="13807" max="13807" width="10" style="1090" customWidth="1"/>
    <col min="13808" max="13808" width="9.85546875" style="1090" customWidth="1"/>
    <col min="13809" max="13809" width="9.140625" style="1090" customWidth="1"/>
    <col min="13810" max="13810" width="9.5703125" style="1090" customWidth="1"/>
    <col min="13811" max="13811" width="9.7109375" style="1090" customWidth="1"/>
    <col min="13812" max="13812" width="9.5703125" style="1090" bestFit="1" customWidth="1"/>
    <col min="13813" max="13813" width="10.5703125" style="1090" customWidth="1"/>
    <col min="13814" max="13814" width="9.85546875" style="1090" customWidth="1"/>
    <col min="13815" max="13815" width="9.140625" style="1090"/>
    <col min="13816" max="13816" width="10" style="1090" customWidth="1"/>
    <col min="13817" max="13817" width="10.140625" style="1090" customWidth="1"/>
    <col min="13818" max="13818" width="9.140625" style="1090"/>
    <col min="13819" max="13819" width="10" style="1090" customWidth="1"/>
    <col min="13820" max="13820" width="9.7109375" style="1090" customWidth="1"/>
    <col min="13821" max="13821" width="11.28515625" style="1090" customWidth="1"/>
    <col min="13822" max="13822" width="9.7109375" style="1090" customWidth="1"/>
    <col min="13823" max="13823" width="9.85546875" style="1090" customWidth="1"/>
    <col min="13824" max="13824" width="9.140625" style="1090"/>
    <col min="13825" max="13825" width="9.85546875" style="1090" customWidth="1"/>
    <col min="13826" max="13826" width="9.5703125" style="1090" customWidth="1"/>
    <col min="13827" max="13827" width="9.140625" style="1090"/>
    <col min="13828" max="13828" width="10.140625" style="1090" customWidth="1"/>
    <col min="13829" max="13829" width="9.5703125" style="1090" customWidth="1"/>
    <col min="13830" max="13830" width="9.140625" style="1090"/>
    <col min="13831" max="13832" width="9.85546875" style="1090" customWidth="1"/>
    <col min="13833" max="14058" width="9.140625" style="1090"/>
    <col min="14059" max="14059" width="32.85546875" style="1090" customWidth="1"/>
    <col min="14060" max="14060" width="9.7109375" style="1090" customWidth="1"/>
    <col min="14061" max="14061" width="10.140625" style="1090" customWidth="1"/>
    <col min="14062" max="14062" width="9.140625" style="1090" customWidth="1"/>
    <col min="14063" max="14063" width="10" style="1090" customWidth="1"/>
    <col min="14064" max="14064" width="9.85546875" style="1090" customWidth="1"/>
    <col min="14065" max="14065" width="9.140625" style="1090" customWidth="1"/>
    <col min="14066" max="14066" width="9.5703125" style="1090" customWidth="1"/>
    <col min="14067" max="14067" width="9.7109375" style="1090" customWidth="1"/>
    <col min="14068" max="14068" width="9.5703125" style="1090" bestFit="1" customWidth="1"/>
    <col min="14069" max="14069" width="10.5703125" style="1090" customWidth="1"/>
    <col min="14070" max="14070" width="9.85546875" style="1090" customWidth="1"/>
    <col min="14071" max="14071" width="9.140625" style="1090"/>
    <col min="14072" max="14072" width="10" style="1090" customWidth="1"/>
    <col min="14073" max="14073" width="10.140625" style="1090" customWidth="1"/>
    <col min="14074" max="14074" width="9.140625" style="1090"/>
    <col min="14075" max="14075" width="10" style="1090" customWidth="1"/>
    <col min="14076" max="14076" width="9.7109375" style="1090" customWidth="1"/>
    <col min="14077" max="14077" width="11.28515625" style="1090" customWidth="1"/>
    <col min="14078" max="14078" width="9.7109375" style="1090" customWidth="1"/>
    <col min="14079" max="14079" width="9.85546875" style="1090" customWidth="1"/>
    <col min="14080" max="14080" width="9.140625" style="1090"/>
    <col min="14081" max="14081" width="9.85546875" style="1090" customWidth="1"/>
    <col min="14082" max="14082" width="9.5703125" style="1090" customWidth="1"/>
    <col min="14083" max="14083" width="9.140625" style="1090"/>
    <col min="14084" max="14084" width="10.140625" style="1090" customWidth="1"/>
    <col min="14085" max="14085" width="9.5703125" style="1090" customWidth="1"/>
    <col min="14086" max="14086" width="9.140625" style="1090"/>
    <col min="14087" max="14088" width="9.85546875" style="1090" customWidth="1"/>
    <col min="14089" max="14314" width="9.140625" style="1090"/>
    <col min="14315" max="14315" width="32.85546875" style="1090" customWidth="1"/>
    <col min="14316" max="14316" width="9.7109375" style="1090" customWidth="1"/>
    <col min="14317" max="14317" width="10.140625" style="1090" customWidth="1"/>
    <col min="14318" max="14318" width="9.140625" style="1090" customWidth="1"/>
    <col min="14319" max="14319" width="10" style="1090" customWidth="1"/>
    <col min="14320" max="14320" width="9.85546875" style="1090" customWidth="1"/>
    <col min="14321" max="14321" width="9.140625" style="1090" customWidth="1"/>
    <col min="14322" max="14322" width="9.5703125" style="1090" customWidth="1"/>
    <col min="14323" max="14323" width="9.7109375" style="1090" customWidth="1"/>
    <col min="14324" max="14324" width="9.5703125" style="1090" bestFit="1" customWidth="1"/>
    <col min="14325" max="14325" width="10.5703125" style="1090" customWidth="1"/>
    <col min="14326" max="14326" width="9.85546875" style="1090" customWidth="1"/>
    <col min="14327" max="14327" width="9.140625" style="1090"/>
    <col min="14328" max="14328" width="10" style="1090" customWidth="1"/>
    <col min="14329" max="14329" width="10.140625" style="1090" customWidth="1"/>
    <col min="14330" max="14330" width="9.140625" style="1090"/>
    <col min="14331" max="14331" width="10" style="1090" customWidth="1"/>
    <col min="14332" max="14332" width="9.7109375" style="1090" customWidth="1"/>
    <col min="14333" max="14333" width="11.28515625" style="1090" customWidth="1"/>
    <col min="14334" max="14334" width="9.7109375" style="1090" customWidth="1"/>
    <col min="14335" max="14335" width="9.85546875" style="1090" customWidth="1"/>
    <col min="14336" max="14336" width="9.140625" style="1090"/>
    <col min="14337" max="14337" width="9.85546875" style="1090" customWidth="1"/>
    <col min="14338" max="14338" width="9.5703125" style="1090" customWidth="1"/>
    <col min="14339" max="14339" width="9.140625" style="1090"/>
    <col min="14340" max="14340" width="10.140625" style="1090" customWidth="1"/>
    <col min="14341" max="14341" width="9.5703125" style="1090" customWidth="1"/>
    <col min="14342" max="14342" width="9.140625" style="1090"/>
    <col min="14343" max="14344" width="9.85546875" style="1090" customWidth="1"/>
    <col min="14345" max="14570" width="9.140625" style="1090"/>
    <col min="14571" max="14571" width="32.85546875" style="1090" customWidth="1"/>
    <col min="14572" max="14572" width="9.7109375" style="1090" customWidth="1"/>
    <col min="14573" max="14573" width="10.140625" style="1090" customWidth="1"/>
    <col min="14574" max="14574" width="9.140625" style="1090" customWidth="1"/>
    <col min="14575" max="14575" width="10" style="1090" customWidth="1"/>
    <col min="14576" max="14576" width="9.85546875" style="1090" customWidth="1"/>
    <col min="14577" max="14577" width="9.140625" style="1090" customWidth="1"/>
    <col min="14578" max="14578" width="9.5703125" style="1090" customWidth="1"/>
    <col min="14579" max="14579" width="9.7109375" style="1090" customWidth="1"/>
    <col min="14580" max="14580" width="9.5703125" style="1090" bestFit="1" customWidth="1"/>
    <col min="14581" max="14581" width="10.5703125" style="1090" customWidth="1"/>
    <col min="14582" max="14582" width="9.85546875" style="1090" customWidth="1"/>
    <col min="14583" max="14583" width="9.140625" style="1090"/>
    <col min="14584" max="14584" width="10" style="1090" customWidth="1"/>
    <col min="14585" max="14585" width="10.140625" style="1090" customWidth="1"/>
    <col min="14586" max="14586" width="9.140625" style="1090"/>
    <col min="14587" max="14587" width="10" style="1090" customWidth="1"/>
    <col min="14588" max="14588" width="9.7109375" style="1090" customWidth="1"/>
    <col min="14589" max="14589" width="11.28515625" style="1090" customWidth="1"/>
    <col min="14590" max="14590" width="9.7109375" style="1090" customWidth="1"/>
    <col min="14591" max="14591" width="9.85546875" style="1090" customWidth="1"/>
    <col min="14592" max="14592" width="9.140625" style="1090"/>
    <col min="14593" max="14593" width="9.85546875" style="1090" customWidth="1"/>
    <col min="14594" max="14594" width="9.5703125" style="1090" customWidth="1"/>
    <col min="14595" max="14595" width="9.140625" style="1090"/>
    <col min="14596" max="14596" width="10.140625" style="1090" customWidth="1"/>
    <col min="14597" max="14597" width="9.5703125" style="1090" customWidth="1"/>
    <col min="14598" max="14598" width="9.140625" style="1090"/>
    <col min="14599" max="14600" width="9.85546875" style="1090" customWidth="1"/>
    <col min="14601" max="14826" width="9.140625" style="1090"/>
    <col min="14827" max="14827" width="32.85546875" style="1090" customWidth="1"/>
    <col min="14828" max="14828" width="9.7109375" style="1090" customWidth="1"/>
    <col min="14829" max="14829" width="10.140625" style="1090" customWidth="1"/>
    <col min="14830" max="14830" width="9.140625" style="1090" customWidth="1"/>
    <col min="14831" max="14831" width="10" style="1090" customWidth="1"/>
    <col min="14832" max="14832" width="9.85546875" style="1090" customWidth="1"/>
    <col min="14833" max="14833" width="9.140625" style="1090" customWidth="1"/>
    <col min="14834" max="14834" width="9.5703125" style="1090" customWidth="1"/>
    <col min="14835" max="14835" width="9.7109375" style="1090" customWidth="1"/>
    <col min="14836" max="14836" width="9.5703125" style="1090" bestFit="1" customWidth="1"/>
    <col min="14837" max="14837" width="10.5703125" style="1090" customWidth="1"/>
    <col min="14838" max="14838" width="9.85546875" style="1090" customWidth="1"/>
    <col min="14839" max="14839" width="9.140625" style="1090"/>
    <col min="14840" max="14840" width="10" style="1090" customWidth="1"/>
    <col min="14841" max="14841" width="10.140625" style="1090" customWidth="1"/>
    <col min="14842" max="14842" width="9.140625" style="1090"/>
    <col min="14843" max="14843" width="10" style="1090" customWidth="1"/>
    <col min="14844" max="14844" width="9.7109375" style="1090" customWidth="1"/>
    <col min="14845" max="14845" width="11.28515625" style="1090" customWidth="1"/>
    <col min="14846" max="14846" width="9.7109375" style="1090" customWidth="1"/>
    <col min="14847" max="14847" width="9.85546875" style="1090" customWidth="1"/>
    <col min="14848" max="14848" width="9.140625" style="1090"/>
    <col min="14849" max="14849" width="9.85546875" style="1090" customWidth="1"/>
    <col min="14850" max="14850" width="9.5703125" style="1090" customWidth="1"/>
    <col min="14851" max="14851" width="9.140625" style="1090"/>
    <col min="14852" max="14852" width="10.140625" style="1090" customWidth="1"/>
    <col min="14853" max="14853" width="9.5703125" style="1090" customWidth="1"/>
    <col min="14854" max="14854" width="9.140625" style="1090"/>
    <col min="14855" max="14856" width="9.85546875" style="1090" customWidth="1"/>
    <col min="14857" max="15082" width="9.140625" style="1090"/>
    <col min="15083" max="15083" width="32.85546875" style="1090" customWidth="1"/>
    <col min="15084" max="15084" width="9.7109375" style="1090" customWidth="1"/>
    <col min="15085" max="15085" width="10.140625" style="1090" customWidth="1"/>
    <col min="15086" max="15086" width="9.140625" style="1090" customWidth="1"/>
    <col min="15087" max="15087" width="10" style="1090" customWidth="1"/>
    <col min="15088" max="15088" width="9.85546875" style="1090" customWidth="1"/>
    <col min="15089" max="15089" width="9.140625" style="1090" customWidth="1"/>
    <col min="15090" max="15090" width="9.5703125" style="1090" customWidth="1"/>
    <col min="15091" max="15091" width="9.7109375" style="1090" customWidth="1"/>
    <col min="15092" max="15092" width="9.5703125" style="1090" bestFit="1" customWidth="1"/>
    <col min="15093" max="15093" width="10.5703125" style="1090" customWidth="1"/>
    <col min="15094" max="15094" width="9.85546875" style="1090" customWidth="1"/>
    <col min="15095" max="15095" width="9.140625" style="1090"/>
    <col min="15096" max="15096" width="10" style="1090" customWidth="1"/>
    <col min="15097" max="15097" width="10.140625" style="1090" customWidth="1"/>
    <col min="15098" max="15098" width="9.140625" style="1090"/>
    <col min="15099" max="15099" width="10" style="1090" customWidth="1"/>
    <col min="15100" max="15100" width="9.7109375" style="1090" customWidth="1"/>
    <col min="15101" max="15101" width="11.28515625" style="1090" customWidth="1"/>
    <col min="15102" max="15102" width="9.7109375" style="1090" customWidth="1"/>
    <col min="15103" max="15103" width="9.85546875" style="1090" customWidth="1"/>
    <col min="15104" max="15104" width="9.140625" style="1090"/>
    <col min="15105" max="15105" width="9.85546875" style="1090" customWidth="1"/>
    <col min="15106" max="15106" width="9.5703125" style="1090" customWidth="1"/>
    <col min="15107" max="15107" width="9.140625" style="1090"/>
    <col min="15108" max="15108" width="10.140625" style="1090" customWidth="1"/>
    <col min="15109" max="15109" width="9.5703125" style="1090" customWidth="1"/>
    <col min="15110" max="15110" width="9.140625" style="1090"/>
    <col min="15111" max="15112" width="9.85546875" style="1090" customWidth="1"/>
    <col min="15113" max="15338" width="9.140625" style="1090"/>
    <col min="15339" max="15339" width="32.85546875" style="1090" customWidth="1"/>
    <col min="15340" max="15340" width="9.7109375" style="1090" customWidth="1"/>
    <col min="15341" max="15341" width="10.140625" style="1090" customWidth="1"/>
    <col min="15342" max="15342" width="9.140625" style="1090" customWidth="1"/>
    <col min="15343" max="15343" width="10" style="1090" customWidth="1"/>
    <col min="15344" max="15344" width="9.85546875" style="1090" customWidth="1"/>
    <col min="15345" max="15345" width="9.140625" style="1090" customWidth="1"/>
    <col min="15346" max="15346" width="9.5703125" style="1090" customWidth="1"/>
    <col min="15347" max="15347" width="9.7109375" style="1090" customWidth="1"/>
    <col min="15348" max="15348" width="9.5703125" style="1090" bestFit="1" customWidth="1"/>
    <col min="15349" max="15349" width="10.5703125" style="1090" customWidth="1"/>
    <col min="15350" max="15350" width="9.85546875" style="1090" customWidth="1"/>
    <col min="15351" max="15351" width="9.140625" style="1090"/>
    <col min="15352" max="15352" width="10" style="1090" customWidth="1"/>
    <col min="15353" max="15353" width="10.140625" style="1090" customWidth="1"/>
    <col min="15354" max="15354" width="9.140625" style="1090"/>
    <col min="15355" max="15355" width="10" style="1090" customWidth="1"/>
    <col min="15356" max="15356" width="9.7109375" style="1090" customWidth="1"/>
    <col min="15357" max="15357" width="11.28515625" style="1090" customWidth="1"/>
    <col min="15358" max="15358" width="9.7109375" style="1090" customWidth="1"/>
    <col min="15359" max="15359" width="9.85546875" style="1090" customWidth="1"/>
    <col min="15360" max="15360" width="9.140625" style="1090"/>
    <col min="15361" max="15361" width="9.85546875" style="1090" customWidth="1"/>
    <col min="15362" max="15362" width="9.5703125" style="1090" customWidth="1"/>
    <col min="15363" max="15363" width="9.140625" style="1090"/>
    <col min="15364" max="15364" width="10.140625" style="1090" customWidth="1"/>
    <col min="15365" max="15365" width="9.5703125" style="1090" customWidth="1"/>
    <col min="15366" max="15366" width="9.140625" style="1090"/>
    <col min="15367" max="15368" width="9.85546875" style="1090" customWidth="1"/>
    <col min="15369" max="15594" width="9.140625" style="1090"/>
    <col min="15595" max="15595" width="32.85546875" style="1090" customWidth="1"/>
    <col min="15596" max="15596" width="9.7109375" style="1090" customWidth="1"/>
    <col min="15597" max="15597" width="10.140625" style="1090" customWidth="1"/>
    <col min="15598" max="15598" width="9.140625" style="1090" customWidth="1"/>
    <col min="15599" max="15599" width="10" style="1090" customWidth="1"/>
    <col min="15600" max="15600" width="9.85546875" style="1090" customWidth="1"/>
    <col min="15601" max="15601" width="9.140625" style="1090" customWidth="1"/>
    <col min="15602" max="15602" width="9.5703125" style="1090" customWidth="1"/>
    <col min="15603" max="15603" width="9.7109375" style="1090" customWidth="1"/>
    <col min="15604" max="15604" width="9.5703125" style="1090" bestFit="1" customWidth="1"/>
    <col min="15605" max="15605" width="10.5703125" style="1090" customWidth="1"/>
    <col min="15606" max="15606" width="9.85546875" style="1090" customWidth="1"/>
    <col min="15607" max="15607" width="9.140625" style="1090"/>
    <col min="15608" max="15608" width="10" style="1090" customWidth="1"/>
    <col min="15609" max="15609" width="10.140625" style="1090" customWidth="1"/>
    <col min="15610" max="15610" width="9.140625" style="1090"/>
    <col min="15611" max="15611" width="10" style="1090" customWidth="1"/>
    <col min="15612" max="15612" width="9.7109375" style="1090" customWidth="1"/>
    <col min="15613" max="15613" width="11.28515625" style="1090" customWidth="1"/>
    <col min="15614" max="15614" width="9.7109375" style="1090" customWidth="1"/>
    <col min="15615" max="15615" width="9.85546875" style="1090" customWidth="1"/>
    <col min="15616" max="15616" width="9.140625" style="1090"/>
    <col min="15617" max="15617" width="9.85546875" style="1090" customWidth="1"/>
    <col min="15618" max="15618" width="9.5703125" style="1090" customWidth="1"/>
    <col min="15619" max="15619" width="9.140625" style="1090"/>
    <col min="15620" max="15620" width="10.140625" style="1090" customWidth="1"/>
    <col min="15621" max="15621" width="9.5703125" style="1090" customWidth="1"/>
    <col min="15622" max="15622" width="9.140625" style="1090"/>
    <col min="15623" max="15624" width="9.85546875" style="1090" customWidth="1"/>
    <col min="15625" max="15850" width="9.140625" style="1090"/>
    <col min="15851" max="15851" width="32.85546875" style="1090" customWidth="1"/>
    <col min="15852" max="15852" width="9.7109375" style="1090" customWidth="1"/>
    <col min="15853" max="15853" width="10.140625" style="1090" customWidth="1"/>
    <col min="15854" max="15854" width="9.140625" style="1090" customWidth="1"/>
    <col min="15855" max="15855" width="10" style="1090" customWidth="1"/>
    <col min="15856" max="15856" width="9.85546875" style="1090" customWidth="1"/>
    <col min="15857" max="15857" width="9.140625" style="1090" customWidth="1"/>
    <col min="15858" max="15858" width="9.5703125" style="1090" customWidth="1"/>
    <col min="15859" max="15859" width="9.7109375" style="1090" customWidth="1"/>
    <col min="15860" max="15860" width="9.5703125" style="1090" bestFit="1" customWidth="1"/>
    <col min="15861" max="15861" width="10.5703125" style="1090" customWidth="1"/>
    <col min="15862" max="15862" width="9.85546875" style="1090" customWidth="1"/>
    <col min="15863" max="15863" width="9.140625" style="1090"/>
    <col min="15864" max="15864" width="10" style="1090" customWidth="1"/>
    <col min="15865" max="15865" width="10.140625" style="1090" customWidth="1"/>
    <col min="15866" max="15866" width="9.140625" style="1090"/>
    <col min="15867" max="15867" width="10" style="1090" customWidth="1"/>
    <col min="15868" max="15868" width="9.7109375" style="1090" customWidth="1"/>
    <col min="15869" max="15869" width="11.28515625" style="1090" customWidth="1"/>
    <col min="15870" max="15870" width="9.7109375" style="1090" customWidth="1"/>
    <col min="15871" max="15871" width="9.85546875" style="1090" customWidth="1"/>
    <col min="15872" max="15872" width="9.140625" style="1090"/>
    <col min="15873" max="15873" width="9.85546875" style="1090" customWidth="1"/>
    <col min="15874" max="15874" width="9.5703125" style="1090" customWidth="1"/>
    <col min="15875" max="15875" width="9.140625" style="1090"/>
    <col min="15876" max="15876" width="10.140625" style="1090" customWidth="1"/>
    <col min="15877" max="15877" width="9.5703125" style="1090" customWidth="1"/>
    <col min="15878" max="15878" width="9.140625" style="1090"/>
    <col min="15879" max="15880" width="9.85546875" style="1090" customWidth="1"/>
    <col min="15881" max="16106" width="9.140625" style="1090"/>
    <col min="16107" max="16107" width="32.85546875" style="1090" customWidth="1"/>
    <col min="16108" max="16108" width="9.7109375" style="1090" customWidth="1"/>
    <col min="16109" max="16109" width="10.140625" style="1090" customWidth="1"/>
    <col min="16110" max="16110" width="9.140625" style="1090" customWidth="1"/>
    <col min="16111" max="16111" width="10" style="1090" customWidth="1"/>
    <col min="16112" max="16112" width="9.85546875" style="1090" customWidth="1"/>
    <col min="16113" max="16113" width="9.140625" style="1090" customWidth="1"/>
    <col min="16114" max="16114" width="9.5703125" style="1090" customWidth="1"/>
    <col min="16115" max="16115" width="9.7109375" style="1090" customWidth="1"/>
    <col min="16116" max="16116" width="9.5703125" style="1090" bestFit="1" customWidth="1"/>
    <col min="16117" max="16117" width="10.5703125" style="1090" customWidth="1"/>
    <col min="16118" max="16118" width="9.85546875" style="1090" customWidth="1"/>
    <col min="16119" max="16119" width="9.140625" style="1090"/>
    <col min="16120" max="16120" width="10" style="1090" customWidth="1"/>
    <col min="16121" max="16121" width="10.140625" style="1090" customWidth="1"/>
    <col min="16122" max="16122" width="9.140625" style="1090"/>
    <col min="16123" max="16123" width="10" style="1090" customWidth="1"/>
    <col min="16124" max="16124" width="9.7109375" style="1090" customWidth="1"/>
    <col min="16125" max="16125" width="11.28515625" style="1090" customWidth="1"/>
    <col min="16126" max="16126" width="9.7109375" style="1090" customWidth="1"/>
    <col min="16127" max="16127" width="9.85546875" style="1090" customWidth="1"/>
    <col min="16128" max="16128" width="9.140625" style="1090"/>
    <col min="16129" max="16129" width="9.85546875" style="1090" customWidth="1"/>
    <col min="16130" max="16130" width="9.5703125" style="1090" customWidth="1"/>
    <col min="16131" max="16131" width="9.140625" style="1090"/>
    <col min="16132" max="16132" width="10.140625" style="1090" customWidth="1"/>
    <col min="16133" max="16133" width="9.5703125" style="1090" customWidth="1"/>
    <col min="16134" max="16134" width="9.140625" style="1090"/>
    <col min="16135" max="16136" width="9.85546875" style="1090" customWidth="1"/>
    <col min="16137" max="16384" width="9.140625" style="1090"/>
  </cols>
  <sheetData>
    <row r="1" spans="1:9" ht="13.5" thickBot="1" x14ac:dyDescent="0.25">
      <c r="A1" s="592"/>
      <c r="B1" s="592"/>
      <c r="C1" s="592"/>
      <c r="D1" s="592"/>
      <c r="E1" s="592"/>
      <c r="F1" s="592"/>
      <c r="G1" s="592"/>
      <c r="H1" s="592"/>
      <c r="I1" s="592"/>
    </row>
    <row r="2" spans="1:9" ht="30.75" customHeight="1" x14ac:dyDescent="0.2">
      <c r="A2" s="1091" t="s">
        <v>0</v>
      </c>
      <c r="B2" s="1727" t="s">
        <v>1699</v>
      </c>
      <c r="C2" s="1727"/>
      <c r="D2" s="1092" t="s">
        <v>1700</v>
      </c>
      <c r="E2" s="1092" t="s">
        <v>1700</v>
      </c>
      <c r="F2" s="1728" t="s">
        <v>1711</v>
      </c>
      <c r="G2" s="1092" t="s">
        <v>1701</v>
      </c>
      <c r="H2" s="1092" t="s">
        <v>1702</v>
      </c>
      <c r="I2" s="1093" t="s">
        <v>1703</v>
      </c>
    </row>
    <row r="3" spans="1:9" ht="26.25" thickBot="1" x14ac:dyDescent="0.25">
      <c r="A3" s="767"/>
      <c r="B3" s="902" t="s">
        <v>1704</v>
      </c>
      <c r="C3" s="902" t="s">
        <v>904</v>
      </c>
      <c r="D3" s="902" t="s">
        <v>1705</v>
      </c>
      <c r="E3" s="902" t="s">
        <v>1712</v>
      </c>
      <c r="F3" s="1729"/>
      <c r="G3" s="902" t="s">
        <v>1705</v>
      </c>
      <c r="H3" s="902" t="s">
        <v>1705</v>
      </c>
      <c r="I3" s="1094" t="s">
        <v>1705</v>
      </c>
    </row>
    <row r="4" spans="1:9" ht="38.25" x14ac:dyDescent="0.2">
      <c r="A4" s="1095" t="s">
        <v>1706</v>
      </c>
      <c r="B4" s="1096"/>
      <c r="C4" s="1096"/>
      <c r="D4" s="1096"/>
      <c r="E4" s="1096"/>
      <c r="F4" s="1096"/>
      <c r="G4" s="1096"/>
      <c r="H4" s="1096"/>
      <c r="I4" s="1097"/>
    </row>
    <row r="5" spans="1:9" ht="30" customHeight="1" x14ac:dyDescent="0.2">
      <c r="A5" s="1098" t="s">
        <v>1707</v>
      </c>
      <c r="B5" s="589"/>
      <c r="C5" s="589"/>
      <c r="D5" s="589"/>
      <c r="E5" s="589"/>
      <c r="F5" s="589"/>
      <c r="G5" s="589"/>
      <c r="H5" s="589"/>
      <c r="I5" s="593"/>
    </row>
    <row r="6" spans="1:9" ht="25.15" customHeight="1" x14ac:dyDescent="0.2">
      <c r="A6" s="1099" t="s">
        <v>33</v>
      </c>
      <c r="B6" s="1100">
        <v>50</v>
      </c>
      <c r="C6" s="589">
        <v>830941</v>
      </c>
      <c r="D6" s="589">
        <f>84097+29598</f>
        <v>113695</v>
      </c>
      <c r="E6" s="589">
        <f>703565+225000</f>
        <v>928565</v>
      </c>
      <c r="F6" s="589">
        <f>703565+225000</f>
        <v>928565</v>
      </c>
      <c r="G6" s="589"/>
      <c r="H6" s="589"/>
      <c r="I6" s="593"/>
    </row>
    <row r="7" spans="1:9" ht="25.15" customHeight="1" x14ac:dyDescent="0.2">
      <c r="A7" s="1099" t="s">
        <v>1708</v>
      </c>
      <c r="B7" s="1100">
        <v>50</v>
      </c>
      <c r="C7" s="589">
        <v>830941</v>
      </c>
      <c r="D7" s="589">
        <f>84097+29598</f>
        <v>113695</v>
      </c>
      <c r="E7" s="589">
        <f>703565+225000</f>
        <v>928565</v>
      </c>
      <c r="F7" s="589">
        <f>703565+225000</f>
        <v>928565</v>
      </c>
      <c r="G7" s="589"/>
      <c r="H7" s="589"/>
      <c r="I7" s="593"/>
    </row>
    <row r="8" spans="1:9" ht="25.15" customHeight="1" thickBot="1" x14ac:dyDescent="0.25">
      <c r="A8" s="1101" t="s">
        <v>1709</v>
      </c>
      <c r="B8" s="1102"/>
      <c r="C8" s="876">
        <v>680500</v>
      </c>
      <c r="D8" s="876">
        <v>100500</v>
      </c>
      <c r="E8" s="876">
        <v>590500</v>
      </c>
      <c r="F8" s="876">
        <v>590500</v>
      </c>
      <c r="G8" s="876">
        <v>36749</v>
      </c>
      <c r="H8" s="876">
        <v>34251</v>
      </c>
      <c r="I8" s="877">
        <v>19000</v>
      </c>
    </row>
    <row r="9" spans="1:9" ht="30" customHeight="1" thickBot="1" x14ac:dyDescent="0.25">
      <c r="A9" s="1103" t="s">
        <v>230</v>
      </c>
      <c r="B9" s="1104">
        <v>100</v>
      </c>
      <c r="C9" s="1105">
        <f>SUM(C6:C8)</f>
        <v>2342382</v>
      </c>
      <c r="D9" s="1105">
        <f>SUM(D5:D8)</f>
        <v>327890</v>
      </c>
      <c r="E9" s="1105">
        <f t="shared" ref="E9:F9" si="0">SUM(E5:E8)</f>
        <v>2447630</v>
      </c>
      <c r="F9" s="1105">
        <f t="shared" si="0"/>
        <v>2447630</v>
      </c>
      <c r="G9" s="1105">
        <f>SUM(G5:G8)</f>
        <v>36749</v>
      </c>
      <c r="H9" s="1105">
        <f t="shared" ref="H9:I9" si="1">SUM(H5:H8)</f>
        <v>34251</v>
      </c>
      <c r="I9" s="1106">
        <f t="shared" si="1"/>
        <v>19000</v>
      </c>
    </row>
    <row r="10" spans="1:9" ht="30" customHeight="1" x14ac:dyDescent="0.2">
      <c r="A10" s="1107" t="s">
        <v>1710</v>
      </c>
      <c r="B10" s="1108"/>
      <c r="C10" s="1109"/>
      <c r="D10" s="1109"/>
      <c r="E10" s="1109"/>
      <c r="F10" s="1109"/>
      <c r="G10" s="1109"/>
      <c r="H10" s="1109"/>
      <c r="I10" s="1110"/>
    </row>
    <row r="11" spans="1:9" ht="25.15" customHeight="1" x14ac:dyDescent="0.2">
      <c r="A11" s="1099" t="s">
        <v>33</v>
      </c>
      <c r="B11" s="1111">
        <v>50</v>
      </c>
      <c r="C11" s="1112">
        <v>830941</v>
      </c>
      <c r="D11" s="1112">
        <f>84097+29598</f>
        <v>113695</v>
      </c>
      <c r="E11" s="1112">
        <v>928565</v>
      </c>
      <c r="F11" s="1112">
        <f>7493+15792</f>
        <v>23285</v>
      </c>
      <c r="G11" s="1112">
        <v>532613</v>
      </c>
      <c r="H11" s="1112">
        <v>159498</v>
      </c>
      <c r="I11" s="1113">
        <v>86203</v>
      </c>
    </row>
    <row r="12" spans="1:9" ht="25.15" customHeight="1" x14ac:dyDescent="0.2">
      <c r="A12" s="1099" t="s">
        <v>1708</v>
      </c>
      <c r="B12" s="1111">
        <v>50</v>
      </c>
      <c r="C12" s="1112">
        <v>830941</v>
      </c>
      <c r="D12" s="1112">
        <f>84097+29598</f>
        <v>113695</v>
      </c>
      <c r="E12" s="1112">
        <v>928565</v>
      </c>
      <c r="F12" s="1112">
        <f>7492+15792</f>
        <v>23284</v>
      </c>
      <c r="G12" s="1112">
        <v>532613</v>
      </c>
      <c r="H12" s="1112">
        <v>159498</v>
      </c>
      <c r="I12" s="1113">
        <v>86203</v>
      </c>
    </row>
    <row r="13" spans="1:9" ht="25.15" customHeight="1" thickBot="1" x14ac:dyDescent="0.25">
      <c r="A13" s="1101" t="s">
        <v>1709</v>
      </c>
      <c r="B13" s="1114"/>
      <c r="C13" s="1115">
        <v>680500</v>
      </c>
      <c r="D13" s="1115">
        <v>100500</v>
      </c>
      <c r="E13" s="1115">
        <v>590500</v>
      </c>
      <c r="F13" s="1115">
        <v>0</v>
      </c>
      <c r="G13" s="1115">
        <v>36749</v>
      </c>
      <c r="H13" s="1115">
        <v>34251</v>
      </c>
      <c r="I13" s="1116">
        <v>19000</v>
      </c>
    </row>
    <row r="14" spans="1:9" ht="30" customHeight="1" thickBot="1" x14ac:dyDescent="0.25">
      <c r="A14" s="1103" t="s">
        <v>230</v>
      </c>
      <c r="B14" s="1117">
        <v>100</v>
      </c>
      <c r="C14" s="1118">
        <f>SUM(C11:C13)</f>
        <v>2342382</v>
      </c>
      <c r="D14" s="1118">
        <f>SUM(D11:D13)</f>
        <v>327890</v>
      </c>
      <c r="E14" s="1118">
        <f t="shared" ref="E14:F14" si="2">SUM(E11:E13)</f>
        <v>2447630</v>
      </c>
      <c r="F14" s="1118">
        <f t="shared" si="2"/>
        <v>46569</v>
      </c>
      <c r="G14" s="1118">
        <f>SUM(G11:G13)</f>
        <v>1101975</v>
      </c>
      <c r="H14" s="1118">
        <f t="shared" ref="H14:I14" si="3">SUM(H11:H13)</f>
        <v>353247</v>
      </c>
      <c r="I14" s="1119">
        <f t="shared" si="3"/>
        <v>191406</v>
      </c>
    </row>
  </sheetData>
  <mergeCells count="2">
    <mergeCell ref="B2:C2"/>
    <mergeCell ref="F2:F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&amp;C&amp;"Times New Roman,Félkövér"Budapest Főváros VIII. kerület Józsefvárosi Önkormányzat Európai Uniós támogatással megvalósuló programok,  projektek 2018.&amp;R&amp;"Times New Roman,Félkövér"rendelet
8. melléklet
e Ft-ban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topLeftCell="A55" zoomScaleNormal="100" workbookViewId="0">
      <selection activeCell="B9" sqref="B9"/>
    </sheetView>
  </sheetViews>
  <sheetFormatPr defaultColWidth="9.140625" defaultRowHeight="12.75" x14ac:dyDescent="0.2"/>
  <cols>
    <col min="1" max="1" width="9.42578125" style="172" bestFit="1" customWidth="1"/>
    <col min="2" max="2" width="63.7109375" style="173" customWidth="1"/>
    <col min="3" max="14" width="10.7109375" style="173" customWidth="1"/>
    <col min="15" max="15" width="0" style="173" hidden="1" customWidth="1"/>
    <col min="16" max="16" width="10.140625" style="794" hidden="1" customWidth="1"/>
    <col min="17" max="17" width="59.140625" style="794" hidden="1" customWidth="1"/>
    <col min="18" max="18" width="19.7109375" style="795" hidden="1" customWidth="1"/>
    <col min="19" max="19" width="23" style="796" hidden="1" customWidth="1"/>
    <col min="20" max="20" width="16.5703125" style="796" hidden="1" customWidth="1"/>
    <col min="21" max="23" width="16" style="796" hidden="1" customWidth="1"/>
    <col min="24" max="24" width="9.28515625" style="173" hidden="1" customWidth="1"/>
    <col min="25" max="26" width="13" style="173" hidden="1" customWidth="1"/>
    <col min="27" max="29" width="9.140625" style="173" hidden="1" customWidth="1"/>
    <col min="30" max="16384" width="9.140625" style="173"/>
  </cols>
  <sheetData>
    <row r="1" spans="1:27" ht="13.5" thickBot="1" x14ac:dyDescent="0.25">
      <c r="A1" s="1568" t="s">
        <v>142</v>
      </c>
      <c r="B1" s="1568"/>
      <c r="C1" s="1568"/>
      <c r="D1" s="760"/>
      <c r="E1" s="760"/>
      <c r="P1" s="769" t="s">
        <v>141</v>
      </c>
      <c r="Q1" s="769" t="s">
        <v>143</v>
      </c>
      <c r="R1" s="770">
        <v>929731000</v>
      </c>
      <c r="S1" s="771">
        <v>863971277</v>
      </c>
      <c r="T1" s="771">
        <v>864983640</v>
      </c>
      <c r="U1" s="772">
        <f t="shared" ref="U1:W10" si="0">SUM(R1/1000)</f>
        <v>929731</v>
      </c>
      <c r="V1" s="772">
        <f t="shared" si="0"/>
        <v>863971.277</v>
      </c>
      <c r="W1" s="772">
        <f t="shared" si="0"/>
        <v>864983.64</v>
      </c>
    </row>
    <row r="2" spans="1:27" ht="13.5" thickBot="1" x14ac:dyDescent="0.25">
      <c r="A2" s="1569"/>
      <c r="B2" s="1571" t="s">
        <v>144</v>
      </c>
      <c r="C2" s="1573" t="s">
        <v>145</v>
      </c>
      <c r="D2" s="1574"/>
      <c r="E2" s="1575"/>
      <c r="F2" s="1573" t="s">
        <v>146</v>
      </c>
      <c r="G2" s="1574"/>
      <c r="H2" s="1575"/>
      <c r="I2" s="1573" t="s">
        <v>147</v>
      </c>
      <c r="J2" s="1574"/>
      <c r="K2" s="1575"/>
      <c r="L2" s="1573" t="s">
        <v>148</v>
      </c>
      <c r="M2" s="1574"/>
      <c r="N2" s="1575"/>
      <c r="P2" s="769" t="s">
        <v>141</v>
      </c>
      <c r="Q2" s="769" t="s">
        <v>149</v>
      </c>
      <c r="R2" s="770"/>
      <c r="S2" s="771">
        <v>892835434</v>
      </c>
      <c r="T2" s="771">
        <v>930139495</v>
      </c>
      <c r="U2" s="772">
        <f t="shared" si="0"/>
        <v>0</v>
      </c>
      <c r="V2" s="772">
        <f t="shared" si="0"/>
        <v>892835.43400000001</v>
      </c>
      <c r="W2" s="772">
        <f t="shared" si="0"/>
        <v>930139.495</v>
      </c>
    </row>
    <row r="3" spans="1:27" ht="33.75" customHeight="1" thickBot="1" x14ac:dyDescent="0.25">
      <c r="A3" s="1570"/>
      <c r="B3" s="1572"/>
      <c r="C3" s="361" t="s">
        <v>150</v>
      </c>
      <c r="D3" s="362" t="s">
        <v>10</v>
      </c>
      <c r="E3" s="363" t="s">
        <v>25</v>
      </c>
      <c r="F3" s="174" t="s">
        <v>150</v>
      </c>
      <c r="G3" s="175" t="s">
        <v>10</v>
      </c>
      <c r="H3" s="176" t="s">
        <v>25</v>
      </c>
      <c r="I3" s="174" t="s">
        <v>150</v>
      </c>
      <c r="J3" s="175" t="s">
        <v>10</v>
      </c>
      <c r="K3" s="176" t="s">
        <v>25</v>
      </c>
      <c r="L3" s="174" t="s">
        <v>150</v>
      </c>
      <c r="M3" s="175" t="s">
        <v>10</v>
      </c>
      <c r="N3" s="176" t="s">
        <v>25</v>
      </c>
      <c r="P3" s="769" t="s">
        <v>141</v>
      </c>
      <c r="Q3" s="769" t="s">
        <v>151</v>
      </c>
      <c r="R3" s="773">
        <f>1666212000-932922000</f>
        <v>733290000</v>
      </c>
      <c r="S3" s="771">
        <v>70034800</v>
      </c>
      <c r="T3" s="771">
        <v>70034800</v>
      </c>
      <c r="U3" s="772">
        <f t="shared" si="0"/>
        <v>733290</v>
      </c>
      <c r="V3" s="772">
        <f t="shared" si="0"/>
        <v>70034.8</v>
      </c>
      <c r="W3" s="772">
        <f t="shared" si="0"/>
        <v>70034.8</v>
      </c>
    </row>
    <row r="4" spans="1:27" x14ac:dyDescent="0.2">
      <c r="A4" s="177" t="s">
        <v>152</v>
      </c>
      <c r="B4" s="178" t="s">
        <v>153</v>
      </c>
      <c r="C4" s="179">
        <f t="shared" ref="C4:E16" si="1">SUM(F4+I4+L4)</f>
        <v>1715394</v>
      </c>
      <c r="D4" s="180">
        <f t="shared" si="1"/>
        <v>2034255</v>
      </c>
      <c r="E4" s="181">
        <f>SUM(H4+K4+N4)</f>
        <v>2083642</v>
      </c>
      <c r="F4" s="182"/>
      <c r="G4" s="183"/>
      <c r="H4" s="184"/>
      <c r="I4" s="185">
        <v>1715394</v>
      </c>
      <c r="J4" s="183">
        <v>2034255</v>
      </c>
      <c r="K4" s="184">
        <v>2083642</v>
      </c>
      <c r="L4" s="186"/>
      <c r="M4" s="187"/>
      <c r="N4" s="188"/>
      <c r="P4" s="769"/>
      <c r="Q4" s="769"/>
      <c r="R4" s="774">
        <f>SUM(R1:R3)</f>
        <v>1663021000</v>
      </c>
      <c r="S4" s="775">
        <f>SUM(S1:S3)</f>
        <v>1826841511</v>
      </c>
      <c r="T4" s="775">
        <f>SUM(T1:T3)</f>
        <v>1865157935</v>
      </c>
      <c r="U4" s="776">
        <f t="shared" si="0"/>
        <v>1663021</v>
      </c>
      <c r="V4" s="776">
        <f t="shared" ref="V4:W10" si="2">SUM(S4/1000)</f>
        <v>1826841.5109999999</v>
      </c>
      <c r="W4" s="776">
        <f t="shared" si="2"/>
        <v>1865157.9350000001</v>
      </c>
      <c r="X4" s="173">
        <v>1666212</v>
      </c>
      <c r="Y4" s="173">
        <v>1830032.4</v>
      </c>
      <c r="Z4" s="173">
        <v>1808348.5</v>
      </c>
      <c r="AA4" s="173" t="s">
        <v>154</v>
      </c>
    </row>
    <row r="5" spans="1:27" s="193" customFormat="1" ht="15" customHeight="1" x14ac:dyDescent="0.2">
      <c r="A5" s="177" t="s">
        <v>152</v>
      </c>
      <c r="B5" s="178" t="s">
        <v>155</v>
      </c>
      <c r="C5" s="189">
        <f t="shared" si="1"/>
        <v>6245</v>
      </c>
      <c r="D5" s="190">
        <f t="shared" si="1"/>
        <v>6245</v>
      </c>
      <c r="E5" s="359">
        <f t="shared" si="1"/>
        <v>6245</v>
      </c>
      <c r="F5" s="182">
        <v>6245</v>
      </c>
      <c r="G5" s="183">
        <v>6245</v>
      </c>
      <c r="H5" s="184">
        <v>6245</v>
      </c>
      <c r="I5" s="185"/>
      <c r="J5" s="183"/>
      <c r="K5" s="184"/>
      <c r="L5" s="186"/>
      <c r="M5" s="187"/>
      <c r="N5" s="188"/>
      <c r="P5" s="769" t="s">
        <v>141</v>
      </c>
      <c r="Q5" s="769" t="s">
        <v>156</v>
      </c>
      <c r="R5" s="773">
        <v>0</v>
      </c>
      <c r="S5" s="771">
        <v>0</v>
      </c>
      <c r="T5" s="771">
        <v>4725044</v>
      </c>
      <c r="U5" s="772">
        <f t="shared" si="0"/>
        <v>0</v>
      </c>
      <c r="V5" s="772">
        <f t="shared" si="2"/>
        <v>0</v>
      </c>
      <c r="W5" s="772">
        <f t="shared" si="2"/>
        <v>4725.0439999999999</v>
      </c>
    </row>
    <row r="6" spans="1:27" s="193" customFormat="1" ht="15" customHeight="1" x14ac:dyDescent="0.2">
      <c r="A6" s="177" t="s">
        <v>152</v>
      </c>
      <c r="B6" s="178" t="s">
        <v>339</v>
      </c>
      <c r="C6" s="189">
        <f t="shared" si="1"/>
        <v>1803</v>
      </c>
      <c r="D6" s="190">
        <f t="shared" si="1"/>
        <v>2222</v>
      </c>
      <c r="E6" s="359">
        <f t="shared" si="1"/>
        <v>2222</v>
      </c>
      <c r="F6" s="182">
        <v>1803</v>
      </c>
      <c r="G6" s="183">
        <v>2222</v>
      </c>
      <c r="H6" s="184">
        <v>2222</v>
      </c>
      <c r="I6" s="185"/>
      <c r="J6" s="183"/>
      <c r="K6" s="184"/>
      <c r="L6" s="186"/>
      <c r="M6" s="187"/>
      <c r="N6" s="188"/>
      <c r="P6" s="769"/>
      <c r="Q6" s="769"/>
      <c r="R6" s="773"/>
      <c r="S6" s="771"/>
      <c r="T6" s="771"/>
      <c r="U6" s="772"/>
      <c r="V6" s="772"/>
      <c r="W6" s="772"/>
    </row>
    <row r="7" spans="1:27" s="193" customFormat="1" ht="15" customHeight="1" x14ac:dyDescent="0.2">
      <c r="A7" s="177" t="s">
        <v>152</v>
      </c>
      <c r="B7" s="178" t="s">
        <v>345</v>
      </c>
      <c r="C7" s="189"/>
      <c r="D7" s="190">
        <f t="shared" si="1"/>
        <v>1213</v>
      </c>
      <c r="E7" s="359">
        <f t="shared" si="1"/>
        <v>1213</v>
      </c>
      <c r="F7" s="182"/>
      <c r="G7" s="183">
        <v>1213</v>
      </c>
      <c r="H7" s="184">
        <v>1213</v>
      </c>
      <c r="I7" s="185"/>
      <c r="J7" s="183"/>
      <c r="K7" s="184"/>
      <c r="L7" s="186"/>
      <c r="M7" s="187"/>
      <c r="N7" s="188"/>
      <c r="P7" s="769"/>
      <c r="Q7" s="769"/>
      <c r="R7" s="773"/>
      <c r="S7" s="771"/>
      <c r="T7" s="771"/>
      <c r="U7" s="772"/>
      <c r="V7" s="772"/>
      <c r="W7" s="772"/>
    </row>
    <row r="8" spans="1:27" s="193" customFormat="1" ht="15" customHeight="1" x14ac:dyDescent="0.2">
      <c r="A8" s="177" t="s">
        <v>152</v>
      </c>
      <c r="B8" s="178" t="s">
        <v>157</v>
      </c>
      <c r="C8" s="189">
        <f t="shared" si="1"/>
        <v>0</v>
      </c>
      <c r="D8" s="190">
        <f t="shared" si="1"/>
        <v>4200</v>
      </c>
      <c r="E8" s="359">
        <f t="shared" si="1"/>
        <v>4200</v>
      </c>
      <c r="F8" s="182"/>
      <c r="G8" s="183">
        <v>4200</v>
      </c>
      <c r="H8" s="184">
        <v>4200</v>
      </c>
      <c r="I8" s="185"/>
      <c r="J8" s="183"/>
      <c r="K8" s="184"/>
      <c r="L8" s="186"/>
      <c r="M8" s="187"/>
      <c r="N8" s="188"/>
      <c r="P8" s="769"/>
      <c r="Q8" s="769"/>
      <c r="R8" s="773"/>
      <c r="S8" s="771"/>
      <c r="T8" s="771"/>
      <c r="U8" s="772"/>
      <c r="V8" s="772"/>
      <c r="W8" s="772"/>
    </row>
    <row r="9" spans="1:27" s="193" customFormat="1" ht="15" customHeight="1" x14ac:dyDescent="0.2">
      <c r="A9" s="177" t="s">
        <v>152</v>
      </c>
      <c r="B9" s="178" t="s">
        <v>340</v>
      </c>
      <c r="C9" s="189">
        <f t="shared" ref="C9" si="3">SUM(F9+I9+L9)</f>
        <v>0</v>
      </c>
      <c r="D9" s="190">
        <v>14471</v>
      </c>
      <c r="E9" s="359">
        <f t="shared" ref="E9" si="4">SUM(H9+K9+N9)</f>
        <v>14472</v>
      </c>
      <c r="F9" s="182"/>
      <c r="G9" s="183"/>
      <c r="H9" s="184"/>
      <c r="I9" s="185"/>
      <c r="J9" s="183">
        <v>14472</v>
      </c>
      <c r="K9" s="184">
        <v>14472</v>
      </c>
      <c r="L9" s="186"/>
      <c r="M9" s="187"/>
      <c r="N9" s="188"/>
      <c r="P9" s="769" t="s">
        <v>161</v>
      </c>
      <c r="Q9" s="769" t="s">
        <v>162</v>
      </c>
      <c r="R9" s="773"/>
      <c r="S9" s="771">
        <v>6244977</v>
      </c>
      <c r="T9" s="777">
        <v>6245115</v>
      </c>
      <c r="U9" s="772">
        <f t="shared" ref="U9" si="5">SUM(R9/1000)</f>
        <v>0</v>
      </c>
      <c r="V9" s="772">
        <f t="shared" ref="V9" si="6">SUM(S9/1000)</f>
        <v>6244.9769999999999</v>
      </c>
      <c r="W9" s="772">
        <f t="shared" ref="W9" si="7">SUM(T9/1000)</f>
        <v>6245.1149999999998</v>
      </c>
      <c r="Y9" s="194" t="e">
        <f>SUM(#REF!)</f>
        <v>#REF!</v>
      </c>
      <c r="Z9" s="194" t="e">
        <f>SUM(#REF!)</f>
        <v>#REF!</v>
      </c>
    </row>
    <row r="10" spans="1:27" s="193" customFormat="1" x14ac:dyDescent="0.2">
      <c r="A10" s="177" t="s">
        <v>158</v>
      </c>
      <c r="B10" s="178" t="s">
        <v>159</v>
      </c>
      <c r="C10" s="189">
        <f t="shared" si="1"/>
        <v>0</v>
      </c>
      <c r="D10" s="190">
        <f>SUM(G10+J10+M10)</f>
        <v>845936</v>
      </c>
      <c r="E10" s="359">
        <f t="shared" si="1"/>
        <v>845936</v>
      </c>
      <c r="F10" s="182"/>
      <c r="G10" s="183">
        <v>202718</v>
      </c>
      <c r="H10" s="184">
        <v>202718</v>
      </c>
      <c r="I10" s="185">
        <v>0</v>
      </c>
      <c r="J10" s="183">
        <v>582861</v>
      </c>
      <c r="K10" s="184">
        <v>582861</v>
      </c>
      <c r="L10" s="185">
        <v>0</v>
      </c>
      <c r="M10" s="183">
        <v>60357</v>
      </c>
      <c r="N10" s="184">
        <v>60357</v>
      </c>
      <c r="P10" s="778"/>
      <c r="Q10" s="778"/>
      <c r="R10" s="779">
        <f>SUM(R5:R5)</f>
        <v>0</v>
      </c>
      <c r="S10" s="779">
        <f>SUM(S5:S5)</f>
        <v>0</v>
      </c>
      <c r="T10" s="779">
        <f>SUM(T5:T5)</f>
        <v>4725044</v>
      </c>
      <c r="U10" s="776">
        <f t="shared" si="0"/>
        <v>0</v>
      </c>
      <c r="V10" s="776">
        <f t="shared" si="2"/>
        <v>0</v>
      </c>
      <c r="W10" s="776">
        <f t="shared" si="2"/>
        <v>4725.0439999999999</v>
      </c>
      <c r="X10" s="193">
        <v>0</v>
      </c>
      <c r="Y10" s="193">
        <v>26268</v>
      </c>
      <c r="Z10" s="193">
        <v>30993</v>
      </c>
      <c r="AA10" s="193" t="s">
        <v>160</v>
      </c>
    </row>
    <row r="11" spans="1:27" s="193" customFormat="1" ht="15" customHeight="1" x14ac:dyDescent="0.2">
      <c r="A11" s="177" t="s">
        <v>158</v>
      </c>
      <c r="B11" s="178" t="s">
        <v>341</v>
      </c>
      <c r="C11" s="189">
        <f t="shared" si="1"/>
        <v>0</v>
      </c>
      <c r="D11" s="190">
        <f t="shared" si="1"/>
        <v>0</v>
      </c>
      <c r="E11" s="359">
        <f t="shared" si="1"/>
        <v>271</v>
      </c>
      <c r="F11" s="182"/>
      <c r="G11" s="183"/>
      <c r="H11" s="184"/>
      <c r="I11" s="185"/>
      <c r="J11" s="183"/>
      <c r="K11" s="184">
        <v>271</v>
      </c>
      <c r="L11" s="186"/>
      <c r="M11" s="187"/>
      <c r="N11" s="188"/>
      <c r="P11" s="769" t="s">
        <v>161</v>
      </c>
      <c r="Q11" s="769" t="s">
        <v>163</v>
      </c>
      <c r="R11" s="773">
        <v>5245000</v>
      </c>
      <c r="S11" s="771">
        <v>1803800</v>
      </c>
      <c r="T11" s="771">
        <v>1803800</v>
      </c>
      <c r="U11" s="772">
        <f t="shared" ref="U11:W90" si="8">SUM(R11/1000)</f>
        <v>5245</v>
      </c>
      <c r="V11" s="772">
        <f t="shared" ref="V11:W81" si="9">SUM(S11/1000)</f>
        <v>1803.8</v>
      </c>
      <c r="W11" s="772">
        <f t="shared" si="9"/>
        <v>1803.8</v>
      </c>
      <c r="X11" s="193">
        <v>5245</v>
      </c>
      <c r="Y11" s="193">
        <v>8048.8</v>
      </c>
      <c r="Z11" s="193">
        <v>8049</v>
      </c>
      <c r="AA11" s="193" t="s">
        <v>164</v>
      </c>
    </row>
    <row r="12" spans="1:27" s="193" customFormat="1" ht="15" customHeight="1" x14ac:dyDescent="0.2">
      <c r="A12" s="177">
        <v>11301</v>
      </c>
      <c r="B12" s="178" t="s">
        <v>342</v>
      </c>
      <c r="C12" s="189">
        <f t="shared" si="1"/>
        <v>0</v>
      </c>
      <c r="D12" s="190">
        <f t="shared" si="1"/>
        <v>900</v>
      </c>
      <c r="E12" s="359">
        <f t="shared" si="1"/>
        <v>880</v>
      </c>
      <c r="F12" s="182"/>
      <c r="G12" s="192">
        <v>900</v>
      </c>
      <c r="H12" s="352">
        <v>880</v>
      </c>
      <c r="I12" s="185"/>
      <c r="J12" s="183"/>
      <c r="K12" s="184"/>
      <c r="L12" s="186"/>
      <c r="M12" s="187"/>
      <c r="N12" s="188"/>
      <c r="P12" s="778"/>
      <c r="Q12" s="778"/>
      <c r="R12" s="780">
        <v>0</v>
      </c>
      <c r="S12" s="779" t="e">
        <f>SUM(#REF!)</f>
        <v>#REF!</v>
      </c>
      <c r="T12" s="779" t="e">
        <f>SUM(#REF!)</f>
        <v>#REF!</v>
      </c>
      <c r="U12" s="776">
        <f t="shared" si="8"/>
        <v>0</v>
      </c>
      <c r="V12" s="776" t="e">
        <f t="shared" si="9"/>
        <v>#REF!</v>
      </c>
      <c r="W12" s="776" t="e">
        <f t="shared" si="9"/>
        <v>#REF!</v>
      </c>
      <c r="X12" s="193">
        <v>0</v>
      </c>
      <c r="Y12" s="193">
        <v>34017</v>
      </c>
      <c r="Z12" s="193">
        <v>34017.699999999997</v>
      </c>
      <c r="AA12" s="193" t="s">
        <v>165</v>
      </c>
    </row>
    <row r="13" spans="1:27" s="193" customFormat="1" ht="15" customHeight="1" x14ac:dyDescent="0.2">
      <c r="A13" s="177">
        <v>11303</v>
      </c>
      <c r="B13" s="178" t="s">
        <v>343</v>
      </c>
      <c r="C13" s="189">
        <f t="shared" si="1"/>
        <v>0</v>
      </c>
      <c r="D13" s="190">
        <f t="shared" si="1"/>
        <v>16247</v>
      </c>
      <c r="E13" s="359">
        <f t="shared" si="1"/>
        <v>16247</v>
      </c>
      <c r="F13" s="182"/>
      <c r="G13" s="183"/>
      <c r="H13" s="184"/>
      <c r="I13" s="185"/>
      <c r="J13" s="183">
        <v>16247</v>
      </c>
      <c r="K13" s="184">
        <v>16247</v>
      </c>
      <c r="L13" s="186"/>
      <c r="M13" s="187"/>
      <c r="N13" s="188"/>
      <c r="P13" s="769" t="s">
        <v>166</v>
      </c>
      <c r="Q13" s="769" t="s">
        <v>167</v>
      </c>
      <c r="R13" s="773">
        <v>0</v>
      </c>
      <c r="S13" s="771">
        <v>278867869</v>
      </c>
      <c r="T13" s="771">
        <v>278867869</v>
      </c>
      <c r="U13" s="776">
        <f t="shared" si="8"/>
        <v>0</v>
      </c>
      <c r="V13" s="776">
        <f t="shared" si="9"/>
        <v>278867.86900000001</v>
      </c>
      <c r="W13" s="776">
        <f t="shared" si="9"/>
        <v>278867.86900000001</v>
      </c>
      <c r="Y13" s="193">
        <v>278867.90000000002</v>
      </c>
      <c r="Z13" s="193">
        <v>278867.90000000002</v>
      </c>
      <c r="AA13" s="193" t="s">
        <v>165</v>
      </c>
    </row>
    <row r="14" spans="1:27" ht="12.75" customHeight="1" x14ac:dyDescent="0.2">
      <c r="A14" s="356">
        <v>11604</v>
      </c>
      <c r="B14" s="353" t="s">
        <v>170</v>
      </c>
      <c r="C14" s="354">
        <f t="shared" ref="C14" si="10">F14+I14+L14</f>
        <v>132094</v>
      </c>
      <c r="D14" s="239">
        <f t="shared" ref="D14" si="11">G14+J14+M14</f>
        <v>236320</v>
      </c>
      <c r="E14" s="355">
        <f t="shared" ref="E14" si="12">H14+K14+N14</f>
        <v>236320</v>
      </c>
      <c r="F14" s="354">
        <v>132094</v>
      </c>
      <c r="G14" s="241">
        <v>236320</v>
      </c>
      <c r="H14" s="251">
        <v>236320</v>
      </c>
      <c r="I14" s="225"/>
      <c r="J14" s="241"/>
      <c r="K14" s="251"/>
      <c r="L14" s="225"/>
      <c r="M14" s="241"/>
      <c r="N14" s="251"/>
      <c r="P14" s="781"/>
      <c r="Q14" s="781"/>
      <c r="R14" s="782"/>
      <c r="S14" s="783"/>
      <c r="T14" s="783"/>
      <c r="U14" s="772"/>
      <c r="V14" s="772"/>
      <c r="W14" s="772"/>
    </row>
    <row r="15" spans="1:27" x14ac:dyDescent="0.2">
      <c r="A15" s="177">
        <v>11605</v>
      </c>
      <c r="B15" s="178" t="s">
        <v>168</v>
      </c>
      <c r="C15" s="189">
        <f t="shared" si="1"/>
        <v>8650</v>
      </c>
      <c r="D15" s="190">
        <f t="shared" si="1"/>
        <v>8650</v>
      </c>
      <c r="E15" s="191">
        <f t="shared" si="1"/>
        <v>0</v>
      </c>
      <c r="F15" s="182">
        <v>8650</v>
      </c>
      <c r="G15" s="183">
        <v>8650</v>
      </c>
      <c r="H15" s="184"/>
      <c r="I15" s="185"/>
      <c r="J15" s="183"/>
      <c r="K15" s="184"/>
      <c r="L15" s="186"/>
      <c r="M15" s="187"/>
      <c r="N15" s="188"/>
      <c r="P15" s="769"/>
      <c r="Q15" s="769"/>
      <c r="R15" s="773"/>
      <c r="S15" s="771"/>
      <c r="T15" s="771"/>
      <c r="U15" s="772">
        <f t="shared" si="8"/>
        <v>0</v>
      </c>
      <c r="V15" s="772">
        <f t="shared" si="9"/>
        <v>0</v>
      </c>
      <c r="W15" s="772">
        <f t="shared" si="9"/>
        <v>0</v>
      </c>
    </row>
    <row r="16" spans="1:27" ht="13.5" thickBot="1" x14ac:dyDescent="0.25">
      <c r="A16" s="177">
        <v>11605</v>
      </c>
      <c r="B16" s="178" t="s">
        <v>169</v>
      </c>
      <c r="C16" s="189">
        <f t="shared" si="1"/>
        <v>3025</v>
      </c>
      <c r="D16" s="190">
        <f t="shared" si="1"/>
        <v>3025</v>
      </c>
      <c r="E16" s="191"/>
      <c r="F16" s="182">
        <v>3025</v>
      </c>
      <c r="G16" s="183">
        <v>3025</v>
      </c>
      <c r="H16" s="184"/>
      <c r="I16" s="185"/>
      <c r="J16" s="183"/>
      <c r="K16" s="184"/>
      <c r="L16" s="186"/>
      <c r="M16" s="187"/>
      <c r="N16" s="188"/>
      <c r="P16" s="769"/>
      <c r="Q16" s="769"/>
      <c r="R16" s="773"/>
      <c r="S16" s="771"/>
      <c r="T16" s="771"/>
      <c r="U16" s="772"/>
      <c r="V16" s="772"/>
      <c r="W16" s="772"/>
    </row>
    <row r="17" spans="1:27" ht="13.5" thickBot="1" x14ac:dyDescent="0.25">
      <c r="A17" s="196"/>
      <c r="B17" s="197" t="s">
        <v>1143</v>
      </c>
      <c r="C17" s="749">
        <f>SUM(C4:C16)</f>
        <v>1867211</v>
      </c>
      <c r="D17" s="750">
        <f t="shared" ref="D17:N17" si="13">SUM(D4:D16)</f>
        <v>3173684</v>
      </c>
      <c r="E17" s="200">
        <f t="shared" si="13"/>
        <v>3211648</v>
      </c>
      <c r="F17" s="201">
        <f t="shared" si="13"/>
        <v>151817</v>
      </c>
      <c r="G17" s="202">
        <f t="shared" si="13"/>
        <v>465493</v>
      </c>
      <c r="H17" s="203">
        <f t="shared" si="13"/>
        <v>453798</v>
      </c>
      <c r="I17" s="201">
        <f t="shared" si="13"/>
        <v>1715394</v>
      </c>
      <c r="J17" s="202">
        <f t="shared" si="13"/>
        <v>2647835</v>
      </c>
      <c r="K17" s="203">
        <f t="shared" si="13"/>
        <v>2697493</v>
      </c>
      <c r="L17" s="1339">
        <f t="shared" si="13"/>
        <v>0</v>
      </c>
      <c r="M17" s="202">
        <f t="shared" si="13"/>
        <v>60357</v>
      </c>
      <c r="N17" s="203">
        <f t="shared" si="13"/>
        <v>60357</v>
      </c>
      <c r="P17" s="778"/>
      <c r="Q17" s="778"/>
      <c r="R17" s="780">
        <v>0</v>
      </c>
      <c r="S17" s="779" t="e">
        <f>SUM(#REF!)</f>
        <v>#REF!</v>
      </c>
      <c r="T17" s="779" t="e">
        <f>SUM(#REF!)</f>
        <v>#REF!</v>
      </c>
      <c r="U17" s="776">
        <f t="shared" si="8"/>
        <v>0</v>
      </c>
      <c r="V17" s="776" t="e">
        <f t="shared" si="9"/>
        <v>#REF!</v>
      </c>
      <c r="W17" s="776" t="e">
        <f t="shared" si="9"/>
        <v>#REF!</v>
      </c>
      <c r="Y17" s="204">
        <f>SUM(S22)</f>
        <v>150000</v>
      </c>
      <c r="Z17" s="204">
        <f>SUM(T22)</f>
        <v>150000</v>
      </c>
    </row>
    <row r="18" spans="1:27" x14ac:dyDescent="0.2">
      <c r="A18" s="214"/>
      <c r="B18" s="1379" t="s">
        <v>712</v>
      </c>
      <c r="C18" s="1396">
        <f t="shared" ref="C18:C21" si="14">SUM(F18+I18+L18)</f>
        <v>0</v>
      </c>
      <c r="D18" s="1397">
        <f>SUM(G18+J18+M18)</f>
        <v>533920</v>
      </c>
      <c r="E18" s="1389">
        <f t="shared" ref="E18:E21" si="15">SUM(H18+K18+N18)</f>
        <v>533920</v>
      </c>
      <c r="F18" s="1393"/>
      <c r="G18" s="1333">
        <f>SUM('Címrend önként 4.'!EW34)</f>
        <v>120462</v>
      </c>
      <c r="H18" s="1333">
        <f>SUM('Címrend önként 4.'!EX34)</f>
        <v>120462</v>
      </c>
      <c r="I18" s="1393">
        <v>0</v>
      </c>
      <c r="J18" s="1333">
        <v>353379</v>
      </c>
      <c r="K18" s="1334">
        <v>353379</v>
      </c>
      <c r="L18" s="1387"/>
      <c r="M18" s="1333">
        <v>60079</v>
      </c>
      <c r="N18" s="1334">
        <v>60079</v>
      </c>
      <c r="P18" s="778"/>
      <c r="Q18" s="778"/>
      <c r="R18" s="780"/>
      <c r="S18" s="779"/>
      <c r="T18" s="779"/>
      <c r="U18" s="776"/>
      <c r="V18" s="776"/>
      <c r="W18" s="776"/>
      <c r="Y18" s="204"/>
      <c r="Z18" s="204"/>
    </row>
    <row r="19" spans="1:27" x14ac:dyDescent="0.2">
      <c r="A19" s="250">
        <v>40100</v>
      </c>
      <c r="B19" s="1380" t="s">
        <v>2527</v>
      </c>
      <c r="C19" s="1398">
        <f t="shared" si="14"/>
        <v>44510</v>
      </c>
      <c r="D19" s="1399">
        <f t="shared" ref="D19:D21" si="16">SUM(G19+J19+M19)</f>
        <v>498615</v>
      </c>
      <c r="E19" s="1390">
        <f t="shared" si="15"/>
        <v>498615</v>
      </c>
      <c r="F19" s="1335">
        <f>SUM('Címrend önként 4.'!GL34)</f>
        <v>44510</v>
      </c>
      <c r="G19" s="1335">
        <f>SUM('Címrend önként 4.'!GM34)</f>
        <v>415674</v>
      </c>
      <c r="H19" s="1335">
        <f>SUM('Címrend önként 4.'!GN34)</f>
        <v>415674</v>
      </c>
      <c r="I19" s="1394"/>
      <c r="J19" s="1335">
        <v>82941</v>
      </c>
      <c r="K19" s="1336">
        <v>82941</v>
      </c>
      <c r="L19" s="1388"/>
      <c r="M19" s="1335"/>
      <c r="N19" s="1336"/>
      <c r="P19" s="778"/>
      <c r="Q19" s="778"/>
      <c r="R19" s="780"/>
      <c r="S19" s="779"/>
      <c r="T19" s="779"/>
      <c r="U19" s="776"/>
      <c r="V19" s="776"/>
      <c r="W19" s="776"/>
      <c r="Y19" s="204"/>
      <c r="Z19" s="204"/>
    </row>
    <row r="20" spans="1:27" x14ac:dyDescent="0.2">
      <c r="A20" s="250" t="s">
        <v>493</v>
      </c>
      <c r="B20" s="1380" t="s">
        <v>2528</v>
      </c>
      <c r="C20" s="1398">
        <f t="shared" si="14"/>
        <v>22682</v>
      </c>
      <c r="D20" s="1399">
        <f t="shared" si="16"/>
        <v>59921</v>
      </c>
      <c r="E20" s="1390">
        <f t="shared" si="15"/>
        <v>58374</v>
      </c>
      <c r="F20" s="1335">
        <f>SUM('Címrend önként 4.'!GO34)</f>
        <v>22682</v>
      </c>
      <c r="G20" s="1335">
        <f>SUM('Címrend önként 4.'!GP34)</f>
        <v>34236</v>
      </c>
      <c r="H20" s="1335">
        <f>SUM('Címrend önként 4.'!GQ34)</f>
        <v>32689</v>
      </c>
      <c r="I20" s="1394"/>
      <c r="J20" s="1335">
        <v>25685</v>
      </c>
      <c r="K20" s="1336">
        <v>25685</v>
      </c>
      <c r="L20" s="1388"/>
      <c r="M20" s="1335"/>
      <c r="N20" s="1336"/>
      <c r="P20" s="778"/>
      <c r="Q20" s="778"/>
      <c r="R20" s="780"/>
      <c r="S20" s="779"/>
      <c r="T20" s="779"/>
      <c r="U20" s="776"/>
      <c r="V20" s="776"/>
      <c r="W20" s="776"/>
      <c r="Y20" s="204"/>
      <c r="Z20" s="204"/>
    </row>
    <row r="21" spans="1:27" x14ac:dyDescent="0.2">
      <c r="A21" s="250">
        <v>50100</v>
      </c>
      <c r="B21" s="1380" t="s">
        <v>2529</v>
      </c>
      <c r="C21" s="1398">
        <f t="shared" si="14"/>
        <v>1486077</v>
      </c>
      <c r="D21" s="1399">
        <f t="shared" si="16"/>
        <v>1701949</v>
      </c>
      <c r="E21" s="1390">
        <f t="shared" si="15"/>
        <v>1701949</v>
      </c>
      <c r="F21" s="1335">
        <f>SUM('Címrend önként 4.'!GR34)</f>
        <v>0</v>
      </c>
      <c r="G21" s="1335">
        <f>SUM('Címrend önként 4.'!GS34)</f>
        <v>0</v>
      </c>
      <c r="H21" s="1335">
        <f>SUM('Címrend önként 4.'!GT34)</f>
        <v>0</v>
      </c>
      <c r="I21" s="1394">
        <f>SUM('Címrend kötelező 4.'!GR34)</f>
        <v>1486077</v>
      </c>
      <c r="J21" s="1335">
        <f>SUM('Címrend kötelező 4.'!GS34)</f>
        <v>1701949</v>
      </c>
      <c r="K21" s="1336">
        <f>SUM('Címrend kötelező 4.'!GT34)</f>
        <v>1701949</v>
      </c>
      <c r="L21" s="1388"/>
      <c r="M21" s="1335"/>
      <c r="N21" s="1336"/>
      <c r="P21" s="778"/>
      <c r="Q21" s="778"/>
      <c r="R21" s="780"/>
      <c r="S21" s="779"/>
      <c r="T21" s="779"/>
      <c r="U21" s="776"/>
      <c r="V21" s="776"/>
      <c r="W21" s="776"/>
      <c r="Y21" s="204"/>
      <c r="Z21" s="204"/>
    </row>
    <row r="22" spans="1:27" ht="13.5" thickBot="1" x14ac:dyDescent="0.25">
      <c r="A22" s="1340" t="s">
        <v>494</v>
      </c>
      <c r="B22" s="1381" t="s">
        <v>2495</v>
      </c>
      <c r="C22" s="1391">
        <f>SUM(F22+I22+L22)</f>
        <v>0</v>
      </c>
      <c r="D22" s="1337">
        <f>SUM(G22+J22+M22)</f>
        <v>16936</v>
      </c>
      <c r="E22" s="1392">
        <f>SUM(H22+K22+N22)</f>
        <v>16936</v>
      </c>
      <c r="F22" s="278">
        <f>SUM('Címrend önként 4.'!GU34)</f>
        <v>0</v>
      </c>
      <c r="G22" s="278">
        <f>SUM('Címrend önként 4.'!GV34)</f>
        <v>16713</v>
      </c>
      <c r="H22" s="278">
        <f>SUM('Címrend önként 4.'!GW34)</f>
        <v>16713</v>
      </c>
      <c r="I22" s="277"/>
      <c r="J22" s="278">
        <f>SUM('Címrend kötelező 4.'!GV34)</f>
        <v>223</v>
      </c>
      <c r="K22" s="279">
        <f>SUM('Címrend kötelező 4.'!GW34)</f>
        <v>223</v>
      </c>
      <c r="L22" s="1384"/>
      <c r="M22" s="278"/>
      <c r="N22" s="279"/>
      <c r="P22" s="769" t="s">
        <v>171</v>
      </c>
      <c r="Q22" s="769" t="s">
        <v>172</v>
      </c>
      <c r="R22" s="773"/>
      <c r="S22" s="771">
        <v>150000</v>
      </c>
      <c r="T22" s="777">
        <v>150000</v>
      </c>
      <c r="U22" s="772">
        <f t="shared" si="8"/>
        <v>0</v>
      </c>
      <c r="V22" s="772">
        <f t="shared" si="9"/>
        <v>150</v>
      </c>
      <c r="W22" s="772">
        <f t="shared" si="9"/>
        <v>150</v>
      </c>
      <c r="Y22" s="173">
        <v>150</v>
      </c>
      <c r="Z22" s="173">
        <v>150</v>
      </c>
      <c r="AA22" s="173" t="s">
        <v>164</v>
      </c>
    </row>
    <row r="23" spans="1:27" s="193" customFormat="1" ht="15" customHeight="1" thickBot="1" x14ac:dyDescent="0.25">
      <c r="A23" s="206"/>
      <c r="B23" s="207" t="s">
        <v>173</v>
      </c>
      <c r="C23" s="198">
        <f t="shared" ref="C23:N23" si="17">SUM(C17:C22)</f>
        <v>3420480</v>
      </c>
      <c r="D23" s="199">
        <f t="shared" si="17"/>
        <v>5985025</v>
      </c>
      <c r="E23" s="200">
        <f t="shared" si="17"/>
        <v>6021442</v>
      </c>
      <c r="F23" s="208">
        <f t="shared" si="17"/>
        <v>219009</v>
      </c>
      <c r="G23" s="209">
        <f t="shared" si="17"/>
        <v>1052578</v>
      </c>
      <c r="H23" s="210">
        <f t="shared" si="17"/>
        <v>1039336</v>
      </c>
      <c r="I23" s="208">
        <f t="shared" si="17"/>
        <v>3201471</v>
      </c>
      <c r="J23" s="209">
        <f t="shared" si="17"/>
        <v>4812012</v>
      </c>
      <c r="K23" s="210">
        <f t="shared" si="17"/>
        <v>4861670</v>
      </c>
      <c r="L23" s="281">
        <f t="shared" si="17"/>
        <v>0</v>
      </c>
      <c r="M23" s="209">
        <f t="shared" si="17"/>
        <v>120436</v>
      </c>
      <c r="N23" s="210">
        <f t="shared" si="17"/>
        <v>120436</v>
      </c>
      <c r="O23" s="173"/>
      <c r="P23" s="778"/>
      <c r="Q23" s="778"/>
      <c r="R23" s="780">
        <v>0</v>
      </c>
      <c r="S23" s="779">
        <f>SUM(S22)</f>
        <v>150000</v>
      </c>
      <c r="T23" s="779">
        <f>SUM(T22)</f>
        <v>150000</v>
      </c>
      <c r="U23" s="776">
        <f t="shared" si="8"/>
        <v>0</v>
      </c>
      <c r="V23" s="776">
        <f t="shared" si="9"/>
        <v>150</v>
      </c>
      <c r="W23" s="776">
        <f t="shared" si="9"/>
        <v>150</v>
      </c>
      <c r="X23" s="173"/>
      <c r="Y23" s="173"/>
      <c r="Z23" s="173"/>
      <c r="AA23" s="173"/>
    </row>
    <row r="24" spans="1:27" s="193" customFormat="1" ht="13.5" customHeight="1" x14ac:dyDescent="0.2">
      <c r="A24" s="211"/>
      <c r="B24" s="212"/>
      <c r="C24" s="1400"/>
      <c r="D24" s="1400"/>
      <c r="E24" s="1400"/>
      <c r="F24" s="1395"/>
      <c r="G24" s="1395"/>
      <c r="H24" s="1395"/>
      <c r="I24" s="1395"/>
      <c r="J24" s="1395"/>
      <c r="K24" s="1395"/>
      <c r="L24" s="173"/>
      <c r="M24" s="173"/>
      <c r="N24" s="173"/>
      <c r="P24" s="769" t="s">
        <v>174</v>
      </c>
      <c r="Q24" s="769" t="s">
        <v>175</v>
      </c>
      <c r="R24" s="773">
        <v>0</v>
      </c>
      <c r="S24" s="771">
        <v>17693378</v>
      </c>
      <c r="T24" s="784"/>
      <c r="U24" s="772">
        <f t="shared" si="8"/>
        <v>0</v>
      </c>
      <c r="V24" s="772">
        <f t="shared" si="9"/>
        <v>17693.378000000001</v>
      </c>
      <c r="W24" s="772">
        <f t="shared" si="9"/>
        <v>0</v>
      </c>
      <c r="Y24" s="194">
        <f>SUM(S24)</f>
        <v>17693378</v>
      </c>
      <c r="Z24" s="193">
        <v>0</v>
      </c>
    </row>
    <row r="25" spans="1:27" ht="13.5" thickBot="1" x14ac:dyDescent="0.25">
      <c r="A25" s="1576" t="s">
        <v>176</v>
      </c>
      <c r="B25" s="1576"/>
      <c r="C25" s="1576"/>
      <c r="D25" s="1576"/>
      <c r="E25" s="1576"/>
      <c r="F25" s="1576"/>
      <c r="G25" s="1576"/>
      <c r="H25" s="1576"/>
      <c r="I25" s="1576"/>
      <c r="J25" s="1576"/>
      <c r="P25" s="769"/>
      <c r="Q25" s="769"/>
      <c r="R25" s="773"/>
      <c r="S25" s="771"/>
      <c r="T25" s="784"/>
      <c r="U25" s="772">
        <f t="shared" si="8"/>
        <v>0</v>
      </c>
      <c r="V25" s="772">
        <f t="shared" si="9"/>
        <v>0</v>
      </c>
      <c r="W25" s="772">
        <f t="shared" si="9"/>
        <v>0</v>
      </c>
      <c r="X25" s="193"/>
      <c r="Y25" s="193">
        <v>17693.400000000001</v>
      </c>
      <c r="Z25" s="193">
        <v>0</v>
      </c>
      <c r="AA25" s="193" t="s">
        <v>164</v>
      </c>
    </row>
    <row r="26" spans="1:27" ht="13.5" thickBot="1" x14ac:dyDescent="0.25">
      <c r="A26" s="1577"/>
      <c r="B26" s="1579" t="s">
        <v>144</v>
      </c>
      <c r="C26" s="1574" t="s">
        <v>145</v>
      </c>
      <c r="D26" s="1574"/>
      <c r="E26" s="1575"/>
      <c r="F26" s="1573" t="s">
        <v>146</v>
      </c>
      <c r="G26" s="1574"/>
      <c r="H26" s="1575"/>
      <c r="I26" s="1573" t="s">
        <v>147</v>
      </c>
      <c r="J26" s="1574"/>
      <c r="K26" s="1575"/>
      <c r="L26" s="1574" t="s">
        <v>148</v>
      </c>
      <c r="M26" s="1574"/>
      <c r="N26" s="1575"/>
      <c r="P26" s="769"/>
      <c r="Q26" s="769"/>
      <c r="R26" s="773"/>
      <c r="S26" s="771"/>
      <c r="T26" s="784"/>
      <c r="U26" s="772">
        <f t="shared" si="8"/>
        <v>0</v>
      </c>
      <c r="V26" s="772">
        <f t="shared" si="9"/>
        <v>0</v>
      </c>
      <c r="W26" s="772">
        <f t="shared" si="9"/>
        <v>0</v>
      </c>
      <c r="X26" s="193"/>
      <c r="Y26" s="193"/>
      <c r="Z26" s="193"/>
      <c r="AA26" s="193"/>
    </row>
    <row r="27" spans="1:27" ht="32.25" customHeight="1" thickBot="1" x14ac:dyDescent="0.25">
      <c r="A27" s="1578"/>
      <c r="B27" s="1580"/>
      <c r="C27" s="174" t="s">
        <v>150</v>
      </c>
      <c r="D27" s="175" t="s">
        <v>10</v>
      </c>
      <c r="E27" s="176" t="s">
        <v>25</v>
      </c>
      <c r="F27" s="174" t="s">
        <v>150</v>
      </c>
      <c r="G27" s="175" t="s">
        <v>10</v>
      </c>
      <c r="H27" s="176" t="s">
        <v>25</v>
      </c>
      <c r="I27" s="174" t="s">
        <v>150</v>
      </c>
      <c r="J27" s="175" t="s">
        <v>10</v>
      </c>
      <c r="K27" s="176" t="s">
        <v>25</v>
      </c>
      <c r="L27" s="213" t="s">
        <v>150</v>
      </c>
      <c r="M27" s="362" t="s">
        <v>10</v>
      </c>
      <c r="N27" s="363" t="s">
        <v>25</v>
      </c>
      <c r="P27" s="769" t="s">
        <v>174</v>
      </c>
      <c r="Q27" s="769" t="s">
        <v>177</v>
      </c>
      <c r="R27" s="773">
        <v>0</v>
      </c>
      <c r="S27" s="771">
        <v>400000000</v>
      </c>
      <c r="T27" s="771">
        <v>400000000</v>
      </c>
      <c r="U27" s="776">
        <f t="shared" si="8"/>
        <v>0</v>
      </c>
      <c r="V27" s="776">
        <f t="shared" si="9"/>
        <v>400000</v>
      </c>
      <c r="W27" s="776">
        <f t="shared" si="9"/>
        <v>400000</v>
      </c>
      <c r="X27" s="193"/>
      <c r="Y27" s="193"/>
      <c r="Z27" s="193"/>
      <c r="AA27" s="193"/>
    </row>
    <row r="28" spans="1:27" x14ac:dyDescent="0.2">
      <c r="A28" s="214" t="s">
        <v>152</v>
      </c>
      <c r="B28" s="178" t="s">
        <v>344</v>
      </c>
      <c r="C28" s="215">
        <f t="shared" ref="C28:E42" si="18">SUM(F28+I28+L28)</f>
        <v>0</v>
      </c>
      <c r="D28" s="216">
        <f t="shared" si="18"/>
        <v>686</v>
      </c>
      <c r="E28" s="217">
        <f t="shared" si="18"/>
        <v>686</v>
      </c>
      <c r="F28" s="218">
        <v>0</v>
      </c>
      <c r="G28" s="219">
        <v>686</v>
      </c>
      <c r="H28" s="220">
        <v>686</v>
      </c>
      <c r="I28" s="221"/>
      <c r="J28" s="222"/>
      <c r="K28" s="223"/>
      <c r="L28" s="224"/>
      <c r="M28" s="222"/>
      <c r="N28" s="223"/>
      <c r="P28" s="769"/>
      <c r="Q28" s="769"/>
      <c r="R28" s="773"/>
      <c r="S28" s="771"/>
      <c r="T28" s="771"/>
      <c r="U28" s="776"/>
      <c r="V28" s="776"/>
      <c r="W28" s="776"/>
      <c r="X28" s="193"/>
      <c r="Y28" s="193"/>
      <c r="Z28" s="193"/>
      <c r="AA28" s="193"/>
    </row>
    <row r="29" spans="1:27" x14ac:dyDescent="0.2">
      <c r="A29" s="177" t="s">
        <v>152</v>
      </c>
      <c r="B29" s="178" t="s">
        <v>345</v>
      </c>
      <c r="C29" s="225">
        <f t="shared" si="18"/>
        <v>0</v>
      </c>
      <c r="D29" s="183">
        <v>183440</v>
      </c>
      <c r="E29" s="226">
        <f t="shared" si="18"/>
        <v>183440</v>
      </c>
      <c r="F29" s="227"/>
      <c r="G29" s="228">
        <v>183440</v>
      </c>
      <c r="H29" s="217">
        <v>183440</v>
      </c>
      <c r="I29" s="229"/>
      <c r="J29" s="230"/>
      <c r="K29" s="231"/>
      <c r="L29" s="232"/>
      <c r="M29" s="230"/>
      <c r="N29" s="295"/>
      <c r="P29" s="769"/>
      <c r="Q29" s="769"/>
      <c r="R29" s="773"/>
      <c r="S29" s="771"/>
      <c r="T29" s="771"/>
      <c r="U29" s="776"/>
      <c r="V29" s="776"/>
      <c r="W29" s="776"/>
      <c r="X29" s="193"/>
      <c r="Y29" s="193"/>
      <c r="Z29" s="193"/>
      <c r="AA29" s="193"/>
    </row>
    <row r="30" spans="1:27" s="193" customFormat="1" x14ac:dyDescent="0.2">
      <c r="A30" s="290" t="s">
        <v>152</v>
      </c>
      <c r="B30" s="351" t="s">
        <v>346</v>
      </c>
      <c r="C30" s="291">
        <f t="shared" ref="C30" si="19">F30+I30+L30</f>
        <v>0</v>
      </c>
      <c r="D30" s="292">
        <f t="shared" ref="D30" si="20">G30+J30+M30</f>
        <v>2200000</v>
      </c>
      <c r="E30" s="293">
        <f t="shared" ref="E30" si="21">H30+K30+N30</f>
        <v>2200000</v>
      </c>
      <c r="F30" s="291"/>
      <c r="G30" s="292">
        <v>2200000</v>
      </c>
      <c r="H30" s="350">
        <v>2200000</v>
      </c>
      <c r="I30" s="287"/>
      <c r="J30" s="288"/>
      <c r="K30" s="289"/>
      <c r="L30" s="294"/>
      <c r="M30" s="288"/>
      <c r="N30" s="289"/>
      <c r="P30" s="785"/>
      <c r="Q30" s="785"/>
      <c r="R30" s="786"/>
      <c r="S30" s="787"/>
      <c r="T30" s="787"/>
      <c r="U30" s="788"/>
      <c r="V30" s="788"/>
      <c r="W30" s="788"/>
    </row>
    <row r="31" spans="1:27" ht="13.5" customHeight="1" x14ac:dyDescent="0.2">
      <c r="A31" s="177">
        <v>11602</v>
      </c>
      <c r="B31" s="233" t="s">
        <v>348</v>
      </c>
      <c r="C31" s="185">
        <f t="shared" si="18"/>
        <v>0</v>
      </c>
      <c r="D31" s="183">
        <f t="shared" si="18"/>
        <v>17693</v>
      </c>
      <c r="E31" s="226">
        <f t="shared" si="18"/>
        <v>17693</v>
      </c>
      <c r="F31" s="185"/>
      <c r="G31" s="183">
        <v>17693</v>
      </c>
      <c r="H31" s="226">
        <v>17693</v>
      </c>
      <c r="I31" s="185"/>
      <c r="J31" s="183"/>
      <c r="K31" s="226"/>
      <c r="L31" s="234"/>
      <c r="M31" s="235"/>
      <c r="N31" s="236"/>
      <c r="P31" s="778"/>
      <c r="Q31" s="778"/>
      <c r="R31" s="780"/>
      <c r="S31" s="779"/>
      <c r="T31" s="779"/>
      <c r="U31" s="772">
        <f t="shared" si="8"/>
        <v>0</v>
      </c>
      <c r="V31" s="772">
        <f t="shared" si="9"/>
        <v>0</v>
      </c>
      <c r="W31" s="772">
        <f t="shared" si="9"/>
        <v>0</v>
      </c>
      <c r="Y31" s="173">
        <v>400000</v>
      </c>
      <c r="Z31" s="173">
        <v>400000</v>
      </c>
      <c r="AA31" s="173" t="s">
        <v>178</v>
      </c>
    </row>
    <row r="32" spans="1:27" ht="13.5" customHeight="1" x14ac:dyDescent="0.2">
      <c r="A32" s="177">
        <v>11604</v>
      </c>
      <c r="B32" s="178" t="s">
        <v>170</v>
      </c>
      <c r="C32" s="357">
        <f t="shared" si="18"/>
        <v>36100</v>
      </c>
      <c r="D32" s="183">
        <f t="shared" si="18"/>
        <v>1170810</v>
      </c>
      <c r="E32" s="226">
        <f t="shared" si="18"/>
        <v>1170810</v>
      </c>
      <c r="F32" s="357">
        <v>36100</v>
      </c>
      <c r="G32" s="192">
        <v>1170810</v>
      </c>
      <c r="H32" s="240">
        <v>1170810</v>
      </c>
      <c r="I32" s="185"/>
      <c r="J32" s="183"/>
      <c r="K32" s="226"/>
      <c r="L32" s="234"/>
      <c r="M32" s="235"/>
      <c r="N32" s="236"/>
      <c r="P32" s="778"/>
      <c r="Q32" s="778"/>
      <c r="R32" s="780"/>
      <c r="S32" s="779"/>
      <c r="T32" s="779"/>
      <c r="U32" s="772"/>
      <c r="V32" s="772"/>
      <c r="W32" s="772"/>
    </row>
    <row r="33" spans="1:27" x14ac:dyDescent="0.2">
      <c r="A33" s="177">
        <v>11605</v>
      </c>
      <c r="B33" s="237" t="s">
        <v>179</v>
      </c>
      <c r="C33" s="238">
        <f t="shared" si="18"/>
        <v>0</v>
      </c>
      <c r="D33" s="239">
        <f t="shared" si="18"/>
        <v>51998</v>
      </c>
      <c r="E33" s="240">
        <f t="shared" si="18"/>
        <v>51998</v>
      </c>
      <c r="F33" s="225"/>
      <c r="G33" s="239">
        <v>51998</v>
      </c>
      <c r="H33" s="240">
        <v>51998</v>
      </c>
      <c r="I33" s="225"/>
      <c r="J33" s="241"/>
      <c r="K33" s="226"/>
      <c r="L33" s="242"/>
      <c r="M33" s="243"/>
      <c r="N33" s="244"/>
      <c r="P33" s="769" t="s">
        <v>180</v>
      </c>
      <c r="Q33" s="769" t="s">
        <v>181</v>
      </c>
      <c r="R33" s="773">
        <v>0</v>
      </c>
      <c r="S33" s="771">
        <v>7758000</v>
      </c>
      <c r="T33" s="771"/>
      <c r="U33" s="776">
        <f t="shared" si="8"/>
        <v>0</v>
      </c>
      <c r="V33" s="776">
        <f t="shared" si="9"/>
        <v>7758</v>
      </c>
      <c r="W33" s="776">
        <f t="shared" si="9"/>
        <v>0</v>
      </c>
      <c r="Y33" s="204">
        <f>SUM(S33)</f>
        <v>7758000</v>
      </c>
    </row>
    <row r="34" spans="1:27" x14ac:dyDescent="0.2">
      <c r="A34" s="177">
        <v>11605</v>
      </c>
      <c r="B34" s="178" t="s">
        <v>168</v>
      </c>
      <c r="C34" s="225">
        <f t="shared" si="18"/>
        <v>341350</v>
      </c>
      <c r="D34" s="239">
        <f t="shared" si="18"/>
        <v>341350</v>
      </c>
      <c r="E34" s="240">
        <f t="shared" si="18"/>
        <v>0</v>
      </c>
      <c r="F34" s="225">
        <v>341350</v>
      </c>
      <c r="G34" s="239">
        <v>341350</v>
      </c>
      <c r="H34" s="240"/>
      <c r="I34" s="182"/>
      <c r="J34" s="183"/>
      <c r="K34" s="226"/>
      <c r="L34" s="242"/>
      <c r="M34" s="243"/>
      <c r="N34" s="244"/>
      <c r="P34" s="769"/>
      <c r="Q34" s="769"/>
      <c r="R34" s="773"/>
      <c r="S34" s="771"/>
      <c r="T34" s="771"/>
      <c r="U34" s="776"/>
      <c r="V34" s="776"/>
      <c r="W34" s="776"/>
      <c r="Y34" s="204"/>
    </row>
    <row r="35" spans="1:27" x14ac:dyDescent="0.2">
      <c r="A35" s="177">
        <v>11605</v>
      </c>
      <c r="B35" s="178" t="s">
        <v>169</v>
      </c>
      <c r="C35" s="225">
        <f t="shared" si="18"/>
        <v>36975</v>
      </c>
      <c r="D35" s="241">
        <f t="shared" si="18"/>
        <v>36975</v>
      </c>
      <c r="E35" s="226">
        <f t="shared" si="18"/>
        <v>0</v>
      </c>
      <c r="F35" s="182">
        <v>36975</v>
      </c>
      <c r="G35" s="183">
        <v>36975</v>
      </c>
      <c r="H35" s="226"/>
      <c r="I35" s="182"/>
      <c r="J35" s="183"/>
      <c r="K35" s="226"/>
      <c r="L35" s="242"/>
      <c r="M35" s="243"/>
      <c r="N35" s="244"/>
      <c r="P35" s="769"/>
      <c r="Q35" s="769"/>
      <c r="R35" s="773"/>
      <c r="S35" s="771"/>
      <c r="T35" s="771"/>
      <c r="U35" s="776"/>
      <c r="V35" s="776"/>
      <c r="W35" s="776"/>
      <c r="Y35" s="204"/>
    </row>
    <row r="36" spans="1:27" ht="13.5" thickBot="1" x14ac:dyDescent="0.25">
      <c r="A36" s="177">
        <v>11703</v>
      </c>
      <c r="B36" s="237" t="s">
        <v>347</v>
      </c>
      <c r="C36" s="245"/>
      <c r="D36" s="246">
        <f t="shared" si="18"/>
        <v>1000</v>
      </c>
      <c r="E36" s="226">
        <f t="shared" si="18"/>
        <v>1000</v>
      </c>
      <c r="F36" s="245"/>
      <c r="G36" s="246">
        <v>1000</v>
      </c>
      <c r="H36" s="226">
        <v>1000</v>
      </c>
      <c r="I36" s="245"/>
      <c r="J36" s="246"/>
      <c r="K36" s="226"/>
      <c r="L36" s="242"/>
      <c r="M36" s="243"/>
      <c r="N36" s="244"/>
      <c r="P36" s="769"/>
      <c r="Q36" s="769"/>
      <c r="R36" s="773"/>
      <c r="S36" s="771"/>
      <c r="T36" s="771"/>
      <c r="U36" s="772">
        <f t="shared" si="8"/>
        <v>0</v>
      </c>
      <c r="V36" s="772">
        <f t="shared" si="9"/>
        <v>0</v>
      </c>
      <c r="W36" s="772">
        <f t="shared" si="9"/>
        <v>0</v>
      </c>
      <c r="Y36" s="173">
        <v>7758</v>
      </c>
      <c r="Z36" s="173">
        <v>0</v>
      </c>
      <c r="AA36" s="173" t="s">
        <v>164</v>
      </c>
    </row>
    <row r="37" spans="1:27" s="193" customFormat="1" ht="13.5" thickBot="1" x14ac:dyDescent="0.25">
      <c r="A37" s="196"/>
      <c r="B37" s="247" t="s">
        <v>1143</v>
      </c>
      <c r="C37" s="746">
        <f t="shared" ref="C37:J37" si="22">SUM(C28:C36)</f>
        <v>414425</v>
      </c>
      <c r="D37" s="748">
        <f t="shared" si="22"/>
        <v>4003952</v>
      </c>
      <c r="E37" s="210">
        <f t="shared" si="22"/>
        <v>3625627</v>
      </c>
      <c r="F37" s="208">
        <f t="shared" si="22"/>
        <v>414425</v>
      </c>
      <c r="G37" s="209">
        <f t="shared" si="22"/>
        <v>4003952</v>
      </c>
      <c r="H37" s="210">
        <f t="shared" si="22"/>
        <v>3625627</v>
      </c>
      <c r="I37" s="208">
        <f t="shared" si="22"/>
        <v>0</v>
      </c>
      <c r="J37" s="209">
        <f t="shared" si="22"/>
        <v>0</v>
      </c>
      <c r="K37" s="210">
        <f>SUM(K31:K36)</f>
        <v>0</v>
      </c>
      <c r="L37" s="208">
        <f>SUM(L31:L36)</f>
        <v>0</v>
      </c>
      <c r="M37" s="209">
        <f>SUM(M31:M36)</f>
        <v>0</v>
      </c>
      <c r="N37" s="210">
        <f>SUM(N31:N36)</f>
        <v>0</v>
      </c>
      <c r="P37" s="769" t="s">
        <v>180</v>
      </c>
      <c r="Q37" s="769" t="s">
        <v>183</v>
      </c>
      <c r="R37" s="773"/>
      <c r="S37" s="771">
        <v>0</v>
      </c>
      <c r="T37" s="771">
        <v>15760935</v>
      </c>
      <c r="U37" s="772">
        <f t="shared" si="8"/>
        <v>0</v>
      </c>
      <c r="V37" s="772">
        <f t="shared" si="9"/>
        <v>0</v>
      </c>
      <c r="W37" s="772">
        <f t="shared" si="9"/>
        <v>15760.934999999999</v>
      </c>
    </row>
    <row r="38" spans="1:27" s="193" customFormat="1" x14ac:dyDescent="0.2">
      <c r="A38" s="214"/>
      <c r="B38" s="1379" t="s">
        <v>712</v>
      </c>
      <c r="C38" s="1401">
        <f t="shared" ref="C38:C42" si="23">SUM(F38+I38+L38)</f>
        <v>0</v>
      </c>
      <c r="D38" s="1402">
        <f t="shared" ref="D38:D42" si="24">SUM(G38+J38+M38)</f>
        <v>0</v>
      </c>
      <c r="E38" s="1403">
        <f t="shared" si="18"/>
        <v>0</v>
      </c>
      <c r="F38" s="1393"/>
      <c r="G38" s="1333"/>
      <c r="H38" s="1334"/>
      <c r="I38" s="1393"/>
      <c r="J38" s="1333"/>
      <c r="K38" s="1334"/>
      <c r="L38" s="1387"/>
      <c r="M38" s="1333"/>
      <c r="N38" s="1334"/>
      <c r="P38" s="769"/>
      <c r="Q38" s="769"/>
      <c r="R38" s="773"/>
      <c r="S38" s="771"/>
      <c r="T38" s="771"/>
      <c r="U38" s="772"/>
      <c r="V38" s="772"/>
      <c r="W38" s="772"/>
    </row>
    <row r="39" spans="1:27" s="193" customFormat="1" x14ac:dyDescent="0.2">
      <c r="A39" s="250">
        <v>40100</v>
      </c>
      <c r="B39" s="1380" t="s">
        <v>2527</v>
      </c>
      <c r="C39" s="1404">
        <f t="shared" si="23"/>
        <v>14686</v>
      </c>
      <c r="D39" s="1405">
        <f t="shared" si="24"/>
        <v>50000</v>
      </c>
      <c r="E39" s="1406">
        <f t="shared" si="18"/>
        <v>50000</v>
      </c>
      <c r="F39" s="1394">
        <f>SUM('Címrend önként 4.'!GL41)</f>
        <v>14686</v>
      </c>
      <c r="G39" s="1335">
        <f>SUM('Címrend önként 4.'!GM41)</f>
        <v>50000</v>
      </c>
      <c r="H39" s="1336">
        <f>SUM('Címrend önként 4.'!GN41)</f>
        <v>50000</v>
      </c>
      <c r="I39" s="1394"/>
      <c r="J39" s="1335"/>
      <c r="K39" s="1336"/>
      <c r="L39" s="1388"/>
      <c r="M39" s="1335"/>
      <c r="N39" s="1336"/>
      <c r="P39" s="769"/>
      <c r="Q39" s="769"/>
      <c r="R39" s="773"/>
      <c r="S39" s="771"/>
      <c r="T39" s="771"/>
      <c r="U39" s="772"/>
      <c r="V39" s="772"/>
      <c r="W39" s="772"/>
    </row>
    <row r="40" spans="1:27" s="193" customFormat="1" x14ac:dyDescent="0.2">
      <c r="A40" s="250" t="s">
        <v>493</v>
      </c>
      <c r="B40" s="1380" t="s">
        <v>2528</v>
      </c>
      <c r="C40" s="1404">
        <f t="shared" si="23"/>
        <v>2419</v>
      </c>
      <c r="D40" s="1405">
        <f t="shared" si="24"/>
        <v>2419</v>
      </c>
      <c r="E40" s="1406">
        <f t="shared" si="18"/>
        <v>2419</v>
      </c>
      <c r="F40" s="1394">
        <f>SUM('Címrend önként 4.'!GO41)</f>
        <v>2419</v>
      </c>
      <c r="G40" s="1335">
        <f>SUM('Címrend önként 4.'!GP41)</f>
        <v>2419</v>
      </c>
      <c r="H40" s="1336">
        <f>SUM('Címrend önként 4.'!GQ41)</f>
        <v>2419</v>
      </c>
      <c r="I40" s="1394"/>
      <c r="J40" s="1335"/>
      <c r="K40" s="1336"/>
      <c r="L40" s="1388"/>
      <c r="M40" s="1335"/>
      <c r="N40" s="1336"/>
      <c r="P40" s="769"/>
      <c r="Q40" s="769"/>
      <c r="R40" s="773"/>
      <c r="S40" s="771"/>
      <c r="T40" s="771"/>
      <c r="U40" s="772"/>
      <c r="V40" s="772"/>
      <c r="W40" s="772"/>
    </row>
    <row r="41" spans="1:27" s="193" customFormat="1" x14ac:dyDescent="0.2">
      <c r="A41" s="250">
        <v>50100</v>
      </c>
      <c r="B41" s="1380" t="s">
        <v>2529</v>
      </c>
      <c r="C41" s="1404">
        <f t="shared" si="23"/>
        <v>0</v>
      </c>
      <c r="D41" s="1405">
        <f t="shared" si="24"/>
        <v>0</v>
      </c>
      <c r="E41" s="1406">
        <f t="shared" si="18"/>
        <v>0</v>
      </c>
      <c r="F41" s="1394"/>
      <c r="G41" s="1335"/>
      <c r="H41" s="1336"/>
      <c r="I41" s="1394"/>
      <c r="J41" s="1335"/>
      <c r="K41" s="1336"/>
      <c r="L41" s="1388"/>
      <c r="M41" s="1335"/>
      <c r="N41" s="1336"/>
      <c r="P41" s="769"/>
      <c r="Q41" s="769"/>
      <c r="R41" s="773"/>
      <c r="S41" s="771"/>
      <c r="T41" s="771"/>
      <c r="U41" s="772"/>
      <c r="V41" s="772"/>
      <c r="W41" s="772"/>
    </row>
    <row r="42" spans="1:27" ht="13.5" thickBot="1" x14ac:dyDescent="0.25">
      <c r="A42" s="1340" t="s">
        <v>494</v>
      </c>
      <c r="B42" s="1381" t="s">
        <v>2495</v>
      </c>
      <c r="C42" s="1407">
        <f t="shared" si="23"/>
        <v>0</v>
      </c>
      <c r="D42" s="1408">
        <f t="shared" si="24"/>
        <v>0</v>
      </c>
      <c r="E42" s="1409">
        <f t="shared" si="18"/>
        <v>0</v>
      </c>
      <c r="F42" s="277"/>
      <c r="G42" s="278"/>
      <c r="H42" s="279"/>
      <c r="I42" s="277"/>
      <c r="J42" s="278"/>
      <c r="K42" s="279"/>
      <c r="L42" s="1384"/>
      <c r="M42" s="278"/>
      <c r="N42" s="279"/>
      <c r="P42" s="769" t="s">
        <v>171</v>
      </c>
      <c r="Q42" s="769" t="s">
        <v>172</v>
      </c>
      <c r="R42" s="773"/>
      <c r="S42" s="771">
        <v>150000</v>
      </c>
      <c r="T42" s="777">
        <v>150000</v>
      </c>
      <c r="U42" s="772">
        <f t="shared" ref="U42:W43" si="25">SUM(R42/1000)</f>
        <v>0</v>
      </c>
      <c r="V42" s="772">
        <f t="shared" si="25"/>
        <v>150</v>
      </c>
      <c r="W42" s="772">
        <f t="shared" si="25"/>
        <v>150</v>
      </c>
      <c r="Y42" s="173">
        <v>150</v>
      </c>
      <c r="Z42" s="173">
        <v>150</v>
      </c>
      <c r="AA42" s="173" t="s">
        <v>164</v>
      </c>
    </row>
    <row r="43" spans="1:27" s="193" customFormat="1" ht="15" customHeight="1" thickBot="1" x14ac:dyDescent="0.25">
      <c r="A43" s="206"/>
      <c r="B43" s="207" t="s">
        <v>173</v>
      </c>
      <c r="C43" s="208">
        <f>SUM(C37:C42)</f>
        <v>431530</v>
      </c>
      <c r="D43" s="209">
        <f t="shared" ref="D43:N43" si="26">SUM(D37:D42)</f>
        <v>4056371</v>
      </c>
      <c r="E43" s="210">
        <f t="shared" si="26"/>
        <v>3678046</v>
      </c>
      <c r="F43" s="208">
        <f t="shared" si="26"/>
        <v>431530</v>
      </c>
      <c r="G43" s="209">
        <f t="shared" si="26"/>
        <v>4056371</v>
      </c>
      <c r="H43" s="210">
        <f t="shared" si="26"/>
        <v>3678046</v>
      </c>
      <c r="I43" s="208">
        <f t="shared" si="26"/>
        <v>0</v>
      </c>
      <c r="J43" s="209">
        <f t="shared" si="26"/>
        <v>0</v>
      </c>
      <c r="K43" s="210">
        <f t="shared" si="26"/>
        <v>0</v>
      </c>
      <c r="L43" s="208">
        <f t="shared" si="26"/>
        <v>0</v>
      </c>
      <c r="M43" s="209">
        <f t="shared" si="26"/>
        <v>0</v>
      </c>
      <c r="N43" s="210">
        <f t="shared" si="26"/>
        <v>0</v>
      </c>
      <c r="O43" s="173"/>
      <c r="P43" s="778"/>
      <c r="Q43" s="778"/>
      <c r="R43" s="780">
        <v>0</v>
      </c>
      <c r="S43" s="779">
        <f>SUM(S42)</f>
        <v>150000</v>
      </c>
      <c r="T43" s="779">
        <f>SUM(T42)</f>
        <v>150000</v>
      </c>
      <c r="U43" s="776">
        <f t="shared" si="25"/>
        <v>0</v>
      </c>
      <c r="V43" s="776">
        <f t="shared" si="25"/>
        <v>150</v>
      </c>
      <c r="W43" s="776">
        <f t="shared" si="25"/>
        <v>150</v>
      </c>
      <c r="X43" s="173"/>
      <c r="Y43" s="173"/>
      <c r="Z43" s="173"/>
      <c r="AA43" s="173"/>
    </row>
    <row r="44" spans="1:27" s="193" customFormat="1" ht="18.75" customHeight="1" x14ac:dyDescent="0.2">
      <c r="A44" s="211"/>
      <c r="B44" s="248"/>
      <c r="C44" s="1395"/>
      <c r="D44" s="1395"/>
      <c r="E44" s="1395"/>
      <c r="F44" s="1395"/>
      <c r="G44" s="1395"/>
      <c r="H44" s="1395"/>
      <c r="I44" s="173"/>
      <c r="J44" s="173"/>
      <c r="K44" s="173"/>
      <c r="L44" s="173"/>
      <c r="M44" s="173"/>
      <c r="N44" s="173"/>
      <c r="P44" s="769" t="s">
        <v>180</v>
      </c>
      <c r="Q44" s="769" t="s">
        <v>184</v>
      </c>
      <c r="R44" s="773"/>
      <c r="S44" s="771">
        <v>0</v>
      </c>
      <c r="T44" s="771">
        <v>6242593</v>
      </c>
      <c r="U44" s="772">
        <f t="shared" si="8"/>
        <v>0</v>
      </c>
      <c r="V44" s="772">
        <f t="shared" si="9"/>
        <v>0</v>
      </c>
      <c r="W44" s="772">
        <f t="shared" si="9"/>
        <v>6242.5929999999998</v>
      </c>
      <c r="Y44" s="193">
        <v>73345</v>
      </c>
      <c r="Z44" s="193">
        <v>22003</v>
      </c>
      <c r="AA44" s="193" t="s">
        <v>178</v>
      </c>
    </row>
    <row r="45" spans="1:27" s="193" customFormat="1" ht="13.5" thickBot="1" x14ac:dyDescent="0.25">
      <c r="A45" s="1581" t="s">
        <v>185</v>
      </c>
      <c r="B45" s="1581"/>
      <c r="C45" s="1581"/>
      <c r="D45" s="1581"/>
      <c r="E45" s="1581"/>
      <c r="F45" s="1581"/>
      <c r="G45" s="1581"/>
      <c r="H45" s="1581"/>
      <c r="I45" s="1581"/>
      <c r="J45" s="1581"/>
      <c r="K45" s="173"/>
      <c r="L45" s="173"/>
      <c r="M45" s="173"/>
      <c r="N45" s="173"/>
      <c r="P45" s="769" t="s">
        <v>186</v>
      </c>
      <c r="Q45" s="769" t="s">
        <v>187</v>
      </c>
      <c r="R45" s="773"/>
      <c r="S45" s="771">
        <v>8500000</v>
      </c>
      <c r="T45" s="789">
        <v>8500000</v>
      </c>
      <c r="U45" s="776">
        <f t="shared" si="8"/>
        <v>0</v>
      </c>
      <c r="V45" s="776">
        <f t="shared" si="9"/>
        <v>8500</v>
      </c>
      <c r="W45" s="776">
        <f t="shared" si="9"/>
        <v>8500</v>
      </c>
    </row>
    <row r="46" spans="1:27" s="193" customFormat="1" ht="13.5" thickBot="1" x14ac:dyDescent="0.25">
      <c r="A46" s="1569"/>
      <c r="B46" s="1583" t="s">
        <v>144</v>
      </c>
      <c r="C46" s="1573" t="s">
        <v>145</v>
      </c>
      <c r="D46" s="1574"/>
      <c r="E46" s="1575"/>
      <c r="F46" s="1574" t="s">
        <v>146</v>
      </c>
      <c r="G46" s="1574"/>
      <c r="H46" s="1574"/>
      <c r="I46" s="1573" t="s">
        <v>147</v>
      </c>
      <c r="J46" s="1574"/>
      <c r="K46" s="1575"/>
      <c r="L46" s="1573" t="s">
        <v>148</v>
      </c>
      <c r="M46" s="1574"/>
      <c r="N46" s="1575"/>
      <c r="P46" s="778"/>
      <c r="Q46" s="778"/>
      <c r="R46" s="780">
        <v>0</v>
      </c>
      <c r="S46" s="779">
        <f>SUM(S45)</f>
        <v>8500000</v>
      </c>
      <c r="T46" s="779">
        <f>SUM(T45)</f>
        <v>8500000</v>
      </c>
      <c r="U46" s="772">
        <f t="shared" si="8"/>
        <v>0</v>
      </c>
      <c r="V46" s="772">
        <f t="shared" si="9"/>
        <v>8500</v>
      </c>
      <c r="W46" s="772">
        <f t="shared" si="9"/>
        <v>8500</v>
      </c>
    </row>
    <row r="47" spans="1:27" s="193" customFormat="1" ht="32.25" customHeight="1" x14ac:dyDescent="0.2">
      <c r="A47" s="1582"/>
      <c r="B47" s="1584"/>
      <c r="C47" s="361" t="s">
        <v>150</v>
      </c>
      <c r="D47" s="362" t="s">
        <v>10</v>
      </c>
      <c r="E47" s="363" t="s">
        <v>25</v>
      </c>
      <c r="F47" s="213" t="s">
        <v>150</v>
      </c>
      <c r="G47" s="362" t="s">
        <v>10</v>
      </c>
      <c r="H47" s="249" t="s">
        <v>25</v>
      </c>
      <c r="I47" s="361" t="s">
        <v>150</v>
      </c>
      <c r="J47" s="362" t="s">
        <v>10</v>
      </c>
      <c r="K47" s="363" t="s">
        <v>25</v>
      </c>
      <c r="L47" s="361" t="s">
        <v>150</v>
      </c>
      <c r="M47" s="362" t="s">
        <v>10</v>
      </c>
      <c r="N47" s="363" t="s">
        <v>25</v>
      </c>
      <c r="P47" s="769" t="s">
        <v>188</v>
      </c>
      <c r="Q47" s="769" t="s">
        <v>189</v>
      </c>
      <c r="R47" s="773"/>
      <c r="S47" s="771">
        <v>9000000</v>
      </c>
      <c r="T47" s="771">
        <v>9000000</v>
      </c>
      <c r="U47" s="772">
        <f t="shared" si="8"/>
        <v>0</v>
      </c>
      <c r="V47" s="772">
        <f t="shared" si="9"/>
        <v>9000</v>
      </c>
      <c r="W47" s="772">
        <f t="shared" si="9"/>
        <v>9000</v>
      </c>
    </row>
    <row r="48" spans="1:27" s="193" customFormat="1" ht="15" customHeight="1" x14ac:dyDescent="0.2">
      <c r="A48" s="250">
        <v>11105</v>
      </c>
      <c r="B48" s="379" t="s">
        <v>682</v>
      </c>
      <c r="C48" s="284">
        <f t="shared" ref="C48:C50" si="27">F48+I48+L48</f>
        <v>0</v>
      </c>
      <c r="D48" s="285">
        <f t="shared" ref="D48:D50" si="28">G48+J48+M48</f>
        <v>0</v>
      </c>
      <c r="E48" s="286">
        <f t="shared" ref="E48:E50" si="29">H48+K48+N48</f>
        <v>100</v>
      </c>
      <c r="F48" s="385"/>
      <c r="G48" s="285"/>
      <c r="H48" s="386">
        <v>100</v>
      </c>
      <c r="I48" s="284"/>
      <c r="J48" s="285"/>
      <c r="K48" s="286"/>
      <c r="L48" s="284"/>
      <c r="M48" s="285"/>
      <c r="N48" s="286"/>
      <c r="P48" s="769"/>
      <c r="Q48" s="769"/>
      <c r="R48" s="773"/>
      <c r="S48" s="771"/>
      <c r="T48" s="771"/>
      <c r="U48" s="772"/>
      <c r="V48" s="772"/>
      <c r="W48" s="772"/>
    </row>
    <row r="49" spans="1:27" s="193" customFormat="1" ht="15" customHeight="1" x14ac:dyDescent="0.2">
      <c r="A49" s="250">
        <v>11105</v>
      </c>
      <c r="B49" s="379" t="s">
        <v>683</v>
      </c>
      <c r="C49" s="284">
        <f t="shared" si="27"/>
        <v>0</v>
      </c>
      <c r="D49" s="285">
        <f t="shared" si="28"/>
        <v>0</v>
      </c>
      <c r="E49" s="286">
        <f t="shared" si="29"/>
        <v>45</v>
      </c>
      <c r="F49" s="385"/>
      <c r="G49" s="285"/>
      <c r="H49" s="386">
        <v>45</v>
      </c>
      <c r="I49" s="284"/>
      <c r="J49" s="285"/>
      <c r="K49" s="286"/>
      <c r="L49" s="284"/>
      <c r="M49" s="285"/>
      <c r="N49" s="286"/>
      <c r="P49" s="769"/>
      <c r="Q49" s="769"/>
      <c r="R49" s="773"/>
      <c r="S49" s="771"/>
      <c r="T49" s="771"/>
      <c r="U49" s="772"/>
      <c r="V49" s="772"/>
      <c r="W49" s="772"/>
    </row>
    <row r="50" spans="1:27" s="193" customFormat="1" ht="15" customHeight="1" x14ac:dyDescent="0.2">
      <c r="A50" s="250">
        <v>11105</v>
      </c>
      <c r="B50" s="379" t="s">
        <v>684</v>
      </c>
      <c r="C50" s="284">
        <f t="shared" si="27"/>
        <v>0</v>
      </c>
      <c r="D50" s="285">
        <f t="shared" si="28"/>
        <v>0</v>
      </c>
      <c r="E50" s="286">
        <f t="shared" si="29"/>
        <v>2000</v>
      </c>
      <c r="F50" s="385"/>
      <c r="G50" s="285"/>
      <c r="H50" s="386">
        <v>2000</v>
      </c>
      <c r="I50" s="284"/>
      <c r="J50" s="285"/>
      <c r="K50" s="286"/>
      <c r="L50" s="284"/>
      <c r="M50" s="285"/>
      <c r="N50" s="286"/>
      <c r="P50" s="769"/>
      <c r="Q50" s="769"/>
      <c r="R50" s="773"/>
      <c r="S50" s="771"/>
      <c r="T50" s="771"/>
      <c r="U50" s="772"/>
      <c r="V50" s="772"/>
      <c r="W50" s="772"/>
    </row>
    <row r="51" spans="1:27" ht="25.5" x14ac:dyDescent="0.2">
      <c r="A51" s="250" t="s">
        <v>190</v>
      </c>
      <c r="B51" s="379" t="s">
        <v>349</v>
      </c>
      <c r="C51" s="225">
        <f t="shared" ref="C51:E60" si="30">F51+I51+L51</f>
        <v>0</v>
      </c>
      <c r="D51" s="241">
        <f t="shared" si="30"/>
        <v>10913</v>
      </c>
      <c r="E51" s="251">
        <f t="shared" si="30"/>
        <v>10914</v>
      </c>
      <c r="F51" s="238"/>
      <c r="G51" s="241">
        <v>10913</v>
      </c>
      <c r="H51" s="384">
        <v>10914</v>
      </c>
      <c r="I51" s="225"/>
      <c r="J51" s="241"/>
      <c r="K51" s="251"/>
      <c r="L51" s="225"/>
      <c r="M51" s="241"/>
      <c r="N51" s="251"/>
      <c r="P51" s="778"/>
      <c r="Q51" s="778"/>
      <c r="R51" s="780">
        <v>0</v>
      </c>
      <c r="S51" s="779" t="e">
        <f>SUM(#REF!)</f>
        <v>#REF!</v>
      </c>
      <c r="T51" s="779" t="e">
        <f>SUM(#REF!)</f>
        <v>#REF!</v>
      </c>
      <c r="U51" s="776">
        <f t="shared" si="8"/>
        <v>0</v>
      </c>
      <c r="V51" s="776" t="e">
        <f t="shared" si="9"/>
        <v>#REF!</v>
      </c>
      <c r="W51" s="776" t="e">
        <f t="shared" si="9"/>
        <v>#REF!</v>
      </c>
      <c r="X51" s="193"/>
      <c r="Y51" s="252">
        <v>1500</v>
      </c>
      <c r="Z51" s="252">
        <v>1500</v>
      </c>
      <c r="AA51" s="252" t="s">
        <v>164</v>
      </c>
    </row>
    <row r="52" spans="1:27" ht="13.5" customHeight="1" x14ac:dyDescent="0.2">
      <c r="A52" s="250">
        <v>11502</v>
      </c>
      <c r="B52" s="379" t="s">
        <v>352</v>
      </c>
      <c r="C52" s="225">
        <f t="shared" si="30"/>
        <v>0</v>
      </c>
      <c r="D52" s="241">
        <f t="shared" si="30"/>
        <v>20526</v>
      </c>
      <c r="E52" s="251">
        <f t="shared" si="30"/>
        <v>20526</v>
      </c>
      <c r="F52" s="238"/>
      <c r="G52" s="241"/>
      <c r="H52" s="384"/>
      <c r="I52" s="225"/>
      <c r="J52" s="241">
        <v>20526</v>
      </c>
      <c r="K52" s="251">
        <v>20526</v>
      </c>
      <c r="L52" s="225"/>
      <c r="M52" s="241"/>
      <c r="N52" s="251"/>
      <c r="P52" s="790"/>
      <c r="Q52" s="790"/>
      <c r="R52" s="791"/>
      <c r="S52" s="790"/>
      <c r="T52" s="790"/>
      <c r="U52" s="772">
        <f t="shared" si="8"/>
        <v>0</v>
      </c>
      <c r="V52" s="772">
        <f t="shared" si="9"/>
        <v>0</v>
      </c>
      <c r="W52" s="772">
        <f t="shared" si="9"/>
        <v>0</v>
      </c>
    </row>
    <row r="53" spans="1:27" ht="12.75" customHeight="1" x14ac:dyDescent="0.2">
      <c r="A53" s="250" t="s">
        <v>191</v>
      </c>
      <c r="B53" s="379" t="s">
        <v>350</v>
      </c>
      <c r="C53" s="225">
        <f t="shared" si="30"/>
        <v>10000</v>
      </c>
      <c r="D53" s="241">
        <f t="shared" si="30"/>
        <v>11246</v>
      </c>
      <c r="E53" s="251">
        <f t="shared" si="30"/>
        <v>11246</v>
      </c>
      <c r="F53" s="238"/>
      <c r="G53" s="241"/>
      <c r="H53" s="384"/>
      <c r="I53" s="225">
        <v>10000</v>
      </c>
      <c r="J53" s="241">
        <v>11246</v>
      </c>
      <c r="K53" s="251">
        <v>11246</v>
      </c>
      <c r="L53" s="225"/>
      <c r="M53" s="241"/>
      <c r="N53" s="251"/>
      <c r="P53" s="781" t="s">
        <v>192</v>
      </c>
      <c r="Q53" s="781" t="s">
        <v>144</v>
      </c>
      <c r="R53" s="782"/>
      <c r="S53" s="783" t="s">
        <v>193</v>
      </c>
      <c r="T53" s="783" t="s">
        <v>194</v>
      </c>
      <c r="U53" s="772"/>
      <c r="V53" s="772"/>
      <c r="W53" s="772"/>
      <c r="X53" s="173">
        <v>500</v>
      </c>
      <c r="Y53" s="173">
        <v>500</v>
      </c>
      <c r="Z53" s="173">
        <v>1425.6</v>
      </c>
      <c r="AA53" s="173" t="s">
        <v>195</v>
      </c>
    </row>
    <row r="54" spans="1:27" s="193" customFormat="1" ht="13.5" thickBot="1" x14ac:dyDescent="0.25">
      <c r="A54" s="250">
        <v>11805</v>
      </c>
      <c r="B54" s="379" t="s">
        <v>351</v>
      </c>
      <c r="C54" s="381">
        <f t="shared" si="30"/>
        <v>75000</v>
      </c>
      <c r="D54" s="382">
        <f t="shared" si="30"/>
        <v>108777</v>
      </c>
      <c r="E54" s="383">
        <f t="shared" si="30"/>
        <v>108777</v>
      </c>
      <c r="F54" s="238">
        <v>75000</v>
      </c>
      <c r="G54" s="241">
        <v>76741</v>
      </c>
      <c r="H54" s="384">
        <v>76741</v>
      </c>
      <c r="I54" s="381"/>
      <c r="J54" s="382">
        <v>32036</v>
      </c>
      <c r="K54" s="383">
        <v>32036</v>
      </c>
      <c r="L54" s="381"/>
      <c r="M54" s="382"/>
      <c r="N54" s="383"/>
      <c r="P54" s="769" t="s">
        <v>196</v>
      </c>
      <c r="Q54" s="769" t="s">
        <v>197</v>
      </c>
      <c r="R54" s="773"/>
      <c r="S54" s="771">
        <v>0</v>
      </c>
      <c r="T54" s="771">
        <v>19029</v>
      </c>
      <c r="U54" s="772">
        <f t="shared" si="8"/>
        <v>0</v>
      </c>
      <c r="V54" s="772">
        <f t="shared" si="9"/>
        <v>0</v>
      </c>
      <c r="W54" s="772">
        <f t="shared" si="9"/>
        <v>19.029</v>
      </c>
      <c r="X54" s="173">
        <v>0</v>
      </c>
      <c r="Y54" s="173">
        <v>0</v>
      </c>
      <c r="Z54" s="173">
        <v>19</v>
      </c>
      <c r="AA54" s="173" t="s">
        <v>198</v>
      </c>
    </row>
    <row r="55" spans="1:27" s="193" customFormat="1" ht="13.5" thickBot="1" x14ac:dyDescent="0.25">
      <c r="A55" s="196"/>
      <c r="B55" s="380" t="s">
        <v>1143</v>
      </c>
      <c r="C55" s="746">
        <f>SUM(C48:C54)</f>
        <v>85000</v>
      </c>
      <c r="D55" s="748">
        <f t="shared" ref="D55:N55" si="31">SUM(D48:D54)</f>
        <v>151462</v>
      </c>
      <c r="E55" s="1410">
        <f t="shared" si="31"/>
        <v>153608</v>
      </c>
      <c r="F55" s="746">
        <f t="shared" si="31"/>
        <v>75000</v>
      </c>
      <c r="G55" s="748">
        <f t="shared" si="31"/>
        <v>87654</v>
      </c>
      <c r="H55" s="1410">
        <f t="shared" si="31"/>
        <v>89800</v>
      </c>
      <c r="I55" s="746">
        <f t="shared" si="31"/>
        <v>10000</v>
      </c>
      <c r="J55" s="748">
        <f t="shared" si="31"/>
        <v>63808</v>
      </c>
      <c r="K55" s="1410">
        <f t="shared" si="31"/>
        <v>63808</v>
      </c>
      <c r="L55" s="746">
        <f t="shared" si="31"/>
        <v>0</v>
      </c>
      <c r="M55" s="746">
        <f t="shared" si="31"/>
        <v>0</v>
      </c>
      <c r="N55" s="1338">
        <f t="shared" si="31"/>
        <v>0</v>
      </c>
      <c r="P55" s="769" t="s">
        <v>180</v>
      </c>
      <c r="Q55" s="769" t="s">
        <v>183</v>
      </c>
      <c r="R55" s="773"/>
      <c r="S55" s="771">
        <v>0</v>
      </c>
      <c r="T55" s="771">
        <v>15760935</v>
      </c>
      <c r="U55" s="772">
        <f t="shared" si="8"/>
        <v>0</v>
      </c>
      <c r="V55" s="772">
        <f t="shared" si="9"/>
        <v>0</v>
      </c>
      <c r="W55" s="772">
        <f t="shared" si="9"/>
        <v>15760.934999999999</v>
      </c>
    </row>
    <row r="56" spans="1:27" s="193" customFormat="1" x14ac:dyDescent="0.2">
      <c r="A56" s="214"/>
      <c r="B56" s="1379" t="s">
        <v>712</v>
      </c>
      <c r="C56" s="262">
        <f t="shared" ref="C56:C60" si="32">F56+I56+L56</f>
        <v>0</v>
      </c>
      <c r="D56" s="263">
        <f t="shared" ref="D56:D60" si="33">G56+J56+M56</f>
        <v>0</v>
      </c>
      <c r="E56" s="264">
        <f t="shared" si="30"/>
        <v>0</v>
      </c>
      <c r="F56" s="257"/>
      <c r="G56" s="257"/>
      <c r="H56" s="258"/>
      <c r="I56" s="1382"/>
      <c r="J56" s="257"/>
      <c r="K56" s="258"/>
      <c r="L56" s="1382"/>
      <c r="M56" s="257"/>
      <c r="N56" s="258"/>
      <c r="P56" s="769"/>
      <c r="Q56" s="769"/>
      <c r="R56" s="773"/>
      <c r="S56" s="771"/>
      <c r="T56" s="771"/>
      <c r="U56" s="772"/>
      <c r="V56" s="772"/>
      <c r="W56" s="772"/>
    </row>
    <row r="57" spans="1:27" s="193" customFormat="1" x14ac:dyDescent="0.2">
      <c r="A57" s="250">
        <v>40100</v>
      </c>
      <c r="B57" s="1380" t="s">
        <v>2527</v>
      </c>
      <c r="C57" s="225">
        <f t="shared" si="32"/>
        <v>0</v>
      </c>
      <c r="D57" s="241">
        <f t="shared" si="33"/>
        <v>853</v>
      </c>
      <c r="E57" s="251">
        <f t="shared" si="30"/>
        <v>756</v>
      </c>
      <c r="F57" s="267"/>
      <c r="G57" s="267">
        <f>SUM('Címrend önként 4.'!GM39)</f>
        <v>503</v>
      </c>
      <c r="H57" s="268">
        <f>SUM('Címrend önként 4.'!GN39)</f>
        <v>406</v>
      </c>
      <c r="I57" s="267">
        <f>SUM('Címrend kötelező 4.'!GL39)</f>
        <v>0</v>
      </c>
      <c r="J57" s="267">
        <f>SUM('Címrend kötelező 4.'!GM39)</f>
        <v>350</v>
      </c>
      <c r="K57" s="268">
        <f>SUM('Címrend kötelező 4.'!GN39)</f>
        <v>350</v>
      </c>
      <c r="L57" s="1383"/>
      <c r="M57" s="267"/>
      <c r="N57" s="268"/>
      <c r="P57" s="769"/>
      <c r="Q57" s="769"/>
      <c r="R57" s="773"/>
      <c r="S57" s="771"/>
      <c r="T57" s="771"/>
      <c r="U57" s="772"/>
      <c r="V57" s="772"/>
      <c r="W57" s="772"/>
    </row>
    <row r="58" spans="1:27" s="193" customFormat="1" x14ac:dyDescent="0.2">
      <c r="A58" s="250" t="s">
        <v>493</v>
      </c>
      <c r="B58" s="1380" t="s">
        <v>2528</v>
      </c>
      <c r="C58" s="225">
        <f t="shared" si="32"/>
        <v>0</v>
      </c>
      <c r="D58" s="241">
        <f t="shared" si="33"/>
        <v>283</v>
      </c>
      <c r="E58" s="251">
        <f t="shared" si="30"/>
        <v>283</v>
      </c>
      <c r="F58" s="267"/>
      <c r="G58" s="267">
        <f>SUM('Címrend önként 4.'!GP39)</f>
        <v>283</v>
      </c>
      <c r="H58" s="268">
        <f>SUM('Címrend önként 4.'!GQ39)</f>
        <v>283</v>
      </c>
      <c r="I58" s="1383"/>
      <c r="J58" s="267"/>
      <c r="K58" s="268"/>
      <c r="L58" s="1383"/>
      <c r="M58" s="267"/>
      <c r="N58" s="268"/>
      <c r="P58" s="769"/>
      <c r="Q58" s="769"/>
      <c r="R58" s="773"/>
      <c r="S58" s="771"/>
      <c r="T58" s="771"/>
      <c r="U58" s="772"/>
      <c r="V58" s="772"/>
      <c r="W58" s="772"/>
    </row>
    <row r="59" spans="1:27" s="193" customFormat="1" x14ac:dyDescent="0.2">
      <c r="A59" s="250">
        <v>50100</v>
      </c>
      <c r="B59" s="1380" t="s">
        <v>2529</v>
      </c>
      <c r="C59" s="225">
        <f t="shared" si="32"/>
        <v>0</v>
      </c>
      <c r="D59" s="241">
        <f t="shared" si="33"/>
        <v>0</v>
      </c>
      <c r="E59" s="251">
        <f t="shared" si="30"/>
        <v>0</v>
      </c>
      <c r="F59" s="267"/>
      <c r="G59" s="267"/>
      <c r="H59" s="268"/>
      <c r="I59" s="1383"/>
      <c r="J59" s="267"/>
      <c r="K59" s="268"/>
      <c r="L59" s="1383"/>
      <c r="M59" s="267"/>
      <c r="N59" s="268"/>
      <c r="P59" s="769"/>
      <c r="Q59" s="769"/>
      <c r="R59" s="773"/>
      <c r="S59" s="771"/>
      <c r="T59" s="771"/>
      <c r="U59" s="772"/>
      <c r="V59" s="772"/>
      <c r="W59" s="772"/>
    </row>
    <row r="60" spans="1:27" ht="13.5" thickBot="1" x14ac:dyDescent="0.25">
      <c r="A60" s="1340" t="s">
        <v>494</v>
      </c>
      <c r="B60" s="1381" t="s">
        <v>2495</v>
      </c>
      <c r="C60" s="381">
        <f t="shared" si="32"/>
        <v>0</v>
      </c>
      <c r="D60" s="382">
        <f t="shared" si="33"/>
        <v>2264</v>
      </c>
      <c r="E60" s="383">
        <f t="shared" si="30"/>
        <v>2264</v>
      </c>
      <c r="F60" s="278"/>
      <c r="G60" s="278">
        <f>SUM('Címrend önként 4.'!GV39)</f>
        <v>2264</v>
      </c>
      <c r="H60" s="279">
        <f>SUM('Címrend önként 4.'!GW39)</f>
        <v>2264</v>
      </c>
      <c r="I60" s="1384"/>
      <c r="J60" s="278"/>
      <c r="K60" s="279"/>
      <c r="L60" s="1384"/>
      <c r="M60" s="278"/>
      <c r="N60" s="279"/>
      <c r="P60" s="769" t="s">
        <v>171</v>
      </c>
      <c r="Q60" s="769" t="s">
        <v>172</v>
      </c>
      <c r="R60" s="773"/>
      <c r="S60" s="771">
        <v>150000</v>
      </c>
      <c r="T60" s="777">
        <v>150000</v>
      </c>
      <c r="U60" s="772">
        <f t="shared" ref="U60" si="34">SUM(R60/1000)</f>
        <v>0</v>
      </c>
      <c r="V60" s="772">
        <f t="shared" ref="V60:W60" si="35">SUM(S60/1000)</f>
        <v>150</v>
      </c>
      <c r="W60" s="772">
        <f t="shared" si="35"/>
        <v>150</v>
      </c>
      <c r="Y60" s="173">
        <v>150</v>
      </c>
      <c r="Z60" s="173">
        <v>150</v>
      </c>
      <c r="AA60" s="173" t="s">
        <v>164</v>
      </c>
    </row>
    <row r="61" spans="1:27" ht="13.5" thickBot="1" x14ac:dyDescent="0.25">
      <c r="A61" s="761"/>
      <c r="B61" s="207" t="s">
        <v>173</v>
      </c>
      <c r="C61" s="208">
        <f>SUM(C55:C60)</f>
        <v>85000</v>
      </c>
      <c r="D61" s="209">
        <f t="shared" ref="D61:N61" si="36">SUM(D55:D60)</f>
        <v>154862</v>
      </c>
      <c r="E61" s="210">
        <f t="shared" si="36"/>
        <v>156911</v>
      </c>
      <c r="F61" s="208">
        <f t="shared" si="36"/>
        <v>75000</v>
      </c>
      <c r="G61" s="209">
        <f t="shared" si="36"/>
        <v>90704</v>
      </c>
      <c r="H61" s="210">
        <f t="shared" si="36"/>
        <v>92753</v>
      </c>
      <c r="I61" s="208">
        <f t="shared" si="36"/>
        <v>10000</v>
      </c>
      <c r="J61" s="209">
        <f t="shared" si="36"/>
        <v>64158</v>
      </c>
      <c r="K61" s="210">
        <f t="shared" si="36"/>
        <v>64158</v>
      </c>
      <c r="L61" s="208">
        <f t="shared" si="36"/>
        <v>0</v>
      </c>
      <c r="M61" s="209">
        <f t="shared" si="36"/>
        <v>0</v>
      </c>
      <c r="N61" s="210">
        <f t="shared" si="36"/>
        <v>0</v>
      </c>
      <c r="P61" s="769" t="s">
        <v>200</v>
      </c>
      <c r="Q61" s="769" t="s">
        <v>201</v>
      </c>
      <c r="R61" s="773">
        <v>50000</v>
      </c>
      <c r="S61" s="771">
        <v>50000</v>
      </c>
      <c r="T61" s="784"/>
      <c r="U61" s="772">
        <f t="shared" si="8"/>
        <v>50</v>
      </c>
      <c r="V61" s="772">
        <f t="shared" si="9"/>
        <v>50</v>
      </c>
      <c r="W61" s="772">
        <f t="shared" si="9"/>
        <v>0</v>
      </c>
      <c r="X61" s="173">
        <v>50</v>
      </c>
      <c r="Y61" s="173">
        <v>50</v>
      </c>
      <c r="AA61" s="173" t="s">
        <v>195</v>
      </c>
    </row>
    <row r="62" spans="1:27" x14ac:dyDescent="0.2">
      <c r="A62" s="211"/>
      <c r="B62" s="212"/>
      <c r="C62" s="205"/>
      <c r="D62" s="205"/>
      <c r="E62" s="205"/>
      <c r="F62" s="1395"/>
      <c r="G62" s="1395"/>
      <c r="H62" s="1395"/>
      <c r="I62" s="1395"/>
      <c r="J62" s="1395"/>
      <c r="K62" s="1395"/>
      <c r="L62" s="205"/>
      <c r="M62" s="205"/>
      <c r="N62" s="205"/>
      <c r="P62" s="778"/>
      <c r="Q62" s="778"/>
      <c r="R62" s="779">
        <f>SUM(R61)</f>
        <v>50000</v>
      </c>
      <c r="S62" s="779">
        <f>SUM(S61)</f>
        <v>50000</v>
      </c>
      <c r="T62" s="779">
        <f>SUM(T61)</f>
        <v>0</v>
      </c>
      <c r="U62" s="776">
        <f t="shared" si="8"/>
        <v>50</v>
      </c>
      <c r="V62" s="776">
        <f t="shared" si="9"/>
        <v>50</v>
      </c>
      <c r="W62" s="776">
        <f t="shared" si="9"/>
        <v>0</v>
      </c>
      <c r="X62" s="193"/>
      <c r="Y62" s="194"/>
      <c r="Z62" s="194"/>
      <c r="AA62" s="193"/>
    </row>
    <row r="63" spans="1:27" ht="13.5" thickBot="1" x14ac:dyDescent="0.25">
      <c r="A63" s="1581" t="s">
        <v>202</v>
      </c>
      <c r="B63" s="1581"/>
      <c r="C63" s="1581"/>
      <c r="D63" s="1581"/>
      <c r="E63" s="1581"/>
      <c r="F63" s="1581"/>
      <c r="G63" s="1581"/>
      <c r="H63" s="1581"/>
      <c r="I63" s="1581"/>
      <c r="J63" s="1581"/>
      <c r="P63" s="769"/>
      <c r="Q63" s="769"/>
      <c r="R63" s="773"/>
      <c r="S63" s="771"/>
      <c r="T63" s="777"/>
      <c r="U63" s="772">
        <f t="shared" si="8"/>
        <v>0</v>
      </c>
      <c r="V63" s="772">
        <f t="shared" si="9"/>
        <v>0</v>
      </c>
      <c r="W63" s="772">
        <f t="shared" si="9"/>
        <v>0</v>
      </c>
    </row>
    <row r="64" spans="1:27" ht="13.5" thickBot="1" x14ac:dyDescent="0.25">
      <c r="A64" s="1569"/>
      <c r="B64" s="1585" t="s">
        <v>144</v>
      </c>
      <c r="C64" s="1574" t="s">
        <v>145</v>
      </c>
      <c r="D64" s="1574"/>
      <c r="E64" s="1575"/>
      <c r="F64" s="1574" t="s">
        <v>146</v>
      </c>
      <c r="G64" s="1574"/>
      <c r="H64" s="1575"/>
      <c r="I64" s="1587" t="s">
        <v>147</v>
      </c>
      <c r="J64" s="1574"/>
      <c r="K64" s="1575"/>
      <c r="L64" s="1587" t="s">
        <v>148</v>
      </c>
      <c r="M64" s="1574"/>
      <c r="N64" s="1575"/>
      <c r="P64" s="769"/>
      <c r="Q64" s="769"/>
      <c r="R64" s="773"/>
      <c r="S64" s="771"/>
      <c r="T64" s="777"/>
      <c r="U64" s="772">
        <f t="shared" si="8"/>
        <v>0</v>
      </c>
      <c r="V64" s="772">
        <f t="shared" si="9"/>
        <v>0</v>
      </c>
      <c r="W64" s="772">
        <f t="shared" si="9"/>
        <v>0</v>
      </c>
      <c r="X64" s="173">
        <v>0</v>
      </c>
      <c r="Y64" s="173">
        <v>54500</v>
      </c>
      <c r="Z64" s="173">
        <v>54500</v>
      </c>
      <c r="AA64" s="173" t="s">
        <v>203</v>
      </c>
    </row>
    <row r="65" spans="1:27" ht="30.75" customHeight="1" thickBot="1" x14ac:dyDescent="0.25">
      <c r="A65" s="1582"/>
      <c r="B65" s="1586"/>
      <c r="C65" s="213" t="s">
        <v>150</v>
      </c>
      <c r="D65" s="362" t="s">
        <v>10</v>
      </c>
      <c r="E65" s="363" t="s">
        <v>25</v>
      </c>
      <c r="F65" s="174" t="s">
        <v>150</v>
      </c>
      <c r="G65" s="175" t="s">
        <v>10</v>
      </c>
      <c r="H65" s="176" t="s">
        <v>25</v>
      </c>
      <c r="I65" s="174" t="s">
        <v>150</v>
      </c>
      <c r="J65" s="175" t="s">
        <v>10</v>
      </c>
      <c r="K65" s="176" t="s">
        <v>25</v>
      </c>
      <c r="L65" s="253" t="s">
        <v>150</v>
      </c>
      <c r="M65" s="175" t="s">
        <v>10</v>
      </c>
      <c r="N65" s="176" t="s">
        <v>25</v>
      </c>
      <c r="P65" s="769" t="s">
        <v>204</v>
      </c>
      <c r="Q65" s="769" t="s">
        <v>205</v>
      </c>
      <c r="R65" s="792">
        <v>0</v>
      </c>
      <c r="S65" s="775">
        <v>54500000</v>
      </c>
      <c r="T65" s="793">
        <v>54500000</v>
      </c>
      <c r="U65" s="776">
        <f t="shared" si="8"/>
        <v>0</v>
      </c>
      <c r="V65" s="776">
        <f t="shared" si="9"/>
        <v>54500</v>
      </c>
      <c r="W65" s="776">
        <f t="shared" si="9"/>
        <v>54500</v>
      </c>
    </row>
    <row r="66" spans="1:27" x14ac:dyDescent="0.2">
      <c r="A66" s="254">
        <v>11104</v>
      </c>
      <c r="B66" s="255" t="s">
        <v>353</v>
      </c>
      <c r="C66" s="256">
        <f t="shared" ref="C66:E68" si="37">F66+I66+L66</f>
        <v>500</v>
      </c>
      <c r="D66" s="257">
        <f t="shared" si="37"/>
        <v>500</v>
      </c>
      <c r="E66" s="258">
        <f t="shared" si="37"/>
        <v>1224</v>
      </c>
      <c r="F66" s="259">
        <v>500</v>
      </c>
      <c r="G66" s="260">
        <v>500</v>
      </c>
      <c r="H66" s="261">
        <v>1224</v>
      </c>
      <c r="I66" s="262"/>
      <c r="J66" s="263"/>
      <c r="K66" s="264"/>
      <c r="L66" s="262"/>
      <c r="M66" s="263"/>
      <c r="N66" s="264"/>
      <c r="P66" s="778"/>
      <c r="Q66" s="778"/>
      <c r="R66" s="780">
        <v>0</v>
      </c>
      <c r="S66" s="779">
        <f>SUM(S47)</f>
        <v>9000000</v>
      </c>
      <c r="T66" s="779">
        <f>SUM(T47)</f>
        <v>9000000</v>
      </c>
      <c r="U66" s="776">
        <f t="shared" ref="U66:W67" si="38">SUM(R66/1000)</f>
        <v>0</v>
      </c>
      <c r="V66" s="776">
        <f t="shared" si="38"/>
        <v>9000</v>
      </c>
      <c r="W66" s="776">
        <f t="shared" si="38"/>
        <v>9000</v>
      </c>
      <c r="X66" s="173">
        <v>0</v>
      </c>
      <c r="Y66" s="173">
        <v>9000</v>
      </c>
      <c r="Z66" s="173">
        <v>9000</v>
      </c>
      <c r="AA66" s="173" t="s">
        <v>206</v>
      </c>
    </row>
    <row r="67" spans="1:27" s="193" customFormat="1" ht="15" customHeight="1" x14ac:dyDescent="0.2">
      <c r="A67" s="265">
        <v>11502</v>
      </c>
      <c r="B67" s="273" t="s">
        <v>208</v>
      </c>
      <c r="C67" s="266">
        <f t="shared" si="37"/>
        <v>0</v>
      </c>
      <c r="D67" s="267">
        <f t="shared" si="37"/>
        <v>161800</v>
      </c>
      <c r="E67" s="268">
        <f t="shared" si="37"/>
        <v>161800</v>
      </c>
      <c r="F67" s="272"/>
      <c r="G67" s="270">
        <v>161800</v>
      </c>
      <c r="H67" s="274">
        <v>161800</v>
      </c>
      <c r="I67" s="269"/>
      <c r="J67" s="270"/>
      <c r="K67" s="271"/>
      <c r="L67" s="272"/>
      <c r="M67" s="270"/>
      <c r="N67" s="271"/>
      <c r="P67" s="769" t="s">
        <v>180</v>
      </c>
      <c r="Q67" s="769" t="s">
        <v>209</v>
      </c>
      <c r="R67" s="773"/>
      <c r="S67" s="771">
        <v>73345000</v>
      </c>
      <c r="T67" s="771"/>
      <c r="U67" s="772">
        <f t="shared" si="38"/>
        <v>0</v>
      </c>
      <c r="V67" s="772">
        <f t="shared" si="38"/>
        <v>73345</v>
      </c>
      <c r="W67" s="772">
        <f t="shared" si="38"/>
        <v>0</v>
      </c>
      <c r="X67" s="173"/>
      <c r="Y67" s="173"/>
      <c r="Z67" s="173"/>
      <c r="AA67" s="173"/>
    </row>
    <row r="68" spans="1:27" x14ac:dyDescent="0.2">
      <c r="A68" s="265">
        <v>11705</v>
      </c>
      <c r="B68" s="273" t="s">
        <v>213</v>
      </c>
      <c r="C68" s="266">
        <f t="shared" si="37"/>
        <v>140000</v>
      </c>
      <c r="D68" s="267">
        <f t="shared" si="37"/>
        <v>140000</v>
      </c>
      <c r="E68" s="268">
        <f t="shared" si="37"/>
        <v>216812</v>
      </c>
      <c r="F68" s="272">
        <v>140000</v>
      </c>
      <c r="G68" s="270">
        <v>140000</v>
      </c>
      <c r="H68" s="274">
        <v>216812</v>
      </c>
      <c r="I68" s="269"/>
      <c r="J68" s="270"/>
      <c r="K68" s="271"/>
      <c r="L68" s="272"/>
      <c r="M68" s="270"/>
      <c r="N68" s="271"/>
      <c r="P68" s="778"/>
      <c r="Q68" s="778"/>
      <c r="R68" s="779" t="e">
        <f>SUM(#REF!)</f>
        <v>#REF!</v>
      </c>
      <c r="S68" s="779" t="e">
        <f>SUM(#REF!)</f>
        <v>#REF!</v>
      </c>
      <c r="T68" s="779" t="e">
        <f>SUM(#REF!)</f>
        <v>#REF!</v>
      </c>
      <c r="U68" s="776" t="e">
        <f t="shared" si="8"/>
        <v>#REF!</v>
      </c>
      <c r="V68" s="776" t="e">
        <f t="shared" si="9"/>
        <v>#REF!</v>
      </c>
      <c r="W68" s="776" t="e">
        <f t="shared" si="9"/>
        <v>#REF!</v>
      </c>
    </row>
    <row r="69" spans="1:27" ht="13.5" thickBot="1" x14ac:dyDescent="0.25">
      <c r="A69" s="275">
        <v>11705</v>
      </c>
      <c r="B69" s="276" t="s">
        <v>214</v>
      </c>
      <c r="C69" s="277">
        <f>F69+I69+L69</f>
        <v>0</v>
      </c>
      <c r="D69" s="278">
        <f>G69+J69+M69</f>
        <v>0</v>
      </c>
      <c r="E69" s="279">
        <f>H69+K69+N69</f>
        <v>299</v>
      </c>
      <c r="F69" s="272"/>
      <c r="G69" s="270"/>
      <c r="H69" s="271">
        <v>299</v>
      </c>
      <c r="I69" s="269"/>
      <c r="J69" s="270"/>
      <c r="K69" s="271"/>
      <c r="L69" s="272"/>
      <c r="M69" s="270"/>
      <c r="N69" s="271"/>
      <c r="P69" s="778"/>
      <c r="Q69" s="778"/>
      <c r="R69" s="779" t="e">
        <f>SUM(#REF!)</f>
        <v>#REF!</v>
      </c>
      <c r="S69" s="779" t="e">
        <f>SUM(#REF!)</f>
        <v>#REF!</v>
      </c>
      <c r="T69" s="779" t="e">
        <f>SUM(#REF!)</f>
        <v>#REF!</v>
      </c>
      <c r="U69" s="776" t="e">
        <f t="shared" si="8"/>
        <v>#REF!</v>
      </c>
      <c r="V69" s="776" t="e">
        <f t="shared" si="9"/>
        <v>#REF!</v>
      </c>
      <c r="W69" s="776" t="e">
        <f t="shared" si="9"/>
        <v>#REF!</v>
      </c>
    </row>
    <row r="70" spans="1:27" s="193" customFormat="1" ht="13.5" thickBot="1" x14ac:dyDescent="0.25">
      <c r="A70" s="196"/>
      <c r="B70" s="247" t="s">
        <v>1143</v>
      </c>
      <c r="C70" s="746">
        <f>SUM(C66:C69)</f>
        <v>140500</v>
      </c>
      <c r="D70" s="748">
        <f>SUM(D66:D69)</f>
        <v>302300</v>
      </c>
      <c r="E70" s="210">
        <f>SUM(E66:E66,E67:E69)</f>
        <v>380135</v>
      </c>
      <c r="F70" s="281">
        <f>SUM(F66:F69)</f>
        <v>140500</v>
      </c>
      <c r="G70" s="209">
        <f>SUM(G66:G69)</f>
        <v>302300</v>
      </c>
      <c r="H70" s="210">
        <f>SUM(H66:H69)</f>
        <v>380135</v>
      </c>
      <c r="I70" s="208">
        <f t="shared" ref="I70:N70" si="39">SUM(I67:I69)</f>
        <v>0</v>
      </c>
      <c r="J70" s="209">
        <f t="shared" si="39"/>
        <v>0</v>
      </c>
      <c r="K70" s="210">
        <f t="shared" si="39"/>
        <v>0</v>
      </c>
      <c r="L70" s="208">
        <f t="shared" si="39"/>
        <v>0</v>
      </c>
      <c r="M70" s="209">
        <f t="shared" si="39"/>
        <v>0</v>
      </c>
      <c r="N70" s="210">
        <f t="shared" si="39"/>
        <v>0</v>
      </c>
      <c r="P70" s="769" t="s">
        <v>180</v>
      </c>
      <c r="Q70" s="769" t="s">
        <v>183</v>
      </c>
      <c r="R70" s="773"/>
      <c r="S70" s="771">
        <v>0</v>
      </c>
      <c r="T70" s="771">
        <v>15760935</v>
      </c>
      <c r="U70" s="772">
        <f t="shared" ref="U70" si="40">SUM(R70/1000)</f>
        <v>0</v>
      </c>
      <c r="V70" s="772">
        <f t="shared" ref="V70" si="41">SUM(S70/1000)</f>
        <v>0</v>
      </c>
      <c r="W70" s="772">
        <f t="shared" ref="W70" si="42">SUM(T70/1000)</f>
        <v>15760.934999999999</v>
      </c>
    </row>
    <row r="71" spans="1:27" s="193" customFormat="1" x14ac:dyDescent="0.2">
      <c r="A71" s="214"/>
      <c r="B71" s="1379" t="s">
        <v>712</v>
      </c>
      <c r="C71" s="1393">
        <f t="shared" ref="C71:C74" si="43">SUM(F71+I71+L71)</f>
        <v>0</v>
      </c>
      <c r="D71" s="1333">
        <f t="shared" ref="D71:D74" si="44">SUM(G71+J71+M71)</f>
        <v>0</v>
      </c>
      <c r="E71" s="1334">
        <f t="shared" ref="E71:E74" si="45">SUM(H71+K71+N71)</f>
        <v>0</v>
      </c>
      <c r="F71" s="1393"/>
      <c r="G71" s="1333"/>
      <c r="H71" s="1334"/>
      <c r="I71" s="1393"/>
      <c r="J71" s="1333"/>
      <c r="K71" s="1334"/>
      <c r="L71" s="1387"/>
      <c r="M71" s="1333"/>
      <c r="N71" s="1334"/>
      <c r="P71" s="769"/>
      <c r="Q71" s="769"/>
      <c r="R71" s="773"/>
      <c r="S71" s="771"/>
      <c r="T71" s="771"/>
      <c r="U71" s="772"/>
      <c r="V71" s="772"/>
      <c r="W71" s="772"/>
    </row>
    <row r="72" spans="1:27" s="193" customFormat="1" x14ac:dyDescent="0.2">
      <c r="A72" s="250">
        <v>40100</v>
      </c>
      <c r="B72" s="1380" t="s">
        <v>2527</v>
      </c>
      <c r="C72" s="1394">
        <f t="shared" si="43"/>
        <v>0</v>
      </c>
      <c r="D72" s="1335">
        <f t="shared" si="44"/>
        <v>0</v>
      </c>
      <c r="E72" s="1336">
        <f t="shared" si="45"/>
        <v>0</v>
      </c>
      <c r="F72" s="1394"/>
      <c r="G72" s="1335"/>
      <c r="H72" s="1336"/>
      <c r="I72" s="1394"/>
      <c r="J72" s="1335"/>
      <c r="K72" s="1336"/>
      <c r="L72" s="1388"/>
      <c r="M72" s="1335"/>
      <c r="N72" s="1336"/>
      <c r="P72" s="769"/>
      <c r="Q72" s="769"/>
      <c r="R72" s="773"/>
      <c r="S72" s="771"/>
      <c r="T72" s="771"/>
      <c r="U72" s="772"/>
      <c r="V72" s="772"/>
      <c r="W72" s="772"/>
    </row>
    <row r="73" spans="1:27" s="193" customFormat="1" x14ac:dyDescent="0.2">
      <c r="A73" s="250" t="s">
        <v>493</v>
      </c>
      <c r="B73" s="1380" t="s">
        <v>2528</v>
      </c>
      <c r="C73" s="1394">
        <f t="shared" si="43"/>
        <v>0</v>
      </c>
      <c r="D73" s="1335">
        <f t="shared" si="44"/>
        <v>540</v>
      </c>
      <c r="E73" s="1336">
        <f t="shared" si="45"/>
        <v>540</v>
      </c>
      <c r="F73" s="1394">
        <f>SUM('Címrend önként 4.'!GO51)</f>
        <v>0</v>
      </c>
      <c r="G73" s="1335">
        <f>SUM('Címrend önként 4.'!GP51)</f>
        <v>540</v>
      </c>
      <c r="H73" s="1336">
        <f>SUM('Címrend önként 4.'!GQ51)</f>
        <v>540</v>
      </c>
      <c r="I73" s="1394"/>
      <c r="J73" s="1335"/>
      <c r="K73" s="1336"/>
      <c r="L73" s="1388"/>
      <c r="M73" s="1335"/>
      <c r="N73" s="1336"/>
      <c r="P73" s="769"/>
      <c r="Q73" s="769"/>
      <c r="R73" s="773"/>
      <c r="S73" s="771"/>
      <c r="T73" s="771"/>
      <c r="U73" s="772"/>
      <c r="V73" s="772"/>
      <c r="W73" s="772"/>
    </row>
    <row r="74" spans="1:27" s="193" customFormat="1" x14ac:dyDescent="0.2">
      <c r="A74" s="250">
        <v>50100</v>
      </c>
      <c r="B74" s="1380" t="s">
        <v>2529</v>
      </c>
      <c r="C74" s="1411">
        <f t="shared" si="43"/>
        <v>0</v>
      </c>
      <c r="D74" s="1412">
        <f t="shared" si="44"/>
        <v>0</v>
      </c>
      <c r="E74" s="1413">
        <f t="shared" si="45"/>
        <v>0</v>
      </c>
      <c r="F74" s="1394"/>
      <c r="G74" s="1335"/>
      <c r="H74" s="1336"/>
      <c r="I74" s="1394"/>
      <c r="J74" s="1335"/>
      <c r="K74" s="1336"/>
      <c r="L74" s="1388"/>
      <c r="M74" s="1335"/>
      <c r="N74" s="1336"/>
      <c r="P74" s="769"/>
      <c r="Q74" s="769"/>
      <c r="R74" s="773"/>
      <c r="S74" s="771"/>
      <c r="T74" s="771"/>
      <c r="U74" s="772"/>
      <c r="V74" s="772"/>
      <c r="W74" s="772"/>
    </row>
    <row r="75" spans="1:27" ht="13.5" thickBot="1" x14ac:dyDescent="0.25">
      <c r="A75" s="1340" t="s">
        <v>494</v>
      </c>
      <c r="B75" s="1381" t="s">
        <v>2495</v>
      </c>
      <c r="C75" s="277">
        <f>SUM(F75+I75+L75)</f>
        <v>0</v>
      </c>
      <c r="D75" s="278">
        <f>SUM(G75+J75+M75)</f>
        <v>2218</v>
      </c>
      <c r="E75" s="279">
        <f>SUM(H75+K75+N75)</f>
        <v>2218</v>
      </c>
      <c r="F75" s="277">
        <f>SUM('Címrend önként 4.'!GU51)</f>
        <v>0</v>
      </c>
      <c r="G75" s="278">
        <f>SUM('Címrend önként 4.'!GV51)</f>
        <v>2218</v>
      </c>
      <c r="H75" s="279">
        <f>SUM('Címrend önként 4.'!GW51)</f>
        <v>2218</v>
      </c>
      <c r="I75" s="277"/>
      <c r="J75" s="278"/>
      <c r="K75" s="279"/>
      <c r="L75" s="1384"/>
      <c r="M75" s="278"/>
      <c r="N75" s="279"/>
      <c r="P75" s="769" t="s">
        <v>171</v>
      </c>
      <c r="Q75" s="769" t="s">
        <v>172</v>
      </c>
      <c r="R75" s="773"/>
      <c r="S75" s="771">
        <v>150000</v>
      </c>
      <c r="T75" s="777">
        <v>150000</v>
      </c>
      <c r="U75" s="772">
        <f t="shared" ref="U75" si="46">SUM(R75/1000)</f>
        <v>0</v>
      </c>
      <c r="V75" s="772">
        <f t="shared" ref="V75" si="47">SUM(S75/1000)</f>
        <v>150</v>
      </c>
      <c r="W75" s="772">
        <f t="shared" ref="W75" si="48">SUM(T75/1000)</f>
        <v>150</v>
      </c>
      <c r="Y75" s="173">
        <v>150</v>
      </c>
      <c r="Z75" s="173">
        <v>150</v>
      </c>
      <c r="AA75" s="173" t="s">
        <v>164</v>
      </c>
    </row>
    <row r="76" spans="1:27" ht="13.5" thickBot="1" x14ac:dyDescent="0.25">
      <c r="A76" s="1332"/>
      <c r="B76" s="1385" t="s">
        <v>173</v>
      </c>
      <c r="C76" s="280">
        <f>SUM(C70:C75)</f>
        <v>140500</v>
      </c>
      <c r="D76" s="280">
        <f t="shared" ref="D76:E76" si="49">SUM(D70:D75)</f>
        <v>305058</v>
      </c>
      <c r="E76" s="280">
        <f t="shared" si="49"/>
        <v>382893</v>
      </c>
      <c r="F76" s="208">
        <f>SUM(F70:F75)</f>
        <v>140500</v>
      </c>
      <c r="G76" s="209">
        <f t="shared" ref="G76:H76" si="50">SUM(G70:G75)</f>
        <v>305058</v>
      </c>
      <c r="H76" s="210">
        <f t="shared" si="50"/>
        <v>382893</v>
      </c>
      <c r="I76" s="281">
        <f t="shared" ref="I76:N76" si="51">SUM(I66:I69)</f>
        <v>0</v>
      </c>
      <c r="J76" s="209">
        <f t="shared" si="51"/>
        <v>0</v>
      </c>
      <c r="K76" s="210">
        <f t="shared" si="51"/>
        <v>0</v>
      </c>
      <c r="L76" s="281">
        <f t="shared" si="51"/>
        <v>0</v>
      </c>
      <c r="M76" s="209">
        <f t="shared" si="51"/>
        <v>0</v>
      </c>
      <c r="N76" s="210">
        <f t="shared" si="51"/>
        <v>0</v>
      </c>
      <c r="P76" s="769" t="s">
        <v>215</v>
      </c>
      <c r="Q76" s="769" t="s">
        <v>207</v>
      </c>
      <c r="R76" s="773">
        <v>24000000</v>
      </c>
      <c r="S76" s="771">
        <v>25830300</v>
      </c>
      <c r="T76" s="777">
        <v>15258030</v>
      </c>
      <c r="U76" s="772">
        <f t="shared" si="8"/>
        <v>24000</v>
      </c>
      <c r="V76" s="772">
        <f t="shared" si="9"/>
        <v>25830.3</v>
      </c>
      <c r="W76" s="772">
        <f t="shared" si="9"/>
        <v>15258.03</v>
      </c>
      <c r="Y76" s="204">
        <f>SUM(S76)</f>
        <v>25830300</v>
      </c>
      <c r="Z76" s="204">
        <f>SUM(T76)</f>
        <v>15258030</v>
      </c>
    </row>
    <row r="77" spans="1:27" x14ac:dyDescent="0.2">
      <c r="P77" s="778"/>
      <c r="Q77" s="778"/>
      <c r="R77" s="779">
        <f>SUM(R76)</f>
        <v>24000000</v>
      </c>
      <c r="S77" s="779">
        <f>SUM(S76)</f>
        <v>25830300</v>
      </c>
      <c r="T77" s="779">
        <f>SUM(T76)</f>
        <v>15258030</v>
      </c>
      <c r="U77" s="776">
        <f t="shared" si="8"/>
        <v>24000</v>
      </c>
      <c r="V77" s="776">
        <f t="shared" si="9"/>
        <v>25830.3</v>
      </c>
      <c r="W77" s="776">
        <f t="shared" si="9"/>
        <v>15258.03</v>
      </c>
      <c r="X77" s="173">
        <v>24000</v>
      </c>
      <c r="Y77" s="173">
        <v>25830.3</v>
      </c>
      <c r="Z77" s="173">
        <v>15258</v>
      </c>
      <c r="AA77" s="173" t="s">
        <v>198</v>
      </c>
    </row>
    <row r="78" spans="1:27" x14ac:dyDescent="0.2">
      <c r="C78" s="747"/>
      <c r="D78" s="747"/>
      <c r="E78" s="282"/>
      <c r="F78" s="282"/>
      <c r="G78" s="282"/>
      <c r="H78" s="282"/>
      <c r="P78" s="769" t="s">
        <v>216</v>
      </c>
      <c r="Q78" s="769" t="s">
        <v>210</v>
      </c>
      <c r="R78" s="773"/>
      <c r="S78" s="771">
        <v>1000000</v>
      </c>
      <c r="T78" s="777">
        <v>1000000</v>
      </c>
      <c r="U78" s="772">
        <f t="shared" si="8"/>
        <v>0</v>
      </c>
      <c r="V78" s="772">
        <f t="shared" si="9"/>
        <v>1000</v>
      </c>
      <c r="W78" s="772">
        <f t="shared" si="9"/>
        <v>1000</v>
      </c>
    </row>
    <row r="79" spans="1:27" x14ac:dyDescent="0.2">
      <c r="P79" s="769" t="s">
        <v>216</v>
      </c>
      <c r="Q79" s="769" t="s">
        <v>217</v>
      </c>
      <c r="R79" s="773">
        <v>0</v>
      </c>
      <c r="S79" s="771">
        <v>15000000</v>
      </c>
      <c r="T79" s="777">
        <v>15000000</v>
      </c>
      <c r="U79" s="772">
        <f t="shared" si="8"/>
        <v>0</v>
      </c>
      <c r="V79" s="772">
        <f t="shared" si="9"/>
        <v>15000</v>
      </c>
      <c r="W79" s="772">
        <f t="shared" si="9"/>
        <v>15000</v>
      </c>
      <c r="Y79" s="204">
        <f>SUM(S80)</f>
        <v>16000000</v>
      </c>
      <c r="Z79" s="204">
        <f>SUM(T80)</f>
        <v>16000000</v>
      </c>
    </row>
    <row r="80" spans="1:27" x14ac:dyDescent="0.2">
      <c r="P80" s="778"/>
      <c r="Q80" s="778"/>
      <c r="R80" s="780">
        <v>0</v>
      </c>
      <c r="S80" s="779">
        <f>SUM(S78:S79)</f>
        <v>16000000</v>
      </c>
      <c r="T80" s="779">
        <f>SUM(T78:T79)</f>
        <v>16000000</v>
      </c>
      <c r="U80" s="776">
        <f t="shared" si="8"/>
        <v>0</v>
      </c>
      <c r="V80" s="776">
        <f t="shared" si="9"/>
        <v>16000</v>
      </c>
      <c r="W80" s="776">
        <f t="shared" si="9"/>
        <v>16000</v>
      </c>
      <c r="X80" s="173">
        <v>0</v>
      </c>
      <c r="Y80" s="173">
        <v>16000</v>
      </c>
      <c r="Z80" s="173">
        <v>16000</v>
      </c>
      <c r="AA80" s="173" t="s">
        <v>178</v>
      </c>
    </row>
    <row r="81" spans="1:27" x14ac:dyDescent="0.2">
      <c r="P81" s="769" t="s">
        <v>218</v>
      </c>
      <c r="Q81" s="769" t="s">
        <v>219</v>
      </c>
      <c r="R81" s="773"/>
      <c r="S81" s="771">
        <v>0</v>
      </c>
      <c r="T81" s="789">
        <v>877500</v>
      </c>
      <c r="U81" s="772">
        <f t="shared" si="8"/>
        <v>0</v>
      </c>
      <c r="V81" s="772">
        <f t="shared" si="9"/>
        <v>0</v>
      </c>
      <c r="W81" s="772">
        <f t="shared" si="9"/>
        <v>877.5</v>
      </c>
    </row>
    <row r="82" spans="1:27" x14ac:dyDescent="0.2">
      <c r="A82" s="173"/>
      <c r="P82" s="778"/>
      <c r="Q82" s="778"/>
      <c r="R82" s="780"/>
      <c r="S82" s="779">
        <f>SUM(S81)</f>
        <v>0</v>
      </c>
      <c r="T82" s="779">
        <f>SUM(T81)</f>
        <v>877500</v>
      </c>
      <c r="U82" s="772">
        <f t="shared" si="8"/>
        <v>0</v>
      </c>
      <c r="V82" s="772">
        <f t="shared" si="8"/>
        <v>0</v>
      </c>
      <c r="W82" s="772">
        <f t="shared" si="8"/>
        <v>877.5</v>
      </c>
    </row>
    <row r="83" spans="1:27" x14ac:dyDescent="0.2">
      <c r="A83" s="173"/>
      <c r="P83" s="769" t="s">
        <v>220</v>
      </c>
      <c r="Q83" s="769" t="s">
        <v>213</v>
      </c>
      <c r="R83" s="792">
        <v>90000000</v>
      </c>
      <c r="S83" s="775">
        <v>120000000</v>
      </c>
      <c r="T83" s="793">
        <v>144063482</v>
      </c>
      <c r="U83" s="776">
        <f t="shared" si="8"/>
        <v>90000</v>
      </c>
      <c r="V83" s="776">
        <f t="shared" si="8"/>
        <v>120000</v>
      </c>
      <c r="W83" s="776">
        <f t="shared" si="8"/>
        <v>144063.48199999999</v>
      </c>
      <c r="X83" s="173">
        <v>90000</v>
      </c>
      <c r="Y83" s="173">
        <v>120000</v>
      </c>
      <c r="Z83" s="173">
        <v>144063.5</v>
      </c>
      <c r="AA83" s="173" t="s">
        <v>221</v>
      </c>
    </row>
    <row r="84" spans="1:27" x14ac:dyDescent="0.2">
      <c r="A84" s="173"/>
      <c r="P84" s="769"/>
      <c r="Q84" s="769"/>
      <c r="R84" s="773"/>
      <c r="S84" s="771"/>
      <c r="T84" s="777"/>
      <c r="U84" s="772">
        <f t="shared" si="8"/>
        <v>0</v>
      </c>
      <c r="V84" s="772">
        <f t="shared" si="8"/>
        <v>0</v>
      </c>
      <c r="W84" s="772">
        <f t="shared" si="8"/>
        <v>0</v>
      </c>
    </row>
    <row r="85" spans="1:27" x14ac:dyDescent="0.2">
      <c r="A85" s="173"/>
      <c r="P85" s="769"/>
      <c r="Q85" s="769"/>
      <c r="R85" s="773"/>
      <c r="S85" s="771"/>
      <c r="T85" s="777"/>
      <c r="U85" s="772">
        <f t="shared" si="8"/>
        <v>0</v>
      </c>
      <c r="V85" s="772">
        <f t="shared" si="8"/>
        <v>0</v>
      </c>
      <c r="W85" s="772">
        <f t="shared" si="8"/>
        <v>0</v>
      </c>
    </row>
    <row r="86" spans="1:27" x14ac:dyDescent="0.2">
      <c r="A86" s="173"/>
      <c r="P86" s="769" t="s">
        <v>220</v>
      </c>
      <c r="Q86" s="769" t="s">
        <v>222</v>
      </c>
      <c r="R86" s="792">
        <v>0</v>
      </c>
      <c r="S86" s="775"/>
      <c r="T86" s="775">
        <v>326304</v>
      </c>
      <c r="U86" s="776">
        <f t="shared" si="8"/>
        <v>0</v>
      </c>
      <c r="V86" s="776">
        <f t="shared" si="8"/>
        <v>0</v>
      </c>
      <c r="W86" s="776">
        <f t="shared" si="8"/>
        <v>326.30399999999997</v>
      </c>
      <c r="X86" s="173">
        <v>0</v>
      </c>
      <c r="Y86" s="173">
        <v>0</v>
      </c>
      <c r="Z86" s="173">
        <v>326.5</v>
      </c>
      <c r="AA86" s="173" t="s">
        <v>199</v>
      </c>
    </row>
    <row r="87" spans="1:27" x14ac:dyDescent="0.2">
      <c r="A87" s="173"/>
      <c r="P87" s="778"/>
      <c r="Q87" s="778"/>
      <c r="R87" s="779">
        <f>SUM(R83:R86)</f>
        <v>90000000</v>
      </c>
      <c r="S87" s="779">
        <f>SUM(S83:S86)</f>
        <v>120000000</v>
      </c>
      <c r="T87" s="779">
        <f>SUM(T83:T86)</f>
        <v>144389786</v>
      </c>
      <c r="U87" s="776">
        <f t="shared" si="8"/>
        <v>90000</v>
      </c>
      <c r="V87" s="776">
        <f t="shared" si="8"/>
        <v>120000</v>
      </c>
      <c r="W87" s="776">
        <f t="shared" si="8"/>
        <v>144389.78599999999</v>
      </c>
    </row>
    <row r="88" spans="1:27" x14ac:dyDescent="0.2">
      <c r="A88" s="173"/>
      <c r="P88" s="769" t="s">
        <v>223</v>
      </c>
      <c r="Q88" s="769" t="s">
        <v>224</v>
      </c>
      <c r="R88" s="773"/>
      <c r="S88" s="771">
        <v>2746500</v>
      </c>
      <c r="T88" s="777">
        <v>2746581</v>
      </c>
      <c r="U88" s="772">
        <f t="shared" si="8"/>
        <v>0</v>
      </c>
      <c r="V88" s="772">
        <f t="shared" si="8"/>
        <v>2746.5</v>
      </c>
      <c r="W88" s="772">
        <f t="shared" si="8"/>
        <v>2746.5810000000001</v>
      </c>
    </row>
    <row r="89" spans="1:27" x14ac:dyDescent="0.2">
      <c r="A89" s="173"/>
      <c r="P89" s="778"/>
      <c r="Q89" s="778"/>
      <c r="R89" s="779">
        <f>SUM(R88)</f>
        <v>0</v>
      </c>
      <c r="S89" s="779">
        <f>SUM(S88)</f>
        <v>2746500</v>
      </c>
      <c r="T89" s="779">
        <f>SUM(T88)</f>
        <v>2746581</v>
      </c>
      <c r="U89" s="776">
        <f t="shared" si="8"/>
        <v>0</v>
      </c>
      <c r="V89" s="776">
        <f t="shared" si="8"/>
        <v>2746.5</v>
      </c>
      <c r="W89" s="776">
        <f t="shared" si="8"/>
        <v>2746.5810000000001</v>
      </c>
      <c r="Y89" s="173">
        <v>2746.5</v>
      </c>
      <c r="Z89" s="173">
        <v>2746.5</v>
      </c>
      <c r="AA89" s="173" t="s">
        <v>212</v>
      </c>
    </row>
    <row r="90" spans="1:27" x14ac:dyDescent="0.2">
      <c r="A90" s="173"/>
      <c r="P90" s="769" t="s">
        <v>225</v>
      </c>
      <c r="Q90" s="769" t="s">
        <v>226</v>
      </c>
      <c r="R90" s="773">
        <v>3940000</v>
      </c>
      <c r="S90" s="771">
        <v>39696200</v>
      </c>
      <c r="T90" s="777">
        <v>39696249</v>
      </c>
      <c r="U90" s="772">
        <f t="shared" si="8"/>
        <v>3940</v>
      </c>
      <c r="V90" s="772">
        <f t="shared" si="8"/>
        <v>39696.199999999997</v>
      </c>
      <c r="W90" s="772">
        <f t="shared" si="8"/>
        <v>39696.249000000003</v>
      </c>
    </row>
    <row r="91" spans="1:27" x14ac:dyDescent="0.2">
      <c r="A91" s="173"/>
      <c r="P91" s="778"/>
      <c r="Q91" s="778"/>
      <c r="R91" s="779">
        <f>SUM(R90)</f>
        <v>3940000</v>
      </c>
      <c r="S91" s="779">
        <f>SUM(S90)</f>
        <v>39696200</v>
      </c>
      <c r="T91" s="779">
        <f>SUM(T90)</f>
        <v>39696249</v>
      </c>
      <c r="U91" s="776">
        <f t="shared" ref="U91:W93" si="52">SUM(R91/1000)</f>
        <v>3940</v>
      </c>
      <c r="V91" s="776">
        <f t="shared" si="52"/>
        <v>39696.199999999997</v>
      </c>
      <c r="W91" s="776">
        <f t="shared" si="52"/>
        <v>39696.249000000003</v>
      </c>
      <c r="X91" s="173">
        <v>3940</v>
      </c>
      <c r="Y91" s="173">
        <v>39696.199999999997</v>
      </c>
      <c r="Z91" s="173">
        <v>39696.199999999997</v>
      </c>
      <c r="AA91" s="173" t="s">
        <v>211</v>
      </c>
    </row>
    <row r="92" spans="1:27" x14ac:dyDescent="0.2">
      <c r="A92" s="173"/>
      <c r="P92" s="769" t="s">
        <v>227</v>
      </c>
      <c r="Q92" s="769" t="s">
        <v>228</v>
      </c>
      <c r="R92" s="773">
        <v>71440000</v>
      </c>
      <c r="S92" s="771">
        <v>94379500</v>
      </c>
      <c r="T92" s="777">
        <v>94901621</v>
      </c>
      <c r="U92" s="772">
        <f t="shared" si="52"/>
        <v>71440</v>
      </c>
      <c r="V92" s="772">
        <f t="shared" si="52"/>
        <v>94379.5</v>
      </c>
      <c r="W92" s="772">
        <f t="shared" si="52"/>
        <v>94901.620999999999</v>
      </c>
    </row>
    <row r="93" spans="1:27" x14ac:dyDescent="0.2">
      <c r="A93" s="173"/>
      <c r="P93" s="778"/>
      <c r="Q93" s="778"/>
      <c r="R93" s="779">
        <f>SUM(R92)</f>
        <v>71440000</v>
      </c>
      <c r="S93" s="779">
        <f>SUM(S92)</f>
        <v>94379500</v>
      </c>
      <c r="T93" s="779">
        <f>SUM(T92)</f>
        <v>94901621</v>
      </c>
      <c r="U93" s="776">
        <f t="shared" si="52"/>
        <v>71440</v>
      </c>
      <c r="V93" s="776">
        <f t="shared" si="52"/>
        <v>94379.5</v>
      </c>
      <c r="W93" s="776">
        <f t="shared" si="52"/>
        <v>94901.620999999999</v>
      </c>
      <c r="X93" s="173">
        <v>71440</v>
      </c>
      <c r="Y93" s="173">
        <v>94379.5</v>
      </c>
      <c r="Z93" s="173">
        <v>94901.8</v>
      </c>
      <c r="AA93" s="173" t="s">
        <v>212</v>
      </c>
    </row>
  </sheetData>
  <mergeCells count="28">
    <mergeCell ref="L46:N46"/>
    <mergeCell ref="A63:J63"/>
    <mergeCell ref="A64:A65"/>
    <mergeCell ref="B64:B65"/>
    <mergeCell ref="C64:E64"/>
    <mergeCell ref="F64:H64"/>
    <mergeCell ref="I64:K64"/>
    <mergeCell ref="L64:N64"/>
    <mergeCell ref="A45:J45"/>
    <mergeCell ref="A46:A47"/>
    <mergeCell ref="B46:B47"/>
    <mergeCell ref="C46:E46"/>
    <mergeCell ref="F46:H46"/>
    <mergeCell ref="I46:K46"/>
    <mergeCell ref="L2:N2"/>
    <mergeCell ref="A25:J25"/>
    <mergeCell ref="A26:A27"/>
    <mergeCell ref="B26:B27"/>
    <mergeCell ref="C26:E26"/>
    <mergeCell ref="F26:H26"/>
    <mergeCell ref="I26:K26"/>
    <mergeCell ref="L26:N26"/>
    <mergeCell ref="F2:H2"/>
    <mergeCell ref="A1:C1"/>
    <mergeCell ref="A2:A3"/>
    <mergeCell ref="B2:B3"/>
    <mergeCell ref="C2:E2"/>
    <mergeCell ref="I2:K2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65" orientation="landscape" r:id="rId1"/>
  <headerFooter>
    <oddHeader>&amp;C&amp;"Times New Roman,Félkövér"Önkormányzat működési és felhalmozási célú támogatásainak és átvett pénzeszközeinek  előirányzata és teljesítése 2018. évben  &amp;R&amp;"Times New Roman,Félkövér"rendelet 
1/c. melléklet
e Ft-ban</oddHeader>
    <oddFooter>&amp;R&amp;P</oddFooter>
  </headerFooter>
  <rowBreaks count="1" manualBreakCount="1">
    <brk id="43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1"/>
  <sheetViews>
    <sheetView zoomScaleNormal="100" workbookViewId="0">
      <pane xSplit="2" ySplit="3" topLeftCell="C127" activePane="bottomRight" state="frozen"/>
      <selection pane="topRight" activeCell="C1" sqref="C1"/>
      <selection pane="bottomLeft" activeCell="A4" sqref="A4"/>
      <selection pane="bottomRight" activeCell="G151" sqref="G151"/>
    </sheetView>
  </sheetViews>
  <sheetFormatPr defaultColWidth="9.140625" defaultRowHeight="12.75" x14ac:dyDescent="0.2"/>
  <cols>
    <col min="1" max="1" width="7.5703125" style="816" bestFit="1" customWidth="1"/>
    <col min="2" max="2" width="63.7109375" style="800" customWidth="1"/>
    <col min="3" max="14" width="10.7109375" style="797" customWidth="1"/>
    <col min="15" max="15" width="9.140625" style="797" hidden="1" customWidth="1"/>
    <col min="16" max="16" width="10.140625" style="4" hidden="1" customWidth="1"/>
    <col min="17" max="17" width="25.85546875" style="4" hidden="1" customWidth="1"/>
    <col min="18" max="18" width="18.85546875" style="809" hidden="1" customWidth="1"/>
    <col min="19" max="19" width="23" style="588" hidden="1" customWidth="1"/>
    <col min="20" max="20" width="16.140625" style="588" hidden="1" customWidth="1"/>
    <col min="21" max="23" width="14.5703125" style="588" hidden="1" customWidth="1"/>
    <col min="24" max="24" width="14.5703125" style="797" hidden="1" customWidth="1"/>
    <col min="25" max="25" width="14.42578125" style="797" hidden="1" customWidth="1"/>
    <col min="26" max="26" width="15.5703125" style="797" hidden="1" customWidth="1"/>
    <col min="27" max="28" width="9.140625" style="797" hidden="1" customWidth="1"/>
    <col min="29" max="16384" width="9.140625" style="797"/>
  </cols>
  <sheetData>
    <row r="1" spans="1:24" ht="16.5" thickBot="1" x14ac:dyDescent="0.3">
      <c r="A1" s="358"/>
      <c r="B1" s="1438" t="s">
        <v>229</v>
      </c>
      <c r="C1" s="358"/>
      <c r="D1" s="358"/>
      <c r="E1" s="205"/>
      <c r="F1" s="173"/>
      <c r="G1" s="283"/>
      <c r="H1" s="195"/>
      <c r="I1" s="248"/>
      <c r="J1" s="173"/>
      <c r="K1" s="173"/>
      <c r="L1" s="195"/>
      <c r="M1" s="195"/>
      <c r="N1" s="195"/>
      <c r="P1" s="781" t="s">
        <v>192</v>
      </c>
      <c r="Q1" s="781" t="s">
        <v>144</v>
      </c>
      <c r="R1" s="817"/>
      <c r="S1" s="783" t="s">
        <v>193</v>
      </c>
      <c r="T1" s="783" t="s">
        <v>194</v>
      </c>
      <c r="U1" s="818"/>
      <c r="V1" s="818"/>
      <c r="W1" s="818"/>
    </row>
    <row r="2" spans="1:24" ht="16.5" customHeight="1" thickBot="1" x14ac:dyDescent="0.25">
      <c r="A2" s="1591"/>
      <c r="B2" s="1598" t="s">
        <v>144</v>
      </c>
      <c r="C2" s="1600" t="s">
        <v>230</v>
      </c>
      <c r="D2" s="1601"/>
      <c r="E2" s="1602"/>
      <c r="F2" s="1595" t="s">
        <v>232</v>
      </c>
      <c r="G2" s="1596"/>
      <c r="H2" s="1597"/>
      <c r="I2" s="1595" t="s">
        <v>231</v>
      </c>
      <c r="J2" s="1596"/>
      <c r="K2" s="1597"/>
      <c r="L2" s="1588" t="s">
        <v>148</v>
      </c>
      <c r="M2" s="1589"/>
      <c r="N2" s="1590"/>
      <c r="P2" s="798" t="s">
        <v>196</v>
      </c>
      <c r="Q2" s="798" t="s">
        <v>233</v>
      </c>
      <c r="R2" s="799">
        <f>-75500+8662500</f>
        <v>8587000</v>
      </c>
      <c r="S2" s="799">
        <v>8662500</v>
      </c>
      <c r="T2" s="819">
        <v>7146060</v>
      </c>
      <c r="U2" s="820">
        <f t="shared" ref="U2:W9" si="0">SUM(R2/1000)</f>
        <v>8587</v>
      </c>
      <c r="V2" s="820">
        <f t="shared" si="0"/>
        <v>8662.5</v>
      </c>
      <c r="W2" s="820">
        <f t="shared" si="0"/>
        <v>7146.06</v>
      </c>
    </row>
    <row r="3" spans="1:24" ht="28.5" customHeight="1" thickBot="1" x14ac:dyDescent="0.25">
      <c r="A3" s="1592"/>
      <c r="B3" s="1599"/>
      <c r="C3" s="762" t="s">
        <v>150</v>
      </c>
      <c r="D3" s="763" t="s">
        <v>10</v>
      </c>
      <c r="E3" s="764" t="s">
        <v>25</v>
      </c>
      <c r="F3" s="406" t="s">
        <v>150</v>
      </c>
      <c r="G3" s="407" t="s">
        <v>10</v>
      </c>
      <c r="H3" s="408" t="s">
        <v>25</v>
      </c>
      <c r="I3" s="406" t="s">
        <v>24</v>
      </c>
      <c r="J3" s="407" t="s">
        <v>10</v>
      </c>
      <c r="K3" s="408" t="s">
        <v>25</v>
      </c>
      <c r="L3" s="762" t="s">
        <v>150</v>
      </c>
      <c r="M3" s="763" t="s">
        <v>10</v>
      </c>
      <c r="N3" s="764" t="s">
        <v>25</v>
      </c>
      <c r="P3" s="798" t="s">
        <v>196</v>
      </c>
      <c r="Q3" s="798" t="s">
        <v>234</v>
      </c>
      <c r="R3" s="799"/>
      <c r="S3" s="799">
        <v>40000</v>
      </c>
      <c r="T3" s="819">
        <v>40000</v>
      </c>
      <c r="U3" s="820">
        <f t="shared" si="0"/>
        <v>0</v>
      </c>
      <c r="V3" s="820">
        <f t="shared" si="0"/>
        <v>40</v>
      </c>
      <c r="W3" s="820">
        <f t="shared" si="0"/>
        <v>40</v>
      </c>
    </row>
    <row r="4" spans="1:24" x14ac:dyDescent="0.2">
      <c r="A4" s="409">
        <v>11105</v>
      </c>
      <c r="B4" s="410" t="s">
        <v>233</v>
      </c>
      <c r="C4" s="411">
        <f>F4+I4+L4</f>
        <v>8663</v>
      </c>
      <c r="D4" s="411">
        <f>G4+J4+M4</f>
        <v>8663</v>
      </c>
      <c r="E4" s="411">
        <f>H4+K4+N4</f>
        <v>6442</v>
      </c>
      <c r="F4" s="412"/>
      <c r="G4" s="413"/>
      <c r="H4" s="414"/>
      <c r="I4" s="411">
        <v>8663</v>
      </c>
      <c r="J4" s="360">
        <v>8663</v>
      </c>
      <c r="K4" s="415">
        <v>6442</v>
      </c>
      <c r="L4" s="416"/>
      <c r="M4" s="417"/>
      <c r="N4" s="418"/>
      <c r="P4" s="798" t="s">
        <v>196</v>
      </c>
      <c r="Q4" s="798" t="s">
        <v>235</v>
      </c>
      <c r="R4" s="799">
        <v>1230000</v>
      </c>
      <c r="S4" s="799">
        <v>1230000</v>
      </c>
      <c r="T4" s="799"/>
      <c r="U4" s="820">
        <f t="shared" si="0"/>
        <v>1230</v>
      </c>
      <c r="V4" s="820">
        <f t="shared" si="0"/>
        <v>1230</v>
      </c>
      <c r="W4" s="820">
        <f t="shared" si="0"/>
        <v>0</v>
      </c>
    </row>
    <row r="5" spans="1:24" x14ac:dyDescent="0.2">
      <c r="A5" s="419">
        <v>11105</v>
      </c>
      <c r="B5" s="410" t="s">
        <v>236</v>
      </c>
      <c r="C5" s="411">
        <f t="shared" ref="C5:E41" si="1">F5+I5+L5</f>
        <v>0</v>
      </c>
      <c r="D5" s="411">
        <f t="shared" si="1"/>
        <v>100</v>
      </c>
      <c r="E5" s="411">
        <f t="shared" si="1"/>
        <v>100</v>
      </c>
      <c r="F5" s="411"/>
      <c r="G5" s="360"/>
      <c r="H5" s="415"/>
      <c r="I5" s="411"/>
      <c r="J5" s="360">
        <v>100</v>
      </c>
      <c r="K5" s="415">
        <v>100</v>
      </c>
      <c r="L5" s="416"/>
      <c r="M5" s="417"/>
      <c r="N5" s="418"/>
      <c r="P5" s="798" t="s">
        <v>196</v>
      </c>
      <c r="Q5" s="798" t="s">
        <v>237</v>
      </c>
      <c r="R5" s="799"/>
      <c r="S5" s="799">
        <v>552800</v>
      </c>
      <c r="T5" s="819">
        <v>552800</v>
      </c>
      <c r="U5" s="820">
        <f t="shared" si="0"/>
        <v>0</v>
      </c>
      <c r="V5" s="820">
        <f t="shared" si="0"/>
        <v>552.79999999999995</v>
      </c>
      <c r="W5" s="820">
        <f t="shared" si="0"/>
        <v>552.79999999999995</v>
      </c>
    </row>
    <row r="6" spans="1:24" s="800" customFormat="1" x14ac:dyDescent="0.2">
      <c r="A6" s="420">
        <v>11105</v>
      </c>
      <c r="B6" s="410" t="s">
        <v>459</v>
      </c>
      <c r="C6" s="411">
        <f t="shared" si="1"/>
        <v>0</v>
      </c>
      <c r="D6" s="411">
        <f t="shared" si="1"/>
        <v>100</v>
      </c>
      <c r="E6" s="411">
        <f t="shared" si="1"/>
        <v>100</v>
      </c>
      <c r="F6" s="421"/>
      <c r="G6" s="422"/>
      <c r="H6" s="423"/>
      <c r="I6" s="411"/>
      <c r="J6" s="360">
        <v>100</v>
      </c>
      <c r="K6" s="415">
        <v>100</v>
      </c>
      <c r="L6" s="416"/>
      <c r="M6" s="417"/>
      <c r="N6" s="418"/>
      <c r="P6" s="798" t="s">
        <v>196</v>
      </c>
      <c r="Q6" s="798" t="s">
        <v>238</v>
      </c>
      <c r="R6" s="799"/>
      <c r="S6" s="799">
        <v>100000</v>
      </c>
      <c r="T6" s="819">
        <v>100000</v>
      </c>
      <c r="U6" s="820">
        <f t="shared" si="0"/>
        <v>0</v>
      </c>
      <c r="V6" s="820">
        <f t="shared" si="0"/>
        <v>100</v>
      </c>
      <c r="W6" s="820">
        <f t="shared" si="0"/>
        <v>100</v>
      </c>
    </row>
    <row r="7" spans="1:24" s="800" customFormat="1" x14ac:dyDescent="0.2">
      <c r="A7" s="420">
        <v>11105</v>
      </c>
      <c r="B7" s="410" t="s">
        <v>239</v>
      </c>
      <c r="C7" s="411">
        <f t="shared" si="1"/>
        <v>0</v>
      </c>
      <c r="D7" s="411">
        <f t="shared" si="1"/>
        <v>250</v>
      </c>
      <c r="E7" s="411">
        <f t="shared" si="1"/>
        <v>250</v>
      </c>
      <c r="F7" s="421"/>
      <c r="G7" s="422"/>
      <c r="H7" s="423"/>
      <c r="I7" s="411"/>
      <c r="J7" s="360">
        <v>250</v>
      </c>
      <c r="K7" s="415">
        <v>250</v>
      </c>
      <c r="L7" s="416"/>
      <c r="M7" s="417"/>
      <c r="N7" s="418"/>
      <c r="P7" s="798" t="s">
        <v>196</v>
      </c>
      <c r="Q7" s="798" t="s">
        <v>240</v>
      </c>
      <c r="R7" s="799"/>
      <c r="S7" s="799">
        <v>115000</v>
      </c>
      <c r="T7" s="819">
        <v>115000</v>
      </c>
      <c r="U7" s="820">
        <f t="shared" si="0"/>
        <v>0</v>
      </c>
      <c r="V7" s="820">
        <f t="shared" si="0"/>
        <v>115</v>
      </c>
      <c r="W7" s="820">
        <f t="shared" si="0"/>
        <v>115</v>
      </c>
    </row>
    <row r="8" spans="1:24" s="800" customFormat="1" x14ac:dyDescent="0.2">
      <c r="A8" s="420">
        <v>11105</v>
      </c>
      <c r="B8" s="424" t="s">
        <v>356</v>
      </c>
      <c r="C8" s="411">
        <f t="shared" si="1"/>
        <v>0</v>
      </c>
      <c r="D8" s="411">
        <f t="shared" si="1"/>
        <v>2000</v>
      </c>
      <c r="E8" s="411">
        <f t="shared" si="1"/>
        <v>0</v>
      </c>
      <c r="F8" s="421"/>
      <c r="G8" s="422"/>
      <c r="H8" s="423"/>
      <c r="I8" s="411"/>
      <c r="J8" s="360">
        <v>2000</v>
      </c>
      <c r="K8" s="415"/>
      <c r="L8" s="416"/>
      <c r="M8" s="417"/>
      <c r="N8" s="418"/>
      <c r="P8" s="798"/>
      <c r="Q8" s="798"/>
      <c r="R8" s="799"/>
      <c r="S8" s="799"/>
      <c r="T8" s="819"/>
      <c r="U8" s="820"/>
      <c r="V8" s="820"/>
      <c r="W8" s="820"/>
    </row>
    <row r="9" spans="1:24" s="800" customFormat="1" x14ac:dyDescent="0.2">
      <c r="A9" s="420">
        <v>11105</v>
      </c>
      <c r="B9" s="400" t="s">
        <v>357</v>
      </c>
      <c r="C9" s="411">
        <f t="shared" si="1"/>
        <v>0</v>
      </c>
      <c r="D9" s="411">
        <f t="shared" si="1"/>
        <v>80</v>
      </c>
      <c r="E9" s="411">
        <f t="shared" si="1"/>
        <v>80</v>
      </c>
      <c r="F9" s="421"/>
      <c r="G9" s="422"/>
      <c r="H9" s="423"/>
      <c r="I9" s="411"/>
      <c r="J9" s="360">
        <v>80</v>
      </c>
      <c r="K9" s="415">
        <v>80</v>
      </c>
      <c r="L9" s="416"/>
      <c r="M9" s="417"/>
      <c r="N9" s="418"/>
      <c r="P9" s="798" t="s">
        <v>196</v>
      </c>
      <c r="Q9" s="798" t="s">
        <v>241</v>
      </c>
      <c r="R9" s="799"/>
      <c r="S9" s="799">
        <v>50000</v>
      </c>
      <c r="T9" s="819">
        <v>50000</v>
      </c>
      <c r="U9" s="820">
        <f t="shared" si="0"/>
        <v>0</v>
      </c>
      <c r="V9" s="820">
        <f t="shared" si="0"/>
        <v>50</v>
      </c>
      <c r="W9" s="820">
        <f t="shared" si="0"/>
        <v>50</v>
      </c>
    </row>
    <row r="10" spans="1:24" x14ac:dyDescent="0.2">
      <c r="A10" s="419">
        <v>11105</v>
      </c>
      <c r="B10" s="410" t="s">
        <v>242</v>
      </c>
      <c r="C10" s="411">
        <f t="shared" si="1"/>
        <v>0</v>
      </c>
      <c r="D10" s="411">
        <f t="shared" si="1"/>
        <v>50</v>
      </c>
      <c r="E10" s="411">
        <f t="shared" si="1"/>
        <v>50</v>
      </c>
      <c r="F10" s="411"/>
      <c r="G10" s="360"/>
      <c r="H10" s="415"/>
      <c r="I10" s="411"/>
      <c r="J10" s="360">
        <v>50</v>
      </c>
      <c r="K10" s="415">
        <v>50</v>
      </c>
      <c r="L10" s="416"/>
      <c r="M10" s="417"/>
      <c r="N10" s="418"/>
      <c r="P10" s="798" t="s">
        <v>196</v>
      </c>
      <c r="Q10" s="798" t="s">
        <v>243</v>
      </c>
      <c r="R10" s="801"/>
      <c r="S10" s="801">
        <v>3000000</v>
      </c>
      <c r="T10" s="821">
        <v>3000000</v>
      </c>
      <c r="U10" s="822">
        <f t="shared" ref="U10:W11" si="2">SUM(R10/1000)</f>
        <v>0</v>
      </c>
      <c r="V10" s="822">
        <f t="shared" si="2"/>
        <v>3000</v>
      </c>
      <c r="W10" s="822">
        <f t="shared" si="2"/>
        <v>3000</v>
      </c>
    </row>
    <row r="11" spans="1:24" x14ac:dyDescent="0.2">
      <c r="A11" s="419">
        <v>11105</v>
      </c>
      <c r="B11" s="410" t="s">
        <v>244</v>
      </c>
      <c r="C11" s="411">
        <f t="shared" si="1"/>
        <v>0</v>
      </c>
      <c r="D11" s="411">
        <f t="shared" si="1"/>
        <v>8000</v>
      </c>
      <c r="E11" s="411">
        <f t="shared" si="1"/>
        <v>8000</v>
      </c>
      <c r="F11" s="411"/>
      <c r="G11" s="360"/>
      <c r="H11" s="415"/>
      <c r="I11" s="411"/>
      <c r="J11" s="360">
        <v>8000</v>
      </c>
      <c r="K11" s="415">
        <v>8000</v>
      </c>
      <c r="L11" s="416"/>
      <c r="M11" s="417"/>
      <c r="N11" s="418"/>
      <c r="P11" s="798" t="s">
        <v>196</v>
      </c>
      <c r="Q11" s="798" t="s">
        <v>245</v>
      </c>
      <c r="R11" s="801"/>
      <c r="S11" s="801">
        <v>400000</v>
      </c>
      <c r="T11" s="821">
        <v>400000</v>
      </c>
      <c r="U11" s="822">
        <f t="shared" si="2"/>
        <v>0</v>
      </c>
      <c r="V11" s="822">
        <f t="shared" si="2"/>
        <v>400</v>
      </c>
      <c r="W11" s="822">
        <f t="shared" si="2"/>
        <v>400</v>
      </c>
    </row>
    <row r="12" spans="1:24" x14ac:dyDescent="0.2">
      <c r="A12" s="419">
        <v>11105</v>
      </c>
      <c r="B12" s="410" t="s">
        <v>249</v>
      </c>
      <c r="C12" s="411">
        <f t="shared" si="1"/>
        <v>5369</v>
      </c>
      <c r="D12" s="411">
        <f t="shared" si="1"/>
        <v>5369</v>
      </c>
      <c r="E12" s="411">
        <f t="shared" si="1"/>
        <v>5369</v>
      </c>
      <c r="F12" s="411"/>
      <c r="G12" s="360"/>
      <c r="H12" s="415"/>
      <c r="I12" s="411">
        <v>5369</v>
      </c>
      <c r="J12" s="360">
        <v>5369</v>
      </c>
      <c r="K12" s="415">
        <v>5369</v>
      </c>
      <c r="L12" s="416"/>
      <c r="M12" s="417"/>
      <c r="N12" s="418"/>
      <c r="P12" s="798" t="s">
        <v>196</v>
      </c>
      <c r="Q12" s="798" t="s">
        <v>250</v>
      </c>
      <c r="R12" s="819">
        <v>115000</v>
      </c>
      <c r="S12" s="819">
        <v>115000</v>
      </c>
      <c r="T12" s="819">
        <v>115000</v>
      </c>
      <c r="U12" s="820">
        <f t="shared" ref="U12:W31" si="3">SUM(R12/1000)</f>
        <v>115</v>
      </c>
      <c r="V12" s="820">
        <f t="shared" si="3"/>
        <v>115</v>
      </c>
      <c r="W12" s="820">
        <f t="shared" si="3"/>
        <v>115</v>
      </c>
    </row>
    <row r="13" spans="1:24" x14ac:dyDescent="0.2">
      <c r="A13" s="419">
        <v>11105</v>
      </c>
      <c r="B13" s="410" t="s">
        <v>251</v>
      </c>
      <c r="C13" s="411">
        <f t="shared" si="1"/>
        <v>189</v>
      </c>
      <c r="D13" s="411">
        <f t="shared" si="1"/>
        <v>189</v>
      </c>
      <c r="E13" s="411">
        <f t="shared" si="1"/>
        <v>189</v>
      </c>
      <c r="F13" s="411"/>
      <c r="G13" s="360"/>
      <c r="H13" s="415"/>
      <c r="I13" s="411">
        <v>189</v>
      </c>
      <c r="J13" s="360">
        <v>189</v>
      </c>
      <c r="K13" s="415">
        <v>189</v>
      </c>
      <c r="L13" s="416"/>
      <c r="M13" s="417"/>
      <c r="N13" s="418"/>
      <c r="P13" s="798" t="s">
        <v>196</v>
      </c>
      <c r="Q13" s="798" t="s">
        <v>252</v>
      </c>
      <c r="R13" s="799">
        <f>-7324000+7607000</f>
        <v>283000</v>
      </c>
      <c r="S13" s="799">
        <f>-7324000+7607000</f>
        <v>283000</v>
      </c>
      <c r="T13" s="819">
        <v>0</v>
      </c>
      <c r="U13" s="820">
        <f t="shared" si="3"/>
        <v>283</v>
      </c>
      <c r="V13" s="820">
        <f t="shared" si="3"/>
        <v>283</v>
      </c>
      <c r="W13" s="820">
        <f t="shared" si="3"/>
        <v>0</v>
      </c>
    </row>
    <row r="14" spans="1:24" x14ac:dyDescent="0.2">
      <c r="A14" s="419">
        <v>11105</v>
      </c>
      <c r="B14" s="410" t="s">
        <v>253</v>
      </c>
      <c r="C14" s="411">
        <f t="shared" si="1"/>
        <v>211</v>
      </c>
      <c r="D14" s="411">
        <f t="shared" si="1"/>
        <v>211</v>
      </c>
      <c r="E14" s="411">
        <f t="shared" si="1"/>
        <v>211</v>
      </c>
      <c r="F14" s="411"/>
      <c r="G14" s="360"/>
      <c r="H14" s="415"/>
      <c r="I14" s="411">
        <v>211</v>
      </c>
      <c r="J14" s="360">
        <v>211</v>
      </c>
      <c r="K14" s="415">
        <v>211</v>
      </c>
      <c r="L14" s="416"/>
      <c r="M14" s="417"/>
      <c r="N14" s="418"/>
      <c r="P14" s="798" t="s">
        <v>196</v>
      </c>
      <c r="Q14" s="798" t="s">
        <v>254</v>
      </c>
      <c r="R14" s="819">
        <v>5369000</v>
      </c>
      <c r="S14" s="819">
        <v>5369000</v>
      </c>
      <c r="T14" s="819">
        <v>5369000</v>
      </c>
      <c r="U14" s="820">
        <f t="shared" si="3"/>
        <v>5369</v>
      </c>
      <c r="V14" s="820">
        <f t="shared" si="3"/>
        <v>5369</v>
      </c>
      <c r="W14" s="820">
        <f t="shared" si="3"/>
        <v>5369</v>
      </c>
    </row>
    <row r="15" spans="1:24" x14ac:dyDescent="0.2">
      <c r="A15" s="419">
        <v>11105</v>
      </c>
      <c r="B15" s="410" t="s">
        <v>246</v>
      </c>
      <c r="C15" s="411">
        <f t="shared" si="1"/>
        <v>319</v>
      </c>
      <c r="D15" s="411">
        <f t="shared" si="1"/>
        <v>319</v>
      </c>
      <c r="E15" s="411">
        <f t="shared" si="1"/>
        <v>319</v>
      </c>
      <c r="F15" s="411"/>
      <c r="G15" s="360"/>
      <c r="H15" s="415"/>
      <c r="I15" s="411">
        <v>319</v>
      </c>
      <c r="J15" s="360">
        <v>319</v>
      </c>
      <c r="K15" s="415">
        <v>319</v>
      </c>
      <c r="L15" s="416"/>
      <c r="M15" s="417"/>
      <c r="N15" s="418"/>
      <c r="P15" s="798" t="s">
        <v>196</v>
      </c>
      <c r="Q15" s="798" t="s">
        <v>255</v>
      </c>
      <c r="R15" s="819">
        <v>189000</v>
      </c>
      <c r="S15" s="819">
        <v>189000</v>
      </c>
      <c r="T15" s="819">
        <v>189000</v>
      </c>
      <c r="U15" s="820">
        <f t="shared" si="3"/>
        <v>189</v>
      </c>
      <c r="V15" s="820">
        <f t="shared" si="3"/>
        <v>189</v>
      </c>
      <c r="W15" s="820">
        <f t="shared" si="3"/>
        <v>189</v>
      </c>
    </row>
    <row r="16" spans="1:24" x14ac:dyDescent="0.2">
      <c r="A16" s="419">
        <v>11105</v>
      </c>
      <c r="B16" s="410" t="s">
        <v>248</v>
      </c>
      <c r="C16" s="411">
        <f t="shared" si="1"/>
        <v>247</v>
      </c>
      <c r="D16" s="411">
        <f t="shared" si="1"/>
        <v>247</v>
      </c>
      <c r="E16" s="411">
        <f t="shared" si="1"/>
        <v>247</v>
      </c>
      <c r="F16" s="411"/>
      <c r="G16" s="360"/>
      <c r="H16" s="415"/>
      <c r="I16" s="411">
        <v>247</v>
      </c>
      <c r="J16" s="360">
        <v>247</v>
      </c>
      <c r="K16" s="415">
        <v>247</v>
      </c>
      <c r="L16" s="416"/>
      <c r="M16" s="417"/>
      <c r="N16" s="418"/>
      <c r="P16" s="798" t="s">
        <v>196</v>
      </c>
      <c r="Q16" s="798" t="s">
        <v>247</v>
      </c>
      <c r="R16" s="819">
        <v>211000</v>
      </c>
      <c r="S16" s="819">
        <v>211000</v>
      </c>
      <c r="T16" s="819">
        <v>211000</v>
      </c>
      <c r="U16" s="820">
        <f t="shared" si="3"/>
        <v>211</v>
      </c>
      <c r="V16" s="820">
        <f t="shared" si="3"/>
        <v>211</v>
      </c>
      <c r="W16" s="820">
        <f t="shared" si="3"/>
        <v>211</v>
      </c>
      <c r="X16" s="802"/>
    </row>
    <row r="17" spans="1:26" x14ac:dyDescent="0.2">
      <c r="A17" s="419">
        <v>11105</v>
      </c>
      <c r="B17" s="410" t="s">
        <v>256</v>
      </c>
      <c r="C17" s="411">
        <f t="shared" si="1"/>
        <v>234</v>
      </c>
      <c r="D17" s="411">
        <f t="shared" si="1"/>
        <v>234</v>
      </c>
      <c r="E17" s="411">
        <f t="shared" si="1"/>
        <v>234</v>
      </c>
      <c r="F17" s="411"/>
      <c r="G17" s="360"/>
      <c r="H17" s="415"/>
      <c r="I17" s="411">
        <v>234</v>
      </c>
      <c r="J17" s="360">
        <v>234</v>
      </c>
      <c r="K17" s="415">
        <v>234</v>
      </c>
      <c r="L17" s="416"/>
      <c r="M17" s="417"/>
      <c r="N17" s="418"/>
      <c r="P17" s="798" t="s">
        <v>196</v>
      </c>
      <c r="Q17" s="798" t="s">
        <v>257</v>
      </c>
      <c r="R17" s="819">
        <v>247000</v>
      </c>
      <c r="S17" s="819">
        <v>247000</v>
      </c>
      <c r="T17" s="819">
        <v>247000</v>
      </c>
      <c r="U17" s="820">
        <f t="shared" si="3"/>
        <v>247</v>
      </c>
      <c r="V17" s="820">
        <f t="shared" si="3"/>
        <v>247</v>
      </c>
      <c r="W17" s="820">
        <f t="shared" si="3"/>
        <v>247</v>
      </c>
    </row>
    <row r="18" spans="1:26" x14ac:dyDescent="0.2">
      <c r="A18" s="419">
        <v>11105</v>
      </c>
      <c r="B18" s="410" t="s">
        <v>258</v>
      </c>
      <c r="C18" s="411">
        <f t="shared" si="1"/>
        <v>162</v>
      </c>
      <c r="D18" s="411">
        <f t="shared" si="1"/>
        <v>162</v>
      </c>
      <c r="E18" s="411">
        <f t="shared" si="1"/>
        <v>162</v>
      </c>
      <c r="F18" s="411"/>
      <c r="G18" s="360"/>
      <c r="H18" s="415"/>
      <c r="I18" s="411">
        <v>162</v>
      </c>
      <c r="J18" s="360">
        <v>162</v>
      </c>
      <c r="K18" s="415">
        <v>162</v>
      </c>
      <c r="L18" s="416"/>
      <c r="M18" s="417"/>
      <c r="N18" s="418"/>
      <c r="P18" s="798" t="s">
        <v>196</v>
      </c>
      <c r="Q18" s="798" t="s">
        <v>259</v>
      </c>
      <c r="R18" s="819">
        <v>229000</v>
      </c>
      <c r="S18" s="819">
        <v>229000</v>
      </c>
      <c r="T18" s="819">
        <v>229000</v>
      </c>
      <c r="U18" s="820">
        <f t="shared" si="3"/>
        <v>229</v>
      </c>
      <c r="V18" s="820">
        <f t="shared" si="3"/>
        <v>229</v>
      </c>
      <c r="W18" s="820">
        <f t="shared" si="3"/>
        <v>229</v>
      </c>
    </row>
    <row r="19" spans="1:26" x14ac:dyDescent="0.2">
      <c r="A19" s="419">
        <v>11105</v>
      </c>
      <c r="B19" s="410" t="s">
        <v>260</v>
      </c>
      <c r="C19" s="411">
        <f t="shared" si="1"/>
        <v>211</v>
      </c>
      <c r="D19" s="411">
        <f t="shared" si="1"/>
        <v>211</v>
      </c>
      <c r="E19" s="411">
        <f t="shared" si="1"/>
        <v>211</v>
      </c>
      <c r="F19" s="411"/>
      <c r="G19" s="360"/>
      <c r="H19" s="415"/>
      <c r="I19" s="411">
        <v>211</v>
      </c>
      <c r="J19" s="360">
        <v>211</v>
      </c>
      <c r="K19" s="415">
        <v>211</v>
      </c>
      <c r="L19" s="416"/>
      <c r="M19" s="417"/>
      <c r="N19" s="418"/>
      <c r="P19" s="798" t="s">
        <v>196</v>
      </c>
      <c r="Q19" s="798" t="s">
        <v>261</v>
      </c>
      <c r="R19" s="819">
        <v>234000</v>
      </c>
      <c r="S19" s="819">
        <v>234000</v>
      </c>
      <c r="T19" s="819">
        <v>234000</v>
      </c>
      <c r="U19" s="820">
        <f t="shared" si="3"/>
        <v>234</v>
      </c>
      <c r="V19" s="820">
        <f t="shared" si="3"/>
        <v>234</v>
      </c>
      <c r="W19" s="820">
        <f t="shared" si="3"/>
        <v>234</v>
      </c>
      <c r="X19" s="803" t="e">
        <f>SUM(R32+#REF!)</f>
        <v>#REF!</v>
      </c>
      <c r="Y19" s="803" t="e">
        <f>SUM(S32+S11+#REF!+S10+#REF!)</f>
        <v>#REF!</v>
      </c>
      <c r="Z19" s="803" t="e">
        <f>SUM(T32+T11+#REF!+T10+#REF!)</f>
        <v>#REF!</v>
      </c>
    </row>
    <row r="20" spans="1:26" x14ac:dyDescent="0.2">
      <c r="A20" s="419">
        <v>11105</v>
      </c>
      <c r="B20" s="410" t="s">
        <v>632</v>
      </c>
      <c r="C20" s="411">
        <f t="shared" ref="C20:C22" si="4">F20+I20+L20</f>
        <v>153</v>
      </c>
      <c r="D20" s="411">
        <f t="shared" ref="D20:D22" si="5">G20+J20+M20</f>
        <v>153</v>
      </c>
      <c r="E20" s="411">
        <f t="shared" ref="E20:E22" si="6">H20+K20+N20</f>
        <v>0</v>
      </c>
      <c r="F20" s="411"/>
      <c r="G20" s="360"/>
      <c r="H20" s="415"/>
      <c r="I20" s="411">
        <v>153</v>
      </c>
      <c r="J20" s="360">
        <v>153</v>
      </c>
      <c r="K20" s="415"/>
      <c r="L20" s="416"/>
      <c r="M20" s="417"/>
      <c r="N20" s="418"/>
      <c r="P20" s="798"/>
      <c r="Q20" s="798"/>
      <c r="R20" s="819"/>
      <c r="S20" s="819"/>
      <c r="T20" s="819"/>
      <c r="U20" s="820"/>
      <c r="V20" s="820"/>
      <c r="W20" s="820"/>
      <c r="X20" s="803"/>
      <c r="Y20" s="803"/>
      <c r="Z20" s="803"/>
    </row>
    <row r="21" spans="1:26" x14ac:dyDescent="0.2">
      <c r="A21" s="419">
        <v>11105</v>
      </c>
      <c r="B21" s="410" t="s">
        <v>633</v>
      </c>
      <c r="C21" s="411">
        <f t="shared" si="4"/>
        <v>229</v>
      </c>
      <c r="D21" s="411">
        <f t="shared" si="5"/>
        <v>229</v>
      </c>
      <c r="E21" s="411">
        <f t="shared" si="6"/>
        <v>0</v>
      </c>
      <c r="F21" s="411"/>
      <c r="G21" s="360"/>
      <c r="H21" s="415"/>
      <c r="I21" s="411">
        <v>229</v>
      </c>
      <c r="J21" s="360">
        <v>229</v>
      </c>
      <c r="K21" s="415"/>
      <c r="L21" s="416"/>
      <c r="M21" s="417"/>
      <c r="N21" s="418"/>
      <c r="P21" s="798"/>
      <c r="Q21" s="798"/>
      <c r="R21" s="819"/>
      <c r="S21" s="819"/>
      <c r="T21" s="819"/>
      <c r="U21" s="820"/>
      <c r="V21" s="820"/>
      <c r="W21" s="820"/>
      <c r="X21" s="803"/>
      <c r="Y21" s="803"/>
      <c r="Z21" s="803"/>
    </row>
    <row r="22" spans="1:26" x14ac:dyDescent="0.2">
      <c r="A22" s="419">
        <v>11105</v>
      </c>
      <c r="B22" s="410" t="s">
        <v>634</v>
      </c>
      <c r="C22" s="411">
        <f t="shared" si="4"/>
        <v>283</v>
      </c>
      <c r="D22" s="411">
        <f t="shared" si="5"/>
        <v>283</v>
      </c>
      <c r="E22" s="411">
        <f t="shared" si="6"/>
        <v>0</v>
      </c>
      <c r="F22" s="411"/>
      <c r="G22" s="360"/>
      <c r="H22" s="415"/>
      <c r="I22" s="411">
        <v>283</v>
      </c>
      <c r="J22" s="360">
        <v>283</v>
      </c>
      <c r="K22" s="415"/>
      <c r="L22" s="416"/>
      <c r="M22" s="417"/>
      <c r="N22" s="418"/>
      <c r="P22" s="798"/>
      <c r="Q22" s="798"/>
      <c r="R22" s="819"/>
      <c r="S22" s="819"/>
      <c r="T22" s="819"/>
      <c r="U22" s="820"/>
      <c r="V22" s="820"/>
      <c r="W22" s="820"/>
      <c r="X22" s="803"/>
      <c r="Y22" s="803"/>
      <c r="Z22" s="803"/>
    </row>
    <row r="23" spans="1:26" x14ac:dyDescent="0.2">
      <c r="A23" s="419">
        <v>11105</v>
      </c>
      <c r="B23" s="410" t="s">
        <v>468</v>
      </c>
      <c r="C23" s="411">
        <f t="shared" si="1"/>
        <v>0</v>
      </c>
      <c r="D23" s="411">
        <f t="shared" si="1"/>
        <v>4600</v>
      </c>
      <c r="E23" s="411">
        <f t="shared" si="1"/>
        <v>4600</v>
      </c>
      <c r="F23" s="411"/>
      <c r="G23" s="360"/>
      <c r="H23" s="415"/>
      <c r="I23" s="411"/>
      <c r="J23" s="360">
        <v>4600</v>
      </c>
      <c r="K23" s="415">
        <v>4600</v>
      </c>
      <c r="L23" s="416"/>
      <c r="M23" s="417"/>
      <c r="N23" s="418"/>
      <c r="P23" s="798"/>
      <c r="Q23" s="798"/>
      <c r="R23" s="819"/>
      <c r="S23" s="819"/>
      <c r="T23" s="819"/>
      <c r="U23" s="820"/>
      <c r="V23" s="820"/>
      <c r="W23" s="820"/>
      <c r="X23" s="803"/>
      <c r="Y23" s="803"/>
      <c r="Z23" s="803"/>
    </row>
    <row r="24" spans="1:26" x14ac:dyDescent="0.2">
      <c r="A24" s="419">
        <v>11105</v>
      </c>
      <c r="B24" s="410" t="s">
        <v>469</v>
      </c>
      <c r="C24" s="411">
        <f t="shared" si="1"/>
        <v>0</v>
      </c>
      <c r="D24" s="411">
        <f t="shared" si="1"/>
        <v>150</v>
      </c>
      <c r="E24" s="411">
        <f t="shared" si="1"/>
        <v>150</v>
      </c>
      <c r="F24" s="411"/>
      <c r="G24" s="360"/>
      <c r="H24" s="415"/>
      <c r="I24" s="411"/>
      <c r="J24" s="360">
        <v>150</v>
      </c>
      <c r="K24" s="415">
        <v>150</v>
      </c>
      <c r="L24" s="416"/>
      <c r="M24" s="417"/>
      <c r="N24" s="418"/>
      <c r="P24" s="798"/>
      <c r="Q24" s="798"/>
      <c r="R24" s="819"/>
      <c r="S24" s="819"/>
      <c r="T24" s="819"/>
      <c r="U24" s="820"/>
      <c r="V24" s="820"/>
      <c r="W24" s="820"/>
      <c r="X24" s="803"/>
      <c r="Y24" s="803"/>
      <c r="Z24" s="803"/>
    </row>
    <row r="25" spans="1:26" x14ac:dyDescent="0.2">
      <c r="A25" s="419">
        <v>11105</v>
      </c>
      <c r="B25" s="410" t="s">
        <v>470</v>
      </c>
      <c r="C25" s="411">
        <f t="shared" si="1"/>
        <v>0</v>
      </c>
      <c r="D25" s="411">
        <f t="shared" si="1"/>
        <v>150</v>
      </c>
      <c r="E25" s="411">
        <f t="shared" si="1"/>
        <v>150</v>
      </c>
      <c r="F25" s="411"/>
      <c r="G25" s="360"/>
      <c r="H25" s="415"/>
      <c r="I25" s="411"/>
      <c r="J25" s="360">
        <v>150</v>
      </c>
      <c r="K25" s="415">
        <v>150</v>
      </c>
      <c r="L25" s="416"/>
      <c r="M25" s="417"/>
      <c r="N25" s="418"/>
      <c r="P25" s="798"/>
      <c r="Q25" s="798"/>
      <c r="R25" s="819"/>
      <c r="S25" s="819"/>
      <c r="T25" s="819"/>
      <c r="U25" s="820"/>
      <c r="V25" s="820"/>
      <c r="W25" s="820"/>
      <c r="X25" s="803"/>
      <c r="Y25" s="803"/>
      <c r="Z25" s="803"/>
    </row>
    <row r="26" spans="1:26" x14ac:dyDescent="0.2">
      <c r="A26" s="419">
        <v>11105</v>
      </c>
      <c r="B26" s="410" t="s">
        <v>471</v>
      </c>
      <c r="C26" s="411">
        <f t="shared" si="1"/>
        <v>0</v>
      </c>
      <c r="D26" s="411">
        <f t="shared" si="1"/>
        <v>157</v>
      </c>
      <c r="E26" s="411">
        <f t="shared" si="1"/>
        <v>157</v>
      </c>
      <c r="F26" s="411"/>
      <c r="G26" s="360"/>
      <c r="H26" s="415"/>
      <c r="I26" s="411"/>
      <c r="J26" s="360">
        <v>157</v>
      </c>
      <c r="K26" s="415">
        <v>157</v>
      </c>
      <c r="L26" s="416"/>
      <c r="M26" s="417"/>
      <c r="N26" s="418"/>
      <c r="P26" s="798"/>
      <c r="Q26" s="798"/>
      <c r="R26" s="819"/>
      <c r="S26" s="819"/>
      <c r="T26" s="819"/>
      <c r="U26" s="820"/>
      <c r="V26" s="820"/>
      <c r="W26" s="820"/>
      <c r="X26" s="803"/>
      <c r="Y26" s="803"/>
      <c r="Z26" s="803"/>
    </row>
    <row r="27" spans="1:26" x14ac:dyDescent="0.2">
      <c r="A27" s="419">
        <v>11105</v>
      </c>
      <c r="B27" s="410" t="s">
        <v>472</v>
      </c>
      <c r="C27" s="411">
        <f t="shared" si="1"/>
        <v>0</v>
      </c>
      <c r="D27" s="411">
        <f t="shared" si="1"/>
        <v>225</v>
      </c>
      <c r="E27" s="411">
        <f t="shared" si="1"/>
        <v>225</v>
      </c>
      <c r="F27" s="411"/>
      <c r="G27" s="360"/>
      <c r="H27" s="415"/>
      <c r="I27" s="411"/>
      <c r="J27" s="360">
        <v>225</v>
      </c>
      <c r="K27" s="415">
        <v>225</v>
      </c>
      <c r="L27" s="416"/>
      <c r="M27" s="417"/>
      <c r="N27" s="418"/>
      <c r="P27" s="798"/>
      <c r="Q27" s="798"/>
      <c r="R27" s="819"/>
      <c r="S27" s="819"/>
      <c r="T27" s="819"/>
      <c r="U27" s="820"/>
      <c r="V27" s="820"/>
      <c r="W27" s="820"/>
      <c r="X27" s="803"/>
      <c r="Y27" s="803"/>
      <c r="Z27" s="803"/>
    </row>
    <row r="28" spans="1:26" x14ac:dyDescent="0.2">
      <c r="A28" s="419">
        <v>11105</v>
      </c>
      <c r="B28" s="410" t="s">
        <v>473</v>
      </c>
      <c r="C28" s="411">
        <f t="shared" si="1"/>
        <v>0</v>
      </c>
      <c r="D28" s="411">
        <f t="shared" si="1"/>
        <v>150</v>
      </c>
      <c r="E28" s="411">
        <f t="shared" si="1"/>
        <v>150</v>
      </c>
      <c r="F28" s="411"/>
      <c r="G28" s="360"/>
      <c r="H28" s="415"/>
      <c r="I28" s="411"/>
      <c r="J28" s="360">
        <v>150</v>
      </c>
      <c r="K28" s="415">
        <v>150</v>
      </c>
      <c r="L28" s="416"/>
      <c r="M28" s="417"/>
      <c r="N28" s="418"/>
      <c r="P28" s="798"/>
      <c r="Q28" s="798"/>
      <c r="R28" s="819"/>
      <c r="S28" s="819"/>
      <c r="T28" s="819"/>
      <c r="U28" s="820"/>
      <c r="V28" s="820"/>
      <c r="W28" s="820"/>
      <c r="X28" s="803"/>
      <c r="Y28" s="803"/>
      <c r="Z28" s="803"/>
    </row>
    <row r="29" spans="1:26" x14ac:dyDescent="0.2">
      <c r="A29" s="419">
        <v>11105</v>
      </c>
      <c r="B29" s="410" t="s">
        <v>474</v>
      </c>
      <c r="C29" s="411">
        <f t="shared" si="1"/>
        <v>0</v>
      </c>
      <c r="D29" s="411">
        <f t="shared" si="1"/>
        <v>150</v>
      </c>
      <c r="E29" s="411">
        <f t="shared" si="1"/>
        <v>150</v>
      </c>
      <c r="F29" s="411"/>
      <c r="G29" s="360"/>
      <c r="H29" s="415"/>
      <c r="I29" s="411"/>
      <c r="J29" s="360">
        <v>150</v>
      </c>
      <c r="K29" s="415">
        <v>150</v>
      </c>
      <c r="L29" s="416"/>
      <c r="M29" s="417"/>
      <c r="N29" s="418"/>
      <c r="P29" s="798"/>
      <c r="Q29" s="798"/>
      <c r="R29" s="819"/>
      <c r="S29" s="819"/>
      <c r="T29" s="819"/>
      <c r="U29" s="820"/>
      <c r="V29" s="820"/>
      <c r="W29" s="820"/>
      <c r="X29" s="803"/>
      <c r="Y29" s="803"/>
      <c r="Z29" s="803"/>
    </row>
    <row r="30" spans="1:26" x14ac:dyDescent="0.2">
      <c r="A30" s="419">
        <v>11105</v>
      </c>
      <c r="B30" s="410" t="s">
        <v>475</v>
      </c>
      <c r="C30" s="411">
        <f t="shared" si="1"/>
        <v>0</v>
      </c>
      <c r="D30" s="411">
        <f t="shared" si="1"/>
        <v>225</v>
      </c>
      <c r="E30" s="411">
        <f t="shared" si="1"/>
        <v>225</v>
      </c>
      <c r="F30" s="411"/>
      <c r="G30" s="360"/>
      <c r="H30" s="415"/>
      <c r="I30" s="411"/>
      <c r="J30" s="360">
        <v>225</v>
      </c>
      <c r="K30" s="415">
        <v>225</v>
      </c>
      <c r="L30" s="416"/>
      <c r="M30" s="417"/>
      <c r="N30" s="418"/>
      <c r="P30" s="798"/>
      <c r="Q30" s="798"/>
      <c r="R30" s="819"/>
      <c r="S30" s="819"/>
      <c r="T30" s="819"/>
      <c r="U30" s="820"/>
      <c r="V30" s="820"/>
      <c r="W30" s="820"/>
      <c r="X30" s="803"/>
      <c r="Y30" s="803"/>
      <c r="Z30" s="803"/>
    </row>
    <row r="31" spans="1:26" x14ac:dyDescent="0.2">
      <c r="A31" s="419" t="s">
        <v>263</v>
      </c>
      <c r="B31" s="410" t="s">
        <v>461</v>
      </c>
      <c r="C31" s="411">
        <f t="shared" si="1"/>
        <v>6868</v>
      </c>
      <c r="D31" s="411">
        <f t="shared" si="1"/>
        <v>12630</v>
      </c>
      <c r="E31" s="411">
        <f t="shared" si="1"/>
        <v>8561</v>
      </c>
      <c r="F31" s="411">
        <v>6868</v>
      </c>
      <c r="G31" s="360">
        <v>12630</v>
      </c>
      <c r="H31" s="415">
        <v>8561</v>
      </c>
      <c r="I31" s="411"/>
      <c r="J31" s="360"/>
      <c r="K31" s="415"/>
      <c r="L31" s="416"/>
      <c r="M31" s="417"/>
      <c r="N31" s="418"/>
      <c r="P31" s="798" t="s">
        <v>196</v>
      </c>
      <c r="Q31" s="798" t="s">
        <v>262</v>
      </c>
      <c r="R31" s="819">
        <v>211000</v>
      </c>
      <c r="S31" s="819">
        <v>211000</v>
      </c>
      <c r="T31" s="819">
        <v>211000</v>
      </c>
      <c r="U31" s="820">
        <f t="shared" si="3"/>
        <v>211</v>
      </c>
      <c r="V31" s="820">
        <f t="shared" si="3"/>
        <v>211</v>
      </c>
      <c r="W31" s="820">
        <f t="shared" si="3"/>
        <v>211</v>
      </c>
    </row>
    <row r="32" spans="1:26" x14ac:dyDescent="0.2">
      <c r="A32" s="425" t="s">
        <v>152</v>
      </c>
      <c r="B32" s="410" t="s">
        <v>631</v>
      </c>
      <c r="C32" s="411">
        <f t="shared" si="1"/>
        <v>0</v>
      </c>
      <c r="D32" s="411">
        <f t="shared" si="1"/>
        <v>2000</v>
      </c>
      <c r="E32" s="411">
        <f t="shared" si="1"/>
        <v>0</v>
      </c>
      <c r="F32" s="411"/>
      <c r="G32" s="360">
        <v>2000</v>
      </c>
      <c r="H32" s="415"/>
      <c r="I32" s="411"/>
      <c r="J32" s="360"/>
      <c r="K32" s="415"/>
      <c r="L32" s="416"/>
      <c r="M32" s="417"/>
      <c r="N32" s="418"/>
      <c r="P32" s="804"/>
      <c r="Q32" s="804"/>
      <c r="R32" s="823">
        <f>SUM(R12:R31)</f>
        <v>7088000</v>
      </c>
      <c r="S32" s="823">
        <f>SUM(S12:S31)</f>
        <v>7088000</v>
      </c>
      <c r="T32" s="823">
        <f>SUM(T12:T31)</f>
        <v>6805000</v>
      </c>
      <c r="U32" s="779">
        <f>SUM(U2:U31)</f>
        <v>16905</v>
      </c>
      <c r="V32" s="779">
        <f>SUM(V2:V31)</f>
        <v>21238.3</v>
      </c>
      <c r="W32" s="779">
        <f>SUM(W2:W31)</f>
        <v>18208.86</v>
      </c>
    </row>
    <row r="33" spans="1:27" x14ac:dyDescent="0.2">
      <c r="A33" s="425" t="s">
        <v>358</v>
      </c>
      <c r="B33" s="410" t="s">
        <v>359</v>
      </c>
      <c r="C33" s="411">
        <f t="shared" si="1"/>
        <v>0</v>
      </c>
      <c r="D33" s="411">
        <f t="shared" si="1"/>
        <v>3000</v>
      </c>
      <c r="E33" s="411">
        <f t="shared" si="1"/>
        <v>2100</v>
      </c>
      <c r="F33" s="411"/>
      <c r="G33" s="360"/>
      <c r="H33" s="415"/>
      <c r="I33" s="411"/>
      <c r="J33" s="360">
        <v>3000</v>
      </c>
      <c r="K33" s="415">
        <v>2100</v>
      </c>
      <c r="L33" s="416"/>
      <c r="M33" s="417"/>
      <c r="N33" s="418"/>
      <c r="P33" s="798"/>
      <c r="Q33" s="798"/>
      <c r="R33" s="805"/>
      <c r="S33" s="799"/>
      <c r="T33" s="799"/>
      <c r="U33" s="820"/>
      <c r="V33" s="820"/>
      <c r="W33" s="820"/>
    </row>
    <row r="34" spans="1:27" x14ac:dyDescent="0.2">
      <c r="A34" s="425" t="s">
        <v>635</v>
      </c>
      <c r="B34" s="410" t="s">
        <v>636</v>
      </c>
      <c r="C34" s="411">
        <f t="shared" ref="C34" si="7">F34+I34+L34</f>
        <v>0</v>
      </c>
      <c r="D34" s="411">
        <f t="shared" ref="D34" si="8">G34+J34+M34</f>
        <v>0</v>
      </c>
      <c r="E34" s="411">
        <f t="shared" ref="E34" si="9">H34+K34+N34</f>
        <v>3233</v>
      </c>
      <c r="F34" s="411"/>
      <c r="G34" s="360"/>
      <c r="H34" s="415">
        <v>3233</v>
      </c>
      <c r="I34" s="411"/>
      <c r="J34" s="360"/>
      <c r="K34" s="415"/>
      <c r="L34" s="416"/>
      <c r="M34" s="417"/>
      <c r="N34" s="418"/>
      <c r="P34" s="798"/>
      <c r="Q34" s="798"/>
      <c r="R34" s="805"/>
      <c r="S34" s="799"/>
      <c r="T34" s="799"/>
      <c r="U34" s="820"/>
      <c r="V34" s="820"/>
      <c r="W34" s="820"/>
    </row>
    <row r="35" spans="1:27" x14ac:dyDescent="0.2">
      <c r="A35" s="425" t="s">
        <v>265</v>
      </c>
      <c r="B35" s="410" t="s">
        <v>266</v>
      </c>
      <c r="C35" s="411">
        <f t="shared" si="1"/>
        <v>60000</v>
      </c>
      <c r="D35" s="411">
        <f t="shared" si="1"/>
        <v>62060</v>
      </c>
      <c r="E35" s="411">
        <f t="shared" si="1"/>
        <v>40106</v>
      </c>
      <c r="F35" s="411">
        <v>60000</v>
      </c>
      <c r="G35" s="360">
        <f>60000+2060</f>
        <v>62060</v>
      </c>
      <c r="H35" s="415">
        <v>40106</v>
      </c>
      <c r="I35" s="411"/>
      <c r="J35" s="360"/>
      <c r="K35" s="415"/>
      <c r="L35" s="416"/>
      <c r="M35" s="417"/>
      <c r="N35" s="418"/>
      <c r="P35" s="798"/>
      <c r="Q35" s="798"/>
      <c r="R35" s="805"/>
      <c r="S35" s="799"/>
      <c r="T35" s="799"/>
      <c r="U35" s="820"/>
      <c r="V35" s="820"/>
      <c r="W35" s="820"/>
    </row>
    <row r="36" spans="1:27" x14ac:dyDescent="0.2">
      <c r="A36" s="425" t="s">
        <v>265</v>
      </c>
      <c r="B36" s="410" t="s">
        <v>360</v>
      </c>
      <c r="C36" s="411">
        <f t="shared" si="1"/>
        <v>0</v>
      </c>
      <c r="D36" s="411">
        <f t="shared" si="1"/>
        <v>0</v>
      </c>
      <c r="E36" s="411">
        <f t="shared" si="1"/>
        <v>0</v>
      </c>
      <c r="F36" s="411"/>
      <c r="G36" s="360"/>
      <c r="H36" s="415"/>
      <c r="I36" s="411"/>
      <c r="J36" s="360"/>
      <c r="K36" s="415"/>
      <c r="L36" s="416"/>
      <c r="M36" s="417"/>
      <c r="N36" s="418"/>
      <c r="P36" s="798"/>
      <c r="Q36" s="798"/>
      <c r="R36" s="805"/>
      <c r="S36" s="799"/>
      <c r="T36" s="799"/>
      <c r="U36" s="820"/>
      <c r="V36" s="820"/>
      <c r="W36" s="820"/>
    </row>
    <row r="37" spans="1:27" x14ac:dyDescent="0.2">
      <c r="A37" s="425" t="s">
        <v>265</v>
      </c>
      <c r="B37" s="410" t="s">
        <v>267</v>
      </c>
      <c r="C37" s="411">
        <f t="shared" si="1"/>
        <v>44457</v>
      </c>
      <c r="D37" s="411">
        <f t="shared" si="1"/>
        <v>47929</v>
      </c>
      <c r="E37" s="411">
        <f t="shared" si="1"/>
        <v>41023</v>
      </c>
      <c r="F37" s="411">
        <v>44457</v>
      </c>
      <c r="G37" s="360">
        <f>44457+3472</f>
        <v>47929</v>
      </c>
      <c r="H37" s="415">
        <v>41023</v>
      </c>
      <c r="I37" s="411"/>
      <c r="J37" s="360"/>
      <c r="K37" s="415"/>
      <c r="L37" s="416"/>
      <c r="M37" s="417"/>
      <c r="N37" s="418"/>
      <c r="P37" s="798" t="s">
        <v>196</v>
      </c>
      <c r="Q37" s="798" t="s">
        <v>268</v>
      </c>
      <c r="R37" s="805"/>
      <c r="S37" s="819">
        <v>250000</v>
      </c>
      <c r="T37" s="819">
        <v>250000</v>
      </c>
      <c r="U37" s="820">
        <f t="shared" ref="U37:U55" si="10">SUM(R37/1000)</f>
        <v>0</v>
      </c>
      <c r="V37" s="820">
        <f t="shared" ref="V37:W55" si="11">SUM(S37/1000)</f>
        <v>250</v>
      </c>
      <c r="W37" s="820">
        <f t="shared" si="11"/>
        <v>250</v>
      </c>
    </row>
    <row r="38" spans="1:27" ht="13.5" thickBot="1" x14ac:dyDescent="0.25">
      <c r="A38" s="426" t="s">
        <v>361</v>
      </c>
      <c r="B38" s="410" t="s">
        <v>362</v>
      </c>
      <c r="C38" s="411">
        <f t="shared" si="1"/>
        <v>0</v>
      </c>
      <c r="D38" s="411">
        <f t="shared" si="1"/>
        <v>2000</v>
      </c>
      <c r="E38" s="411">
        <f t="shared" si="1"/>
        <v>2000</v>
      </c>
      <c r="F38" s="411"/>
      <c r="G38" s="427"/>
      <c r="H38" s="428"/>
      <c r="I38" s="429"/>
      <c r="J38" s="427">
        <v>2000</v>
      </c>
      <c r="K38" s="428">
        <v>2000</v>
      </c>
      <c r="L38" s="430"/>
      <c r="M38" s="431"/>
      <c r="N38" s="432"/>
      <c r="P38" s="798"/>
      <c r="Q38" s="798"/>
      <c r="R38" s="805"/>
      <c r="S38" s="819"/>
      <c r="T38" s="819"/>
      <c r="U38" s="820"/>
      <c r="V38" s="820"/>
      <c r="W38" s="820"/>
    </row>
    <row r="39" spans="1:27" ht="13.5" thickBot="1" x14ac:dyDescent="0.25">
      <c r="A39" s="455"/>
      <c r="B39" s="470" t="s">
        <v>182</v>
      </c>
      <c r="C39" s="433">
        <f t="shared" ref="C39:N39" si="12">SUM(C4:C38)</f>
        <v>127595</v>
      </c>
      <c r="D39" s="434">
        <f t="shared" si="12"/>
        <v>162276</v>
      </c>
      <c r="E39" s="435">
        <f t="shared" si="12"/>
        <v>124794</v>
      </c>
      <c r="F39" s="433">
        <f t="shared" si="12"/>
        <v>111325</v>
      </c>
      <c r="G39" s="434">
        <f t="shared" si="12"/>
        <v>124619</v>
      </c>
      <c r="H39" s="435">
        <f t="shared" si="12"/>
        <v>92923</v>
      </c>
      <c r="I39" s="433">
        <f t="shared" si="12"/>
        <v>16270</v>
      </c>
      <c r="J39" s="434">
        <f t="shared" si="12"/>
        <v>37657</v>
      </c>
      <c r="K39" s="435">
        <f t="shared" si="12"/>
        <v>31871</v>
      </c>
      <c r="L39" s="433">
        <f t="shared" si="12"/>
        <v>0</v>
      </c>
      <c r="M39" s="434">
        <f t="shared" si="12"/>
        <v>0</v>
      </c>
      <c r="N39" s="435">
        <f t="shared" si="12"/>
        <v>0</v>
      </c>
      <c r="P39" s="798" t="s">
        <v>196</v>
      </c>
      <c r="Q39" s="798" t="s">
        <v>269</v>
      </c>
      <c r="R39" s="805"/>
      <c r="S39" s="819">
        <v>120000</v>
      </c>
      <c r="T39" s="819">
        <v>120000</v>
      </c>
      <c r="U39" s="820">
        <f t="shared" si="10"/>
        <v>0</v>
      </c>
      <c r="V39" s="820">
        <f t="shared" si="11"/>
        <v>120</v>
      </c>
      <c r="W39" s="820">
        <f t="shared" si="11"/>
        <v>120</v>
      </c>
    </row>
    <row r="40" spans="1:27" x14ac:dyDescent="0.2">
      <c r="A40" s="1431"/>
      <c r="B40" s="1428" t="s">
        <v>712</v>
      </c>
      <c r="C40" s="411">
        <f t="shared" ref="C40:C43" si="13">F40+I40+L40</f>
        <v>0</v>
      </c>
      <c r="D40" s="411">
        <f t="shared" ref="D40:E44" si="14">G40+J40+M40</f>
        <v>2933</v>
      </c>
      <c r="E40" s="411">
        <f>H40+K40+N40</f>
        <v>0</v>
      </c>
      <c r="F40" s="412"/>
      <c r="G40" s="413">
        <v>2933</v>
      </c>
      <c r="H40" s="414"/>
      <c r="I40" s="412"/>
      <c r="J40" s="413"/>
      <c r="K40" s="414"/>
      <c r="L40" s="412"/>
      <c r="M40" s="413"/>
      <c r="N40" s="414"/>
      <c r="P40" s="798"/>
      <c r="Q40" s="798"/>
      <c r="R40" s="805"/>
      <c r="S40" s="819"/>
      <c r="T40" s="819"/>
      <c r="U40" s="820"/>
      <c r="V40" s="820"/>
      <c r="W40" s="820"/>
    </row>
    <row r="41" spans="1:27" x14ac:dyDescent="0.2">
      <c r="A41" s="1432">
        <v>40100</v>
      </c>
      <c r="B41" s="1429" t="s">
        <v>2527</v>
      </c>
      <c r="C41" s="411">
        <f>F41+I41+L41</f>
        <v>0</v>
      </c>
      <c r="D41" s="411">
        <f t="shared" si="14"/>
        <v>1198</v>
      </c>
      <c r="E41" s="411">
        <f t="shared" si="1"/>
        <v>5066</v>
      </c>
      <c r="F41" s="1416"/>
      <c r="G41" s="1417">
        <v>1198</v>
      </c>
      <c r="H41" s="1418">
        <v>5066</v>
      </c>
      <c r="I41" s="411"/>
      <c r="J41" s="360"/>
      <c r="K41" s="415"/>
      <c r="L41" s="411"/>
      <c r="M41" s="360"/>
      <c r="N41" s="415"/>
      <c r="P41" s="798"/>
      <c r="Q41" s="798"/>
      <c r="R41" s="805"/>
      <c r="S41" s="819"/>
      <c r="T41" s="819"/>
      <c r="U41" s="820"/>
      <c r="V41" s="820"/>
      <c r="W41" s="820"/>
    </row>
    <row r="42" spans="1:27" x14ac:dyDescent="0.2">
      <c r="A42" s="1432" t="s">
        <v>493</v>
      </c>
      <c r="B42" s="1429" t="s">
        <v>2528</v>
      </c>
      <c r="C42" s="411">
        <f t="shared" si="13"/>
        <v>0</v>
      </c>
      <c r="D42" s="411">
        <f t="shared" si="14"/>
        <v>138</v>
      </c>
      <c r="E42" s="411">
        <f t="shared" si="14"/>
        <v>138</v>
      </c>
      <c r="F42" s="411"/>
      <c r="G42" s="360">
        <v>138</v>
      </c>
      <c r="H42" s="415">
        <v>138</v>
      </c>
      <c r="I42" s="411"/>
      <c r="J42" s="360"/>
      <c r="K42" s="415"/>
      <c r="L42" s="411"/>
      <c r="M42" s="360"/>
      <c r="N42" s="415"/>
      <c r="P42" s="798"/>
      <c r="Q42" s="798"/>
      <c r="R42" s="805"/>
      <c r="S42" s="819"/>
      <c r="T42" s="819"/>
      <c r="U42" s="820"/>
      <c r="V42" s="820"/>
      <c r="W42" s="820"/>
    </row>
    <row r="43" spans="1:27" x14ac:dyDescent="0.2">
      <c r="A43" s="1432">
        <v>50100</v>
      </c>
      <c r="B43" s="1429" t="s">
        <v>2529</v>
      </c>
      <c r="C43" s="1415">
        <f t="shared" si="13"/>
        <v>0</v>
      </c>
      <c r="D43" s="411">
        <f t="shared" si="14"/>
        <v>0</v>
      </c>
      <c r="E43" s="411">
        <f t="shared" si="14"/>
        <v>0</v>
      </c>
      <c r="F43" s="411"/>
      <c r="G43" s="360"/>
      <c r="H43" s="415"/>
      <c r="I43" s="411"/>
      <c r="J43" s="360"/>
      <c r="K43" s="415"/>
      <c r="L43" s="411"/>
      <c r="M43" s="360"/>
      <c r="N43" s="415"/>
      <c r="P43" s="798"/>
      <c r="Q43" s="798"/>
      <c r="R43" s="805"/>
      <c r="S43" s="819"/>
      <c r="T43" s="819"/>
      <c r="U43" s="820"/>
      <c r="V43" s="820"/>
      <c r="W43" s="820"/>
    </row>
    <row r="44" spans="1:27" s="173" customFormat="1" ht="13.5" thickBot="1" x14ac:dyDescent="0.25">
      <c r="A44" s="1433" t="s">
        <v>494</v>
      </c>
      <c r="B44" s="1430" t="s">
        <v>2495</v>
      </c>
      <c r="C44" s="1414">
        <f>SUM(F44+I44+L44)</f>
        <v>0</v>
      </c>
      <c r="D44" s="411">
        <f t="shared" si="14"/>
        <v>0</v>
      </c>
      <c r="E44" s="411">
        <f t="shared" si="14"/>
        <v>0</v>
      </c>
      <c r="F44" s="1419"/>
      <c r="G44" s="1420"/>
      <c r="H44" s="1421"/>
      <c r="I44" s="1419">
        <v>0</v>
      </c>
      <c r="J44" s="1420">
        <v>0</v>
      </c>
      <c r="K44" s="1421"/>
      <c r="L44" s="1419"/>
      <c r="M44" s="1420"/>
      <c r="N44" s="1421"/>
      <c r="P44" s="769" t="s">
        <v>171</v>
      </c>
      <c r="Q44" s="769" t="s">
        <v>172</v>
      </c>
      <c r="R44" s="773"/>
      <c r="S44" s="771">
        <v>150000</v>
      </c>
      <c r="T44" s="777">
        <v>150000</v>
      </c>
      <c r="U44" s="772">
        <f t="shared" si="10"/>
        <v>0</v>
      </c>
      <c r="V44" s="772">
        <f t="shared" si="11"/>
        <v>150</v>
      </c>
      <c r="W44" s="772">
        <f t="shared" si="11"/>
        <v>150</v>
      </c>
      <c r="Y44" s="173">
        <v>150</v>
      </c>
      <c r="Z44" s="173">
        <v>150</v>
      </c>
      <c r="AA44" s="173" t="s">
        <v>164</v>
      </c>
    </row>
    <row r="45" spans="1:27" s="193" customFormat="1" ht="15" customHeight="1" thickBot="1" x14ac:dyDescent="0.25">
      <c r="A45" s="1434"/>
      <c r="B45" s="436" t="s">
        <v>173</v>
      </c>
      <c r="C45" s="433">
        <f>SUM(C39:C44)</f>
        <v>127595</v>
      </c>
      <c r="D45" s="434">
        <f t="shared" ref="D45:N45" si="15">SUM(D39:D44)</f>
        <v>166545</v>
      </c>
      <c r="E45" s="435">
        <f t="shared" si="15"/>
        <v>129998</v>
      </c>
      <c r="F45" s="433">
        <f t="shared" si="15"/>
        <v>111325</v>
      </c>
      <c r="G45" s="434">
        <f t="shared" si="15"/>
        <v>128888</v>
      </c>
      <c r="H45" s="435">
        <f t="shared" si="15"/>
        <v>98127</v>
      </c>
      <c r="I45" s="433">
        <f t="shared" si="15"/>
        <v>16270</v>
      </c>
      <c r="J45" s="434">
        <f t="shared" si="15"/>
        <v>37657</v>
      </c>
      <c r="K45" s="435">
        <f t="shared" si="15"/>
        <v>31871</v>
      </c>
      <c r="L45" s="433">
        <f t="shared" si="15"/>
        <v>0</v>
      </c>
      <c r="M45" s="434">
        <f t="shared" si="15"/>
        <v>0</v>
      </c>
      <c r="N45" s="435">
        <f t="shared" si="15"/>
        <v>0</v>
      </c>
      <c r="O45" s="173"/>
      <c r="P45" s="778"/>
      <c r="Q45" s="778"/>
      <c r="R45" s="780">
        <v>0</v>
      </c>
      <c r="S45" s="779">
        <f>SUM(S44)</f>
        <v>150000</v>
      </c>
      <c r="T45" s="779">
        <f>SUM(T44)</f>
        <v>150000</v>
      </c>
      <c r="U45" s="776">
        <f t="shared" si="10"/>
        <v>0</v>
      </c>
      <c r="V45" s="776">
        <f t="shared" si="11"/>
        <v>150</v>
      </c>
      <c r="W45" s="776">
        <f t="shared" si="11"/>
        <v>150</v>
      </c>
      <c r="X45" s="173"/>
      <c r="Y45" s="173"/>
      <c r="Z45" s="173"/>
      <c r="AA45" s="173"/>
    </row>
    <row r="46" spans="1:27" x14ac:dyDescent="0.2">
      <c r="A46" s="437"/>
      <c r="B46" s="438"/>
      <c r="C46" s="1386"/>
      <c r="D46" s="1386"/>
      <c r="E46" s="1386"/>
      <c r="F46" s="1386"/>
      <c r="G46" s="1386"/>
      <c r="H46" s="1386"/>
      <c r="I46" s="440"/>
      <c r="J46" s="440"/>
      <c r="K46" s="439"/>
      <c r="L46" s="439"/>
      <c r="M46" s="439"/>
      <c r="N46" s="439"/>
      <c r="P46" s="798" t="s">
        <v>196</v>
      </c>
      <c r="Q46" s="798" t="s">
        <v>270</v>
      </c>
      <c r="R46" s="805"/>
      <c r="S46" s="819">
        <v>300000</v>
      </c>
      <c r="T46" s="819">
        <v>300000</v>
      </c>
      <c r="U46" s="820">
        <f t="shared" si="10"/>
        <v>0</v>
      </c>
      <c r="V46" s="820">
        <f t="shared" si="11"/>
        <v>300</v>
      </c>
      <c r="W46" s="820">
        <f t="shared" si="11"/>
        <v>300</v>
      </c>
    </row>
    <row r="47" spans="1:27" ht="16.5" thickBot="1" x14ac:dyDescent="0.3">
      <c r="A47" s="441"/>
      <c r="B47" s="1437" t="s">
        <v>271</v>
      </c>
      <c r="C47" s="439"/>
      <c r="D47" s="440"/>
      <c r="E47" s="439"/>
      <c r="F47" s="442"/>
      <c r="G47" s="442"/>
      <c r="H47" s="442"/>
      <c r="I47" s="442"/>
      <c r="J47" s="442"/>
      <c r="K47" s="442"/>
      <c r="L47" s="442"/>
      <c r="M47" s="442"/>
      <c r="N47" s="442"/>
      <c r="P47" s="798" t="s">
        <v>196</v>
      </c>
      <c r="Q47" s="798" t="s">
        <v>272</v>
      </c>
      <c r="R47" s="805"/>
      <c r="S47" s="819">
        <v>50000</v>
      </c>
      <c r="T47" s="819">
        <v>50000</v>
      </c>
      <c r="U47" s="820">
        <f t="shared" si="10"/>
        <v>0</v>
      </c>
      <c r="V47" s="820">
        <f t="shared" si="11"/>
        <v>50</v>
      </c>
      <c r="W47" s="820">
        <f t="shared" si="11"/>
        <v>50</v>
      </c>
    </row>
    <row r="48" spans="1:27" ht="15.75" customHeight="1" thickBot="1" x14ac:dyDescent="0.25">
      <c r="A48" s="1591"/>
      <c r="B48" s="1593" t="s">
        <v>144</v>
      </c>
      <c r="C48" s="1595" t="s">
        <v>230</v>
      </c>
      <c r="D48" s="1596"/>
      <c r="E48" s="1597"/>
      <c r="F48" s="1595" t="s">
        <v>232</v>
      </c>
      <c r="G48" s="1596"/>
      <c r="H48" s="1597"/>
      <c r="I48" s="1595" t="s">
        <v>231</v>
      </c>
      <c r="J48" s="1596"/>
      <c r="K48" s="1597"/>
      <c r="L48" s="1588" t="s">
        <v>148</v>
      </c>
      <c r="M48" s="1589"/>
      <c r="N48" s="1590"/>
      <c r="P48" s="798" t="s">
        <v>196</v>
      </c>
      <c r="Q48" s="798" t="s">
        <v>273</v>
      </c>
      <c r="R48" s="805"/>
      <c r="S48" s="819">
        <v>400000</v>
      </c>
      <c r="T48" s="819">
        <v>400000</v>
      </c>
      <c r="U48" s="820">
        <f t="shared" si="10"/>
        <v>0</v>
      </c>
      <c r="V48" s="820">
        <f t="shared" si="11"/>
        <v>400</v>
      </c>
      <c r="W48" s="820">
        <f t="shared" si="11"/>
        <v>400</v>
      </c>
    </row>
    <row r="49" spans="1:23" ht="26.25" thickBot="1" x14ac:dyDescent="0.25">
      <c r="A49" s="1592"/>
      <c r="B49" s="1594"/>
      <c r="C49" s="406" t="s">
        <v>150</v>
      </c>
      <c r="D49" s="407" t="s">
        <v>10</v>
      </c>
      <c r="E49" s="408" t="s">
        <v>25</v>
      </c>
      <c r="F49" s="406" t="s">
        <v>150</v>
      </c>
      <c r="G49" s="407" t="s">
        <v>10</v>
      </c>
      <c r="H49" s="408" t="s">
        <v>25</v>
      </c>
      <c r="I49" s="406" t="s">
        <v>150</v>
      </c>
      <c r="J49" s="407" t="s">
        <v>10</v>
      </c>
      <c r="K49" s="408" t="s">
        <v>25</v>
      </c>
      <c r="L49" s="762" t="s">
        <v>150</v>
      </c>
      <c r="M49" s="763" t="s">
        <v>10</v>
      </c>
      <c r="N49" s="764" t="s">
        <v>25</v>
      </c>
      <c r="P49" s="798" t="s">
        <v>196</v>
      </c>
      <c r="Q49" s="798" t="s">
        <v>274</v>
      </c>
      <c r="R49" s="805"/>
      <c r="S49" s="819">
        <v>500000</v>
      </c>
      <c r="T49" s="819">
        <v>500000</v>
      </c>
      <c r="U49" s="820">
        <f t="shared" si="10"/>
        <v>0</v>
      </c>
      <c r="V49" s="820">
        <f t="shared" si="11"/>
        <v>500</v>
      </c>
      <c r="W49" s="820">
        <f t="shared" si="11"/>
        <v>500</v>
      </c>
    </row>
    <row r="50" spans="1:23" x14ac:dyDescent="0.2">
      <c r="A50" s="425" t="s">
        <v>276</v>
      </c>
      <c r="B50" s="410" t="s">
        <v>277</v>
      </c>
      <c r="C50" s="443">
        <f t="shared" ref="C50:C52" si="16">SUM(I50+F50+L50)</f>
        <v>15300</v>
      </c>
      <c r="D50" s="443">
        <f t="shared" ref="D50:E52" si="17">SUM(J50+G50+M50)</f>
        <v>15300</v>
      </c>
      <c r="E50" s="443">
        <f t="shared" si="17"/>
        <v>15300</v>
      </c>
      <c r="F50" s="401">
        <v>15300</v>
      </c>
      <c r="G50" s="402">
        <v>15300</v>
      </c>
      <c r="H50" s="444">
        <v>15300</v>
      </c>
      <c r="I50" s="401"/>
      <c r="J50" s="402"/>
      <c r="K50" s="444"/>
      <c r="L50" s="416"/>
      <c r="M50" s="417"/>
      <c r="N50" s="418"/>
      <c r="P50" s="798" t="s">
        <v>196</v>
      </c>
      <c r="Q50" s="798" t="s">
        <v>278</v>
      </c>
      <c r="R50" s="805"/>
      <c r="S50" s="819">
        <v>600000</v>
      </c>
      <c r="T50" s="819">
        <v>600000</v>
      </c>
      <c r="U50" s="820">
        <f t="shared" si="10"/>
        <v>0</v>
      </c>
      <c r="V50" s="820">
        <f t="shared" si="11"/>
        <v>600</v>
      </c>
      <c r="W50" s="820">
        <f t="shared" si="11"/>
        <v>600</v>
      </c>
    </row>
    <row r="51" spans="1:23" ht="27" customHeight="1" x14ac:dyDescent="0.2">
      <c r="A51" s="425" t="s">
        <v>363</v>
      </c>
      <c r="B51" s="424" t="s">
        <v>364</v>
      </c>
      <c r="C51" s="443">
        <f t="shared" si="16"/>
        <v>0</v>
      </c>
      <c r="D51" s="443">
        <f t="shared" si="17"/>
        <v>225883</v>
      </c>
      <c r="E51" s="443">
        <f t="shared" si="17"/>
        <v>0</v>
      </c>
      <c r="F51" s="401"/>
      <c r="G51" s="402"/>
      <c r="H51" s="445"/>
      <c r="I51" s="401"/>
      <c r="J51" s="402">
        <v>225883</v>
      </c>
      <c r="K51" s="444"/>
      <c r="L51" s="446"/>
      <c r="M51" s="447"/>
      <c r="N51" s="448"/>
      <c r="P51" s="798"/>
      <c r="Q51" s="798"/>
      <c r="R51" s="805"/>
      <c r="S51" s="819"/>
      <c r="T51" s="819"/>
      <c r="U51" s="820"/>
      <c r="V51" s="820"/>
      <c r="W51" s="820"/>
    </row>
    <row r="52" spans="1:23" ht="16.5" customHeight="1" thickBot="1" x14ac:dyDescent="0.25">
      <c r="A52" s="425" t="s">
        <v>361</v>
      </c>
      <c r="B52" s="403" t="s">
        <v>365</v>
      </c>
      <c r="C52" s="443">
        <f t="shared" si="16"/>
        <v>0</v>
      </c>
      <c r="D52" s="443">
        <f t="shared" si="17"/>
        <v>4950</v>
      </c>
      <c r="E52" s="449">
        <f t="shared" si="17"/>
        <v>4950</v>
      </c>
      <c r="F52" s="404"/>
      <c r="G52" s="405"/>
      <c r="H52" s="450"/>
      <c r="I52" s="451"/>
      <c r="J52" s="405">
        <v>4950</v>
      </c>
      <c r="K52" s="452">
        <v>4950</v>
      </c>
      <c r="L52" s="453"/>
      <c r="M52" s="431"/>
      <c r="N52" s="454"/>
      <c r="P52" s="798"/>
      <c r="Q52" s="798"/>
      <c r="R52" s="805"/>
      <c r="S52" s="819"/>
      <c r="T52" s="819"/>
      <c r="U52" s="820"/>
      <c r="V52" s="820"/>
      <c r="W52" s="820"/>
    </row>
    <row r="53" spans="1:23" ht="13.5" thickBot="1" x14ac:dyDescent="0.25">
      <c r="A53" s="455"/>
      <c r="B53" s="456" t="s">
        <v>182</v>
      </c>
      <c r="C53" s="433">
        <f t="shared" ref="C53:N53" si="18">SUM(C50:C52)</f>
        <v>15300</v>
      </c>
      <c r="D53" s="433">
        <f t="shared" si="18"/>
        <v>246133</v>
      </c>
      <c r="E53" s="433">
        <f t="shared" si="18"/>
        <v>20250</v>
      </c>
      <c r="F53" s="457">
        <f t="shared" si="18"/>
        <v>15300</v>
      </c>
      <c r="G53" s="457">
        <f t="shared" si="18"/>
        <v>15300</v>
      </c>
      <c r="H53" s="457">
        <f t="shared" si="18"/>
        <v>15300</v>
      </c>
      <c r="I53" s="433">
        <f t="shared" si="18"/>
        <v>0</v>
      </c>
      <c r="J53" s="433">
        <f t="shared" si="18"/>
        <v>230833</v>
      </c>
      <c r="K53" s="433">
        <f t="shared" si="18"/>
        <v>4950</v>
      </c>
      <c r="L53" s="457">
        <f t="shared" si="18"/>
        <v>0</v>
      </c>
      <c r="M53" s="457">
        <f t="shared" si="18"/>
        <v>0</v>
      </c>
      <c r="N53" s="457">
        <f t="shared" si="18"/>
        <v>0</v>
      </c>
      <c r="P53" s="798" t="s">
        <v>196</v>
      </c>
      <c r="Q53" s="798" t="s">
        <v>279</v>
      </c>
      <c r="R53" s="805"/>
      <c r="S53" s="819">
        <v>942000</v>
      </c>
      <c r="T53" s="819">
        <v>942000</v>
      </c>
      <c r="U53" s="820">
        <f t="shared" si="10"/>
        <v>0</v>
      </c>
      <c r="V53" s="820">
        <f t="shared" si="11"/>
        <v>942</v>
      </c>
      <c r="W53" s="820">
        <f t="shared" si="11"/>
        <v>942</v>
      </c>
    </row>
    <row r="54" spans="1:23" x14ac:dyDescent="0.2">
      <c r="A54" s="437"/>
      <c r="B54" s="438"/>
      <c r="C54" s="439"/>
      <c r="D54" s="439"/>
      <c r="E54" s="439"/>
      <c r="F54" s="440"/>
      <c r="G54" s="440"/>
      <c r="H54" s="440"/>
      <c r="I54" s="440"/>
      <c r="J54" s="440"/>
      <c r="K54" s="439"/>
      <c r="L54" s="439"/>
      <c r="M54" s="439"/>
      <c r="N54" s="439"/>
      <c r="P54" s="798" t="s">
        <v>196</v>
      </c>
      <c r="Q54" s="798" t="s">
        <v>280</v>
      </c>
      <c r="R54" s="805"/>
      <c r="S54" s="819">
        <v>100000</v>
      </c>
      <c r="T54" s="819">
        <v>100000</v>
      </c>
      <c r="U54" s="820">
        <f t="shared" si="10"/>
        <v>0</v>
      </c>
      <c r="V54" s="820">
        <f t="shared" si="11"/>
        <v>100</v>
      </c>
      <c r="W54" s="820">
        <f t="shared" si="11"/>
        <v>100</v>
      </c>
    </row>
    <row r="55" spans="1:23" ht="15.75" x14ac:dyDescent="0.25">
      <c r="A55" s="458"/>
      <c r="B55" s="1436" t="s">
        <v>281</v>
      </c>
      <c r="C55" s="440"/>
      <c r="D55" s="440"/>
      <c r="E55" s="459"/>
      <c r="F55" s="442"/>
      <c r="G55" s="442"/>
      <c r="H55" s="442"/>
      <c r="I55" s="442"/>
      <c r="J55" s="442"/>
      <c r="K55" s="442"/>
      <c r="L55" s="439"/>
      <c r="M55" s="439"/>
      <c r="N55" s="439"/>
      <c r="P55" s="798" t="s">
        <v>196</v>
      </c>
      <c r="Q55" s="798" t="s">
        <v>282</v>
      </c>
      <c r="R55" s="805"/>
      <c r="S55" s="819">
        <v>200000</v>
      </c>
      <c r="T55" s="819">
        <v>200000</v>
      </c>
      <c r="U55" s="820">
        <f t="shared" si="10"/>
        <v>0</v>
      </c>
      <c r="V55" s="820">
        <f t="shared" si="11"/>
        <v>200</v>
      </c>
      <c r="W55" s="820">
        <f t="shared" si="11"/>
        <v>200</v>
      </c>
    </row>
    <row r="56" spans="1:23" x14ac:dyDescent="0.2">
      <c r="A56" s="460">
        <v>11105</v>
      </c>
      <c r="B56" s="410" t="s">
        <v>462</v>
      </c>
      <c r="C56" s="401">
        <f t="shared" ref="C56:E117" si="19">F56+I56+L56</f>
        <v>0</v>
      </c>
      <c r="D56" s="401">
        <f t="shared" si="19"/>
        <v>200</v>
      </c>
      <c r="E56" s="401">
        <f t="shared" si="19"/>
        <v>200</v>
      </c>
      <c r="F56" s="461"/>
      <c r="G56" s="462"/>
      <c r="H56" s="463"/>
      <c r="I56" s="401"/>
      <c r="J56" s="402">
        <v>200</v>
      </c>
      <c r="K56" s="444">
        <v>200</v>
      </c>
      <c r="L56" s="464"/>
      <c r="M56" s="447"/>
      <c r="N56" s="465"/>
      <c r="P56" s="798"/>
      <c r="Q56" s="798"/>
      <c r="R56" s="805"/>
      <c r="S56" s="819"/>
      <c r="T56" s="819"/>
      <c r="U56" s="820"/>
      <c r="V56" s="820"/>
      <c r="W56" s="820"/>
    </row>
    <row r="57" spans="1:23" x14ac:dyDescent="0.2">
      <c r="A57" s="466">
        <v>11105</v>
      </c>
      <c r="B57" s="410" t="s">
        <v>460</v>
      </c>
      <c r="C57" s="401">
        <f t="shared" si="19"/>
        <v>0</v>
      </c>
      <c r="D57" s="401">
        <f t="shared" si="19"/>
        <v>350</v>
      </c>
      <c r="E57" s="401">
        <f t="shared" si="19"/>
        <v>350</v>
      </c>
      <c r="F57" s="467"/>
      <c r="G57" s="468"/>
      <c r="H57" s="469"/>
      <c r="I57" s="401"/>
      <c r="J57" s="402">
        <v>350</v>
      </c>
      <c r="K57" s="444">
        <v>350</v>
      </c>
      <c r="L57" s="416"/>
      <c r="M57" s="417"/>
      <c r="N57" s="418"/>
      <c r="P57" s="798"/>
      <c r="Q57" s="798"/>
      <c r="R57" s="805"/>
      <c r="S57" s="819"/>
      <c r="T57" s="819"/>
      <c r="U57" s="820"/>
      <c r="V57" s="820"/>
      <c r="W57" s="820"/>
    </row>
    <row r="58" spans="1:23" x14ac:dyDescent="0.2">
      <c r="A58" s="466">
        <v>11105</v>
      </c>
      <c r="B58" s="410" t="s">
        <v>367</v>
      </c>
      <c r="C58" s="401">
        <f t="shared" si="19"/>
        <v>0</v>
      </c>
      <c r="D58" s="401">
        <f t="shared" si="19"/>
        <v>1700</v>
      </c>
      <c r="E58" s="401">
        <f t="shared" si="19"/>
        <v>1700</v>
      </c>
      <c r="F58" s="467"/>
      <c r="G58" s="468"/>
      <c r="H58" s="469"/>
      <c r="I58" s="401"/>
      <c r="J58" s="402">
        <v>1700</v>
      </c>
      <c r="K58" s="444">
        <v>1700</v>
      </c>
      <c r="L58" s="416"/>
      <c r="M58" s="417"/>
      <c r="N58" s="418"/>
      <c r="P58" s="798"/>
      <c r="Q58" s="798"/>
      <c r="R58" s="805"/>
      <c r="S58" s="819"/>
      <c r="T58" s="819"/>
      <c r="U58" s="820"/>
      <c r="V58" s="820"/>
      <c r="W58" s="820"/>
    </row>
    <row r="59" spans="1:23" x14ac:dyDescent="0.2">
      <c r="A59" s="466">
        <v>11105</v>
      </c>
      <c r="B59" s="410" t="s">
        <v>368</v>
      </c>
      <c r="C59" s="401">
        <f t="shared" si="19"/>
        <v>0</v>
      </c>
      <c r="D59" s="401">
        <f t="shared" si="19"/>
        <v>85</v>
      </c>
      <c r="E59" s="401">
        <f t="shared" si="19"/>
        <v>100</v>
      </c>
      <c r="F59" s="467"/>
      <c r="G59" s="468"/>
      <c r="H59" s="469"/>
      <c r="I59" s="401"/>
      <c r="J59" s="402">
        <v>85</v>
      </c>
      <c r="K59" s="444">
        <v>100</v>
      </c>
      <c r="L59" s="416"/>
      <c r="M59" s="417"/>
      <c r="N59" s="418"/>
      <c r="P59" s="798"/>
      <c r="Q59" s="798"/>
      <c r="R59" s="805"/>
      <c r="S59" s="819"/>
      <c r="T59" s="819"/>
      <c r="U59" s="820"/>
      <c r="V59" s="820"/>
      <c r="W59" s="820"/>
    </row>
    <row r="60" spans="1:23" x14ac:dyDescent="0.2">
      <c r="A60" s="466">
        <v>11105</v>
      </c>
      <c r="B60" s="410" t="s">
        <v>369</v>
      </c>
      <c r="C60" s="401">
        <f t="shared" si="19"/>
        <v>0</v>
      </c>
      <c r="D60" s="401">
        <f t="shared" si="19"/>
        <v>43</v>
      </c>
      <c r="E60" s="401">
        <f t="shared" si="19"/>
        <v>50</v>
      </c>
      <c r="F60" s="467"/>
      <c r="G60" s="468"/>
      <c r="H60" s="469"/>
      <c r="I60" s="401"/>
      <c r="J60" s="402">
        <v>43</v>
      </c>
      <c r="K60" s="444">
        <v>50</v>
      </c>
      <c r="L60" s="416"/>
      <c r="M60" s="417"/>
      <c r="N60" s="418"/>
      <c r="P60" s="798"/>
      <c r="Q60" s="798"/>
      <c r="R60" s="805"/>
      <c r="S60" s="819"/>
      <c r="T60" s="819"/>
      <c r="U60" s="820"/>
      <c r="V60" s="820"/>
      <c r="W60" s="820"/>
    </row>
    <row r="61" spans="1:23" x14ac:dyDescent="0.2">
      <c r="A61" s="466">
        <v>11105</v>
      </c>
      <c r="B61" s="410" t="s">
        <v>463</v>
      </c>
      <c r="C61" s="401">
        <f t="shared" si="19"/>
        <v>0</v>
      </c>
      <c r="D61" s="401">
        <f t="shared" si="19"/>
        <v>600</v>
      </c>
      <c r="E61" s="401">
        <f t="shared" si="19"/>
        <v>600</v>
      </c>
      <c r="F61" s="467"/>
      <c r="G61" s="468"/>
      <c r="H61" s="469"/>
      <c r="I61" s="401"/>
      <c r="J61" s="402">
        <v>600</v>
      </c>
      <c r="K61" s="444">
        <v>600</v>
      </c>
      <c r="L61" s="416"/>
      <c r="M61" s="417"/>
      <c r="N61" s="418"/>
      <c r="P61" s="798"/>
      <c r="Q61" s="798"/>
      <c r="R61" s="805"/>
      <c r="S61" s="819"/>
      <c r="T61" s="819"/>
      <c r="U61" s="820"/>
      <c r="V61" s="820"/>
      <c r="W61" s="820"/>
    </row>
    <row r="62" spans="1:23" x14ac:dyDescent="0.2">
      <c r="A62" s="466">
        <v>11105</v>
      </c>
      <c r="B62" s="410" t="s">
        <v>370</v>
      </c>
      <c r="C62" s="401">
        <f t="shared" si="19"/>
        <v>0</v>
      </c>
      <c r="D62" s="401">
        <f t="shared" si="19"/>
        <v>170</v>
      </c>
      <c r="E62" s="401">
        <f t="shared" si="19"/>
        <v>200</v>
      </c>
      <c r="F62" s="467"/>
      <c r="G62" s="468"/>
      <c r="H62" s="469"/>
      <c r="I62" s="401"/>
      <c r="J62" s="402">
        <v>170</v>
      </c>
      <c r="K62" s="444">
        <v>200</v>
      </c>
      <c r="L62" s="416"/>
      <c r="M62" s="417"/>
      <c r="N62" s="418"/>
      <c r="P62" s="798"/>
      <c r="Q62" s="798"/>
      <c r="R62" s="805"/>
      <c r="S62" s="819"/>
      <c r="T62" s="819"/>
      <c r="U62" s="820"/>
      <c r="V62" s="820"/>
      <c r="W62" s="820"/>
    </row>
    <row r="63" spans="1:23" x14ac:dyDescent="0.2">
      <c r="A63" s="466">
        <v>11105</v>
      </c>
      <c r="B63" s="410" t="s">
        <v>371</v>
      </c>
      <c r="C63" s="401">
        <f t="shared" si="19"/>
        <v>0</v>
      </c>
      <c r="D63" s="401">
        <f t="shared" si="19"/>
        <v>340</v>
      </c>
      <c r="E63" s="401">
        <f t="shared" si="19"/>
        <v>400</v>
      </c>
      <c r="F63" s="467"/>
      <c r="G63" s="468"/>
      <c r="H63" s="469"/>
      <c r="I63" s="401"/>
      <c r="J63" s="402">
        <v>340</v>
      </c>
      <c r="K63" s="444">
        <v>400</v>
      </c>
      <c r="L63" s="416"/>
      <c r="M63" s="417"/>
      <c r="N63" s="418"/>
      <c r="P63" s="798"/>
      <c r="Q63" s="798"/>
      <c r="R63" s="805"/>
      <c r="S63" s="819"/>
      <c r="T63" s="819"/>
      <c r="U63" s="820"/>
      <c r="V63" s="820"/>
      <c r="W63" s="820"/>
    </row>
    <row r="64" spans="1:23" x14ac:dyDescent="0.2">
      <c r="A64" s="466">
        <v>11105</v>
      </c>
      <c r="B64" s="410" t="s">
        <v>372</v>
      </c>
      <c r="C64" s="401">
        <f t="shared" si="19"/>
        <v>0</v>
      </c>
      <c r="D64" s="401">
        <f t="shared" si="19"/>
        <v>200</v>
      </c>
      <c r="E64" s="401">
        <f t="shared" si="19"/>
        <v>200</v>
      </c>
      <c r="F64" s="467"/>
      <c r="G64" s="468"/>
      <c r="H64" s="469"/>
      <c r="I64" s="401"/>
      <c r="J64" s="402">
        <v>200</v>
      </c>
      <c r="K64" s="444">
        <v>200</v>
      </c>
      <c r="L64" s="416"/>
      <c r="M64" s="417"/>
      <c r="N64" s="418"/>
      <c r="P64" s="798"/>
      <c r="Q64" s="798"/>
      <c r="R64" s="805"/>
      <c r="S64" s="819"/>
      <c r="T64" s="819"/>
      <c r="U64" s="820"/>
      <c r="V64" s="820"/>
      <c r="W64" s="820"/>
    </row>
    <row r="65" spans="1:23" x14ac:dyDescent="0.2">
      <c r="A65" s="466">
        <v>11105</v>
      </c>
      <c r="B65" s="410" t="s">
        <v>373</v>
      </c>
      <c r="C65" s="401">
        <f t="shared" si="19"/>
        <v>0</v>
      </c>
      <c r="D65" s="401">
        <f t="shared" si="19"/>
        <v>250</v>
      </c>
      <c r="E65" s="401">
        <f t="shared" si="19"/>
        <v>250</v>
      </c>
      <c r="F65" s="467"/>
      <c r="G65" s="468"/>
      <c r="H65" s="469"/>
      <c r="I65" s="401"/>
      <c r="J65" s="402">
        <v>250</v>
      </c>
      <c r="K65" s="444">
        <v>250</v>
      </c>
      <c r="L65" s="416"/>
      <c r="M65" s="417"/>
      <c r="N65" s="418"/>
      <c r="P65" s="798"/>
      <c r="Q65" s="798"/>
      <c r="R65" s="805"/>
      <c r="S65" s="819"/>
      <c r="T65" s="819"/>
      <c r="U65" s="820"/>
      <c r="V65" s="820"/>
      <c r="W65" s="820"/>
    </row>
    <row r="66" spans="1:23" x14ac:dyDescent="0.2">
      <c r="A66" s="466">
        <v>11105</v>
      </c>
      <c r="B66" s="410" t="s">
        <v>291</v>
      </c>
      <c r="C66" s="401">
        <f t="shared" si="19"/>
        <v>0</v>
      </c>
      <c r="D66" s="401">
        <f t="shared" si="19"/>
        <v>300</v>
      </c>
      <c r="E66" s="401">
        <f t="shared" si="19"/>
        <v>300</v>
      </c>
      <c r="F66" s="467"/>
      <c r="G66" s="468"/>
      <c r="H66" s="469"/>
      <c r="I66" s="401"/>
      <c r="J66" s="402">
        <v>300</v>
      </c>
      <c r="K66" s="444">
        <v>300</v>
      </c>
      <c r="L66" s="416"/>
      <c r="M66" s="417"/>
      <c r="N66" s="418"/>
      <c r="P66" s="798"/>
      <c r="Q66" s="798"/>
      <c r="R66" s="805"/>
      <c r="S66" s="819"/>
      <c r="T66" s="819"/>
      <c r="U66" s="820"/>
      <c r="V66" s="820"/>
      <c r="W66" s="820"/>
    </row>
    <row r="67" spans="1:23" x14ac:dyDescent="0.2">
      <c r="A67" s="466">
        <v>11105</v>
      </c>
      <c r="B67" s="410" t="s">
        <v>374</v>
      </c>
      <c r="C67" s="401">
        <f t="shared" si="19"/>
        <v>0</v>
      </c>
      <c r="D67" s="401">
        <f t="shared" si="19"/>
        <v>200</v>
      </c>
      <c r="E67" s="401">
        <f t="shared" si="19"/>
        <v>200</v>
      </c>
      <c r="F67" s="467"/>
      <c r="G67" s="468"/>
      <c r="H67" s="469"/>
      <c r="I67" s="401"/>
      <c r="J67" s="402">
        <v>200</v>
      </c>
      <c r="K67" s="444">
        <v>200</v>
      </c>
      <c r="L67" s="416"/>
      <c r="M67" s="417"/>
      <c r="N67" s="418"/>
      <c r="P67" s="798"/>
      <c r="Q67" s="798"/>
      <c r="R67" s="805"/>
      <c r="S67" s="819"/>
      <c r="T67" s="819"/>
      <c r="U67" s="820"/>
      <c r="V67" s="820"/>
      <c r="W67" s="820"/>
    </row>
    <row r="68" spans="1:23" x14ac:dyDescent="0.2">
      <c r="A68" s="466">
        <v>11105</v>
      </c>
      <c r="B68" s="410" t="s">
        <v>375</v>
      </c>
      <c r="C68" s="401">
        <f t="shared" si="19"/>
        <v>0</v>
      </c>
      <c r="D68" s="401">
        <f t="shared" si="19"/>
        <v>1000</v>
      </c>
      <c r="E68" s="401">
        <f t="shared" si="19"/>
        <v>1000</v>
      </c>
      <c r="F68" s="467"/>
      <c r="G68" s="468"/>
      <c r="H68" s="469"/>
      <c r="I68" s="401"/>
      <c r="J68" s="402">
        <v>1000</v>
      </c>
      <c r="K68" s="444">
        <v>1000</v>
      </c>
      <c r="L68" s="416"/>
      <c r="M68" s="417"/>
      <c r="N68" s="418"/>
      <c r="P68" s="798"/>
      <c r="Q68" s="798"/>
      <c r="R68" s="805"/>
      <c r="S68" s="819"/>
      <c r="T68" s="819"/>
      <c r="U68" s="820"/>
      <c r="V68" s="820"/>
      <c r="W68" s="820"/>
    </row>
    <row r="69" spans="1:23" x14ac:dyDescent="0.2">
      <c r="A69" s="466">
        <v>11105</v>
      </c>
      <c r="B69" s="410" t="s">
        <v>376</v>
      </c>
      <c r="C69" s="401">
        <f t="shared" si="19"/>
        <v>0</v>
      </c>
      <c r="D69" s="401">
        <f t="shared" si="19"/>
        <v>300</v>
      </c>
      <c r="E69" s="401">
        <f t="shared" si="19"/>
        <v>300</v>
      </c>
      <c r="F69" s="467"/>
      <c r="G69" s="468"/>
      <c r="H69" s="469"/>
      <c r="I69" s="401"/>
      <c r="J69" s="402">
        <v>300</v>
      </c>
      <c r="K69" s="444">
        <v>300</v>
      </c>
      <c r="L69" s="416"/>
      <c r="M69" s="417"/>
      <c r="N69" s="418"/>
      <c r="P69" s="798"/>
      <c r="Q69" s="798"/>
      <c r="R69" s="805"/>
      <c r="S69" s="819"/>
      <c r="T69" s="819"/>
      <c r="U69" s="820"/>
      <c r="V69" s="820"/>
      <c r="W69" s="820"/>
    </row>
    <row r="70" spans="1:23" x14ac:dyDescent="0.2">
      <c r="A70" s="466">
        <v>11105</v>
      </c>
      <c r="B70" s="410" t="s">
        <v>377</v>
      </c>
      <c r="C70" s="401">
        <f t="shared" si="19"/>
        <v>0</v>
      </c>
      <c r="D70" s="401">
        <f t="shared" si="19"/>
        <v>85</v>
      </c>
      <c r="E70" s="401">
        <f t="shared" si="19"/>
        <v>100</v>
      </c>
      <c r="F70" s="467"/>
      <c r="G70" s="468"/>
      <c r="H70" s="469"/>
      <c r="I70" s="401"/>
      <c r="J70" s="402">
        <v>85</v>
      </c>
      <c r="K70" s="444">
        <v>100</v>
      </c>
      <c r="L70" s="416"/>
      <c r="M70" s="417"/>
      <c r="N70" s="418"/>
      <c r="P70" s="798"/>
      <c r="Q70" s="798"/>
      <c r="R70" s="805"/>
      <c r="S70" s="819"/>
      <c r="T70" s="819"/>
      <c r="U70" s="820"/>
      <c r="V70" s="820"/>
      <c r="W70" s="820"/>
    </row>
    <row r="71" spans="1:23" x14ac:dyDescent="0.2">
      <c r="A71" s="466">
        <v>11105</v>
      </c>
      <c r="B71" s="410" t="s">
        <v>378</v>
      </c>
      <c r="C71" s="401">
        <f t="shared" si="19"/>
        <v>0</v>
      </c>
      <c r="D71" s="401">
        <f t="shared" si="19"/>
        <v>150</v>
      </c>
      <c r="E71" s="401">
        <f t="shared" si="19"/>
        <v>150</v>
      </c>
      <c r="F71" s="467"/>
      <c r="G71" s="468"/>
      <c r="H71" s="469"/>
      <c r="I71" s="401"/>
      <c r="J71" s="402">
        <v>150</v>
      </c>
      <c r="K71" s="444">
        <v>150</v>
      </c>
      <c r="L71" s="416"/>
      <c r="M71" s="417"/>
      <c r="N71" s="418"/>
      <c r="P71" s="798"/>
      <c r="Q71" s="798"/>
      <c r="R71" s="805"/>
      <c r="S71" s="819"/>
      <c r="T71" s="819"/>
      <c r="U71" s="820"/>
      <c r="V71" s="820"/>
      <c r="W71" s="820"/>
    </row>
    <row r="72" spans="1:23" x14ac:dyDescent="0.2">
      <c r="A72" s="466">
        <v>11105</v>
      </c>
      <c r="B72" s="410" t="s">
        <v>379</v>
      </c>
      <c r="C72" s="401">
        <f t="shared" si="19"/>
        <v>0</v>
      </c>
      <c r="D72" s="401">
        <f t="shared" si="19"/>
        <v>256</v>
      </c>
      <c r="E72" s="401">
        <f t="shared" si="19"/>
        <v>300</v>
      </c>
      <c r="F72" s="467"/>
      <c r="G72" s="468"/>
      <c r="H72" s="469"/>
      <c r="I72" s="401"/>
      <c r="J72" s="402">
        <v>256</v>
      </c>
      <c r="K72" s="444">
        <v>300</v>
      </c>
      <c r="L72" s="416"/>
      <c r="M72" s="417"/>
      <c r="N72" s="418"/>
      <c r="P72" s="798"/>
      <c r="Q72" s="798"/>
      <c r="R72" s="805"/>
      <c r="S72" s="819"/>
      <c r="T72" s="819"/>
      <c r="U72" s="820"/>
      <c r="V72" s="820"/>
      <c r="W72" s="820"/>
    </row>
    <row r="73" spans="1:23" x14ac:dyDescent="0.2">
      <c r="A73" s="466">
        <v>11105</v>
      </c>
      <c r="B73" s="410" t="s">
        <v>380</v>
      </c>
      <c r="C73" s="401">
        <f t="shared" si="19"/>
        <v>0</v>
      </c>
      <c r="D73" s="401">
        <f t="shared" si="19"/>
        <v>500</v>
      </c>
      <c r="E73" s="401">
        <f t="shared" si="19"/>
        <v>500</v>
      </c>
      <c r="F73" s="467"/>
      <c r="G73" s="468"/>
      <c r="H73" s="469"/>
      <c r="I73" s="401"/>
      <c r="J73" s="402">
        <v>500</v>
      </c>
      <c r="K73" s="444">
        <v>500</v>
      </c>
      <c r="L73" s="416"/>
      <c r="M73" s="417"/>
      <c r="N73" s="418"/>
      <c r="P73" s="798"/>
      <c r="Q73" s="798"/>
      <c r="R73" s="805"/>
      <c r="S73" s="819"/>
      <c r="T73" s="819"/>
      <c r="U73" s="820"/>
      <c r="V73" s="820"/>
      <c r="W73" s="820"/>
    </row>
    <row r="74" spans="1:23" x14ac:dyDescent="0.2">
      <c r="A74" s="466">
        <v>11105</v>
      </c>
      <c r="B74" s="410" t="s">
        <v>381</v>
      </c>
      <c r="C74" s="401">
        <f t="shared" si="19"/>
        <v>0</v>
      </c>
      <c r="D74" s="401">
        <f t="shared" si="19"/>
        <v>300</v>
      </c>
      <c r="E74" s="401">
        <f t="shared" si="19"/>
        <v>300</v>
      </c>
      <c r="F74" s="467"/>
      <c r="G74" s="468"/>
      <c r="H74" s="469"/>
      <c r="I74" s="401"/>
      <c r="J74" s="402">
        <v>300</v>
      </c>
      <c r="K74" s="444">
        <v>300</v>
      </c>
      <c r="L74" s="416"/>
      <c r="M74" s="417"/>
      <c r="N74" s="418"/>
      <c r="P74" s="798"/>
      <c r="Q74" s="798"/>
      <c r="R74" s="805"/>
      <c r="S74" s="819"/>
      <c r="T74" s="819"/>
      <c r="U74" s="820"/>
      <c r="V74" s="820"/>
      <c r="W74" s="820"/>
    </row>
    <row r="75" spans="1:23" x14ac:dyDescent="0.2">
      <c r="A75" s="466">
        <v>11105</v>
      </c>
      <c r="B75" s="410" t="s">
        <v>382</v>
      </c>
      <c r="C75" s="401">
        <f t="shared" si="19"/>
        <v>0</v>
      </c>
      <c r="D75" s="401">
        <f t="shared" si="19"/>
        <v>500</v>
      </c>
      <c r="E75" s="401">
        <f t="shared" si="19"/>
        <v>500</v>
      </c>
      <c r="F75" s="467"/>
      <c r="G75" s="468"/>
      <c r="H75" s="469"/>
      <c r="I75" s="401"/>
      <c r="J75" s="402">
        <v>500</v>
      </c>
      <c r="K75" s="444">
        <v>500</v>
      </c>
      <c r="L75" s="416"/>
      <c r="M75" s="417"/>
      <c r="N75" s="418"/>
      <c r="P75" s="798"/>
      <c r="Q75" s="798"/>
      <c r="R75" s="805"/>
      <c r="S75" s="819"/>
      <c r="T75" s="819"/>
      <c r="U75" s="820"/>
      <c r="V75" s="820"/>
      <c r="W75" s="820"/>
    </row>
    <row r="76" spans="1:23" x14ac:dyDescent="0.2">
      <c r="A76" s="466">
        <v>11105</v>
      </c>
      <c r="B76" s="410" t="s">
        <v>383</v>
      </c>
      <c r="C76" s="401">
        <f t="shared" si="19"/>
        <v>0</v>
      </c>
      <c r="D76" s="401">
        <f t="shared" si="19"/>
        <v>90</v>
      </c>
      <c r="E76" s="401">
        <f t="shared" si="19"/>
        <v>90</v>
      </c>
      <c r="F76" s="467"/>
      <c r="G76" s="468"/>
      <c r="H76" s="469"/>
      <c r="I76" s="401"/>
      <c r="J76" s="402">
        <v>90</v>
      </c>
      <c r="K76" s="444">
        <v>90</v>
      </c>
      <c r="L76" s="416"/>
      <c r="M76" s="417"/>
      <c r="N76" s="418"/>
      <c r="P76" s="798"/>
      <c r="Q76" s="798"/>
      <c r="R76" s="805"/>
      <c r="S76" s="819"/>
      <c r="T76" s="819"/>
      <c r="U76" s="820"/>
      <c r="V76" s="820"/>
      <c r="W76" s="820"/>
    </row>
    <row r="77" spans="1:23" x14ac:dyDescent="0.2">
      <c r="A77" s="466">
        <v>11105</v>
      </c>
      <c r="B77" s="410" t="s">
        <v>384</v>
      </c>
      <c r="C77" s="401">
        <f t="shared" si="19"/>
        <v>0</v>
      </c>
      <c r="D77" s="401">
        <f t="shared" si="19"/>
        <v>900</v>
      </c>
      <c r="E77" s="401">
        <f t="shared" si="19"/>
        <v>900</v>
      </c>
      <c r="F77" s="467"/>
      <c r="G77" s="468"/>
      <c r="H77" s="469"/>
      <c r="I77" s="401"/>
      <c r="J77" s="402">
        <v>900</v>
      </c>
      <c r="K77" s="444">
        <v>900</v>
      </c>
      <c r="L77" s="416"/>
      <c r="M77" s="417"/>
      <c r="N77" s="418"/>
      <c r="P77" s="798"/>
      <c r="Q77" s="798"/>
      <c r="R77" s="805"/>
      <c r="S77" s="819"/>
      <c r="T77" s="819"/>
      <c r="U77" s="820"/>
      <c r="V77" s="820"/>
      <c r="W77" s="820"/>
    </row>
    <row r="78" spans="1:23" x14ac:dyDescent="0.2">
      <c r="A78" s="466">
        <v>11105</v>
      </c>
      <c r="B78" s="410" t="s">
        <v>385</v>
      </c>
      <c r="C78" s="401">
        <f t="shared" si="19"/>
        <v>0</v>
      </c>
      <c r="D78" s="401">
        <f t="shared" si="19"/>
        <v>400</v>
      </c>
      <c r="E78" s="401">
        <f t="shared" si="19"/>
        <v>400</v>
      </c>
      <c r="F78" s="467"/>
      <c r="G78" s="468"/>
      <c r="H78" s="469"/>
      <c r="I78" s="401"/>
      <c r="J78" s="402">
        <v>400</v>
      </c>
      <c r="K78" s="444">
        <v>400</v>
      </c>
      <c r="L78" s="416"/>
      <c r="M78" s="417"/>
      <c r="N78" s="418"/>
      <c r="P78" s="798"/>
      <c r="Q78" s="798"/>
      <c r="R78" s="805"/>
      <c r="S78" s="819"/>
      <c r="T78" s="819"/>
      <c r="U78" s="820"/>
      <c r="V78" s="820"/>
      <c r="W78" s="820"/>
    </row>
    <row r="79" spans="1:23" x14ac:dyDescent="0.2">
      <c r="A79" s="466">
        <v>11105</v>
      </c>
      <c r="B79" s="410" t="s">
        <v>386</v>
      </c>
      <c r="C79" s="401">
        <f t="shared" si="19"/>
        <v>0</v>
      </c>
      <c r="D79" s="401">
        <f t="shared" si="19"/>
        <v>100</v>
      </c>
      <c r="E79" s="401">
        <f t="shared" si="19"/>
        <v>100</v>
      </c>
      <c r="F79" s="467"/>
      <c r="G79" s="468"/>
      <c r="H79" s="469"/>
      <c r="I79" s="401"/>
      <c r="J79" s="402">
        <v>100</v>
      </c>
      <c r="K79" s="444">
        <v>100</v>
      </c>
      <c r="L79" s="416"/>
      <c r="M79" s="417"/>
      <c r="N79" s="418"/>
      <c r="P79" s="798"/>
      <c r="Q79" s="798"/>
      <c r="R79" s="805"/>
      <c r="S79" s="819"/>
      <c r="T79" s="819"/>
      <c r="U79" s="820"/>
      <c r="V79" s="820"/>
      <c r="W79" s="820"/>
    </row>
    <row r="80" spans="1:23" x14ac:dyDescent="0.2">
      <c r="A80" s="466">
        <v>11105</v>
      </c>
      <c r="B80" s="410" t="s">
        <v>387</v>
      </c>
      <c r="C80" s="401">
        <f t="shared" si="19"/>
        <v>0</v>
      </c>
      <c r="D80" s="401">
        <f t="shared" si="19"/>
        <v>200</v>
      </c>
      <c r="E80" s="401">
        <f t="shared" si="19"/>
        <v>200</v>
      </c>
      <c r="F80" s="467"/>
      <c r="G80" s="468"/>
      <c r="H80" s="469"/>
      <c r="I80" s="401"/>
      <c r="J80" s="402">
        <v>200</v>
      </c>
      <c r="K80" s="444">
        <v>200</v>
      </c>
      <c r="L80" s="416"/>
      <c r="M80" s="417"/>
      <c r="N80" s="418"/>
      <c r="P80" s="798"/>
      <c r="Q80" s="798"/>
      <c r="R80" s="805"/>
      <c r="S80" s="819"/>
      <c r="T80" s="819"/>
      <c r="U80" s="820"/>
      <c r="V80" s="820"/>
      <c r="W80" s="820"/>
    </row>
    <row r="81" spans="1:23" x14ac:dyDescent="0.2">
      <c r="A81" s="466">
        <v>11105</v>
      </c>
      <c r="B81" s="410" t="s">
        <v>388</v>
      </c>
      <c r="C81" s="401">
        <f t="shared" si="19"/>
        <v>0</v>
      </c>
      <c r="D81" s="401">
        <f t="shared" si="19"/>
        <v>70</v>
      </c>
      <c r="E81" s="401">
        <f t="shared" si="19"/>
        <v>0</v>
      </c>
      <c r="F81" s="467"/>
      <c r="G81" s="468"/>
      <c r="H81" s="469"/>
      <c r="I81" s="401"/>
      <c r="J81" s="402">
        <v>70</v>
      </c>
      <c r="K81" s="444"/>
      <c r="L81" s="416"/>
      <c r="M81" s="417"/>
      <c r="N81" s="418"/>
      <c r="P81" s="798"/>
      <c r="Q81" s="798"/>
      <c r="R81" s="805"/>
      <c r="S81" s="819"/>
      <c r="T81" s="819"/>
      <c r="U81" s="820"/>
      <c r="V81" s="820"/>
      <c r="W81" s="820"/>
    </row>
    <row r="82" spans="1:23" x14ac:dyDescent="0.2">
      <c r="A82" s="466">
        <v>11105</v>
      </c>
      <c r="B82" s="410" t="s">
        <v>389</v>
      </c>
      <c r="C82" s="401">
        <f t="shared" si="19"/>
        <v>0</v>
      </c>
      <c r="D82" s="401">
        <f t="shared" si="19"/>
        <v>300</v>
      </c>
      <c r="E82" s="401">
        <f t="shared" si="19"/>
        <v>300</v>
      </c>
      <c r="F82" s="467"/>
      <c r="G82" s="468"/>
      <c r="H82" s="469"/>
      <c r="I82" s="401"/>
      <c r="J82" s="402">
        <v>300</v>
      </c>
      <c r="K82" s="444">
        <v>300</v>
      </c>
      <c r="L82" s="416"/>
      <c r="M82" s="417"/>
      <c r="N82" s="418"/>
      <c r="P82" s="798"/>
      <c r="Q82" s="798"/>
      <c r="R82" s="805"/>
      <c r="S82" s="819"/>
      <c r="T82" s="819"/>
      <c r="U82" s="820"/>
      <c r="V82" s="820"/>
      <c r="W82" s="820"/>
    </row>
    <row r="83" spans="1:23" x14ac:dyDescent="0.2">
      <c r="A83" s="466">
        <v>11105</v>
      </c>
      <c r="B83" s="410" t="s">
        <v>390</v>
      </c>
      <c r="C83" s="401">
        <f t="shared" si="19"/>
        <v>0</v>
      </c>
      <c r="D83" s="401">
        <f t="shared" si="19"/>
        <v>2</v>
      </c>
      <c r="E83" s="401">
        <f t="shared" si="19"/>
        <v>0</v>
      </c>
      <c r="F83" s="467"/>
      <c r="G83" s="468"/>
      <c r="H83" s="469"/>
      <c r="I83" s="401"/>
      <c r="J83" s="402">
        <v>2</v>
      </c>
      <c r="K83" s="444"/>
      <c r="L83" s="416"/>
      <c r="M83" s="417"/>
      <c r="N83" s="418"/>
      <c r="P83" s="798"/>
      <c r="Q83" s="798"/>
      <c r="R83" s="805"/>
      <c r="S83" s="819"/>
      <c r="T83" s="819"/>
      <c r="U83" s="820"/>
      <c r="V83" s="820"/>
      <c r="W83" s="820"/>
    </row>
    <row r="84" spans="1:23" x14ac:dyDescent="0.2">
      <c r="A84" s="466">
        <v>11105</v>
      </c>
      <c r="B84" s="410" t="s">
        <v>391</v>
      </c>
      <c r="C84" s="401">
        <f t="shared" si="19"/>
        <v>0</v>
      </c>
      <c r="D84" s="401">
        <f t="shared" si="19"/>
        <v>1500</v>
      </c>
      <c r="E84" s="401">
        <f t="shared" si="19"/>
        <v>1500</v>
      </c>
      <c r="F84" s="467"/>
      <c r="G84" s="468"/>
      <c r="H84" s="469"/>
      <c r="I84" s="401"/>
      <c r="J84" s="402">
        <v>1500</v>
      </c>
      <c r="K84" s="444">
        <v>1500</v>
      </c>
      <c r="L84" s="416"/>
      <c r="M84" s="417"/>
      <c r="N84" s="418"/>
      <c r="P84" s="798"/>
      <c r="Q84" s="798"/>
      <c r="R84" s="805"/>
      <c r="S84" s="819"/>
      <c r="T84" s="819"/>
      <c r="U84" s="820"/>
      <c r="V84" s="820"/>
      <c r="W84" s="820"/>
    </row>
    <row r="85" spans="1:23" x14ac:dyDescent="0.2">
      <c r="A85" s="466">
        <v>11105</v>
      </c>
      <c r="B85" s="410" t="s">
        <v>392</v>
      </c>
      <c r="C85" s="401">
        <f t="shared" si="19"/>
        <v>0</v>
      </c>
      <c r="D85" s="401">
        <f t="shared" si="19"/>
        <v>27029</v>
      </c>
      <c r="E85" s="401">
        <f t="shared" si="19"/>
        <v>27029</v>
      </c>
      <c r="F85" s="467"/>
      <c r="G85" s="468"/>
      <c r="H85" s="469"/>
      <c r="I85" s="401"/>
      <c r="J85" s="402">
        <v>27029</v>
      </c>
      <c r="K85" s="444">
        <v>27029</v>
      </c>
      <c r="L85" s="416"/>
      <c r="M85" s="417"/>
      <c r="N85" s="418"/>
      <c r="P85" s="798"/>
      <c r="Q85" s="798"/>
      <c r="R85" s="805"/>
      <c r="S85" s="819"/>
      <c r="T85" s="819"/>
      <c r="U85" s="820"/>
      <c r="V85" s="820"/>
      <c r="W85" s="820"/>
    </row>
    <row r="86" spans="1:23" x14ac:dyDescent="0.2">
      <c r="A86" s="466">
        <v>11105</v>
      </c>
      <c r="B86" s="410" t="s">
        <v>393</v>
      </c>
      <c r="C86" s="401">
        <f t="shared" si="19"/>
        <v>0</v>
      </c>
      <c r="D86" s="401">
        <f t="shared" si="19"/>
        <v>9600</v>
      </c>
      <c r="E86" s="401">
        <f t="shared" si="19"/>
        <v>9600</v>
      </c>
      <c r="F86" s="467"/>
      <c r="G86" s="468"/>
      <c r="H86" s="469"/>
      <c r="I86" s="401"/>
      <c r="J86" s="402">
        <v>9600</v>
      </c>
      <c r="K86" s="444">
        <v>9600</v>
      </c>
      <c r="L86" s="416"/>
      <c r="M86" s="417"/>
      <c r="N86" s="418"/>
      <c r="P86" s="798"/>
      <c r="Q86" s="798"/>
      <c r="R86" s="805"/>
      <c r="S86" s="819"/>
      <c r="T86" s="819"/>
      <c r="U86" s="820"/>
      <c r="V86" s="820"/>
      <c r="W86" s="820"/>
    </row>
    <row r="87" spans="1:23" x14ac:dyDescent="0.2">
      <c r="A87" s="466">
        <v>11105</v>
      </c>
      <c r="B87" s="410" t="s">
        <v>394</v>
      </c>
      <c r="C87" s="401">
        <f t="shared" si="19"/>
        <v>0</v>
      </c>
      <c r="D87" s="401">
        <f t="shared" si="19"/>
        <v>100</v>
      </c>
      <c r="E87" s="401">
        <f t="shared" si="19"/>
        <v>100</v>
      </c>
      <c r="F87" s="467"/>
      <c r="G87" s="468"/>
      <c r="H87" s="469"/>
      <c r="I87" s="401"/>
      <c r="J87" s="402">
        <v>100</v>
      </c>
      <c r="K87" s="444">
        <v>100</v>
      </c>
      <c r="L87" s="416"/>
      <c r="M87" s="417"/>
      <c r="N87" s="418"/>
      <c r="P87" s="798"/>
      <c r="Q87" s="798"/>
      <c r="R87" s="805"/>
      <c r="S87" s="819"/>
      <c r="T87" s="819"/>
      <c r="U87" s="820"/>
      <c r="V87" s="820"/>
      <c r="W87" s="820"/>
    </row>
    <row r="88" spans="1:23" ht="25.5" x14ac:dyDescent="0.2">
      <c r="A88" s="466">
        <v>11105</v>
      </c>
      <c r="B88" s="410" t="s">
        <v>395</v>
      </c>
      <c r="C88" s="401">
        <f t="shared" si="19"/>
        <v>0</v>
      </c>
      <c r="D88" s="401">
        <f t="shared" si="19"/>
        <v>2000</v>
      </c>
      <c r="E88" s="401">
        <f t="shared" si="19"/>
        <v>0</v>
      </c>
      <c r="F88" s="467"/>
      <c r="G88" s="468"/>
      <c r="H88" s="469"/>
      <c r="I88" s="401"/>
      <c r="J88" s="402">
        <v>2000</v>
      </c>
      <c r="K88" s="444"/>
      <c r="L88" s="416"/>
      <c r="M88" s="417"/>
      <c r="N88" s="418"/>
      <c r="P88" s="798"/>
      <c r="Q88" s="798"/>
      <c r="R88" s="805"/>
      <c r="S88" s="819"/>
      <c r="T88" s="819"/>
      <c r="U88" s="820"/>
      <c r="V88" s="820"/>
      <c r="W88" s="820"/>
    </row>
    <row r="89" spans="1:23" x14ac:dyDescent="0.2">
      <c r="A89" s="466">
        <v>11105</v>
      </c>
      <c r="B89" s="410" t="s">
        <v>396</v>
      </c>
      <c r="C89" s="401">
        <f t="shared" si="19"/>
        <v>0</v>
      </c>
      <c r="D89" s="401">
        <f t="shared" si="19"/>
        <v>100</v>
      </c>
      <c r="E89" s="401">
        <f t="shared" si="19"/>
        <v>100</v>
      </c>
      <c r="F89" s="467"/>
      <c r="G89" s="468"/>
      <c r="H89" s="469"/>
      <c r="I89" s="401"/>
      <c r="J89" s="402">
        <v>100</v>
      </c>
      <c r="K89" s="444">
        <v>100</v>
      </c>
      <c r="L89" s="416"/>
      <c r="M89" s="417"/>
      <c r="N89" s="418"/>
      <c r="P89" s="798"/>
      <c r="Q89" s="798"/>
      <c r="R89" s="805"/>
      <c r="S89" s="819"/>
      <c r="T89" s="819"/>
      <c r="U89" s="820"/>
      <c r="V89" s="820"/>
      <c r="W89" s="820"/>
    </row>
    <row r="90" spans="1:23" x14ac:dyDescent="0.2">
      <c r="A90" s="466">
        <v>11105</v>
      </c>
      <c r="B90" s="410" t="s">
        <v>397</v>
      </c>
      <c r="C90" s="401">
        <f t="shared" si="19"/>
        <v>0</v>
      </c>
      <c r="D90" s="401">
        <f t="shared" si="19"/>
        <v>2000</v>
      </c>
      <c r="E90" s="401">
        <f t="shared" si="19"/>
        <v>2000</v>
      </c>
      <c r="F90" s="467"/>
      <c r="G90" s="468"/>
      <c r="H90" s="469"/>
      <c r="I90" s="401"/>
      <c r="J90" s="402">
        <v>2000</v>
      </c>
      <c r="K90" s="444">
        <v>2000</v>
      </c>
      <c r="L90" s="416"/>
      <c r="M90" s="417"/>
      <c r="N90" s="418"/>
      <c r="P90" s="798"/>
      <c r="Q90" s="798"/>
      <c r="R90" s="805"/>
      <c r="S90" s="819"/>
      <c r="T90" s="819"/>
      <c r="U90" s="820"/>
      <c r="V90" s="820"/>
      <c r="W90" s="820"/>
    </row>
    <row r="91" spans="1:23" x14ac:dyDescent="0.2">
      <c r="A91" s="466">
        <v>11105</v>
      </c>
      <c r="B91" s="410" t="s">
        <v>398</v>
      </c>
      <c r="C91" s="401">
        <f t="shared" si="19"/>
        <v>0</v>
      </c>
      <c r="D91" s="401">
        <f t="shared" si="19"/>
        <v>250</v>
      </c>
      <c r="E91" s="401">
        <f t="shared" si="19"/>
        <v>250</v>
      </c>
      <c r="F91" s="467"/>
      <c r="G91" s="468"/>
      <c r="H91" s="469"/>
      <c r="I91" s="401"/>
      <c r="J91" s="402">
        <v>250</v>
      </c>
      <c r="K91" s="444">
        <v>250</v>
      </c>
      <c r="L91" s="416"/>
      <c r="M91" s="417"/>
      <c r="N91" s="418"/>
      <c r="P91" s="798"/>
      <c r="Q91" s="798"/>
      <c r="R91" s="805"/>
      <c r="S91" s="819"/>
      <c r="T91" s="819"/>
      <c r="U91" s="820"/>
      <c r="V91" s="820"/>
      <c r="W91" s="820"/>
    </row>
    <row r="92" spans="1:23" x14ac:dyDescent="0.2">
      <c r="A92" s="466">
        <v>11105</v>
      </c>
      <c r="B92" s="410" t="s">
        <v>399</v>
      </c>
      <c r="C92" s="401">
        <f t="shared" si="19"/>
        <v>0</v>
      </c>
      <c r="D92" s="401">
        <f t="shared" si="19"/>
        <v>150</v>
      </c>
      <c r="E92" s="401">
        <f t="shared" si="19"/>
        <v>150</v>
      </c>
      <c r="F92" s="467"/>
      <c r="G92" s="468"/>
      <c r="H92" s="469"/>
      <c r="I92" s="401"/>
      <c r="J92" s="402">
        <v>150</v>
      </c>
      <c r="K92" s="444">
        <v>150</v>
      </c>
      <c r="L92" s="416"/>
      <c r="M92" s="417"/>
      <c r="N92" s="418"/>
      <c r="P92" s="798"/>
      <c r="Q92" s="798"/>
      <c r="R92" s="805"/>
      <c r="S92" s="819"/>
      <c r="T92" s="819"/>
      <c r="U92" s="820"/>
      <c r="V92" s="820"/>
      <c r="W92" s="820"/>
    </row>
    <row r="93" spans="1:23" x14ac:dyDescent="0.2">
      <c r="A93" s="466">
        <v>11105</v>
      </c>
      <c r="B93" s="410" t="s">
        <v>400</v>
      </c>
      <c r="C93" s="401">
        <f t="shared" si="19"/>
        <v>0</v>
      </c>
      <c r="D93" s="401">
        <f t="shared" si="19"/>
        <v>168</v>
      </c>
      <c r="E93" s="401">
        <f t="shared" si="19"/>
        <v>168</v>
      </c>
      <c r="F93" s="467"/>
      <c r="G93" s="468"/>
      <c r="H93" s="469"/>
      <c r="I93" s="401"/>
      <c r="J93" s="402">
        <v>168</v>
      </c>
      <c r="K93" s="444">
        <v>168</v>
      </c>
      <c r="L93" s="416"/>
      <c r="M93" s="417"/>
      <c r="N93" s="418"/>
      <c r="P93" s="798"/>
      <c r="Q93" s="798"/>
      <c r="R93" s="805"/>
      <c r="S93" s="819"/>
      <c r="T93" s="819"/>
      <c r="U93" s="820"/>
      <c r="V93" s="820"/>
      <c r="W93" s="820"/>
    </row>
    <row r="94" spans="1:23" x14ac:dyDescent="0.2">
      <c r="A94" s="466">
        <v>11105</v>
      </c>
      <c r="B94" s="410" t="s">
        <v>464</v>
      </c>
      <c r="C94" s="401">
        <f t="shared" si="19"/>
        <v>0</v>
      </c>
      <c r="D94" s="401">
        <f t="shared" si="19"/>
        <v>35</v>
      </c>
      <c r="E94" s="401">
        <f t="shared" si="19"/>
        <v>0</v>
      </c>
      <c r="F94" s="467"/>
      <c r="G94" s="468"/>
      <c r="H94" s="469"/>
      <c r="I94" s="401"/>
      <c r="J94" s="402">
        <v>35</v>
      </c>
      <c r="K94" s="444"/>
      <c r="L94" s="416"/>
      <c r="M94" s="417"/>
      <c r="N94" s="418"/>
      <c r="P94" s="798"/>
      <c r="Q94" s="798"/>
      <c r="R94" s="805"/>
      <c r="S94" s="819"/>
      <c r="T94" s="819"/>
      <c r="U94" s="820"/>
      <c r="V94" s="820"/>
      <c r="W94" s="820"/>
    </row>
    <row r="95" spans="1:23" x14ac:dyDescent="0.2">
      <c r="A95" s="466">
        <v>11105</v>
      </c>
      <c r="B95" s="410" t="s">
        <v>401</v>
      </c>
      <c r="C95" s="401">
        <f t="shared" si="19"/>
        <v>0</v>
      </c>
      <c r="D95" s="401">
        <f t="shared" si="19"/>
        <v>1000</v>
      </c>
      <c r="E95" s="401">
        <f t="shared" si="19"/>
        <v>1000</v>
      </c>
      <c r="F95" s="467"/>
      <c r="G95" s="468"/>
      <c r="H95" s="469"/>
      <c r="I95" s="401"/>
      <c r="J95" s="402">
        <v>1000</v>
      </c>
      <c r="K95" s="444">
        <v>1000</v>
      </c>
      <c r="L95" s="416"/>
      <c r="M95" s="417"/>
      <c r="N95" s="418"/>
      <c r="P95" s="798"/>
      <c r="Q95" s="798"/>
      <c r="R95" s="805"/>
      <c r="S95" s="819"/>
      <c r="T95" s="819"/>
      <c r="U95" s="820"/>
      <c r="V95" s="820"/>
      <c r="W95" s="820"/>
    </row>
    <row r="96" spans="1:23" x14ac:dyDescent="0.2">
      <c r="A96" s="466">
        <v>11105</v>
      </c>
      <c r="B96" s="410" t="s">
        <v>367</v>
      </c>
      <c r="C96" s="401">
        <f t="shared" si="19"/>
        <v>0</v>
      </c>
      <c r="D96" s="401">
        <f t="shared" si="19"/>
        <v>468</v>
      </c>
      <c r="E96" s="401">
        <f t="shared" si="19"/>
        <v>468</v>
      </c>
      <c r="F96" s="467"/>
      <c r="G96" s="468"/>
      <c r="H96" s="469"/>
      <c r="I96" s="401"/>
      <c r="J96" s="402">
        <v>468</v>
      </c>
      <c r="K96" s="444">
        <v>468</v>
      </c>
      <c r="L96" s="416"/>
      <c r="M96" s="417"/>
      <c r="N96" s="418"/>
      <c r="P96" s="798"/>
      <c r="Q96" s="798"/>
      <c r="R96" s="805"/>
      <c r="S96" s="819"/>
      <c r="T96" s="819"/>
      <c r="U96" s="820"/>
      <c r="V96" s="820"/>
      <c r="W96" s="820"/>
    </row>
    <row r="97" spans="1:23" x14ac:dyDescent="0.2">
      <c r="A97" s="466">
        <v>11105</v>
      </c>
      <c r="B97" s="410" t="s">
        <v>465</v>
      </c>
      <c r="C97" s="401">
        <f t="shared" si="19"/>
        <v>0</v>
      </c>
      <c r="D97" s="401">
        <f t="shared" si="19"/>
        <v>200</v>
      </c>
      <c r="E97" s="401">
        <f t="shared" si="19"/>
        <v>0</v>
      </c>
      <c r="F97" s="467"/>
      <c r="G97" s="468"/>
      <c r="H97" s="469"/>
      <c r="I97" s="401"/>
      <c r="J97" s="402">
        <v>200</v>
      </c>
      <c r="K97" s="444"/>
      <c r="L97" s="416"/>
      <c r="M97" s="417"/>
      <c r="N97" s="418"/>
      <c r="P97" s="798"/>
      <c r="Q97" s="798"/>
      <c r="R97" s="805"/>
      <c r="S97" s="819"/>
      <c r="T97" s="819"/>
      <c r="U97" s="820"/>
      <c r="V97" s="820"/>
      <c r="W97" s="820"/>
    </row>
    <row r="98" spans="1:23" x14ac:dyDescent="0.2">
      <c r="A98" s="466">
        <v>11105</v>
      </c>
      <c r="B98" s="410" t="s">
        <v>402</v>
      </c>
      <c r="C98" s="401">
        <f t="shared" si="19"/>
        <v>0</v>
      </c>
      <c r="D98" s="401">
        <f t="shared" si="19"/>
        <v>250</v>
      </c>
      <c r="E98" s="401">
        <f t="shared" si="19"/>
        <v>250</v>
      </c>
      <c r="F98" s="467"/>
      <c r="G98" s="468"/>
      <c r="H98" s="469"/>
      <c r="I98" s="401"/>
      <c r="J98" s="402">
        <v>250</v>
      </c>
      <c r="K98" s="444">
        <v>250</v>
      </c>
      <c r="L98" s="416"/>
      <c r="M98" s="417"/>
      <c r="N98" s="418"/>
      <c r="P98" s="798"/>
      <c r="Q98" s="798"/>
      <c r="R98" s="805"/>
      <c r="S98" s="819"/>
      <c r="T98" s="819"/>
      <c r="U98" s="820"/>
      <c r="V98" s="820"/>
      <c r="W98" s="820"/>
    </row>
    <row r="99" spans="1:23" x14ac:dyDescent="0.2">
      <c r="A99" s="466">
        <v>11105</v>
      </c>
      <c r="B99" s="410" t="s">
        <v>403</v>
      </c>
      <c r="C99" s="401">
        <f t="shared" si="19"/>
        <v>0</v>
      </c>
      <c r="D99" s="401">
        <f t="shared" si="19"/>
        <v>350</v>
      </c>
      <c r="E99" s="401">
        <f t="shared" si="19"/>
        <v>350</v>
      </c>
      <c r="F99" s="467"/>
      <c r="G99" s="468"/>
      <c r="H99" s="469"/>
      <c r="I99" s="401"/>
      <c r="J99" s="402">
        <v>350</v>
      </c>
      <c r="K99" s="444">
        <v>350</v>
      </c>
      <c r="L99" s="416"/>
      <c r="M99" s="417"/>
      <c r="N99" s="418"/>
      <c r="P99" s="798"/>
      <c r="Q99" s="798"/>
      <c r="R99" s="805"/>
      <c r="S99" s="819"/>
      <c r="T99" s="819"/>
      <c r="U99" s="820"/>
      <c r="V99" s="820"/>
      <c r="W99" s="820"/>
    </row>
    <row r="100" spans="1:23" x14ac:dyDescent="0.2">
      <c r="A100" s="466">
        <v>11105</v>
      </c>
      <c r="B100" s="410" t="s">
        <v>404</v>
      </c>
      <c r="C100" s="401">
        <f t="shared" si="19"/>
        <v>0</v>
      </c>
      <c r="D100" s="401">
        <f t="shared" si="19"/>
        <v>100</v>
      </c>
      <c r="E100" s="401">
        <f t="shared" si="19"/>
        <v>100</v>
      </c>
      <c r="F100" s="467"/>
      <c r="G100" s="468"/>
      <c r="H100" s="469"/>
      <c r="I100" s="401"/>
      <c r="J100" s="402">
        <v>100</v>
      </c>
      <c r="K100" s="444">
        <v>100</v>
      </c>
      <c r="L100" s="416"/>
      <c r="M100" s="417"/>
      <c r="N100" s="418"/>
      <c r="P100" s="798"/>
      <c r="Q100" s="798"/>
      <c r="R100" s="805"/>
      <c r="S100" s="819"/>
      <c r="T100" s="819"/>
      <c r="U100" s="820"/>
      <c r="V100" s="820"/>
      <c r="W100" s="820"/>
    </row>
    <row r="101" spans="1:23" x14ac:dyDescent="0.2">
      <c r="A101" s="466">
        <v>11105</v>
      </c>
      <c r="B101" s="410" t="s">
        <v>405</v>
      </c>
      <c r="C101" s="401">
        <f t="shared" si="19"/>
        <v>0</v>
      </c>
      <c r="D101" s="401">
        <f t="shared" si="19"/>
        <v>200</v>
      </c>
      <c r="E101" s="401">
        <f t="shared" si="19"/>
        <v>200</v>
      </c>
      <c r="F101" s="467"/>
      <c r="G101" s="468"/>
      <c r="H101" s="469"/>
      <c r="I101" s="401"/>
      <c r="J101" s="402">
        <v>200</v>
      </c>
      <c r="K101" s="444">
        <v>200</v>
      </c>
      <c r="L101" s="416"/>
      <c r="M101" s="417"/>
      <c r="N101" s="418"/>
      <c r="P101" s="798"/>
      <c r="Q101" s="798"/>
      <c r="R101" s="805"/>
      <c r="S101" s="819"/>
      <c r="T101" s="819"/>
      <c r="U101" s="820"/>
      <c r="V101" s="820"/>
      <c r="W101" s="820"/>
    </row>
    <row r="102" spans="1:23" x14ac:dyDescent="0.2">
      <c r="A102" s="466">
        <v>11105</v>
      </c>
      <c r="B102" s="410" t="s">
        <v>406</v>
      </c>
      <c r="C102" s="401">
        <f t="shared" si="19"/>
        <v>0</v>
      </c>
      <c r="D102" s="401">
        <f t="shared" si="19"/>
        <v>330</v>
      </c>
      <c r="E102" s="401">
        <f t="shared" si="19"/>
        <v>330</v>
      </c>
      <c r="F102" s="467"/>
      <c r="G102" s="468"/>
      <c r="H102" s="469"/>
      <c r="I102" s="401"/>
      <c r="J102" s="402">
        <v>330</v>
      </c>
      <c r="K102" s="444">
        <v>330</v>
      </c>
      <c r="L102" s="416"/>
      <c r="M102" s="417"/>
      <c r="N102" s="418"/>
      <c r="P102" s="798"/>
      <c r="Q102" s="798"/>
      <c r="R102" s="805"/>
      <c r="S102" s="819"/>
      <c r="T102" s="819"/>
      <c r="U102" s="820"/>
      <c r="V102" s="820"/>
      <c r="W102" s="820"/>
    </row>
    <row r="103" spans="1:23" x14ac:dyDescent="0.2">
      <c r="A103" s="466">
        <v>11105</v>
      </c>
      <c r="B103" s="410" t="s">
        <v>407</v>
      </c>
      <c r="C103" s="401">
        <f t="shared" si="19"/>
        <v>0</v>
      </c>
      <c r="D103" s="401">
        <f t="shared" si="19"/>
        <v>800</v>
      </c>
      <c r="E103" s="401">
        <f t="shared" si="19"/>
        <v>800</v>
      </c>
      <c r="F103" s="467"/>
      <c r="G103" s="468"/>
      <c r="H103" s="469"/>
      <c r="I103" s="401"/>
      <c r="J103" s="402">
        <v>800</v>
      </c>
      <c r="K103" s="444">
        <v>800</v>
      </c>
      <c r="L103" s="416"/>
      <c r="M103" s="417"/>
      <c r="N103" s="418"/>
      <c r="P103" s="798"/>
      <c r="Q103" s="798"/>
      <c r="R103" s="805"/>
      <c r="S103" s="819"/>
      <c r="T103" s="819"/>
      <c r="U103" s="820"/>
      <c r="V103" s="820"/>
      <c r="W103" s="820"/>
    </row>
    <row r="104" spans="1:23" x14ac:dyDescent="0.2">
      <c r="A104" s="466">
        <v>11105</v>
      </c>
      <c r="B104" s="410" t="s">
        <v>283</v>
      </c>
      <c r="C104" s="401">
        <f t="shared" si="19"/>
        <v>0</v>
      </c>
      <c r="D104" s="401">
        <f t="shared" si="19"/>
        <v>1000</v>
      </c>
      <c r="E104" s="401">
        <f t="shared" si="19"/>
        <v>1000</v>
      </c>
      <c r="F104" s="467"/>
      <c r="G104" s="468"/>
      <c r="H104" s="469"/>
      <c r="I104" s="401"/>
      <c r="J104" s="402">
        <v>1000</v>
      </c>
      <c r="K104" s="444">
        <v>1000</v>
      </c>
      <c r="L104" s="416"/>
      <c r="M104" s="417"/>
      <c r="N104" s="418"/>
      <c r="P104" s="798"/>
      <c r="Q104" s="798"/>
      <c r="R104" s="805"/>
      <c r="S104" s="819"/>
      <c r="T104" s="819"/>
      <c r="U104" s="820"/>
      <c r="V104" s="820"/>
      <c r="W104" s="820"/>
    </row>
    <row r="105" spans="1:23" x14ac:dyDescent="0.2">
      <c r="A105" s="466">
        <v>11105</v>
      </c>
      <c r="B105" s="410" t="s">
        <v>408</v>
      </c>
      <c r="C105" s="401">
        <f t="shared" si="19"/>
        <v>0</v>
      </c>
      <c r="D105" s="401">
        <f t="shared" si="19"/>
        <v>830</v>
      </c>
      <c r="E105" s="401">
        <f t="shared" si="19"/>
        <v>830</v>
      </c>
      <c r="F105" s="467"/>
      <c r="G105" s="468"/>
      <c r="H105" s="469"/>
      <c r="I105" s="401"/>
      <c r="J105" s="402">
        <v>830</v>
      </c>
      <c r="K105" s="444">
        <v>830</v>
      </c>
      <c r="L105" s="416"/>
      <c r="M105" s="417"/>
      <c r="N105" s="418"/>
      <c r="P105" s="798"/>
      <c r="Q105" s="798"/>
      <c r="R105" s="805"/>
      <c r="S105" s="819"/>
      <c r="T105" s="819"/>
      <c r="U105" s="820"/>
      <c r="V105" s="820"/>
      <c r="W105" s="820"/>
    </row>
    <row r="106" spans="1:23" x14ac:dyDescent="0.2">
      <c r="A106" s="466">
        <v>11105</v>
      </c>
      <c r="B106" s="410" t="s">
        <v>409</v>
      </c>
      <c r="C106" s="401">
        <f t="shared" si="19"/>
        <v>0</v>
      </c>
      <c r="D106" s="401">
        <f t="shared" si="19"/>
        <v>1000</v>
      </c>
      <c r="E106" s="401">
        <f t="shared" si="19"/>
        <v>1000</v>
      </c>
      <c r="F106" s="467"/>
      <c r="G106" s="468"/>
      <c r="H106" s="469"/>
      <c r="I106" s="401"/>
      <c r="J106" s="402">
        <v>1000</v>
      </c>
      <c r="K106" s="444">
        <v>1000</v>
      </c>
      <c r="L106" s="416"/>
      <c r="M106" s="417"/>
      <c r="N106" s="418"/>
      <c r="P106" s="798"/>
      <c r="Q106" s="798"/>
      <c r="R106" s="805"/>
      <c r="S106" s="819"/>
      <c r="T106" s="819"/>
      <c r="U106" s="820"/>
      <c r="V106" s="820"/>
      <c r="W106" s="820"/>
    </row>
    <row r="107" spans="1:23" x14ac:dyDescent="0.2">
      <c r="A107" s="466">
        <v>11105</v>
      </c>
      <c r="B107" s="410" t="s">
        <v>410</v>
      </c>
      <c r="C107" s="401">
        <f t="shared" si="19"/>
        <v>0</v>
      </c>
      <c r="D107" s="401">
        <f t="shared" si="19"/>
        <v>100</v>
      </c>
      <c r="E107" s="401">
        <f t="shared" si="19"/>
        <v>100</v>
      </c>
      <c r="F107" s="467"/>
      <c r="G107" s="468"/>
      <c r="H107" s="469"/>
      <c r="I107" s="401"/>
      <c r="J107" s="402">
        <v>100</v>
      </c>
      <c r="K107" s="444">
        <v>100</v>
      </c>
      <c r="L107" s="416"/>
      <c r="M107" s="417"/>
      <c r="N107" s="418"/>
      <c r="P107" s="798"/>
      <c r="Q107" s="798"/>
      <c r="R107" s="805"/>
      <c r="S107" s="819"/>
      <c r="T107" s="819"/>
      <c r="U107" s="820"/>
      <c r="V107" s="820"/>
      <c r="W107" s="820"/>
    </row>
    <row r="108" spans="1:23" x14ac:dyDescent="0.2">
      <c r="A108" s="466">
        <v>11105</v>
      </c>
      <c r="B108" s="410" t="s">
        <v>411</v>
      </c>
      <c r="C108" s="401">
        <f t="shared" si="19"/>
        <v>0</v>
      </c>
      <c r="D108" s="401">
        <f t="shared" si="19"/>
        <v>200</v>
      </c>
      <c r="E108" s="401">
        <f t="shared" si="19"/>
        <v>200</v>
      </c>
      <c r="F108" s="467"/>
      <c r="G108" s="468"/>
      <c r="H108" s="469"/>
      <c r="I108" s="401"/>
      <c r="J108" s="402">
        <v>200</v>
      </c>
      <c r="K108" s="444">
        <v>200</v>
      </c>
      <c r="L108" s="416"/>
      <c r="M108" s="417"/>
      <c r="N108" s="418"/>
      <c r="P108" s="798"/>
      <c r="Q108" s="798"/>
      <c r="R108" s="805"/>
      <c r="S108" s="819"/>
      <c r="T108" s="819"/>
      <c r="U108" s="820"/>
      <c r="V108" s="820"/>
      <c r="W108" s="820"/>
    </row>
    <row r="109" spans="1:23" x14ac:dyDescent="0.2">
      <c r="A109" s="466">
        <v>11105</v>
      </c>
      <c r="B109" s="410" t="s">
        <v>412</v>
      </c>
      <c r="C109" s="401">
        <f t="shared" si="19"/>
        <v>0</v>
      </c>
      <c r="D109" s="401">
        <f t="shared" si="19"/>
        <v>150</v>
      </c>
      <c r="E109" s="401">
        <f t="shared" si="19"/>
        <v>150</v>
      </c>
      <c r="F109" s="467"/>
      <c r="G109" s="468"/>
      <c r="H109" s="469"/>
      <c r="I109" s="401"/>
      <c r="J109" s="402">
        <v>150</v>
      </c>
      <c r="K109" s="444">
        <v>150</v>
      </c>
      <c r="L109" s="416"/>
      <c r="M109" s="417"/>
      <c r="N109" s="418"/>
      <c r="P109" s="798"/>
      <c r="Q109" s="798"/>
      <c r="R109" s="805"/>
      <c r="S109" s="819"/>
      <c r="T109" s="819"/>
      <c r="U109" s="820"/>
      <c r="V109" s="820"/>
      <c r="W109" s="820"/>
    </row>
    <row r="110" spans="1:23" x14ac:dyDescent="0.2">
      <c r="A110" s="466">
        <v>11105</v>
      </c>
      <c r="B110" s="410" t="s">
        <v>413</v>
      </c>
      <c r="C110" s="401">
        <f t="shared" si="19"/>
        <v>0</v>
      </c>
      <c r="D110" s="401">
        <f t="shared" si="19"/>
        <v>600</v>
      </c>
      <c r="E110" s="401">
        <f t="shared" si="19"/>
        <v>600</v>
      </c>
      <c r="F110" s="467"/>
      <c r="G110" s="468"/>
      <c r="H110" s="469"/>
      <c r="I110" s="401"/>
      <c r="J110" s="402">
        <v>600</v>
      </c>
      <c r="K110" s="444">
        <v>600</v>
      </c>
      <c r="L110" s="416"/>
      <c r="M110" s="417"/>
      <c r="N110" s="418"/>
      <c r="P110" s="798"/>
      <c r="Q110" s="798"/>
      <c r="R110" s="805"/>
      <c r="S110" s="819"/>
      <c r="T110" s="819"/>
      <c r="U110" s="820"/>
      <c r="V110" s="820"/>
      <c r="W110" s="820"/>
    </row>
    <row r="111" spans="1:23" x14ac:dyDescent="0.2">
      <c r="A111" s="466">
        <v>11105</v>
      </c>
      <c r="B111" s="410" t="s">
        <v>414</v>
      </c>
      <c r="C111" s="401">
        <f t="shared" si="19"/>
        <v>0</v>
      </c>
      <c r="D111" s="401">
        <f t="shared" si="19"/>
        <v>300</v>
      </c>
      <c r="E111" s="401">
        <f t="shared" si="19"/>
        <v>300</v>
      </c>
      <c r="F111" s="467"/>
      <c r="G111" s="468"/>
      <c r="H111" s="469"/>
      <c r="I111" s="401"/>
      <c r="J111" s="402">
        <v>300</v>
      </c>
      <c r="K111" s="444">
        <v>300</v>
      </c>
      <c r="L111" s="416"/>
      <c r="M111" s="417"/>
      <c r="N111" s="418"/>
      <c r="P111" s="798"/>
      <c r="Q111" s="798"/>
      <c r="R111" s="805"/>
      <c r="S111" s="819"/>
      <c r="T111" s="819"/>
      <c r="U111" s="820"/>
      <c r="V111" s="820"/>
      <c r="W111" s="820"/>
    </row>
    <row r="112" spans="1:23" x14ac:dyDescent="0.2">
      <c r="A112" s="466">
        <v>11105</v>
      </c>
      <c r="B112" s="410" t="s">
        <v>415</v>
      </c>
      <c r="C112" s="401">
        <f t="shared" si="19"/>
        <v>0</v>
      </c>
      <c r="D112" s="401">
        <f t="shared" si="19"/>
        <v>150</v>
      </c>
      <c r="E112" s="401">
        <f t="shared" si="19"/>
        <v>150</v>
      </c>
      <c r="F112" s="467"/>
      <c r="G112" s="468"/>
      <c r="H112" s="469"/>
      <c r="I112" s="401"/>
      <c r="J112" s="402">
        <v>150</v>
      </c>
      <c r="K112" s="444">
        <v>150</v>
      </c>
      <c r="L112" s="416"/>
      <c r="M112" s="417"/>
      <c r="N112" s="418"/>
      <c r="P112" s="798"/>
      <c r="Q112" s="798"/>
      <c r="R112" s="805"/>
      <c r="S112" s="819"/>
      <c r="T112" s="819"/>
      <c r="U112" s="820"/>
      <c r="V112" s="820"/>
      <c r="W112" s="820"/>
    </row>
    <row r="113" spans="1:23" x14ac:dyDescent="0.2">
      <c r="A113" s="466">
        <v>11105</v>
      </c>
      <c r="B113" s="410" t="s">
        <v>416</v>
      </c>
      <c r="C113" s="401">
        <f t="shared" si="19"/>
        <v>0</v>
      </c>
      <c r="D113" s="401">
        <f t="shared" si="19"/>
        <v>730</v>
      </c>
      <c r="E113" s="401">
        <f t="shared" si="19"/>
        <v>730</v>
      </c>
      <c r="F113" s="467"/>
      <c r="G113" s="468"/>
      <c r="H113" s="469"/>
      <c r="I113" s="401"/>
      <c r="J113" s="402">
        <v>730</v>
      </c>
      <c r="K113" s="444">
        <v>730</v>
      </c>
      <c r="L113" s="416"/>
      <c r="M113" s="417"/>
      <c r="N113" s="418"/>
      <c r="P113" s="798"/>
      <c r="Q113" s="798"/>
      <c r="R113" s="805"/>
      <c r="S113" s="819"/>
      <c r="T113" s="819"/>
      <c r="U113" s="820"/>
      <c r="V113" s="820"/>
      <c r="W113" s="820"/>
    </row>
    <row r="114" spans="1:23" x14ac:dyDescent="0.2">
      <c r="A114" s="466">
        <v>11105</v>
      </c>
      <c r="B114" s="410" t="s">
        <v>417</v>
      </c>
      <c r="C114" s="401">
        <f t="shared" si="19"/>
        <v>0</v>
      </c>
      <c r="D114" s="401">
        <f t="shared" si="19"/>
        <v>170</v>
      </c>
      <c r="E114" s="401">
        <f t="shared" si="19"/>
        <v>170</v>
      </c>
      <c r="F114" s="467"/>
      <c r="G114" s="468"/>
      <c r="H114" s="469"/>
      <c r="I114" s="401"/>
      <c r="J114" s="402">
        <v>170</v>
      </c>
      <c r="K114" s="444">
        <v>170</v>
      </c>
      <c r="L114" s="416"/>
      <c r="M114" s="417"/>
      <c r="N114" s="418"/>
      <c r="P114" s="798"/>
      <c r="Q114" s="798"/>
      <c r="R114" s="805"/>
      <c r="S114" s="819"/>
      <c r="T114" s="819"/>
      <c r="U114" s="820"/>
      <c r="V114" s="820"/>
      <c r="W114" s="820"/>
    </row>
    <row r="115" spans="1:23" x14ac:dyDescent="0.2">
      <c r="A115" s="466">
        <v>11105</v>
      </c>
      <c r="B115" s="410" t="s">
        <v>466</v>
      </c>
      <c r="C115" s="401">
        <f t="shared" si="19"/>
        <v>0</v>
      </c>
      <c r="D115" s="401">
        <f t="shared" si="19"/>
        <v>150</v>
      </c>
      <c r="E115" s="401">
        <f t="shared" si="19"/>
        <v>150</v>
      </c>
      <c r="F115" s="467"/>
      <c r="G115" s="468"/>
      <c r="H115" s="469"/>
      <c r="I115" s="401"/>
      <c r="J115" s="402">
        <v>150</v>
      </c>
      <c r="K115" s="444">
        <v>150</v>
      </c>
      <c r="L115" s="416"/>
      <c r="M115" s="417"/>
      <c r="N115" s="418"/>
      <c r="P115" s="798"/>
      <c r="Q115" s="798"/>
      <c r="R115" s="805"/>
      <c r="S115" s="819"/>
      <c r="T115" s="819"/>
      <c r="U115" s="820"/>
      <c r="V115" s="820"/>
      <c r="W115" s="820"/>
    </row>
    <row r="116" spans="1:23" x14ac:dyDescent="0.2">
      <c r="A116" s="466">
        <v>11105</v>
      </c>
      <c r="B116" s="410" t="s">
        <v>418</v>
      </c>
      <c r="C116" s="401">
        <f t="shared" si="19"/>
        <v>0</v>
      </c>
      <c r="D116" s="401">
        <f t="shared" si="19"/>
        <v>50</v>
      </c>
      <c r="E116" s="401">
        <f t="shared" si="19"/>
        <v>50</v>
      </c>
      <c r="F116" s="467"/>
      <c r="G116" s="468"/>
      <c r="H116" s="469"/>
      <c r="I116" s="401"/>
      <c r="J116" s="402">
        <v>50</v>
      </c>
      <c r="K116" s="444">
        <v>50</v>
      </c>
      <c r="L116" s="416"/>
      <c r="M116" s="417"/>
      <c r="N116" s="418"/>
      <c r="P116" s="798"/>
      <c r="Q116" s="798"/>
      <c r="R116" s="805"/>
      <c r="S116" s="819"/>
      <c r="T116" s="819"/>
      <c r="U116" s="820"/>
      <c r="V116" s="820"/>
      <c r="W116" s="820"/>
    </row>
    <row r="117" spans="1:23" x14ac:dyDescent="0.2">
      <c r="A117" s="466">
        <v>11105</v>
      </c>
      <c r="B117" s="410" t="s">
        <v>419</v>
      </c>
      <c r="C117" s="401">
        <f t="shared" si="19"/>
        <v>0</v>
      </c>
      <c r="D117" s="401">
        <f t="shared" si="19"/>
        <v>200</v>
      </c>
      <c r="E117" s="401">
        <f t="shared" si="19"/>
        <v>200</v>
      </c>
      <c r="F117" s="467"/>
      <c r="G117" s="468"/>
      <c r="H117" s="469"/>
      <c r="I117" s="401"/>
      <c r="J117" s="402">
        <v>200</v>
      </c>
      <c r="K117" s="444">
        <v>200</v>
      </c>
      <c r="L117" s="416"/>
      <c r="M117" s="417"/>
      <c r="N117" s="418"/>
      <c r="P117" s="798"/>
      <c r="Q117" s="798"/>
      <c r="R117" s="805"/>
      <c r="S117" s="819"/>
      <c r="T117" s="819"/>
      <c r="U117" s="820"/>
      <c r="V117" s="820"/>
      <c r="W117" s="820"/>
    </row>
    <row r="118" spans="1:23" x14ac:dyDescent="0.2">
      <c r="A118" s="466">
        <v>11105</v>
      </c>
      <c r="B118" s="410" t="s">
        <v>420</v>
      </c>
      <c r="C118" s="401">
        <f t="shared" ref="C118:E134" si="20">F118+I118+L118</f>
        <v>0</v>
      </c>
      <c r="D118" s="401">
        <f t="shared" si="20"/>
        <v>600</v>
      </c>
      <c r="E118" s="401">
        <f t="shared" si="20"/>
        <v>600</v>
      </c>
      <c r="F118" s="467"/>
      <c r="G118" s="468"/>
      <c r="H118" s="469"/>
      <c r="I118" s="401"/>
      <c r="J118" s="402">
        <v>600</v>
      </c>
      <c r="K118" s="444">
        <v>600</v>
      </c>
      <c r="L118" s="416"/>
      <c r="M118" s="417"/>
      <c r="N118" s="418"/>
      <c r="P118" s="798"/>
      <c r="Q118" s="798"/>
      <c r="R118" s="805"/>
      <c r="S118" s="819"/>
      <c r="T118" s="819"/>
      <c r="U118" s="820"/>
      <c r="V118" s="820"/>
      <c r="W118" s="820"/>
    </row>
    <row r="119" spans="1:23" x14ac:dyDescent="0.2">
      <c r="A119" s="466">
        <v>11105</v>
      </c>
      <c r="B119" s="410" t="s">
        <v>421</v>
      </c>
      <c r="C119" s="401">
        <f t="shared" si="20"/>
        <v>0</v>
      </c>
      <c r="D119" s="401">
        <f t="shared" si="20"/>
        <v>600</v>
      </c>
      <c r="E119" s="401">
        <f t="shared" si="20"/>
        <v>600</v>
      </c>
      <c r="F119" s="467"/>
      <c r="G119" s="468"/>
      <c r="H119" s="469"/>
      <c r="I119" s="401"/>
      <c r="J119" s="402">
        <v>600</v>
      </c>
      <c r="K119" s="444">
        <v>600</v>
      </c>
      <c r="L119" s="416"/>
      <c r="M119" s="417"/>
      <c r="N119" s="418"/>
      <c r="P119" s="798"/>
      <c r="Q119" s="798"/>
      <c r="R119" s="805"/>
      <c r="S119" s="819"/>
      <c r="T119" s="819"/>
      <c r="U119" s="820"/>
      <c r="V119" s="820"/>
      <c r="W119" s="820"/>
    </row>
    <row r="120" spans="1:23" x14ac:dyDescent="0.2">
      <c r="A120" s="466">
        <v>11105</v>
      </c>
      <c r="B120" s="410" t="s">
        <v>422</v>
      </c>
      <c r="C120" s="401">
        <f t="shared" si="20"/>
        <v>0</v>
      </c>
      <c r="D120" s="401">
        <f t="shared" si="20"/>
        <v>75</v>
      </c>
      <c r="E120" s="401">
        <f t="shared" si="20"/>
        <v>75</v>
      </c>
      <c r="F120" s="467"/>
      <c r="G120" s="468"/>
      <c r="H120" s="469"/>
      <c r="I120" s="401"/>
      <c r="J120" s="402">
        <v>75</v>
      </c>
      <c r="K120" s="444">
        <v>75</v>
      </c>
      <c r="L120" s="416"/>
      <c r="M120" s="417"/>
      <c r="N120" s="418"/>
      <c r="P120" s="798"/>
      <c r="Q120" s="798"/>
      <c r="R120" s="805"/>
      <c r="S120" s="819"/>
      <c r="T120" s="819"/>
      <c r="U120" s="820"/>
      <c r="V120" s="820"/>
      <c r="W120" s="820"/>
    </row>
    <row r="121" spans="1:23" x14ac:dyDescent="0.2">
      <c r="A121" s="466">
        <v>11105</v>
      </c>
      <c r="B121" s="410" t="s">
        <v>384</v>
      </c>
      <c r="C121" s="401">
        <f t="shared" si="20"/>
        <v>0</v>
      </c>
      <c r="D121" s="401">
        <f t="shared" si="20"/>
        <v>300</v>
      </c>
      <c r="E121" s="401">
        <f t="shared" si="20"/>
        <v>300</v>
      </c>
      <c r="F121" s="467"/>
      <c r="G121" s="468"/>
      <c r="H121" s="469"/>
      <c r="I121" s="401"/>
      <c r="J121" s="402">
        <v>300</v>
      </c>
      <c r="K121" s="444">
        <v>300</v>
      </c>
      <c r="L121" s="416"/>
      <c r="M121" s="417"/>
      <c r="N121" s="418"/>
      <c r="P121" s="798"/>
      <c r="Q121" s="798"/>
      <c r="R121" s="805"/>
      <c r="S121" s="819"/>
      <c r="T121" s="819"/>
      <c r="U121" s="820"/>
      <c r="V121" s="820"/>
      <c r="W121" s="820"/>
    </row>
    <row r="122" spans="1:23" x14ac:dyDescent="0.2">
      <c r="A122" s="466">
        <v>11105</v>
      </c>
      <c r="B122" s="410" t="s">
        <v>641</v>
      </c>
      <c r="C122" s="401">
        <f t="shared" ref="C122" si="21">F122+I122+L122</f>
        <v>0</v>
      </c>
      <c r="D122" s="401">
        <f t="shared" ref="D122" si="22">G122+J122+M122</f>
        <v>0</v>
      </c>
      <c r="E122" s="401">
        <f t="shared" ref="E122" si="23">H122+K122+N122</f>
        <v>60</v>
      </c>
      <c r="F122" s="467"/>
      <c r="G122" s="468"/>
      <c r="H122" s="469"/>
      <c r="I122" s="401"/>
      <c r="J122" s="402"/>
      <c r="K122" s="444">
        <v>60</v>
      </c>
      <c r="L122" s="416"/>
      <c r="M122" s="417"/>
      <c r="N122" s="418"/>
      <c r="P122" s="798"/>
      <c r="Q122" s="798"/>
      <c r="R122" s="805"/>
      <c r="S122" s="819"/>
      <c r="T122" s="819"/>
      <c r="U122" s="820"/>
      <c r="V122" s="820"/>
      <c r="W122" s="820"/>
    </row>
    <row r="123" spans="1:23" x14ac:dyDescent="0.2">
      <c r="A123" s="466">
        <v>11105</v>
      </c>
      <c r="B123" s="410" t="s">
        <v>423</v>
      </c>
      <c r="C123" s="401">
        <f t="shared" si="20"/>
        <v>54600</v>
      </c>
      <c r="D123" s="401">
        <f t="shared" si="20"/>
        <v>54600</v>
      </c>
      <c r="E123" s="401">
        <f t="shared" si="20"/>
        <v>54600</v>
      </c>
      <c r="F123" s="411"/>
      <c r="G123" s="360"/>
      <c r="H123" s="415"/>
      <c r="I123" s="411">
        <v>54600</v>
      </c>
      <c r="J123" s="360">
        <v>54600</v>
      </c>
      <c r="K123" s="415">
        <v>54600</v>
      </c>
      <c r="L123" s="416"/>
      <c r="M123" s="417"/>
      <c r="N123" s="418"/>
      <c r="P123" s="798" t="s">
        <v>196</v>
      </c>
      <c r="Q123" s="798" t="s">
        <v>284</v>
      </c>
      <c r="R123" s="805"/>
      <c r="S123" s="806"/>
      <c r="T123" s="799">
        <v>960000</v>
      </c>
      <c r="U123" s="820">
        <f t="shared" ref="U123:U125" si="24">SUM(R123/1000)</f>
        <v>0</v>
      </c>
      <c r="V123" s="820">
        <f t="shared" ref="V123:W125" si="25">SUM(S123/1000)</f>
        <v>0</v>
      </c>
      <c r="W123" s="820">
        <f t="shared" si="25"/>
        <v>960</v>
      </c>
    </row>
    <row r="124" spans="1:23" x14ac:dyDescent="0.2">
      <c r="A124" s="466">
        <v>11105</v>
      </c>
      <c r="B124" s="410" t="s">
        <v>285</v>
      </c>
      <c r="C124" s="401">
        <f t="shared" si="20"/>
        <v>35399</v>
      </c>
      <c r="D124" s="401">
        <f t="shared" si="20"/>
        <v>35399</v>
      </c>
      <c r="E124" s="401">
        <f t="shared" si="20"/>
        <v>35399</v>
      </c>
      <c r="F124" s="411"/>
      <c r="G124" s="360"/>
      <c r="H124" s="415"/>
      <c r="I124" s="411">
        <v>35399</v>
      </c>
      <c r="J124" s="360">
        <v>35399</v>
      </c>
      <c r="K124" s="415">
        <v>35399</v>
      </c>
      <c r="L124" s="416"/>
      <c r="M124" s="417"/>
      <c r="N124" s="418"/>
      <c r="P124" s="798" t="s">
        <v>196</v>
      </c>
      <c r="Q124" s="798" t="s">
        <v>286</v>
      </c>
      <c r="R124" s="805"/>
      <c r="S124" s="806"/>
      <c r="T124" s="799">
        <v>585000</v>
      </c>
      <c r="U124" s="820">
        <f t="shared" si="24"/>
        <v>0</v>
      </c>
      <c r="V124" s="820">
        <f t="shared" si="25"/>
        <v>0</v>
      </c>
      <c r="W124" s="820">
        <f t="shared" si="25"/>
        <v>585</v>
      </c>
    </row>
    <row r="125" spans="1:23" x14ac:dyDescent="0.2">
      <c r="A125" s="466">
        <v>11105</v>
      </c>
      <c r="B125" s="410" t="s">
        <v>287</v>
      </c>
      <c r="C125" s="401">
        <f t="shared" si="20"/>
        <v>12300</v>
      </c>
      <c r="D125" s="401">
        <f t="shared" si="20"/>
        <v>12300</v>
      </c>
      <c r="E125" s="401">
        <f t="shared" si="20"/>
        <v>12300</v>
      </c>
      <c r="F125" s="411"/>
      <c r="G125" s="360"/>
      <c r="H125" s="415"/>
      <c r="I125" s="411">
        <v>12300</v>
      </c>
      <c r="J125" s="360">
        <v>12300</v>
      </c>
      <c r="K125" s="415">
        <v>12300</v>
      </c>
      <c r="L125" s="416"/>
      <c r="M125" s="417"/>
      <c r="N125" s="418"/>
      <c r="P125" s="798" t="s">
        <v>196</v>
      </c>
      <c r="Q125" s="798" t="s">
        <v>288</v>
      </c>
      <c r="R125" s="805"/>
      <c r="S125" s="806"/>
      <c r="T125" s="799">
        <f>382383-130000</f>
        <v>252383</v>
      </c>
      <c r="U125" s="820">
        <f t="shared" si="24"/>
        <v>0</v>
      </c>
      <c r="V125" s="820">
        <f t="shared" si="25"/>
        <v>0</v>
      </c>
      <c r="W125" s="820">
        <f t="shared" si="25"/>
        <v>252.38300000000001</v>
      </c>
    </row>
    <row r="126" spans="1:23" x14ac:dyDescent="0.2">
      <c r="A126" s="466">
        <v>11105</v>
      </c>
      <c r="B126" s="410" t="s">
        <v>424</v>
      </c>
      <c r="C126" s="401">
        <f t="shared" si="20"/>
        <v>0</v>
      </c>
      <c r="D126" s="401">
        <f t="shared" si="20"/>
        <v>150</v>
      </c>
      <c r="E126" s="401">
        <f t="shared" si="20"/>
        <v>150</v>
      </c>
      <c r="F126" s="411"/>
      <c r="G126" s="360"/>
      <c r="H126" s="415"/>
      <c r="I126" s="411"/>
      <c r="J126" s="360">
        <v>150</v>
      </c>
      <c r="K126" s="415">
        <v>150</v>
      </c>
      <c r="L126" s="416"/>
      <c r="M126" s="417"/>
      <c r="N126" s="418"/>
      <c r="P126" s="798"/>
      <c r="Q126" s="798"/>
      <c r="R126" s="805"/>
      <c r="S126" s="799"/>
      <c r="T126" s="819"/>
      <c r="U126" s="820"/>
      <c r="V126" s="820"/>
      <c r="W126" s="820"/>
    </row>
    <row r="127" spans="1:23" x14ac:dyDescent="0.2">
      <c r="A127" s="466">
        <v>11105</v>
      </c>
      <c r="B127" s="410" t="s">
        <v>374</v>
      </c>
      <c r="C127" s="401">
        <f t="shared" si="20"/>
        <v>0</v>
      </c>
      <c r="D127" s="401">
        <f t="shared" si="20"/>
        <v>400</v>
      </c>
      <c r="E127" s="401">
        <f t="shared" si="20"/>
        <v>400</v>
      </c>
      <c r="F127" s="411"/>
      <c r="G127" s="360"/>
      <c r="H127" s="415"/>
      <c r="I127" s="411"/>
      <c r="J127" s="360">
        <v>400</v>
      </c>
      <c r="K127" s="415">
        <v>400</v>
      </c>
      <c r="L127" s="416"/>
      <c r="M127" s="417"/>
      <c r="N127" s="418"/>
      <c r="P127" s="798"/>
      <c r="Q127" s="798"/>
      <c r="R127" s="805"/>
      <c r="S127" s="799"/>
      <c r="T127" s="819"/>
      <c r="U127" s="820"/>
      <c r="V127" s="820"/>
      <c r="W127" s="820"/>
    </row>
    <row r="128" spans="1:23" x14ac:dyDescent="0.2">
      <c r="A128" s="466">
        <v>11105</v>
      </c>
      <c r="B128" s="410" t="s">
        <v>425</v>
      </c>
      <c r="C128" s="401">
        <f t="shared" si="20"/>
        <v>0</v>
      </c>
      <c r="D128" s="401">
        <f t="shared" si="20"/>
        <v>300</v>
      </c>
      <c r="E128" s="401">
        <f t="shared" si="20"/>
        <v>300</v>
      </c>
      <c r="F128" s="411"/>
      <c r="G128" s="360"/>
      <c r="H128" s="415"/>
      <c r="I128" s="411"/>
      <c r="J128" s="360">
        <v>300</v>
      </c>
      <c r="K128" s="415">
        <v>300</v>
      </c>
      <c r="L128" s="416"/>
      <c r="M128" s="417"/>
      <c r="N128" s="418"/>
      <c r="P128" s="798"/>
      <c r="Q128" s="798"/>
      <c r="R128" s="805"/>
      <c r="S128" s="799"/>
      <c r="T128" s="819"/>
      <c r="U128" s="820"/>
      <c r="V128" s="820"/>
      <c r="W128" s="820"/>
    </row>
    <row r="129" spans="1:23" x14ac:dyDescent="0.2">
      <c r="A129" s="466">
        <v>11105</v>
      </c>
      <c r="B129" s="410" t="s">
        <v>426</v>
      </c>
      <c r="C129" s="401">
        <f t="shared" si="20"/>
        <v>0</v>
      </c>
      <c r="D129" s="401">
        <f t="shared" si="20"/>
        <v>300</v>
      </c>
      <c r="E129" s="401">
        <f t="shared" si="20"/>
        <v>300</v>
      </c>
      <c r="F129" s="411"/>
      <c r="G129" s="360"/>
      <c r="H129" s="415"/>
      <c r="I129" s="411"/>
      <c r="J129" s="360">
        <v>300</v>
      </c>
      <c r="K129" s="415">
        <v>300</v>
      </c>
      <c r="L129" s="416"/>
      <c r="M129" s="417"/>
      <c r="N129" s="418"/>
      <c r="P129" s="798"/>
      <c r="Q129" s="798"/>
      <c r="R129" s="805"/>
      <c r="S129" s="799"/>
      <c r="T129" s="819"/>
      <c r="U129" s="820"/>
      <c r="V129" s="820"/>
      <c r="W129" s="820"/>
    </row>
    <row r="130" spans="1:23" x14ac:dyDescent="0.2">
      <c r="A130" s="466">
        <v>11105</v>
      </c>
      <c r="B130" s="410" t="s">
        <v>427</v>
      </c>
      <c r="C130" s="401">
        <f t="shared" si="20"/>
        <v>0</v>
      </c>
      <c r="D130" s="401">
        <f t="shared" si="20"/>
        <v>150</v>
      </c>
      <c r="E130" s="401">
        <f t="shared" si="20"/>
        <v>150</v>
      </c>
      <c r="F130" s="411"/>
      <c r="G130" s="360"/>
      <c r="H130" s="415"/>
      <c r="I130" s="411"/>
      <c r="J130" s="360">
        <v>150</v>
      </c>
      <c r="K130" s="415">
        <v>150</v>
      </c>
      <c r="L130" s="416"/>
      <c r="M130" s="417"/>
      <c r="N130" s="418"/>
      <c r="P130" s="798"/>
      <c r="Q130" s="798"/>
      <c r="R130" s="805"/>
      <c r="S130" s="799"/>
      <c r="T130" s="819"/>
      <c r="U130" s="820"/>
      <c r="V130" s="820"/>
      <c r="W130" s="820"/>
    </row>
    <row r="131" spans="1:23" x14ac:dyDescent="0.2">
      <c r="A131" s="466">
        <v>11105</v>
      </c>
      <c r="B131" s="410" t="s">
        <v>378</v>
      </c>
      <c r="C131" s="401">
        <f t="shared" si="20"/>
        <v>0</v>
      </c>
      <c r="D131" s="401">
        <f t="shared" si="20"/>
        <v>100</v>
      </c>
      <c r="E131" s="401">
        <f t="shared" si="20"/>
        <v>100</v>
      </c>
      <c r="F131" s="411"/>
      <c r="G131" s="360"/>
      <c r="H131" s="415"/>
      <c r="I131" s="411"/>
      <c r="J131" s="360">
        <v>100</v>
      </c>
      <c r="K131" s="415">
        <v>100</v>
      </c>
      <c r="L131" s="416"/>
      <c r="M131" s="417"/>
      <c r="N131" s="418"/>
      <c r="P131" s="798"/>
      <c r="Q131" s="798"/>
      <c r="R131" s="805"/>
      <c r="S131" s="799"/>
      <c r="T131" s="819"/>
      <c r="U131" s="820"/>
      <c r="V131" s="820"/>
      <c r="W131" s="820"/>
    </row>
    <row r="132" spans="1:23" x14ac:dyDescent="0.2">
      <c r="A132" s="466">
        <v>11105</v>
      </c>
      <c r="B132" s="410" t="s">
        <v>428</v>
      </c>
      <c r="C132" s="401">
        <f t="shared" si="20"/>
        <v>0</v>
      </c>
      <c r="D132" s="401">
        <f t="shared" si="20"/>
        <v>100</v>
      </c>
      <c r="E132" s="401">
        <f t="shared" si="20"/>
        <v>100</v>
      </c>
      <c r="F132" s="411"/>
      <c r="G132" s="360"/>
      <c r="H132" s="415"/>
      <c r="I132" s="411"/>
      <c r="J132" s="360">
        <v>100</v>
      </c>
      <c r="K132" s="415">
        <v>100</v>
      </c>
      <c r="L132" s="416"/>
      <c r="M132" s="417"/>
      <c r="N132" s="418"/>
      <c r="P132" s="798"/>
      <c r="Q132" s="798"/>
      <c r="R132" s="805"/>
      <c r="S132" s="799"/>
      <c r="T132" s="819"/>
      <c r="U132" s="820"/>
      <c r="V132" s="820"/>
      <c r="W132" s="820"/>
    </row>
    <row r="133" spans="1:23" x14ac:dyDescent="0.2">
      <c r="A133" s="466">
        <v>11105</v>
      </c>
      <c r="B133" s="410" t="s">
        <v>429</v>
      </c>
      <c r="C133" s="401">
        <f t="shared" si="20"/>
        <v>0</v>
      </c>
      <c r="D133" s="401">
        <f t="shared" si="20"/>
        <v>25</v>
      </c>
      <c r="E133" s="401">
        <f t="shared" si="20"/>
        <v>25</v>
      </c>
      <c r="F133" s="411"/>
      <c r="G133" s="360"/>
      <c r="H133" s="415"/>
      <c r="I133" s="411"/>
      <c r="J133" s="360">
        <v>25</v>
      </c>
      <c r="K133" s="415">
        <v>25</v>
      </c>
      <c r="L133" s="416"/>
      <c r="M133" s="417"/>
      <c r="N133" s="418"/>
      <c r="P133" s="798"/>
      <c r="Q133" s="798"/>
      <c r="R133" s="805"/>
      <c r="S133" s="799"/>
      <c r="T133" s="819"/>
      <c r="U133" s="820"/>
      <c r="V133" s="820"/>
      <c r="W133" s="820"/>
    </row>
    <row r="134" spans="1:23" x14ac:dyDescent="0.2">
      <c r="A134" s="425" t="s">
        <v>294</v>
      </c>
      <c r="B134" s="410" t="s">
        <v>430</v>
      </c>
      <c r="C134" s="401">
        <f t="shared" si="20"/>
        <v>0</v>
      </c>
      <c r="D134" s="401">
        <f t="shared" si="20"/>
        <v>960</v>
      </c>
      <c r="E134" s="401">
        <f t="shared" si="20"/>
        <v>960</v>
      </c>
      <c r="F134" s="411"/>
      <c r="G134" s="360"/>
      <c r="H134" s="415"/>
      <c r="I134" s="411"/>
      <c r="J134" s="360">
        <v>960</v>
      </c>
      <c r="K134" s="415">
        <v>960</v>
      </c>
      <c r="L134" s="416"/>
      <c r="M134" s="417"/>
      <c r="N134" s="418"/>
      <c r="P134" s="798" t="s">
        <v>171</v>
      </c>
      <c r="Q134" s="798" t="s">
        <v>295</v>
      </c>
      <c r="R134" s="805">
        <v>0</v>
      </c>
      <c r="S134" s="799">
        <v>960000</v>
      </c>
      <c r="T134" s="799">
        <v>960000</v>
      </c>
      <c r="U134" s="820">
        <f t="shared" ref="U134:W134" si="26">SUM(R134/1000)</f>
        <v>0</v>
      </c>
      <c r="V134" s="820">
        <f t="shared" si="26"/>
        <v>960</v>
      </c>
      <c r="W134" s="820">
        <f t="shared" si="26"/>
        <v>960</v>
      </c>
    </row>
    <row r="135" spans="1:23" x14ac:dyDescent="0.2">
      <c r="A135" s="425" t="s">
        <v>294</v>
      </c>
      <c r="B135" s="410" t="s">
        <v>431</v>
      </c>
      <c r="C135" s="401">
        <f t="shared" ref="C135:E145" si="27">F135+I135+L135</f>
        <v>0</v>
      </c>
      <c r="D135" s="401">
        <f t="shared" si="27"/>
        <v>3735</v>
      </c>
      <c r="E135" s="401">
        <f t="shared" si="27"/>
        <v>3735</v>
      </c>
      <c r="F135" s="411"/>
      <c r="G135" s="360"/>
      <c r="H135" s="415"/>
      <c r="I135" s="411"/>
      <c r="J135" s="360">
        <v>3735</v>
      </c>
      <c r="K135" s="415">
        <v>3735</v>
      </c>
      <c r="L135" s="416"/>
      <c r="M135" s="417"/>
      <c r="N135" s="418"/>
      <c r="P135" s="798"/>
      <c r="Q135" s="798"/>
      <c r="R135" s="805"/>
      <c r="S135" s="799"/>
      <c r="T135" s="799"/>
      <c r="U135" s="820"/>
      <c r="V135" s="820"/>
      <c r="W135" s="820"/>
    </row>
    <row r="136" spans="1:23" x14ac:dyDescent="0.2">
      <c r="A136" s="425" t="s">
        <v>294</v>
      </c>
      <c r="B136" s="410" t="s">
        <v>432</v>
      </c>
      <c r="C136" s="401">
        <f t="shared" si="27"/>
        <v>0</v>
      </c>
      <c r="D136" s="401">
        <f t="shared" si="27"/>
        <v>3516</v>
      </c>
      <c r="E136" s="401">
        <f t="shared" si="27"/>
        <v>0</v>
      </c>
      <c r="F136" s="411"/>
      <c r="G136" s="360"/>
      <c r="H136" s="415"/>
      <c r="I136" s="411"/>
      <c r="J136" s="360">
        <v>3516</v>
      </c>
      <c r="K136" s="415">
        <v>0</v>
      </c>
      <c r="L136" s="416"/>
      <c r="M136" s="417"/>
      <c r="N136" s="418"/>
      <c r="P136" s="798"/>
      <c r="Q136" s="798"/>
      <c r="R136" s="805"/>
      <c r="S136" s="799"/>
      <c r="T136" s="799"/>
      <c r="U136" s="820"/>
      <c r="V136" s="820"/>
      <c r="W136" s="820"/>
    </row>
    <row r="137" spans="1:23" x14ac:dyDescent="0.2">
      <c r="A137" s="425" t="s">
        <v>294</v>
      </c>
      <c r="B137" s="410" t="s">
        <v>433</v>
      </c>
      <c r="C137" s="401">
        <f t="shared" si="27"/>
        <v>0</v>
      </c>
      <c r="D137" s="401">
        <f t="shared" si="27"/>
        <v>1276</v>
      </c>
      <c r="E137" s="401">
        <f t="shared" si="27"/>
        <v>0</v>
      </c>
      <c r="F137" s="411"/>
      <c r="G137" s="360"/>
      <c r="H137" s="415"/>
      <c r="I137" s="411"/>
      <c r="J137" s="360">
        <v>1276</v>
      </c>
      <c r="K137" s="415">
        <v>0</v>
      </c>
      <c r="L137" s="416"/>
      <c r="M137" s="417"/>
      <c r="N137" s="418"/>
      <c r="P137" s="798"/>
      <c r="Q137" s="798"/>
      <c r="R137" s="805"/>
      <c r="S137" s="799"/>
      <c r="T137" s="799"/>
      <c r="U137" s="820"/>
      <c r="V137" s="820"/>
      <c r="W137" s="820"/>
    </row>
    <row r="138" spans="1:23" x14ac:dyDescent="0.2">
      <c r="A138" s="425" t="s">
        <v>296</v>
      </c>
      <c r="B138" s="410" t="s">
        <v>434</v>
      </c>
      <c r="C138" s="401">
        <f t="shared" si="27"/>
        <v>0</v>
      </c>
      <c r="D138" s="401">
        <f t="shared" si="27"/>
        <v>164</v>
      </c>
      <c r="E138" s="401">
        <f t="shared" si="27"/>
        <v>0</v>
      </c>
      <c r="F138" s="411"/>
      <c r="G138" s="360"/>
      <c r="H138" s="415"/>
      <c r="I138" s="411"/>
      <c r="J138" s="360">
        <v>164</v>
      </c>
      <c r="K138" s="415">
        <v>0</v>
      </c>
      <c r="L138" s="416"/>
      <c r="M138" s="417"/>
      <c r="N138" s="418"/>
      <c r="P138" s="804"/>
      <c r="Q138" s="804"/>
      <c r="R138" s="779">
        <f t="shared" ref="R138:W138" si="28">SUM(R134:R134)</f>
        <v>0</v>
      </c>
      <c r="S138" s="779">
        <f t="shared" si="28"/>
        <v>960000</v>
      </c>
      <c r="T138" s="779">
        <f t="shared" si="28"/>
        <v>960000</v>
      </c>
      <c r="U138" s="779">
        <f t="shared" si="28"/>
        <v>0</v>
      </c>
      <c r="V138" s="779">
        <f t="shared" si="28"/>
        <v>960</v>
      </c>
      <c r="W138" s="779">
        <f t="shared" si="28"/>
        <v>960</v>
      </c>
    </row>
    <row r="139" spans="1:23" x14ac:dyDescent="0.2">
      <c r="A139" s="425" t="s">
        <v>190</v>
      </c>
      <c r="B139" s="410" t="s">
        <v>434</v>
      </c>
      <c r="C139" s="401">
        <f t="shared" si="27"/>
        <v>0</v>
      </c>
      <c r="D139" s="401">
        <f t="shared" si="27"/>
        <v>6235</v>
      </c>
      <c r="E139" s="401">
        <f t="shared" si="27"/>
        <v>0</v>
      </c>
      <c r="F139" s="411"/>
      <c r="G139" s="360">
        <v>6235</v>
      </c>
      <c r="H139" s="415">
        <v>0</v>
      </c>
      <c r="I139" s="411"/>
      <c r="J139" s="360"/>
      <c r="K139" s="415"/>
      <c r="L139" s="416"/>
      <c r="M139" s="417"/>
      <c r="N139" s="418"/>
      <c r="P139" s="804"/>
      <c r="Q139" s="804"/>
      <c r="R139" s="779"/>
      <c r="S139" s="779"/>
      <c r="T139" s="779"/>
      <c r="U139" s="824"/>
      <c r="V139" s="824"/>
      <c r="W139" s="824"/>
    </row>
    <row r="140" spans="1:23" x14ac:dyDescent="0.2">
      <c r="A140" s="425" t="s">
        <v>190</v>
      </c>
      <c r="B140" s="410" t="s">
        <v>435</v>
      </c>
      <c r="C140" s="401">
        <f t="shared" si="27"/>
        <v>169062</v>
      </c>
      <c r="D140" s="401">
        <f t="shared" si="27"/>
        <v>173573</v>
      </c>
      <c r="E140" s="401">
        <f t="shared" si="27"/>
        <v>172110</v>
      </c>
      <c r="F140" s="411"/>
      <c r="G140" s="360"/>
      <c r="H140" s="415"/>
      <c r="I140" s="411">
        <v>169062</v>
      </c>
      <c r="J140" s="360">
        <v>173573</v>
      </c>
      <c r="K140" s="415">
        <v>172110</v>
      </c>
      <c r="L140" s="416"/>
      <c r="M140" s="417"/>
      <c r="N140" s="418"/>
      <c r="P140" s="804"/>
      <c r="Q140" s="804"/>
      <c r="R140" s="779"/>
      <c r="S140" s="779"/>
      <c r="T140" s="779"/>
      <c r="U140" s="824"/>
      <c r="V140" s="824"/>
      <c r="W140" s="824"/>
    </row>
    <row r="141" spans="1:23" x14ac:dyDescent="0.2">
      <c r="A141" s="425" t="s">
        <v>191</v>
      </c>
      <c r="B141" s="410" t="s">
        <v>436</v>
      </c>
      <c r="C141" s="401">
        <f t="shared" si="27"/>
        <v>782860</v>
      </c>
      <c r="D141" s="401">
        <f t="shared" si="27"/>
        <v>985466</v>
      </c>
      <c r="E141" s="401">
        <f t="shared" si="27"/>
        <v>985466</v>
      </c>
      <c r="F141" s="411">
        <v>580736</v>
      </c>
      <c r="G141" s="360">
        <v>724919</v>
      </c>
      <c r="H141" s="415">
        <v>724919</v>
      </c>
      <c r="I141" s="411">
        <v>202124</v>
      </c>
      <c r="J141" s="360">
        <v>260547</v>
      </c>
      <c r="K141" s="415">
        <v>260547</v>
      </c>
      <c r="L141" s="416"/>
      <c r="M141" s="417"/>
      <c r="N141" s="418"/>
      <c r="P141" s="804"/>
      <c r="Q141" s="804"/>
      <c r="R141" s="779"/>
      <c r="S141" s="779"/>
      <c r="T141" s="779"/>
      <c r="U141" s="824"/>
      <c r="V141" s="824"/>
      <c r="W141" s="824"/>
    </row>
    <row r="142" spans="1:23" x14ac:dyDescent="0.2">
      <c r="A142" s="425" t="s">
        <v>363</v>
      </c>
      <c r="B142" s="410" t="s">
        <v>467</v>
      </c>
      <c r="C142" s="401">
        <f t="shared" si="27"/>
        <v>0</v>
      </c>
      <c r="D142" s="401">
        <f t="shared" si="27"/>
        <v>627</v>
      </c>
      <c r="E142" s="401">
        <f t="shared" si="27"/>
        <v>627</v>
      </c>
      <c r="F142" s="411"/>
      <c r="G142" s="360"/>
      <c r="H142" s="415"/>
      <c r="I142" s="411"/>
      <c r="J142" s="360">
        <v>627</v>
      </c>
      <c r="K142" s="415">
        <v>627</v>
      </c>
      <c r="L142" s="416"/>
      <c r="M142" s="417"/>
      <c r="N142" s="418"/>
      <c r="P142" s="804"/>
      <c r="Q142" s="804"/>
      <c r="R142" s="779"/>
      <c r="S142" s="779"/>
      <c r="T142" s="779"/>
      <c r="U142" s="824"/>
      <c r="V142" s="824"/>
      <c r="W142" s="824"/>
    </row>
    <row r="143" spans="1:23" x14ac:dyDescent="0.2">
      <c r="A143" s="425" t="s">
        <v>437</v>
      </c>
      <c r="B143" s="410" t="s">
        <v>127</v>
      </c>
      <c r="C143" s="401">
        <f t="shared" si="27"/>
        <v>11000</v>
      </c>
      <c r="D143" s="401">
        <f t="shared" si="27"/>
        <v>11000</v>
      </c>
      <c r="E143" s="401">
        <f t="shared" si="27"/>
        <v>5000</v>
      </c>
      <c r="F143" s="411"/>
      <c r="G143" s="360"/>
      <c r="H143" s="415"/>
      <c r="I143" s="411">
        <v>11000</v>
      </c>
      <c r="J143" s="360">
        <v>11000</v>
      </c>
      <c r="K143" s="415">
        <v>5000</v>
      </c>
      <c r="L143" s="416"/>
      <c r="M143" s="417"/>
      <c r="N143" s="418"/>
      <c r="P143" s="804"/>
      <c r="Q143" s="804"/>
      <c r="R143" s="779"/>
      <c r="S143" s="779"/>
      <c r="T143" s="779"/>
      <c r="U143" s="824"/>
      <c r="V143" s="824"/>
      <c r="W143" s="824"/>
    </row>
    <row r="144" spans="1:23" x14ac:dyDescent="0.2">
      <c r="A144" s="425" t="s">
        <v>361</v>
      </c>
      <c r="B144" s="410" t="s">
        <v>438</v>
      </c>
      <c r="C144" s="401">
        <f t="shared" si="27"/>
        <v>4900</v>
      </c>
      <c r="D144" s="401">
        <f t="shared" si="27"/>
        <v>8148</v>
      </c>
      <c r="E144" s="401">
        <f t="shared" si="27"/>
        <v>8016</v>
      </c>
      <c r="F144" s="411"/>
      <c r="G144" s="360"/>
      <c r="H144" s="415"/>
      <c r="I144" s="411">
        <v>4900</v>
      </c>
      <c r="J144" s="360">
        <v>8148</v>
      </c>
      <c r="K144" s="415">
        <v>8016</v>
      </c>
      <c r="L144" s="416"/>
      <c r="M144" s="417"/>
      <c r="N144" s="418"/>
      <c r="P144" s="804"/>
      <c r="Q144" s="804"/>
      <c r="R144" s="779"/>
      <c r="S144" s="779"/>
      <c r="T144" s="779"/>
      <c r="U144" s="824"/>
      <c r="V144" s="824"/>
      <c r="W144" s="824"/>
    </row>
    <row r="145" spans="1:23" ht="13.5" thickBot="1" x14ac:dyDescent="0.25">
      <c r="A145" s="425" t="s">
        <v>297</v>
      </c>
      <c r="B145" s="410" t="s">
        <v>299</v>
      </c>
      <c r="C145" s="401">
        <f t="shared" si="27"/>
        <v>866708</v>
      </c>
      <c r="D145" s="401">
        <f t="shared" si="27"/>
        <v>994708</v>
      </c>
      <c r="E145" s="401">
        <f t="shared" si="27"/>
        <v>988208</v>
      </c>
      <c r="F145" s="411">
        <v>167904</v>
      </c>
      <c r="G145" s="360">
        <v>172175</v>
      </c>
      <c r="H145" s="415">
        <v>165675</v>
      </c>
      <c r="I145" s="411">
        <v>698804</v>
      </c>
      <c r="J145" s="360">
        <v>822533</v>
      </c>
      <c r="K145" s="415">
        <v>822533</v>
      </c>
      <c r="L145" s="416"/>
      <c r="M145" s="417"/>
      <c r="N145" s="418"/>
      <c r="P145" s="798"/>
      <c r="Q145" s="798"/>
      <c r="R145" s="805"/>
      <c r="S145" s="807"/>
      <c r="T145" s="807"/>
      <c r="U145" s="820">
        <f t="shared" ref="U145:W146" si="29">SUM(R145/1000)</f>
        <v>0</v>
      </c>
      <c r="V145" s="820">
        <f t="shared" si="29"/>
        <v>0</v>
      </c>
      <c r="W145" s="820">
        <f t="shared" si="29"/>
        <v>0</v>
      </c>
    </row>
    <row r="146" spans="1:23" ht="13.5" thickBot="1" x14ac:dyDescent="0.25">
      <c r="A146" s="455"/>
      <c r="B146" s="470" t="s">
        <v>182</v>
      </c>
      <c r="C146" s="471">
        <f t="shared" ref="C146:N146" si="30">SUM(C56:C145)</f>
        <v>1936829</v>
      </c>
      <c r="D146" s="471">
        <f t="shared" si="30"/>
        <v>2356658</v>
      </c>
      <c r="E146" s="471">
        <f t="shared" si="30"/>
        <v>2329296</v>
      </c>
      <c r="F146" s="472">
        <f t="shared" si="30"/>
        <v>748640</v>
      </c>
      <c r="G146" s="434">
        <f t="shared" si="30"/>
        <v>903329</v>
      </c>
      <c r="H146" s="473">
        <f t="shared" si="30"/>
        <v>890594</v>
      </c>
      <c r="I146" s="472">
        <f t="shared" si="30"/>
        <v>1188189</v>
      </c>
      <c r="J146" s="434">
        <f t="shared" si="30"/>
        <v>1453329</v>
      </c>
      <c r="K146" s="473">
        <f t="shared" si="30"/>
        <v>1438702</v>
      </c>
      <c r="L146" s="472">
        <f t="shared" si="30"/>
        <v>0</v>
      </c>
      <c r="M146" s="434">
        <f t="shared" si="30"/>
        <v>0</v>
      </c>
      <c r="N146" s="473">
        <f t="shared" si="30"/>
        <v>0</v>
      </c>
      <c r="P146" s="798" t="s">
        <v>300</v>
      </c>
      <c r="Q146" s="798" t="s">
        <v>301</v>
      </c>
      <c r="R146" s="805"/>
      <c r="S146" s="799">
        <v>1265400</v>
      </c>
      <c r="T146" s="799">
        <v>0</v>
      </c>
      <c r="U146" s="820">
        <f t="shared" si="29"/>
        <v>0</v>
      </c>
      <c r="V146" s="820">
        <f t="shared" ref="V146:W153" si="31">SUM(S146/1000)</f>
        <v>1265.4000000000001</v>
      </c>
      <c r="W146" s="820">
        <f t="shared" si="31"/>
        <v>0</v>
      </c>
    </row>
    <row r="147" spans="1:23" x14ac:dyDescent="0.2">
      <c r="A147" s="1431"/>
      <c r="B147" s="1428" t="s">
        <v>712</v>
      </c>
      <c r="C147" s="1423"/>
      <c r="D147" s="1423"/>
      <c r="E147" s="1423"/>
      <c r="F147" s="412"/>
      <c r="G147" s="413"/>
      <c r="H147" s="414"/>
      <c r="I147" s="412"/>
      <c r="J147" s="413"/>
      <c r="K147" s="414"/>
      <c r="L147" s="1424"/>
      <c r="M147" s="413"/>
      <c r="N147" s="414"/>
      <c r="P147" s="798"/>
      <c r="Q147" s="798"/>
      <c r="R147" s="808"/>
      <c r="S147" s="799"/>
      <c r="T147" s="799"/>
      <c r="U147" s="820"/>
      <c r="V147" s="820"/>
      <c r="W147" s="820"/>
    </row>
    <row r="148" spans="1:23" x14ac:dyDescent="0.2">
      <c r="A148" s="1432">
        <v>40100</v>
      </c>
      <c r="B148" s="1429" t="s">
        <v>2527</v>
      </c>
      <c r="C148" s="1415">
        <f t="shared" ref="C148" si="32">F148+I148+L148</f>
        <v>0</v>
      </c>
      <c r="D148" s="1415">
        <f t="shared" ref="D148" si="33">G148+J148+M148</f>
        <v>3868</v>
      </c>
      <c r="E148" s="1415">
        <f t="shared" ref="E148" si="34">H148+K148+N148</f>
        <v>0</v>
      </c>
      <c r="F148" s="411">
        <v>0</v>
      </c>
      <c r="G148" s="360">
        <v>3868</v>
      </c>
      <c r="H148" s="415"/>
      <c r="I148" s="411"/>
      <c r="J148" s="360"/>
      <c r="K148" s="415"/>
      <c r="L148" s="1425"/>
      <c r="M148" s="360"/>
      <c r="N148" s="415"/>
      <c r="P148" s="798"/>
      <c r="Q148" s="798"/>
      <c r="R148" s="808"/>
      <c r="S148" s="799"/>
      <c r="T148" s="799"/>
      <c r="U148" s="820"/>
      <c r="V148" s="820"/>
      <c r="W148" s="820"/>
    </row>
    <row r="149" spans="1:23" x14ac:dyDescent="0.2">
      <c r="A149" s="1432" t="s">
        <v>493</v>
      </c>
      <c r="B149" s="1429" t="s">
        <v>2528</v>
      </c>
      <c r="C149" s="1415"/>
      <c r="D149" s="1415"/>
      <c r="E149" s="1415"/>
      <c r="F149" s="411"/>
      <c r="G149" s="360"/>
      <c r="H149" s="415"/>
      <c r="I149" s="411"/>
      <c r="J149" s="360"/>
      <c r="K149" s="415"/>
      <c r="L149" s="1425"/>
      <c r="M149" s="360"/>
      <c r="N149" s="415"/>
      <c r="P149" s="798"/>
      <c r="Q149" s="798"/>
      <c r="R149" s="808"/>
      <c r="S149" s="799"/>
      <c r="T149" s="799"/>
      <c r="U149" s="820"/>
      <c r="V149" s="820"/>
      <c r="W149" s="820"/>
    </row>
    <row r="150" spans="1:23" x14ac:dyDescent="0.2">
      <c r="A150" s="1432">
        <v>50100</v>
      </c>
      <c r="B150" s="1429" t="s">
        <v>2529</v>
      </c>
      <c r="C150" s="1415"/>
      <c r="D150" s="1415"/>
      <c r="E150" s="1415"/>
      <c r="F150" s="411"/>
      <c r="G150" s="360"/>
      <c r="H150" s="415"/>
      <c r="I150" s="411"/>
      <c r="J150" s="360"/>
      <c r="K150" s="415"/>
      <c r="L150" s="1425"/>
      <c r="M150" s="360"/>
      <c r="N150" s="415"/>
      <c r="P150" s="798"/>
      <c r="Q150" s="798"/>
      <c r="R150" s="808"/>
      <c r="S150" s="799"/>
      <c r="T150" s="799"/>
      <c r="U150" s="820"/>
      <c r="V150" s="820"/>
      <c r="W150" s="820"/>
    </row>
    <row r="151" spans="1:23" ht="13.5" thickBot="1" x14ac:dyDescent="0.25">
      <c r="A151" s="1433" t="s">
        <v>494</v>
      </c>
      <c r="B151" s="1430" t="s">
        <v>2495</v>
      </c>
      <c r="C151" s="1426">
        <f>SUM(F151,I151,L151)</f>
        <v>0</v>
      </c>
      <c r="D151" s="1426">
        <f t="shared" ref="D151:E151" si="35">SUM(G151,J151,M151)</f>
        <v>0</v>
      </c>
      <c r="E151" s="1426">
        <f t="shared" si="35"/>
        <v>0</v>
      </c>
      <c r="F151" s="1419">
        <v>0</v>
      </c>
      <c r="G151" s="1420"/>
      <c r="H151" s="1421"/>
      <c r="I151" s="1419"/>
      <c r="J151" s="1420">
        <v>0</v>
      </c>
      <c r="K151" s="1421"/>
      <c r="L151" s="1427"/>
      <c r="M151" s="1420"/>
      <c r="N151" s="1421"/>
      <c r="P151" s="798"/>
      <c r="Q151" s="798"/>
      <c r="R151" s="808"/>
      <c r="S151" s="799"/>
      <c r="T151" s="799"/>
      <c r="U151" s="820"/>
      <c r="V151" s="820"/>
      <c r="W151" s="820"/>
    </row>
    <row r="152" spans="1:23" ht="13.5" thickBot="1" x14ac:dyDescent="0.25">
      <c r="A152" s="455"/>
      <c r="B152" s="470" t="s">
        <v>173</v>
      </c>
      <c r="C152" s="471">
        <f>SUM(C146:C151)</f>
        <v>1936829</v>
      </c>
      <c r="D152" s="471">
        <f t="shared" ref="D152:N152" si="36">SUM(D146:D151)</f>
        <v>2360526</v>
      </c>
      <c r="E152" s="471">
        <f t="shared" si="36"/>
        <v>2329296</v>
      </c>
      <c r="F152" s="472">
        <f t="shared" si="36"/>
        <v>748640</v>
      </c>
      <c r="G152" s="434">
        <f t="shared" si="36"/>
        <v>907197</v>
      </c>
      <c r="H152" s="473">
        <f t="shared" si="36"/>
        <v>890594</v>
      </c>
      <c r="I152" s="472">
        <f t="shared" si="36"/>
        <v>1188189</v>
      </c>
      <c r="J152" s="434">
        <f t="shared" si="36"/>
        <v>1453329</v>
      </c>
      <c r="K152" s="473">
        <f t="shared" si="36"/>
        <v>1438702</v>
      </c>
      <c r="L152" s="1422">
        <f t="shared" si="36"/>
        <v>0</v>
      </c>
      <c r="M152" s="434">
        <f t="shared" si="36"/>
        <v>0</v>
      </c>
      <c r="N152" s="473">
        <f t="shared" si="36"/>
        <v>0</v>
      </c>
      <c r="P152" s="798"/>
      <c r="Q152" s="798"/>
      <c r="R152" s="808"/>
      <c r="S152" s="799"/>
      <c r="T152" s="799"/>
      <c r="U152" s="820"/>
      <c r="V152" s="820"/>
      <c r="W152" s="820"/>
    </row>
    <row r="153" spans="1:23" x14ac:dyDescent="0.2">
      <c r="A153" s="1439"/>
      <c r="B153" s="1440"/>
      <c r="C153" s="1439"/>
      <c r="D153" s="1439"/>
      <c r="E153" s="1439"/>
      <c r="F153" s="1439"/>
      <c r="G153" s="1439"/>
      <c r="H153" s="1439"/>
      <c r="I153" s="1439"/>
      <c r="J153" s="1439"/>
      <c r="K153" s="1439"/>
      <c r="L153" s="1439"/>
      <c r="M153" s="1439"/>
      <c r="N153" s="1439"/>
      <c r="P153" s="798" t="s">
        <v>300</v>
      </c>
      <c r="Q153" s="798" t="s">
        <v>302</v>
      </c>
      <c r="S153" s="799">
        <v>10000000</v>
      </c>
      <c r="T153" s="799">
        <v>0</v>
      </c>
      <c r="U153" s="820" t="e">
        <f>SUM(#REF!/1000)</f>
        <v>#REF!</v>
      </c>
      <c r="V153" s="820">
        <f t="shared" si="31"/>
        <v>10000</v>
      </c>
      <c r="W153" s="820">
        <f t="shared" si="31"/>
        <v>0</v>
      </c>
    </row>
    <row r="154" spans="1:23" ht="16.5" thickBot="1" x14ac:dyDescent="0.3">
      <c r="A154" s="1441"/>
      <c r="B154" s="1442" t="s">
        <v>303</v>
      </c>
      <c r="C154" s="1443"/>
      <c r="D154" s="1443"/>
      <c r="E154" s="1444"/>
      <c r="F154" s="1445"/>
      <c r="G154" s="1445"/>
      <c r="H154" s="1445"/>
      <c r="I154" s="1446"/>
      <c r="J154" s="1446"/>
      <c r="K154" s="1446"/>
      <c r="L154" s="1445"/>
      <c r="M154" s="1445"/>
      <c r="N154" s="1447"/>
      <c r="P154" s="804"/>
      <c r="Q154" s="804"/>
      <c r="R154" s="779">
        <f>SUM(R146:R146)</f>
        <v>0</v>
      </c>
      <c r="S154" s="779">
        <f>SUM(S146:S153)</f>
        <v>11265400</v>
      </c>
      <c r="T154" s="779">
        <f>SUM(T146:T153)</f>
        <v>0</v>
      </c>
      <c r="U154" s="779" t="e">
        <f>SUM(U146:U153)</f>
        <v>#REF!</v>
      </c>
      <c r="V154" s="779">
        <f>SUM(V146:V153)</f>
        <v>11265.4</v>
      </c>
      <c r="W154" s="779">
        <f>SUM(W146:W153)</f>
        <v>0</v>
      </c>
    </row>
    <row r="155" spans="1:23" x14ac:dyDescent="0.2">
      <c r="A155" s="906" t="s">
        <v>275</v>
      </c>
      <c r="B155" s="907" t="s">
        <v>366</v>
      </c>
      <c r="C155" s="412">
        <f t="shared" ref="C155:E195" si="37">I155+F155+L155</f>
        <v>0</v>
      </c>
      <c r="D155" s="412">
        <f t="shared" si="37"/>
        <v>150</v>
      </c>
      <c r="E155" s="412">
        <f t="shared" si="37"/>
        <v>150</v>
      </c>
      <c r="F155" s="412"/>
      <c r="G155" s="413"/>
      <c r="H155" s="414"/>
      <c r="I155" s="412"/>
      <c r="J155" s="908">
        <v>150</v>
      </c>
      <c r="K155" s="909">
        <v>150</v>
      </c>
      <c r="L155" s="910"/>
      <c r="M155" s="911"/>
      <c r="N155" s="912"/>
      <c r="P155" s="798"/>
      <c r="Q155" s="798"/>
      <c r="R155" s="805"/>
      <c r="S155" s="810"/>
      <c r="T155" s="825"/>
      <c r="U155" s="820"/>
      <c r="V155" s="820"/>
      <c r="W155" s="820"/>
    </row>
    <row r="156" spans="1:23" x14ac:dyDescent="0.2">
      <c r="A156" s="425" t="s">
        <v>275</v>
      </c>
      <c r="B156" s="410" t="s">
        <v>367</v>
      </c>
      <c r="C156" s="411">
        <f t="shared" si="37"/>
        <v>0</v>
      </c>
      <c r="D156" s="411">
        <f t="shared" si="37"/>
        <v>1300</v>
      </c>
      <c r="E156" s="411">
        <f t="shared" si="37"/>
        <v>1300</v>
      </c>
      <c r="F156" s="411"/>
      <c r="G156" s="360"/>
      <c r="H156" s="415"/>
      <c r="I156" s="411"/>
      <c r="J156" s="402">
        <v>1300</v>
      </c>
      <c r="K156" s="445">
        <v>1300</v>
      </c>
      <c r="L156" s="416"/>
      <c r="M156" s="417"/>
      <c r="N156" s="418"/>
      <c r="P156" s="798"/>
      <c r="Q156" s="798"/>
      <c r="R156" s="805"/>
      <c r="S156" s="810"/>
      <c r="T156" s="825"/>
      <c r="U156" s="820"/>
      <c r="V156" s="820"/>
      <c r="W156" s="820"/>
    </row>
    <row r="157" spans="1:23" x14ac:dyDescent="0.2">
      <c r="A157" s="425" t="s">
        <v>275</v>
      </c>
      <c r="B157" s="410" t="s">
        <v>439</v>
      </c>
      <c r="C157" s="411">
        <f t="shared" si="37"/>
        <v>0</v>
      </c>
      <c r="D157" s="411">
        <f t="shared" si="37"/>
        <v>43</v>
      </c>
      <c r="E157" s="411">
        <f t="shared" si="37"/>
        <v>50</v>
      </c>
      <c r="F157" s="411"/>
      <c r="G157" s="360"/>
      <c r="H157" s="415"/>
      <c r="I157" s="411"/>
      <c r="J157" s="402">
        <v>43</v>
      </c>
      <c r="K157" s="445">
        <v>50</v>
      </c>
      <c r="L157" s="416"/>
      <c r="M157" s="417"/>
      <c r="N157" s="418"/>
      <c r="P157" s="798"/>
      <c r="Q157" s="798"/>
      <c r="R157" s="805"/>
      <c r="S157" s="810"/>
      <c r="T157" s="825"/>
      <c r="U157" s="820"/>
      <c r="V157" s="820"/>
      <c r="W157" s="820"/>
    </row>
    <row r="158" spans="1:23" x14ac:dyDescent="0.2">
      <c r="A158" s="466">
        <v>11105</v>
      </c>
      <c r="B158" s="410" t="s">
        <v>413</v>
      </c>
      <c r="C158" s="401">
        <f t="shared" ref="C158:E173" si="38">F158+I158+L158</f>
        <v>0</v>
      </c>
      <c r="D158" s="401">
        <f t="shared" si="38"/>
        <v>200</v>
      </c>
      <c r="E158" s="401">
        <f t="shared" si="38"/>
        <v>200</v>
      </c>
      <c r="F158" s="467"/>
      <c r="G158" s="468"/>
      <c r="H158" s="469"/>
      <c r="I158" s="401"/>
      <c r="J158" s="402">
        <v>200</v>
      </c>
      <c r="K158" s="444">
        <v>200</v>
      </c>
      <c r="L158" s="416"/>
      <c r="M158" s="417"/>
      <c r="N158" s="418"/>
      <c r="P158" s="798"/>
      <c r="Q158" s="798"/>
      <c r="R158" s="805"/>
      <c r="S158" s="819"/>
      <c r="T158" s="819"/>
      <c r="U158" s="820"/>
      <c r="V158" s="820"/>
      <c r="W158" s="820"/>
    </row>
    <row r="159" spans="1:23" x14ac:dyDescent="0.2">
      <c r="A159" s="466">
        <v>11105</v>
      </c>
      <c r="B159" s="410" t="s">
        <v>415</v>
      </c>
      <c r="C159" s="401">
        <f t="shared" si="38"/>
        <v>0</v>
      </c>
      <c r="D159" s="401">
        <f t="shared" si="38"/>
        <v>450</v>
      </c>
      <c r="E159" s="401">
        <f t="shared" si="38"/>
        <v>450</v>
      </c>
      <c r="F159" s="467"/>
      <c r="G159" s="468"/>
      <c r="H159" s="469"/>
      <c r="I159" s="401"/>
      <c r="J159" s="402">
        <v>450</v>
      </c>
      <c r="K159" s="444">
        <v>450</v>
      </c>
      <c r="L159" s="416"/>
      <c r="M159" s="417"/>
      <c r="N159" s="418"/>
      <c r="P159" s="798"/>
      <c r="Q159" s="798"/>
      <c r="R159" s="805"/>
      <c r="S159" s="819"/>
      <c r="T159" s="819"/>
      <c r="U159" s="820"/>
      <c r="V159" s="820"/>
      <c r="W159" s="820"/>
    </row>
    <row r="160" spans="1:23" x14ac:dyDescent="0.2">
      <c r="A160" s="466">
        <v>11105</v>
      </c>
      <c r="B160" s="410" t="s">
        <v>418</v>
      </c>
      <c r="C160" s="401">
        <f t="shared" si="38"/>
        <v>0</v>
      </c>
      <c r="D160" s="401">
        <f t="shared" si="38"/>
        <v>150</v>
      </c>
      <c r="E160" s="401">
        <f t="shared" si="38"/>
        <v>150</v>
      </c>
      <c r="F160" s="467"/>
      <c r="G160" s="468"/>
      <c r="H160" s="469"/>
      <c r="I160" s="401"/>
      <c r="J160" s="402">
        <v>150</v>
      </c>
      <c r="K160" s="444">
        <v>150</v>
      </c>
      <c r="L160" s="416"/>
      <c r="M160" s="417"/>
      <c r="N160" s="418"/>
      <c r="P160" s="798"/>
      <c r="Q160" s="798"/>
      <c r="R160" s="805"/>
      <c r="S160" s="819"/>
      <c r="T160" s="819"/>
      <c r="U160" s="820"/>
      <c r="V160" s="820"/>
      <c r="W160" s="820"/>
    </row>
    <row r="161" spans="1:27" x14ac:dyDescent="0.2">
      <c r="A161" s="466">
        <v>11105</v>
      </c>
      <c r="B161" s="410" t="s">
        <v>422</v>
      </c>
      <c r="C161" s="401">
        <f t="shared" si="38"/>
        <v>0</v>
      </c>
      <c r="D161" s="401">
        <f t="shared" si="38"/>
        <v>225</v>
      </c>
      <c r="E161" s="401">
        <f t="shared" si="38"/>
        <v>225</v>
      </c>
      <c r="F161" s="467"/>
      <c r="G161" s="468"/>
      <c r="H161" s="469"/>
      <c r="I161" s="401"/>
      <c r="J161" s="402">
        <v>225</v>
      </c>
      <c r="K161" s="444">
        <v>225</v>
      </c>
      <c r="L161" s="416"/>
      <c r="M161" s="417"/>
      <c r="N161" s="418"/>
      <c r="P161" s="798"/>
      <c r="Q161" s="798"/>
      <c r="R161" s="805"/>
      <c r="S161" s="819"/>
      <c r="T161" s="819"/>
      <c r="U161" s="820"/>
      <c r="V161" s="820"/>
      <c r="W161" s="820"/>
    </row>
    <row r="162" spans="1:27" x14ac:dyDescent="0.2">
      <c r="A162" s="466">
        <v>11105</v>
      </c>
      <c r="B162" s="410" t="s">
        <v>384</v>
      </c>
      <c r="C162" s="401">
        <f t="shared" si="38"/>
        <v>0</v>
      </c>
      <c r="D162" s="401">
        <f t="shared" si="38"/>
        <v>900</v>
      </c>
      <c r="E162" s="401">
        <f t="shared" si="38"/>
        <v>900</v>
      </c>
      <c r="F162" s="467"/>
      <c r="G162" s="468"/>
      <c r="H162" s="469"/>
      <c r="I162" s="401"/>
      <c r="J162" s="402">
        <v>900</v>
      </c>
      <c r="K162" s="444">
        <v>900</v>
      </c>
      <c r="L162" s="416"/>
      <c r="M162" s="417"/>
      <c r="N162" s="418"/>
      <c r="P162" s="798"/>
      <c r="Q162" s="798"/>
      <c r="R162" s="805"/>
      <c r="S162" s="819"/>
      <c r="T162" s="819"/>
      <c r="U162" s="820"/>
      <c r="V162" s="820"/>
      <c r="W162" s="820"/>
    </row>
    <row r="163" spans="1:27" x14ac:dyDescent="0.2">
      <c r="A163" s="466">
        <v>11105</v>
      </c>
      <c r="B163" s="410" t="s">
        <v>440</v>
      </c>
      <c r="C163" s="401">
        <f t="shared" si="38"/>
        <v>0</v>
      </c>
      <c r="D163" s="401">
        <f t="shared" si="38"/>
        <v>200</v>
      </c>
      <c r="E163" s="401">
        <f t="shared" si="38"/>
        <v>200</v>
      </c>
      <c r="F163" s="467"/>
      <c r="G163" s="468"/>
      <c r="H163" s="469"/>
      <c r="I163" s="401"/>
      <c r="J163" s="402">
        <v>200</v>
      </c>
      <c r="K163" s="445">
        <v>200</v>
      </c>
      <c r="L163" s="416"/>
      <c r="M163" s="417"/>
      <c r="N163" s="418"/>
      <c r="P163" s="798"/>
      <c r="Q163" s="798"/>
      <c r="R163" s="805"/>
      <c r="S163" s="819"/>
      <c r="T163" s="819"/>
      <c r="U163" s="820"/>
      <c r="V163" s="820"/>
      <c r="W163" s="820"/>
    </row>
    <row r="164" spans="1:27" x14ac:dyDescent="0.2">
      <c r="A164" s="466">
        <v>11105</v>
      </c>
      <c r="B164" s="410" t="s">
        <v>378</v>
      </c>
      <c r="C164" s="401">
        <f t="shared" si="38"/>
        <v>0</v>
      </c>
      <c r="D164" s="401">
        <f t="shared" si="38"/>
        <v>100</v>
      </c>
      <c r="E164" s="401">
        <f t="shared" si="38"/>
        <v>100</v>
      </c>
      <c r="F164" s="467"/>
      <c r="G164" s="468"/>
      <c r="H164" s="469"/>
      <c r="I164" s="401"/>
      <c r="J164" s="402">
        <v>100</v>
      </c>
      <c r="K164" s="445">
        <v>100</v>
      </c>
      <c r="L164" s="416"/>
      <c r="M164" s="417"/>
      <c r="N164" s="418"/>
      <c r="P164" s="798"/>
      <c r="Q164" s="798"/>
      <c r="R164" s="805"/>
      <c r="S164" s="819"/>
      <c r="T164" s="819"/>
      <c r="U164" s="820"/>
      <c r="V164" s="820"/>
      <c r="W164" s="820"/>
    </row>
    <row r="165" spans="1:27" x14ac:dyDescent="0.2">
      <c r="A165" s="466">
        <v>11105</v>
      </c>
      <c r="B165" s="410" t="s">
        <v>429</v>
      </c>
      <c r="C165" s="401">
        <f t="shared" si="38"/>
        <v>0</v>
      </c>
      <c r="D165" s="401">
        <f t="shared" si="38"/>
        <v>75</v>
      </c>
      <c r="E165" s="401">
        <f t="shared" si="38"/>
        <v>75</v>
      </c>
      <c r="F165" s="467"/>
      <c r="G165" s="468"/>
      <c r="H165" s="469"/>
      <c r="I165" s="401"/>
      <c r="J165" s="402">
        <v>75</v>
      </c>
      <c r="K165" s="445">
        <v>75</v>
      </c>
      <c r="L165" s="416"/>
      <c r="M165" s="417"/>
      <c r="N165" s="418"/>
      <c r="P165" s="798"/>
      <c r="Q165" s="798"/>
      <c r="R165" s="805"/>
      <c r="S165" s="819"/>
      <c r="T165" s="819"/>
      <c r="U165" s="820"/>
      <c r="V165" s="820"/>
      <c r="W165" s="820"/>
    </row>
    <row r="166" spans="1:27" x14ac:dyDescent="0.2">
      <c r="A166" s="466">
        <v>11105</v>
      </c>
      <c r="B166" s="410" t="s">
        <v>441</v>
      </c>
      <c r="C166" s="401">
        <f t="shared" si="38"/>
        <v>0</v>
      </c>
      <c r="D166" s="401">
        <f t="shared" si="38"/>
        <v>11578</v>
      </c>
      <c r="E166" s="401">
        <f t="shared" si="38"/>
        <v>11578</v>
      </c>
      <c r="F166" s="467"/>
      <c r="G166" s="468"/>
      <c r="H166" s="469"/>
      <c r="I166" s="401"/>
      <c r="J166" s="402">
        <v>11578</v>
      </c>
      <c r="K166" s="445">
        <v>11578</v>
      </c>
      <c r="L166" s="416"/>
      <c r="M166" s="417"/>
      <c r="N166" s="418"/>
      <c r="P166" s="798"/>
      <c r="Q166" s="798"/>
      <c r="R166" s="805"/>
      <c r="S166" s="819"/>
      <c r="T166" s="819"/>
      <c r="U166" s="820"/>
      <c r="V166" s="820"/>
      <c r="W166" s="820"/>
    </row>
    <row r="167" spans="1:27" x14ac:dyDescent="0.2">
      <c r="A167" s="466">
        <v>11105</v>
      </c>
      <c r="B167" s="410" t="s">
        <v>383</v>
      </c>
      <c r="C167" s="401">
        <f t="shared" si="38"/>
        <v>0</v>
      </c>
      <c r="D167" s="401">
        <f t="shared" si="38"/>
        <v>310</v>
      </c>
      <c r="E167" s="401">
        <f t="shared" si="38"/>
        <v>310</v>
      </c>
      <c r="F167" s="467"/>
      <c r="G167" s="468"/>
      <c r="H167" s="469"/>
      <c r="I167" s="401"/>
      <c r="J167" s="402">
        <v>310</v>
      </c>
      <c r="K167" s="445">
        <v>310</v>
      </c>
      <c r="L167" s="416"/>
      <c r="M167" s="417"/>
      <c r="N167" s="418"/>
      <c r="P167" s="798"/>
      <c r="Q167" s="798"/>
      <c r="R167" s="805"/>
      <c r="S167" s="819"/>
      <c r="T167" s="819"/>
      <c r="U167" s="820"/>
      <c r="V167" s="820"/>
      <c r="W167" s="820"/>
    </row>
    <row r="168" spans="1:27" x14ac:dyDescent="0.2">
      <c r="A168" s="466">
        <v>11105</v>
      </c>
      <c r="B168" s="410" t="s">
        <v>442</v>
      </c>
      <c r="C168" s="401">
        <f t="shared" si="38"/>
        <v>0</v>
      </c>
      <c r="D168" s="401">
        <f t="shared" si="38"/>
        <v>34750</v>
      </c>
      <c r="E168" s="401">
        <f t="shared" si="38"/>
        <v>34750</v>
      </c>
      <c r="F168" s="467"/>
      <c r="G168" s="468"/>
      <c r="H168" s="469"/>
      <c r="I168" s="401"/>
      <c r="J168" s="402">
        <v>34750</v>
      </c>
      <c r="K168" s="445">
        <v>34750</v>
      </c>
      <c r="L168" s="416"/>
      <c r="M168" s="417"/>
      <c r="N168" s="418"/>
      <c r="P168" s="798"/>
      <c r="Q168" s="798"/>
      <c r="R168" s="805"/>
      <c r="S168" s="819"/>
      <c r="T168" s="819"/>
      <c r="U168" s="820"/>
      <c r="V168" s="820"/>
      <c r="W168" s="820"/>
    </row>
    <row r="169" spans="1:27" x14ac:dyDescent="0.2">
      <c r="A169" s="466">
        <v>11105</v>
      </c>
      <c r="B169" s="410" t="s">
        <v>443</v>
      </c>
      <c r="C169" s="401">
        <f t="shared" si="38"/>
        <v>0</v>
      </c>
      <c r="D169" s="401">
        <f t="shared" si="38"/>
        <v>1813</v>
      </c>
      <c r="E169" s="401">
        <f t="shared" si="38"/>
        <v>1813</v>
      </c>
      <c r="F169" s="467"/>
      <c r="G169" s="468"/>
      <c r="H169" s="469"/>
      <c r="I169" s="401"/>
      <c r="J169" s="402">
        <v>1813</v>
      </c>
      <c r="K169" s="445">
        <v>1813</v>
      </c>
      <c r="L169" s="416"/>
      <c r="M169" s="417"/>
      <c r="N169" s="418"/>
      <c r="P169" s="798"/>
      <c r="Q169" s="798"/>
      <c r="R169" s="805"/>
      <c r="S169" s="819"/>
      <c r="T169" s="819"/>
      <c r="U169" s="820"/>
      <c r="V169" s="820"/>
      <c r="W169" s="820"/>
    </row>
    <row r="170" spans="1:27" x14ac:dyDescent="0.2">
      <c r="A170" s="466">
        <v>11105</v>
      </c>
      <c r="B170" s="410" t="s">
        <v>421</v>
      </c>
      <c r="C170" s="401">
        <f t="shared" si="38"/>
        <v>0</v>
      </c>
      <c r="D170" s="401">
        <f t="shared" si="38"/>
        <v>5000</v>
      </c>
      <c r="E170" s="401">
        <f t="shared" si="38"/>
        <v>5000</v>
      </c>
      <c r="F170" s="467"/>
      <c r="G170" s="468"/>
      <c r="H170" s="469"/>
      <c r="I170" s="401"/>
      <c r="J170" s="402">
        <v>5000</v>
      </c>
      <c r="K170" s="445">
        <v>5000</v>
      </c>
      <c r="L170" s="416"/>
      <c r="M170" s="417"/>
      <c r="N170" s="418"/>
      <c r="P170" s="798"/>
      <c r="Q170" s="798"/>
      <c r="R170" s="805"/>
      <c r="S170" s="819"/>
      <c r="T170" s="819"/>
      <c r="U170" s="820"/>
      <c r="V170" s="820"/>
      <c r="W170" s="820"/>
    </row>
    <row r="171" spans="1:27" x14ac:dyDescent="0.2">
      <c r="A171" s="466">
        <v>11105</v>
      </c>
      <c r="B171" s="410" t="s">
        <v>639</v>
      </c>
      <c r="C171" s="401">
        <f t="shared" si="38"/>
        <v>0</v>
      </c>
      <c r="D171" s="411">
        <f t="shared" si="37"/>
        <v>13717</v>
      </c>
      <c r="E171" s="401">
        <f t="shared" si="38"/>
        <v>13717</v>
      </c>
      <c r="F171" s="411"/>
      <c r="G171" s="360"/>
      <c r="H171" s="415"/>
      <c r="I171" s="411"/>
      <c r="J171" s="402">
        <v>13717</v>
      </c>
      <c r="K171" s="445">
        <v>13717</v>
      </c>
      <c r="L171" s="416"/>
      <c r="M171" s="417"/>
      <c r="N171" s="418"/>
      <c r="P171" s="798"/>
      <c r="Q171" s="798"/>
      <c r="R171" s="805"/>
      <c r="S171" s="810"/>
      <c r="T171" s="825"/>
      <c r="U171" s="820"/>
      <c r="V171" s="820"/>
      <c r="W171" s="820"/>
    </row>
    <row r="172" spans="1:27" x14ac:dyDescent="0.2">
      <c r="A172" s="466">
        <v>11105</v>
      </c>
      <c r="B172" s="410" t="s">
        <v>413</v>
      </c>
      <c r="C172" s="401">
        <f t="shared" si="38"/>
        <v>0</v>
      </c>
      <c r="D172" s="411">
        <f t="shared" si="37"/>
        <v>5000</v>
      </c>
      <c r="E172" s="401">
        <f t="shared" si="38"/>
        <v>5000</v>
      </c>
      <c r="F172" s="411"/>
      <c r="G172" s="360"/>
      <c r="H172" s="415"/>
      <c r="I172" s="411"/>
      <c r="J172" s="402">
        <v>5000</v>
      </c>
      <c r="K172" s="445">
        <v>5000</v>
      </c>
      <c r="L172" s="416"/>
      <c r="M172" s="417"/>
      <c r="N172" s="418"/>
      <c r="P172" s="798"/>
      <c r="Q172" s="798"/>
      <c r="R172" s="805"/>
      <c r="S172" s="810"/>
      <c r="T172" s="825"/>
      <c r="U172" s="820"/>
      <c r="V172" s="820"/>
      <c r="W172" s="820"/>
    </row>
    <row r="173" spans="1:27" x14ac:dyDescent="0.2">
      <c r="A173" s="466">
        <v>11105</v>
      </c>
      <c r="B173" s="410" t="s">
        <v>444</v>
      </c>
      <c r="C173" s="401">
        <f t="shared" si="38"/>
        <v>0</v>
      </c>
      <c r="D173" s="411">
        <f t="shared" si="37"/>
        <v>3200</v>
      </c>
      <c r="E173" s="401">
        <f t="shared" si="38"/>
        <v>1380</v>
      </c>
      <c r="F173" s="411"/>
      <c r="G173" s="360"/>
      <c r="H173" s="415"/>
      <c r="I173" s="411"/>
      <c r="J173" s="402">
        <v>3200</v>
      </c>
      <c r="K173" s="445">
        <v>1380</v>
      </c>
      <c r="L173" s="416"/>
      <c r="M173" s="417"/>
      <c r="N173" s="418"/>
      <c r="P173" s="798"/>
      <c r="Q173" s="798"/>
      <c r="R173" s="805"/>
      <c r="S173" s="810"/>
      <c r="T173" s="825"/>
      <c r="U173" s="820"/>
      <c r="V173" s="820"/>
      <c r="W173" s="820"/>
    </row>
    <row r="174" spans="1:27" x14ac:dyDescent="0.2">
      <c r="A174" s="425" t="s">
        <v>275</v>
      </c>
      <c r="B174" s="410" t="s">
        <v>305</v>
      </c>
      <c r="C174" s="411">
        <f t="shared" si="37"/>
        <v>5100</v>
      </c>
      <c r="D174" s="411">
        <f t="shared" si="37"/>
        <v>5100</v>
      </c>
      <c r="E174" s="411">
        <f t="shared" si="37"/>
        <v>5100</v>
      </c>
      <c r="F174" s="411"/>
      <c r="G174" s="360"/>
      <c r="H174" s="415"/>
      <c r="I174" s="411">
        <v>5100</v>
      </c>
      <c r="J174" s="402">
        <v>5100</v>
      </c>
      <c r="K174" s="445">
        <v>5100</v>
      </c>
      <c r="L174" s="416"/>
      <c r="M174" s="417"/>
      <c r="N174" s="418"/>
      <c r="P174" s="804"/>
      <c r="Q174" s="804"/>
      <c r="R174" s="779" t="e">
        <f>SUM(#REF!)</f>
        <v>#REF!</v>
      </c>
      <c r="S174" s="779" t="e">
        <f>SUM(#REF!)</f>
        <v>#REF!</v>
      </c>
      <c r="T174" s="779" t="e">
        <f>SUM(#REF!)</f>
        <v>#REF!</v>
      </c>
      <c r="U174" s="779" t="e">
        <f>SUM(#REF!)</f>
        <v>#REF!</v>
      </c>
      <c r="V174" s="779" t="e">
        <f>SUM(#REF!)</f>
        <v>#REF!</v>
      </c>
      <c r="W174" s="779" t="e">
        <f>SUM(#REF!)</f>
        <v>#REF!</v>
      </c>
    </row>
    <row r="175" spans="1:27" x14ac:dyDescent="0.2">
      <c r="A175" s="425" t="s">
        <v>308</v>
      </c>
      <c r="B175" s="410" t="s">
        <v>309</v>
      </c>
      <c r="C175" s="411">
        <f t="shared" si="37"/>
        <v>1500</v>
      </c>
      <c r="D175" s="411">
        <f t="shared" si="37"/>
        <v>2965</v>
      </c>
      <c r="E175" s="411">
        <f t="shared" si="37"/>
        <v>1945</v>
      </c>
      <c r="F175" s="411"/>
      <c r="G175" s="360"/>
      <c r="H175" s="415"/>
      <c r="I175" s="411">
        <v>1500</v>
      </c>
      <c r="J175" s="360">
        <v>2965</v>
      </c>
      <c r="K175" s="444">
        <v>1945</v>
      </c>
      <c r="L175" s="416"/>
      <c r="M175" s="417"/>
      <c r="N175" s="418"/>
      <c r="P175" s="798" t="s">
        <v>196</v>
      </c>
      <c r="Q175" s="798" t="s">
        <v>264</v>
      </c>
      <c r="R175" s="805"/>
      <c r="S175" s="819"/>
      <c r="T175" s="799">
        <v>0</v>
      </c>
      <c r="U175" s="820">
        <f t="shared" ref="U175:U212" si="39">SUM(R175/1000)</f>
        <v>0</v>
      </c>
      <c r="V175" s="820">
        <f t="shared" ref="V175:W212" si="40">SUM(S175/1000)</f>
        <v>0</v>
      </c>
      <c r="W175" s="820">
        <f t="shared" si="40"/>
        <v>0</v>
      </c>
      <c r="Y175" s="811" t="e">
        <f>SUM(#REF!)</f>
        <v>#REF!</v>
      </c>
      <c r="Z175" s="811" t="e">
        <f>SUM(#REF!)</f>
        <v>#REF!</v>
      </c>
    </row>
    <row r="176" spans="1:27" x14ac:dyDescent="0.2">
      <c r="A176" s="425" t="s">
        <v>296</v>
      </c>
      <c r="B176" s="410" t="s">
        <v>445</v>
      </c>
      <c r="C176" s="411">
        <f t="shared" si="37"/>
        <v>20000</v>
      </c>
      <c r="D176" s="411">
        <f t="shared" si="37"/>
        <v>20000</v>
      </c>
      <c r="E176" s="411">
        <f t="shared" si="37"/>
        <v>20000</v>
      </c>
      <c r="F176" s="411"/>
      <c r="G176" s="360"/>
      <c r="H176" s="415"/>
      <c r="I176" s="411">
        <v>20000</v>
      </c>
      <c r="J176" s="360">
        <v>20000</v>
      </c>
      <c r="K176" s="445">
        <v>20000</v>
      </c>
      <c r="L176" s="416"/>
      <c r="M176" s="417"/>
      <c r="N176" s="418"/>
      <c r="P176" s="798" t="s">
        <v>196</v>
      </c>
      <c r="Q176" s="798" t="s">
        <v>310</v>
      </c>
      <c r="R176" s="805"/>
      <c r="S176" s="819">
        <v>1000000</v>
      </c>
      <c r="T176" s="819">
        <v>1000000</v>
      </c>
      <c r="U176" s="820">
        <f t="shared" si="39"/>
        <v>0</v>
      </c>
      <c r="V176" s="820">
        <f t="shared" si="40"/>
        <v>1000</v>
      </c>
      <c r="W176" s="820">
        <f t="shared" si="40"/>
        <v>1000</v>
      </c>
      <c r="Y176" s="797">
        <v>2775</v>
      </c>
      <c r="Z176" s="797">
        <v>2775</v>
      </c>
      <c r="AA176" s="797" t="s">
        <v>178</v>
      </c>
    </row>
    <row r="177" spans="1:23" x14ac:dyDescent="0.2">
      <c r="A177" s="425" t="s">
        <v>296</v>
      </c>
      <c r="B177" s="410" t="s">
        <v>446</v>
      </c>
      <c r="C177" s="411">
        <f t="shared" si="37"/>
        <v>0</v>
      </c>
      <c r="D177" s="411">
        <f t="shared" si="37"/>
        <v>5300</v>
      </c>
      <c r="E177" s="411">
        <f t="shared" si="37"/>
        <v>5137</v>
      </c>
      <c r="F177" s="411"/>
      <c r="G177" s="360"/>
      <c r="H177" s="415"/>
      <c r="I177" s="411"/>
      <c r="J177" s="360">
        <v>5300</v>
      </c>
      <c r="K177" s="445">
        <v>5137</v>
      </c>
      <c r="L177" s="416"/>
      <c r="M177" s="417"/>
      <c r="N177" s="418"/>
      <c r="P177" s="798"/>
      <c r="Q177" s="798"/>
      <c r="R177" s="805"/>
      <c r="S177" s="819"/>
      <c r="T177" s="819"/>
      <c r="U177" s="820"/>
      <c r="V177" s="820"/>
      <c r="W177" s="820"/>
    </row>
    <row r="178" spans="1:23" x14ac:dyDescent="0.2">
      <c r="A178" s="425" t="s">
        <v>191</v>
      </c>
      <c r="B178" s="410" t="s">
        <v>447</v>
      </c>
      <c r="C178" s="411">
        <f t="shared" si="37"/>
        <v>10480</v>
      </c>
      <c r="D178" s="411">
        <f t="shared" si="37"/>
        <v>12480</v>
      </c>
      <c r="E178" s="411">
        <f t="shared" si="37"/>
        <v>12480</v>
      </c>
      <c r="F178" s="411"/>
      <c r="G178" s="360"/>
      <c r="H178" s="415"/>
      <c r="I178" s="411">
        <v>10480</v>
      </c>
      <c r="J178" s="360">
        <v>12480</v>
      </c>
      <c r="K178" s="445">
        <v>12480</v>
      </c>
      <c r="L178" s="416"/>
      <c r="M178" s="417"/>
      <c r="N178" s="418"/>
      <c r="P178" s="798"/>
      <c r="Q178" s="798"/>
      <c r="R178" s="805"/>
      <c r="S178" s="819"/>
      <c r="T178" s="819"/>
      <c r="U178" s="820"/>
      <c r="V178" s="820"/>
      <c r="W178" s="820"/>
    </row>
    <row r="179" spans="1:23" x14ac:dyDescent="0.2">
      <c r="A179" s="425" t="s">
        <v>191</v>
      </c>
      <c r="B179" s="410" t="s">
        <v>446</v>
      </c>
      <c r="C179" s="411">
        <f t="shared" si="37"/>
        <v>0</v>
      </c>
      <c r="D179" s="411">
        <f t="shared" si="37"/>
        <v>2469</v>
      </c>
      <c r="E179" s="411">
        <f t="shared" si="37"/>
        <v>2469</v>
      </c>
      <c r="F179" s="411"/>
      <c r="G179" s="360"/>
      <c r="H179" s="415"/>
      <c r="I179" s="411"/>
      <c r="J179" s="360">
        <v>2469</v>
      </c>
      <c r="K179" s="445">
        <v>2469</v>
      </c>
      <c r="L179" s="416"/>
      <c r="M179" s="417"/>
      <c r="N179" s="418"/>
      <c r="P179" s="798"/>
      <c r="Q179" s="798"/>
      <c r="R179" s="805"/>
      <c r="S179" s="819"/>
      <c r="T179" s="819"/>
      <c r="U179" s="820"/>
      <c r="V179" s="820"/>
      <c r="W179" s="820"/>
    </row>
    <row r="180" spans="1:23" ht="25.5" x14ac:dyDescent="0.2">
      <c r="A180" s="425" t="s">
        <v>191</v>
      </c>
      <c r="B180" s="410" t="s">
        <v>448</v>
      </c>
      <c r="C180" s="411">
        <f t="shared" si="37"/>
        <v>0</v>
      </c>
      <c r="D180" s="411">
        <f t="shared" si="37"/>
        <v>1000</v>
      </c>
      <c r="E180" s="411">
        <f t="shared" si="37"/>
        <v>1000</v>
      </c>
      <c r="F180" s="411"/>
      <c r="G180" s="360">
        <v>1000</v>
      </c>
      <c r="H180" s="415">
        <v>1000</v>
      </c>
      <c r="I180" s="411"/>
      <c r="J180" s="360"/>
      <c r="K180" s="415"/>
      <c r="L180" s="416"/>
      <c r="M180" s="417"/>
      <c r="N180" s="418"/>
      <c r="P180" s="798" t="s">
        <v>196</v>
      </c>
      <c r="Q180" s="798" t="s">
        <v>311</v>
      </c>
      <c r="R180" s="805"/>
      <c r="S180" s="819">
        <v>40000000</v>
      </c>
      <c r="T180" s="819">
        <v>40000000</v>
      </c>
      <c r="U180" s="820">
        <f t="shared" si="39"/>
        <v>0</v>
      </c>
      <c r="V180" s="820">
        <f t="shared" si="40"/>
        <v>40000</v>
      </c>
      <c r="W180" s="820">
        <f t="shared" si="40"/>
        <v>40000</v>
      </c>
    </row>
    <row r="181" spans="1:23" x14ac:dyDescent="0.2">
      <c r="A181" s="425" t="s">
        <v>191</v>
      </c>
      <c r="B181" s="410" t="s">
        <v>449</v>
      </c>
      <c r="C181" s="411">
        <f t="shared" si="37"/>
        <v>0</v>
      </c>
      <c r="D181" s="411">
        <f t="shared" si="37"/>
        <v>5000</v>
      </c>
      <c r="E181" s="411">
        <f t="shared" si="37"/>
        <v>5000</v>
      </c>
      <c r="F181" s="411"/>
      <c r="G181" s="360">
        <v>5000</v>
      </c>
      <c r="H181" s="415">
        <v>5000</v>
      </c>
      <c r="I181" s="411"/>
      <c r="J181" s="360"/>
      <c r="K181" s="415"/>
      <c r="L181" s="416"/>
      <c r="M181" s="417"/>
      <c r="N181" s="418"/>
      <c r="P181" s="798"/>
      <c r="Q181" s="798"/>
      <c r="R181" s="805"/>
      <c r="S181" s="819"/>
      <c r="T181" s="819"/>
      <c r="U181" s="820"/>
      <c r="V181" s="820"/>
      <c r="W181" s="820"/>
    </row>
    <row r="182" spans="1:23" x14ac:dyDescent="0.2">
      <c r="A182" s="425" t="s">
        <v>276</v>
      </c>
      <c r="B182" s="410" t="s">
        <v>450</v>
      </c>
      <c r="C182" s="411">
        <f t="shared" si="37"/>
        <v>18570</v>
      </c>
      <c r="D182" s="411">
        <f t="shared" si="37"/>
        <v>18570</v>
      </c>
      <c r="E182" s="411">
        <f t="shared" si="37"/>
        <v>0</v>
      </c>
      <c r="F182" s="411"/>
      <c r="G182" s="360"/>
      <c r="H182" s="415"/>
      <c r="I182" s="411">
        <v>18570</v>
      </c>
      <c r="J182" s="360">
        <v>18570</v>
      </c>
      <c r="K182" s="415"/>
      <c r="L182" s="416"/>
      <c r="M182" s="417"/>
      <c r="N182" s="418"/>
      <c r="P182" s="798"/>
      <c r="Q182" s="798"/>
      <c r="R182" s="805"/>
      <c r="S182" s="819"/>
      <c r="T182" s="819"/>
      <c r="U182" s="820"/>
      <c r="V182" s="820"/>
      <c r="W182" s="820"/>
    </row>
    <row r="183" spans="1:23" x14ac:dyDescent="0.2">
      <c r="A183" s="425" t="s">
        <v>276</v>
      </c>
      <c r="B183" s="410" t="s">
        <v>312</v>
      </c>
      <c r="C183" s="411">
        <f t="shared" si="37"/>
        <v>72000</v>
      </c>
      <c r="D183" s="411">
        <f t="shared" si="37"/>
        <v>81900</v>
      </c>
      <c r="E183" s="411">
        <f t="shared" si="37"/>
        <v>77996</v>
      </c>
      <c r="F183" s="411">
        <v>72000</v>
      </c>
      <c r="G183" s="360">
        <v>81900</v>
      </c>
      <c r="H183" s="415">
        <v>77996</v>
      </c>
      <c r="I183" s="411"/>
      <c r="J183" s="360"/>
      <c r="K183" s="415"/>
      <c r="L183" s="416"/>
      <c r="M183" s="417"/>
      <c r="N183" s="418"/>
      <c r="P183" s="798" t="s">
        <v>196</v>
      </c>
      <c r="Q183" s="798" t="s">
        <v>315</v>
      </c>
      <c r="R183" s="805"/>
      <c r="S183" s="819"/>
      <c r="T183" s="819">
        <v>0</v>
      </c>
      <c r="U183" s="820">
        <f t="shared" si="39"/>
        <v>0</v>
      </c>
      <c r="V183" s="820">
        <f t="shared" si="40"/>
        <v>0</v>
      </c>
      <c r="W183" s="820">
        <f t="shared" si="40"/>
        <v>0</v>
      </c>
    </row>
    <row r="184" spans="1:23" x14ac:dyDescent="0.2">
      <c r="A184" s="425" t="s">
        <v>276</v>
      </c>
      <c r="B184" s="410" t="s">
        <v>451</v>
      </c>
      <c r="C184" s="411">
        <f t="shared" si="37"/>
        <v>60000</v>
      </c>
      <c r="D184" s="411">
        <f t="shared" si="37"/>
        <v>68411</v>
      </c>
      <c r="E184" s="411">
        <f t="shared" si="37"/>
        <v>16721</v>
      </c>
      <c r="F184" s="411">
        <v>60000</v>
      </c>
      <c r="G184" s="360">
        <v>68411</v>
      </c>
      <c r="H184" s="415">
        <f>27731-11010</f>
        <v>16721</v>
      </c>
      <c r="I184" s="411"/>
      <c r="J184" s="360"/>
      <c r="K184" s="415"/>
      <c r="L184" s="416"/>
      <c r="M184" s="417"/>
      <c r="N184" s="418"/>
      <c r="P184" s="798"/>
      <c r="Q184" s="798"/>
      <c r="R184" s="805"/>
      <c r="S184" s="819"/>
      <c r="T184" s="819"/>
      <c r="U184" s="820"/>
      <c r="V184" s="820"/>
      <c r="W184" s="820"/>
    </row>
    <row r="185" spans="1:23" x14ac:dyDescent="0.2">
      <c r="A185" s="425" t="s">
        <v>276</v>
      </c>
      <c r="B185" s="410" t="s">
        <v>452</v>
      </c>
      <c r="C185" s="411">
        <f t="shared" si="37"/>
        <v>10000</v>
      </c>
      <c r="D185" s="411">
        <f t="shared" si="37"/>
        <v>20166</v>
      </c>
      <c r="E185" s="411">
        <f t="shared" si="37"/>
        <v>0</v>
      </c>
      <c r="F185" s="411">
        <v>10000</v>
      </c>
      <c r="G185" s="360">
        <v>20166</v>
      </c>
      <c r="H185" s="415"/>
      <c r="I185" s="411"/>
      <c r="J185" s="360"/>
      <c r="K185" s="415"/>
      <c r="L185" s="416"/>
      <c r="M185" s="417"/>
      <c r="N185" s="418"/>
      <c r="P185" s="798"/>
      <c r="Q185" s="798"/>
      <c r="R185" s="805"/>
      <c r="S185" s="819"/>
      <c r="T185" s="819"/>
      <c r="U185" s="820"/>
      <c r="V185" s="820"/>
      <c r="W185" s="820"/>
    </row>
    <row r="186" spans="1:23" x14ac:dyDescent="0.2">
      <c r="A186" s="425" t="s">
        <v>276</v>
      </c>
      <c r="B186" s="410" t="s">
        <v>453</v>
      </c>
      <c r="C186" s="411">
        <f t="shared" si="37"/>
        <v>0</v>
      </c>
      <c r="D186" s="411">
        <f t="shared" si="37"/>
        <v>92496</v>
      </c>
      <c r="E186" s="411">
        <f t="shared" si="37"/>
        <v>101872</v>
      </c>
      <c r="F186" s="411"/>
      <c r="G186" s="360"/>
      <c r="H186" s="415"/>
      <c r="I186" s="411"/>
      <c r="J186" s="360">
        <v>92496</v>
      </c>
      <c r="K186" s="415">
        <f>67068+34804</f>
        <v>101872</v>
      </c>
      <c r="L186" s="416"/>
      <c r="M186" s="417"/>
      <c r="N186" s="418"/>
      <c r="P186" s="798"/>
      <c r="Q186" s="798"/>
      <c r="R186" s="805"/>
      <c r="S186" s="819"/>
      <c r="T186" s="819"/>
      <c r="U186" s="820"/>
      <c r="V186" s="820"/>
      <c r="W186" s="820"/>
    </row>
    <row r="187" spans="1:23" x14ac:dyDescent="0.2">
      <c r="A187" s="425" t="s">
        <v>276</v>
      </c>
      <c r="B187" s="410" t="s">
        <v>454</v>
      </c>
      <c r="C187" s="411">
        <f t="shared" si="37"/>
        <v>0</v>
      </c>
      <c r="D187" s="411">
        <f t="shared" si="37"/>
        <v>53000</v>
      </c>
      <c r="E187" s="411">
        <f t="shared" si="37"/>
        <v>11010</v>
      </c>
      <c r="F187" s="411"/>
      <c r="G187" s="360"/>
      <c r="H187" s="415"/>
      <c r="I187" s="411"/>
      <c r="J187" s="360">
        <v>53000</v>
      </c>
      <c r="K187" s="415">
        <v>11010</v>
      </c>
      <c r="L187" s="416"/>
      <c r="M187" s="417"/>
      <c r="N187" s="418"/>
      <c r="P187" s="798"/>
      <c r="Q187" s="798"/>
      <c r="R187" s="805"/>
      <c r="S187" s="819"/>
      <c r="T187" s="819"/>
      <c r="U187" s="820"/>
      <c r="V187" s="820"/>
      <c r="W187" s="820"/>
    </row>
    <row r="188" spans="1:23" x14ac:dyDescent="0.2">
      <c r="A188" s="425" t="s">
        <v>276</v>
      </c>
      <c r="B188" s="410" t="s">
        <v>455</v>
      </c>
      <c r="C188" s="411">
        <f t="shared" si="37"/>
        <v>0</v>
      </c>
      <c r="D188" s="411">
        <f t="shared" si="37"/>
        <v>44898</v>
      </c>
      <c r="E188" s="411">
        <f t="shared" si="37"/>
        <v>29055</v>
      </c>
      <c r="F188" s="411"/>
      <c r="G188" s="360"/>
      <c r="H188" s="415"/>
      <c r="I188" s="411"/>
      <c r="J188" s="360">
        <v>44898</v>
      </c>
      <c r="K188" s="415">
        <f>63859-34804</f>
        <v>29055</v>
      </c>
      <c r="L188" s="416"/>
      <c r="M188" s="417"/>
      <c r="N188" s="418"/>
      <c r="P188" s="798"/>
      <c r="Q188" s="798"/>
      <c r="R188" s="805"/>
      <c r="S188" s="819"/>
      <c r="T188" s="819"/>
      <c r="U188" s="820"/>
      <c r="V188" s="820"/>
      <c r="W188" s="820"/>
    </row>
    <row r="189" spans="1:23" x14ac:dyDescent="0.2">
      <c r="A189" s="425" t="s">
        <v>437</v>
      </c>
      <c r="B189" s="410" t="s">
        <v>456</v>
      </c>
      <c r="C189" s="411">
        <f t="shared" si="37"/>
        <v>158157</v>
      </c>
      <c r="D189" s="411">
        <f t="shared" si="37"/>
        <v>158157</v>
      </c>
      <c r="E189" s="411">
        <f t="shared" si="37"/>
        <v>5898</v>
      </c>
      <c r="F189" s="411"/>
      <c r="G189" s="360"/>
      <c r="H189" s="415"/>
      <c r="I189" s="411">
        <v>158157</v>
      </c>
      <c r="J189" s="360">
        <v>158157</v>
      </c>
      <c r="K189" s="415">
        <v>5898</v>
      </c>
      <c r="L189" s="416"/>
      <c r="M189" s="417"/>
      <c r="N189" s="418"/>
      <c r="P189" s="798"/>
      <c r="Q189" s="798"/>
      <c r="R189" s="805"/>
      <c r="S189" s="819"/>
      <c r="T189" s="819"/>
      <c r="U189" s="820"/>
      <c r="V189" s="820"/>
      <c r="W189" s="820"/>
    </row>
    <row r="190" spans="1:23" x14ac:dyDescent="0.2">
      <c r="A190" s="425" t="s">
        <v>437</v>
      </c>
      <c r="B190" s="410" t="s">
        <v>457</v>
      </c>
      <c r="C190" s="411">
        <f t="shared" si="37"/>
        <v>6428</v>
      </c>
      <c r="D190" s="411">
        <f t="shared" si="37"/>
        <v>6428</v>
      </c>
      <c r="E190" s="411">
        <f t="shared" si="37"/>
        <v>0</v>
      </c>
      <c r="F190" s="411"/>
      <c r="G190" s="360"/>
      <c r="H190" s="415"/>
      <c r="I190" s="411">
        <v>6428</v>
      </c>
      <c r="J190" s="360">
        <v>6428</v>
      </c>
      <c r="K190" s="415"/>
      <c r="L190" s="416"/>
      <c r="M190" s="417"/>
      <c r="N190" s="418"/>
      <c r="P190" s="798"/>
      <c r="Q190" s="798"/>
      <c r="R190" s="805"/>
      <c r="S190" s="819"/>
      <c r="T190" s="819"/>
      <c r="U190" s="820"/>
      <c r="V190" s="820"/>
      <c r="W190" s="820"/>
    </row>
    <row r="191" spans="1:23" x14ac:dyDescent="0.2">
      <c r="A191" s="425" t="s">
        <v>437</v>
      </c>
      <c r="B191" s="410" t="s">
        <v>457</v>
      </c>
      <c r="C191" s="411">
        <f t="shared" si="37"/>
        <v>0</v>
      </c>
      <c r="D191" s="411">
        <f t="shared" si="37"/>
        <v>0</v>
      </c>
      <c r="E191" s="411">
        <f t="shared" si="37"/>
        <v>0</v>
      </c>
      <c r="F191" s="411"/>
      <c r="G191" s="360"/>
      <c r="H191" s="415"/>
      <c r="I191" s="411"/>
      <c r="J191" s="360"/>
      <c r="K191" s="415"/>
      <c r="L191" s="416"/>
      <c r="M191" s="417"/>
      <c r="N191" s="418"/>
      <c r="P191" s="798"/>
      <c r="Q191" s="798"/>
      <c r="R191" s="805"/>
      <c r="S191" s="819"/>
      <c r="T191" s="819"/>
      <c r="U191" s="820"/>
      <c r="V191" s="820"/>
      <c r="W191" s="820"/>
    </row>
    <row r="192" spans="1:23" x14ac:dyDescent="0.2">
      <c r="A192" s="425" t="s">
        <v>361</v>
      </c>
      <c r="B192" s="410" t="s">
        <v>640</v>
      </c>
      <c r="C192" s="411">
        <f t="shared" ref="C192" si="41">I192+F192+L192</f>
        <v>0</v>
      </c>
      <c r="D192" s="411">
        <f t="shared" ref="D192" si="42">J192+G192+M192</f>
        <v>0</v>
      </c>
      <c r="E192" s="411">
        <f t="shared" si="37"/>
        <v>902</v>
      </c>
      <c r="F192" s="411"/>
      <c r="G192" s="360"/>
      <c r="H192" s="415"/>
      <c r="I192" s="411"/>
      <c r="J192" s="360"/>
      <c r="K192" s="445">
        <v>902</v>
      </c>
      <c r="L192" s="416"/>
      <c r="M192" s="417"/>
      <c r="N192" s="418"/>
      <c r="P192" s="798"/>
      <c r="Q192" s="798"/>
      <c r="R192" s="805"/>
      <c r="S192" s="819"/>
      <c r="T192" s="819"/>
      <c r="U192" s="820"/>
      <c r="V192" s="820"/>
      <c r="W192" s="820"/>
    </row>
    <row r="193" spans="1:23" x14ac:dyDescent="0.2">
      <c r="A193" s="425" t="s">
        <v>316</v>
      </c>
      <c r="B193" s="410" t="s">
        <v>638</v>
      </c>
      <c r="C193" s="411">
        <f t="shared" si="37"/>
        <v>500000</v>
      </c>
      <c r="D193" s="411">
        <f t="shared" si="37"/>
        <v>1335081</v>
      </c>
      <c r="E193" s="411">
        <f t="shared" si="37"/>
        <v>442345</v>
      </c>
      <c r="F193" s="411"/>
      <c r="G193" s="360"/>
      <c r="H193" s="415"/>
      <c r="I193" s="411">
        <v>500000</v>
      </c>
      <c r="J193" s="360">
        <v>1335081</v>
      </c>
      <c r="K193" s="415">
        <v>442345</v>
      </c>
      <c r="L193" s="416"/>
      <c r="M193" s="417"/>
      <c r="N193" s="418"/>
      <c r="P193" s="798" t="s">
        <v>196</v>
      </c>
      <c r="Q193" s="798" t="s">
        <v>318</v>
      </c>
      <c r="R193" s="805"/>
      <c r="S193" s="819">
        <v>150000</v>
      </c>
      <c r="T193" s="819">
        <v>150000</v>
      </c>
      <c r="U193" s="820">
        <f t="shared" si="39"/>
        <v>0</v>
      </c>
      <c r="V193" s="820">
        <f t="shared" si="40"/>
        <v>150</v>
      </c>
      <c r="W193" s="820">
        <f t="shared" si="40"/>
        <v>150</v>
      </c>
    </row>
    <row r="194" spans="1:23" x14ac:dyDescent="0.2">
      <c r="A194" s="425" t="s">
        <v>316</v>
      </c>
      <c r="B194" s="410" t="s">
        <v>637</v>
      </c>
      <c r="C194" s="411">
        <f t="shared" ref="C194" si="43">I194+F194+L194</f>
        <v>500000</v>
      </c>
      <c r="D194" s="411">
        <f t="shared" ref="D194" si="44">J194+G194+M194</f>
        <v>1071328</v>
      </c>
      <c r="E194" s="411">
        <f t="shared" ref="E194" si="45">K194+H194+N194</f>
        <v>509692</v>
      </c>
      <c r="F194" s="411"/>
      <c r="G194" s="360"/>
      <c r="H194" s="415"/>
      <c r="I194" s="411">
        <v>500000</v>
      </c>
      <c r="J194" s="360">
        <v>1071328</v>
      </c>
      <c r="K194" s="415">
        <v>509692</v>
      </c>
      <c r="L194" s="416"/>
      <c r="M194" s="417"/>
      <c r="N194" s="418"/>
      <c r="P194" s="798"/>
      <c r="Q194" s="798"/>
      <c r="R194" s="805"/>
      <c r="S194" s="819"/>
      <c r="T194" s="819"/>
      <c r="U194" s="820"/>
      <c r="V194" s="820"/>
      <c r="W194" s="820"/>
    </row>
    <row r="195" spans="1:23" ht="13.5" thickBot="1" x14ac:dyDescent="0.25">
      <c r="A195" s="425" t="s">
        <v>316</v>
      </c>
      <c r="B195" s="410" t="s">
        <v>458</v>
      </c>
      <c r="C195" s="411">
        <f t="shared" si="37"/>
        <v>0</v>
      </c>
      <c r="D195" s="411">
        <f t="shared" si="37"/>
        <v>52603</v>
      </c>
      <c r="E195" s="411">
        <f t="shared" si="37"/>
        <v>0</v>
      </c>
      <c r="F195" s="411"/>
      <c r="G195" s="360"/>
      <c r="H195" s="415"/>
      <c r="I195" s="411">
        <v>0</v>
      </c>
      <c r="J195" s="360">
        <v>52603</v>
      </c>
      <c r="K195" s="415"/>
      <c r="L195" s="416"/>
      <c r="M195" s="417"/>
      <c r="N195" s="418"/>
      <c r="P195" s="798" t="s">
        <v>196</v>
      </c>
      <c r="Q195" s="798" t="s">
        <v>320</v>
      </c>
      <c r="R195" s="805"/>
      <c r="S195" s="819">
        <v>150000</v>
      </c>
      <c r="T195" s="819">
        <v>150000</v>
      </c>
      <c r="U195" s="820">
        <f t="shared" si="39"/>
        <v>0</v>
      </c>
      <c r="V195" s="820">
        <f t="shared" si="40"/>
        <v>150</v>
      </c>
      <c r="W195" s="820">
        <f t="shared" si="40"/>
        <v>150</v>
      </c>
    </row>
    <row r="196" spans="1:23" ht="13.5" thickBot="1" x14ac:dyDescent="0.25">
      <c r="A196" s="455"/>
      <c r="B196" s="470" t="s">
        <v>182</v>
      </c>
      <c r="C196" s="433">
        <f t="shared" ref="C196:N196" si="46">SUM(C155:C195)</f>
        <v>1362235</v>
      </c>
      <c r="D196" s="475">
        <f t="shared" si="46"/>
        <v>3136513</v>
      </c>
      <c r="E196" s="473">
        <f t="shared" si="46"/>
        <v>1325970</v>
      </c>
      <c r="F196" s="433">
        <f t="shared" si="46"/>
        <v>142000</v>
      </c>
      <c r="G196" s="475">
        <f t="shared" si="46"/>
        <v>176477</v>
      </c>
      <c r="H196" s="473">
        <f t="shared" si="46"/>
        <v>100717</v>
      </c>
      <c r="I196" s="433">
        <f t="shared" si="46"/>
        <v>1220235</v>
      </c>
      <c r="J196" s="475">
        <f t="shared" si="46"/>
        <v>2960036</v>
      </c>
      <c r="K196" s="473">
        <f t="shared" si="46"/>
        <v>1225253</v>
      </c>
      <c r="L196" s="433">
        <f t="shared" si="46"/>
        <v>0</v>
      </c>
      <c r="M196" s="475">
        <f t="shared" si="46"/>
        <v>0</v>
      </c>
      <c r="N196" s="473">
        <f t="shared" si="46"/>
        <v>0</v>
      </c>
      <c r="P196" s="826" t="s">
        <v>196</v>
      </c>
      <c r="Q196" s="826" t="s">
        <v>321</v>
      </c>
      <c r="R196" s="827"/>
      <c r="S196" s="789">
        <v>2000000</v>
      </c>
      <c r="T196" s="789">
        <v>2000000</v>
      </c>
      <c r="U196" s="820">
        <f t="shared" si="39"/>
        <v>0</v>
      </c>
      <c r="V196" s="820">
        <f t="shared" si="40"/>
        <v>2000</v>
      </c>
      <c r="W196" s="820">
        <f t="shared" si="40"/>
        <v>2000</v>
      </c>
    </row>
    <row r="197" spans="1:23" x14ac:dyDescent="0.2">
      <c r="A197" s="812"/>
      <c r="B197" s="474"/>
      <c r="C197" s="442"/>
      <c r="D197" s="442"/>
      <c r="E197" s="442"/>
      <c r="F197" s="442"/>
      <c r="G197" s="442"/>
      <c r="H197" s="442"/>
      <c r="I197" s="442"/>
      <c r="J197" s="442"/>
      <c r="K197" s="442"/>
      <c r="L197" s="442"/>
      <c r="M197" s="442"/>
      <c r="N197" s="442"/>
      <c r="P197" s="826" t="s">
        <v>196</v>
      </c>
      <c r="Q197" s="826" t="s">
        <v>306</v>
      </c>
      <c r="R197" s="827"/>
      <c r="S197" s="789">
        <v>1000000</v>
      </c>
      <c r="T197" s="789">
        <v>1000000</v>
      </c>
      <c r="U197" s="820">
        <f t="shared" si="39"/>
        <v>0</v>
      </c>
      <c r="V197" s="820">
        <f t="shared" si="40"/>
        <v>1000</v>
      </c>
      <c r="W197" s="820">
        <f t="shared" si="40"/>
        <v>1000</v>
      </c>
    </row>
    <row r="198" spans="1:23" x14ac:dyDescent="0.2">
      <c r="A198" s="812"/>
      <c r="B198" s="474"/>
      <c r="C198" s="442"/>
      <c r="D198" s="442"/>
      <c r="E198" s="442"/>
      <c r="F198" s="442"/>
      <c r="G198" s="442"/>
      <c r="H198" s="442"/>
      <c r="I198" s="442"/>
      <c r="J198" s="442"/>
      <c r="K198" s="442"/>
      <c r="L198" s="442"/>
      <c r="M198" s="442"/>
      <c r="N198" s="442"/>
      <c r="P198" s="798" t="s">
        <v>196</v>
      </c>
      <c r="Q198" s="798" t="s">
        <v>322</v>
      </c>
      <c r="R198" s="805"/>
      <c r="S198" s="799">
        <v>5230000</v>
      </c>
      <c r="T198" s="799">
        <v>0</v>
      </c>
      <c r="U198" s="820">
        <f t="shared" si="39"/>
        <v>0</v>
      </c>
      <c r="V198" s="820">
        <f t="shared" si="40"/>
        <v>5230</v>
      </c>
      <c r="W198" s="820">
        <f t="shared" si="40"/>
        <v>0</v>
      </c>
    </row>
    <row r="199" spans="1:23" x14ac:dyDescent="0.2">
      <c r="A199" s="812"/>
      <c r="B199" s="474"/>
      <c r="C199" s="442"/>
      <c r="D199" s="442"/>
      <c r="E199" s="442"/>
      <c r="F199" s="442"/>
      <c r="G199" s="442"/>
      <c r="H199" s="442"/>
      <c r="I199" s="442"/>
      <c r="J199" s="442"/>
      <c r="K199" s="442"/>
      <c r="L199" s="442"/>
      <c r="M199" s="442"/>
      <c r="N199" s="442"/>
      <c r="P199" s="798" t="s">
        <v>196</v>
      </c>
      <c r="Q199" s="798" t="s">
        <v>323</v>
      </c>
      <c r="R199" s="805"/>
      <c r="S199" s="799">
        <v>797970</v>
      </c>
      <c r="T199" s="799">
        <v>797970</v>
      </c>
      <c r="U199" s="820">
        <f t="shared" si="39"/>
        <v>0</v>
      </c>
      <c r="V199" s="820">
        <f t="shared" si="40"/>
        <v>797.97</v>
      </c>
      <c r="W199" s="820">
        <f t="shared" si="40"/>
        <v>797.97</v>
      </c>
    </row>
    <row r="200" spans="1:23" x14ac:dyDescent="0.2">
      <c r="A200" s="812"/>
      <c r="B200" s="474"/>
      <c r="C200" s="442"/>
      <c r="D200" s="442"/>
      <c r="E200" s="442"/>
      <c r="F200" s="442"/>
      <c r="G200" s="442"/>
      <c r="H200" s="442"/>
      <c r="I200" s="442"/>
      <c r="J200" s="442"/>
      <c r="K200" s="442"/>
      <c r="L200" s="442"/>
      <c r="M200" s="442"/>
      <c r="N200" s="442"/>
      <c r="P200" s="798" t="s">
        <v>196</v>
      </c>
      <c r="Q200" s="798" t="s">
        <v>324</v>
      </c>
      <c r="R200" s="805"/>
      <c r="S200" s="799"/>
      <c r="T200" s="799">
        <v>0</v>
      </c>
      <c r="U200" s="820">
        <f t="shared" si="39"/>
        <v>0</v>
      </c>
      <c r="V200" s="820">
        <f t="shared" si="40"/>
        <v>0</v>
      </c>
      <c r="W200" s="820">
        <f t="shared" si="40"/>
        <v>0</v>
      </c>
    </row>
    <row r="201" spans="1:23" x14ac:dyDescent="0.2">
      <c r="A201" s="812"/>
      <c r="B201" s="474"/>
      <c r="C201" s="442"/>
      <c r="D201" s="442"/>
      <c r="E201" s="442"/>
      <c r="F201" s="442"/>
      <c r="G201" s="442"/>
      <c r="H201" s="442"/>
      <c r="I201" s="442"/>
      <c r="J201" s="442"/>
      <c r="K201" s="442"/>
      <c r="L201" s="442"/>
      <c r="M201" s="442"/>
      <c r="N201" s="442"/>
      <c r="P201" s="798" t="s">
        <v>196</v>
      </c>
      <c r="Q201" s="798" t="s">
        <v>325</v>
      </c>
      <c r="R201" s="805"/>
      <c r="S201" s="799">
        <v>788000</v>
      </c>
      <c r="T201" s="799">
        <v>788000</v>
      </c>
      <c r="U201" s="820">
        <f t="shared" si="39"/>
        <v>0</v>
      </c>
      <c r="V201" s="820">
        <f t="shared" si="40"/>
        <v>788</v>
      </c>
      <c r="W201" s="820">
        <f t="shared" si="40"/>
        <v>788</v>
      </c>
    </row>
    <row r="202" spans="1:23" x14ac:dyDescent="0.2">
      <c r="A202" s="812"/>
      <c r="B202" s="474"/>
      <c r="C202" s="442"/>
      <c r="D202" s="442"/>
      <c r="E202" s="442"/>
      <c r="F202" s="442"/>
      <c r="G202" s="442"/>
      <c r="H202" s="442"/>
      <c r="I202" s="442"/>
      <c r="J202" s="442"/>
      <c r="K202" s="442"/>
      <c r="L202" s="442"/>
      <c r="M202" s="442"/>
      <c r="N202" s="442"/>
      <c r="P202" s="798" t="s">
        <v>196</v>
      </c>
      <c r="Q202" s="798" t="s">
        <v>286</v>
      </c>
      <c r="R202" s="805"/>
      <c r="S202" s="799">
        <v>215000</v>
      </c>
      <c r="T202" s="799">
        <v>215000</v>
      </c>
      <c r="U202" s="820">
        <f t="shared" si="39"/>
        <v>0</v>
      </c>
      <c r="V202" s="820">
        <f t="shared" si="40"/>
        <v>215</v>
      </c>
      <c r="W202" s="820">
        <f t="shared" si="40"/>
        <v>215</v>
      </c>
    </row>
    <row r="203" spans="1:23" x14ac:dyDescent="0.2">
      <c r="A203" s="812"/>
      <c r="B203" s="474"/>
      <c r="C203" s="442"/>
      <c r="D203" s="442"/>
      <c r="E203" s="442"/>
      <c r="F203" s="442"/>
      <c r="G203" s="442"/>
      <c r="H203" s="442"/>
      <c r="I203" s="442"/>
      <c r="J203" s="442"/>
      <c r="K203" s="442"/>
      <c r="L203" s="442"/>
      <c r="M203" s="442"/>
      <c r="N203" s="442"/>
      <c r="P203" s="798" t="s">
        <v>196</v>
      </c>
      <c r="Q203" s="798" t="s">
        <v>326</v>
      </c>
      <c r="R203" s="805"/>
      <c r="S203" s="799">
        <v>1500000</v>
      </c>
      <c r="T203" s="799">
        <v>1500000</v>
      </c>
      <c r="U203" s="820">
        <f t="shared" si="39"/>
        <v>0</v>
      </c>
      <c r="V203" s="820">
        <f t="shared" si="40"/>
        <v>1500</v>
      </c>
      <c r="W203" s="820">
        <f t="shared" si="40"/>
        <v>1500</v>
      </c>
    </row>
    <row r="204" spans="1:23" x14ac:dyDescent="0.2">
      <c r="A204" s="812"/>
      <c r="B204" s="474"/>
      <c r="C204" s="442"/>
      <c r="D204" s="442"/>
      <c r="E204" s="442"/>
      <c r="F204" s="442"/>
      <c r="G204" s="442"/>
      <c r="H204" s="442"/>
      <c r="I204" s="442"/>
      <c r="J204" s="442"/>
      <c r="K204" s="442"/>
      <c r="L204" s="442"/>
      <c r="M204" s="442"/>
      <c r="N204" s="442"/>
      <c r="P204" s="798" t="s">
        <v>196</v>
      </c>
      <c r="Q204" s="798" t="s">
        <v>289</v>
      </c>
      <c r="R204" s="805"/>
      <c r="S204" s="799">
        <v>200000</v>
      </c>
      <c r="T204" s="799">
        <v>200000</v>
      </c>
      <c r="U204" s="820">
        <f t="shared" si="39"/>
        <v>0</v>
      </c>
      <c r="V204" s="820">
        <f t="shared" si="40"/>
        <v>200</v>
      </c>
      <c r="W204" s="820">
        <f t="shared" si="40"/>
        <v>200</v>
      </c>
    </row>
    <row r="205" spans="1:23" x14ac:dyDescent="0.2">
      <c r="A205" s="812"/>
      <c r="B205" s="474"/>
      <c r="C205" s="442"/>
      <c r="D205" s="442"/>
      <c r="E205" s="442"/>
      <c r="F205" s="442"/>
      <c r="G205" s="442"/>
      <c r="H205" s="442"/>
      <c r="I205" s="442"/>
      <c r="J205" s="442"/>
      <c r="K205" s="442"/>
      <c r="L205" s="442"/>
      <c r="M205" s="442"/>
      <c r="N205" s="442"/>
      <c r="P205" s="798" t="s">
        <v>196</v>
      </c>
      <c r="Q205" s="798" t="s">
        <v>327</v>
      </c>
      <c r="R205" s="805"/>
      <c r="S205" s="799">
        <v>250000</v>
      </c>
      <c r="T205" s="799">
        <v>250000</v>
      </c>
      <c r="U205" s="820">
        <f t="shared" si="39"/>
        <v>0</v>
      </c>
      <c r="V205" s="820">
        <f t="shared" si="40"/>
        <v>250</v>
      </c>
      <c r="W205" s="820">
        <f t="shared" si="40"/>
        <v>250</v>
      </c>
    </row>
    <row r="206" spans="1:23" x14ac:dyDescent="0.2">
      <c r="A206" s="812"/>
      <c r="B206" s="474"/>
      <c r="C206" s="442"/>
      <c r="D206" s="442"/>
      <c r="E206" s="442"/>
      <c r="F206" s="442"/>
      <c r="G206" s="442"/>
      <c r="H206" s="442"/>
      <c r="I206" s="442"/>
      <c r="J206" s="442"/>
      <c r="K206" s="442"/>
      <c r="L206" s="442"/>
      <c r="M206" s="442"/>
      <c r="N206" s="442"/>
      <c r="P206" s="826" t="s">
        <v>196</v>
      </c>
      <c r="Q206" s="826" t="s">
        <v>328</v>
      </c>
      <c r="R206" s="827"/>
      <c r="S206" s="789">
        <v>70000</v>
      </c>
      <c r="T206" s="789">
        <v>70000</v>
      </c>
      <c r="U206" s="820">
        <f t="shared" si="39"/>
        <v>0</v>
      </c>
      <c r="V206" s="820">
        <f t="shared" si="40"/>
        <v>70</v>
      </c>
      <c r="W206" s="820">
        <f t="shared" si="40"/>
        <v>70</v>
      </c>
    </row>
    <row r="207" spans="1:23" x14ac:dyDescent="0.2">
      <c r="A207" s="812"/>
      <c r="B207" s="474"/>
      <c r="C207" s="442"/>
      <c r="D207" s="442"/>
      <c r="E207" s="442"/>
      <c r="F207" s="442"/>
      <c r="G207" s="442"/>
      <c r="H207" s="442"/>
      <c r="I207" s="442"/>
      <c r="J207" s="442"/>
      <c r="K207" s="442"/>
      <c r="L207" s="442"/>
      <c r="M207" s="442"/>
      <c r="N207" s="442"/>
      <c r="P207" s="798" t="s">
        <v>196</v>
      </c>
      <c r="Q207" s="798" t="s">
        <v>288</v>
      </c>
      <c r="R207" s="805"/>
      <c r="S207" s="799">
        <v>130000</v>
      </c>
      <c r="T207" s="799">
        <v>130000</v>
      </c>
      <c r="U207" s="820">
        <f t="shared" si="39"/>
        <v>0</v>
      </c>
      <c r="V207" s="820">
        <f t="shared" si="40"/>
        <v>130</v>
      </c>
      <c r="W207" s="820">
        <f t="shared" si="40"/>
        <v>130</v>
      </c>
    </row>
    <row r="208" spans="1:23" x14ac:dyDescent="0.2">
      <c r="A208" s="812"/>
      <c r="B208" s="474"/>
      <c r="C208" s="442"/>
      <c r="D208" s="442"/>
      <c r="E208" s="442"/>
      <c r="F208" s="442"/>
      <c r="G208" s="442"/>
      <c r="H208" s="442"/>
      <c r="I208" s="442"/>
      <c r="J208" s="442"/>
      <c r="K208" s="442"/>
      <c r="L208" s="442"/>
      <c r="M208" s="442"/>
      <c r="N208" s="442"/>
      <c r="P208" s="798" t="s">
        <v>196</v>
      </c>
      <c r="Q208" s="798" t="s">
        <v>290</v>
      </c>
      <c r="R208" s="805"/>
      <c r="S208" s="799">
        <v>29700</v>
      </c>
      <c r="T208" s="799">
        <v>39700</v>
      </c>
      <c r="U208" s="820">
        <f t="shared" si="39"/>
        <v>0</v>
      </c>
      <c r="V208" s="820">
        <f t="shared" si="40"/>
        <v>29.7</v>
      </c>
      <c r="W208" s="820">
        <f t="shared" si="40"/>
        <v>39.700000000000003</v>
      </c>
    </row>
    <row r="209" spans="1:27" x14ac:dyDescent="0.2">
      <c r="A209" s="812"/>
      <c r="B209" s="474"/>
      <c r="C209" s="442"/>
      <c r="D209" s="442"/>
      <c r="E209" s="442"/>
      <c r="F209" s="442"/>
      <c r="G209" s="442"/>
      <c r="H209" s="442"/>
      <c r="I209" s="442"/>
      <c r="J209" s="442"/>
      <c r="K209" s="442"/>
      <c r="L209" s="442"/>
      <c r="M209" s="442"/>
      <c r="N209" s="442"/>
      <c r="P209" s="798" t="s">
        <v>196</v>
      </c>
      <c r="Q209" s="798" t="s">
        <v>329</v>
      </c>
      <c r="R209" s="805"/>
      <c r="S209" s="799"/>
      <c r="T209" s="799">
        <v>0</v>
      </c>
      <c r="U209" s="820">
        <f t="shared" si="39"/>
        <v>0</v>
      </c>
      <c r="V209" s="820">
        <f t="shared" si="40"/>
        <v>0</v>
      </c>
      <c r="W209" s="820">
        <f t="shared" si="40"/>
        <v>0</v>
      </c>
    </row>
    <row r="210" spans="1:27" x14ac:dyDescent="0.2">
      <c r="A210" s="812"/>
      <c r="B210" s="474"/>
      <c r="C210" s="442"/>
      <c r="D210" s="442"/>
      <c r="E210" s="442"/>
      <c r="F210" s="442"/>
      <c r="G210" s="442"/>
      <c r="H210" s="442"/>
      <c r="I210" s="442"/>
      <c r="J210" s="442"/>
      <c r="K210" s="442"/>
      <c r="L210" s="442"/>
      <c r="M210" s="442"/>
      <c r="N210" s="442"/>
      <c r="P210" s="798" t="s">
        <v>196</v>
      </c>
      <c r="Q210" s="798" t="s">
        <v>292</v>
      </c>
      <c r="R210" s="805"/>
      <c r="S210" s="799">
        <v>60000</v>
      </c>
      <c r="T210" s="799">
        <v>60000</v>
      </c>
      <c r="U210" s="820">
        <f t="shared" si="39"/>
        <v>0</v>
      </c>
      <c r="V210" s="820">
        <f t="shared" si="40"/>
        <v>60</v>
      </c>
      <c r="W210" s="820">
        <f t="shared" si="40"/>
        <v>60</v>
      </c>
    </row>
    <row r="211" spans="1:27" x14ac:dyDescent="0.2">
      <c r="A211" s="812"/>
      <c r="B211" s="474"/>
      <c r="C211" s="442"/>
      <c r="D211" s="442"/>
      <c r="E211" s="442"/>
      <c r="F211" s="442"/>
      <c r="G211" s="442"/>
      <c r="H211" s="442"/>
      <c r="I211" s="442"/>
      <c r="J211" s="442"/>
      <c r="K211" s="442"/>
      <c r="L211" s="442"/>
      <c r="M211" s="442"/>
      <c r="N211" s="442"/>
      <c r="P211" s="798" t="s">
        <v>196</v>
      </c>
      <c r="Q211" s="798" t="s">
        <v>293</v>
      </c>
      <c r="R211" s="805"/>
      <c r="S211" s="799">
        <v>100000</v>
      </c>
      <c r="T211" s="799">
        <v>100000</v>
      </c>
      <c r="U211" s="820">
        <f t="shared" si="39"/>
        <v>0</v>
      </c>
      <c r="V211" s="820">
        <f t="shared" si="40"/>
        <v>100</v>
      </c>
      <c r="W211" s="820">
        <f t="shared" si="40"/>
        <v>100</v>
      </c>
    </row>
    <row r="212" spans="1:27" x14ac:dyDescent="0.2">
      <c r="A212" s="442"/>
      <c r="B212" s="442"/>
      <c r="C212" s="442"/>
      <c r="D212" s="442"/>
      <c r="E212" s="442"/>
      <c r="F212" s="442"/>
      <c r="G212" s="442"/>
      <c r="H212" s="442"/>
      <c r="I212" s="442"/>
      <c r="J212" s="442"/>
      <c r="K212" s="442"/>
      <c r="L212" s="442"/>
      <c r="M212" s="442"/>
      <c r="N212" s="442"/>
      <c r="P212" s="798" t="s">
        <v>196</v>
      </c>
      <c r="Q212" s="798" t="s">
        <v>307</v>
      </c>
      <c r="R212" s="805"/>
      <c r="S212" s="799">
        <v>11578000</v>
      </c>
      <c r="T212" s="799">
        <v>0</v>
      </c>
      <c r="U212" s="820">
        <f t="shared" si="39"/>
        <v>0</v>
      </c>
      <c r="V212" s="820">
        <f t="shared" si="40"/>
        <v>11578</v>
      </c>
      <c r="W212" s="820">
        <f t="shared" si="40"/>
        <v>0</v>
      </c>
    </row>
    <row r="213" spans="1:27" x14ac:dyDescent="0.2">
      <c r="A213" s="442"/>
      <c r="B213" s="442"/>
      <c r="C213" s="442"/>
      <c r="D213" s="442"/>
      <c r="E213" s="442"/>
      <c r="F213" s="442"/>
      <c r="G213" s="442"/>
      <c r="H213" s="442"/>
      <c r="I213" s="442"/>
      <c r="J213" s="442"/>
      <c r="K213" s="442"/>
      <c r="L213" s="442"/>
      <c r="M213" s="442"/>
      <c r="N213" s="442"/>
      <c r="P213" s="804"/>
      <c r="Q213" s="804"/>
      <c r="R213" s="779">
        <f t="shared" ref="R213:W213" si="47">SUM(R175:R212)</f>
        <v>0</v>
      </c>
      <c r="S213" s="779">
        <f t="shared" si="47"/>
        <v>65248670</v>
      </c>
      <c r="T213" s="779">
        <f t="shared" si="47"/>
        <v>48450670</v>
      </c>
      <c r="U213" s="779">
        <f t="shared" si="47"/>
        <v>0</v>
      </c>
      <c r="V213" s="779">
        <f t="shared" si="47"/>
        <v>65248.67</v>
      </c>
      <c r="W213" s="779">
        <f t="shared" si="47"/>
        <v>48450.67</v>
      </c>
    </row>
    <row r="214" spans="1:27" x14ac:dyDescent="0.2">
      <c r="A214" s="442"/>
      <c r="B214" s="442"/>
      <c r="C214" s="442"/>
      <c r="D214" s="442"/>
      <c r="E214" s="442"/>
      <c r="F214" s="442"/>
      <c r="G214" s="442"/>
      <c r="H214" s="442"/>
      <c r="I214" s="442"/>
      <c r="J214" s="442"/>
      <c r="K214" s="442"/>
      <c r="L214" s="442"/>
      <c r="M214" s="442"/>
      <c r="N214" s="442"/>
      <c r="P214" s="798" t="s">
        <v>171</v>
      </c>
      <c r="Q214" s="798" t="s">
        <v>322</v>
      </c>
      <c r="R214" s="813">
        <v>0</v>
      </c>
      <c r="S214" s="801">
        <v>50000</v>
      </c>
      <c r="T214" s="801">
        <v>0</v>
      </c>
      <c r="U214" s="822">
        <f t="shared" ref="U214:U226" si="48">SUM(R214/1000)</f>
        <v>0</v>
      </c>
      <c r="V214" s="822">
        <f t="shared" ref="V214:W226" si="49">SUM(S214/1000)</f>
        <v>50</v>
      </c>
      <c r="W214" s="822">
        <f t="shared" si="49"/>
        <v>0</v>
      </c>
      <c r="Y214" s="811">
        <f>SUM(S213)</f>
        <v>65248670</v>
      </c>
      <c r="Z214" s="811">
        <f>SUM(T213)</f>
        <v>48450670</v>
      </c>
    </row>
    <row r="215" spans="1:27" x14ac:dyDescent="0.2">
      <c r="A215" s="442"/>
      <c r="B215" s="442"/>
      <c r="C215" s="442"/>
      <c r="D215" s="442"/>
      <c r="E215" s="442"/>
      <c r="F215" s="442"/>
      <c r="G215" s="442"/>
      <c r="H215" s="442"/>
      <c r="I215" s="442"/>
      <c r="J215" s="442"/>
      <c r="K215" s="442"/>
      <c r="L215" s="442"/>
      <c r="M215" s="442"/>
      <c r="N215" s="442"/>
      <c r="P215" s="807"/>
      <c r="Q215" s="807"/>
      <c r="R215" s="814"/>
      <c r="S215" s="799"/>
      <c r="T215" s="799"/>
      <c r="U215" s="820">
        <f t="shared" si="48"/>
        <v>0</v>
      </c>
      <c r="V215" s="820">
        <f t="shared" si="49"/>
        <v>0</v>
      </c>
      <c r="W215" s="820">
        <f t="shared" si="49"/>
        <v>0</v>
      </c>
      <c r="X215" s="797">
        <v>19300</v>
      </c>
      <c r="Y215" s="797">
        <v>117588.7</v>
      </c>
      <c r="Z215" s="797">
        <v>100790.7</v>
      </c>
      <c r="AA215" s="797" t="s">
        <v>199</v>
      </c>
    </row>
    <row r="216" spans="1:27" x14ac:dyDescent="0.2">
      <c r="A216" s="442"/>
      <c r="B216" s="442"/>
      <c r="C216" s="442"/>
      <c r="D216" s="442"/>
      <c r="E216" s="442"/>
      <c r="F216" s="442"/>
      <c r="G216" s="442"/>
      <c r="H216" s="442"/>
      <c r="I216" s="442"/>
      <c r="J216" s="442"/>
      <c r="K216" s="442"/>
      <c r="L216" s="442"/>
      <c r="M216" s="442"/>
      <c r="N216" s="442"/>
      <c r="P216" s="798" t="s">
        <v>330</v>
      </c>
      <c r="Q216" s="798" t="s">
        <v>331</v>
      </c>
      <c r="R216" s="813">
        <v>1465000</v>
      </c>
      <c r="S216" s="801">
        <v>1465000</v>
      </c>
      <c r="T216" s="801">
        <v>0</v>
      </c>
      <c r="U216" s="822">
        <f t="shared" si="48"/>
        <v>1465</v>
      </c>
      <c r="V216" s="822">
        <f t="shared" si="49"/>
        <v>1465</v>
      </c>
      <c r="W216" s="822">
        <f t="shared" si="49"/>
        <v>0</v>
      </c>
      <c r="Y216" s="811">
        <f>SUM(S214)</f>
        <v>50000</v>
      </c>
      <c r="Z216" s="797">
        <v>0</v>
      </c>
    </row>
    <row r="217" spans="1:27" x14ac:dyDescent="0.2">
      <c r="A217" s="442"/>
      <c r="B217" s="442"/>
      <c r="C217" s="442"/>
      <c r="D217" s="442"/>
      <c r="E217" s="442"/>
      <c r="F217" s="442"/>
      <c r="G217" s="442"/>
      <c r="H217" s="442"/>
      <c r="I217" s="442"/>
      <c r="J217" s="442"/>
      <c r="K217" s="442"/>
      <c r="L217" s="442"/>
      <c r="M217" s="442"/>
      <c r="N217" s="442"/>
      <c r="P217" s="807"/>
      <c r="Q217" s="807"/>
      <c r="R217" s="814"/>
      <c r="S217" s="799"/>
      <c r="T217" s="799"/>
      <c r="U217" s="820">
        <f t="shared" si="48"/>
        <v>0</v>
      </c>
      <c r="V217" s="820">
        <f t="shared" si="49"/>
        <v>0</v>
      </c>
      <c r="W217" s="820">
        <f t="shared" si="49"/>
        <v>0</v>
      </c>
      <c r="Y217" s="797">
        <v>50</v>
      </c>
      <c r="Z217" s="797">
        <v>0</v>
      </c>
      <c r="AA217" s="797" t="s">
        <v>199</v>
      </c>
    </row>
    <row r="218" spans="1:27" x14ac:dyDescent="0.2">
      <c r="A218" s="442"/>
      <c r="B218" s="442"/>
      <c r="C218" s="442"/>
      <c r="D218" s="442"/>
      <c r="E218" s="442"/>
      <c r="F218" s="442"/>
      <c r="G218" s="442"/>
      <c r="H218" s="442"/>
      <c r="I218" s="442"/>
      <c r="J218" s="442"/>
      <c r="K218" s="442"/>
      <c r="L218" s="442"/>
      <c r="M218" s="442"/>
      <c r="N218" s="442"/>
      <c r="P218" s="798" t="s">
        <v>216</v>
      </c>
      <c r="Q218" s="798" t="s">
        <v>332</v>
      </c>
      <c r="R218" s="813">
        <v>5600000</v>
      </c>
      <c r="S218" s="801">
        <v>5600000</v>
      </c>
      <c r="T218" s="801">
        <v>0</v>
      </c>
      <c r="U218" s="822">
        <f t="shared" si="48"/>
        <v>5600</v>
      </c>
      <c r="V218" s="822">
        <f t="shared" si="49"/>
        <v>5600</v>
      </c>
      <c r="W218" s="822">
        <f t="shared" si="49"/>
        <v>0</v>
      </c>
      <c r="X218" s="797">
        <v>1465000</v>
      </c>
      <c r="Y218" s="797">
        <v>1465000</v>
      </c>
      <c r="Z218" s="797">
        <v>0</v>
      </c>
    </row>
    <row r="219" spans="1:27" x14ac:dyDescent="0.2">
      <c r="A219" s="442"/>
      <c r="B219" s="442"/>
      <c r="C219" s="442"/>
      <c r="D219" s="442"/>
      <c r="E219" s="442"/>
      <c r="F219" s="442"/>
      <c r="G219" s="442"/>
      <c r="H219" s="442"/>
      <c r="I219" s="442"/>
      <c r="J219" s="442"/>
      <c r="K219" s="442"/>
      <c r="L219" s="442"/>
      <c r="M219" s="442"/>
      <c r="N219" s="442"/>
      <c r="P219" s="807"/>
      <c r="Q219" s="807"/>
      <c r="R219" s="814"/>
      <c r="S219" s="799"/>
      <c r="T219" s="799"/>
      <c r="U219" s="820">
        <f t="shared" si="48"/>
        <v>0</v>
      </c>
      <c r="V219" s="820">
        <f t="shared" si="49"/>
        <v>0</v>
      </c>
      <c r="W219" s="820">
        <f t="shared" si="49"/>
        <v>0</v>
      </c>
      <c r="X219" s="797">
        <v>1465</v>
      </c>
      <c r="Y219" s="797">
        <v>1465</v>
      </c>
      <c r="Z219" s="797">
        <v>0</v>
      </c>
      <c r="AA219" s="797" t="s">
        <v>199</v>
      </c>
    </row>
    <row r="220" spans="1:27" x14ac:dyDescent="0.2">
      <c r="A220" s="442"/>
      <c r="B220" s="442"/>
      <c r="C220" s="442"/>
      <c r="D220" s="442"/>
      <c r="E220" s="442"/>
      <c r="F220" s="442"/>
      <c r="G220" s="442"/>
      <c r="H220" s="442"/>
      <c r="I220" s="442"/>
      <c r="J220" s="442"/>
      <c r="K220" s="442"/>
      <c r="L220" s="442"/>
      <c r="M220" s="442"/>
      <c r="N220" s="442"/>
      <c r="P220" s="798" t="s">
        <v>215</v>
      </c>
      <c r="Q220" s="798" t="s">
        <v>333</v>
      </c>
      <c r="R220" s="813"/>
      <c r="S220" s="801">
        <v>2468800</v>
      </c>
      <c r="T220" s="801">
        <v>0</v>
      </c>
      <c r="U220" s="822">
        <f t="shared" si="48"/>
        <v>0</v>
      </c>
      <c r="V220" s="822">
        <f t="shared" si="49"/>
        <v>2468.8000000000002</v>
      </c>
      <c r="W220" s="822">
        <f t="shared" si="49"/>
        <v>0</v>
      </c>
      <c r="Y220" s="811">
        <f>SUM(S218)</f>
        <v>5600000</v>
      </c>
      <c r="Z220" s="811">
        <v>0</v>
      </c>
      <c r="AA220" s="811"/>
    </row>
    <row r="221" spans="1:27" x14ac:dyDescent="0.2">
      <c r="A221" s="442"/>
      <c r="B221" s="442"/>
      <c r="C221" s="442"/>
      <c r="D221" s="442"/>
      <c r="E221" s="442"/>
      <c r="F221" s="442"/>
      <c r="G221" s="442"/>
      <c r="H221" s="442"/>
      <c r="I221" s="442"/>
      <c r="J221" s="442"/>
      <c r="K221" s="442"/>
      <c r="L221" s="442"/>
      <c r="M221" s="442"/>
      <c r="N221" s="442"/>
      <c r="P221" s="807"/>
      <c r="Q221" s="807"/>
      <c r="R221" s="814"/>
      <c r="S221" s="799"/>
      <c r="T221" s="799"/>
      <c r="U221" s="820">
        <f t="shared" si="48"/>
        <v>0</v>
      </c>
      <c r="V221" s="820">
        <f t="shared" si="49"/>
        <v>0</v>
      </c>
      <c r="W221" s="820">
        <f t="shared" si="49"/>
        <v>0</v>
      </c>
      <c r="X221" s="797">
        <v>5600</v>
      </c>
      <c r="Y221" s="797">
        <v>5600</v>
      </c>
      <c r="Z221" s="797">
        <v>0</v>
      </c>
      <c r="AA221" s="797" t="s">
        <v>199</v>
      </c>
    </row>
    <row r="222" spans="1:27" x14ac:dyDescent="0.2">
      <c r="A222" s="442"/>
      <c r="B222" s="442"/>
      <c r="C222" s="442"/>
      <c r="D222" s="442"/>
      <c r="E222" s="442"/>
      <c r="F222" s="442"/>
      <c r="G222" s="442"/>
      <c r="H222" s="442"/>
      <c r="I222" s="442"/>
      <c r="J222" s="442"/>
      <c r="K222" s="442"/>
      <c r="L222" s="442"/>
      <c r="M222" s="442"/>
      <c r="N222" s="442"/>
      <c r="P222" s="807"/>
      <c r="Q222" s="807"/>
      <c r="R222" s="814"/>
      <c r="S222" s="799"/>
      <c r="T222" s="799"/>
      <c r="U222" s="820"/>
      <c r="V222" s="820"/>
      <c r="W222" s="820"/>
      <c r="Y222" s="811">
        <f>SUM(S220)</f>
        <v>2468800</v>
      </c>
    </row>
    <row r="223" spans="1:27" x14ac:dyDescent="0.2">
      <c r="A223" s="442"/>
      <c r="B223" s="442"/>
      <c r="C223" s="442"/>
      <c r="D223" s="442"/>
      <c r="E223" s="442"/>
      <c r="F223" s="442"/>
      <c r="G223" s="442"/>
      <c r="H223" s="442"/>
      <c r="I223" s="442"/>
      <c r="J223" s="442"/>
      <c r="K223" s="442"/>
      <c r="L223" s="442"/>
      <c r="M223" s="442"/>
      <c r="N223" s="442"/>
      <c r="P223" s="807"/>
      <c r="Q223" s="807"/>
      <c r="R223" s="814"/>
      <c r="S223" s="799"/>
      <c r="T223" s="799"/>
      <c r="U223" s="820"/>
      <c r="V223" s="820"/>
      <c r="W223" s="820"/>
      <c r="Y223" s="797">
        <v>2468.8000000000002</v>
      </c>
      <c r="Z223" s="797">
        <v>0</v>
      </c>
      <c r="AA223" s="797" t="s">
        <v>199</v>
      </c>
    </row>
    <row r="224" spans="1:27" x14ac:dyDescent="0.2">
      <c r="A224" s="442"/>
      <c r="B224" s="442"/>
      <c r="C224" s="442"/>
      <c r="D224" s="442"/>
      <c r="E224" s="442"/>
      <c r="F224" s="442"/>
      <c r="G224" s="442"/>
      <c r="H224" s="442"/>
      <c r="I224" s="442"/>
      <c r="J224" s="442"/>
      <c r="K224" s="442"/>
      <c r="L224" s="442"/>
      <c r="M224" s="442"/>
      <c r="N224" s="442"/>
      <c r="P224" s="798" t="s">
        <v>218</v>
      </c>
      <c r="Q224" s="798" t="s">
        <v>312</v>
      </c>
      <c r="R224" s="799">
        <v>70000000</v>
      </c>
      <c r="S224" s="799">
        <v>73000000</v>
      </c>
      <c r="T224" s="799">
        <v>72082529</v>
      </c>
      <c r="U224" s="820">
        <f t="shared" si="48"/>
        <v>70000</v>
      </c>
      <c r="V224" s="820">
        <f t="shared" si="49"/>
        <v>73000</v>
      </c>
      <c r="W224" s="820">
        <f t="shared" si="49"/>
        <v>72082.528999999995</v>
      </c>
    </row>
    <row r="225" spans="1:27" x14ac:dyDescent="0.2">
      <c r="A225" s="442"/>
      <c r="B225" s="442"/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P225" s="798" t="s">
        <v>218</v>
      </c>
      <c r="Q225" s="798" t="s">
        <v>313</v>
      </c>
      <c r="R225" s="799">
        <v>60000000</v>
      </c>
      <c r="S225" s="799">
        <v>60000000</v>
      </c>
      <c r="T225" s="799">
        <f>48585000-42495000</f>
        <v>6090000</v>
      </c>
      <c r="U225" s="820">
        <f t="shared" si="48"/>
        <v>60000</v>
      </c>
      <c r="V225" s="820">
        <f t="shared" si="49"/>
        <v>60000</v>
      </c>
      <c r="W225" s="820">
        <f t="shared" si="49"/>
        <v>6090</v>
      </c>
    </row>
    <row r="226" spans="1:27" x14ac:dyDescent="0.2">
      <c r="A226" s="442"/>
      <c r="B226" s="442"/>
      <c r="C226" s="442"/>
      <c r="D226" s="442"/>
      <c r="E226" s="442"/>
      <c r="F226" s="442"/>
      <c r="G226" s="442"/>
      <c r="H226" s="442"/>
      <c r="I226" s="442"/>
      <c r="J226" s="442"/>
      <c r="K226" s="442"/>
      <c r="L226" s="442"/>
      <c r="M226" s="442"/>
      <c r="N226" s="442"/>
      <c r="P226" s="798" t="s">
        <v>218</v>
      </c>
      <c r="Q226" s="798" t="s">
        <v>314</v>
      </c>
      <c r="R226" s="799">
        <v>10000000</v>
      </c>
      <c r="S226" s="799">
        <v>10000000</v>
      </c>
      <c r="T226" s="799">
        <v>0</v>
      </c>
      <c r="U226" s="820">
        <f t="shared" si="48"/>
        <v>10000</v>
      </c>
      <c r="V226" s="820">
        <f t="shared" si="49"/>
        <v>10000</v>
      </c>
      <c r="W226" s="820">
        <f t="shared" si="49"/>
        <v>0</v>
      </c>
    </row>
    <row r="227" spans="1:27" x14ac:dyDescent="0.2">
      <c r="A227" s="442"/>
      <c r="B227" s="442"/>
      <c r="C227" s="442"/>
      <c r="D227" s="442"/>
      <c r="E227" s="442"/>
      <c r="F227" s="442"/>
      <c r="G227" s="442"/>
      <c r="H227" s="442"/>
      <c r="I227" s="442"/>
      <c r="J227" s="442"/>
      <c r="K227" s="442"/>
      <c r="L227" s="442"/>
      <c r="M227" s="442"/>
      <c r="N227" s="442"/>
      <c r="P227" s="804"/>
      <c r="Q227" s="804"/>
      <c r="R227" s="779">
        <f t="shared" ref="R227:W227" si="50">SUM(R224:R226)</f>
        <v>140000000</v>
      </c>
      <c r="S227" s="779">
        <f t="shared" si="50"/>
        <v>143000000</v>
      </c>
      <c r="T227" s="779">
        <f t="shared" si="50"/>
        <v>78172529</v>
      </c>
      <c r="U227" s="779">
        <f t="shared" si="50"/>
        <v>140000</v>
      </c>
      <c r="V227" s="779">
        <f t="shared" si="50"/>
        <v>143000</v>
      </c>
      <c r="W227" s="779">
        <f t="shared" si="50"/>
        <v>78172.528999999995</v>
      </c>
      <c r="X227" s="797">
        <v>140000</v>
      </c>
      <c r="Y227" s="797">
        <v>143000</v>
      </c>
      <c r="Z227" s="797">
        <v>78172.5</v>
      </c>
      <c r="AA227" s="797" t="s">
        <v>334</v>
      </c>
    </row>
    <row r="228" spans="1:27" x14ac:dyDescent="0.2">
      <c r="A228" s="442"/>
      <c r="B228" s="442"/>
      <c r="C228" s="442"/>
      <c r="D228" s="442"/>
      <c r="E228" s="442"/>
      <c r="F228" s="442"/>
      <c r="G228" s="442"/>
      <c r="H228" s="442"/>
      <c r="I228" s="442"/>
      <c r="J228" s="442"/>
      <c r="K228" s="442"/>
      <c r="L228" s="442"/>
      <c r="M228" s="442"/>
      <c r="N228" s="442"/>
      <c r="P228" s="798" t="s">
        <v>174</v>
      </c>
      <c r="Q228" s="798" t="s">
        <v>335</v>
      </c>
      <c r="R228" s="813">
        <v>0</v>
      </c>
      <c r="S228" s="801">
        <v>204435000</v>
      </c>
      <c r="T228" s="801">
        <f>82905000+42495000</f>
        <v>125400000</v>
      </c>
      <c r="U228" s="822">
        <f t="shared" ref="U228:U238" si="51">SUM(R228/1000)</f>
        <v>0</v>
      </c>
      <c r="V228" s="822">
        <f t="shared" ref="V228:W238" si="52">SUM(S228/1000)</f>
        <v>204435</v>
      </c>
      <c r="W228" s="822">
        <f t="shared" si="52"/>
        <v>125400</v>
      </c>
      <c r="Y228" s="811">
        <f>SUM(S228)</f>
        <v>204435000</v>
      </c>
      <c r="Z228" s="811">
        <f>SUM(T228)</f>
        <v>125400000</v>
      </c>
    </row>
    <row r="229" spans="1:27" x14ac:dyDescent="0.2">
      <c r="A229" s="442"/>
      <c r="B229" s="442"/>
      <c r="C229" s="442"/>
      <c r="D229" s="442"/>
      <c r="E229" s="442"/>
      <c r="F229" s="442"/>
      <c r="G229" s="442"/>
      <c r="H229" s="442"/>
      <c r="I229" s="442"/>
      <c r="J229" s="442"/>
      <c r="K229" s="442"/>
      <c r="L229" s="442"/>
      <c r="M229" s="442"/>
      <c r="N229" s="442"/>
      <c r="P229" s="807"/>
      <c r="Q229" s="807"/>
      <c r="R229" s="814"/>
      <c r="S229" s="799"/>
      <c r="T229" s="799"/>
      <c r="U229" s="820">
        <f t="shared" si="51"/>
        <v>0</v>
      </c>
      <c r="V229" s="820">
        <f t="shared" si="52"/>
        <v>0</v>
      </c>
      <c r="W229" s="820">
        <f t="shared" si="52"/>
        <v>0</v>
      </c>
      <c r="Y229" s="797">
        <v>204435</v>
      </c>
      <c r="Z229" s="797">
        <v>125400</v>
      </c>
      <c r="AA229" s="797" t="s">
        <v>199</v>
      </c>
    </row>
    <row r="230" spans="1:27" x14ac:dyDescent="0.2">
      <c r="A230" s="442"/>
      <c r="B230" s="442"/>
      <c r="C230" s="442"/>
      <c r="D230" s="442"/>
      <c r="E230" s="442"/>
      <c r="F230" s="442"/>
      <c r="G230" s="442"/>
      <c r="H230" s="442"/>
      <c r="I230" s="442"/>
      <c r="J230" s="442"/>
      <c r="K230" s="442"/>
      <c r="L230" s="442"/>
      <c r="M230" s="442"/>
      <c r="N230" s="442"/>
      <c r="P230" s="798" t="s">
        <v>220</v>
      </c>
      <c r="Q230" s="798" t="s">
        <v>317</v>
      </c>
      <c r="R230" s="813">
        <v>400000000</v>
      </c>
      <c r="S230" s="801">
        <v>897999400</v>
      </c>
      <c r="T230" s="801">
        <v>369918696</v>
      </c>
      <c r="U230" s="822">
        <f t="shared" si="51"/>
        <v>400000</v>
      </c>
      <c r="V230" s="822">
        <f t="shared" si="52"/>
        <v>897999.4</v>
      </c>
      <c r="W230" s="822">
        <f t="shared" si="52"/>
        <v>369918.696</v>
      </c>
      <c r="X230" s="797">
        <v>400000</v>
      </c>
      <c r="Y230" s="797">
        <v>897999.4</v>
      </c>
      <c r="Z230" s="797">
        <v>369918.7</v>
      </c>
      <c r="AA230" s="797" t="s">
        <v>336</v>
      </c>
    </row>
    <row r="231" spans="1:27" x14ac:dyDescent="0.2">
      <c r="A231" s="442"/>
      <c r="B231" s="442"/>
      <c r="C231" s="442"/>
      <c r="D231" s="442"/>
      <c r="E231" s="442"/>
      <c r="F231" s="442"/>
      <c r="G231" s="442"/>
      <c r="H231" s="442"/>
      <c r="I231" s="442"/>
      <c r="J231" s="442"/>
      <c r="K231" s="442"/>
      <c r="L231" s="442"/>
      <c r="M231" s="442"/>
      <c r="N231" s="442"/>
      <c r="P231" s="807"/>
      <c r="Q231" s="807"/>
      <c r="R231" s="814"/>
      <c r="S231" s="799"/>
      <c r="T231" s="799"/>
      <c r="U231" s="820">
        <f t="shared" si="51"/>
        <v>0</v>
      </c>
      <c r="V231" s="820">
        <f t="shared" si="52"/>
        <v>0</v>
      </c>
      <c r="W231" s="820">
        <f t="shared" si="52"/>
        <v>0</v>
      </c>
    </row>
    <row r="232" spans="1:27" x14ac:dyDescent="0.2">
      <c r="A232" s="442"/>
      <c r="B232" s="442"/>
      <c r="C232" s="442"/>
      <c r="D232" s="442"/>
      <c r="E232" s="442"/>
      <c r="F232" s="442"/>
      <c r="G232" s="442"/>
      <c r="H232" s="442"/>
      <c r="I232" s="442"/>
      <c r="J232" s="442"/>
      <c r="K232" s="442"/>
      <c r="L232" s="442"/>
      <c r="M232" s="442"/>
      <c r="N232" s="442"/>
      <c r="P232" s="798" t="s">
        <v>220</v>
      </c>
      <c r="Q232" s="798" t="s">
        <v>319</v>
      </c>
      <c r="R232" s="813">
        <v>507200000</v>
      </c>
      <c r="S232" s="801">
        <v>712418600</v>
      </c>
      <c r="T232" s="801">
        <v>334091038</v>
      </c>
      <c r="U232" s="822">
        <f t="shared" si="51"/>
        <v>507200</v>
      </c>
      <c r="V232" s="822">
        <f t="shared" si="52"/>
        <v>712418.6</v>
      </c>
      <c r="W232" s="822">
        <f t="shared" si="52"/>
        <v>334091.038</v>
      </c>
      <c r="X232" s="797">
        <v>507200</v>
      </c>
      <c r="Y232" s="797">
        <v>712418.5</v>
      </c>
      <c r="Z232" s="797">
        <v>334091</v>
      </c>
      <c r="AA232" s="797" t="s">
        <v>199</v>
      </c>
    </row>
    <row r="233" spans="1:27" x14ac:dyDescent="0.2">
      <c r="A233" s="442"/>
      <c r="B233" s="442"/>
      <c r="C233" s="442"/>
      <c r="D233" s="442"/>
      <c r="E233" s="442"/>
      <c r="F233" s="442"/>
      <c r="G233" s="442"/>
      <c r="H233" s="442"/>
      <c r="I233" s="442"/>
      <c r="J233" s="442"/>
      <c r="K233" s="442"/>
      <c r="L233" s="442"/>
      <c r="M233" s="442"/>
      <c r="N233" s="442"/>
      <c r="P233" s="798"/>
      <c r="Q233" s="798"/>
      <c r="R233" s="805"/>
      <c r="S233" s="799"/>
      <c r="T233" s="799"/>
      <c r="U233" s="820">
        <f t="shared" si="51"/>
        <v>0</v>
      </c>
      <c r="V233" s="820">
        <f t="shared" si="52"/>
        <v>0</v>
      </c>
      <c r="W233" s="820">
        <f t="shared" si="52"/>
        <v>0</v>
      </c>
    </row>
    <row r="234" spans="1:27" x14ac:dyDescent="0.2">
      <c r="A234" s="442"/>
      <c r="B234" s="442"/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P234" s="798" t="s">
        <v>223</v>
      </c>
      <c r="Q234" s="798" t="s">
        <v>304</v>
      </c>
      <c r="R234" s="813">
        <v>5000000</v>
      </c>
      <c r="S234" s="801">
        <v>5000000</v>
      </c>
      <c r="T234" s="801">
        <v>5000000</v>
      </c>
      <c r="U234" s="822">
        <f t="shared" si="51"/>
        <v>5000</v>
      </c>
      <c r="V234" s="822">
        <f t="shared" si="52"/>
        <v>5000</v>
      </c>
      <c r="W234" s="822">
        <f t="shared" si="52"/>
        <v>5000</v>
      </c>
    </row>
    <row r="235" spans="1:27" x14ac:dyDescent="0.2">
      <c r="A235" s="442"/>
      <c r="B235" s="442"/>
      <c r="C235" s="442"/>
      <c r="D235" s="442"/>
      <c r="E235" s="442"/>
      <c r="F235" s="442"/>
      <c r="G235" s="442"/>
      <c r="H235" s="442"/>
      <c r="I235" s="442"/>
      <c r="J235" s="442"/>
      <c r="K235" s="442"/>
      <c r="L235" s="442"/>
      <c r="M235" s="442"/>
      <c r="N235" s="442"/>
      <c r="P235" s="798"/>
      <c r="Q235" s="798"/>
      <c r="R235" s="805"/>
      <c r="S235" s="799"/>
      <c r="T235" s="799"/>
      <c r="U235" s="820">
        <f t="shared" si="51"/>
        <v>0</v>
      </c>
      <c r="V235" s="820">
        <f t="shared" si="52"/>
        <v>0</v>
      </c>
      <c r="W235" s="820">
        <f t="shared" si="52"/>
        <v>0</v>
      </c>
      <c r="X235" s="797">
        <v>5000</v>
      </c>
      <c r="Y235" s="797">
        <v>5000</v>
      </c>
      <c r="Z235" s="797">
        <v>5000</v>
      </c>
      <c r="AA235" s="797" t="s">
        <v>199</v>
      </c>
    </row>
    <row r="236" spans="1:27" x14ac:dyDescent="0.2">
      <c r="A236" s="442"/>
      <c r="B236" s="442"/>
      <c r="C236" s="442"/>
      <c r="D236" s="442"/>
      <c r="E236" s="442"/>
      <c r="F236" s="442"/>
      <c r="G236" s="442"/>
      <c r="H236" s="442"/>
      <c r="I236" s="442"/>
      <c r="J236" s="442"/>
      <c r="K236" s="442"/>
      <c r="L236" s="442"/>
      <c r="M236" s="442"/>
      <c r="N236" s="442"/>
      <c r="P236" s="798" t="s">
        <v>225</v>
      </c>
      <c r="Q236" s="798" t="s">
        <v>298</v>
      </c>
      <c r="R236" s="813">
        <v>13000000</v>
      </c>
      <c r="S236" s="801">
        <v>13000000</v>
      </c>
      <c r="T236" s="801">
        <v>13000000</v>
      </c>
      <c r="U236" s="822">
        <f t="shared" si="51"/>
        <v>13000</v>
      </c>
      <c r="V236" s="822">
        <f t="shared" si="52"/>
        <v>13000</v>
      </c>
      <c r="W236" s="822">
        <f t="shared" si="52"/>
        <v>13000</v>
      </c>
      <c r="X236" s="797">
        <v>13000</v>
      </c>
      <c r="Y236" s="797">
        <v>13000</v>
      </c>
      <c r="Z236" s="797">
        <v>13000</v>
      </c>
      <c r="AA236" s="797" t="s">
        <v>334</v>
      </c>
    </row>
    <row r="237" spans="1:27" x14ac:dyDescent="0.2">
      <c r="A237" s="442"/>
      <c r="B237" s="442"/>
      <c r="C237" s="442"/>
      <c r="D237" s="442"/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P237" s="798"/>
      <c r="Q237" s="798"/>
      <c r="R237" s="805"/>
      <c r="S237" s="799"/>
      <c r="T237" s="799"/>
      <c r="U237" s="820">
        <f t="shared" si="51"/>
        <v>0</v>
      </c>
      <c r="V237" s="820">
        <f t="shared" si="52"/>
        <v>0</v>
      </c>
      <c r="W237" s="820">
        <f t="shared" si="52"/>
        <v>0</v>
      </c>
    </row>
    <row r="238" spans="1:27" x14ac:dyDescent="0.2">
      <c r="A238" s="442"/>
      <c r="B238" s="442"/>
      <c r="C238" s="442"/>
      <c r="D238" s="442"/>
      <c r="E238" s="442"/>
      <c r="F238" s="442"/>
      <c r="G238" s="442"/>
      <c r="H238" s="442"/>
      <c r="I238" s="442"/>
      <c r="J238" s="442"/>
      <c r="K238" s="442"/>
      <c r="L238" s="442"/>
      <c r="M238" s="442"/>
      <c r="N238" s="442"/>
      <c r="P238" s="798" t="s">
        <v>227</v>
      </c>
      <c r="Q238" s="798" t="s">
        <v>337</v>
      </c>
      <c r="R238" s="813">
        <v>0</v>
      </c>
      <c r="S238" s="801">
        <v>14172000</v>
      </c>
      <c r="T238" s="801">
        <v>14172000</v>
      </c>
      <c r="U238" s="822">
        <f t="shared" si="51"/>
        <v>0</v>
      </c>
      <c r="V238" s="822">
        <f t="shared" si="52"/>
        <v>14172</v>
      </c>
      <c r="W238" s="822">
        <f t="shared" si="52"/>
        <v>14172</v>
      </c>
      <c r="Y238" s="797">
        <v>14172</v>
      </c>
      <c r="Z238" s="797">
        <v>14172</v>
      </c>
      <c r="AA238" s="797" t="s">
        <v>199</v>
      </c>
    </row>
    <row r="239" spans="1:27" x14ac:dyDescent="0.2">
      <c r="A239" s="442"/>
      <c r="B239" s="442"/>
      <c r="C239" s="442"/>
      <c r="D239" s="442"/>
      <c r="E239" s="442"/>
      <c r="F239" s="442"/>
      <c r="G239" s="442"/>
      <c r="H239" s="442"/>
      <c r="I239" s="442"/>
      <c r="J239" s="442"/>
      <c r="K239" s="442"/>
      <c r="L239" s="442"/>
      <c r="M239" s="442"/>
      <c r="N239" s="442"/>
      <c r="P239" s="815"/>
      <c r="Q239" s="815"/>
    </row>
    <row r="240" spans="1:27" x14ac:dyDescent="0.2">
      <c r="A240" s="442"/>
      <c r="B240" s="442"/>
      <c r="C240" s="442"/>
      <c r="D240" s="442"/>
      <c r="E240" s="442"/>
      <c r="F240" s="442"/>
      <c r="G240" s="442"/>
      <c r="H240" s="442"/>
      <c r="I240" s="442"/>
      <c r="J240" s="442"/>
      <c r="K240" s="442"/>
      <c r="L240" s="442"/>
      <c r="M240" s="442"/>
      <c r="N240" s="442"/>
      <c r="P240" s="798" t="s">
        <v>218</v>
      </c>
      <c r="Q240" s="798" t="s">
        <v>338</v>
      </c>
      <c r="R240" s="813">
        <v>15300000</v>
      </c>
      <c r="S240" s="821">
        <v>30600000</v>
      </c>
      <c r="T240" s="821">
        <v>30600000</v>
      </c>
      <c r="U240" s="822">
        <f t="shared" ref="U240:W241" si="53">SUM(R240/1000)</f>
        <v>15300</v>
      </c>
      <c r="V240" s="822">
        <f t="shared" si="53"/>
        <v>30600</v>
      </c>
      <c r="W240" s="822">
        <f t="shared" si="53"/>
        <v>30600</v>
      </c>
      <c r="X240" s="797">
        <v>15300</v>
      </c>
      <c r="Y240" s="797">
        <v>30600</v>
      </c>
      <c r="Z240" s="797">
        <v>30600</v>
      </c>
      <c r="AA240" s="797" t="s">
        <v>206</v>
      </c>
    </row>
    <row r="241" spans="1:23" x14ac:dyDescent="0.2">
      <c r="A241" s="442"/>
      <c r="B241" s="442"/>
      <c r="C241" s="442"/>
      <c r="D241" s="442"/>
      <c r="E241" s="442"/>
      <c r="F241" s="442"/>
      <c r="G241" s="442"/>
      <c r="H241" s="442"/>
      <c r="I241" s="442"/>
      <c r="J241" s="442"/>
      <c r="K241" s="442"/>
      <c r="L241" s="442"/>
      <c r="M241" s="442"/>
      <c r="N241" s="442"/>
      <c r="P241" s="807"/>
      <c r="Q241" s="807"/>
      <c r="R241" s="814"/>
      <c r="S241" s="799"/>
      <c r="T241" s="799"/>
      <c r="U241" s="820">
        <f t="shared" si="53"/>
        <v>0</v>
      </c>
      <c r="V241" s="820">
        <f t="shared" si="53"/>
        <v>0</v>
      </c>
      <c r="W241" s="820">
        <f t="shared" si="53"/>
        <v>0</v>
      </c>
    </row>
    <row r="242" spans="1:23" x14ac:dyDescent="0.2">
      <c r="A242" s="442"/>
      <c r="B242" s="442"/>
      <c r="C242" s="442"/>
      <c r="D242" s="442"/>
      <c r="E242" s="442"/>
      <c r="F242" s="442"/>
      <c r="G242" s="442"/>
      <c r="H242" s="442"/>
      <c r="I242" s="442"/>
      <c r="J242" s="442"/>
      <c r="K242" s="442"/>
      <c r="L242" s="442"/>
      <c r="M242" s="442"/>
      <c r="N242" s="442"/>
      <c r="P242" s="797"/>
      <c r="Q242" s="797"/>
      <c r="R242" s="797"/>
      <c r="S242" s="797"/>
      <c r="T242" s="797"/>
      <c r="U242" s="797"/>
      <c r="V242" s="797"/>
      <c r="W242" s="797"/>
    </row>
    <row r="243" spans="1:23" x14ac:dyDescent="0.2">
      <c r="A243" s="442"/>
      <c r="B243" s="442"/>
      <c r="C243" s="442"/>
      <c r="D243" s="442"/>
      <c r="E243" s="442"/>
      <c r="F243" s="442"/>
      <c r="G243" s="442"/>
      <c r="H243" s="442"/>
      <c r="I243" s="442"/>
      <c r="J243" s="442"/>
      <c r="K243" s="442"/>
      <c r="L243" s="442"/>
      <c r="M243" s="442"/>
      <c r="N243" s="442"/>
      <c r="P243" s="797"/>
      <c r="Q243" s="797"/>
      <c r="R243" s="797"/>
      <c r="S243" s="797"/>
      <c r="T243" s="797"/>
      <c r="U243" s="797"/>
      <c r="V243" s="797"/>
      <c r="W243" s="797"/>
    </row>
    <row r="244" spans="1:23" x14ac:dyDescent="0.2">
      <c r="A244" s="442"/>
      <c r="B244" s="442"/>
      <c r="C244" s="442"/>
      <c r="D244" s="442"/>
      <c r="E244" s="442"/>
      <c r="F244" s="442"/>
      <c r="G244" s="442"/>
      <c r="H244" s="442"/>
      <c r="I244" s="442"/>
      <c r="J244" s="442"/>
      <c r="K244" s="442"/>
      <c r="L244" s="442"/>
      <c r="M244" s="442"/>
      <c r="N244" s="442"/>
      <c r="P244" s="797"/>
      <c r="Q244" s="797"/>
      <c r="R244" s="797"/>
      <c r="S244" s="797"/>
      <c r="T244" s="797"/>
      <c r="U244" s="797"/>
      <c r="V244" s="797"/>
      <c r="W244" s="797"/>
    </row>
    <row r="245" spans="1:23" x14ac:dyDescent="0.2">
      <c r="A245" s="797"/>
      <c r="B245" s="797"/>
      <c r="P245" s="797"/>
      <c r="Q245" s="797"/>
      <c r="R245" s="797"/>
      <c r="S245" s="797"/>
      <c r="T245" s="797"/>
      <c r="U245" s="797"/>
      <c r="V245" s="797"/>
      <c r="W245" s="797"/>
    </row>
    <row r="246" spans="1:23" x14ac:dyDescent="0.2">
      <c r="A246" s="797"/>
      <c r="B246" s="797"/>
      <c r="P246" s="797"/>
      <c r="Q246" s="797"/>
      <c r="R246" s="797"/>
      <c r="S246" s="797"/>
      <c r="T246" s="797"/>
      <c r="U246" s="797"/>
      <c r="V246" s="797"/>
      <c r="W246" s="797"/>
    </row>
    <row r="247" spans="1:23" x14ac:dyDescent="0.2">
      <c r="A247" s="797"/>
      <c r="B247" s="797"/>
      <c r="P247" s="797"/>
      <c r="Q247" s="797"/>
      <c r="R247" s="797"/>
      <c r="S247" s="797"/>
      <c r="T247" s="797"/>
      <c r="U247" s="797"/>
      <c r="V247" s="797"/>
      <c r="W247" s="797"/>
    </row>
    <row r="248" spans="1:23" x14ac:dyDescent="0.2">
      <c r="A248" s="797"/>
      <c r="B248" s="797"/>
      <c r="P248" s="797"/>
      <c r="Q248" s="797"/>
      <c r="R248" s="797"/>
      <c r="S248" s="797"/>
      <c r="T248" s="797"/>
      <c r="U248" s="797"/>
      <c r="V248" s="797"/>
      <c r="W248" s="797"/>
    </row>
    <row r="249" spans="1:23" x14ac:dyDescent="0.2">
      <c r="A249" s="797"/>
      <c r="B249" s="797"/>
      <c r="P249" s="797"/>
      <c r="Q249" s="797"/>
      <c r="R249" s="797"/>
      <c r="S249" s="797"/>
      <c r="T249" s="797"/>
      <c r="U249" s="797"/>
      <c r="V249" s="797"/>
      <c r="W249" s="797"/>
    </row>
    <row r="250" spans="1:23" x14ac:dyDescent="0.2">
      <c r="A250" s="797"/>
      <c r="B250" s="797"/>
      <c r="P250" s="797"/>
      <c r="Q250" s="797"/>
      <c r="R250" s="797"/>
      <c r="S250" s="797"/>
      <c r="T250" s="797"/>
      <c r="U250" s="797"/>
      <c r="V250" s="797"/>
      <c r="W250" s="797"/>
    </row>
    <row r="251" spans="1:23" x14ac:dyDescent="0.2">
      <c r="A251" s="797"/>
      <c r="B251" s="797"/>
      <c r="P251" s="797"/>
      <c r="Q251" s="797"/>
      <c r="R251" s="797"/>
      <c r="S251" s="797"/>
      <c r="T251" s="797"/>
      <c r="U251" s="797"/>
      <c r="V251" s="797"/>
      <c r="W251" s="797"/>
    </row>
    <row r="252" spans="1:23" x14ac:dyDescent="0.2">
      <c r="A252" s="797"/>
      <c r="B252" s="797"/>
      <c r="P252" s="797"/>
      <c r="Q252" s="797"/>
      <c r="R252" s="797"/>
      <c r="S252" s="797"/>
      <c r="T252" s="797"/>
      <c r="U252" s="797"/>
      <c r="V252" s="797"/>
      <c r="W252" s="797"/>
    </row>
    <row r="253" spans="1:23" x14ac:dyDescent="0.2">
      <c r="A253" s="797"/>
      <c r="B253" s="797"/>
      <c r="P253" s="797"/>
      <c r="Q253" s="797"/>
      <c r="R253" s="797"/>
      <c r="S253" s="797"/>
      <c r="T253" s="797"/>
      <c r="U253" s="797"/>
      <c r="V253" s="797"/>
      <c r="W253" s="797"/>
    </row>
    <row r="254" spans="1:23" x14ac:dyDescent="0.2">
      <c r="A254" s="797"/>
      <c r="B254" s="797"/>
      <c r="P254" s="797"/>
      <c r="Q254" s="797"/>
      <c r="R254" s="797"/>
      <c r="S254" s="797"/>
      <c r="T254" s="797"/>
      <c r="U254" s="797"/>
      <c r="V254" s="797"/>
      <c r="W254" s="797"/>
    </row>
    <row r="255" spans="1:23" x14ac:dyDescent="0.2">
      <c r="A255" s="797"/>
      <c r="B255" s="797"/>
      <c r="P255" s="797"/>
      <c r="Q255" s="797"/>
      <c r="R255" s="797"/>
      <c r="S255" s="797"/>
      <c r="T255" s="797"/>
      <c r="U255" s="797"/>
      <c r="V255" s="797"/>
      <c r="W255" s="797"/>
    </row>
    <row r="256" spans="1:23" x14ac:dyDescent="0.2">
      <c r="A256" s="797"/>
      <c r="B256" s="797"/>
      <c r="P256" s="797"/>
      <c r="Q256" s="797"/>
      <c r="R256" s="797"/>
      <c r="S256" s="797"/>
      <c r="T256" s="797"/>
      <c r="U256" s="797"/>
      <c r="V256" s="797"/>
      <c r="W256" s="797"/>
    </row>
    <row r="257" spans="1:23" x14ac:dyDescent="0.2">
      <c r="A257" s="797"/>
      <c r="B257" s="797"/>
      <c r="P257" s="797"/>
      <c r="Q257" s="797"/>
      <c r="R257" s="797"/>
      <c r="S257" s="797"/>
      <c r="T257" s="797"/>
      <c r="U257" s="797"/>
      <c r="V257" s="797"/>
      <c r="W257" s="797"/>
    </row>
    <row r="258" spans="1:23" x14ac:dyDescent="0.2">
      <c r="A258" s="797"/>
      <c r="B258" s="797"/>
      <c r="P258" s="797"/>
      <c r="Q258" s="797"/>
      <c r="R258" s="797"/>
      <c r="S258" s="797"/>
      <c r="T258" s="797"/>
      <c r="U258" s="797"/>
      <c r="V258" s="797"/>
      <c r="W258" s="797"/>
    </row>
    <row r="259" spans="1:23" x14ac:dyDescent="0.2">
      <c r="A259" s="797"/>
      <c r="B259" s="797"/>
      <c r="P259" s="797"/>
      <c r="Q259" s="797"/>
      <c r="R259" s="797"/>
      <c r="S259" s="797"/>
      <c r="T259" s="797"/>
      <c r="U259" s="797"/>
      <c r="V259" s="797"/>
      <c r="W259" s="797"/>
    </row>
    <row r="260" spans="1:23" x14ac:dyDescent="0.2">
      <c r="A260" s="797"/>
      <c r="B260" s="797"/>
      <c r="P260" s="797"/>
      <c r="Q260" s="797"/>
      <c r="R260" s="797"/>
      <c r="S260" s="797"/>
      <c r="T260" s="797"/>
      <c r="U260" s="797"/>
      <c r="V260" s="797"/>
      <c r="W260" s="797"/>
    </row>
    <row r="261" spans="1:23" x14ac:dyDescent="0.2">
      <c r="A261" s="797"/>
      <c r="B261" s="797"/>
      <c r="P261" s="797"/>
      <c r="Q261" s="797"/>
      <c r="R261" s="797"/>
      <c r="S261" s="797"/>
      <c r="T261" s="797"/>
      <c r="U261" s="797"/>
      <c r="V261" s="797"/>
      <c r="W261" s="797"/>
    </row>
    <row r="262" spans="1:23" x14ac:dyDescent="0.2">
      <c r="A262" s="797"/>
      <c r="B262" s="797"/>
      <c r="P262" s="797"/>
      <c r="Q262" s="797"/>
      <c r="R262" s="797"/>
      <c r="S262" s="797"/>
      <c r="T262" s="797"/>
      <c r="U262" s="797"/>
      <c r="V262" s="797"/>
      <c r="W262" s="797"/>
    </row>
    <row r="263" spans="1:23" x14ac:dyDescent="0.2">
      <c r="A263" s="797"/>
      <c r="B263" s="797"/>
      <c r="P263" s="797"/>
      <c r="Q263" s="797"/>
      <c r="R263" s="797"/>
      <c r="S263" s="797"/>
      <c r="T263" s="797"/>
      <c r="U263" s="797"/>
      <c r="V263" s="797"/>
      <c r="W263" s="797"/>
    </row>
    <row r="264" spans="1:23" x14ac:dyDescent="0.2">
      <c r="A264" s="797"/>
      <c r="B264" s="797"/>
      <c r="P264" s="797"/>
      <c r="Q264" s="797"/>
      <c r="R264" s="797"/>
      <c r="S264" s="797"/>
      <c r="T264" s="797"/>
      <c r="U264" s="797"/>
      <c r="V264" s="797"/>
      <c r="W264" s="797"/>
    </row>
    <row r="265" spans="1:23" x14ac:dyDescent="0.2">
      <c r="A265" s="797"/>
      <c r="B265" s="797"/>
      <c r="P265" s="797"/>
      <c r="Q265" s="797"/>
      <c r="R265" s="797"/>
      <c r="S265" s="797"/>
      <c r="T265" s="797"/>
      <c r="U265" s="797"/>
      <c r="V265" s="797"/>
      <c r="W265" s="797"/>
    </row>
    <row r="266" spans="1:23" x14ac:dyDescent="0.2">
      <c r="A266" s="797"/>
      <c r="B266" s="797"/>
      <c r="P266" s="797"/>
      <c r="Q266" s="797"/>
      <c r="R266" s="797"/>
      <c r="S266" s="797"/>
      <c r="T266" s="797"/>
      <c r="U266" s="797"/>
      <c r="V266" s="797"/>
      <c r="W266" s="797"/>
    </row>
    <row r="267" spans="1:23" x14ac:dyDescent="0.2">
      <c r="A267" s="797"/>
      <c r="B267" s="797"/>
      <c r="P267" s="797"/>
      <c r="Q267" s="797"/>
      <c r="R267" s="797"/>
      <c r="S267" s="797"/>
      <c r="T267" s="797"/>
      <c r="U267" s="797"/>
      <c r="V267" s="797"/>
      <c r="W267" s="797"/>
    </row>
    <row r="268" spans="1:23" x14ac:dyDescent="0.2">
      <c r="A268" s="797"/>
      <c r="B268" s="797"/>
      <c r="P268" s="797"/>
      <c r="Q268" s="797"/>
      <c r="R268" s="797"/>
      <c r="S268" s="797"/>
      <c r="T268" s="797"/>
      <c r="U268" s="797"/>
      <c r="V268" s="797"/>
      <c r="W268" s="797"/>
    </row>
    <row r="269" spans="1:23" x14ac:dyDescent="0.2">
      <c r="A269" s="797"/>
      <c r="B269" s="797"/>
      <c r="P269" s="797"/>
      <c r="Q269" s="797"/>
      <c r="R269" s="797"/>
      <c r="S269" s="797"/>
      <c r="T269" s="797"/>
      <c r="U269" s="797"/>
      <c r="V269" s="797"/>
      <c r="W269" s="797"/>
    </row>
    <row r="270" spans="1:23" x14ac:dyDescent="0.2">
      <c r="A270" s="797"/>
      <c r="B270" s="797"/>
      <c r="P270" s="797"/>
      <c r="Q270" s="797"/>
      <c r="R270" s="797"/>
      <c r="S270" s="797"/>
      <c r="T270" s="797"/>
      <c r="U270" s="797"/>
      <c r="V270" s="797"/>
      <c r="W270" s="797"/>
    </row>
    <row r="271" spans="1:23" x14ac:dyDescent="0.2">
      <c r="A271" s="797"/>
      <c r="B271" s="797"/>
      <c r="P271" s="797"/>
      <c r="Q271" s="797"/>
      <c r="R271" s="797"/>
      <c r="S271" s="797"/>
      <c r="T271" s="797"/>
      <c r="U271" s="797"/>
      <c r="V271" s="797"/>
      <c r="W271" s="797"/>
    </row>
  </sheetData>
  <mergeCells count="12">
    <mergeCell ref="A2:A3"/>
    <mergeCell ref="B2:B3"/>
    <mergeCell ref="C2:E2"/>
    <mergeCell ref="F2:H2"/>
    <mergeCell ref="L2:N2"/>
    <mergeCell ref="I2:K2"/>
    <mergeCell ref="L48:N48"/>
    <mergeCell ref="A48:A49"/>
    <mergeCell ref="B48:B49"/>
    <mergeCell ref="C48:E48"/>
    <mergeCell ref="F48:H48"/>
    <mergeCell ref="I48:K48"/>
  </mergeCells>
  <printOptions horizontalCentered="1"/>
  <pageMargins left="0.70866141732283472" right="0.70866141732283472" top="0.94488188976377963" bottom="0.74803149606299213" header="0.31496062992125984" footer="0.31496062992125984"/>
  <pageSetup paperSize="9" scale="62" orientation="landscape" r:id="rId1"/>
  <headerFooter>
    <oddHeader>&amp;C&amp;"Times New Roman,Félkövér"Önkormányzat által nyújtott működési és felhalmozási célú támogatások előirányzata és teljesítése 2018. évben&amp;R&amp;"Times New Roman,Félkövér" rendelet
1/d. melléklete
e Ft-ban</oddHeader>
    <oddFooter>&amp;R&amp;P</oddFooter>
  </headerFooter>
  <rowBreaks count="2" manualBreakCount="2">
    <brk id="53" max="13" man="1"/>
    <brk id="152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G19" sqref="G19"/>
    </sheetView>
  </sheetViews>
  <sheetFormatPr defaultColWidth="9.140625" defaultRowHeight="12.75" x14ac:dyDescent="0.2"/>
  <cols>
    <col min="1" max="1" width="51" style="545" customWidth="1"/>
    <col min="2" max="3" width="12.7109375" style="543" customWidth="1"/>
    <col min="4" max="7" width="12.7109375" style="544" customWidth="1"/>
    <col min="8" max="16384" width="9.140625" style="532"/>
  </cols>
  <sheetData>
    <row r="1" spans="1:7" s="525" customFormat="1" ht="13.5" thickBot="1" x14ac:dyDescent="0.25">
      <c r="A1" s="1607" t="s">
        <v>919</v>
      </c>
      <c r="B1" s="1607"/>
      <c r="C1" s="1607"/>
      <c r="D1" s="1607"/>
      <c r="E1" s="1607"/>
      <c r="F1" s="1607"/>
      <c r="G1" s="1607"/>
    </row>
    <row r="2" spans="1:7" s="527" customFormat="1" x14ac:dyDescent="0.2">
      <c r="A2" s="526" t="s">
        <v>920</v>
      </c>
      <c r="B2" s="1608" t="s">
        <v>656</v>
      </c>
      <c r="C2" s="1609"/>
      <c r="D2" s="1610" t="s">
        <v>645</v>
      </c>
      <c r="E2" s="1611"/>
      <c r="F2" s="1612" t="s">
        <v>145</v>
      </c>
      <c r="G2" s="1613"/>
    </row>
    <row r="3" spans="1:7" s="527" customFormat="1" ht="13.5" thickBot="1" x14ac:dyDescent="0.25">
      <c r="A3" s="546" t="s">
        <v>921</v>
      </c>
      <c r="B3" s="528" t="s">
        <v>24</v>
      </c>
      <c r="C3" s="529" t="s">
        <v>10</v>
      </c>
      <c r="D3" s="530" t="s">
        <v>24</v>
      </c>
      <c r="E3" s="531" t="s">
        <v>10</v>
      </c>
      <c r="F3" s="528" t="s">
        <v>24</v>
      </c>
      <c r="G3" s="529" t="s">
        <v>10</v>
      </c>
    </row>
    <row r="4" spans="1:7" s="525" customFormat="1" x14ac:dyDescent="0.2">
      <c r="A4" s="547" t="s">
        <v>922</v>
      </c>
      <c r="B4" s="548">
        <v>0</v>
      </c>
      <c r="C4" s="549">
        <v>0</v>
      </c>
      <c r="D4" s="550">
        <v>19469</v>
      </c>
      <c r="E4" s="551">
        <v>0</v>
      </c>
      <c r="F4" s="548">
        <f>B4+D4</f>
        <v>19469</v>
      </c>
      <c r="G4" s="549">
        <f>C4+E4</f>
        <v>0</v>
      </c>
    </row>
    <row r="5" spans="1:7" x14ac:dyDescent="0.2">
      <c r="A5" s="552" t="s">
        <v>923</v>
      </c>
      <c r="B5" s="553">
        <v>0</v>
      </c>
      <c r="C5" s="554">
        <v>0</v>
      </c>
      <c r="D5" s="555">
        <v>7476</v>
      </c>
      <c r="E5" s="556">
        <v>0</v>
      </c>
      <c r="F5" s="553">
        <f t="shared" ref="F5:G20" si="0">B5+D5</f>
        <v>7476</v>
      </c>
      <c r="G5" s="554">
        <f t="shared" si="0"/>
        <v>0</v>
      </c>
    </row>
    <row r="6" spans="1:7" x14ac:dyDescent="0.2">
      <c r="A6" s="552" t="s">
        <v>924</v>
      </c>
      <c r="B6" s="553">
        <v>0</v>
      </c>
      <c r="C6" s="554">
        <v>0</v>
      </c>
      <c r="D6" s="555">
        <v>7476</v>
      </c>
      <c r="E6" s="556">
        <v>0</v>
      </c>
      <c r="F6" s="553">
        <f t="shared" si="0"/>
        <v>7476</v>
      </c>
      <c r="G6" s="554">
        <f t="shared" si="0"/>
        <v>0</v>
      </c>
    </row>
    <row r="7" spans="1:7" x14ac:dyDescent="0.2">
      <c r="A7" s="552" t="s">
        <v>925</v>
      </c>
      <c r="B7" s="553">
        <v>0</v>
      </c>
      <c r="C7" s="554">
        <v>0</v>
      </c>
      <c r="D7" s="555">
        <v>9600</v>
      </c>
      <c r="E7" s="556">
        <v>671</v>
      </c>
      <c r="F7" s="553">
        <f t="shared" si="0"/>
        <v>9600</v>
      </c>
      <c r="G7" s="554">
        <f t="shared" si="0"/>
        <v>671</v>
      </c>
    </row>
    <row r="8" spans="1:7" x14ac:dyDescent="0.2">
      <c r="A8" s="552" t="s">
        <v>926</v>
      </c>
      <c r="B8" s="553">
        <v>32030</v>
      </c>
      <c r="C8" s="554">
        <v>12783</v>
      </c>
      <c r="D8" s="555">
        <v>0</v>
      </c>
      <c r="E8" s="556">
        <v>0</v>
      </c>
      <c r="F8" s="553">
        <f t="shared" si="0"/>
        <v>32030</v>
      </c>
      <c r="G8" s="554">
        <f t="shared" si="0"/>
        <v>12783</v>
      </c>
    </row>
    <row r="9" spans="1:7" ht="25.5" x14ac:dyDescent="0.2">
      <c r="A9" s="552" t="s">
        <v>944</v>
      </c>
      <c r="B9" s="553">
        <v>0</v>
      </c>
      <c r="C9" s="554">
        <v>0</v>
      </c>
      <c r="D9" s="555">
        <v>5807</v>
      </c>
      <c r="E9" s="556">
        <v>0</v>
      </c>
      <c r="F9" s="553">
        <f t="shared" si="0"/>
        <v>5807</v>
      </c>
      <c r="G9" s="554">
        <f t="shared" si="0"/>
        <v>0</v>
      </c>
    </row>
    <row r="10" spans="1:7" x14ac:dyDescent="0.2">
      <c r="A10" s="552" t="s">
        <v>927</v>
      </c>
      <c r="B10" s="553">
        <v>0</v>
      </c>
      <c r="C10" s="554">
        <v>0</v>
      </c>
      <c r="D10" s="555">
        <v>5000</v>
      </c>
      <c r="E10" s="556">
        <v>0</v>
      </c>
      <c r="F10" s="553">
        <f t="shared" si="0"/>
        <v>5000</v>
      </c>
      <c r="G10" s="554">
        <f t="shared" si="0"/>
        <v>0</v>
      </c>
    </row>
    <row r="11" spans="1:7" x14ac:dyDescent="0.2">
      <c r="A11" s="552" t="s">
        <v>928</v>
      </c>
      <c r="B11" s="553">
        <v>0</v>
      </c>
      <c r="C11" s="554">
        <v>0</v>
      </c>
      <c r="D11" s="555">
        <v>5000</v>
      </c>
      <c r="E11" s="556">
        <v>0</v>
      </c>
      <c r="F11" s="553">
        <f t="shared" si="0"/>
        <v>5000</v>
      </c>
      <c r="G11" s="554">
        <f t="shared" si="0"/>
        <v>0</v>
      </c>
    </row>
    <row r="12" spans="1:7" x14ac:dyDescent="0.2">
      <c r="A12" s="552" t="s">
        <v>929</v>
      </c>
      <c r="B12" s="553">
        <v>0</v>
      </c>
      <c r="C12" s="554">
        <v>0</v>
      </c>
      <c r="D12" s="555">
        <v>1000</v>
      </c>
      <c r="E12" s="556">
        <v>0</v>
      </c>
      <c r="F12" s="553">
        <f t="shared" si="0"/>
        <v>1000</v>
      </c>
      <c r="G12" s="554">
        <f t="shared" si="0"/>
        <v>0</v>
      </c>
    </row>
    <row r="13" spans="1:7" ht="38.25" x14ac:dyDescent="0.2">
      <c r="A13" s="552" t="s">
        <v>930</v>
      </c>
      <c r="B13" s="553">
        <v>0</v>
      </c>
      <c r="C13" s="554">
        <v>0</v>
      </c>
      <c r="D13" s="555">
        <v>5000</v>
      </c>
      <c r="E13" s="556">
        <v>5000</v>
      </c>
      <c r="F13" s="553">
        <f t="shared" si="0"/>
        <v>5000</v>
      </c>
      <c r="G13" s="554">
        <f t="shared" si="0"/>
        <v>5000</v>
      </c>
    </row>
    <row r="14" spans="1:7" ht="25.5" x14ac:dyDescent="0.2">
      <c r="A14" s="552" t="s">
        <v>931</v>
      </c>
      <c r="B14" s="553">
        <v>0</v>
      </c>
      <c r="C14" s="554">
        <v>0</v>
      </c>
      <c r="D14" s="555"/>
      <c r="E14" s="556">
        <v>0</v>
      </c>
      <c r="F14" s="553">
        <f t="shared" si="0"/>
        <v>0</v>
      </c>
      <c r="G14" s="554">
        <f t="shared" si="0"/>
        <v>0</v>
      </c>
    </row>
    <row r="15" spans="1:7" x14ac:dyDescent="0.2">
      <c r="A15" s="557" t="s">
        <v>932</v>
      </c>
      <c r="B15" s="553">
        <v>100955</v>
      </c>
      <c r="C15" s="554">
        <v>46200</v>
      </c>
      <c r="D15" s="555">
        <v>0</v>
      </c>
      <c r="E15" s="556">
        <v>0</v>
      </c>
      <c r="F15" s="553">
        <f t="shared" si="0"/>
        <v>100955</v>
      </c>
      <c r="G15" s="554">
        <f t="shared" si="0"/>
        <v>46200</v>
      </c>
    </row>
    <row r="16" spans="1:7" x14ac:dyDescent="0.2">
      <c r="A16" s="552" t="s">
        <v>455</v>
      </c>
      <c r="B16" s="553">
        <v>0</v>
      </c>
      <c r="C16" s="554">
        <v>0</v>
      </c>
      <c r="D16" s="555">
        <v>50000</v>
      </c>
      <c r="E16" s="556">
        <v>0</v>
      </c>
      <c r="F16" s="553">
        <f t="shared" si="0"/>
        <v>50000</v>
      </c>
      <c r="G16" s="554">
        <f t="shared" si="0"/>
        <v>0</v>
      </c>
    </row>
    <row r="17" spans="1:7" x14ac:dyDescent="0.2">
      <c r="A17" s="552" t="s">
        <v>933</v>
      </c>
      <c r="B17" s="553">
        <v>61323</v>
      </c>
      <c r="C17" s="554">
        <v>42711</v>
      </c>
      <c r="D17" s="555"/>
      <c r="E17" s="556">
        <v>0</v>
      </c>
      <c r="F17" s="553">
        <f t="shared" si="0"/>
        <v>61323</v>
      </c>
      <c r="G17" s="554">
        <f t="shared" si="0"/>
        <v>42711</v>
      </c>
    </row>
    <row r="18" spans="1:7" ht="13.5" thickBot="1" x14ac:dyDescent="0.25">
      <c r="A18" s="558"/>
      <c r="B18" s="559"/>
      <c r="C18" s="560">
        <v>0</v>
      </c>
      <c r="D18" s="561"/>
      <c r="E18" s="562">
        <v>0</v>
      </c>
      <c r="F18" s="559">
        <f t="shared" si="0"/>
        <v>0</v>
      </c>
      <c r="G18" s="560">
        <f t="shared" si="0"/>
        <v>0</v>
      </c>
    </row>
    <row r="19" spans="1:7" s="533" customFormat="1" ht="13.5" thickBot="1" x14ac:dyDescent="0.25">
      <c r="A19" s="563" t="s">
        <v>934</v>
      </c>
      <c r="B19" s="564">
        <f>SUM(B4:B18)</f>
        <v>194308</v>
      </c>
      <c r="C19" s="565">
        <f>SUM(C4:C18)</f>
        <v>101694</v>
      </c>
      <c r="D19" s="566">
        <f>SUM(D4:D18)</f>
        <v>115828</v>
      </c>
      <c r="E19" s="567">
        <f>SUM(E4:E18)</f>
        <v>5671</v>
      </c>
      <c r="F19" s="564">
        <f t="shared" si="0"/>
        <v>310136</v>
      </c>
      <c r="G19" s="565">
        <f t="shared" si="0"/>
        <v>107365</v>
      </c>
    </row>
    <row r="20" spans="1:7" s="533" customFormat="1" ht="13.5" thickBot="1" x14ac:dyDescent="0.25">
      <c r="A20" s="568" t="s">
        <v>935</v>
      </c>
      <c r="B20" s="569">
        <v>432089</v>
      </c>
      <c r="C20" s="570">
        <v>129797</v>
      </c>
      <c r="D20" s="571"/>
      <c r="E20" s="572">
        <v>0</v>
      </c>
      <c r="F20" s="569">
        <f t="shared" si="0"/>
        <v>432089</v>
      </c>
      <c r="G20" s="570">
        <f t="shared" si="0"/>
        <v>129797</v>
      </c>
    </row>
    <row r="21" spans="1:7" s="533" customFormat="1" ht="13.5" thickBot="1" x14ac:dyDescent="0.25">
      <c r="A21" s="563" t="s">
        <v>936</v>
      </c>
      <c r="B21" s="564">
        <f>B20+B19</f>
        <v>626397</v>
      </c>
      <c r="C21" s="565">
        <f>C20+C19</f>
        <v>231491</v>
      </c>
      <c r="D21" s="566">
        <f>D20+D19</f>
        <v>115828</v>
      </c>
      <c r="E21" s="567">
        <f>E20+E19</f>
        <v>5671</v>
      </c>
      <c r="F21" s="564">
        <f t="shared" ref="F21:G21" si="1">B21+D21</f>
        <v>742225</v>
      </c>
      <c r="G21" s="565">
        <f t="shared" si="1"/>
        <v>237162</v>
      </c>
    </row>
    <row r="22" spans="1:7" s="534" customFormat="1" x14ac:dyDescent="0.2">
      <c r="A22" s="573"/>
      <c r="B22" s="574"/>
      <c r="C22" s="574"/>
      <c r="D22" s="574"/>
      <c r="E22" s="574"/>
      <c r="F22" s="574"/>
      <c r="G22" s="574"/>
    </row>
    <row r="23" spans="1:7" ht="13.5" thickBot="1" x14ac:dyDescent="0.25">
      <c r="A23" s="1614" t="s">
        <v>937</v>
      </c>
      <c r="B23" s="1614"/>
      <c r="C23" s="1614"/>
      <c r="D23" s="1614"/>
      <c r="E23" s="1614"/>
      <c r="F23" s="1614"/>
      <c r="G23" s="1614"/>
    </row>
    <row r="24" spans="1:7" ht="13.5" thickBot="1" x14ac:dyDescent="0.25">
      <c r="A24" s="575" t="s">
        <v>920</v>
      </c>
      <c r="B24" s="1603" t="s">
        <v>656</v>
      </c>
      <c r="C24" s="1604"/>
      <c r="D24" s="1605" t="s">
        <v>645</v>
      </c>
      <c r="E24" s="1606"/>
      <c r="F24" s="1603" t="s">
        <v>145</v>
      </c>
      <c r="G24" s="1604"/>
    </row>
    <row r="25" spans="1:7" ht="13.5" thickBot="1" x14ac:dyDescent="0.25">
      <c r="A25" s="576" t="s">
        <v>921</v>
      </c>
      <c r="B25" s="535" t="s">
        <v>24</v>
      </c>
      <c r="C25" s="536" t="s">
        <v>10</v>
      </c>
      <c r="D25" s="537" t="s">
        <v>24</v>
      </c>
      <c r="E25" s="538" t="s">
        <v>10</v>
      </c>
      <c r="F25" s="535" t="s">
        <v>24</v>
      </c>
      <c r="G25" s="536" t="s">
        <v>10</v>
      </c>
    </row>
    <row r="26" spans="1:7" x14ac:dyDescent="0.2">
      <c r="A26" s="577" t="s">
        <v>938</v>
      </c>
      <c r="B26" s="548">
        <v>0</v>
      </c>
      <c r="C26" s="549"/>
      <c r="D26" s="550">
        <v>389647</v>
      </c>
      <c r="E26" s="551">
        <v>553647</v>
      </c>
      <c r="F26" s="548">
        <f t="shared" ref="F26:G30" si="2">B26+D26</f>
        <v>389647</v>
      </c>
      <c r="G26" s="549">
        <f t="shared" si="2"/>
        <v>553647</v>
      </c>
    </row>
    <row r="27" spans="1:7" x14ac:dyDescent="0.2">
      <c r="A27" s="578" t="s">
        <v>939</v>
      </c>
      <c r="B27" s="553">
        <v>0</v>
      </c>
      <c r="C27" s="554"/>
      <c r="D27" s="555">
        <v>510990</v>
      </c>
      <c r="E27" s="556">
        <v>18423</v>
      </c>
      <c r="F27" s="553">
        <f t="shared" si="2"/>
        <v>510990</v>
      </c>
      <c r="G27" s="549">
        <f t="shared" si="2"/>
        <v>18423</v>
      </c>
    </row>
    <row r="28" spans="1:7" x14ac:dyDescent="0.2">
      <c r="A28" s="578" t="s">
        <v>943</v>
      </c>
      <c r="B28" s="553"/>
      <c r="C28" s="554"/>
      <c r="D28" s="555"/>
      <c r="E28" s="556">
        <v>607551</v>
      </c>
      <c r="F28" s="553">
        <f t="shared" si="2"/>
        <v>0</v>
      </c>
      <c r="G28" s="549">
        <f t="shared" si="2"/>
        <v>607551</v>
      </c>
    </row>
    <row r="29" spans="1:7" x14ac:dyDescent="0.2">
      <c r="A29" s="579" t="s">
        <v>942</v>
      </c>
      <c r="B29" s="553"/>
      <c r="C29" s="554"/>
      <c r="D29" s="555">
        <v>17500</v>
      </c>
      <c r="E29" s="556">
        <v>3783</v>
      </c>
      <c r="F29" s="553">
        <f t="shared" si="2"/>
        <v>17500</v>
      </c>
      <c r="G29" s="549">
        <f t="shared" si="2"/>
        <v>3783</v>
      </c>
    </row>
    <row r="30" spans="1:7" ht="39" thickBot="1" x14ac:dyDescent="0.25">
      <c r="A30" s="580" t="s">
        <v>940</v>
      </c>
      <c r="B30" s="559">
        <v>0</v>
      </c>
      <c r="C30" s="560"/>
      <c r="D30" s="561"/>
      <c r="E30" s="562">
        <v>33400</v>
      </c>
      <c r="F30" s="553">
        <f t="shared" si="2"/>
        <v>0</v>
      </c>
      <c r="G30" s="549">
        <f t="shared" si="2"/>
        <v>33400</v>
      </c>
    </row>
    <row r="31" spans="1:7" ht="13.5" thickBot="1" x14ac:dyDescent="0.25">
      <c r="A31" s="563" t="s">
        <v>941</v>
      </c>
      <c r="B31" s="564">
        <f t="shared" ref="B31:F31" si="3">SUM(B26:B30)</f>
        <v>0</v>
      </c>
      <c r="C31" s="565">
        <f t="shared" si="3"/>
        <v>0</v>
      </c>
      <c r="D31" s="566">
        <f t="shared" si="3"/>
        <v>918137</v>
      </c>
      <c r="E31" s="567">
        <f t="shared" si="3"/>
        <v>1216804</v>
      </c>
      <c r="F31" s="564">
        <f t="shared" si="3"/>
        <v>918137</v>
      </c>
      <c r="G31" s="565">
        <f>SUM(G26:G30)</f>
        <v>1216804</v>
      </c>
    </row>
    <row r="32" spans="1:7" x14ac:dyDescent="0.2">
      <c r="A32" s="539"/>
      <c r="B32" s="540"/>
      <c r="C32" s="540"/>
      <c r="D32" s="540"/>
      <c r="E32" s="540"/>
      <c r="F32" s="540"/>
      <c r="G32" s="540"/>
    </row>
    <row r="33" spans="1:7" x14ac:dyDescent="0.2">
      <c r="A33" s="539"/>
      <c r="B33" s="540"/>
      <c r="C33" s="540"/>
      <c r="D33" s="540"/>
      <c r="E33" s="540"/>
      <c r="F33" s="540"/>
      <c r="G33" s="540"/>
    </row>
    <row r="34" spans="1:7" x14ac:dyDescent="0.2">
      <c r="A34" s="541"/>
      <c r="B34" s="540"/>
      <c r="C34" s="540"/>
      <c r="D34" s="540"/>
      <c r="E34" s="540"/>
      <c r="F34" s="540"/>
      <c r="G34" s="540"/>
    </row>
    <row r="35" spans="1:7" x14ac:dyDescent="0.2">
      <c r="A35" s="539"/>
      <c r="B35" s="540"/>
      <c r="C35" s="540"/>
      <c r="D35" s="540"/>
      <c r="E35" s="540"/>
      <c r="F35" s="540"/>
      <c r="G35" s="540"/>
    </row>
    <row r="36" spans="1:7" x14ac:dyDescent="0.2">
      <c r="A36" s="542"/>
    </row>
    <row r="37" spans="1:7" x14ac:dyDescent="0.2">
      <c r="A37" s="542"/>
    </row>
    <row r="38" spans="1:7" x14ac:dyDescent="0.2">
      <c r="A38" s="542"/>
    </row>
    <row r="39" spans="1:7" x14ac:dyDescent="0.2">
      <c r="A39" s="542"/>
    </row>
    <row r="40" spans="1:7" x14ac:dyDescent="0.2">
      <c r="A40" s="542"/>
    </row>
    <row r="41" spans="1:7" x14ac:dyDescent="0.2">
      <c r="A41" s="542"/>
    </row>
  </sheetData>
  <mergeCells count="8">
    <mergeCell ref="B24:C24"/>
    <mergeCell ref="D24:E24"/>
    <mergeCell ref="F24:G24"/>
    <mergeCell ref="A1:G1"/>
    <mergeCell ref="B2:C2"/>
    <mergeCell ref="D2:E2"/>
    <mergeCell ref="F2:G2"/>
    <mergeCell ref="A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fitToWidth="0" fitToHeight="0" orientation="portrait" r:id="rId1"/>
  <headerFooter>
    <oddHeader xml:space="preserve">&amp;C&amp;"Times New Roman,Félkövér"Józsefvárosi Önkormányzat 2018. évi működési cél és általános, és felhalmozási céltartalék előirányzatai&amp;R&amp;"Times New Roman,Félkövér"rendelet
1/e. melléklete
e Ft-ban&amp;"MS Sans Serif,Normál"
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zoomScaleNormal="100" workbookViewId="0">
      <pane xSplit="1" ySplit="1" topLeftCell="B65" activePane="bottomRight" state="frozen"/>
      <selection pane="topRight" activeCell="B1" sqref="B1"/>
      <selection pane="bottomLeft" activeCell="A2" sqref="A2"/>
      <selection pane="bottomRight" activeCell="D75" sqref="D75"/>
    </sheetView>
  </sheetViews>
  <sheetFormatPr defaultRowHeight="12.75" x14ac:dyDescent="0.2"/>
  <cols>
    <col min="1" max="1" width="67.7109375" style="839" customWidth="1"/>
    <col min="2" max="2" width="12.7109375" style="843" customWidth="1"/>
    <col min="3" max="5" width="12.7109375" style="884" customWidth="1"/>
    <col min="6" max="257" width="8.85546875" style="839"/>
    <col min="258" max="258" width="42" style="839" customWidth="1"/>
    <col min="259" max="259" width="13.28515625" style="839" customWidth="1"/>
    <col min="260" max="260" width="12" style="839" customWidth="1"/>
    <col min="261" max="261" width="14.140625" style="839" customWidth="1"/>
    <col min="262" max="513" width="8.85546875" style="839"/>
    <col min="514" max="514" width="42" style="839" customWidth="1"/>
    <col min="515" max="515" width="13.28515625" style="839" customWidth="1"/>
    <col min="516" max="516" width="12" style="839" customWidth="1"/>
    <col min="517" max="517" width="14.140625" style="839" customWidth="1"/>
    <col min="518" max="769" width="8.85546875" style="839"/>
    <col min="770" max="770" width="42" style="839" customWidth="1"/>
    <col min="771" max="771" width="13.28515625" style="839" customWidth="1"/>
    <col min="772" max="772" width="12" style="839" customWidth="1"/>
    <col min="773" max="773" width="14.140625" style="839" customWidth="1"/>
    <col min="774" max="1025" width="8.85546875" style="839"/>
    <col min="1026" max="1026" width="42" style="839" customWidth="1"/>
    <col min="1027" max="1027" width="13.28515625" style="839" customWidth="1"/>
    <col min="1028" max="1028" width="12" style="839" customWidth="1"/>
    <col min="1029" max="1029" width="14.140625" style="839" customWidth="1"/>
    <col min="1030" max="1281" width="8.85546875" style="839"/>
    <col min="1282" max="1282" width="42" style="839" customWidth="1"/>
    <col min="1283" max="1283" width="13.28515625" style="839" customWidth="1"/>
    <col min="1284" max="1284" width="12" style="839" customWidth="1"/>
    <col min="1285" max="1285" width="14.140625" style="839" customWidth="1"/>
    <col min="1286" max="1537" width="8.85546875" style="839"/>
    <col min="1538" max="1538" width="42" style="839" customWidth="1"/>
    <col min="1539" max="1539" width="13.28515625" style="839" customWidth="1"/>
    <col min="1540" max="1540" width="12" style="839" customWidth="1"/>
    <col min="1541" max="1541" width="14.140625" style="839" customWidth="1"/>
    <col min="1542" max="1793" width="8.85546875" style="839"/>
    <col min="1794" max="1794" width="42" style="839" customWidth="1"/>
    <col min="1795" max="1795" width="13.28515625" style="839" customWidth="1"/>
    <col min="1796" max="1796" width="12" style="839" customWidth="1"/>
    <col min="1797" max="1797" width="14.140625" style="839" customWidth="1"/>
    <col min="1798" max="2049" width="8.85546875" style="839"/>
    <col min="2050" max="2050" width="42" style="839" customWidth="1"/>
    <col min="2051" max="2051" width="13.28515625" style="839" customWidth="1"/>
    <col min="2052" max="2052" width="12" style="839" customWidth="1"/>
    <col min="2053" max="2053" width="14.140625" style="839" customWidth="1"/>
    <col min="2054" max="2305" width="8.85546875" style="839"/>
    <col min="2306" max="2306" width="42" style="839" customWidth="1"/>
    <col min="2307" max="2307" width="13.28515625" style="839" customWidth="1"/>
    <col min="2308" max="2308" width="12" style="839" customWidth="1"/>
    <col min="2309" max="2309" width="14.140625" style="839" customWidth="1"/>
    <col min="2310" max="2561" width="8.85546875" style="839"/>
    <col min="2562" max="2562" width="42" style="839" customWidth="1"/>
    <col min="2563" max="2563" width="13.28515625" style="839" customWidth="1"/>
    <col min="2564" max="2564" width="12" style="839" customWidth="1"/>
    <col min="2565" max="2565" width="14.140625" style="839" customWidth="1"/>
    <col min="2566" max="2817" width="8.85546875" style="839"/>
    <col min="2818" max="2818" width="42" style="839" customWidth="1"/>
    <col min="2819" max="2819" width="13.28515625" style="839" customWidth="1"/>
    <col min="2820" max="2820" width="12" style="839" customWidth="1"/>
    <col min="2821" max="2821" width="14.140625" style="839" customWidth="1"/>
    <col min="2822" max="3073" width="8.85546875" style="839"/>
    <col min="3074" max="3074" width="42" style="839" customWidth="1"/>
    <col min="3075" max="3075" width="13.28515625" style="839" customWidth="1"/>
    <col min="3076" max="3076" width="12" style="839" customWidth="1"/>
    <col min="3077" max="3077" width="14.140625" style="839" customWidth="1"/>
    <col min="3078" max="3329" width="8.85546875" style="839"/>
    <col min="3330" max="3330" width="42" style="839" customWidth="1"/>
    <col min="3331" max="3331" width="13.28515625" style="839" customWidth="1"/>
    <col min="3332" max="3332" width="12" style="839" customWidth="1"/>
    <col min="3333" max="3333" width="14.140625" style="839" customWidth="1"/>
    <col min="3334" max="3585" width="8.85546875" style="839"/>
    <col min="3586" max="3586" width="42" style="839" customWidth="1"/>
    <col min="3587" max="3587" width="13.28515625" style="839" customWidth="1"/>
    <col min="3588" max="3588" width="12" style="839" customWidth="1"/>
    <col min="3589" max="3589" width="14.140625" style="839" customWidth="1"/>
    <col min="3590" max="3841" width="8.85546875" style="839"/>
    <col min="3842" max="3842" width="42" style="839" customWidth="1"/>
    <col min="3843" max="3843" width="13.28515625" style="839" customWidth="1"/>
    <col min="3844" max="3844" width="12" style="839" customWidth="1"/>
    <col min="3845" max="3845" width="14.140625" style="839" customWidth="1"/>
    <col min="3846" max="4097" width="8.85546875" style="839"/>
    <col min="4098" max="4098" width="42" style="839" customWidth="1"/>
    <col min="4099" max="4099" width="13.28515625" style="839" customWidth="1"/>
    <col min="4100" max="4100" width="12" style="839" customWidth="1"/>
    <col min="4101" max="4101" width="14.140625" style="839" customWidth="1"/>
    <col min="4102" max="4353" width="8.85546875" style="839"/>
    <col min="4354" max="4354" width="42" style="839" customWidth="1"/>
    <col min="4355" max="4355" width="13.28515625" style="839" customWidth="1"/>
    <col min="4356" max="4356" width="12" style="839" customWidth="1"/>
    <col min="4357" max="4357" width="14.140625" style="839" customWidth="1"/>
    <col min="4358" max="4609" width="8.85546875" style="839"/>
    <col min="4610" max="4610" width="42" style="839" customWidth="1"/>
    <col min="4611" max="4611" width="13.28515625" style="839" customWidth="1"/>
    <col min="4612" max="4612" width="12" style="839" customWidth="1"/>
    <col min="4613" max="4613" width="14.140625" style="839" customWidth="1"/>
    <col min="4614" max="4865" width="8.85546875" style="839"/>
    <col min="4866" max="4866" width="42" style="839" customWidth="1"/>
    <col min="4867" max="4867" width="13.28515625" style="839" customWidth="1"/>
    <col min="4868" max="4868" width="12" style="839" customWidth="1"/>
    <col min="4869" max="4869" width="14.140625" style="839" customWidth="1"/>
    <col min="4870" max="5121" width="8.85546875" style="839"/>
    <col min="5122" max="5122" width="42" style="839" customWidth="1"/>
    <col min="5123" max="5123" width="13.28515625" style="839" customWidth="1"/>
    <col min="5124" max="5124" width="12" style="839" customWidth="1"/>
    <col min="5125" max="5125" width="14.140625" style="839" customWidth="1"/>
    <col min="5126" max="5377" width="8.85546875" style="839"/>
    <col min="5378" max="5378" width="42" style="839" customWidth="1"/>
    <col min="5379" max="5379" width="13.28515625" style="839" customWidth="1"/>
    <col min="5380" max="5380" width="12" style="839" customWidth="1"/>
    <col min="5381" max="5381" width="14.140625" style="839" customWidth="1"/>
    <col min="5382" max="5633" width="8.85546875" style="839"/>
    <col min="5634" max="5634" width="42" style="839" customWidth="1"/>
    <col min="5635" max="5635" width="13.28515625" style="839" customWidth="1"/>
    <col min="5636" max="5636" width="12" style="839" customWidth="1"/>
    <col min="5637" max="5637" width="14.140625" style="839" customWidth="1"/>
    <col min="5638" max="5889" width="8.85546875" style="839"/>
    <col min="5890" max="5890" width="42" style="839" customWidth="1"/>
    <col min="5891" max="5891" width="13.28515625" style="839" customWidth="1"/>
    <col min="5892" max="5892" width="12" style="839" customWidth="1"/>
    <col min="5893" max="5893" width="14.140625" style="839" customWidth="1"/>
    <col min="5894" max="6145" width="8.85546875" style="839"/>
    <col min="6146" max="6146" width="42" style="839" customWidth="1"/>
    <col min="6147" max="6147" width="13.28515625" style="839" customWidth="1"/>
    <col min="6148" max="6148" width="12" style="839" customWidth="1"/>
    <col min="6149" max="6149" width="14.140625" style="839" customWidth="1"/>
    <col min="6150" max="6401" width="8.85546875" style="839"/>
    <col min="6402" max="6402" width="42" style="839" customWidth="1"/>
    <col min="6403" max="6403" width="13.28515625" style="839" customWidth="1"/>
    <col min="6404" max="6404" width="12" style="839" customWidth="1"/>
    <col min="6405" max="6405" width="14.140625" style="839" customWidth="1"/>
    <col min="6406" max="6657" width="8.85546875" style="839"/>
    <col min="6658" max="6658" width="42" style="839" customWidth="1"/>
    <col min="6659" max="6659" width="13.28515625" style="839" customWidth="1"/>
    <col min="6660" max="6660" width="12" style="839" customWidth="1"/>
    <col min="6661" max="6661" width="14.140625" style="839" customWidth="1"/>
    <col min="6662" max="6913" width="8.85546875" style="839"/>
    <col min="6914" max="6914" width="42" style="839" customWidth="1"/>
    <col min="6915" max="6915" width="13.28515625" style="839" customWidth="1"/>
    <col min="6916" max="6916" width="12" style="839" customWidth="1"/>
    <col min="6917" max="6917" width="14.140625" style="839" customWidth="1"/>
    <col min="6918" max="7169" width="8.85546875" style="839"/>
    <col min="7170" max="7170" width="42" style="839" customWidth="1"/>
    <col min="7171" max="7171" width="13.28515625" style="839" customWidth="1"/>
    <col min="7172" max="7172" width="12" style="839" customWidth="1"/>
    <col min="7173" max="7173" width="14.140625" style="839" customWidth="1"/>
    <col min="7174" max="7425" width="8.85546875" style="839"/>
    <col min="7426" max="7426" width="42" style="839" customWidth="1"/>
    <col min="7427" max="7427" width="13.28515625" style="839" customWidth="1"/>
    <col min="7428" max="7428" width="12" style="839" customWidth="1"/>
    <col min="7429" max="7429" width="14.140625" style="839" customWidth="1"/>
    <col min="7430" max="7681" width="8.85546875" style="839"/>
    <col min="7682" max="7682" width="42" style="839" customWidth="1"/>
    <col min="7683" max="7683" width="13.28515625" style="839" customWidth="1"/>
    <col min="7684" max="7684" width="12" style="839" customWidth="1"/>
    <col min="7685" max="7685" width="14.140625" style="839" customWidth="1"/>
    <col min="7686" max="7937" width="8.85546875" style="839"/>
    <col min="7938" max="7938" width="42" style="839" customWidth="1"/>
    <col min="7939" max="7939" width="13.28515625" style="839" customWidth="1"/>
    <col min="7940" max="7940" width="12" style="839" customWidth="1"/>
    <col min="7941" max="7941" width="14.140625" style="839" customWidth="1"/>
    <col min="7942" max="8193" width="8.85546875" style="839"/>
    <col min="8194" max="8194" width="42" style="839" customWidth="1"/>
    <col min="8195" max="8195" width="13.28515625" style="839" customWidth="1"/>
    <col min="8196" max="8196" width="12" style="839" customWidth="1"/>
    <col min="8197" max="8197" width="14.140625" style="839" customWidth="1"/>
    <col min="8198" max="8449" width="8.85546875" style="839"/>
    <col min="8450" max="8450" width="42" style="839" customWidth="1"/>
    <col min="8451" max="8451" width="13.28515625" style="839" customWidth="1"/>
    <col min="8452" max="8452" width="12" style="839" customWidth="1"/>
    <col min="8453" max="8453" width="14.140625" style="839" customWidth="1"/>
    <col min="8454" max="8705" width="8.85546875" style="839"/>
    <col min="8706" max="8706" width="42" style="839" customWidth="1"/>
    <col min="8707" max="8707" width="13.28515625" style="839" customWidth="1"/>
    <col min="8708" max="8708" width="12" style="839" customWidth="1"/>
    <col min="8709" max="8709" width="14.140625" style="839" customWidth="1"/>
    <col min="8710" max="8961" width="8.85546875" style="839"/>
    <col min="8962" max="8962" width="42" style="839" customWidth="1"/>
    <col min="8963" max="8963" width="13.28515625" style="839" customWidth="1"/>
    <col min="8964" max="8964" width="12" style="839" customWidth="1"/>
    <col min="8965" max="8965" width="14.140625" style="839" customWidth="1"/>
    <col min="8966" max="9217" width="8.85546875" style="839"/>
    <col min="9218" max="9218" width="42" style="839" customWidth="1"/>
    <col min="9219" max="9219" width="13.28515625" style="839" customWidth="1"/>
    <col min="9220" max="9220" width="12" style="839" customWidth="1"/>
    <col min="9221" max="9221" width="14.140625" style="839" customWidth="1"/>
    <col min="9222" max="9473" width="8.85546875" style="839"/>
    <col min="9474" max="9474" width="42" style="839" customWidth="1"/>
    <col min="9475" max="9475" width="13.28515625" style="839" customWidth="1"/>
    <col min="9476" max="9476" width="12" style="839" customWidth="1"/>
    <col min="9477" max="9477" width="14.140625" style="839" customWidth="1"/>
    <col min="9478" max="9729" width="8.85546875" style="839"/>
    <col min="9730" max="9730" width="42" style="839" customWidth="1"/>
    <col min="9731" max="9731" width="13.28515625" style="839" customWidth="1"/>
    <col min="9732" max="9732" width="12" style="839" customWidth="1"/>
    <col min="9733" max="9733" width="14.140625" style="839" customWidth="1"/>
    <col min="9734" max="9985" width="8.85546875" style="839"/>
    <col min="9986" max="9986" width="42" style="839" customWidth="1"/>
    <col min="9987" max="9987" width="13.28515625" style="839" customWidth="1"/>
    <col min="9988" max="9988" width="12" style="839" customWidth="1"/>
    <col min="9989" max="9989" width="14.140625" style="839" customWidth="1"/>
    <col min="9990" max="10241" width="8.85546875" style="839"/>
    <col min="10242" max="10242" width="42" style="839" customWidth="1"/>
    <col min="10243" max="10243" width="13.28515625" style="839" customWidth="1"/>
    <col min="10244" max="10244" width="12" style="839" customWidth="1"/>
    <col min="10245" max="10245" width="14.140625" style="839" customWidth="1"/>
    <col min="10246" max="10497" width="8.85546875" style="839"/>
    <col min="10498" max="10498" width="42" style="839" customWidth="1"/>
    <col min="10499" max="10499" width="13.28515625" style="839" customWidth="1"/>
    <col min="10500" max="10500" width="12" style="839" customWidth="1"/>
    <col min="10501" max="10501" width="14.140625" style="839" customWidth="1"/>
    <col min="10502" max="10753" width="8.85546875" style="839"/>
    <col min="10754" max="10754" width="42" style="839" customWidth="1"/>
    <col min="10755" max="10755" width="13.28515625" style="839" customWidth="1"/>
    <col min="10756" max="10756" width="12" style="839" customWidth="1"/>
    <col min="10757" max="10757" width="14.140625" style="839" customWidth="1"/>
    <col min="10758" max="11009" width="8.85546875" style="839"/>
    <col min="11010" max="11010" width="42" style="839" customWidth="1"/>
    <col min="11011" max="11011" width="13.28515625" style="839" customWidth="1"/>
    <col min="11012" max="11012" width="12" style="839" customWidth="1"/>
    <col min="11013" max="11013" width="14.140625" style="839" customWidth="1"/>
    <col min="11014" max="11265" width="8.85546875" style="839"/>
    <col min="11266" max="11266" width="42" style="839" customWidth="1"/>
    <col min="11267" max="11267" width="13.28515625" style="839" customWidth="1"/>
    <col min="11268" max="11268" width="12" style="839" customWidth="1"/>
    <col min="11269" max="11269" width="14.140625" style="839" customWidth="1"/>
    <col min="11270" max="11521" width="8.85546875" style="839"/>
    <col min="11522" max="11522" width="42" style="839" customWidth="1"/>
    <col min="11523" max="11523" width="13.28515625" style="839" customWidth="1"/>
    <col min="11524" max="11524" width="12" style="839" customWidth="1"/>
    <col min="11525" max="11525" width="14.140625" style="839" customWidth="1"/>
    <col min="11526" max="11777" width="8.85546875" style="839"/>
    <col min="11778" max="11778" width="42" style="839" customWidth="1"/>
    <col min="11779" max="11779" width="13.28515625" style="839" customWidth="1"/>
    <col min="11780" max="11780" width="12" style="839" customWidth="1"/>
    <col min="11781" max="11781" width="14.140625" style="839" customWidth="1"/>
    <col min="11782" max="12033" width="8.85546875" style="839"/>
    <col min="12034" max="12034" width="42" style="839" customWidth="1"/>
    <col min="12035" max="12035" width="13.28515625" style="839" customWidth="1"/>
    <col min="12036" max="12036" width="12" style="839" customWidth="1"/>
    <col min="12037" max="12037" width="14.140625" style="839" customWidth="1"/>
    <col min="12038" max="12289" width="8.85546875" style="839"/>
    <col min="12290" max="12290" width="42" style="839" customWidth="1"/>
    <col min="12291" max="12291" width="13.28515625" style="839" customWidth="1"/>
    <col min="12292" max="12292" width="12" style="839" customWidth="1"/>
    <col min="12293" max="12293" width="14.140625" style="839" customWidth="1"/>
    <col min="12294" max="12545" width="8.85546875" style="839"/>
    <col min="12546" max="12546" width="42" style="839" customWidth="1"/>
    <col min="12547" max="12547" width="13.28515625" style="839" customWidth="1"/>
    <col min="12548" max="12548" width="12" style="839" customWidth="1"/>
    <col min="12549" max="12549" width="14.140625" style="839" customWidth="1"/>
    <col min="12550" max="12801" width="8.85546875" style="839"/>
    <col min="12802" max="12802" width="42" style="839" customWidth="1"/>
    <col min="12803" max="12803" width="13.28515625" style="839" customWidth="1"/>
    <col min="12804" max="12804" width="12" style="839" customWidth="1"/>
    <col min="12805" max="12805" width="14.140625" style="839" customWidth="1"/>
    <col min="12806" max="13057" width="8.85546875" style="839"/>
    <col min="13058" max="13058" width="42" style="839" customWidth="1"/>
    <col min="13059" max="13059" width="13.28515625" style="839" customWidth="1"/>
    <col min="13060" max="13060" width="12" style="839" customWidth="1"/>
    <col min="13061" max="13061" width="14.140625" style="839" customWidth="1"/>
    <col min="13062" max="13313" width="8.85546875" style="839"/>
    <col min="13314" max="13314" width="42" style="839" customWidth="1"/>
    <col min="13315" max="13315" width="13.28515625" style="839" customWidth="1"/>
    <col min="13316" max="13316" width="12" style="839" customWidth="1"/>
    <col min="13317" max="13317" width="14.140625" style="839" customWidth="1"/>
    <col min="13318" max="13569" width="8.85546875" style="839"/>
    <col min="13570" max="13570" width="42" style="839" customWidth="1"/>
    <col min="13571" max="13571" width="13.28515625" style="839" customWidth="1"/>
    <col min="13572" max="13572" width="12" style="839" customWidth="1"/>
    <col min="13573" max="13573" width="14.140625" style="839" customWidth="1"/>
    <col min="13574" max="13825" width="8.85546875" style="839"/>
    <col min="13826" max="13826" width="42" style="839" customWidth="1"/>
    <col min="13827" max="13827" width="13.28515625" style="839" customWidth="1"/>
    <col min="13828" max="13828" width="12" style="839" customWidth="1"/>
    <col min="13829" max="13829" width="14.140625" style="839" customWidth="1"/>
    <col min="13830" max="14081" width="8.85546875" style="839"/>
    <col min="14082" max="14082" width="42" style="839" customWidth="1"/>
    <col min="14083" max="14083" width="13.28515625" style="839" customWidth="1"/>
    <col min="14084" max="14084" width="12" style="839" customWidth="1"/>
    <col min="14085" max="14085" width="14.140625" style="839" customWidth="1"/>
    <col min="14086" max="14337" width="8.85546875" style="839"/>
    <col min="14338" max="14338" width="42" style="839" customWidth="1"/>
    <col min="14339" max="14339" width="13.28515625" style="839" customWidth="1"/>
    <col min="14340" max="14340" width="12" style="839" customWidth="1"/>
    <col min="14341" max="14341" width="14.140625" style="839" customWidth="1"/>
    <col min="14342" max="14593" width="8.85546875" style="839"/>
    <col min="14594" max="14594" width="42" style="839" customWidth="1"/>
    <col min="14595" max="14595" width="13.28515625" style="839" customWidth="1"/>
    <col min="14596" max="14596" width="12" style="839" customWidth="1"/>
    <col min="14597" max="14597" width="14.140625" style="839" customWidth="1"/>
    <col min="14598" max="14849" width="8.85546875" style="839"/>
    <col min="14850" max="14850" width="42" style="839" customWidth="1"/>
    <col min="14851" max="14851" width="13.28515625" style="839" customWidth="1"/>
    <col min="14852" max="14852" width="12" style="839" customWidth="1"/>
    <col min="14853" max="14853" width="14.140625" style="839" customWidth="1"/>
    <col min="14854" max="15105" width="8.85546875" style="839"/>
    <col min="15106" max="15106" width="42" style="839" customWidth="1"/>
    <col min="15107" max="15107" width="13.28515625" style="839" customWidth="1"/>
    <col min="15108" max="15108" width="12" style="839" customWidth="1"/>
    <col min="15109" max="15109" width="14.140625" style="839" customWidth="1"/>
    <col min="15110" max="15361" width="8.85546875" style="839"/>
    <col min="15362" max="15362" width="42" style="839" customWidth="1"/>
    <col min="15363" max="15363" width="13.28515625" style="839" customWidth="1"/>
    <col min="15364" max="15364" width="12" style="839" customWidth="1"/>
    <col min="15365" max="15365" width="14.140625" style="839" customWidth="1"/>
    <col min="15366" max="15617" width="8.85546875" style="839"/>
    <col min="15618" max="15618" width="42" style="839" customWidth="1"/>
    <col min="15619" max="15619" width="13.28515625" style="839" customWidth="1"/>
    <col min="15620" max="15620" width="12" style="839" customWidth="1"/>
    <col min="15621" max="15621" width="14.140625" style="839" customWidth="1"/>
    <col min="15622" max="15873" width="8.85546875" style="839"/>
    <col min="15874" max="15874" width="42" style="839" customWidth="1"/>
    <col min="15875" max="15875" width="13.28515625" style="839" customWidth="1"/>
    <col min="15876" max="15876" width="12" style="839" customWidth="1"/>
    <col min="15877" max="15877" width="14.140625" style="839" customWidth="1"/>
    <col min="15878" max="16129" width="8.85546875" style="839"/>
    <col min="16130" max="16130" width="42" style="839" customWidth="1"/>
    <col min="16131" max="16131" width="13.28515625" style="839" customWidth="1"/>
    <col min="16132" max="16132" width="12" style="839" customWidth="1"/>
    <col min="16133" max="16133" width="14.140625" style="839" customWidth="1"/>
    <col min="16134" max="16384" width="8.85546875" style="839"/>
  </cols>
  <sheetData>
    <row r="1" spans="1:7" s="833" customFormat="1" ht="51.75" thickBot="1" x14ac:dyDescent="0.25">
      <c r="A1" s="828" t="s">
        <v>144</v>
      </c>
      <c r="B1" s="829" t="s">
        <v>1273</v>
      </c>
      <c r="C1" s="830" t="s">
        <v>1274</v>
      </c>
      <c r="D1" s="831" t="s">
        <v>25</v>
      </c>
      <c r="E1" s="832" t="s">
        <v>1275</v>
      </c>
    </row>
    <row r="2" spans="1:7" x14ac:dyDescent="0.2">
      <c r="A2" s="834" t="s">
        <v>1276</v>
      </c>
      <c r="B2" s="835"/>
      <c r="C2" s="836"/>
      <c r="D2" s="837"/>
      <c r="E2" s="838"/>
    </row>
    <row r="3" spans="1:7" ht="25.5" x14ac:dyDescent="0.2">
      <c r="A3" s="840" t="s">
        <v>1277</v>
      </c>
      <c r="B3" s="841">
        <f>B4+B14+B28+B67+B63</f>
        <v>1715394</v>
      </c>
      <c r="C3" s="841">
        <f>C4+C14+C28+C67+C63</f>
        <v>2034255</v>
      </c>
      <c r="D3" s="841">
        <f>D4+D14+D28+D67+D63</f>
        <v>2034253</v>
      </c>
      <c r="E3" s="842">
        <f>E4+E14+E28+E67+E63</f>
        <v>2058807</v>
      </c>
      <c r="F3" s="843"/>
    </row>
    <row r="4" spans="1:7" s="847" customFormat="1" ht="13.5" x14ac:dyDescent="0.2">
      <c r="A4" s="844" t="s">
        <v>1278</v>
      </c>
      <c r="B4" s="845">
        <f>B5+B7+B13+B12</f>
        <v>0</v>
      </c>
      <c r="C4" s="845">
        <f>C5+C7+C13+C12</f>
        <v>1719</v>
      </c>
      <c r="D4" s="845">
        <f>D5+D7+D13+D12</f>
        <v>1719</v>
      </c>
      <c r="E4" s="846">
        <f>E5+E7+E13+E12</f>
        <v>1719</v>
      </c>
      <c r="F4" s="843"/>
    </row>
    <row r="5" spans="1:7" x14ac:dyDescent="0.2">
      <c r="A5" s="840" t="s">
        <v>1279</v>
      </c>
      <c r="B5" s="841">
        <f>B6</f>
        <v>0</v>
      </c>
      <c r="C5" s="841">
        <f>C6</f>
        <v>0</v>
      </c>
      <c r="D5" s="841">
        <f>D6</f>
        <v>0</v>
      </c>
      <c r="E5" s="842">
        <f>E6</f>
        <v>0</v>
      </c>
      <c r="F5" s="843"/>
    </row>
    <row r="6" spans="1:7" x14ac:dyDescent="0.2">
      <c r="A6" s="848" t="s">
        <v>1280</v>
      </c>
      <c r="B6" s="849"/>
      <c r="C6" s="589"/>
      <c r="D6" s="589"/>
      <c r="E6" s="593"/>
      <c r="F6" s="843"/>
    </row>
    <row r="7" spans="1:7" s="851" customFormat="1" x14ac:dyDescent="0.2">
      <c r="A7" s="850" t="s">
        <v>1281</v>
      </c>
      <c r="B7" s="841"/>
      <c r="C7" s="591"/>
      <c r="D7" s="591"/>
      <c r="E7" s="590"/>
      <c r="F7" s="843"/>
    </row>
    <row r="8" spans="1:7" x14ac:dyDescent="0.2">
      <c r="A8" s="848" t="s">
        <v>1282</v>
      </c>
      <c r="B8" s="849"/>
      <c r="C8" s="589"/>
      <c r="D8" s="589"/>
      <c r="E8" s="593"/>
      <c r="F8" s="843"/>
    </row>
    <row r="9" spans="1:7" x14ac:dyDescent="0.2">
      <c r="A9" s="848" t="s">
        <v>1283</v>
      </c>
      <c r="B9" s="849"/>
      <c r="C9" s="589"/>
      <c r="D9" s="589"/>
      <c r="E9" s="593"/>
      <c r="F9" s="843"/>
    </row>
    <row r="10" spans="1:7" x14ac:dyDescent="0.2">
      <c r="A10" s="848" t="s">
        <v>1284</v>
      </c>
      <c r="B10" s="849"/>
      <c r="C10" s="589"/>
      <c r="D10" s="589"/>
      <c r="E10" s="593"/>
      <c r="F10" s="843"/>
    </row>
    <row r="11" spans="1:7" x14ac:dyDescent="0.2">
      <c r="A11" s="850" t="s">
        <v>1285</v>
      </c>
      <c r="B11" s="849"/>
      <c r="C11" s="589"/>
      <c r="D11" s="589"/>
      <c r="E11" s="593"/>
      <c r="F11" s="843"/>
    </row>
    <row r="12" spans="1:7" x14ac:dyDescent="0.2">
      <c r="A12" s="850" t="s">
        <v>1286</v>
      </c>
      <c r="B12" s="849"/>
      <c r="C12" s="589">
        <v>1719</v>
      </c>
      <c r="D12" s="589">
        <v>1719</v>
      </c>
      <c r="E12" s="593">
        <v>1719</v>
      </c>
      <c r="F12" s="843"/>
    </row>
    <row r="13" spans="1:7" s="851" customFormat="1" x14ac:dyDescent="0.2">
      <c r="A13" s="840" t="s">
        <v>1287</v>
      </c>
      <c r="B13" s="852"/>
      <c r="C13" s="853"/>
      <c r="D13" s="853"/>
      <c r="E13" s="854"/>
      <c r="F13" s="843"/>
    </row>
    <row r="14" spans="1:7" s="855" customFormat="1" ht="27" x14ac:dyDescent="0.2">
      <c r="A14" s="844" t="s">
        <v>1288</v>
      </c>
      <c r="B14" s="845">
        <f>B15</f>
        <v>853431</v>
      </c>
      <c r="C14" s="845">
        <f>C15</f>
        <v>840261</v>
      </c>
      <c r="D14" s="845">
        <f>D15</f>
        <v>840261</v>
      </c>
      <c r="E14" s="846">
        <f>E15</f>
        <v>842464</v>
      </c>
      <c r="F14" s="843"/>
    </row>
    <row r="15" spans="1:7" s="851" customFormat="1" ht="25.5" x14ac:dyDescent="0.2">
      <c r="A15" s="840" t="s">
        <v>1289</v>
      </c>
      <c r="B15" s="841">
        <f>SUM(B16:B27)</f>
        <v>853431</v>
      </c>
      <c r="C15" s="841">
        <f>SUM(C16:C27)</f>
        <v>840261</v>
      </c>
      <c r="D15" s="841">
        <f>SUM(D16:D27)</f>
        <v>840261</v>
      </c>
      <c r="E15" s="842">
        <f>SUM(E16:E27)</f>
        <v>842464</v>
      </c>
      <c r="F15" s="843"/>
      <c r="G15" s="856"/>
    </row>
    <row r="16" spans="1:7" s="851" customFormat="1" x14ac:dyDescent="0.2">
      <c r="A16" s="840" t="s">
        <v>1290</v>
      </c>
      <c r="B16" s="841"/>
      <c r="C16" s="591"/>
      <c r="D16" s="591"/>
      <c r="E16" s="590"/>
      <c r="F16" s="843"/>
    </row>
    <row r="17" spans="1:6" x14ac:dyDescent="0.2">
      <c r="A17" s="848" t="s">
        <v>1291</v>
      </c>
      <c r="B17" s="857">
        <v>345271</v>
      </c>
      <c r="C17" s="589">
        <v>345566</v>
      </c>
      <c r="D17" s="589">
        <v>345566</v>
      </c>
      <c r="E17" s="593">
        <v>347333</v>
      </c>
      <c r="F17" s="843"/>
    </row>
    <row r="18" spans="1:6" x14ac:dyDescent="0.2">
      <c r="A18" s="848" t="s">
        <v>1292</v>
      </c>
      <c r="B18" s="857">
        <v>172636</v>
      </c>
      <c r="C18" s="589">
        <v>169690</v>
      </c>
      <c r="D18" s="589">
        <v>169690</v>
      </c>
      <c r="E18" s="593">
        <v>169690</v>
      </c>
      <c r="F18" s="843"/>
    </row>
    <row r="19" spans="1:6" s="851" customFormat="1" x14ac:dyDescent="0.2">
      <c r="A19" s="840" t="s">
        <v>1293</v>
      </c>
      <c r="B19" s="858"/>
      <c r="C19" s="591"/>
      <c r="D19" s="591"/>
      <c r="E19" s="590"/>
      <c r="F19" s="843"/>
    </row>
    <row r="20" spans="1:6" x14ac:dyDescent="0.2">
      <c r="A20" s="859" t="s">
        <v>1294</v>
      </c>
      <c r="B20" s="857">
        <v>127890</v>
      </c>
      <c r="C20" s="589">
        <v>124950</v>
      </c>
      <c r="D20" s="589">
        <v>124950</v>
      </c>
      <c r="E20" s="593">
        <v>124950</v>
      </c>
      <c r="F20" s="843"/>
    </row>
    <row r="21" spans="1:6" x14ac:dyDescent="0.2">
      <c r="A21" s="859" t="s">
        <v>1295</v>
      </c>
      <c r="B21" s="857">
        <v>63945</v>
      </c>
      <c r="C21" s="589">
        <v>62475</v>
      </c>
      <c r="D21" s="589">
        <v>62475</v>
      </c>
      <c r="E21" s="593">
        <v>62475</v>
      </c>
      <c r="F21" s="843"/>
    </row>
    <row r="22" spans="1:6" x14ac:dyDescent="0.2">
      <c r="A22" s="850" t="s">
        <v>1296</v>
      </c>
      <c r="B22" s="858"/>
      <c r="C22" s="589"/>
      <c r="D22" s="589"/>
      <c r="E22" s="593"/>
      <c r="F22" s="843"/>
    </row>
    <row r="23" spans="1:6" x14ac:dyDescent="0.2">
      <c r="A23" s="848" t="s">
        <v>1297</v>
      </c>
      <c r="B23" s="849">
        <v>73149</v>
      </c>
      <c r="C23" s="589">
        <v>73149</v>
      </c>
      <c r="D23" s="589">
        <v>73149</v>
      </c>
      <c r="E23" s="593">
        <v>73585</v>
      </c>
      <c r="F23" s="843"/>
    </row>
    <row r="24" spans="1:6" x14ac:dyDescent="0.2">
      <c r="A24" s="848" t="s">
        <v>1298</v>
      </c>
      <c r="B24" s="849">
        <v>36574</v>
      </c>
      <c r="C24" s="589">
        <v>35757</v>
      </c>
      <c r="D24" s="589">
        <v>35757</v>
      </c>
      <c r="E24" s="593">
        <v>35757</v>
      </c>
      <c r="F24" s="843"/>
    </row>
    <row r="25" spans="1:6" x14ac:dyDescent="0.2">
      <c r="A25" s="840" t="s">
        <v>1299</v>
      </c>
      <c r="B25" s="841"/>
      <c r="C25" s="591"/>
      <c r="D25" s="591"/>
      <c r="E25" s="590"/>
      <c r="F25" s="843"/>
    </row>
    <row r="26" spans="1:6" x14ac:dyDescent="0.2">
      <c r="A26" s="848" t="s">
        <v>1300</v>
      </c>
      <c r="B26" s="849">
        <v>30305</v>
      </c>
      <c r="C26" s="589">
        <v>26624</v>
      </c>
      <c r="D26" s="589">
        <v>26624</v>
      </c>
      <c r="E26" s="593">
        <v>26624</v>
      </c>
      <c r="F26" s="843"/>
    </row>
    <row r="27" spans="1:6" x14ac:dyDescent="0.2">
      <c r="A27" s="848" t="s">
        <v>1301</v>
      </c>
      <c r="B27" s="849">
        <v>3661</v>
      </c>
      <c r="C27" s="589">
        <v>2050</v>
      </c>
      <c r="D27" s="589">
        <v>2050</v>
      </c>
      <c r="E27" s="593">
        <v>2050</v>
      </c>
      <c r="F27" s="843"/>
    </row>
    <row r="28" spans="1:6" ht="25.5" x14ac:dyDescent="0.2">
      <c r="A28" s="850" t="s">
        <v>1302</v>
      </c>
      <c r="B28" s="858">
        <f>B29+B36+B45+B55+B58+B60</f>
        <v>783031</v>
      </c>
      <c r="C28" s="858">
        <f>C29+C36+C45+C55+C58+C60</f>
        <v>839969</v>
      </c>
      <c r="D28" s="858">
        <f>D29+D36+D45+D55+D58+D60</f>
        <v>839967</v>
      </c>
      <c r="E28" s="860">
        <f>E29+E36+E45+E55+E58+E60</f>
        <v>862318</v>
      </c>
      <c r="F28" s="843"/>
    </row>
    <row r="29" spans="1:6" x14ac:dyDescent="0.2">
      <c r="A29" s="850" t="s">
        <v>1303</v>
      </c>
      <c r="B29" s="858">
        <f>SUM(B30:B34)</f>
        <v>0</v>
      </c>
      <c r="C29" s="858">
        <f>SUM(C30:C34)</f>
        <v>0</v>
      </c>
      <c r="D29" s="858">
        <f>SUM(D30:D34)</f>
        <v>0</v>
      </c>
      <c r="E29" s="860">
        <f>SUM(E30:E34)</f>
        <v>0</v>
      </c>
      <c r="F29" s="843"/>
    </row>
    <row r="30" spans="1:6" x14ac:dyDescent="0.2">
      <c r="A30" s="859" t="s">
        <v>1304</v>
      </c>
      <c r="B30" s="857">
        <v>0</v>
      </c>
      <c r="C30" s="589">
        <v>0</v>
      </c>
      <c r="D30" s="589">
        <v>0</v>
      </c>
      <c r="E30" s="593">
        <v>0</v>
      </c>
      <c r="F30" s="843"/>
    </row>
    <row r="31" spans="1:6" x14ac:dyDescent="0.2">
      <c r="A31" s="859" t="s">
        <v>1305</v>
      </c>
      <c r="B31" s="857">
        <v>0</v>
      </c>
      <c r="C31" s="589">
        <v>0</v>
      </c>
      <c r="D31" s="589">
        <v>0</v>
      </c>
      <c r="E31" s="593">
        <v>0</v>
      </c>
      <c r="F31" s="843"/>
    </row>
    <row r="32" spans="1:6" x14ac:dyDescent="0.2">
      <c r="A32" s="859" t="s">
        <v>1306</v>
      </c>
      <c r="B32" s="849">
        <v>0</v>
      </c>
      <c r="C32" s="589">
        <v>0</v>
      </c>
      <c r="D32" s="589">
        <v>0</v>
      </c>
      <c r="E32" s="593">
        <v>0</v>
      </c>
      <c r="F32" s="843"/>
    </row>
    <row r="33" spans="1:7" x14ac:dyDescent="0.2">
      <c r="A33" s="848" t="s">
        <v>1307</v>
      </c>
      <c r="B33" s="849">
        <v>0</v>
      </c>
      <c r="C33" s="589">
        <v>0</v>
      </c>
      <c r="D33" s="589">
        <v>0</v>
      </c>
      <c r="E33" s="593">
        <v>0</v>
      </c>
      <c r="F33" s="843"/>
    </row>
    <row r="34" spans="1:7" s="851" customFormat="1" x14ac:dyDescent="0.2">
      <c r="A34" s="848" t="s">
        <v>1308</v>
      </c>
      <c r="B34" s="849">
        <v>0</v>
      </c>
      <c r="C34" s="589">
        <v>0</v>
      </c>
      <c r="D34" s="589">
        <v>0</v>
      </c>
      <c r="E34" s="593">
        <v>0</v>
      </c>
      <c r="F34" s="843"/>
    </row>
    <row r="35" spans="1:7" s="851" customFormat="1" x14ac:dyDescent="0.2">
      <c r="A35" s="850" t="s">
        <v>1309</v>
      </c>
      <c r="B35" s="841"/>
      <c r="C35" s="591"/>
      <c r="D35" s="591"/>
      <c r="E35" s="590"/>
      <c r="F35" s="843"/>
    </row>
    <row r="36" spans="1:7" x14ac:dyDescent="0.2">
      <c r="A36" s="850" t="s">
        <v>1310</v>
      </c>
      <c r="B36" s="841">
        <f>SUM(B37:B44)</f>
        <v>164951</v>
      </c>
      <c r="C36" s="841">
        <f t="shared" ref="C36:E36" si="0">SUM(C37:C44)</f>
        <v>176467</v>
      </c>
      <c r="D36" s="841">
        <f t="shared" si="0"/>
        <v>176466</v>
      </c>
      <c r="E36" s="842">
        <f t="shared" si="0"/>
        <v>176270</v>
      </c>
      <c r="F36" s="843"/>
    </row>
    <row r="37" spans="1:7" x14ac:dyDescent="0.2">
      <c r="A37" s="859" t="s">
        <v>1311</v>
      </c>
      <c r="B37" s="849">
        <v>31110</v>
      </c>
      <c r="C37" s="589">
        <v>31110</v>
      </c>
      <c r="D37" s="589">
        <v>31110</v>
      </c>
      <c r="E37" s="593">
        <v>31110</v>
      </c>
      <c r="F37" s="843"/>
    </row>
    <row r="38" spans="1:7" x14ac:dyDescent="0.2">
      <c r="A38" s="859" t="s">
        <v>1312</v>
      </c>
      <c r="B38" s="857">
        <v>30195</v>
      </c>
      <c r="C38" s="589">
        <v>30195</v>
      </c>
      <c r="D38" s="589">
        <v>30195</v>
      </c>
      <c r="E38" s="593">
        <v>30195</v>
      </c>
      <c r="F38" s="843"/>
    </row>
    <row r="39" spans="1:7" x14ac:dyDescent="0.2">
      <c r="A39" s="859" t="s">
        <v>1313</v>
      </c>
      <c r="B39" s="857">
        <v>37479</v>
      </c>
      <c r="C39" s="589">
        <v>34988</v>
      </c>
      <c r="D39" s="589">
        <v>34988</v>
      </c>
      <c r="E39" s="593">
        <v>34434</v>
      </c>
      <c r="F39" s="843"/>
    </row>
    <row r="40" spans="1:7" x14ac:dyDescent="0.2">
      <c r="A40" s="848" t="s">
        <v>1314</v>
      </c>
      <c r="B40" s="849">
        <v>16700</v>
      </c>
      <c r="C40" s="589">
        <v>19315</v>
      </c>
      <c r="D40" s="589">
        <v>19315</v>
      </c>
      <c r="E40" s="593">
        <v>19645</v>
      </c>
      <c r="F40" s="843"/>
    </row>
    <row r="41" spans="1:7" x14ac:dyDescent="0.2">
      <c r="A41" s="859" t="s">
        <v>1315</v>
      </c>
      <c r="B41" s="857">
        <v>25397</v>
      </c>
      <c r="C41" s="589">
        <v>26814</v>
      </c>
      <c r="D41" s="589">
        <v>26814</v>
      </c>
      <c r="E41" s="593">
        <v>27032</v>
      </c>
      <c r="F41" s="843"/>
    </row>
    <row r="42" spans="1:7" x14ac:dyDescent="0.2">
      <c r="A42" s="848" t="s">
        <v>1316</v>
      </c>
      <c r="B42" s="857">
        <v>9500</v>
      </c>
      <c r="C42" s="589">
        <v>9500</v>
      </c>
      <c r="D42" s="589">
        <v>9500</v>
      </c>
      <c r="E42" s="593">
        <v>9000</v>
      </c>
      <c r="F42" s="843"/>
    </row>
    <row r="43" spans="1:7" x14ac:dyDescent="0.2">
      <c r="A43" s="848" t="s">
        <v>1317</v>
      </c>
      <c r="B43" s="857">
        <v>14570</v>
      </c>
      <c r="C43" s="589">
        <v>14260</v>
      </c>
      <c r="D43" s="589">
        <v>14260</v>
      </c>
      <c r="E43" s="593">
        <v>14570</v>
      </c>
      <c r="F43" s="843"/>
    </row>
    <row r="44" spans="1:7" x14ac:dyDescent="0.2">
      <c r="A44" s="861" t="s">
        <v>1318</v>
      </c>
      <c r="B44" s="857"/>
      <c r="C44" s="594">
        <f>10284+1</f>
        <v>10285</v>
      </c>
      <c r="D44" s="589">
        <v>10284</v>
      </c>
      <c r="E44" s="593">
        <v>10284</v>
      </c>
      <c r="F44" s="843"/>
    </row>
    <row r="45" spans="1:7" ht="25.5" x14ac:dyDescent="0.2">
      <c r="A45" s="840" t="s">
        <v>1319</v>
      </c>
      <c r="B45" s="852">
        <f>B47+B48+B50+B51+B53+B54</f>
        <v>62138</v>
      </c>
      <c r="C45" s="852">
        <f t="shared" ref="C45:E45" si="1">C47+C48+C50+C51+C53+C54</f>
        <v>90805</v>
      </c>
      <c r="D45" s="852">
        <f t="shared" si="1"/>
        <v>90805</v>
      </c>
      <c r="E45" s="862">
        <f t="shared" si="1"/>
        <v>89814</v>
      </c>
      <c r="F45" s="843"/>
      <c r="G45" s="843"/>
    </row>
    <row r="46" spans="1:7" x14ac:dyDescent="0.2">
      <c r="A46" s="859" t="s">
        <v>1320</v>
      </c>
      <c r="B46" s="857">
        <v>21</v>
      </c>
      <c r="C46" s="589">
        <v>21</v>
      </c>
      <c r="D46" s="589">
        <v>21</v>
      </c>
      <c r="E46" s="593">
        <v>21</v>
      </c>
      <c r="F46" s="843"/>
    </row>
    <row r="47" spans="1:7" x14ac:dyDescent="0.2">
      <c r="A47" s="848" t="s">
        <v>1321</v>
      </c>
      <c r="B47" s="863">
        <v>17088</v>
      </c>
      <c r="C47" s="864">
        <v>17088</v>
      </c>
      <c r="D47" s="864">
        <v>17088</v>
      </c>
      <c r="E47" s="865">
        <v>17088</v>
      </c>
      <c r="F47" s="843"/>
    </row>
    <row r="48" spans="1:7" x14ac:dyDescent="0.2">
      <c r="A48" s="859" t="s">
        <v>1322</v>
      </c>
      <c r="B48" s="849">
        <v>8900</v>
      </c>
      <c r="C48" s="589">
        <v>19807</v>
      </c>
      <c r="D48" s="589">
        <v>19807</v>
      </c>
      <c r="E48" s="598">
        <v>18816</v>
      </c>
      <c r="F48" s="843"/>
    </row>
    <row r="49" spans="1:6" x14ac:dyDescent="0.2">
      <c r="A49" s="866" t="s">
        <v>1323</v>
      </c>
      <c r="B49" s="849">
        <v>8</v>
      </c>
      <c r="C49" s="589">
        <v>8</v>
      </c>
      <c r="D49" s="589">
        <v>8</v>
      </c>
      <c r="E49" s="598">
        <v>8</v>
      </c>
      <c r="F49" s="843"/>
    </row>
    <row r="50" spans="1:6" x14ac:dyDescent="0.2">
      <c r="A50" s="861" t="s">
        <v>1324</v>
      </c>
      <c r="B50" s="863">
        <v>5696</v>
      </c>
      <c r="C50" s="589">
        <v>5696</v>
      </c>
      <c r="D50" s="589">
        <v>5696</v>
      </c>
      <c r="E50" s="598">
        <v>5696</v>
      </c>
      <c r="F50" s="843"/>
    </row>
    <row r="51" spans="1:6" s="851" customFormat="1" x14ac:dyDescent="0.2">
      <c r="A51" s="866" t="s">
        <v>1325</v>
      </c>
      <c r="B51" s="863">
        <v>3400</v>
      </c>
      <c r="C51" s="589">
        <v>8489</v>
      </c>
      <c r="D51" s="589">
        <v>8489</v>
      </c>
      <c r="E51" s="598">
        <v>8489</v>
      </c>
      <c r="F51" s="843"/>
    </row>
    <row r="52" spans="1:6" s="851" customFormat="1" x14ac:dyDescent="0.2">
      <c r="A52" s="866" t="s">
        <v>1326</v>
      </c>
      <c r="B52" s="867">
        <v>23.4</v>
      </c>
      <c r="C52" s="589">
        <v>26</v>
      </c>
      <c r="D52" s="589">
        <v>26</v>
      </c>
      <c r="E52" s="598">
        <v>26</v>
      </c>
      <c r="F52" s="843"/>
    </row>
    <row r="53" spans="1:6" s="851" customFormat="1" x14ac:dyDescent="0.2">
      <c r="A53" s="861" t="s">
        <v>1324</v>
      </c>
      <c r="B53" s="863">
        <v>17088</v>
      </c>
      <c r="C53" s="589">
        <v>17088</v>
      </c>
      <c r="D53" s="589">
        <v>17088</v>
      </c>
      <c r="E53" s="598">
        <v>17088</v>
      </c>
      <c r="F53" s="843"/>
    </row>
    <row r="54" spans="1:6" s="851" customFormat="1" x14ac:dyDescent="0.2">
      <c r="A54" s="866" t="s">
        <v>1327</v>
      </c>
      <c r="B54" s="863">
        <v>9966</v>
      </c>
      <c r="C54" s="589">
        <v>22637</v>
      </c>
      <c r="D54" s="589">
        <v>22637</v>
      </c>
      <c r="E54" s="598">
        <v>22637</v>
      </c>
      <c r="F54" s="843"/>
    </row>
    <row r="55" spans="1:6" s="851" customFormat="1" x14ac:dyDescent="0.2">
      <c r="A55" s="868" t="s">
        <v>1328</v>
      </c>
      <c r="B55" s="869">
        <f>B56+B57</f>
        <v>285437</v>
      </c>
      <c r="C55" s="869">
        <f t="shared" ref="C55:E55" si="2">C56+C57</f>
        <v>320810</v>
      </c>
      <c r="D55" s="869">
        <f t="shared" si="2"/>
        <v>320809</v>
      </c>
      <c r="E55" s="870">
        <f t="shared" si="2"/>
        <v>321892</v>
      </c>
      <c r="F55" s="843"/>
    </row>
    <row r="56" spans="1:6" s="851" customFormat="1" x14ac:dyDescent="0.2">
      <c r="A56" s="866" t="s">
        <v>1329</v>
      </c>
      <c r="B56" s="863">
        <v>104956</v>
      </c>
      <c r="C56" s="589">
        <v>100130</v>
      </c>
      <c r="D56" s="589">
        <v>100130</v>
      </c>
      <c r="E56" s="598">
        <v>101213</v>
      </c>
      <c r="F56" s="843"/>
    </row>
    <row r="57" spans="1:6" s="851" customFormat="1" x14ac:dyDescent="0.2">
      <c r="A57" s="866" t="s">
        <v>1330</v>
      </c>
      <c r="B57" s="863">
        <v>180481</v>
      </c>
      <c r="C57" s="594">
        <f>220679+1</f>
        <v>220680</v>
      </c>
      <c r="D57" s="589">
        <v>220679</v>
      </c>
      <c r="E57" s="598">
        <v>220679</v>
      </c>
      <c r="F57" s="843"/>
    </row>
    <row r="58" spans="1:6" s="851" customFormat="1" x14ac:dyDescent="0.2">
      <c r="A58" s="868" t="s">
        <v>1331</v>
      </c>
      <c r="B58" s="869">
        <f>B59</f>
        <v>1181</v>
      </c>
      <c r="C58" s="869">
        <f t="shared" ref="C58:E58" si="3">C59</f>
        <v>966</v>
      </c>
      <c r="D58" s="869">
        <f t="shared" si="3"/>
        <v>966</v>
      </c>
      <c r="E58" s="870">
        <f t="shared" si="3"/>
        <v>946</v>
      </c>
      <c r="F58" s="843"/>
    </row>
    <row r="59" spans="1:6" s="851" customFormat="1" x14ac:dyDescent="0.2">
      <c r="A59" s="866" t="s">
        <v>1332</v>
      </c>
      <c r="B59" s="863">
        <v>1181</v>
      </c>
      <c r="C59" s="589">
        <v>966</v>
      </c>
      <c r="D59" s="589">
        <v>966</v>
      </c>
      <c r="E59" s="598">
        <v>946</v>
      </c>
      <c r="F59" s="843"/>
    </row>
    <row r="60" spans="1:6" s="851" customFormat="1" x14ac:dyDescent="0.2">
      <c r="A60" s="868" t="s">
        <v>1333</v>
      </c>
      <c r="B60" s="869">
        <f>B61+B62</f>
        <v>269324</v>
      </c>
      <c r="C60" s="869">
        <f t="shared" ref="C60:E60" si="4">C61+C62</f>
        <v>250921</v>
      </c>
      <c r="D60" s="869">
        <f t="shared" si="4"/>
        <v>250921</v>
      </c>
      <c r="E60" s="870">
        <f t="shared" si="4"/>
        <v>273396</v>
      </c>
      <c r="F60" s="843"/>
    </row>
    <row r="61" spans="1:6" s="851" customFormat="1" ht="25.5" x14ac:dyDescent="0.2">
      <c r="A61" s="866" t="s">
        <v>1334</v>
      </c>
      <c r="B61" s="863">
        <v>143618</v>
      </c>
      <c r="C61" s="589">
        <v>124616</v>
      </c>
      <c r="D61" s="589">
        <v>124616</v>
      </c>
      <c r="E61" s="598">
        <v>122848</v>
      </c>
      <c r="F61" s="843"/>
    </row>
    <row r="62" spans="1:6" s="851" customFormat="1" ht="25.5" x14ac:dyDescent="0.2">
      <c r="A62" s="866" t="s">
        <v>1335</v>
      </c>
      <c r="B62" s="863">
        <v>125706</v>
      </c>
      <c r="C62" s="589">
        <v>126305</v>
      </c>
      <c r="D62" s="589">
        <v>126305</v>
      </c>
      <c r="E62" s="598">
        <v>150548</v>
      </c>
      <c r="F62" s="843"/>
    </row>
    <row r="63" spans="1:6" s="851" customFormat="1" ht="25.5" x14ac:dyDescent="0.2">
      <c r="A63" s="850" t="s">
        <v>1336</v>
      </c>
      <c r="B63" s="852">
        <f>B64</f>
        <v>78932</v>
      </c>
      <c r="C63" s="852">
        <f>C64</f>
        <v>78932</v>
      </c>
      <c r="D63" s="852">
        <f>D64</f>
        <v>78932</v>
      </c>
      <c r="E63" s="862">
        <f>E64</f>
        <v>78932</v>
      </c>
      <c r="F63" s="843"/>
    </row>
    <row r="64" spans="1:6" x14ac:dyDescent="0.2">
      <c r="A64" s="850" t="s">
        <v>1337</v>
      </c>
      <c r="B64" s="852">
        <f>SUM(B65:B66)</f>
        <v>78932</v>
      </c>
      <c r="C64" s="852">
        <f t="shared" ref="C64:E64" si="5">SUM(C65:C66)</f>
        <v>78932</v>
      </c>
      <c r="D64" s="852">
        <f t="shared" si="5"/>
        <v>78932</v>
      </c>
      <c r="E64" s="862">
        <f t="shared" si="5"/>
        <v>78932</v>
      </c>
      <c r="F64" s="843"/>
    </row>
    <row r="65" spans="1:6" s="851" customFormat="1" x14ac:dyDescent="0.2">
      <c r="A65" s="859" t="s">
        <v>1338</v>
      </c>
      <c r="B65" s="871">
        <v>29332</v>
      </c>
      <c r="C65" s="864">
        <v>29332</v>
      </c>
      <c r="D65" s="864">
        <v>29332</v>
      </c>
      <c r="E65" s="872">
        <v>29332</v>
      </c>
      <c r="F65" s="843"/>
    </row>
    <row r="66" spans="1:6" s="851" customFormat="1" ht="25.5" x14ac:dyDescent="0.2">
      <c r="A66" s="1435" t="s">
        <v>1713</v>
      </c>
      <c r="B66" s="871">
        <v>49600</v>
      </c>
      <c r="C66" s="871">
        <v>49600</v>
      </c>
      <c r="D66" s="871">
        <v>49600</v>
      </c>
      <c r="E66" s="598">
        <v>49600</v>
      </c>
      <c r="F66" s="843"/>
    </row>
    <row r="67" spans="1:6" ht="25.5" x14ac:dyDescent="0.2">
      <c r="A67" s="840" t="s">
        <v>1339</v>
      </c>
      <c r="B67" s="852">
        <f>SUM(B68:B72)</f>
        <v>0</v>
      </c>
      <c r="C67" s="852">
        <f>SUM(C68:C73)</f>
        <v>273374</v>
      </c>
      <c r="D67" s="852">
        <f>SUM(D68:D73)</f>
        <v>273374</v>
      </c>
      <c r="E67" s="862">
        <f>SUM(E68:E73)</f>
        <v>273374</v>
      </c>
      <c r="F67" s="843"/>
    </row>
    <row r="68" spans="1:6" x14ac:dyDescent="0.2">
      <c r="A68" s="850" t="s">
        <v>1340</v>
      </c>
      <c r="B68" s="858"/>
      <c r="C68" s="589"/>
      <c r="D68" s="589"/>
      <c r="E68" s="593"/>
      <c r="F68" s="843"/>
    </row>
    <row r="69" spans="1:6" x14ac:dyDescent="0.2">
      <c r="A69" s="850" t="s">
        <v>1341</v>
      </c>
      <c r="B69" s="858"/>
      <c r="C69" s="589">
        <v>19181</v>
      </c>
      <c r="D69" s="589">
        <v>19181</v>
      </c>
      <c r="E69" s="598">
        <v>19181</v>
      </c>
      <c r="F69" s="843"/>
    </row>
    <row r="70" spans="1:6" ht="25.5" x14ac:dyDescent="0.2">
      <c r="A70" s="850" t="s">
        <v>1342</v>
      </c>
      <c r="B70" s="858"/>
      <c r="C70" s="589">
        <v>1010</v>
      </c>
      <c r="D70" s="589">
        <v>1010</v>
      </c>
      <c r="E70" s="598">
        <v>1010</v>
      </c>
      <c r="F70" s="843"/>
    </row>
    <row r="71" spans="1:6" ht="25.5" x14ac:dyDescent="0.2">
      <c r="A71" s="850" t="s">
        <v>1343</v>
      </c>
      <c r="B71" s="875"/>
      <c r="C71" s="876">
        <v>136583</v>
      </c>
      <c r="D71" s="876">
        <v>136583</v>
      </c>
      <c r="E71" s="877">
        <v>136583</v>
      </c>
      <c r="F71" s="843"/>
    </row>
    <row r="72" spans="1:6" x14ac:dyDescent="0.2">
      <c r="A72" s="850" t="s">
        <v>1344</v>
      </c>
      <c r="B72" s="875"/>
      <c r="C72" s="876">
        <v>116468</v>
      </c>
      <c r="D72" s="876">
        <v>116468</v>
      </c>
      <c r="E72" s="877">
        <v>116468</v>
      </c>
      <c r="F72" s="843"/>
    </row>
    <row r="73" spans="1:6" x14ac:dyDescent="0.2">
      <c r="A73" s="878" t="s">
        <v>1345</v>
      </c>
      <c r="B73" s="873"/>
      <c r="C73" s="873">
        <v>132</v>
      </c>
      <c r="D73" s="873">
        <v>132</v>
      </c>
      <c r="E73" s="874">
        <v>132</v>
      </c>
      <c r="F73" s="843"/>
    </row>
    <row r="74" spans="1:6" x14ac:dyDescent="0.2">
      <c r="A74" s="878" t="s">
        <v>1346</v>
      </c>
      <c r="B74" s="871"/>
      <c r="C74" s="589">
        <v>14471</v>
      </c>
      <c r="D74" s="589">
        <v>14472</v>
      </c>
      <c r="E74" s="593">
        <v>14471</v>
      </c>
      <c r="F74" s="843"/>
    </row>
    <row r="75" spans="1:6" ht="26.25" thickBot="1" x14ac:dyDescent="0.25">
      <c r="A75" s="1556" t="s">
        <v>2572</v>
      </c>
      <c r="B75" s="1553"/>
      <c r="C75" s="1554"/>
      <c r="D75" s="1554">
        <v>49390</v>
      </c>
      <c r="E75" s="1555"/>
      <c r="F75" s="843"/>
    </row>
    <row r="76" spans="1:6" ht="13.5" thickBot="1" x14ac:dyDescent="0.25">
      <c r="A76" s="879" t="s">
        <v>1347</v>
      </c>
      <c r="B76" s="880">
        <f>B3</f>
        <v>1715394</v>
      </c>
      <c r="C76" s="881">
        <f>C3+C74</f>
        <v>2048726</v>
      </c>
      <c r="D76" s="880">
        <f>D3+D74+D75</f>
        <v>2098115</v>
      </c>
      <c r="E76" s="913">
        <f>E3+E74</f>
        <v>2073278</v>
      </c>
      <c r="F76" s="843"/>
    </row>
    <row r="77" spans="1:6" x14ac:dyDescent="0.2">
      <c r="A77" s="882"/>
      <c r="B77" s="883"/>
    </row>
    <row r="78" spans="1:6" x14ac:dyDescent="0.2">
      <c r="A78" s="882"/>
      <c r="B78" s="883"/>
    </row>
    <row r="79" spans="1:6" x14ac:dyDescent="0.2">
      <c r="A79" s="882"/>
      <c r="B79" s="883"/>
    </row>
    <row r="80" spans="1:6" s="851" customFormat="1" x14ac:dyDescent="0.2">
      <c r="A80" s="882"/>
      <c r="B80" s="883"/>
      <c r="C80" s="885"/>
      <c r="D80" s="885"/>
      <c r="E80" s="885"/>
    </row>
    <row r="81" spans="1:5" x14ac:dyDescent="0.2">
      <c r="A81" s="606"/>
      <c r="B81" s="856"/>
    </row>
    <row r="82" spans="1:5" x14ac:dyDescent="0.2">
      <c r="A82" s="882"/>
      <c r="B82" s="856"/>
      <c r="C82" s="839"/>
      <c r="D82" s="839"/>
      <c r="E82" s="839"/>
    </row>
    <row r="83" spans="1:5" x14ac:dyDescent="0.2">
      <c r="A83" s="882"/>
      <c r="B83" s="856"/>
      <c r="C83" s="839"/>
      <c r="D83" s="839"/>
      <c r="E83" s="839"/>
    </row>
    <row r="85" spans="1:5" x14ac:dyDescent="0.2">
      <c r="A85" s="882"/>
      <c r="C85" s="839"/>
      <c r="D85" s="839"/>
      <c r="E85" s="839"/>
    </row>
    <row r="86" spans="1:5" x14ac:dyDescent="0.2">
      <c r="A86" s="882"/>
      <c r="C86" s="839"/>
      <c r="D86" s="839"/>
      <c r="E86" s="839"/>
    </row>
    <row r="87" spans="1:5" x14ac:dyDescent="0.2">
      <c r="A87" s="882"/>
      <c r="C87" s="839"/>
      <c r="D87" s="839"/>
      <c r="E87" s="839"/>
    </row>
    <row r="88" spans="1:5" x14ac:dyDescent="0.2">
      <c r="A88" s="882"/>
      <c r="C88" s="839"/>
      <c r="D88" s="839"/>
      <c r="E88" s="839"/>
    </row>
  </sheetData>
  <printOptions horizontalCentered="1"/>
  <pageMargins left="0.70866141732283472" right="0.70866141732283472" top="0.94488188976377963" bottom="0.94488188976377963" header="0.31496062992125984" footer="0.31496062992125984"/>
  <pageSetup paperSize="9" scale="65" orientation="portrait" r:id="rId1"/>
  <headerFooter>
    <oddHeader>&amp;C&amp;"Times New Roman,Félkövér"Józsefvárosi Önkormányzat 2018. évi költségvetési támogatása jogcímenként&amp;R&amp;"Times New Roman,Félkövér"rendelet
1/f. melléklete
e Ft-ban</oddHeader>
    <oddFooter>&amp;R&amp;P</oddFooter>
  </headerFooter>
  <rowBreaks count="1" manualBreakCount="1">
    <brk id="66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6"/>
  <sheetViews>
    <sheetView topLeftCell="A82" zoomScaleNormal="100" workbookViewId="0">
      <selection activeCell="K102" sqref="K102"/>
    </sheetView>
  </sheetViews>
  <sheetFormatPr defaultRowHeight="12.75" x14ac:dyDescent="0.2"/>
  <cols>
    <col min="1" max="1" width="8.140625" style="131" customWidth="1"/>
    <col min="2" max="2" width="67.5703125" style="131" customWidth="1"/>
    <col min="3" max="9" width="32.85546875" style="131" hidden="1" customWidth="1"/>
    <col min="10" max="12" width="15.7109375" style="1137" customWidth="1"/>
    <col min="13" max="13" width="9.85546875" style="131" hidden="1" customWidth="1"/>
    <col min="14" max="14" width="0" style="923" hidden="1" customWidth="1"/>
    <col min="15" max="15" width="0" style="131" hidden="1" customWidth="1"/>
    <col min="16" max="16" width="9.85546875" style="131" hidden="1" customWidth="1"/>
    <col min="17" max="17" width="0" style="131" hidden="1" customWidth="1"/>
    <col min="18" max="256" width="9.140625" style="131"/>
    <col min="257" max="257" width="8.140625" style="131" customWidth="1"/>
    <col min="258" max="258" width="68.7109375" style="131" customWidth="1"/>
    <col min="259" max="265" width="0" style="131" hidden="1" customWidth="1"/>
    <col min="266" max="266" width="14.85546875" style="131" customWidth="1"/>
    <col min="267" max="267" width="14" style="131" customWidth="1"/>
    <col min="268" max="268" width="11.28515625" style="131" bestFit="1" customWidth="1"/>
    <col min="269" max="512" width="9.140625" style="131"/>
    <col min="513" max="513" width="8.140625" style="131" customWidth="1"/>
    <col min="514" max="514" width="68.7109375" style="131" customWidth="1"/>
    <col min="515" max="521" width="0" style="131" hidden="1" customWidth="1"/>
    <col min="522" max="522" width="14.85546875" style="131" customWidth="1"/>
    <col min="523" max="523" width="14" style="131" customWidth="1"/>
    <col min="524" max="524" width="11.28515625" style="131" bestFit="1" customWidth="1"/>
    <col min="525" max="768" width="9.140625" style="131"/>
    <col min="769" max="769" width="8.140625" style="131" customWidth="1"/>
    <col min="770" max="770" width="68.7109375" style="131" customWidth="1"/>
    <col min="771" max="777" width="0" style="131" hidden="1" customWidth="1"/>
    <col min="778" max="778" width="14.85546875" style="131" customWidth="1"/>
    <col min="779" max="779" width="14" style="131" customWidth="1"/>
    <col min="780" max="780" width="11.28515625" style="131" bestFit="1" customWidth="1"/>
    <col min="781" max="1024" width="9.140625" style="131"/>
    <col min="1025" max="1025" width="8.140625" style="131" customWidth="1"/>
    <col min="1026" max="1026" width="68.7109375" style="131" customWidth="1"/>
    <col min="1027" max="1033" width="0" style="131" hidden="1" customWidth="1"/>
    <col min="1034" max="1034" width="14.85546875" style="131" customWidth="1"/>
    <col min="1035" max="1035" width="14" style="131" customWidth="1"/>
    <col min="1036" max="1036" width="11.28515625" style="131" bestFit="1" customWidth="1"/>
    <col min="1037" max="1280" width="9.140625" style="131"/>
    <col min="1281" max="1281" width="8.140625" style="131" customWidth="1"/>
    <col min="1282" max="1282" width="68.7109375" style="131" customWidth="1"/>
    <col min="1283" max="1289" width="0" style="131" hidden="1" customWidth="1"/>
    <col min="1290" max="1290" width="14.85546875" style="131" customWidth="1"/>
    <col min="1291" max="1291" width="14" style="131" customWidth="1"/>
    <col min="1292" max="1292" width="11.28515625" style="131" bestFit="1" customWidth="1"/>
    <col min="1293" max="1536" width="9.140625" style="131"/>
    <col min="1537" max="1537" width="8.140625" style="131" customWidth="1"/>
    <col min="1538" max="1538" width="68.7109375" style="131" customWidth="1"/>
    <col min="1539" max="1545" width="0" style="131" hidden="1" customWidth="1"/>
    <col min="1546" max="1546" width="14.85546875" style="131" customWidth="1"/>
    <col min="1547" max="1547" width="14" style="131" customWidth="1"/>
    <col min="1548" max="1548" width="11.28515625" style="131" bestFit="1" customWidth="1"/>
    <col min="1549" max="1792" width="9.140625" style="131"/>
    <col min="1793" max="1793" width="8.140625" style="131" customWidth="1"/>
    <col min="1794" max="1794" width="68.7109375" style="131" customWidth="1"/>
    <col min="1795" max="1801" width="0" style="131" hidden="1" customWidth="1"/>
    <col min="1802" max="1802" width="14.85546875" style="131" customWidth="1"/>
    <col min="1803" max="1803" width="14" style="131" customWidth="1"/>
    <col min="1804" max="1804" width="11.28515625" style="131" bestFit="1" customWidth="1"/>
    <col min="1805" max="2048" width="9.140625" style="131"/>
    <col min="2049" max="2049" width="8.140625" style="131" customWidth="1"/>
    <col min="2050" max="2050" width="68.7109375" style="131" customWidth="1"/>
    <col min="2051" max="2057" width="0" style="131" hidden="1" customWidth="1"/>
    <col min="2058" max="2058" width="14.85546875" style="131" customWidth="1"/>
    <col min="2059" max="2059" width="14" style="131" customWidth="1"/>
    <col min="2060" max="2060" width="11.28515625" style="131" bestFit="1" customWidth="1"/>
    <col min="2061" max="2304" width="9.140625" style="131"/>
    <col min="2305" max="2305" width="8.140625" style="131" customWidth="1"/>
    <col min="2306" max="2306" width="68.7109375" style="131" customWidth="1"/>
    <col min="2307" max="2313" width="0" style="131" hidden="1" customWidth="1"/>
    <col min="2314" max="2314" width="14.85546875" style="131" customWidth="1"/>
    <col min="2315" max="2315" width="14" style="131" customWidth="1"/>
    <col min="2316" max="2316" width="11.28515625" style="131" bestFit="1" customWidth="1"/>
    <col min="2317" max="2560" width="9.140625" style="131"/>
    <col min="2561" max="2561" width="8.140625" style="131" customWidth="1"/>
    <col min="2562" max="2562" width="68.7109375" style="131" customWidth="1"/>
    <col min="2563" max="2569" width="0" style="131" hidden="1" customWidth="1"/>
    <col min="2570" max="2570" width="14.85546875" style="131" customWidth="1"/>
    <col min="2571" max="2571" width="14" style="131" customWidth="1"/>
    <col min="2572" max="2572" width="11.28515625" style="131" bestFit="1" customWidth="1"/>
    <col min="2573" max="2816" width="9.140625" style="131"/>
    <col min="2817" max="2817" width="8.140625" style="131" customWidth="1"/>
    <col min="2818" max="2818" width="68.7109375" style="131" customWidth="1"/>
    <col min="2819" max="2825" width="0" style="131" hidden="1" customWidth="1"/>
    <col min="2826" max="2826" width="14.85546875" style="131" customWidth="1"/>
    <col min="2827" max="2827" width="14" style="131" customWidth="1"/>
    <col min="2828" max="2828" width="11.28515625" style="131" bestFit="1" customWidth="1"/>
    <col min="2829" max="3072" width="9.140625" style="131"/>
    <col min="3073" max="3073" width="8.140625" style="131" customWidth="1"/>
    <col min="3074" max="3074" width="68.7109375" style="131" customWidth="1"/>
    <col min="3075" max="3081" width="0" style="131" hidden="1" customWidth="1"/>
    <col min="3082" max="3082" width="14.85546875" style="131" customWidth="1"/>
    <col min="3083" max="3083" width="14" style="131" customWidth="1"/>
    <col min="3084" max="3084" width="11.28515625" style="131" bestFit="1" customWidth="1"/>
    <col min="3085" max="3328" width="9.140625" style="131"/>
    <col min="3329" max="3329" width="8.140625" style="131" customWidth="1"/>
    <col min="3330" max="3330" width="68.7109375" style="131" customWidth="1"/>
    <col min="3331" max="3337" width="0" style="131" hidden="1" customWidth="1"/>
    <col min="3338" max="3338" width="14.85546875" style="131" customWidth="1"/>
    <col min="3339" max="3339" width="14" style="131" customWidth="1"/>
    <col min="3340" max="3340" width="11.28515625" style="131" bestFit="1" customWidth="1"/>
    <col min="3341" max="3584" width="9.140625" style="131"/>
    <col min="3585" max="3585" width="8.140625" style="131" customWidth="1"/>
    <col min="3586" max="3586" width="68.7109375" style="131" customWidth="1"/>
    <col min="3587" max="3593" width="0" style="131" hidden="1" customWidth="1"/>
    <col min="3594" max="3594" width="14.85546875" style="131" customWidth="1"/>
    <col min="3595" max="3595" width="14" style="131" customWidth="1"/>
    <col min="3596" max="3596" width="11.28515625" style="131" bestFit="1" customWidth="1"/>
    <col min="3597" max="3840" width="9.140625" style="131"/>
    <col min="3841" max="3841" width="8.140625" style="131" customWidth="1"/>
    <col min="3842" max="3842" width="68.7109375" style="131" customWidth="1"/>
    <col min="3843" max="3849" width="0" style="131" hidden="1" customWidth="1"/>
    <col min="3850" max="3850" width="14.85546875" style="131" customWidth="1"/>
    <col min="3851" max="3851" width="14" style="131" customWidth="1"/>
    <col min="3852" max="3852" width="11.28515625" style="131" bestFit="1" customWidth="1"/>
    <col min="3853" max="4096" width="9.140625" style="131"/>
    <col min="4097" max="4097" width="8.140625" style="131" customWidth="1"/>
    <col min="4098" max="4098" width="68.7109375" style="131" customWidth="1"/>
    <col min="4099" max="4105" width="0" style="131" hidden="1" customWidth="1"/>
    <col min="4106" max="4106" width="14.85546875" style="131" customWidth="1"/>
    <col min="4107" max="4107" width="14" style="131" customWidth="1"/>
    <col min="4108" max="4108" width="11.28515625" style="131" bestFit="1" customWidth="1"/>
    <col min="4109" max="4352" width="9.140625" style="131"/>
    <col min="4353" max="4353" width="8.140625" style="131" customWidth="1"/>
    <col min="4354" max="4354" width="68.7109375" style="131" customWidth="1"/>
    <col min="4355" max="4361" width="0" style="131" hidden="1" customWidth="1"/>
    <col min="4362" max="4362" width="14.85546875" style="131" customWidth="1"/>
    <col min="4363" max="4363" width="14" style="131" customWidth="1"/>
    <col min="4364" max="4364" width="11.28515625" style="131" bestFit="1" customWidth="1"/>
    <col min="4365" max="4608" width="9.140625" style="131"/>
    <col min="4609" max="4609" width="8.140625" style="131" customWidth="1"/>
    <col min="4610" max="4610" width="68.7109375" style="131" customWidth="1"/>
    <col min="4611" max="4617" width="0" style="131" hidden="1" customWidth="1"/>
    <col min="4618" max="4618" width="14.85546875" style="131" customWidth="1"/>
    <col min="4619" max="4619" width="14" style="131" customWidth="1"/>
    <col min="4620" max="4620" width="11.28515625" style="131" bestFit="1" customWidth="1"/>
    <col min="4621" max="4864" width="9.140625" style="131"/>
    <col min="4865" max="4865" width="8.140625" style="131" customWidth="1"/>
    <col min="4866" max="4866" width="68.7109375" style="131" customWidth="1"/>
    <col min="4867" max="4873" width="0" style="131" hidden="1" customWidth="1"/>
    <col min="4874" max="4874" width="14.85546875" style="131" customWidth="1"/>
    <col min="4875" max="4875" width="14" style="131" customWidth="1"/>
    <col min="4876" max="4876" width="11.28515625" style="131" bestFit="1" customWidth="1"/>
    <col min="4877" max="5120" width="9.140625" style="131"/>
    <col min="5121" max="5121" width="8.140625" style="131" customWidth="1"/>
    <col min="5122" max="5122" width="68.7109375" style="131" customWidth="1"/>
    <col min="5123" max="5129" width="0" style="131" hidden="1" customWidth="1"/>
    <col min="5130" max="5130" width="14.85546875" style="131" customWidth="1"/>
    <col min="5131" max="5131" width="14" style="131" customWidth="1"/>
    <col min="5132" max="5132" width="11.28515625" style="131" bestFit="1" customWidth="1"/>
    <col min="5133" max="5376" width="9.140625" style="131"/>
    <col min="5377" max="5377" width="8.140625" style="131" customWidth="1"/>
    <col min="5378" max="5378" width="68.7109375" style="131" customWidth="1"/>
    <col min="5379" max="5385" width="0" style="131" hidden="1" customWidth="1"/>
    <col min="5386" max="5386" width="14.85546875" style="131" customWidth="1"/>
    <col min="5387" max="5387" width="14" style="131" customWidth="1"/>
    <col min="5388" max="5388" width="11.28515625" style="131" bestFit="1" customWidth="1"/>
    <col min="5389" max="5632" width="9.140625" style="131"/>
    <col min="5633" max="5633" width="8.140625" style="131" customWidth="1"/>
    <col min="5634" max="5634" width="68.7109375" style="131" customWidth="1"/>
    <col min="5635" max="5641" width="0" style="131" hidden="1" customWidth="1"/>
    <col min="5642" max="5642" width="14.85546875" style="131" customWidth="1"/>
    <col min="5643" max="5643" width="14" style="131" customWidth="1"/>
    <col min="5644" max="5644" width="11.28515625" style="131" bestFit="1" customWidth="1"/>
    <col min="5645" max="5888" width="9.140625" style="131"/>
    <col min="5889" max="5889" width="8.140625" style="131" customWidth="1"/>
    <col min="5890" max="5890" width="68.7109375" style="131" customWidth="1"/>
    <col min="5891" max="5897" width="0" style="131" hidden="1" customWidth="1"/>
    <col min="5898" max="5898" width="14.85546875" style="131" customWidth="1"/>
    <col min="5899" max="5899" width="14" style="131" customWidth="1"/>
    <col min="5900" max="5900" width="11.28515625" style="131" bestFit="1" customWidth="1"/>
    <col min="5901" max="6144" width="9.140625" style="131"/>
    <col min="6145" max="6145" width="8.140625" style="131" customWidth="1"/>
    <col min="6146" max="6146" width="68.7109375" style="131" customWidth="1"/>
    <col min="6147" max="6153" width="0" style="131" hidden="1" customWidth="1"/>
    <col min="6154" max="6154" width="14.85546875" style="131" customWidth="1"/>
    <col min="6155" max="6155" width="14" style="131" customWidth="1"/>
    <col min="6156" max="6156" width="11.28515625" style="131" bestFit="1" customWidth="1"/>
    <col min="6157" max="6400" width="9.140625" style="131"/>
    <col min="6401" max="6401" width="8.140625" style="131" customWidth="1"/>
    <col min="6402" max="6402" width="68.7109375" style="131" customWidth="1"/>
    <col min="6403" max="6409" width="0" style="131" hidden="1" customWidth="1"/>
    <col min="6410" max="6410" width="14.85546875" style="131" customWidth="1"/>
    <col min="6411" max="6411" width="14" style="131" customWidth="1"/>
    <col min="6412" max="6412" width="11.28515625" style="131" bestFit="1" customWidth="1"/>
    <col min="6413" max="6656" width="9.140625" style="131"/>
    <col min="6657" max="6657" width="8.140625" style="131" customWidth="1"/>
    <col min="6658" max="6658" width="68.7109375" style="131" customWidth="1"/>
    <col min="6659" max="6665" width="0" style="131" hidden="1" customWidth="1"/>
    <col min="6666" max="6666" width="14.85546875" style="131" customWidth="1"/>
    <col min="6667" max="6667" width="14" style="131" customWidth="1"/>
    <col min="6668" max="6668" width="11.28515625" style="131" bestFit="1" customWidth="1"/>
    <col min="6669" max="6912" width="9.140625" style="131"/>
    <col min="6913" max="6913" width="8.140625" style="131" customWidth="1"/>
    <col min="6914" max="6914" width="68.7109375" style="131" customWidth="1"/>
    <col min="6915" max="6921" width="0" style="131" hidden="1" customWidth="1"/>
    <col min="6922" max="6922" width="14.85546875" style="131" customWidth="1"/>
    <col min="6923" max="6923" width="14" style="131" customWidth="1"/>
    <col min="6924" max="6924" width="11.28515625" style="131" bestFit="1" customWidth="1"/>
    <col min="6925" max="7168" width="9.140625" style="131"/>
    <col min="7169" max="7169" width="8.140625" style="131" customWidth="1"/>
    <col min="7170" max="7170" width="68.7109375" style="131" customWidth="1"/>
    <col min="7171" max="7177" width="0" style="131" hidden="1" customWidth="1"/>
    <col min="7178" max="7178" width="14.85546875" style="131" customWidth="1"/>
    <col min="7179" max="7179" width="14" style="131" customWidth="1"/>
    <col min="7180" max="7180" width="11.28515625" style="131" bestFit="1" customWidth="1"/>
    <col min="7181" max="7424" width="9.140625" style="131"/>
    <col min="7425" max="7425" width="8.140625" style="131" customWidth="1"/>
    <col min="7426" max="7426" width="68.7109375" style="131" customWidth="1"/>
    <col min="7427" max="7433" width="0" style="131" hidden="1" customWidth="1"/>
    <col min="7434" max="7434" width="14.85546875" style="131" customWidth="1"/>
    <col min="7435" max="7435" width="14" style="131" customWidth="1"/>
    <col min="7436" max="7436" width="11.28515625" style="131" bestFit="1" customWidth="1"/>
    <col min="7437" max="7680" width="9.140625" style="131"/>
    <col min="7681" max="7681" width="8.140625" style="131" customWidth="1"/>
    <col min="7682" max="7682" width="68.7109375" style="131" customWidth="1"/>
    <col min="7683" max="7689" width="0" style="131" hidden="1" customWidth="1"/>
    <col min="7690" max="7690" width="14.85546875" style="131" customWidth="1"/>
    <col min="7691" max="7691" width="14" style="131" customWidth="1"/>
    <col min="7692" max="7692" width="11.28515625" style="131" bestFit="1" customWidth="1"/>
    <col min="7693" max="7936" width="9.140625" style="131"/>
    <col min="7937" max="7937" width="8.140625" style="131" customWidth="1"/>
    <col min="7938" max="7938" width="68.7109375" style="131" customWidth="1"/>
    <col min="7939" max="7945" width="0" style="131" hidden="1" customWidth="1"/>
    <col min="7946" max="7946" width="14.85546875" style="131" customWidth="1"/>
    <col min="7947" max="7947" width="14" style="131" customWidth="1"/>
    <col min="7948" max="7948" width="11.28515625" style="131" bestFit="1" customWidth="1"/>
    <col min="7949" max="8192" width="9.140625" style="131"/>
    <col min="8193" max="8193" width="8.140625" style="131" customWidth="1"/>
    <col min="8194" max="8194" width="68.7109375" style="131" customWidth="1"/>
    <col min="8195" max="8201" width="0" style="131" hidden="1" customWidth="1"/>
    <col min="8202" max="8202" width="14.85546875" style="131" customWidth="1"/>
    <col min="8203" max="8203" width="14" style="131" customWidth="1"/>
    <col min="8204" max="8204" width="11.28515625" style="131" bestFit="1" customWidth="1"/>
    <col min="8205" max="8448" width="9.140625" style="131"/>
    <col min="8449" max="8449" width="8.140625" style="131" customWidth="1"/>
    <col min="8450" max="8450" width="68.7109375" style="131" customWidth="1"/>
    <col min="8451" max="8457" width="0" style="131" hidden="1" customWidth="1"/>
    <col min="8458" max="8458" width="14.85546875" style="131" customWidth="1"/>
    <col min="8459" max="8459" width="14" style="131" customWidth="1"/>
    <col min="8460" max="8460" width="11.28515625" style="131" bestFit="1" customWidth="1"/>
    <col min="8461" max="8704" width="9.140625" style="131"/>
    <col min="8705" max="8705" width="8.140625" style="131" customWidth="1"/>
    <col min="8706" max="8706" width="68.7109375" style="131" customWidth="1"/>
    <col min="8707" max="8713" width="0" style="131" hidden="1" customWidth="1"/>
    <col min="8714" max="8714" width="14.85546875" style="131" customWidth="1"/>
    <col min="8715" max="8715" width="14" style="131" customWidth="1"/>
    <col min="8716" max="8716" width="11.28515625" style="131" bestFit="1" customWidth="1"/>
    <col min="8717" max="8960" width="9.140625" style="131"/>
    <col min="8961" max="8961" width="8.140625" style="131" customWidth="1"/>
    <col min="8962" max="8962" width="68.7109375" style="131" customWidth="1"/>
    <col min="8963" max="8969" width="0" style="131" hidden="1" customWidth="1"/>
    <col min="8970" max="8970" width="14.85546875" style="131" customWidth="1"/>
    <col min="8971" max="8971" width="14" style="131" customWidth="1"/>
    <col min="8972" max="8972" width="11.28515625" style="131" bestFit="1" customWidth="1"/>
    <col min="8973" max="9216" width="9.140625" style="131"/>
    <col min="9217" max="9217" width="8.140625" style="131" customWidth="1"/>
    <col min="9218" max="9218" width="68.7109375" style="131" customWidth="1"/>
    <col min="9219" max="9225" width="0" style="131" hidden="1" customWidth="1"/>
    <col min="9226" max="9226" width="14.85546875" style="131" customWidth="1"/>
    <col min="9227" max="9227" width="14" style="131" customWidth="1"/>
    <col min="9228" max="9228" width="11.28515625" style="131" bestFit="1" customWidth="1"/>
    <col min="9229" max="9472" width="9.140625" style="131"/>
    <col min="9473" max="9473" width="8.140625" style="131" customWidth="1"/>
    <col min="9474" max="9474" width="68.7109375" style="131" customWidth="1"/>
    <col min="9475" max="9481" width="0" style="131" hidden="1" customWidth="1"/>
    <col min="9482" max="9482" width="14.85546875" style="131" customWidth="1"/>
    <col min="9483" max="9483" width="14" style="131" customWidth="1"/>
    <col min="9484" max="9484" width="11.28515625" style="131" bestFit="1" customWidth="1"/>
    <col min="9485" max="9728" width="9.140625" style="131"/>
    <col min="9729" max="9729" width="8.140625" style="131" customWidth="1"/>
    <col min="9730" max="9730" width="68.7109375" style="131" customWidth="1"/>
    <col min="9731" max="9737" width="0" style="131" hidden="1" customWidth="1"/>
    <col min="9738" max="9738" width="14.85546875" style="131" customWidth="1"/>
    <col min="9739" max="9739" width="14" style="131" customWidth="1"/>
    <col min="9740" max="9740" width="11.28515625" style="131" bestFit="1" customWidth="1"/>
    <col min="9741" max="9984" width="9.140625" style="131"/>
    <col min="9985" max="9985" width="8.140625" style="131" customWidth="1"/>
    <col min="9986" max="9986" width="68.7109375" style="131" customWidth="1"/>
    <col min="9987" max="9993" width="0" style="131" hidden="1" customWidth="1"/>
    <col min="9994" max="9994" width="14.85546875" style="131" customWidth="1"/>
    <col min="9995" max="9995" width="14" style="131" customWidth="1"/>
    <col min="9996" max="9996" width="11.28515625" style="131" bestFit="1" customWidth="1"/>
    <col min="9997" max="10240" width="9.140625" style="131"/>
    <col min="10241" max="10241" width="8.140625" style="131" customWidth="1"/>
    <col min="10242" max="10242" width="68.7109375" style="131" customWidth="1"/>
    <col min="10243" max="10249" width="0" style="131" hidden="1" customWidth="1"/>
    <col min="10250" max="10250" width="14.85546875" style="131" customWidth="1"/>
    <col min="10251" max="10251" width="14" style="131" customWidth="1"/>
    <col min="10252" max="10252" width="11.28515625" style="131" bestFit="1" customWidth="1"/>
    <col min="10253" max="10496" width="9.140625" style="131"/>
    <col min="10497" max="10497" width="8.140625" style="131" customWidth="1"/>
    <col min="10498" max="10498" width="68.7109375" style="131" customWidth="1"/>
    <col min="10499" max="10505" width="0" style="131" hidden="1" customWidth="1"/>
    <col min="10506" max="10506" width="14.85546875" style="131" customWidth="1"/>
    <col min="10507" max="10507" width="14" style="131" customWidth="1"/>
    <col min="10508" max="10508" width="11.28515625" style="131" bestFit="1" customWidth="1"/>
    <col min="10509" max="10752" width="9.140625" style="131"/>
    <col min="10753" max="10753" width="8.140625" style="131" customWidth="1"/>
    <col min="10754" max="10754" width="68.7109375" style="131" customWidth="1"/>
    <col min="10755" max="10761" width="0" style="131" hidden="1" customWidth="1"/>
    <col min="10762" max="10762" width="14.85546875" style="131" customWidth="1"/>
    <col min="10763" max="10763" width="14" style="131" customWidth="1"/>
    <col min="10764" max="10764" width="11.28515625" style="131" bestFit="1" customWidth="1"/>
    <col min="10765" max="11008" width="9.140625" style="131"/>
    <col min="11009" max="11009" width="8.140625" style="131" customWidth="1"/>
    <col min="11010" max="11010" width="68.7109375" style="131" customWidth="1"/>
    <col min="11011" max="11017" width="0" style="131" hidden="1" customWidth="1"/>
    <col min="11018" max="11018" width="14.85546875" style="131" customWidth="1"/>
    <col min="11019" max="11019" width="14" style="131" customWidth="1"/>
    <col min="11020" max="11020" width="11.28515625" style="131" bestFit="1" customWidth="1"/>
    <col min="11021" max="11264" width="9.140625" style="131"/>
    <col min="11265" max="11265" width="8.140625" style="131" customWidth="1"/>
    <col min="11266" max="11266" width="68.7109375" style="131" customWidth="1"/>
    <col min="11267" max="11273" width="0" style="131" hidden="1" customWidth="1"/>
    <col min="11274" max="11274" width="14.85546875" style="131" customWidth="1"/>
    <col min="11275" max="11275" width="14" style="131" customWidth="1"/>
    <col min="11276" max="11276" width="11.28515625" style="131" bestFit="1" customWidth="1"/>
    <col min="11277" max="11520" width="9.140625" style="131"/>
    <col min="11521" max="11521" width="8.140625" style="131" customWidth="1"/>
    <col min="11522" max="11522" width="68.7109375" style="131" customWidth="1"/>
    <col min="11523" max="11529" width="0" style="131" hidden="1" customWidth="1"/>
    <col min="11530" max="11530" width="14.85546875" style="131" customWidth="1"/>
    <col min="11531" max="11531" width="14" style="131" customWidth="1"/>
    <col min="11532" max="11532" width="11.28515625" style="131" bestFit="1" customWidth="1"/>
    <col min="11533" max="11776" width="9.140625" style="131"/>
    <col min="11777" max="11777" width="8.140625" style="131" customWidth="1"/>
    <col min="11778" max="11778" width="68.7109375" style="131" customWidth="1"/>
    <col min="11779" max="11785" width="0" style="131" hidden="1" customWidth="1"/>
    <col min="11786" max="11786" width="14.85546875" style="131" customWidth="1"/>
    <col min="11787" max="11787" width="14" style="131" customWidth="1"/>
    <col min="11788" max="11788" width="11.28515625" style="131" bestFit="1" customWidth="1"/>
    <col min="11789" max="12032" width="9.140625" style="131"/>
    <col min="12033" max="12033" width="8.140625" style="131" customWidth="1"/>
    <col min="12034" max="12034" width="68.7109375" style="131" customWidth="1"/>
    <col min="12035" max="12041" width="0" style="131" hidden="1" customWidth="1"/>
    <col min="12042" max="12042" width="14.85546875" style="131" customWidth="1"/>
    <col min="12043" max="12043" width="14" style="131" customWidth="1"/>
    <col min="12044" max="12044" width="11.28515625" style="131" bestFit="1" customWidth="1"/>
    <col min="12045" max="12288" width="9.140625" style="131"/>
    <col min="12289" max="12289" width="8.140625" style="131" customWidth="1"/>
    <col min="12290" max="12290" width="68.7109375" style="131" customWidth="1"/>
    <col min="12291" max="12297" width="0" style="131" hidden="1" customWidth="1"/>
    <col min="12298" max="12298" width="14.85546875" style="131" customWidth="1"/>
    <col min="12299" max="12299" width="14" style="131" customWidth="1"/>
    <col min="12300" max="12300" width="11.28515625" style="131" bestFit="1" customWidth="1"/>
    <col min="12301" max="12544" width="9.140625" style="131"/>
    <col min="12545" max="12545" width="8.140625" style="131" customWidth="1"/>
    <col min="12546" max="12546" width="68.7109375" style="131" customWidth="1"/>
    <col min="12547" max="12553" width="0" style="131" hidden="1" customWidth="1"/>
    <col min="12554" max="12554" width="14.85546875" style="131" customWidth="1"/>
    <col min="12555" max="12555" width="14" style="131" customWidth="1"/>
    <col min="12556" max="12556" width="11.28515625" style="131" bestFit="1" customWidth="1"/>
    <col min="12557" max="12800" width="9.140625" style="131"/>
    <col min="12801" max="12801" width="8.140625" style="131" customWidth="1"/>
    <col min="12802" max="12802" width="68.7109375" style="131" customWidth="1"/>
    <col min="12803" max="12809" width="0" style="131" hidden="1" customWidth="1"/>
    <col min="12810" max="12810" width="14.85546875" style="131" customWidth="1"/>
    <col min="12811" max="12811" width="14" style="131" customWidth="1"/>
    <col min="12812" max="12812" width="11.28515625" style="131" bestFit="1" customWidth="1"/>
    <col min="12813" max="13056" width="9.140625" style="131"/>
    <col min="13057" max="13057" width="8.140625" style="131" customWidth="1"/>
    <col min="13058" max="13058" width="68.7109375" style="131" customWidth="1"/>
    <col min="13059" max="13065" width="0" style="131" hidden="1" customWidth="1"/>
    <col min="13066" max="13066" width="14.85546875" style="131" customWidth="1"/>
    <col min="13067" max="13067" width="14" style="131" customWidth="1"/>
    <col min="13068" max="13068" width="11.28515625" style="131" bestFit="1" customWidth="1"/>
    <col min="13069" max="13312" width="9.140625" style="131"/>
    <col min="13313" max="13313" width="8.140625" style="131" customWidth="1"/>
    <col min="13314" max="13314" width="68.7109375" style="131" customWidth="1"/>
    <col min="13315" max="13321" width="0" style="131" hidden="1" customWidth="1"/>
    <col min="13322" max="13322" width="14.85546875" style="131" customWidth="1"/>
    <col min="13323" max="13323" width="14" style="131" customWidth="1"/>
    <col min="13324" max="13324" width="11.28515625" style="131" bestFit="1" customWidth="1"/>
    <col min="13325" max="13568" width="9.140625" style="131"/>
    <col min="13569" max="13569" width="8.140625" style="131" customWidth="1"/>
    <col min="13570" max="13570" width="68.7109375" style="131" customWidth="1"/>
    <col min="13571" max="13577" width="0" style="131" hidden="1" customWidth="1"/>
    <col min="13578" max="13578" width="14.85546875" style="131" customWidth="1"/>
    <col min="13579" max="13579" width="14" style="131" customWidth="1"/>
    <col min="13580" max="13580" width="11.28515625" style="131" bestFit="1" customWidth="1"/>
    <col min="13581" max="13824" width="9.140625" style="131"/>
    <col min="13825" max="13825" width="8.140625" style="131" customWidth="1"/>
    <col min="13826" max="13826" width="68.7109375" style="131" customWidth="1"/>
    <col min="13827" max="13833" width="0" style="131" hidden="1" customWidth="1"/>
    <col min="13834" max="13834" width="14.85546875" style="131" customWidth="1"/>
    <col min="13835" max="13835" width="14" style="131" customWidth="1"/>
    <col min="13836" max="13836" width="11.28515625" style="131" bestFit="1" customWidth="1"/>
    <col min="13837" max="14080" width="9.140625" style="131"/>
    <col min="14081" max="14081" width="8.140625" style="131" customWidth="1"/>
    <col min="14082" max="14082" width="68.7109375" style="131" customWidth="1"/>
    <col min="14083" max="14089" width="0" style="131" hidden="1" customWidth="1"/>
    <col min="14090" max="14090" width="14.85546875" style="131" customWidth="1"/>
    <col min="14091" max="14091" width="14" style="131" customWidth="1"/>
    <col min="14092" max="14092" width="11.28515625" style="131" bestFit="1" customWidth="1"/>
    <col min="14093" max="14336" width="9.140625" style="131"/>
    <col min="14337" max="14337" width="8.140625" style="131" customWidth="1"/>
    <col min="14338" max="14338" width="68.7109375" style="131" customWidth="1"/>
    <col min="14339" max="14345" width="0" style="131" hidden="1" customWidth="1"/>
    <col min="14346" max="14346" width="14.85546875" style="131" customWidth="1"/>
    <col min="14347" max="14347" width="14" style="131" customWidth="1"/>
    <col min="14348" max="14348" width="11.28515625" style="131" bestFit="1" customWidth="1"/>
    <col min="14349" max="14592" width="9.140625" style="131"/>
    <col min="14593" max="14593" width="8.140625" style="131" customWidth="1"/>
    <col min="14594" max="14594" width="68.7109375" style="131" customWidth="1"/>
    <col min="14595" max="14601" width="0" style="131" hidden="1" customWidth="1"/>
    <col min="14602" max="14602" width="14.85546875" style="131" customWidth="1"/>
    <col min="14603" max="14603" width="14" style="131" customWidth="1"/>
    <col min="14604" max="14604" width="11.28515625" style="131" bestFit="1" customWidth="1"/>
    <col min="14605" max="14848" width="9.140625" style="131"/>
    <col min="14849" max="14849" width="8.140625" style="131" customWidth="1"/>
    <col min="14850" max="14850" width="68.7109375" style="131" customWidth="1"/>
    <col min="14851" max="14857" width="0" style="131" hidden="1" customWidth="1"/>
    <col min="14858" max="14858" width="14.85546875" style="131" customWidth="1"/>
    <col min="14859" max="14859" width="14" style="131" customWidth="1"/>
    <col min="14860" max="14860" width="11.28515625" style="131" bestFit="1" customWidth="1"/>
    <col min="14861" max="15104" width="9.140625" style="131"/>
    <col min="15105" max="15105" width="8.140625" style="131" customWidth="1"/>
    <col min="15106" max="15106" width="68.7109375" style="131" customWidth="1"/>
    <col min="15107" max="15113" width="0" style="131" hidden="1" customWidth="1"/>
    <col min="15114" max="15114" width="14.85546875" style="131" customWidth="1"/>
    <col min="15115" max="15115" width="14" style="131" customWidth="1"/>
    <col min="15116" max="15116" width="11.28515625" style="131" bestFit="1" customWidth="1"/>
    <col min="15117" max="15360" width="9.140625" style="131"/>
    <col min="15361" max="15361" width="8.140625" style="131" customWidth="1"/>
    <col min="15362" max="15362" width="68.7109375" style="131" customWidth="1"/>
    <col min="15363" max="15369" width="0" style="131" hidden="1" customWidth="1"/>
    <col min="15370" max="15370" width="14.85546875" style="131" customWidth="1"/>
    <col min="15371" max="15371" width="14" style="131" customWidth="1"/>
    <col min="15372" max="15372" width="11.28515625" style="131" bestFit="1" customWidth="1"/>
    <col min="15373" max="15616" width="9.140625" style="131"/>
    <col min="15617" max="15617" width="8.140625" style="131" customWidth="1"/>
    <col min="15618" max="15618" width="68.7109375" style="131" customWidth="1"/>
    <col min="15619" max="15625" width="0" style="131" hidden="1" customWidth="1"/>
    <col min="15626" max="15626" width="14.85546875" style="131" customWidth="1"/>
    <col min="15627" max="15627" width="14" style="131" customWidth="1"/>
    <col min="15628" max="15628" width="11.28515625" style="131" bestFit="1" customWidth="1"/>
    <col min="15629" max="15872" width="9.140625" style="131"/>
    <col min="15873" max="15873" width="8.140625" style="131" customWidth="1"/>
    <col min="15874" max="15874" width="68.7109375" style="131" customWidth="1"/>
    <col min="15875" max="15881" width="0" style="131" hidden="1" customWidth="1"/>
    <col min="15882" max="15882" width="14.85546875" style="131" customWidth="1"/>
    <col min="15883" max="15883" width="14" style="131" customWidth="1"/>
    <col min="15884" max="15884" width="11.28515625" style="131" bestFit="1" customWidth="1"/>
    <col min="15885" max="16128" width="9.140625" style="131"/>
    <col min="16129" max="16129" width="8.140625" style="131" customWidth="1"/>
    <col min="16130" max="16130" width="68.7109375" style="131" customWidth="1"/>
    <col min="16131" max="16137" width="0" style="131" hidden="1" customWidth="1"/>
    <col min="16138" max="16138" width="14.85546875" style="131" customWidth="1"/>
    <col min="16139" max="16139" width="14" style="131" customWidth="1"/>
    <col min="16140" max="16140" width="11.28515625" style="131" bestFit="1" customWidth="1"/>
    <col min="16141" max="16384" width="9.140625" style="131"/>
  </cols>
  <sheetData>
    <row r="1" spans="1:15" s="1130" customFormat="1" ht="26.25" thickBot="1" x14ac:dyDescent="0.25">
      <c r="A1" s="1506"/>
      <c r="B1" s="1507" t="s">
        <v>1735</v>
      </c>
      <c r="C1" s="1508"/>
      <c r="D1" s="1508"/>
      <c r="E1" s="1508"/>
      <c r="F1" s="1508"/>
      <c r="G1" s="1508"/>
      <c r="H1" s="1508"/>
      <c r="I1" s="1509"/>
      <c r="J1" s="1510" t="s">
        <v>1736</v>
      </c>
      <c r="K1" s="1510" t="s">
        <v>1737</v>
      </c>
      <c r="L1" s="1511" t="s">
        <v>1738</v>
      </c>
      <c r="N1" s="1006"/>
    </row>
    <row r="2" spans="1:15" s="1130" customFormat="1" ht="15" customHeight="1" x14ac:dyDescent="0.2">
      <c r="A2" s="1501" t="s">
        <v>1191</v>
      </c>
      <c r="B2" s="1502" t="s">
        <v>1739</v>
      </c>
      <c r="C2" s="1503">
        <v>4263019000</v>
      </c>
      <c r="D2" s="1503">
        <v>4096850804</v>
      </c>
      <c r="E2" s="1503">
        <v>0</v>
      </c>
      <c r="F2" s="1503">
        <v>4003510286</v>
      </c>
      <c r="G2" s="1503">
        <v>10642387657</v>
      </c>
      <c r="H2" s="1503">
        <v>0</v>
      </c>
      <c r="I2" s="1503">
        <v>4003510286</v>
      </c>
      <c r="J2" s="1504">
        <v>4003510</v>
      </c>
      <c r="K2" s="1504"/>
      <c r="L2" s="1505">
        <f t="shared" ref="L2:L11" si="0">SUM(J2)</f>
        <v>4003510</v>
      </c>
      <c r="M2" s="1136">
        <f t="shared" ref="M2:M11" si="1">SUM(ROUND(J2,0))</f>
        <v>4003510</v>
      </c>
      <c r="N2" s="1006">
        <v>4003510.2859999998</v>
      </c>
      <c r="O2" s="1130">
        <v>4003510</v>
      </c>
    </row>
    <row r="3" spans="1:15" s="1130" customFormat="1" ht="15" customHeight="1" x14ac:dyDescent="0.2">
      <c r="A3" s="1497" t="s">
        <v>1193</v>
      </c>
      <c r="B3" s="728" t="s">
        <v>1740</v>
      </c>
      <c r="C3" s="1131">
        <v>0</v>
      </c>
      <c r="D3" s="1131">
        <v>162474100</v>
      </c>
      <c r="E3" s="1131">
        <v>0</v>
      </c>
      <c r="F3" s="1131">
        <v>148918814</v>
      </c>
      <c r="G3" s="1131">
        <v>0</v>
      </c>
      <c r="H3" s="1131">
        <v>0</v>
      </c>
      <c r="I3" s="1131">
        <v>148918814</v>
      </c>
      <c r="J3" s="1132">
        <v>148919</v>
      </c>
      <c r="K3" s="1132"/>
      <c r="L3" s="1498">
        <f t="shared" si="0"/>
        <v>148919</v>
      </c>
      <c r="M3" s="1136">
        <f t="shared" si="1"/>
        <v>148919</v>
      </c>
      <c r="N3" s="1006">
        <v>148918.81400000001</v>
      </c>
      <c r="O3" s="1130">
        <v>148919</v>
      </c>
    </row>
    <row r="4" spans="1:15" s="1130" customFormat="1" ht="15" customHeight="1" x14ac:dyDescent="0.2">
      <c r="A4" s="1497" t="s">
        <v>1195</v>
      </c>
      <c r="B4" s="728" t="s">
        <v>1741</v>
      </c>
      <c r="C4" s="1131">
        <v>800000</v>
      </c>
      <c r="D4" s="1131">
        <v>41384750</v>
      </c>
      <c r="E4" s="1131">
        <v>0</v>
      </c>
      <c r="F4" s="1131">
        <v>30551820</v>
      </c>
      <c r="G4" s="1131">
        <v>29584000</v>
      </c>
      <c r="H4" s="1131">
        <v>0</v>
      </c>
      <c r="I4" s="1131">
        <v>30551820</v>
      </c>
      <c r="J4" s="1132">
        <v>30552</v>
      </c>
      <c r="K4" s="1132"/>
      <c r="L4" s="1498">
        <f t="shared" si="0"/>
        <v>30552</v>
      </c>
      <c r="M4" s="1136">
        <f t="shared" si="1"/>
        <v>30552</v>
      </c>
      <c r="N4" s="1006">
        <v>30551.82</v>
      </c>
      <c r="O4" s="1130">
        <v>30552</v>
      </c>
    </row>
    <row r="5" spans="1:15" s="1130" customFormat="1" ht="15" customHeight="1" x14ac:dyDescent="0.2">
      <c r="A5" s="1497" t="s">
        <v>1196</v>
      </c>
      <c r="B5" s="728" t="s">
        <v>1742</v>
      </c>
      <c r="C5" s="1131">
        <v>52061000</v>
      </c>
      <c r="D5" s="1131">
        <v>60809753</v>
      </c>
      <c r="E5" s="1131">
        <v>0</v>
      </c>
      <c r="F5" s="1131">
        <v>53728152</v>
      </c>
      <c r="G5" s="1131">
        <v>83464000</v>
      </c>
      <c r="H5" s="1131">
        <v>0</v>
      </c>
      <c r="I5" s="1131">
        <v>53728152</v>
      </c>
      <c r="J5" s="1132">
        <v>53728</v>
      </c>
      <c r="K5" s="1132"/>
      <c r="L5" s="1498">
        <f t="shared" si="0"/>
        <v>53728</v>
      </c>
      <c r="M5" s="1136">
        <f t="shared" si="1"/>
        <v>53728</v>
      </c>
      <c r="N5" s="1006">
        <v>53728.152000000002</v>
      </c>
      <c r="O5" s="1130">
        <v>53728</v>
      </c>
    </row>
    <row r="6" spans="1:15" s="1130" customFormat="1" ht="15" customHeight="1" x14ac:dyDescent="0.2">
      <c r="A6" s="1497" t="s">
        <v>1197</v>
      </c>
      <c r="B6" s="728" t="s">
        <v>1743</v>
      </c>
      <c r="C6" s="1131">
        <v>0</v>
      </c>
      <c r="D6" s="1131">
        <v>2557261</v>
      </c>
      <c r="E6" s="1131">
        <v>0</v>
      </c>
      <c r="F6" s="1131">
        <v>1628267</v>
      </c>
      <c r="G6" s="1131">
        <v>0</v>
      </c>
      <c r="H6" s="1131">
        <v>0</v>
      </c>
      <c r="I6" s="1131">
        <v>1628267</v>
      </c>
      <c r="J6" s="1132">
        <v>1628</v>
      </c>
      <c r="K6" s="1132"/>
      <c r="L6" s="1498">
        <f t="shared" si="0"/>
        <v>1628</v>
      </c>
      <c r="M6" s="1136">
        <f t="shared" si="1"/>
        <v>1628</v>
      </c>
      <c r="N6" s="1006">
        <v>1628.2670000000001</v>
      </c>
      <c r="O6" s="1130">
        <v>1628</v>
      </c>
    </row>
    <row r="7" spans="1:15" s="1130" customFormat="1" ht="15" customHeight="1" x14ac:dyDescent="0.2">
      <c r="A7" s="1497" t="s">
        <v>1198</v>
      </c>
      <c r="B7" s="728" t="s">
        <v>1744</v>
      </c>
      <c r="C7" s="1131">
        <v>56393000</v>
      </c>
      <c r="D7" s="1131">
        <v>66464500</v>
      </c>
      <c r="E7" s="1131">
        <v>0</v>
      </c>
      <c r="F7" s="1131">
        <v>59603486</v>
      </c>
      <c r="G7" s="1131">
        <v>63248000</v>
      </c>
      <c r="H7" s="1131">
        <v>0</v>
      </c>
      <c r="I7" s="1131">
        <v>59603486</v>
      </c>
      <c r="J7" s="1132">
        <v>59603</v>
      </c>
      <c r="K7" s="1132"/>
      <c r="L7" s="1498">
        <f t="shared" si="0"/>
        <v>59603</v>
      </c>
      <c r="M7" s="1136">
        <f t="shared" si="1"/>
        <v>59603</v>
      </c>
      <c r="N7" s="1006">
        <v>59603.485999999997</v>
      </c>
      <c r="O7" s="1130">
        <v>59603</v>
      </c>
    </row>
    <row r="8" spans="1:15" s="1130" customFormat="1" ht="15" customHeight="1" x14ac:dyDescent="0.2">
      <c r="A8" s="1497" t="s">
        <v>1199</v>
      </c>
      <c r="B8" s="728" t="s">
        <v>1745</v>
      </c>
      <c r="C8" s="1131">
        <v>162553000</v>
      </c>
      <c r="D8" s="1131">
        <v>205217883</v>
      </c>
      <c r="E8" s="1131">
        <v>0</v>
      </c>
      <c r="F8" s="1131">
        <v>194423569</v>
      </c>
      <c r="G8" s="1131">
        <v>213494000</v>
      </c>
      <c r="H8" s="1131">
        <v>0</v>
      </c>
      <c r="I8" s="1131">
        <v>194423569</v>
      </c>
      <c r="J8" s="1132">
        <v>194424</v>
      </c>
      <c r="K8" s="1132"/>
      <c r="L8" s="1498">
        <f t="shared" si="0"/>
        <v>194424</v>
      </c>
      <c r="M8" s="1136">
        <f t="shared" si="1"/>
        <v>194424</v>
      </c>
      <c r="N8" s="1006">
        <v>194423.56899999999</v>
      </c>
      <c r="O8" s="1130">
        <v>194424</v>
      </c>
    </row>
    <row r="9" spans="1:15" s="1130" customFormat="1" ht="15" customHeight="1" x14ac:dyDescent="0.2">
      <c r="A9" s="1497" t="s">
        <v>1203</v>
      </c>
      <c r="B9" s="728" t="s">
        <v>1746</v>
      </c>
      <c r="C9" s="1131">
        <v>43259000</v>
      </c>
      <c r="D9" s="1131">
        <v>40806000</v>
      </c>
      <c r="E9" s="1131">
        <v>0</v>
      </c>
      <c r="F9" s="1131">
        <v>31267344</v>
      </c>
      <c r="G9" s="1131">
        <v>30982902</v>
      </c>
      <c r="H9" s="1131">
        <v>0</v>
      </c>
      <c r="I9" s="1131">
        <v>31267344</v>
      </c>
      <c r="J9" s="1132">
        <v>31267</v>
      </c>
      <c r="K9" s="1132"/>
      <c r="L9" s="1498">
        <f t="shared" si="0"/>
        <v>31267</v>
      </c>
      <c r="M9" s="1136">
        <f t="shared" si="1"/>
        <v>31267</v>
      </c>
      <c r="N9" s="1006">
        <v>31267.344000000001</v>
      </c>
      <c r="O9" s="1130">
        <v>31267</v>
      </c>
    </row>
    <row r="10" spans="1:15" s="1130" customFormat="1" ht="15" customHeight="1" x14ac:dyDescent="0.2">
      <c r="A10" s="1497" t="s">
        <v>1747</v>
      </c>
      <c r="B10" s="728" t="s">
        <v>1748</v>
      </c>
      <c r="C10" s="1131">
        <v>15910000</v>
      </c>
      <c r="D10" s="1131">
        <v>12419000</v>
      </c>
      <c r="E10" s="1131">
        <v>0</v>
      </c>
      <c r="F10" s="1131">
        <v>7449526</v>
      </c>
      <c r="G10" s="1131">
        <v>30609931</v>
      </c>
      <c r="H10" s="1131">
        <v>0</v>
      </c>
      <c r="I10" s="1131">
        <v>7449526</v>
      </c>
      <c r="J10" s="1132">
        <v>7450</v>
      </c>
      <c r="K10" s="1132"/>
      <c r="L10" s="1498">
        <f t="shared" si="0"/>
        <v>7450</v>
      </c>
      <c r="M10" s="1136">
        <f t="shared" si="1"/>
        <v>7450</v>
      </c>
      <c r="N10" s="1006">
        <v>7449.5259999999998</v>
      </c>
      <c r="O10" s="1130">
        <v>7450</v>
      </c>
    </row>
    <row r="11" spans="1:15" s="1130" customFormat="1" ht="15" customHeight="1" x14ac:dyDescent="0.2">
      <c r="A11" s="1497" t="s">
        <v>1208</v>
      </c>
      <c r="B11" s="728" t="s">
        <v>1749</v>
      </c>
      <c r="C11" s="1131">
        <v>6827000</v>
      </c>
      <c r="D11" s="1131">
        <v>190954857</v>
      </c>
      <c r="E11" s="1131">
        <v>0</v>
      </c>
      <c r="F11" s="1131">
        <v>189349367</v>
      </c>
      <c r="G11" s="1131">
        <v>435080383</v>
      </c>
      <c r="H11" s="1131">
        <v>0</v>
      </c>
      <c r="I11" s="1131">
        <v>189349367</v>
      </c>
      <c r="J11" s="1132">
        <v>189349</v>
      </c>
      <c r="K11" s="1132"/>
      <c r="L11" s="1498">
        <f t="shared" si="0"/>
        <v>189349</v>
      </c>
      <c r="M11" s="1136">
        <f t="shared" si="1"/>
        <v>189349</v>
      </c>
      <c r="N11" s="1006">
        <v>189349.367</v>
      </c>
      <c r="O11" s="1130">
        <v>189349</v>
      </c>
    </row>
    <row r="12" spans="1:15" s="1130" customFormat="1" ht="15" customHeight="1" x14ac:dyDescent="0.2">
      <c r="A12" s="1497" t="s">
        <v>1210</v>
      </c>
      <c r="B12" s="728" t="s">
        <v>1750</v>
      </c>
      <c r="C12" s="1131">
        <v>4600822000</v>
      </c>
      <c r="D12" s="1131">
        <v>4879938908</v>
      </c>
      <c r="E12" s="1131">
        <v>0</v>
      </c>
      <c r="F12" s="1131">
        <v>4720430631</v>
      </c>
      <c r="G12" s="1131">
        <v>11528850873</v>
      </c>
      <c r="H12" s="1131">
        <v>0</v>
      </c>
      <c r="I12" s="1131">
        <v>4720430631</v>
      </c>
      <c r="J12" s="1132">
        <f>SUM(J2:J11)</f>
        <v>4720430</v>
      </c>
      <c r="K12" s="1132">
        <f t="shared" ref="K12:L12" si="2">SUM(K2:K11)</f>
        <v>0</v>
      </c>
      <c r="L12" s="1498">
        <f t="shared" si="2"/>
        <v>4720430</v>
      </c>
      <c r="M12" s="1136">
        <f t="shared" ref="M12:M66" si="3">SUM(ROUND(J12,0))</f>
        <v>4720430</v>
      </c>
      <c r="N12" s="1006"/>
      <c r="O12" s="1130">
        <f>SUM(O2:O11)</f>
        <v>4720430</v>
      </c>
    </row>
    <row r="13" spans="1:15" s="1130" customFormat="1" ht="15" customHeight="1" x14ac:dyDescent="0.2">
      <c r="A13" s="1497" t="s">
        <v>1751</v>
      </c>
      <c r="B13" s="728" t="s">
        <v>1752</v>
      </c>
      <c r="C13" s="1131">
        <v>111887000</v>
      </c>
      <c r="D13" s="1131">
        <v>124083000</v>
      </c>
      <c r="E13" s="1131">
        <v>0</v>
      </c>
      <c r="F13" s="1131">
        <v>109434866</v>
      </c>
      <c r="G13" s="1131">
        <v>0</v>
      </c>
      <c r="H13" s="1131">
        <v>0</v>
      </c>
      <c r="I13" s="1131">
        <v>109434866</v>
      </c>
      <c r="J13" s="1132">
        <v>109435</v>
      </c>
      <c r="K13" s="1132"/>
      <c r="L13" s="1498">
        <f t="shared" ref="L13:L65" si="4">SUM(J13)</f>
        <v>109435</v>
      </c>
      <c r="M13" s="1136">
        <f t="shared" si="3"/>
        <v>109435</v>
      </c>
      <c r="N13" s="1006"/>
      <c r="O13" s="1130">
        <v>109435</v>
      </c>
    </row>
    <row r="14" spans="1:15" s="1130" customFormat="1" ht="30" customHeight="1" x14ac:dyDescent="0.2">
      <c r="A14" s="1497" t="s">
        <v>1212</v>
      </c>
      <c r="B14" s="728" t="s">
        <v>1753</v>
      </c>
      <c r="C14" s="1131">
        <v>60518000</v>
      </c>
      <c r="D14" s="1131">
        <v>376991635</v>
      </c>
      <c r="E14" s="1131">
        <v>0</v>
      </c>
      <c r="F14" s="1131">
        <v>159687604</v>
      </c>
      <c r="G14" s="1131">
        <v>70191186</v>
      </c>
      <c r="H14" s="1131">
        <v>0</v>
      </c>
      <c r="I14" s="1131">
        <v>159687604</v>
      </c>
      <c r="J14" s="1132">
        <v>159688</v>
      </c>
      <c r="K14" s="1132"/>
      <c r="L14" s="1498">
        <f t="shared" si="4"/>
        <v>159688</v>
      </c>
      <c r="M14" s="1136">
        <f t="shared" si="3"/>
        <v>159688</v>
      </c>
      <c r="N14" s="1006"/>
      <c r="O14" s="1130">
        <v>159688</v>
      </c>
    </row>
    <row r="15" spans="1:15" s="1130" customFormat="1" ht="15" customHeight="1" x14ac:dyDescent="0.2">
      <c r="A15" s="1497" t="s">
        <v>1214</v>
      </c>
      <c r="B15" s="728" t="s">
        <v>1754</v>
      </c>
      <c r="C15" s="1131">
        <v>59776000</v>
      </c>
      <c r="D15" s="1131">
        <v>79827057</v>
      </c>
      <c r="E15" s="1131">
        <v>1</v>
      </c>
      <c r="F15" s="1131">
        <v>71134363</v>
      </c>
      <c r="G15" s="1131">
        <v>18110000</v>
      </c>
      <c r="H15" s="1131">
        <v>0</v>
      </c>
      <c r="I15" s="1131">
        <v>71134363</v>
      </c>
      <c r="J15" s="1132">
        <v>71134</v>
      </c>
      <c r="K15" s="1132"/>
      <c r="L15" s="1498">
        <f t="shared" si="4"/>
        <v>71134</v>
      </c>
      <c r="M15" s="1136">
        <f t="shared" si="3"/>
        <v>71134</v>
      </c>
      <c r="N15" s="1006"/>
      <c r="O15" s="1130">
        <v>71134</v>
      </c>
    </row>
    <row r="16" spans="1:15" s="1130" customFormat="1" ht="15" customHeight="1" x14ac:dyDescent="0.2">
      <c r="A16" s="1497" t="s">
        <v>1755</v>
      </c>
      <c r="B16" s="728" t="s">
        <v>1756</v>
      </c>
      <c r="C16" s="1131">
        <v>232181000</v>
      </c>
      <c r="D16" s="1131">
        <v>580901692</v>
      </c>
      <c r="E16" s="1131">
        <v>1</v>
      </c>
      <c r="F16" s="1131">
        <v>340256833</v>
      </c>
      <c r="G16" s="1131">
        <v>88301186</v>
      </c>
      <c r="H16" s="1131">
        <v>0</v>
      </c>
      <c r="I16" s="1131">
        <v>340256833</v>
      </c>
      <c r="J16" s="1132">
        <v>340257</v>
      </c>
      <c r="K16" s="1132">
        <f t="shared" ref="K16:L16" si="5">SUM(K13:K15)</f>
        <v>0</v>
      </c>
      <c r="L16" s="1498">
        <f t="shared" si="5"/>
        <v>340257</v>
      </c>
      <c r="M16" s="1136">
        <f t="shared" si="3"/>
        <v>340257</v>
      </c>
      <c r="N16" s="1006"/>
      <c r="O16" s="1130">
        <v>340257</v>
      </c>
    </row>
    <row r="17" spans="1:15" s="1130" customFormat="1" ht="15" customHeight="1" x14ac:dyDescent="0.2">
      <c r="A17" s="1499" t="s">
        <v>1215</v>
      </c>
      <c r="B17" s="1133" t="s">
        <v>1757</v>
      </c>
      <c r="C17" s="1134">
        <v>4833003000</v>
      </c>
      <c r="D17" s="1134">
        <v>5460840600</v>
      </c>
      <c r="E17" s="1134">
        <v>1</v>
      </c>
      <c r="F17" s="1134">
        <v>5060687464</v>
      </c>
      <c r="G17" s="1134">
        <v>11617152059</v>
      </c>
      <c r="H17" s="1134">
        <v>0</v>
      </c>
      <c r="I17" s="1134">
        <v>5060687464</v>
      </c>
      <c r="J17" s="1135">
        <f>SUM(J12+J16)</f>
        <v>5060687</v>
      </c>
      <c r="K17" s="1135">
        <f t="shared" ref="K17:L17" si="6">SUM(K12+K16)</f>
        <v>0</v>
      </c>
      <c r="L17" s="1500">
        <f t="shared" si="6"/>
        <v>5060687</v>
      </c>
      <c r="M17" s="1136">
        <f t="shared" si="3"/>
        <v>5060687</v>
      </c>
      <c r="N17" s="1006"/>
      <c r="O17" s="1130">
        <f>O12+O16</f>
        <v>5060687</v>
      </c>
    </row>
    <row r="18" spans="1:15" s="1130" customFormat="1" ht="15" customHeight="1" x14ac:dyDescent="0.2">
      <c r="A18" s="1499" t="s">
        <v>1216</v>
      </c>
      <c r="B18" s="1133" t="s">
        <v>1758</v>
      </c>
      <c r="C18" s="1134">
        <v>1042201000</v>
      </c>
      <c r="D18" s="1134">
        <v>1200371971</v>
      </c>
      <c r="E18" s="1134">
        <v>2992415</v>
      </c>
      <c r="F18" s="1134">
        <v>1090847782</v>
      </c>
      <c r="G18" s="1134">
        <v>2822119919</v>
      </c>
      <c r="H18" s="1134">
        <v>0</v>
      </c>
      <c r="I18" s="1134">
        <v>1090847782</v>
      </c>
      <c r="J18" s="1135">
        <f>SUM(J19:J23)</f>
        <v>1090849</v>
      </c>
      <c r="K18" s="1135">
        <f t="shared" ref="K18:L18" si="7">SUM(K19:K23)</f>
        <v>0</v>
      </c>
      <c r="L18" s="1500">
        <f t="shared" si="7"/>
        <v>1090849</v>
      </c>
      <c r="M18" s="1136">
        <f t="shared" si="3"/>
        <v>1090849</v>
      </c>
      <c r="N18" s="1006"/>
    </row>
    <row r="19" spans="1:15" s="1130" customFormat="1" ht="15" customHeight="1" x14ac:dyDescent="0.2">
      <c r="A19" s="1497" t="s">
        <v>1759</v>
      </c>
      <c r="B19" s="728" t="s">
        <v>1760</v>
      </c>
      <c r="C19" s="1131">
        <v>0</v>
      </c>
      <c r="D19" s="1131">
        <v>0</v>
      </c>
      <c r="E19" s="1131">
        <v>0</v>
      </c>
      <c r="F19" s="1131">
        <v>0</v>
      </c>
      <c r="G19" s="1131">
        <v>0</v>
      </c>
      <c r="H19" s="1131">
        <v>0</v>
      </c>
      <c r="I19" s="1131">
        <v>933927987</v>
      </c>
      <c r="J19" s="1132">
        <v>933929</v>
      </c>
      <c r="K19" s="1132"/>
      <c r="L19" s="1498">
        <f t="shared" si="4"/>
        <v>933929</v>
      </c>
      <c r="M19" s="1136">
        <f t="shared" si="3"/>
        <v>933929</v>
      </c>
      <c r="N19" s="1006"/>
    </row>
    <row r="20" spans="1:15" s="1130" customFormat="1" ht="15" customHeight="1" x14ac:dyDescent="0.2">
      <c r="A20" s="1497" t="s">
        <v>1219</v>
      </c>
      <c r="B20" s="728" t="s">
        <v>1761</v>
      </c>
      <c r="C20" s="1131">
        <v>0</v>
      </c>
      <c r="D20" s="1131">
        <v>0</v>
      </c>
      <c r="E20" s="1131">
        <v>0</v>
      </c>
      <c r="F20" s="1131">
        <v>0</v>
      </c>
      <c r="G20" s="1131">
        <v>0</v>
      </c>
      <c r="H20" s="1131">
        <v>0</v>
      </c>
      <c r="I20" s="1131">
        <v>56916000</v>
      </c>
      <c r="J20" s="1132">
        <v>56916</v>
      </c>
      <c r="K20" s="1132"/>
      <c r="L20" s="1498">
        <f t="shared" si="4"/>
        <v>56916</v>
      </c>
      <c r="M20" s="1136">
        <f t="shared" si="3"/>
        <v>56916</v>
      </c>
      <c r="N20" s="1006"/>
    </row>
    <row r="21" spans="1:15" s="1130" customFormat="1" ht="15" customHeight="1" x14ac:dyDescent="0.2">
      <c r="A21" s="1497" t="s">
        <v>1762</v>
      </c>
      <c r="B21" s="728" t="s">
        <v>1763</v>
      </c>
      <c r="C21" s="1131">
        <v>0</v>
      </c>
      <c r="D21" s="1131">
        <v>0</v>
      </c>
      <c r="E21" s="1131">
        <v>0</v>
      </c>
      <c r="F21" s="1131">
        <v>0</v>
      </c>
      <c r="G21" s="1131">
        <v>0</v>
      </c>
      <c r="H21" s="1131">
        <v>0</v>
      </c>
      <c r="I21" s="1131">
        <v>47131967</v>
      </c>
      <c r="J21" s="1132">
        <v>47132</v>
      </c>
      <c r="K21" s="1132"/>
      <c r="L21" s="1498">
        <f t="shared" si="4"/>
        <v>47132</v>
      </c>
      <c r="M21" s="1136">
        <f t="shared" si="3"/>
        <v>47132</v>
      </c>
      <c r="N21" s="1006"/>
    </row>
    <row r="22" spans="1:15" s="1130" customFormat="1" ht="15" customHeight="1" x14ac:dyDescent="0.2">
      <c r="A22" s="1497" t="s">
        <v>1222</v>
      </c>
      <c r="B22" s="728" t="s">
        <v>1764</v>
      </c>
      <c r="C22" s="1131">
        <v>0</v>
      </c>
      <c r="D22" s="1131">
        <v>0</v>
      </c>
      <c r="E22" s="1131">
        <v>0</v>
      </c>
      <c r="F22" s="1131">
        <v>0</v>
      </c>
      <c r="G22" s="1131">
        <v>0</v>
      </c>
      <c r="H22" s="1131">
        <v>0</v>
      </c>
      <c r="I22" s="1131">
        <v>12123179</v>
      </c>
      <c r="J22" s="1132">
        <v>12123</v>
      </c>
      <c r="K22" s="1132"/>
      <c r="L22" s="1498">
        <f t="shared" si="4"/>
        <v>12123</v>
      </c>
      <c r="M22" s="1136">
        <f t="shared" si="3"/>
        <v>12123</v>
      </c>
      <c r="N22" s="1006"/>
    </row>
    <row r="23" spans="1:15" s="1130" customFormat="1" ht="15" customHeight="1" x14ac:dyDescent="0.2">
      <c r="A23" s="1497" t="s">
        <v>1225</v>
      </c>
      <c r="B23" s="728" t="s">
        <v>1765</v>
      </c>
      <c r="C23" s="1131">
        <v>0</v>
      </c>
      <c r="D23" s="1131">
        <v>0</v>
      </c>
      <c r="E23" s="1131">
        <v>0</v>
      </c>
      <c r="F23" s="1131">
        <v>0</v>
      </c>
      <c r="G23" s="1131">
        <v>0</v>
      </c>
      <c r="H23" s="1131">
        <v>0</v>
      </c>
      <c r="I23" s="1131">
        <v>40748649</v>
      </c>
      <c r="J23" s="1132">
        <v>40749</v>
      </c>
      <c r="K23" s="1132"/>
      <c r="L23" s="1498">
        <f t="shared" si="4"/>
        <v>40749</v>
      </c>
      <c r="M23" s="1136">
        <f t="shared" si="3"/>
        <v>40749</v>
      </c>
      <c r="N23" s="1006"/>
    </row>
    <row r="24" spans="1:15" s="1130" customFormat="1" ht="15" customHeight="1" x14ac:dyDescent="0.2">
      <c r="A24" s="1497" t="s">
        <v>1227</v>
      </c>
      <c r="B24" s="728" t="s">
        <v>1766</v>
      </c>
      <c r="C24" s="1131">
        <v>41954800</v>
      </c>
      <c r="D24" s="1131">
        <v>48581023</v>
      </c>
      <c r="E24" s="1131">
        <v>1330360</v>
      </c>
      <c r="F24" s="1131">
        <v>41831319</v>
      </c>
      <c r="G24" s="1131">
        <v>20502783</v>
      </c>
      <c r="H24" s="1131">
        <v>0</v>
      </c>
      <c r="I24" s="1131">
        <v>40323755</v>
      </c>
      <c r="J24" s="1132">
        <v>40324</v>
      </c>
      <c r="K24" s="1132"/>
      <c r="L24" s="1498">
        <f t="shared" si="4"/>
        <v>40324</v>
      </c>
      <c r="M24" s="1136">
        <f t="shared" si="3"/>
        <v>40324</v>
      </c>
      <c r="N24" s="1006"/>
    </row>
    <row r="25" spans="1:15" s="1130" customFormat="1" ht="15" customHeight="1" x14ac:dyDescent="0.2">
      <c r="A25" s="1497" t="s">
        <v>1229</v>
      </c>
      <c r="B25" s="728" t="s">
        <v>1767</v>
      </c>
      <c r="C25" s="1131">
        <v>212867500</v>
      </c>
      <c r="D25" s="1131">
        <v>218459607</v>
      </c>
      <c r="E25" s="1131">
        <v>11998133</v>
      </c>
      <c r="F25" s="1131">
        <v>175544471</v>
      </c>
      <c r="G25" s="1131">
        <v>4000000</v>
      </c>
      <c r="H25" s="1131">
        <v>0</v>
      </c>
      <c r="I25" s="1131">
        <v>174358733</v>
      </c>
      <c r="J25" s="1132">
        <v>174359</v>
      </c>
      <c r="K25" s="1132"/>
      <c r="L25" s="1498">
        <f t="shared" si="4"/>
        <v>174359</v>
      </c>
      <c r="M25" s="1136">
        <f t="shared" si="3"/>
        <v>174359</v>
      </c>
      <c r="N25" s="1006"/>
    </row>
    <row r="26" spans="1:15" s="1130" customFormat="1" ht="15" customHeight="1" x14ac:dyDescent="0.2">
      <c r="A26" s="1497" t="s">
        <v>1231</v>
      </c>
      <c r="B26" s="728" t="s">
        <v>1768</v>
      </c>
      <c r="C26" s="1131">
        <v>254822300</v>
      </c>
      <c r="D26" s="1131">
        <v>267040630</v>
      </c>
      <c r="E26" s="1131">
        <v>13328493</v>
      </c>
      <c r="F26" s="1131">
        <v>217375790</v>
      </c>
      <c r="G26" s="1131">
        <v>24502783</v>
      </c>
      <c r="H26" s="1131">
        <v>0</v>
      </c>
      <c r="I26" s="1131">
        <v>214682488</v>
      </c>
      <c r="J26" s="1132">
        <f>SUM(J24:J25)</f>
        <v>214683</v>
      </c>
      <c r="K26" s="1132">
        <f t="shared" ref="K26:L26" si="8">SUM(K24:K25)</f>
        <v>0</v>
      </c>
      <c r="L26" s="1498">
        <f t="shared" si="8"/>
        <v>214683</v>
      </c>
      <c r="M26" s="1136">
        <f t="shared" si="3"/>
        <v>214683</v>
      </c>
      <c r="N26" s="1006"/>
    </row>
    <row r="27" spans="1:15" s="1130" customFormat="1" ht="15" customHeight="1" x14ac:dyDescent="0.2">
      <c r="A27" s="1497" t="s">
        <v>1769</v>
      </c>
      <c r="B27" s="728" t="s">
        <v>1770</v>
      </c>
      <c r="C27" s="1131">
        <v>105735650</v>
      </c>
      <c r="D27" s="1131">
        <v>135885900</v>
      </c>
      <c r="E27" s="1131">
        <v>12053210</v>
      </c>
      <c r="F27" s="1131">
        <v>99614964</v>
      </c>
      <c r="G27" s="1131">
        <v>8072322</v>
      </c>
      <c r="H27" s="1131">
        <v>0</v>
      </c>
      <c r="I27" s="1131">
        <v>94890671</v>
      </c>
      <c r="J27" s="1132">
        <v>94891</v>
      </c>
      <c r="K27" s="1132"/>
      <c r="L27" s="1498">
        <f t="shared" si="4"/>
        <v>94891</v>
      </c>
      <c r="M27" s="1136">
        <f t="shared" si="3"/>
        <v>94891</v>
      </c>
      <c r="N27" s="1006"/>
    </row>
    <row r="28" spans="1:15" s="1130" customFormat="1" ht="15" customHeight="1" x14ac:dyDescent="0.2">
      <c r="A28" s="1497" t="s">
        <v>1771</v>
      </c>
      <c r="B28" s="728" t="s">
        <v>1772</v>
      </c>
      <c r="C28" s="1131">
        <v>37142350</v>
      </c>
      <c r="D28" s="1131">
        <v>36996222</v>
      </c>
      <c r="E28" s="1131">
        <v>109194</v>
      </c>
      <c r="F28" s="1131">
        <v>31555599</v>
      </c>
      <c r="G28" s="1131">
        <v>0</v>
      </c>
      <c r="H28" s="1131">
        <v>0</v>
      </c>
      <c r="I28" s="1131">
        <v>29940944</v>
      </c>
      <c r="J28" s="1132">
        <v>29941</v>
      </c>
      <c r="K28" s="1132"/>
      <c r="L28" s="1498">
        <f t="shared" si="4"/>
        <v>29941</v>
      </c>
      <c r="M28" s="1136">
        <f t="shared" si="3"/>
        <v>29941</v>
      </c>
      <c r="N28" s="1006"/>
    </row>
    <row r="29" spans="1:15" s="1130" customFormat="1" ht="15" customHeight="1" x14ac:dyDescent="0.2">
      <c r="A29" s="1497" t="s">
        <v>1773</v>
      </c>
      <c r="B29" s="728" t="s">
        <v>1774</v>
      </c>
      <c r="C29" s="1131">
        <v>142878000</v>
      </c>
      <c r="D29" s="1131">
        <v>172882122</v>
      </c>
      <c r="E29" s="1131">
        <v>12162404</v>
      </c>
      <c r="F29" s="1131">
        <v>131170563</v>
      </c>
      <c r="G29" s="1131">
        <v>8072322</v>
      </c>
      <c r="H29" s="1131">
        <v>0</v>
      </c>
      <c r="I29" s="1131">
        <v>124831615</v>
      </c>
      <c r="J29" s="1132">
        <f>SUM(J27:J28)</f>
        <v>124832</v>
      </c>
      <c r="K29" s="1132">
        <f t="shared" ref="K29:L29" si="9">SUM(K27:K28)</f>
        <v>0</v>
      </c>
      <c r="L29" s="1498">
        <f t="shared" si="9"/>
        <v>124832</v>
      </c>
      <c r="M29" s="1136">
        <f t="shared" si="3"/>
        <v>124832</v>
      </c>
      <c r="N29" s="1006"/>
    </row>
    <row r="30" spans="1:15" s="1130" customFormat="1" ht="15" customHeight="1" x14ac:dyDescent="0.2">
      <c r="A30" s="1497" t="s">
        <v>1775</v>
      </c>
      <c r="B30" s="728" t="s">
        <v>1776</v>
      </c>
      <c r="C30" s="1131">
        <v>377397300</v>
      </c>
      <c r="D30" s="1131">
        <v>494846027</v>
      </c>
      <c r="E30" s="1131">
        <v>6646240</v>
      </c>
      <c r="F30" s="1131">
        <v>388526558</v>
      </c>
      <c r="G30" s="1131">
        <v>297401121</v>
      </c>
      <c r="H30" s="1131">
        <v>0</v>
      </c>
      <c r="I30" s="1131">
        <v>378919008</v>
      </c>
      <c r="J30" s="1132">
        <v>378919</v>
      </c>
      <c r="K30" s="1132"/>
      <c r="L30" s="1498">
        <f t="shared" si="4"/>
        <v>378919</v>
      </c>
      <c r="M30" s="1136">
        <f t="shared" si="3"/>
        <v>378919</v>
      </c>
      <c r="N30" s="1006"/>
    </row>
    <row r="31" spans="1:15" s="1130" customFormat="1" ht="15" customHeight="1" x14ac:dyDescent="0.2">
      <c r="A31" s="1497" t="s">
        <v>1236</v>
      </c>
      <c r="B31" s="728" t="s">
        <v>1777</v>
      </c>
      <c r="C31" s="1131">
        <v>748654000</v>
      </c>
      <c r="D31" s="1131">
        <v>751109355</v>
      </c>
      <c r="E31" s="1131">
        <v>0</v>
      </c>
      <c r="F31" s="1131">
        <v>675640412</v>
      </c>
      <c r="G31" s="1131">
        <v>0</v>
      </c>
      <c r="H31" s="1131">
        <v>0</v>
      </c>
      <c r="I31" s="1131">
        <v>675640412</v>
      </c>
      <c r="J31" s="1132">
        <v>675640</v>
      </c>
      <c r="K31" s="1132"/>
      <c r="L31" s="1498">
        <f t="shared" si="4"/>
        <v>675640</v>
      </c>
      <c r="M31" s="1136">
        <f t="shared" si="3"/>
        <v>675640</v>
      </c>
      <c r="N31" s="1006"/>
    </row>
    <row r="32" spans="1:15" s="1130" customFormat="1" ht="15" customHeight="1" x14ac:dyDescent="0.2">
      <c r="A32" s="1497" t="s">
        <v>1239</v>
      </c>
      <c r="B32" s="728" t="s">
        <v>1778</v>
      </c>
      <c r="C32" s="1131">
        <v>50771400</v>
      </c>
      <c r="D32" s="1131">
        <v>54211349</v>
      </c>
      <c r="E32" s="1131">
        <v>296942</v>
      </c>
      <c r="F32" s="1131">
        <v>44321779</v>
      </c>
      <c r="G32" s="1131">
        <v>25401447</v>
      </c>
      <c r="H32" s="1131">
        <v>0</v>
      </c>
      <c r="I32" s="1131">
        <v>42997672</v>
      </c>
      <c r="J32" s="1132">
        <v>42998</v>
      </c>
      <c r="K32" s="1132"/>
      <c r="L32" s="1498">
        <f t="shared" si="4"/>
        <v>42998</v>
      </c>
      <c r="M32" s="1136">
        <f t="shared" si="3"/>
        <v>42998</v>
      </c>
      <c r="N32" s="1006"/>
    </row>
    <row r="33" spans="1:14" s="1130" customFormat="1" ht="15" customHeight="1" x14ac:dyDescent="0.2">
      <c r="A33" s="1497" t="s">
        <v>1242</v>
      </c>
      <c r="B33" s="728" t="s">
        <v>1779</v>
      </c>
      <c r="C33" s="1131">
        <v>619451900</v>
      </c>
      <c r="D33" s="1131">
        <v>1037853673</v>
      </c>
      <c r="E33" s="1131">
        <v>19311985</v>
      </c>
      <c r="F33" s="1131">
        <v>524349063</v>
      </c>
      <c r="G33" s="1131">
        <v>22718909</v>
      </c>
      <c r="H33" s="1131">
        <v>0</v>
      </c>
      <c r="I33" s="1131">
        <v>509836975</v>
      </c>
      <c r="J33" s="1132">
        <v>509837</v>
      </c>
      <c r="K33" s="1132"/>
      <c r="L33" s="1498">
        <f t="shared" si="4"/>
        <v>509837</v>
      </c>
      <c r="M33" s="1136">
        <f t="shared" si="3"/>
        <v>509837</v>
      </c>
      <c r="N33" s="1006"/>
    </row>
    <row r="34" spans="1:14" s="1130" customFormat="1" ht="15" customHeight="1" x14ac:dyDescent="0.2">
      <c r="A34" s="1497" t="s">
        <v>1406</v>
      </c>
      <c r="B34" s="728" t="s">
        <v>1780</v>
      </c>
      <c r="C34" s="1131">
        <v>27049000</v>
      </c>
      <c r="D34" s="1131">
        <v>44864228</v>
      </c>
      <c r="E34" s="1131">
        <v>6860</v>
      </c>
      <c r="F34" s="1131">
        <v>36077549</v>
      </c>
      <c r="G34" s="1131">
        <v>1920000</v>
      </c>
      <c r="H34" s="1131">
        <v>0</v>
      </c>
      <c r="I34" s="1131">
        <v>34982088</v>
      </c>
      <c r="J34" s="1132">
        <v>34982</v>
      </c>
      <c r="K34" s="1132"/>
      <c r="L34" s="1498">
        <f t="shared" si="4"/>
        <v>34982</v>
      </c>
      <c r="M34" s="1136">
        <f t="shared" si="3"/>
        <v>34982</v>
      </c>
      <c r="N34" s="1006"/>
    </row>
    <row r="35" spans="1:14" s="1130" customFormat="1" ht="15" customHeight="1" x14ac:dyDescent="0.2">
      <c r="A35" s="1497" t="s">
        <v>1244</v>
      </c>
      <c r="B35" s="728" t="s">
        <v>1781</v>
      </c>
      <c r="C35" s="1131">
        <v>0</v>
      </c>
      <c r="D35" s="1131">
        <v>0</v>
      </c>
      <c r="E35" s="1131">
        <v>0</v>
      </c>
      <c r="F35" s="1131">
        <v>0</v>
      </c>
      <c r="G35" s="1131">
        <v>0</v>
      </c>
      <c r="H35" s="1131">
        <v>0</v>
      </c>
      <c r="I35" s="1131">
        <v>16759864</v>
      </c>
      <c r="J35" s="1132">
        <v>16760</v>
      </c>
      <c r="K35" s="1132"/>
      <c r="L35" s="1498">
        <f t="shared" si="4"/>
        <v>16760</v>
      </c>
      <c r="M35" s="1136">
        <f t="shared" si="3"/>
        <v>16760</v>
      </c>
      <c r="N35" s="1006"/>
    </row>
    <row r="36" spans="1:14" s="1130" customFormat="1" ht="15" customHeight="1" x14ac:dyDescent="0.2">
      <c r="A36" s="1497" t="s">
        <v>1407</v>
      </c>
      <c r="B36" s="728" t="s">
        <v>1782</v>
      </c>
      <c r="C36" s="1131">
        <v>1895085100</v>
      </c>
      <c r="D36" s="1131">
        <v>2428132902</v>
      </c>
      <c r="E36" s="1131">
        <v>82998578</v>
      </c>
      <c r="F36" s="1131">
        <v>1855491409</v>
      </c>
      <c r="G36" s="1131">
        <v>214493206</v>
      </c>
      <c r="H36" s="1131">
        <v>0</v>
      </c>
      <c r="I36" s="1131">
        <v>1838238090</v>
      </c>
      <c r="J36" s="1132">
        <v>1838238</v>
      </c>
      <c r="K36" s="1132"/>
      <c r="L36" s="1498">
        <f t="shared" si="4"/>
        <v>1838238</v>
      </c>
      <c r="M36" s="1136">
        <f t="shared" si="3"/>
        <v>1838238</v>
      </c>
      <c r="N36" s="1006"/>
    </row>
    <row r="37" spans="1:14" s="1130" customFormat="1" ht="15" customHeight="1" x14ac:dyDescent="0.2">
      <c r="A37" s="1497" t="s">
        <v>1247</v>
      </c>
      <c r="B37" s="728" t="s">
        <v>1783</v>
      </c>
      <c r="C37" s="1131">
        <v>1279960100</v>
      </c>
      <c r="D37" s="1131">
        <v>1323259166</v>
      </c>
      <c r="E37" s="1131">
        <v>113455741</v>
      </c>
      <c r="F37" s="1131">
        <v>1091733738</v>
      </c>
      <c r="G37" s="1131">
        <v>883171614</v>
      </c>
      <c r="H37" s="1131">
        <v>0</v>
      </c>
      <c r="I37" s="1131">
        <v>1075050604</v>
      </c>
      <c r="J37" s="1132">
        <v>1075051</v>
      </c>
      <c r="K37" s="1132"/>
      <c r="L37" s="1498">
        <f t="shared" si="4"/>
        <v>1075051</v>
      </c>
      <c r="M37" s="1136">
        <f t="shared" si="3"/>
        <v>1075051</v>
      </c>
      <c r="N37" s="1006"/>
    </row>
    <row r="38" spans="1:14" s="1130" customFormat="1" ht="15" customHeight="1" x14ac:dyDescent="0.2">
      <c r="A38" s="1497" t="s">
        <v>1408</v>
      </c>
      <c r="B38" s="728" t="s">
        <v>1784</v>
      </c>
      <c r="C38" s="1131">
        <v>0</v>
      </c>
      <c r="D38" s="1131">
        <v>0</v>
      </c>
      <c r="E38" s="1131">
        <v>0</v>
      </c>
      <c r="F38" s="1131">
        <v>0</v>
      </c>
      <c r="G38" s="1131">
        <v>0</v>
      </c>
      <c r="H38" s="1131">
        <v>0</v>
      </c>
      <c r="I38" s="1131">
        <v>36918724</v>
      </c>
      <c r="J38" s="1132">
        <v>36919</v>
      </c>
      <c r="K38" s="1132"/>
      <c r="L38" s="1498">
        <f t="shared" si="4"/>
        <v>36919</v>
      </c>
      <c r="M38" s="1136">
        <f t="shared" si="3"/>
        <v>36919</v>
      </c>
      <c r="N38" s="1006"/>
    </row>
    <row r="39" spans="1:14" s="1130" customFormat="1" ht="15" customHeight="1" x14ac:dyDescent="0.2">
      <c r="A39" s="1497" t="s">
        <v>1250</v>
      </c>
      <c r="B39" s="728" t="s">
        <v>1785</v>
      </c>
      <c r="C39" s="1131">
        <v>4998368800</v>
      </c>
      <c r="D39" s="1131">
        <v>6134276700</v>
      </c>
      <c r="E39" s="1131">
        <v>222716346</v>
      </c>
      <c r="F39" s="1131">
        <v>4616140508</v>
      </c>
      <c r="G39" s="1131">
        <v>1445106297</v>
      </c>
      <c r="H39" s="1131">
        <v>0</v>
      </c>
      <c r="I39" s="1131">
        <v>4555664849</v>
      </c>
      <c r="J39" s="1132">
        <f>SUM(J30+J31+J32+J33+J34+J36+J37)</f>
        <v>4555665</v>
      </c>
      <c r="K39" s="1132">
        <f t="shared" ref="K39:L39" si="10">SUM(K30+K31+K32+K33+K34+K36+K37)</f>
        <v>0</v>
      </c>
      <c r="L39" s="1498">
        <f t="shared" si="10"/>
        <v>4555665</v>
      </c>
      <c r="M39" s="1136">
        <f t="shared" si="3"/>
        <v>4555665</v>
      </c>
      <c r="N39" s="1006"/>
    </row>
    <row r="40" spans="1:14" s="1130" customFormat="1" ht="15" customHeight="1" x14ac:dyDescent="0.2">
      <c r="A40" s="1497" t="s">
        <v>1252</v>
      </c>
      <c r="B40" s="728" t="s">
        <v>1786</v>
      </c>
      <c r="C40" s="1131">
        <v>0</v>
      </c>
      <c r="D40" s="1131">
        <v>2799379</v>
      </c>
      <c r="E40" s="1131">
        <v>0</v>
      </c>
      <c r="F40" s="1131">
        <v>2797849</v>
      </c>
      <c r="G40" s="1131">
        <v>0</v>
      </c>
      <c r="H40" s="1131">
        <v>0</v>
      </c>
      <c r="I40" s="1131">
        <v>2797849</v>
      </c>
      <c r="J40" s="1132">
        <v>2798</v>
      </c>
      <c r="K40" s="1132"/>
      <c r="L40" s="1498">
        <f t="shared" si="4"/>
        <v>2798</v>
      </c>
      <c r="M40" s="1136">
        <f t="shared" si="3"/>
        <v>2798</v>
      </c>
      <c r="N40" s="1006"/>
    </row>
    <row r="41" spans="1:14" s="1130" customFormat="1" ht="15" customHeight="1" x14ac:dyDescent="0.2">
      <c r="A41" s="1497" t="s">
        <v>1410</v>
      </c>
      <c r="B41" s="728" t="s">
        <v>1787</v>
      </c>
      <c r="C41" s="1131">
        <v>157000</v>
      </c>
      <c r="D41" s="1131">
        <v>457000</v>
      </c>
      <c r="E41" s="1131">
        <v>0</v>
      </c>
      <c r="F41" s="1131">
        <v>273200</v>
      </c>
      <c r="G41" s="1131">
        <v>0</v>
      </c>
      <c r="H41" s="1131">
        <v>0</v>
      </c>
      <c r="I41" s="1131">
        <v>273200</v>
      </c>
      <c r="J41" s="1132">
        <v>273</v>
      </c>
      <c r="K41" s="1132"/>
      <c r="L41" s="1498">
        <f t="shared" si="4"/>
        <v>273</v>
      </c>
      <c r="M41" s="1136">
        <f t="shared" si="3"/>
        <v>273</v>
      </c>
      <c r="N41" s="1006"/>
    </row>
    <row r="42" spans="1:14" s="1130" customFormat="1" ht="15" customHeight="1" x14ac:dyDescent="0.2">
      <c r="A42" s="1497" t="s">
        <v>1788</v>
      </c>
      <c r="B42" s="728" t="s">
        <v>1789</v>
      </c>
      <c r="C42" s="1131">
        <v>157000</v>
      </c>
      <c r="D42" s="1131">
        <v>3256379</v>
      </c>
      <c r="E42" s="1131">
        <v>0</v>
      </c>
      <c r="F42" s="1131">
        <v>3071049</v>
      </c>
      <c r="G42" s="1131">
        <v>0</v>
      </c>
      <c r="H42" s="1131">
        <v>0</v>
      </c>
      <c r="I42" s="1131">
        <v>3071049</v>
      </c>
      <c r="J42" s="1132">
        <f>SUM(J40:J41)</f>
        <v>3071</v>
      </c>
      <c r="K42" s="1132">
        <f t="shared" ref="K42:L42" si="11">SUM(K40:K41)</f>
        <v>0</v>
      </c>
      <c r="L42" s="1498">
        <f t="shared" si="11"/>
        <v>3071</v>
      </c>
      <c r="M42" s="1136">
        <f t="shared" si="3"/>
        <v>3071</v>
      </c>
      <c r="N42" s="1006"/>
    </row>
    <row r="43" spans="1:14" s="1130" customFormat="1" ht="15" customHeight="1" x14ac:dyDescent="0.2">
      <c r="A43" s="1497" t="s">
        <v>1257</v>
      </c>
      <c r="B43" s="728" t="s">
        <v>1790</v>
      </c>
      <c r="C43" s="1131">
        <v>1363674000</v>
      </c>
      <c r="D43" s="1131">
        <v>1578065373</v>
      </c>
      <c r="E43" s="1131">
        <v>65608770</v>
      </c>
      <c r="F43" s="1131">
        <v>1060626635</v>
      </c>
      <c r="G43" s="1131">
        <v>346720015</v>
      </c>
      <c r="H43" s="1131">
        <v>0</v>
      </c>
      <c r="I43" s="1131">
        <v>1040679164</v>
      </c>
      <c r="J43" s="1132">
        <v>1040679</v>
      </c>
      <c r="K43" s="1132"/>
      <c r="L43" s="1498">
        <f t="shared" si="4"/>
        <v>1040679</v>
      </c>
      <c r="M43" s="1136">
        <f t="shared" si="3"/>
        <v>1040679</v>
      </c>
      <c r="N43" s="1006"/>
    </row>
    <row r="44" spans="1:14" s="1130" customFormat="1" ht="15" customHeight="1" x14ac:dyDescent="0.2">
      <c r="A44" s="1497" t="s">
        <v>1414</v>
      </c>
      <c r="B44" s="728" t="s">
        <v>1791</v>
      </c>
      <c r="C44" s="1131">
        <v>599088000</v>
      </c>
      <c r="D44" s="1131">
        <v>808251000</v>
      </c>
      <c r="E44" s="1131">
        <v>24666</v>
      </c>
      <c r="F44" s="1131">
        <v>670249814</v>
      </c>
      <c r="G44" s="1131">
        <v>2600000</v>
      </c>
      <c r="H44" s="1131">
        <v>0</v>
      </c>
      <c r="I44" s="1131">
        <v>670249814</v>
      </c>
      <c r="J44" s="1132">
        <v>670250</v>
      </c>
      <c r="K44" s="1132"/>
      <c r="L44" s="1498">
        <f t="shared" si="4"/>
        <v>670250</v>
      </c>
      <c r="M44" s="1136">
        <f t="shared" si="3"/>
        <v>670250</v>
      </c>
      <c r="N44" s="1006"/>
    </row>
    <row r="45" spans="1:14" s="1130" customFormat="1" ht="15" customHeight="1" x14ac:dyDescent="0.2">
      <c r="A45" s="1497" t="s">
        <v>1259</v>
      </c>
      <c r="B45" s="728" t="s">
        <v>1792</v>
      </c>
      <c r="C45" s="1131">
        <v>0</v>
      </c>
      <c r="D45" s="1131">
        <v>4000</v>
      </c>
      <c r="E45" s="1131">
        <v>0</v>
      </c>
      <c r="F45" s="1131">
        <v>0</v>
      </c>
      <c r="G45" s="1131">
        <v>0</v>
      </c>
      <c r="H45" s="1131">
        <v>0</v>
      </c>
      <c r="I45" s="1131">
        <v>0</v>
      </c>
      <c r="J45" s="1132">
        <v>0</v>
      </c>
      <c r="K45" s="1132"/>
      <c r="L45" s="1498">
        <f t="shared" si="4"/>
        <v>0</v>
      </c>
      <c r="M45" s="1136">
        <f t="shared" si="3"/>
        <v>0</v>
      </c>
      <c r="N45" s="1006"/>
    </row>
    <row r="46" spans="1:14" s="1130" customFormat="1" ht="15" customHeight="1" x14ac:dyDescent="0.2">
      <c r="A46" s="1497" t="s">
        <v>1417</v>
      </c>
      <c r="B46" s="728" t="s">
        <v>1793</v>
      </c>
      <c r="C46" s="1131">
        <v>0</v>
      </c>
      <c r="D46" s="1131">
        <v>6258366</v>
      </c>
      <c r="E46" s="1131">
        <v>0</v>
      </c>
      <c r="F46" s="1131">
        <v>6258366</v>
      </c>
      <c r="G46" s="1131">
        <v>0</v>
      </c>
      <c r="H46" s="1131">
        <v>0</v>
      </c>
      <c r="I46" s="1131">
        <v>6258366</v>
      </c>
      <c r="J46" s="1132">
        <v>6258</v>
      </c>
      <c r="K46" s="1132"/>
      <c r="L46" s="1498">
        <f t="shared" si="4"/>
        <v>6258</v>
      </c>
      <c r="M46" s="1136">
        <f t="shared" si="3"/>
        <v>6258</v>
      </c>
      <c r="N46" s="1006"/>
    </row>
    <row r="47" spans="1:14" s="1130" customFormat="1" ht="15" customHeight="1" x14ac:dyDescent="0.2">
      <c r="A47" s="1497" t="s">
        <v>1794</v>
      </c>
      <c r="B47" s="728" t="s">
        <v>1795</v>
      </c>
      <c r="C47" s="1131">
        <v>0</v>
      </c>
      <c r="D47" s="1131">
        <v>0</v>
      </c>
      <c r="E47" s="1131">
        <v>0</v>
      </c>
      <c r="F47" s="1131">
        <v>0</v>
      </c>
      <c r="G47" s="1131">
        <v>0</v>
      </c>
      <c r="H47" s="1131">
        <v>0</v>
      </c>
      <c r="I47" s="1131">
        <v>10504</v>
      </c>
      <c r="J47" s="1132">
        <v>11</v>
      </c>
      <c r="K47" s="1132"/>
      <c r="L47" s="1498">
        <f t="shared" si="4"/>
        <v>11</v>
      </c>
      <c r="M47" s="1136">
        <f t="shared" si="3"/>
        <v>11</v>
      </c>
      <c r="N47" s="1006"/>
    </row>
    <row r="48" spans="1:14" s="1130" customFormat="1" ht="15" customHeight="1" x14ac:dyDescent="0.2">
      <c r="A48" s="1497" t="s">
        <v>1420</v>
      </c>
      <c r="B48" s="728" t="s">
        <v>1796</v>
      </c>
      <c r="C48" s="1131">
        <v>48614900</v>
      </c>
      <c r="D48" s="1131">
        <v>317539455</v>
      </c>
      <c r="E48" s="1131">
        <v>561061</v>
      </c>
      <c r="F48" s="1131">
        <v>297304697</v>
      </c>
      <c r="G48" s="1131">
        <v>1060000</v>
      </c>
      <c r="H48" s="1131">
        <v>0</v>
      </c>
      <c r="I48" s="1131">
        <v>31804856</v>
      </c>
      <c r="J48" s="1132">
        <v>31804</v>
      </c>
      <c r="K48" s="1132"/>
      <c r="L48" s="1498">
        <f t="shared" si="4"/>
        <v>31804</v>
      </c>
      <c r="M48" s="1136">
        <f t="shared" si="3"/>
        <v>31804</v>
      </c>
      <c r="N48" s="1006"/>
    </row>
    <row r="49" spans="1:14" s="1130" customFormat="1" ht="15" customHeight="1" x14ac:dyDescent="0.2">
      <c r="A49" s="1497" t="s">
        <v>1269</v>
      </c>
      <c r="B49" s="728" t="s">
        <v>1797</v>
      </c>
      <c r="C49" s="1131">
        <v>2011376900</v>
      </c>
      <c r="D49" s="1131">
        <v>2710118194</v>
      </c>
      <c r="E49" s="1131">
        <v>66194497</v>
      </c>
      <c r="F49" s="1131">
        <v>2034439512</v>
      </c>
      <c r="G49" s="1131">
        <v>350380015</v>
      </c>
      <c r="H49" s="1131">
        <v>0</v>
      </c>
      <c r="I49" s="1131">
        <v>1748992200</v>
      </c>
      <c r="J49" s="1132">
        <f>SUM(J43+J44+J45+J46+J48)</f>
        <v>1748991</v>
      </c>
      <c r="K49" s="1132">
        <f t="shared" ref="K49:L49" si="12">SUM(K43+K44+K45+K46+K48)</f>
        <v>0</v>
      </c>
      <c r="L49" s="1498">
        <f t="shared" si="12"/>
        <v>1748991</v>
      </c>
      <c r="M49" s="1136">
        <f t="shared" si="3"/>
        <v>1748991</v>
      </c>
      <c r="N49" s="1006"/>
    </row>
    <row r="50" spans="1:14" s="1130" customFormat="1" ht="15" customHeight="1" x14ac:dyDescent="0.2">
      <c r="A50" s="1499" t="s">
        <v>1421</v>
      </c>
      <c r="B50" s="1133" t="s">
        <v>1798</v>
      </c>
      <c r="C50" s="1134">
        <v>7407603000</v>
      </c>
      <c r="D50" s="1134">
        <v>9287574025</v>
      </c>
      <c r="E50" s="1134">
        <v>314401740</v>
      </c>
      <c r="F50" s="1134">
        <v>7002197422</v>
      </c>
      <c r="G50" s="1134">
        <v>1828061417</v>
      </c>
      <c r="H50" s="1134">
        <v>0</v>
      </c>
      <c r="I50" s="1134">
        <v>6647242201</v>
      </c>
      <c r="J50" s="1135">
        <f>SUM(J26+J29+J39+J42+J49)</f>
        <v>6647242</v>
      </c>
      <c r="K50" s="1135">
        <f t="shared" ref="K50:L50" si="13">SUM(K26+K29+K39+K42+K49)</f>
        <v>0</v>
      </c>
      <c r="L50" s="1500">
        <f t="shared" si="13"/>
        <v>6647242</v>
      </c>
      <c r="M50" s="1136">
        <f t="shared" si="3"/>
        <v>6647242</v>
      </c>
      <c r="N50" s="1006"/>
    </row>
    <row r="51" spans="1:14" s="1130" customFormat="1" ht="15" customHeight="1" x14ac:dyDescent="0.2">
      <c r="A51" s="1497" t="s">
        <v>1272</v>
      </c>
      <c r="B51" s="728" t="s">
        <v>1799</v>
      </c>
      <c r="C51" s="1131">
        <v>0</v>
      </c>
      <c r="D51" s="1131">
        <v>16230000</v>
      </c>
      <c r="E51" s="1131">
        <v>0</v>
      </c>
      <c r="F51" s="1131">
        <v>14911500</v>
      </c>
      <c r="G51" s="1131">
        <v>0</v>
      </c>
      <c r="H51" s="1131">
        <v>0</v>
      </c>
      <c r="I51" s="1131">
        <v>14911500</v>
      </c>
      <c r="J51" s="1132">
        <f>SUM(J52)</f>
        <v>14912</v>
      </c>
      <c r="K51" s="1132">
        <f t="shared" ref="K51:L51" si="14">SUM(K52)</f>
        <v>0</v>
      </c>
      <c r="L51" s="1498">
        <f t="shared" si="14"/>
        <v>14912</v>
      </c>
      <c r="M51" s="1136">
        <f t="shared" si="3"/>
        <v>14912</v>
      </c>
      <c r="N51" s="1006"/>
    </row>
    <row r="52" spans="1:14" s="1130" customFormat="1" ht="15" customHeight="1" x14ac:dyDescent="0.2">
      <c r="A52" s="1497" t="s">
        <v>1800</v>
      </c>
      <c r="B52" s="728" t="s">
        <v>1801</v>
      </c>
      <c r="C52" s="1131">
        <v>0</v>
      </c>
      <c r="D52" s="1131">
        <v>0</v>
      </c>
      <c r="E52" s="1131">
        <v>0</v>
      </c>
      <c r="F52" s="1131">
        <v>0</v>
      </c>
      <c r="G52" s="1131">
        <v>0</v>
      </c>
      <c r="H52" s="1131">
        <v>0</v>
      </c>
      <c r="I52" s="1131">
        <v>14911500</v>
      </c>
      <c r="J52" s="1132">
        <v>14912</v>
      </c>
      <c r="K52" s="1132"/>
      <c r="L52" s="1498">
        <f t="shared" si="4"/>
        <v>14912</v>
      </c>
      <c r="M52" s="1136">
        <f t="shared" si="3"/>
        <v>14912</v>
      </c>
      <c r="N52" s="1006"/>
    </row>
    <row r="53" spans="1:14" s="1130" customFormat="1" ht="15" customHeight="1" x14ac:dyDescent="0.2">
      <c r="A53" s="1497" t="s">
        <v>1802</v>
      </c>
      <c r="B53" s="728" t="s">
        <v>1803</v>
      </c>
      <c r="C53" s="1131">
        <v>12000000</v>
      </c>
      <c r="D53" s="1131">
        <v>0</v>
      </c>
      <c r="E53" s="1131">
        <v>0</v>
      </c>
      <c r="F53" s="1131">
        <v>0</v>
      </c>
      <c r="G53" s="1131">
        <v>0</v>
      </c>
      <c r="H53" s="1131">
        <v>0</v>
      </c>
      <c r="I53" s="1131">
        <v>0</v>
      </c>
      <c r="J53" s="1132">
        <v>0</v>
      </c>
      <c r="K53" s="1132"/>
      <c r="L53" s="1498">
        <f t="shared" si="4"/>
        <v>0</v>
      </c>
      <c r="M53" s="1136">
        <f t="shared" si="3"/>
        <v>0</v>
      </c>
      <c r="N53" s="1006"/>
    </row>
    <row r="54" spans="1:14" s="1130" customFormat="1" ht="15" customHeight="1" x14ac:dyDescent="0.2">
      <c r="A54" s="1497" t="s">
        <v>1804</v>
      </c>
      <c r="B54" s="728" t="s">
        <v>1805</v>
      </c>
      <c r="C54" s="1131">
        <v>730000</v>
      </c>
      <c r="D54" s="1131">
        <v>915000</v>
      </c>
      <c r="E54" s="1131">
        <v>0</v>
      </c>
      <c r="F54" s="1131">
        <v>710460</v>
      </c>
      <c r="G54" s="1131">
        <v>2190000</v>
      </c>
      <c r="H54" s="1131">
        <v>0</v>
      </c>
      <c r="I54" s="1131">
        <v>710460</v>
      </c>
      <c r="J54" s="1132">
        <f>SUM(J55:J56)</f>
        <v>710</v>
      </c>
      <c r="K54" s="1132">
        <f t="shared" ref="K54:L54" si="15">SUM(K55:K56)</f>
        <v>0</v>
      </c>
      <c r="L54" s="1498">
        <f t="shared" si="15"/>
        <v>710</v>
      </c>
      <c r="M54" s="1136">
        <f t="shared" si="3"/>
        <v>710</v>
      </c>
      <c r="N54" s="1006"/>
    </row>
    <row r="55" spans="1:14" s="1130" customFormat="1" ht="15" customHeight="1" x14ac:dyDescent="0.2">
      <c r="A55" s="1497" t="s">
        <v>1806</v>
      </c>
      <c r="B55" s="728" t="s">
        <v>1807</v>
      </c>
      <c r="C55" s="1131">
        <v>0</v>
      </c>
      <c r="D55" s="1131">
        <v>0</v>
      </c>
      <c r="E55" s="1131">
        <v>0</v>
      </c>
      <c r="F55" s="1131">
        <v>0</v>
      </c>
      <c r="G55" s="1131">
        <v>0</v>
      </c>
      <c r="H55" s="1131">
        <v>0</v>
      </c>
      <c r="I55" s="1131">
        <v>525460</v>
      </c>
      <c r="J55" s="1132">
        <v>525</v>
      </c>
      <c r="K55" s="1132"/>
      <c r="L55" s="1498">
        <f t="shared" si="4"/>
        <v>525</v>
      </c>
      <c r="M55" s="1136">
        <f t="shared" si="3"/>
        <v>525</v>
      </c>
      <c r="N55" s="1006"/>
    </row>
    <row r="56" spans="1:14" s="1130" customFormat="1" ht="15" customHeight="1" x14ac:dyDescent="0.2">
      <c r="A56" s="1497" t="s">
        <v>1808</v>
      </c>
      <c r="B56" s="728" t="s">
        <v>1809</v>
      </c>
      <c r="C56" s="1131">
        <v>0</v>
      </c>
      <c r="D56" s="1131">
        <v>0</v>
      </c>
      <c r="E56" s="1131">
        <v>0</v>
      </c>
      <c r="F56" s="1131">
        <v>0</v>
      </c>
      <c r="G56" s="1131">
        <v>0</v>
      </c>
      <c r="H56" s="1131">
        <v>0</v>
      </c>
      <c r="I56" s="1131">
        <v>185000</v>
      </c>
      <c r="J56" s="1132">
        <v>185</v>
      </c>
      <c r="K56" s="1132"/>
      <c r="L56" s="1498">
        <f t="shared" si="4"/>
        <v>185</v>
      </c>
      <c r="M56" s="1136">
        <f t="shared" si="3"/>
        <v>185</v>
      </c>
      <c r="N56" s="1006"/>
    </row>
    <row r="57" spans="1:14" s="1130" customFormat="1" ht="15" customHeight="1" x14ac:dyDescent="0.2">
      <c r="A57" s="1497" t="s">
        <v>1810</v>
      </c>
      <c r="B57" s="728" t="s">
        <v>1811</v>
      </c>
      <c r="C57" s="1131">
        <v>144397000</v>
      </c>
      <c r="D57" s="1131">
        <v>157060000</v>
      </c>
      <c r="E57" s="1131">
        <v>0</v>
      </c>
      <c r="F57" s="1131">
        <v>102243222</v>
      </c>
      <c r="G57" s="1131">
        <v>9900000</v>
      </c>
      <c r="H57" s="1131">
        <v>0</v>
      </c>
      <c r="I57" s="1131">
        <v>102243222</v>
      </c>
      <c r="J57" s="1132">
        <f>SUM(J58:J61)</f>
        <v>102243</v>
      </c>
      <c r="K57" s="1132">
        <f t="shared" ref="K57:L57" si="16">SUM(K58:K61)</f>
        <v>0</v>
      </c>
      <c r="L57" s="1498">
        <f t="shared" si="16"/>
        <v>102243</v>
      </c>
      <c r="M57" s="1136">
        <f t="shared" si="3"/>
        <v>102243</v>
      </c>
      <c r="N57" s="1006"/>
    </row>
    <row r="58" spans="1:14" s="1130" customFormat="1" ht="15" customHeight="1" x14ac:dyDescent="0.2">
      <c r="A58" s="1497" t="s">
        <v>1812</v>
      </c>
      <c r="B58" s="728" t="s">
        <v>1813</v>
      </c>
      <c r="C58" s="1131">
        <v>0</v>
      </c>
      <c r="D58" s="1131">
        <v>0</v>
      </c>
      <c r="E58" s="1131">
        <v>0</v>
      </c>
      <c r="F58" s="1131">
        <v>0</v>
      </c>
      <c r="G58" s="1131">
        <v>0</v>
      </c>
      <c r="H58" s="1131">
        <v>0</v>
      </c>
      <c r="I58" s="1131">
        <v>2819042</v>
      </c>
      <c r="J58" s="1132">
        <v>2819</v>
      </c>
      <c r="K58" s="1132"/>
      <c r="L58" s="1498">
        <f t="shared" si="4"/>
        <v>2819</v>
      </c>
      <c r="M58" s="1136">
        <f t="shared" si="3"/>
        <v>2819</v>
      </c>
      <c r="N58" s="1006"/>
    </row>
    <row r="59" spans="1:14" s="1130" customFormat="1" ht="15" customHeight="1" x14ac:dyDescent="0.2">
      <c r="A59" s="1497" t="s">
        <v>1814</v>
      </c>
      <c r="B59" s="728" t="s">
        <v>1815</v>
      </c>
      <c r="C59" s="1131">
        <v>0</v>
      </c>
      <c r="D59" s="1131">
        <v>0</v>
      </c>
      <c r="E59" s="1131">
        <v>0</v>
      </c>
      <c r="F59" s="1131">
        <v>0</v>
      </c>
      <c r="G59" s="1131">
        <v>0</v>
      </c>
      <c r="H59" s="1131">
        <v>0</v>
      </c>
      <c r="I59" s="1131">
        <v>21909379</v>
      </c>
      <c r="J59" s="1132">
        <v>21909</v>
      </c>
      <c r="K59" s="1132"/>
      <c r="L59" s="1498">
        <f t="shared" si="4"/>
        <v>21909</v>
      </c>
      <c r="M59" s="1136">
        <f t="shared" si="3"/>
        <v>21909</v>
      </c>
      <c r="N59" s="1006"/>
    </row>
    <row r="60" spans="1:14" s="1130" customFormat="1" ht="15" customHeight="1" x14ac:dyDescent="0.2">
      <c r="A60" s="1497" t="s">
        <v>1816</v>
      </c>
      <c r="B60" s="728" t="s">
        <v>1817</v>
      </c>
      <c r="C60" s="1131">
        <v>0</v>
      </c>
      <c r="D60" s="1131">
        <v>0</v>
      </c>
      <c r="E60" s="1131">
        <v>0</v>
      </c>
      <c r="F60" s="1131">
        <v>0</v>
      </c>
      <c r="G60" s="1131">
        <v>0</v>
      </c>
      <c r="H60" s="1131">
        <v>0</v>
      </c>
      <c r="I60" s="1131">
        <v>66791731</v>
      </c>
      <c r="J60" s="1132">
        <v>66792</v>
      </c>
      <c r="K60" s="1132"/>
      <c r="L60" s="1498">
        <f t="shared" si="4"/>
        <v>66792</v>
      </c>
      <c r="M60" s="1136">
        <f t="shared" si="3"/>
        <v>66792</v>
      </c>
      <c r="N60" s="1006"/>
    </row>
    <row r="61" spans="1:14" s="1130" customFormat="1" ht="30" customHeight="1" x14ac:dyDescent="0.2">
      <c r="A61" s="1497" t="s">
        <v>1818</v>
      </c>
      <c r="B61" s="728" t="s">
        <v>1819</v>
      </c>
      <c r="C61" s="1131">
        <v>0</v>
      </c>
      <c r="D61" s="1131">
        <v>0</v>
      </c>
      <c r="E61" s="1131">
        <v>0</v>
      </c>
      <c r="F61" s="1131">
        <v>0</v>
      </c>
      <c r="G61" s="1131">
        <v>0</v>
      </c>
      <c r="H61" s="1131">
        <v>0</v>
      </c>
      <c r="I61" s="1131">
        <v>10723070</v>
      </c>
      <c r="J61" s="1132">
        <v>10723</v>
      </c>
      <c r="K61" s="1132"/>
      <c r="L61" s="1498">
        <f t="shared" si="4"/>
        <v>10723</v>
      </c>
      <c r="M61" s="1136">
        <f t="shared" si="3"/>
        <v>10723</v>
      </c>
      <c r="N61" s="1006"/>
    </row>
    <row r="62" spans="1:14" s="1130" customFormat="1" ht="15" customHeight="1" x14ac:dyDescent="0.2">
      <c r="A62" s="1499" t="s">
        <v>1820</v>
      </c>
      <c r="B62" s="1133" t="s">
        <v>1821</v>
      </c>
      <c r="C62" s="1134">
        <v>157127000</v>
      </c>
      <c r="D62" s="1134">
        <v>174205000</v>
      </c>
      <c r="E62" s="1134">
        <v>0</v>
      </c>
      <c r="F62" s="1134">
        <v>117865182</v>
      </c>
      <c r="G62" s="1134">
        <v>12090000</v>
      </c>
      <c r="H62" s="1134">
        <v>0</v>
      </c>
      <c r="I62" s="1134">
        <v>117865182</v>
      </c>
      <c r="J62" s="1135">
        <f>SUM(J51+J53+J54+J57)</f>
        <v>117865</v>
      </c>
      <c r="K62" s="1135">
        <f t="shared" ref="K62:L62" si="17">SUM(K51+K53+K54+K57)</f>
        <v>0</v>
      </c>
      <c r="L62" s="1500">
        <f t="shared" si="17"/>
        <v>117865</v>
      </c>
      <c r="M62" s="1136">
        <f t="shared" si="3"/>
        <v>117865</v>
      </c>
      <c r="N62" s="1006"/>
    </row>
    <row r="63" spans="1:14" s="1130" customFormat="1" ht="15" customHeight="1" x14ac:dyDescent="0.2">
      <c r="A63" s="1497" t="s">
        <v>1822</v>
      </c>
      <c r="B63" s="728" t="s">
        <v>1823</v>
      </c>
      <c r="C63" s="1131">
        <v>0</v>
      </c>
      <c r="D63" s="1131">
        <v>2000000</v>
      </c>
      <c r="E63" s="1131">
        <v>0</v>
      </c>
      <c r="F63" s="1131">
        <v>2000000</v>
      </c>
      <c r="G63" s="1131">
        <v>0</v>
      </c>
      <c r="H63" s="1131">
        <v>49389387</v>
      </c>
      <c r="I63" s="1131">
        <v>2000000</v>
      </c>
      <c r="J63" s="1132">
        <v>2000</v>
      </c>
      <c r="K63" s="1132"/>
      <c r="L63" s="1498">
        <f t="shared" si="4"/>
        <v>2000</v>
      </c>
      <c r="M63" s="1136">
        <f t="shared" si="3"/>
        <v>2000</v>
      </c>
      <c r="N63" s="1006"/>
    </row>
    <row r="64" spans="1:14" s="1130" customFormat="1" ht="15" customHeight="1" x14ac:dyDescent="0.2">
      <c r="A64" s="1497" t="s">
        <v>1824</v>
      </c>
      <c r="B64" s="728" t="s">
        <v>1825</v>
      </c>
      <c r="C64" s="1131">
        <v>50726000</v>
      </c>
      <c r="D64" s="1131">
        <v>50725737</v>
      </c>
      <c r="E64" s="1131">
        <v>0</v>
      </c>
      <c r="F64" s="1131">
        <v>50725737</v>
      </c>
      <c r="G64" s="1131">
        <v>0</v>
      </c>
      <c r="H64" s="1131">
        <v>0</v>
      </c>
      <c r="I64" s="1131">
        <v>50725737</v>
      </c>
      <c r="J64" s="1132">
        <v>50726</v>
      </c>
      <c r="K64" s="1132"/>
      <c r="L64" s="1498">
        <f t="shared" si="4"/>
        <v>50726</v>
      </c>
      <c r="M64" s="1136">
        <f t="shared" si="3"/>
        <v>50726</v>
      </c>
      <c r="N64" s="1006"/>
    </row>
    <row r="65" spans="1:16" s="1130" customFormat="1" ht="15" customHeight="1" x14ac:dyDescent="0.2">
      <c r="A65" s="1497" t="s">
        <v>1826</v>
      </c>
      <c r="B65" s="728" t="s">
        <v>1827</v>
      </c>
      <c r="C65" s="1131">
        <v>0</v>
      </c>
      <c r="D65" s="1131">
        <v>1653767422</v>
      </c>
      <c r="E65" s="1131">
        <v>0</v>
      </c>
      <c r="F65" s="1131">
        <v>1650834422</v>
      </c>
      <c r="G65" s="1131">
        <v>0</v>
      </c>
      <c r="H65" s="1131">
        <v>0</v>
      </c>
      <c r="I65" s="1131">
        <v>1650834422</v>
      </c>
      <c r="J65" s="1132">
        <v>1650834</v>
      </c>
      <c r="K65" s="1132"/>
      <c r="L65" s="1498">
        <f t="shared" si="4"/>
        <v>1650834</v>
      </c>
      <c r="M65" s="1136">
        <f t="shared" si="3"/>
        <v>1650834</v>
      </c>
      <c r="N65" s="1006"/>
    </row>
    <row r="66" spans="1:16" s="1130" customFormat="1" ht="15" customHeight="1" x14ac:dyDescent="0.2">
      <c r="A66" s="1497" t="s">
        <v>1828</v>
      </c>
      <c r="B66" s="728" t="s">
        <v>1829</v>
      </c>
      <c r="C66" s="1131">
        <v>50726000</v>
      </c>
      <c r="D66" s="1131">
        <v>1706493159</v>
      </c>
      <c r="E66" s="1131">
        <v>0</v>
      </c>
      <c r="F66" s="1131">
        <v>1703560159</v>
      </c>
      <c r="G66" s="1131">
        <v>0</v>
      </c>
      <c r="H66" s="1131">
        <v>49389387</v>
      </c>
      <c r="I66" s="1131">
        <v>1703560159</v>
      </c>
      <c r="J66" s="1132">
        <f>SUM(J63:J65)</f>
        <v>1703560</v>
      </c>
      <c r="K66" s="1132">
        <f t="shared" ref="K66:L66" si="18">SUM(K63:K65)</f>
        <v>0</v>
      </c>
      <c r="L66" s="1498">
        <f t="shared" si="18"/>
        <v>1703560</v>
      </c>
      <c r="M66" s="1136">
        <f t="shared" si="3"/>
        <v>1703560</v>
      </c>
      <c r="N66" s="1006"/>
    </row>
    <row r="67" spans="1:16" s="1130" customFormat="1" ht="15" customHeight="1" x14ac:dyDescent="0.2">
      <c r="A67" s="1497" t="s">
        <v>1830</v>
      </c>
      <c r="B67" s="728" t="s">
        <v>1831</v>
      </c>
      <c r="C67" s="1131">
        <v>127595000</v>
      </c>
      <c r="D67" s="1131">
        <v>165480000</v>
      </c>
      <c r="E67" s="1131">
        <v>24802832</v>
      </c>
      <c r="F67" s="1131">
        <v>129997952</v>
      </c>
      <c r="G67" s="1131">
        <v>6000000</v>
      </c>
      <c r="H67" s="1131">
        <v>0</v>
      </c>
      <c r="I67" s="1131">
        <v>129997952</v>
      </c>
      <c r="J67" s="1132">
        <f>SUM(J68:J71)</f>
        <v>129998</v>
      </c>
      <c r="K67" s="1132">
        <f t="shared" ref="K67:L67" si="19">SUM(K68:K71)</f>
        <v>0</v>
      </c>
      <c r="L67" s="1498">
        <f t="shared" si="19"/>
        <v>129998</v>
      </c>
      <c r="M67" s="1136">
        <f t="shared" ref="M67:M104" si="20">SUM(ROUND(J67,0))</f>
        <v>129998</v>
      </c>
      <c r="N67" s="1006"/>
      <c r="P67" s="1136">
        <f>SUM(J17+J18+J50+J62+J79)</f>
        <v>17079497</v>
      </c>
    </row>
    <row r="68" spans="1:16" s="1130" customFormat="1" ht="15" customHeight="1" x14ac:dyDescent="0.2">
      <c r="A68" s="1497" t="s">
        <v>1832</v>
      </c>
      <c r="B68" s="728" t="s">
        <v>1833</v>
      </c>
      <c r="C68" s="1131">
        <v>0</v>
      </c>
      <c r="D68" s="1131">
        <v>0</v>
      </c>
      <c r="E68" s="1131">
        <v>0</v>
      </c>
      <c r="F68" s="1131">
        <v>0</v>
      </c>
      <c r="G68" s="1131">
        <v>0</v>
      </c>
      <c r="H68" s="1131">
        <v>0</v>
      </c>
      <c r="I68" s="1131">
        <v>96819695</v>
      </c>
      <c r="J68" s="1132">
        <v>96820</v>
      </c>
      <c r="K68" s="1132"/>
      <c r="L68" s="1498">
        <f t="shared" ref="L68:L102" si="21">SUM(J68)</f>
        <v>96820</v>
      </c>
      <c r="M68" s="1136">
        <f t="shared" si="20"/>
        <v>96820</v>
      </c>
      <c r="N68" s="1006"/>
    </row>
    <row r="69" spans="1:16" s="1130" customFormat="1" ht="15" customHeight="1" x14ac:dyDescent="0.2">
      <c r="A69" s="1497" t="s">
        <v>1834</v>
      </c>
      <c r="B69" s="728" t="s">
        <v>1835</v>
      </c>
      <c r="C69" s="1131">
        <v>0</v>
      </c>
      <c r="D69" s="1131">
        <v>0</v>
      </c>
      <c r="E69" s="1131">
        <v>0</v>
      </c>
      <c r="F69" s="1131">
        <v>0</v>
      </c>
      <c r="G69" s="1131">
        <v>0</v>
      </c>
      <c r="H69" s="1131">
        <v>0</v>
      </c>
      <c r="I69" s="1131">
        <v>3867995</v>
      </c>
      <c r="J69" s="1132">
        <v>3868</v>
      </c>
      <c r="K69" s="1132"/>
      <c r="L69" s="1498">
        <f t="shared" si="21"/>
        <v>3868</v>
      </c>
      <c r="M69" s="1136">
        <f t="shared" si="20"/>
        <v>3868</v>
      </c>
      <c r="N69" s="1006"/>
    </row>
    <row r="70" spans="1:16" s="1130" customFormat="1" ht="15" customHeight="1" x14ac:dyDescent="0.2">
      <c r="A70" s="1497" t="s">
        <v>1836</v>
      </c>
      <c r="B70" s="728" t="s">
        <v>1837</v>
      </c>
      <c r="C70" s="1131">
        <v>0</v>
      </c>
      <c r="D70" s="1131">
        <v>0</v>
      </c>
      <c r="E70" s="1131">
        <v>0</v>
      </c>
      <c r="F70" s="1131">
        <v>0</v>
      </c>
      <c r="G70" s="1131">
        <v>0</v>
      </c>
      <c r="H70" s="1131">
        <v>0</v>
      </c>
      <c r="I70" s="1131">
        <v>8561262</v>
      </c>
      <c r="J70" s="1132">
        <v>8561</v>
      </c>
      <c r="K70" s="1132"/>
      <c r="L70" s="1498">
        <f t="shared" si="21"/>
        <v>8561</v>
      </c>
      <c r="M70" s="1136">
        <f t="shared" si="20"/>
        <v>8561</v>
      </c>
      <c r="N70" s="1006"/>
    </row>
    <row r="71" spans="1:16" s="1130" customFormat="1" ht="15" customHeight="1" x14ac:dyDescent="0.2">
      <c r="A71" s="1497" t="s">
        <v>1838</v>
      </c>
      <c r="B71" s="728" t="s">
        <v>1839</v>
      </c>
      <c r="C71" s="1131">
        <v>0</v>
      </c>
      <c r="D71" s="1131">
        <v>0</v>
      </c>
      <c r="E71" s="1131">
        <v>0</v>
      </c>
      <c r="F71" s="1131">
        <v>0</v>
      </c>
      <c r="G71" s="1131">
        <v>0</v>
      </c>
      <c r="H71" s="1131">
        <v>0</v>
      </c>
      <c r="I71" s="1131">
        <v>20749000</v>
      </c>
      <c r="J71" s="1132">
        <v>20749</v>
      </c>
      <c r="K71" s="1132"/>
      <c r="L71" s="1498">
        <f t="shared" si="21"/>
        <v>20749</v>
      </c>
      <c r="M71" s="1136">
        <f t="shared" si="20"/>
        <v>20749</v>
      </c>
      <c r="N71" s="1006"/>
    </row>
    <row r="72" spans="1:16" s="1130" customFormat="1" ht="15" customHeight="1" x14ac:dyDescent="0.2">
      <c r="A72" s="1497" t="s">
        <v>1840</v>
      </c>
      <c r="B72" s="728" t="s">
        <v>1841</v>
      </c>
      <c r="C72" s="1131">
        <v>1936829000</v>
      </c>
      <c r="D72" s="1131">
        <v>2356658000</v>
      </c>
      <c r="E72" s="1131">
        <v>19862000</v>
      </c>
      <c r="F72" s="1131">
        <v>2329295668</v>
      </c>
      <c r="G72" s="1131">
        <v>978958081</v>
      </c>
      <c r="H72" s="1131">
        <v>0</v>
      </c>
      <c r="I72" s="1131">
        <v>2329295668</v>
      </c>
      <c r="J72" s="1132">
        <f>SUM(J73:J77)</f>
        <v>2329296</v>
      </c>
      <c r="K72" s="1132">
        <f t="shared" ref="K72:L72" si="22">SUM(K73:K77)</f>
        <v>0</v>
      </c>
      <c r="L72" s="1498">
        <f t="shared" si="22"/>
        <v>2329296</v>
      </c>
      <c r="M72" s="1136">
        <f t="shared" si="20"/>
        <v>2329296</v>
      </c>
      <c r="N72" s="1006"/>
    </row>
    <row r="73" spans="1:16" s="1130" customFormat="1" ht="15" customHeight="1" x14ac:dyDescent="0.2">
      <c r="A73" s="1497" t="s">
        <v>1842</v>
      </c>
      <c r="B73" s="728" t="s">
        <v>1843</v>
      </c>
      <c r="C73" s="1131">
        <v>0</v>
      </c>
      <c r="D73" s="1131">
        <v>0</v>
      </c>
      <c r="E73" s="1131">
        <v>0</v>
      </c>
      <c r="F73" s="1131">
        <v>0</v>
      </c>
      <c r="G73" s="1131">
        <v>0</v>
      </c>
      <c r="H73" s="1131">
        <v>0</v>
      </c>
      <c r="I73" s="1131">
        <v>4965000</v>
      </c>
      <c r="J73" s="1132">
        <v>4964</v>
      </c>
      <c r="K73" s="1132"/>
      <c r="L73" s="1498">
        <f t="shared" si="21"/>
        <v>4964</v>
      </c>
      <c r="M73" s="1136">
        <f t="shared" si="20"/>
        <v>4964</v>
      </c>
      <c r="N73" s="1006"/>
    </row>
    <row r="74" spans="1:16" s="1130" customFormat="1" ht="15" customHeight="1" x14ac:dyDescent="0.2">
      <c r="A74" s="1497" t="s">
        <v>1844</v>
      </c>
      <c r="B74" s="728" t="s">
        <v>1845</v>
      </c>
      <c r="C74" s="1131">
        <v>0</v>
      </c>
      <c r="D74" s="1131">
        <v>0</v>
      </c>
      <c r="E74" s="1131">
        <v>0</v>
      </c>
      <c r="F74" s="1131">
        <v>0</v>
      </c>
      <c r="G74" s="1131">
        <v>0</v>
      </c>
      <c r="H74" s="1131">
        <v>0</v>
      </c>
      <c r="I74" s="1131">
        <v>57600000</v>
      </c>
      <c r="J74" s="1132">
        <v>57600</v>
      </c>
      <c r="K74" s="1132"/>
      <c r="L74" s="1498">
        <f t="shared" si="21"/>
        <v>57600</v>
      </c>
      <c r="M74" s="1136">
        <f t="shared" si="20"/>
        <v>57600</v>
      </c>
      <c r="N74" s="1006"/>
    </row>
    <row r="75" spans="1:16" s="1130" customFormat="1" ht="15" customHeight="1" x14ac:dyDescent="0.2">
      <c r="A75" s="1497" t="s">
        <v>1846</v>
      </c>
      <c r="B75" s="728" t="s">
        <v>1847</v>
      </c>
      <c r="C75" s="1131">
        <v>0</v>
      </c>
      <c r="D75" s="1131">
        <v>0</v>
      </c>
      <c r="E75" s="1131">
        <v>0</v>
      </c>
      <c r="F75" s="1131">
        <v>0</v>
      </c>
      <c r="G75" s="1131">
        <v>0</v>
      </c>
      <c r="H75" s="1131">
        <v>0</v>
      </c>
      <c r="I75" s="1131">
        <v>103305535</v>
      </c>
      <c r="J75" s="1132">
        <v>103306</v>
      </c>
      <c r="K75" s="1132"/>
      <c r="L75" s="1498">
        <f t="shared" si="21"/>
        <v>103306</v>
      </c>
      <c r="M75" s="1136">
        <f t="shared" si="20"/>
        <v>103306</v>
      </c>
      <c r="N75" s="1006"/>
    </row>
    <row r="76" spans="1:16" s="1130" customFormat="1" ht="15" customHeight="1" x14ac:dyDescent="0.2">
      <c r="A76" s="1497" t="s">
        <v>1848</v>
      </c>
      <c r="B76" s="728" t="s">
        <v>1849</v>
      </c>
      <c r="C76" s="1131">
        <v>0</v>
      </c>
      <c r="D76" s="1131">
        <v>0</v>
      </c>
      <c r="E76" s="1131">
        <v>0</v>
      </c>
      <c r="F76" s="1131">
        <v>0</v>
      </c>
      <c r="G76" s="1131">
        <v>0</v>
      </c>
      <c r="H76" s="1131">
        <v>0</v>
      </c>
      <c r="I76" s="1131">
        <v>2145784547</v>
      </c>
      <c r="J76" s="1132">
        <v>2145785</v>
      </c>
      <c r="K76" s="1132"/>
      <c r="L76" s="1498">
        <f t="shared" si="21"/>
        <v>2145785</v>
      </c>
      <c r="M76" s="1136">
        <f t="shared" si="20"/>
        <v>2145785</v>
      </c>
      <c r="N76" s="1006"/>
    </row>
    <row r="77" spans="1:16" s="1130" customFormat="1" ht="15" customHeight="1" x14ac:dyDescent="0.2">
      <c r="A77" s="1497" t="s">
        <v>1850</v>
      </c>
      <c r="B77" s="728" t="s">
        <v>1851</v>
      </c>
      <c r="C77" s="1131">
        <v>0</v>
      </c>
      <c r="D77" s="1131">
        <v>0</v>
      </c>
      <c r="E77" s="1131">
        <v>0</v>
      </c>
      <c r="F77" s="1131">
        <v>0</v>
      </c>
      <c r="G77" s="1131">
        <v>0</v>
      </c>
      <c r="H77" s="1131">
        <v>0</v>
      </c>
      <c r="I77" s="1131">
        <v>17640586</v>
      </c>
      <c r="J77" s="1132">
        <v>17641</v>
      </c>
      <c r="K77" s="1132"/>
      <c r="L77" s="1498">
        <f t="shared" si="21"/>
        <v>17641</v>
      </c>
      <c r="M77" s="1136">
        <f t="shared" si="20"/>
        <v>17641</v>
      </c>
      <c r="N77" s="1006"/>
    </row>
    <row r="78" spans="1:16" s="1130" customFormat="1" ht="15" customHeight="1" x14ac:dyDescent="0.2">
      <c r="A78" s="1497" t="s">
        <v>1852</v>
      </c>
      <c r="B78" s="728" t="s">
        <v>1853</v>
      </c>
      <c r="C78" s="1131">
        <v>1660362216</v>
      </c>
      <c r="D78" s="1131">
        <v>1453966565</v>
      </c>
      <c r="E78" s="1131">
        <v>0</v>
      </c>
      <c r="F78" s="1131">
        <v>0</v>
      </c>
      <c r="G78" s="1131">
        <v>0</v>
      </c>
      <c r="H78" s="1131">
        <v>0</v>
      </c>
      <c r="I78" s="1131">
        <v>0</v>
      </c>
      <c r="J78" s="1132">
        <f t="shared" ref="J78" si="23">SUM(I78/1000)</f>
        <v>0</v>
      </c>
      <c r="K78" s="1132"/>
      <c r="L78" s="1498">
        <f t="shared" si="21"/>
        <v>0</v>
      </c>
      <c r="M78" s="1136">
        <f t="shared" si="20"/>
        <v>0</v>
      </c>
      <c r="N78" s="1006"/>
    </row>
    <row r="79" spans="1:16" s="1130" customFormat="1" ht="30" customHeight="1" x14ac:dyDescent="0.2">
      <c r="A79" s="1499" t="s">
        <v>1854</v>
      </c>
      <c r="B79" s="1133" t="s">
        <v>1855</v>
      </c>
      <c r="C79" s="1134">
        <v>3775512216</v>
      </c>
      <c r="D79" s="1134">
        <v>5682597724</v>
      </c>
      <c r="E79" s="1134">
        <v>44664832</v>
      </c>
      <c r="F79" s="1134">
        <v>4162853779</v>
      </c>
      <c r="G79" s="1134">
        <v>984958081</v>
      </c>
      <c r="H79" s="1134">
        <v>49389387</v>
      </c>
      <c r="I79" s="1134">
        <v>4162853779</v>
      </c>
      <c r="J79" s="1135">
        <f>SUM(J66+J67+J72+J78)</f>
        <v>4162854</v>
      </c>
      <c r="K79" s="1135">
        <f t="shared" ref="K79:L79" si="24">SUM(K66+K67+K72+K78)</f>
        <v>0</v>
      </c>
      <c r="L79" s="1500">
        <f t="shared" si="24"/>
        <v>4162854</v>
      </c>
      <c r="M79" s="1136">
        <f t="shared" si="20"/>
        <v>4162854</v>
      </c>
      <c r="N79" s="1006"/>
    </row>
    <row r="80" spans="1:16" s="1130" customFormat="1" ht="15" customHeight="1" x14ac:dyDescent="0.2">
      <c r="A80" s="1497" t="s">
        <v>1856</v>
      </c>
      <c r="B80" s="728" t="s">
        <v>1857</v>
      </c>
      <c r="C80" s="1131">
        <v>11181000</v>
      </c>
      <c r="D80" s="1131">
        <v>17257000</v>
      </c>
      <c r="E80" s="1131">
        <v>0</v>
      </c>
      <c r="F80" s="1131">
        <v>3485100</v>
      </c>
      <c r="G80" s="1131">
        <v>0</v>
      </c>
      <c r="H80" s="1131">
        <v>0</v>
      </c>
      <c r="I80" s="1131">
        <v>3485100</v>
      </c>
      <c r="J80" s="1132">
        <v>3485</v>
      </c>
      <c r="K80" s="1132"/>
      <c r="L80" s="1498">
        <f t="shared" si="21"/>
        <v>3485</v>
      </c>
      <c r="M80" s="1136">
        <f t="shared" si="20"/>
        <v>3485</v>
      </c>
      <c r="N80" s="1006"/>
    </row>
    <row r="81" spans="1:14" s="1130" customFormat="1" ht="15" customHeight="1" x14ac:dyDescent="0.2">
      <c r="A81" s="1497" t="s">
        <v>1858</v>
      </c>
      <c r="B81" s="728" t="s">
        <v>1859</v>
      </c>
      <c r="C81" s="1131">
        <v>241732500</v>
      </c>
      <c r="D81" s="1131">
        <v>2567089000</v>
      </c>
      <c r="E81" s="1131">
        <v>90073969</v>
      </c>
      <c r="F81" s="1131">
        <v>537273480</v>
      </c>
      <c r="G81" s="1131">
        <v>0</v>
      </c>
      <c r="H81" s="1131">
        <v>0</v>
      </c>
      <c r="I81" s="1131">
        <v>531493787</v>
      </c>
      <c r="J81" s="1132">
        <v>531494</v>
      </c>
      <c r="K81" s="1132"/>
      <c r="L81" s="1498">
        <f t="shared" si="21"/>
        <v>531494</v>
      </c>
      <c r="M81" s="1136">
        <f t="shared" si="20"/>
        <v>531494</v>
      </c>
      <c r="N81" s="1006"/>
    </row>
    <row r="82" spans="1:14" s="1130" customFormat="1" ht="15" customHeight="1" x14ac:dyDescent="0.2">
      <c r="A82" s="1497" t="s">
        <v>1860</v>
      </c>
      <c r="B82" s="728" t="s">
        <v>1861</v>
      </c>
      <c r="C82" s="1131">
        <v>4725000</v>
      </c>
      <c r="D82" s="1131">
        <v>57271915</v>
      </c>
      <c r="E82" s="1131">
        <v>2547192</v>
      </c>
      <c r="F82" s="1131">
        <v>32862721</v>
      </c>
      <c r="G82" s="1131">
        <v>0</v>
      </c>
      <c r="H82" s="1131">
        <v>0</v>
      </c>
      <c r="I82" s="1131">
        <v>32464030</v>
      </c>
      <c r="J82" s="1132">
        <v>32464</v>
      </c>
      <c r="K82" s="1132"/>
      <c r="L82" s="1498">
        <f t="shared" si="21"/>
        <v>32464</v>
      </c>
      <c r="M82" s="1136">
        <f t="shared" si="20"/>
        <v>32464</v>
      </c>
      <c r="N82" s="1006"/>
    </row>
    <row r="83" spans="1:14" s="1130" customFormat="1" ht="15" customHeight="1" x14ac:dyDescent="0.2">
      <c r="A83" s="1497" t="s">
        <v>1862</v>
      </c>
      <c r="B83" s="728" t="s">
        <v>1863</v>
      </c>
      <c r="C83" s="1131">
        <v>165822200</v>
      </c>
      <c r="D83" s="1131">
        <v>709665994</v>
      </c>
      <c r="E83" s="1131">
        <v>8461055</v>
      </c>
      <c r="F83" s="1131">
        <v>305431752</v>
      </c>
      <c r="G83" s="1131">
        <v>0</v>
      </c>
      <c r="H83" s="1131">
        <v>0</v>
      </c>
      <c r="I83" s="1131">
        <v>295922075</v>
      </c>
      <c r="J83" s="1132">
        <v>295922</v>
      </c>
      <c r="K83" s="1132"/>
      <c r="L83" s="1498">
        <f t="shared" si="21"/>
        <v>295922</v>
      </c>
      <c r="M83" s="1136">
        <f t="shared" si="20"/>
        <v>295922</v>
      </c>
      <c r="N83" s="1006"/>
    </row>
    <row r="84" spans="1:14" s="1130" customFormat="1" ht="15" customHeight="1" x14ac:dyDescent="0.2">
      <c r="A84" s="1497" t="s">
        <v>1864</v>
      </c>
      <c r="B84" s="728" t="s">
        <v>1865</v>
      </c>
      <c r="C84" s="1131">
        <v>16000000</v>
      </c>
      <c r="D84" s="1131">
        <v>16000000</v>
      </c>
      <c r="E84" s="1131">
        <v>0</v>
      </c>
      <c r="F84" s="1131">
        <v>0</v>
      </c>
      <c r="G84" s="1131">
        <v>0</v>
      </c>
      <c r="H84" s="1131">
        <v>0</v>
      </c>
      <c r="I84" s="1131">
        <v>0</v>
      </c>
      <c r="J84" s="1132">
        <v>0</v>
      </c>
      <c r="K84" s="1132"/>
      <c r="L84" s="1498">
        <f t="shared" si="21"/>
        <v>0</v>
      </c>
      <c r="M84" s="1136">
        <f t="shared" si="20"/>
        <v>0</v>
      </c>
      <c r="N84" s="1006"/>
    </row>
    <row r="85" spans="1:14" s="1130" customFormat="1" ht="15" customHeight="1" x14ac:dyDescent="0.2">
      <c r="A85" s="1497" t="s">
        <v>1866</v>
      </c>
      <c r="B85" s="728" t="s">
        <v>1867</v>
      </c>
      <c r="C85" s="1131">
        <v>114332300</v>
      </c>
      <c r="D85" s="1131">
        <v>873783091</v>
      </c>
      <c r="E85" s="1131">
        <v>27167999</v>
      </c>
      <c r="F85" s="1131">
        <v>192607756</v>
      </c>
      <c r="G85" s="1131">
        <v>0</v>
      </c>
      <c r="H85" s="1131">
        <v>0</v>
      </c>
      <c r="I85" s="1131">
        <v>189466094</v>
      </c>
      <c r="J85" s="1132">
        <v>189466</v>
      </c>
      <c r="K85" s="1132"/>
      <c r="L85" s="1498">
        <f t="shared" si="21"/>
        <v>189466</v>
      </c>
      <c r="M85" s="1136">
        <f t="shared" si="20"/>
        <v>189466</v>
      </c>
      <c r="N85" s="1006"/>
    </row>
    <row r="86" spans="1:14" s="1130" customFormat="1" ht="15" customHeight="1" x14ac:dyDescent="0.2">
      <c r="A86" s="1499" t="s">
        <v>1868</v>
      </c>
      <c r="B86" s="1133" t="s">
        <v>1869</v>
      </c>
      <c r="C86" s="1134">
        <v>553793000</v>
      </c>
      <c r="D86" s="1134">
        <v>4241067000</v>
      </c>
      <c r="E86" s="1134">
        <v>128250215</v>
      </c>
      <c r="F86" s="1134">
        <v>1071660809</v>
      </c>
      <c r="G86" s="1134">
        <v>0</v>
      </c>
      <c r="H86" s="1134">
        <v>0</v>
      </c>
      <c r="I86" s="1134">
        <v>1052831086</v>
      </c>
      <c r="J86" s="1135">
        <f>SUM(J80:J85)</f>
        <v>1052831</v>
      </c>
      <c r="K86" s="1135">
        <f t="shared" ref="K86:L86" si="25">SUM(K80:K85)</f>
        <v>0</v>
      </c>
      <c r="L86" s="1500">
        <f t="shared" si="25"/>
        <v>1052831</v>
      </c>
      <c r="M86" s="1136">
        <f t="shared" si="20"/>
        <v>1052831</v>
      </c>
      <c r="N86" s="1006"/>
    </row>
    <row r="87" spans="1:14" s="1130" customFormat="1" ht="15" customHeight="1" x14ac:dyDescent="0.2">
      <c r="A87" s="1497" t="s">
        <v>1870</v>
      </c>
      <c r="B87" s="728" t="s">
        <v>1871</v>
      </c>
      <c r="C87" s="1131">
        <v>1760110370</v>
      </c>
      <c r="D87" s="1131">
        <v>3589013632</v>
      </c>
      <c r="E87" s="1131">
        <v>557000864</v>
      </c>
      <c r="F87" s="1131">
        <v>868740797</v>
      </c>
      <c r="G87" s="1131">
        <v>0</v>
      </c>
      <c r="H87" s="1131">
        <v>0</v>
      </c>
      <c r="I87" s="1131">
        <v>633015537</v>
      </c>
      <c r="J87" s="1132">
        <v>633016</v>
      </c>
      <c r="K87" s="1132"/>
      <c r="L87" s="1498">
        <f t="shared" si="21"/>
        <v>633016</v>
      </c>
      <c r="M87" s="1136">
        <f t="shared" si="20"/>
        <v>633016</v>
      </c>
      <c r="N87" s="1006"/>
    </row>
    <row r="88" spans="1:14" s="1130" customFormat="1" ht="15" customHeight="1" x14ac:dyDescent="0.2">
      <c r="A88" s="1497" t="s">
        <v>1872</v>
      </c>
      <c r="B88" s="728" t="s">
        <v>1873</v>
      </c>
      <c r="C88" s="1131">
        <v>4330000</v>
      </c>
      <c r="D88" s="1131">
        <v>4330000</v>
      </c>
      <c r="E88" s="1131">
        <v>0</v>
      </c>
      <c r="F88" s="1131">
        <v>0</v>
      </c>
      <c r="G88" s="1131">
        <v>0</v>
      </c>
      <c r="H88" s="1131">
        <v>0</v>
      </c>
      <c r="I88" s="1131">
        <v>0</v>
      </c>
      <c r="J88" s="1132">
        <v>0</v>
      </c>
      <c r="K88" s="1132"/>
      <c r="L88" s="1498">
        <f t="shared" si="21"/>
        <v>0</v>
      </c>
      <c r="M88" s="1136">
        <f t="shared" si="20"/>
        <v>0</v>
      </c>
      <c r="N88" s="1006"/>
    </row>
    <row r="89" spans="1:14" s="1130" customFormat="1" ht="15" customHeight="1" x14ac:dyDescent="0.2">
      <c r="A89" s="1497" t="s">
        <v>1874</v>
      </c>
      <c r="B89" s="728" t="s">
        <v>1875</v>
      </c>
      <c r="C89" s="1131">
        <v>461138630</v>
      </c>
      <c r="D89" s="1131">
        <v>954049368</v>
      </c>
      <c r="E89" s="1131">
        <v>150390232</v>
      </c>
      <c r="F89" s="1131">
        <v>234560039</v>
      </c>
      <c r="G89" s="1131">
        <v>0</v>
      </c>
      <c r="H89" s="1131">
        <v>0</v>
      </c>
      <c r="I89" s="1131">
        <v>170914197</v>
      </c>
      <c r="J89" s="1132">
        <v>170914</v>
      </c>
      <c r="K89" s="1132"/>
      <c r="L89" s="1498">
        <f t="shared" si="21"/>
        <v>170914</v>
      </c>
      <c r="M89" s="1136">
        <f t="shared" si="20"/>
        <v>170914</v>
      </c>
      <c r="N89" s="1006"/>
    </row>
    <row r="90" spans="1:14" s="1130" customFormat="1" ht="15" customHeight="1" x14ac:dyDescent="0.2">
      <c r="A90" s="1499" t="s">
        <v>1876</v>
      </c>
      <c r="B90" s="1133" t="s">
        <v>1877</v>
      </c>
      <c r="C90" s="1134">
        <v>2225579000</v>
      </c>
      <c r="D90" s="1134">
        <v>4547393000</v>
      </c>
      <c r="E90" s="1134">
        <v>707391096</v>
      </c>
      <c r="F90" s="1134">
        <v>1103300836</v>
      </c>
      <c r="G90" s="1134">
        <v>0</v>
      </c>
      <c r="H90" s="1134">
        <v>0</v>
      </c>
      <c r="I90" s="1134">
        <v>803929734</v>
      </c>
      <c r="J90" s="1135">
        <f>SUM(J87:J89)</f>
        <v>803930</v>
      </c>
      <c r="K90" s="1135">
        <f t="shared" ref="K90:L90" si="26">SUM(K87:K89)</f>
        <v>0</v>
      </c>
      <c r="L90" s="1500">
        <f t="shared" si="26"/>
        <v>803930</v>
      </c>
      <c r="M90" s="1136">
        <f t="shared" si="20"/>
        <v>803930</v>
      </c>
      <c r="N90" s="1006"/>
    </row>
    <row r="91" spans="1:14" s="1130" customFormat="1" ht="15" customHeight="1" x14ac:dyDescent="0.2">
      <c r="A91" s="1497" t="s">
        <v>1878</v>
      </c>
      <c r="B91" s="728" t="s">
        <v>1879</v>
      </c>
      <c r="C91" s="1131">
        <v>15300000</v>
      </c>
      <c r="D91" s="1131">
        <v>246133000</v>
      </c>
      <c r="E91" s="1131">
        <v>0</v>
      </c>
      <c r="F91" s="1131">
        <v>20250000</v>
      </c>
      <c r="G91" s="1131">
        <v>44937080</v>
      </c>
      <c r="H91" s="1131">
        <v>0</v>
      </c>
      <c r="I91" s="1131">
        <v>20250000</v>
      </c>
      <c r="J91" s="1132">
        <f>SUM(J92:J93)</f>
        <v>20250</v>
      </c>
      <c r="K91" s="1132">
        <f t="shared" ref="K91:L91" si="27">SUM(K92:K93)</f>
        <v>0</v>
      </c>
      <c r="L91" s="1498">
        <f t="shared" si="27"/>
        <v>20250</v>
      </c>
      <c r="M91" s="1136">
        <f t="shared" si="20"/>
        <v>20250</v>
      </c>
      <c r="N91" s="1006"/>
    </row>
    <row r="92" spans="1:14" s="1130" customFormat="1" ht="15" customHeight="1" x14ac:dyDescent="0.2">
      <c r="A92" s="1497" t="s">
        <v>1880</v>
      </c>
      <c r="B92" s="728" t="s">
        <v>1881</v>
      </c>
      <c r="C92" s="1131">
        <v>0</v>
      </c>
      <c r="D92" s="1131">
        <v>0</v>
      </c>
      <c r="E92" s="1131">
        <v>0</v>
      </c>
      <c r="F92" s="1131">
        <v>0</v>
      </c>
      <c r="G92" s="1131">
        <v>0</v>
      </c>
      <c r="H92" s="1131">
        <v>0</v>
      </c>
      <c r="I92" s="1131">
        <v>4950000</v>
      </c>
      <c r="J92" s="1132">
        <v>4950</v>
      </c>
      <c r="K92" s="1132"/>
      <c r="L92" s="1498">
        <f t="shared" si="21"/>
        <v>4950</v>
      </c>
      <c r="M92" s="1136">
        <f t="shared" si="20"/>
        <v>4950</v>
      </c>
      <c r="N92" s="1006"/>
    </row>
    <row r="93" spans="1:14" s="1130" customFormat="1" ht="15" customHeight="1" x14ac:dyDescent="0.2">
      <c r="A93" s="1497" t="s">
        <v>1882</v>
      </c>
      <c r="B93" s="728" t="s">
        <v>1883</v>
      </c>
      <c r="C93" s="1131">
        <v>0</v>
      </c>
      <c r="D93" s="1131">
        <v>0</v>
      </c>
      <c r="E93" s="1131">
        <v>0</v>
      </c>
      <c r="F93" s="1131">
        <v>0</v>
      </c>
      <c r="G93" s="1131">
        <v>0</v>
      </c>
      <c r="H93" s="1131">
        <v>0</v>
      </c>
      <c r="I93" s="1131">
        <v>15300000</v>
      </c>
      <c r="J93" s="1132">
        <v>15300</v>
      </c>
      <c r="K93" s="1132"/>
      <c r="L93" s="1498">
        <f t="shared" si="21"/>
        <v>15300</v>
      </c>
      <c r="M93" s="1136">
        <f t="shared" si="20"/>
        <v>15300</v>
      </c>
      <c r="N93" s="1006"/>
    </row>
    <row r="94" spans="1:14" s="1130" customFormat="1" ht="30" customHeight="1" x14ac:dyDescent="0.2">
      <c r="A94" s="1497" t="s">
        <v>1884</v>
      </c>
      <c r="B94" s="728" t="s">
        <v>1885</v>
      </c>
      <c r="C94" s="1131">
        <v>500000000</v>
      </c>
      <c r="D94" s="1131">
        <v>1071328000</v>
      </c>
      <c r="E94" s="1131">
        <v>477025740</v>
      </c>
      <c r="F94" s="1131">
        <v>509692301</v>
      </c>
      <c r="G94" s="1131">
        <v>0</v>
      </c>
      <c r="H94" s="1131">
        <v>0</v>
      </c>
      <c r="I94" s="1131">
        <v>509692301</v>
      </c>
      <c r="J94" s="1132">
        <v>509692</v>
      </c>
      <c r="K94" s="1132"/>
      <c r="L94" s="1498">
        <f t="shared" si="21"/>
        <v>509692</v>
      </c>
      <c r="M94" s="1136">
        <f t="shared" si="20"/>
        <v>509692</v>
      </c>
      <c r="N94" s="1006"/>
    </row>
    <row r="95" spans="1:14" s="1130" customFormat="1" ht="15" customHeight="1" x14ac:dyDescent="0.2">
      <c r="A95" s="1497" t="s">
        <v>1886</v>
      </c>
      <c r="B95" s="728" t="s">
        <v>1887</v>
      </c>
      <c r="C95" s="1131">
        <v>0</v>
      </c>
      <c r="D95" s="1131">
        <v>0</v>
      </c>
      <c r="E95" s="1131">
        <v>0</v>
      </c>
      <c r="F95" s="1131">
        <v>0</v>
      </c>
      <c r="G95" s="1131">
        <v>0</v>
      </c>
      <c r="H95" s="1131">
        <v>0</v>
      </c>
      <c r="I95" s="1131">
        <v>509692301</v>
      </c>
      <c r="J95" s="1132">
        <v>509692</v>
      </c>
      <c r="K95" s="1132"/>
      <c r="L95" s="1498">
        <f t="shared" si="21"/>
        <v>509692</v>
      </c>
      <c r="M95" s="1136">
        <f t="shared" si="20"/>
        <v>509692</v>
      </c>
      <c r="N95" s="1006"/>
    </row>
    <row r="96" spans="1:14" s="1130" customFormat="1" ht="15" customHeight="1" x14ac:dyDescent="0.2">
      <c r="A96" s="1497" t="s">
        <v>1888</v>
      </c>
      <c r="B96" s="728" t="s">
        <v>1889</v>
      </c>
      <c r="C96" s="1131">
        <v>862235000</v>
      </c>
      <c r="D96" s="1131">
        <v>2065185000</v>
      </c>
      <c r="E96" s="1131">
        <v>579108751</v>
      </c>
      <c r="F96" s="1131">
        <v>816278269</v>
      </c>
      <c r="G96" s="1131">
        <v>116710000</v>
      </c>
      <c r="H96" s="1131">
        <v>0</v>
      </c>
      <c r="I96" s="1131">
        <v>816278269</v>
      </c>
      <c r="J96" s="1132">
        <f>SUM(J97:J102)</f>
        <v>816278</v>
      </c>
      <c r="K96" s="1132">
        <f t="shared" ref="K96:L96" si="28">SUM(K97:K102)</f>
        <v>0</v>
      </c>
      <c r="L96" s="1498">
        <f t="shared" si="28"/>
        <v>816278</v>
      </c>
      <c r="M96" s="1136">
        <f t="shared" si="20"/>
        <v>816278</v>
      </c>
      <c r="N96" s="1006"/>
    </row>
    <row r="97" spans="1:14" s="1130" customFormat="1" ht="15" customHeight="1" x14ac:dyDescent="0.2">
      <c r="A97" s="1497" t="s">
        <v>1890</v>
      </c>
      <c r="B97" s="728" t="s">
        <v>1891</v>
      </c>
      <c r="C97" s="1131">
        <v>0</v>
      </c>
      <c r="D97" s="1131">
        <v>0</v>
      </c>
      <c r="E97" s="1131">
        <v>0</v>
      </c>
      <c r="F97" s="1131">
        <v>0</v>
      </c>
      <c r="G97" s="1131">
        <v>0</v>
      </c>
      <c r="H97" s="1131">
        <v>0</v>
      </c>
      <c r="I97" s="1131">
        <v>11925000</v>
      </c>
      <c r="J97" s="1132">
        <v>11924</v>
      </c>
      <c r="K97" s="1132"/>
      <c r="L97" s="1498">
        <f t="shared" si="21"/>
        <v>11924</v>
      </c>
      <c r="M97" s="1136">
        <f t="shared" si="20"/>
        <v>11924</v>
      </c>
      <c r="N97" s="1006"/>
    </row>
    <row r="98" spans="1:14" s="1130" customFormat="1" ht="15" customHeight="1" x14ac:dyDescent="0.2">
      <c r="A98" s="1497" t="s">
        <v>1892</v>
      </c>
      <c r="B98" s="728" t="s">
        <v>1893</v>
      </c>
      <c r="C98" s="1131">
        <v>0</v>
      </c>
      <c r="D98" s="1131">
        <v>0</v>
      </c>
      <c r="E98" s="1131">
        <v>0</v>
      </c>
      <c r="F98" s="1131">
        <v>0</v>
      </c>
      <c r="G98" s="1131">
        <v>0</v>
      </c>
      <c r="H98" s="1131">
        <v>0</v>
      </c>
      <c r="I98" s="1131">
        <v>902208</v>
      </c>
      <c r="J98" s="1132">
        <v>902</v>
      </c>
      <c r="K98" s="1132"/>
      <c r="L98" s="1498">
        <f t="shared" si="21"/>
        <v>902</v>
      </c>
      <c r="M98" s="1136">
        <f t="shared" si="20"/>
        <v>902</v>
      </c>
      <c r="N98" s="1006"/>
    </row>
    <row r="99" spans="1:14" s="1130" customFormat="1" ht="15" customHeight="1" x14ac:dyDescent="0.2">
      <c r="A99" s="1497" t="s">
        <v>1894</v>
      </c>
      <c r="B99" s="728" t="s">
        <v>1895</v>
      </c>
      <c r="C99" s="1131">
        <v>0</v>
      </c>
      <c r="D99" s="1131">
        <v>0</v>
      </c>
      <c r="E99" s="1131">
        <v>0</v>
      </c>
      <c r="F99" s="1131">
        <v>0</v>
      </c>
      <c r="G99" s="1131">
        <v>0</v>
      </c>
      <c r="H99" s="1131">
        <v>0</v>
      </c>
      <c r="I99" s="1131">
        <v>56805820</v>
      </c>
      <c r="J99" s="1132">
        <v>56806</v>
      </c>
      <c r="K99" s="1132"/>
      <c r="L99" s="1498">
        <f t="shared" si="21"/>
        <v>56806</v>
      </c>
      <c r="M99" s="1136">
        <f t="shared" si="20"/>
        <v>56806</v>
      </c>
      <c r="N99" s="1006"/>
    </row>
    <row r="100" spans="1:14" s="1130" customFormat="1" ht="15" customHeight="1" x14ac:dyDescent="0.2">
      <c r="A100" s="1497" t="s">
        <v>1896</v>
      </c>
      <c r="B100" s="728" t="s">
        <v>1897</v>
      </c>
      <c r="C100" s="1131">
        <v>0</v>
      </c>
      <c r="D100" s="1131">
        <v>0</v>
      </c>
      <c r="E100" s="1131">
        <v>0</v>
      </c>
      <c r="F100" s="1131">
        <v>0</v>
      </c>
      <c r="G100" s="1131">
        <v>0</v>
      </c>
      <c r="H100" s="1131">
        <v>0</v>
      </c>
      <c r="I100" s="1131">
        <v>236654175</v>
      </c>
      <c r="J100" s="1132">
        <v>236654</v>
      </c>
      <c r="K100" s="1132"/>
      <c r="L100" s="1498">
        <f t="shared" si="21"/>
        <v>236654</v>
      </c>
      <c r="M100" s="1136">
        <f t="shared" si="20"/>
        <v>236654</v>
      </c>
      <c r="N100" s="1006"/>
    </row>
    <row r="101" spans="1:14" s="1130" customFormat="1" ht="15" customHeight="1" x14ac:dyDescent="0.2">
      <c r="A101" s="1497" t="s">
        <v>1898</v>
      </c>
      <c r="B101" s="728" t="s">
        <v>1899</v>
      </c>
      <c r="C101" s="1131">
        <v>0</v>
      </c>
      <c r="D101" s="1131">
        <v>0</v>
      </c>
      <c r="E101" s="1131">
        <v>0</v>
      </c>
      <c r="F101" s="1131">
        <v>0</v>
      </c>
      <c r="G101" s="1131">
        <v>0</v>
      </c>
      <c r="H101" s="1131">
        <v>0</v>
      </c>
      <c r="I101" s="1131">
        <v>46085500</v>
      </c>
      <c r="J101" s="1132">
        <v>46086</v>
      </c>
      <c r="K101" s="1132"/>
      <c r="L101" s="1498">
        <f t="shared" si="21"/>
        <v>46086</v>
      </c>
      <c r="M101" s="1136">
        <f t="shared" si="20"/>
        <v>46086</v>
      </c>
      <c r="N101" s="1006"/>
    </row>
    <row r="102" spans="1:14" s="1130" customFormat="1" ht="15" customHeight="1" x14ac:dyDescent="0.2">
      <c r="A102" s="1497" t="s">
        <v>1900</v>
      </c>
      <c r="B102" s="728" t="s">
        <v>1901</v>
      </c>
      <c r="C102" s="1131">
        <v>0</v>
      </c>
      <c r="D102" s="1131">
        <v>0</v>
      </c>
      <c r="E102" s="1131">
        <v>0</v>
      </c>
      <c r="F102" s="1131">
        <v>0</v>
      </c>
      <c r="G102" s="1131">
        <v>0</v>
      </c>
      <c r="H102" s="1131">
        <v>0</v>
      </c>
      <c r="I102" s="1131">
        <v>463905566</v>
      </c>
      <c r="J102" s="1132">
        <v>463906</v>
      </c>
      <c r="K102" s="1132"/>
      <c r="L102" s="1498">
        <f t="shared" si="21"/>
        <v>463906</v>
      </c>
      <c r="M102" s="1136">
        <f t="shared" si="20"/>
        <v>463906</v>
      </c>
      <c r="N102" s="1006"/>
    </row>
    <row r="103" spans="1:14" s="1130" customFormat="1" ht="30" customHeight="1" thickBot="1" x14ac:dyDescent="0.25">
      <c r="A103" s="1512" t="s">
        <v>1902</v>
      </c>
      <c r="B103" s="1513" t="s">
        <v>1903</v>
      </c>
      <c r="C103" s="1514">
        <v>1377535000</v>
      </c>
      <c r="D103" s="1514">
        <v>3382646000</v>
      </c>
      <c r="E103" s="1514">
        <v>1056134491</v>
      </c>
      <c r="F103" s="1514">
        <v>1346220570</v>
      </c>
      <c r="G103" s="1514">
        <v>161647080</v>
      </c>
      <c r="H103" s="1514">
        <v>0</v>
      </c>
      <c r="I103" s="1514">
        <v>1346220570</v>
      </c>
      <c r="J103" s="1515">
        <f>SUM(J91+J94+J96)</f>
        <v>1346220</v>
      </c>
      <c r="K103" s="1515">
        <f t="shared" ref="K103:L103" si="29">SUM(K91+K94+K96)</f>
        <v>0</v>
      </c>
      <c r="L103" s="1516">
        <f t="shared" si="29"/>
        <v>1346220</v>
      </c>
      <c r="M103" s="1136">
        <f t="shared" si="20"/>
        <v>1346220</v>
      </c>
      <c r="N103" s="1006"/>
    </row>
    <row r="104" spans="1:14" s="1130" customFormat="1" ht="15" customHeight="1" thickBot="1" x14ac:dyDescent="0.25">
      <c r="A104" s="992" t="s">
        <v>1904</v>
      </c>
      <c r="B104" s="1517" t="s">
        <v>1905</v>
      </c>
      <c r="C104" s="1518">
        <v>21372353216</v>
      </c>
      <c r="D104" s="1518">
        <v>33976695320</v>
      </c>
      <c r="E104" s="1518">
        <v>2253834790</v>
      </c>
      <c r="F104" s="1518">
        <v>20955633844</v>
      </c>
      <c r="G104" s="1518">
        <v>17426028556</v>
      </c>
      <c r="H104" s="1518">
        <v>49389387</v>
      </c>
      <c r="I104" s="1518">
        <v>20282477798</v>
      </c>
      <c r="J104" s="1519">
        <f>SUM(J17+J18+J50+J62+J79+J86+J90+J103)</f>
        <v>20282478</v>
      </c>
      <c r="K104" s="1519">
        <f t="shared" ref="K104:L104" si="30">SUM(K17+K18+K50+K62+K79+K86+K90+K103)</f>
        <v>0</v>
      </c>
      <c r="L104" s="1520">
        <f t="shared" si="30"/>
        <v>20282478</v>
      </c>
      <c r="M104" s="1136">
        <f t="shared" si="20"/>
        <v>20282478</v>
      </c>
      <c r="N104" s="1006"/>
    </row>
    <row r="105" spans="1:14" s="1130" customFormat="1" x14ac:dyDescent="0.2">
      <c r="J105" s="1136"/>
      <c r="K105" s="1136"/>
      <c r="L105" s="1136"/>
      <c r="N105" s="1006"/>
    </row>
    <row r="106" spans="1:14" s="1130" customFormat="1" x14ac:dyDescent="0.2">
      <c r="J106" s="1136"/>
      <c r="K106" s="1136"/>
      <c r="L106" s="1136"/>
      <c r="N106" s="1006"/>
    </row>
    <row r="107" spans="1:14" s="1130" customFormat="1" x14ac:dyDescent="0.2">
      <c r="J107" s="1136"/>
      <c r="K107" s="1136"/>
      <c r="L107" s="1136"/>
      <c r="N107" s="1006"/>
    </row>
    <row r="108" spans="1:14" s="1130" customFormat="1" x14ac:dyDescent="0.2">
      <c r="J108" s="1136"/>
      <c r="K108" s="1136"/>
      <c r="L108" s="1136"/>
      <c r="N108" s="1006"/>
    </row>
    <row r="109" spans="1:14" s="1130" customFormat="1" x14ac:dyDescent="0.2">
      <c r="J109" s="1136"/>
      <c r="K109" s="1136"/>
      <c r="L109" s="1136"/>
      <c r="N109" s="1006"/>
    </row>
    <row r="110" spans="1:14" s="1130" customFormat="1" x14ac:dyDescent="0.2">
      <c r="J110" s="1136"/>
      <c r="K110" s="1136"/>
      <c r="L110" s="1136"/>
      <c r="N110" s="1006"/>
    </row>
    <row r="111" spans="1:14" s="1130" customFormat="1" x14ac:dyDescent="0.2">
      <c r="J111" s="1136"/>
      <c r="K111" s="1136"/>
      <c r="L111" s="1136"/>
      <c r="N111" s="1006"/>
    </row>
    <row r="112" spans="1:14" s="1130" customFormat="1" x14ac:dyDescent="0.2">
      <c r="J112" s="1136"/>
      <c r="K112" s="1136"/>
      <c r="L112" s="1136"/>
      <c r="N112" s="1006"/>
    </row>
    <row r="113" spans="10:14" s="1130" customFormat="1" x14ac:dyDescent="0.2">
      <c r="J113" s="1136"/>
      <c r="K113" s="1136"/>
      <c r="L113" s="1136"/>
      <c r="N113" s="1006"/>
    </row>
    <row r="114" spans="10:14" s="1130" customFormat="1" x14ac:dyDescent="0.2">
      <c r="J114" s="1136"/>
      <c r="K114" s="1136"/>
      <c r="L114" s="1136"/>
      <c r="N114" s="1006"/>
    </row>
    <row r="115" spans="10:14" s="1130" customFormat="1" x14ac:dyDescent="0.2">
      <c r="J115" s="1136"/>
      <c r="K115" s="1136"/>
      <c r="L115" s="1136"/>
      <c r="N115" s="1006"/>
    </row>
    <row r="116" spans="10:14" s="1130" customFormat="1" x14ac:dyDescent="0.2">
      <c r="J116" s="1136"/>
      <c r="K116" s="1136"/>
      <c r="L116" s="1136"/>
      <c r="N116" s="1006"/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70" fitToWidth="0" fitToHeight="0" orientation="portrait" r:id="rId1"/>
  <headerFooter>
    <oddHeader>&amp;C&amp;"Times New Roman,Félkövér"Önkormányzat 2018. évi összevont (konszolidált) beszámoló- költségvetési kiadások&amp;R&amp;"Times New Roman,Félkövér"rendelet
2. melléklete
e Ft-ban</oddHeader>
    <oddFooter>&amp;R&amp;P</oddFooter>
  </headerFooter>
  <rowBreaks count="1" manualBreakCount="1">
    <brk id="67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zoomScaleNormal="100" workbookViewId="0">
      <selection activeCell="H2" sqref="H2:H7"/>
    </sheetView>
  </sheetViews>
  <sheetFormatPr defaultRowHeight="12.75" x14ac:dyDescent="0.2"/>
  <cols>
    <col min="1" max="1" width="8.140625" customWidth="1"/>
    <col min="2" max="2" width="67.5703125" customWidth="1"/>
    <col min="3" max="6" width="32.85546875" hidden="1" customWidth="1"/>
    <col min="7" max="7" width="27.5703125" hidden="1" customWidth="1"/>
    <col min="8" max="10" width="15.7109375" style="1142" customWidth="1"/>
    <col min="11" max="11" width="11" hidden="1" customWidth="1"/>
    <col min="12" max="13" width="0" hidden="1" customWidth="1"/>
    <col min="257" max="257" width="8.140625" customWidth="1"/>
    <col min="258" max="258" width="41" customWidth="1"/>
    <col min="259" max="263" width="0" hidden="1" customWidth="1"/>
    <col min="264" max="264" width="17.140625" customWidth="1"/>
    <col min="265" max="265" width="12.28515625" bestFit="1" customWidth="1"/>
    <col min="266" max="266" width="17" bestFit="1" customWidth="1"/>
    <col min="513" max="513" width="8.140625" customWidth="1"/>
    <col min="514" max="514" width="41" customWidth="1"/>
    <col min="515" max="519" width="0" hidden="1" customWidth="1"/>
    <col min="520" max="520" width="17.140625" customWidth="1"/>
    <col min="521" max="521" width="12.28515625" bestFit="1" customWidth="1"/>
    <col min="522" max="522" width="17" bestFit="1" customWidth="1"/>
    <col min="769" max="769" width="8.140625" customWidth="1"/>
    <col min="770" max="770" width="41" customWidth="1"/>
    <col min="771" max="775" width="0" hidden="1" customWidth="1"/>
    <col min="776" max="776" width="17.140625" customWidth="1"/>
    <col min="777" max="777" width="12.28515625" bestFit="1" customWidth="1"/>
    <col min="778" max="778" width="17" bestFit="1" customWidth="1"/>
    <col min="1025" max="1025" width="8.140625" customWidth="1"/>
    <col min="1026" max="1026" width="41" customWidth="1"/>
    <col min="1027" max="1031" width="0" hidden="1" customWidth="1"/>
    <col min="1032" max="1032" width="17.140625" customWidth="1"/>
    <col min="1033" max="1033" width="12.28515625" bestFit="1" customWidth="1"/>
    <col min="1034" max="1034" width="17" bestFit="1" customWidth="1"/>
    <col min="1281" max="1281" width="8.140625" customWidth="1"/>
    <col min="1282" max="1282" width="41" customWidth="1"/>
    <col min="1283" max="1287" width="0" hidden="1" customWidth="1"/>
    <col min="1288" max="1288" width="17.140625" customWidth="1"/>
    <col min="1289" max="1289" width="12.28515625" bestFit="1" customWidth="1"/>
    <col min="1290" max="1290" width="17" bestFit="1" customWidth="1"/>
    <col min="1537" max="1537" width="8.140625" customWidth="1"/>
    <col min="1538" max="1538" width="41" customWidth="1"/>
    <col min="1539" max="1543" width="0" hidden="1" customWidth="1"/>
    <col min="1544" max="1544" width="17.140625" customWidth="1"/>
    <col min="1545" max="1545" width="12.28515625" bestFit="1" customWidth="1"/>
    <col min="1546" max="1546" width="17" bestFit="1" customWidth="1"/>
    <col min="1793" max="1793" width="8.140625" customWidth="1"/>
    <col min="1794" max="1794" width="41" customWidth="1"/>
    <col min="1795" max="1799" width="0" hidden="1" customWidth="1"/>
    <col min="1800" max="1800" width="17.140625" customWidth="1"/>
    <col min="1801" max="1801" width="12.28515625" bestFit="1" customWidth="1"/>
    <col min="1802" max="1802" width="17" bestFit="1" customWidth="1"/>
    <col min="2049" max="2049" width="8.140625" customWidth="1"/>
    <col min="2050" max="2050" width="41" customWidth="1"/>
    <col min="2051" max="2055" width="0" hidden="1" customWidth="1"/>
    <col min="2056" max="2056" width="17.140625" customWidth="1"/>
    <col min="2057" max="2057" width="12.28515625" bestFit="1" customWidth="1"/>
    <col min="2058" max="2058" width="17" bestFit="1" customWidth="1"/>
    <col min="2305" max="2305" width="8.140625" customWidth="1"/>
    <col min="2306" max="2306" width="41" customWidth="1"/>
    <col min="2307" max="2311" width="0" hidden="1" customWidth="1"/>
    <col min="2312" max="2312" width="17.140625" customWidth="1"/>
    <col min="2313" max="2313" width="12.28515625" bestFit="1" customWidth="1"/>
    <col min="2314" max="2314" width="17" bestFit="1" customWidth="1"/>
    <col min="2561" max="2561" width="8.140625" customWidth="1"/>
    <col min="2562" max="2562" width="41" customWidth="1"/>
    <col min="2563" max="2567" width="0" hidden="1" customWidth="1"/>
    <col min="2568" max="2568" width="17.140625" customWidth="1"/>
    <col min="2569" max="2569" width="12.28515625" bestFit="1" customWidth="1"/>
    <col min="2570" max="2570" width="17" bestFit="1" customWidth="1"/>
    <col min="2817" max="2817" width="8.140625" customWidth="1"/>
    <col min="2818" max="2818" width="41" customWidth="1"/>
    <col min="2819" max="2823" width="0" hidden="1" customWidth="1"/>
    <col min="2824" max="2824" width="17.140625" customWidth="1"/>
    <col min="2825" max="2825" width="12.28515625" bestFit="1" customWidth="1"/>
    <col min="2826" max="2826" width="17" bestFit="1" customWidth="1"/>
    <col min="3073" max="3073" width="8.140625" customWidth="1"/>
    <col min="3074" max="3074" width="41" customWidth="1"/>
    <col min="3075" max="3079" width="0" hidden="1" customWidth="1"/>
    <col min="3080" max="3080" width="17.140625" customWidth="1"/>
    <col min="3081" max="3081" width="12.28515625" bestFit="1" customWidth="1"/>
    <col min="3082" max="3082" width="17" bestFit="1" customWidth="1"/>
    <col min="3329" max="3329" width="8.140625" customWidth="1"/>
    <col min="3330" max="3330" width="41" customWidth="1"/>
    <col min="3331" max="3335" width="0" hidden="1" customWidth="1"/>
    <col min="3336" max="3336" width="17.140625" customWidth="1"/>
    <col min="3337" max="3337" width="12.28515625" bestFit="1" customWidth="1"/>
    <col min="3338" max="3338" width="17" bestFit="1" customWidth="1"/>
    <col min="3585" max="3585" width="8.140625" customWidth="1"/>
    <col min="3586" max="3586" width="41" customWidth="1"/>
    <col min="3587" max="3591" width="0" hidden="1" customWidth="1"/>
    <col min="3592" max="3592" width="17.140625" customWidth="1"/>
    <col min="3593" max="3593" width="12.28515625" bestFit="1" customWidth="1"/>
    <col min="3594" max="3594" width="17" bestFit="1" customWidth="1"/>
    <col min="3841" max="3841" width="8.140625" customWidth="1"/>
    <col min="3842" max="3842" width="41" customWidth="1"/>
    <col min="3843" max="3847" width="0" hidden="1" customWidth="1"/>
    <col min="3848" max="3848" width="17.140625" customWidth="1"/>
    <col min="3849" max="3849" width="12.28515625" bestFit="1" customWidth="1"/>
    <col min="3850" max="3850" width="17" bestFit="1" customWidth="1"/>
    <col min="4097" max="4097" width="8.140625" customWidth="1"/>
    <col min="4098" max="4098" width="41" customWidth="1"/>
    <col min="4099" max="4103" width="0" hidden="1" customWidth="1"/>
    <col min="4104" max="4104" width="17.140625" customWidth="1"/>
    <col min="4105" max="4105" width="12.28515625" bestFit="1" customWidth="1"/>
    <col min="4106" max="4106" width="17" bestFit="1" customWidth="1"/>
    <col min="4353" max="4353" width="8.140625" customWidth="1"/>
    <col min="4354" max="4354" width="41" customWidth="1"/>
    <col min="4355" max="4359" width="0" hidden="1" customWidth="1"/>
    <col min="4360" max="4360" width="17.140625" customWidth="1"/>
    <col min="4361" max="4361" width="12.28515625" bestFit="1" customWidth="1"/>
    <col min="4362" max="4362" width="17" bestFit="1" customWidth="1"/>
    <col min="4609" max="4609" width="8.140625" customWidth="1"/>
    <col min="4610" max="4610" width="41" customWidth="1"/>
    <col min="4611" max="4615" width="0" hidden="1" customWidth="1"/>
    <col min="4616" max="4616" width="17.140625" customWidth="1"/>
    <col min="4617" max="4617" width="12.28515625" bestFit="1" customWidth="1"/>
    <col min="4618" max="4618" width="17" bestFit="1" customWidth="1"/>
    <col min="4865" max="4865" width="8.140625" customWidth="1"/>
    <col min="4866" max="4866" width="41" customWidth="1"/>
    <col min="4867" max="4871" width="0" hidden="1" customWidth="1"/>
    <col min="4872" max="4872" width="17.140625" customWidth="1"/>
    <col min="4873" max="4873" width="12.28515625" bestFit="1" customWidth="1"/>
    <col min="4874" max="4874" width="17" bestFit="1" customWidth="1"/>
    <col min="5121" max="5121" width="8.140625" customWidth="1"/>
    <col min="5122" max="5122" width="41" customWidth="1"/>
    <col min="5123" max="5127" width="0" hidden="1" customWidth="1"/>
    <col min="5128" max="5128" width="17.140625" customWidth="1"/>
    <col min="5129" max="5129" width="12.28515625" bestFit="1" customWidth="1"/>
    <col min="5130" max="5130" width="17" bestFit="1" customWidth="1"/>
    <col min="5377" max="5377" width="8.140625" customWidth="1"/>
    <col min="5378" max="5378" width="41" customWidth="1"/>
    <col min="5379" max="5383" width="0" hidden="1" customWidth="1"/>
    <col min="5384" max="5384" width="17.140625" customWidth="1"/>
    <col min="5385" max="5385" width="12.28515625" bestFit="1" customWidth="1"/>
    <col min="5386" max="5386" width="17" bestFit="1" customWidth="1"/>
    <col min="5633" max="5633" width="8.140625" customWidth="1"/>
    <col min="5634" max="5634" width="41" customWidth="1"/>
    <col min="5635" max="5639" width="0" hidden="1" customWidth="1"/>
    <col min="5640" max="5640" width="17.140625" customWidth="1"/>
    <col min="5641" max="5641" width="12.28515625" bestFit="1" customWidth="1"/>
    <col min="5642" max="5642" width="17" bestFit="1" customWidth="1"/>
    <col min="5889" max="5889" width="8.140625" customWidth="1"/>
    <col min="5890" max="5890" width="41" customWidth="1"/>
    <col min="5891" max="5895" width="0" hidden="1" customWidth="1"/>
    <col min="5896" max="5896" width="17.140625" customWidth="1"/>
    <col min="5897" max="5897" width="12.28515625" bestFit="1" customWidth="1"/>
    <col min="5898" max="5898" width="17" bestFit="1" customWidth="1"/>
    <col min="6145" max="6145" width="8.140625" customWidth="1"/>
    <col min="6146" max="6146" width="41" customWidth="1"/>
    <col min="6147" max="6151" width="0" hidden="1" customWidth="1"/>
    <col min="6152" max="6152" width="17.140625" customWidth="1"/>
    <col min="6153" max="6153" width="12.28515625" bestFit="1" customWidth="1"/>
    <col min="6154" max="6154" width="17" bestFit="1" customWidth="1"/>
    <col min="6401" max="6401" width="8.140625" customWidth="1"/>
    <col min="6402" max="6402" width="41" customWidth="1"/>
    <col min="6403" max="6407" width="0" hidden="1" customWidth="1"/>
    <col min="6408" max="6408" width="17.140625" customWidth="1"/>
    <col min="6409" max="6409" width="12.28515625" bestFit="1" customWidth="1"/>
    <col min="6410" max="6410" width="17" bestFit="1" customWidth="1"/>
    <col min="6657" max="6657" width="8.140625" customWidth="1"/>
    <col min="6658" max="6658" width="41" customWidth="1"/>
    <col min="6659" max="6663" width="0" hidden="1" customWidth="1"/>
    <col min="6664" max="6664" width="17.140625" customWidth="1"/>
    <col min="6665" max="6665" width="12.28515625" bestFit="1" customWidth="1"/>
    <col min="6666" max="6666" width="17" bestFit="1" customWidth="1"/>
    <col min="6913" max="6913" width="8.140625" customWidth="1"/>
    <col min="6914" max="6914" width="41" customWidth="1"/>
    <col min="6915" max="6919" width="0" hidden="1" customWidth="1"/>
    <col min="6920" max="6920" width="17.140625" customWidth="1"/>
    <col min="6921" max="6921" width="12.28515625" bestFit="1" customWidth="1"/>
    <col min="6922" max="6922" width="17" bestFit="1" customWidth="1"/>
    <col min="7169" max="7169" width="8.140625" customWidth="1"/>
    <col min="7170" max="7170" width="41" customWidth="1"/>
    <col min="7171" max="7175" width="0" hidden="1" customWidth="1"/>
    <col min="7176" max="7176" width="17.140625" customWidth="1"/>
    <col min="7177" max="7177" width="12.28515625" bestFit="1" customWidth="1"/>
    <col min="7178" max="7178" width="17" bestFit="1" customWidth="1"/>
    <col min="7425" max="7425" width="8.140625" customWidth="1"/>
    <col min="7426" max="7426" width="41" customWidth="1"/>
    <col min="7427" max="7431" width="0" hidden="1" customWidth="1"/>
    <col min="7432" max="7432" width="17.140625" customWidth="1"/>
    <col min="7433" max="7433" width="12.28515625" bestFit="1" customWidth="1"/>
    <col min="7434" max="7434" width="17" bestFit="1" customWidth="1"/>
    <col min="7681" max="7681" width="8.140625" customWidth="1"/>
    <col min="7682" max="7682" width="41" customWidth="1"/>
    <col min="7683" max="7687" width="0" hidden="1" customWidth="1"/>
    <col min="7688" max="7688" width="17.140625" customWidth="1"/>
    <col min="7689" max="7689" width="12.28515625" bestFit="1" customWidth="1"/>
    <col min="7690" max="7690" width="17" bestFit="1" customWidth="1"/>
    <col min="7937" max="7937" width="8.140625" customWidth="1"/>
    <col min="7938" max="7938" width="41" customWidth="1"/>
    <col min="7939" max="7943" width="0" hidden="1" customWidth="1"/>
    <col min="7944" max="7944" width="17.140625" customWidth="1"/>
    <col min="7945" max="7945" width="12.28515625" bestFit="1" customWidth="1"/>
    <col min="7946" max="7946" width="17" bestFit="1" customWidth="1"/>
    <col min="8193" max="8193" width="8.140625" customWidth="1"/>
    <col min="8194" max="8194" width="41" customWidth="1"/>
    <col min="8195" max="8199" width="0" hidden="1" customWidth="1"/>
    <col min="8200" max="8200" width="17.140625" customWidth="1"/>
    <col min="8201" max="8201" width="12.28515625" bestFit="1" customWidth="1"/>
    <col min="8202" max="8202" width="17" bestFit="1" customWidth="1"/>
    <col min="8449" max="8449" width="8.140625" customWidth="1"/>
    <col min="8450" max="8450" width="41" customWidth="1"/>
    <col min="8451" max="8455" width="0" hidden="1" customWidth="1"/>
    <col min="8456" max="8456" width="17.140625" customWidth="1"/>
    <col min="8457" max="8457" width="12.28515625" bestFit="1" customWidth="1"/>
    <col min="8458" max="8458" width="17" bestFit="1" customWidth="1"/>
    <col min="8705" max="8705" width="8.140625" customWidth="1"/>
    <col min="8706" max="8706" width="41" customWidth="1"/>
    <col min="8707" max="8711" width="0" hidden="1" customWidth="1"/>
    <col min="8712" max="8712" width="17.140625" customWidth="1"/>
    <col min="8713" max="8713" width="12.28515625" bestFit="1" customWidth="1"/>
    <col min="8714" max="8714" width="17" bestFit="1" customWidth="1"/>
    <col min="8961" max="8961" width="8.140625" customWidth="1"/>
    <col min="8962" max="8962" width="41" customWidth="1"/>
    <col min="8963" max="8967" width="0" hidden="1" customWidth="1"/>
    <col min="8968" max="8968" width="17.140625" customWidth="1"/>
    <col min="8969" max="8969" width="12.28515625" bestFit="1" customWidth="1"/>
    <col min="8970" max="8970" width="17" bestFit="1" customWidth="1"/>
    <col min="9217" max="9217" width="8.140625" customWidth="1"/>
    <col min="9218" max="9218" width="41" customWidth="1"/>
    <col min="9219" max="9223" width="0" hidden="1" customWidth="1"/>
    <col min="9224" max="9224" width="17.140625" customWidth="1"/>
    <col min="9225" max="9225" width="12.28515625" bestFit="1" customWidth="1"/>
    <col min="9226" max="9226" width="17" bestFit="1" customWidth="1"/>
    <col min="9473" max="9473" width="8.140625" customWidth="1"/>
    <col min="9474" max="9474" width="41" customWidth="1"/>
    <col min="9475" max="9479" width="0" hidden="1" customWidth="1"/>
    <col min="9480" max="9480" width="17.140625" customWidth="1"/>
    <col min="9481" max="9481" width="12.28515625" bestFit="1" customWidth="1"/>
    <col min="9482" max="9482" width="17" bestFit="1" customWidth="1"/>
    <col min="9729" max="9729" width="8.140625" customWidth="1"/>
    <col min="9730" max="9730" width="41" customWidth="1"/>
    <col min="9731" max="9735" width="0" hidden="1" customWidth="1"/>
    <col min="9736" max="9736" width="17.140625" customWidth="1"/>
    <col min="9737" max="9737" width="12.28515625" bestFit="1" customWidth="1"/>
    <col min="9738" max="9738" width="17" bestFit="1" customWidth="1"/>
    <col min="9985" max="9985" width="8.140625" customWidth="1"/>
    <col min="9986" max="9986" width="41" customWidth="1"/>
    <col min="9987" max="9991" width="0" hidden="1" customWidth="1"/>
    <col min="9992" max="9992" width="17.140625" customWidth="1"/>
    <col min="9993" max="9993" width="12.28515625" bestFit="1" customWidth="1"/>
    <col min="9994" max="9994" width="17" bestFit="1" customWidth="1"/>
    <col min="10241" max="10241" width="8.140625" customWidth="1"/>
    <col min="10242" max="10242" width="41" customWidth="1"/>
    <col min="10243" max="10247" width="0" hidden="1" customWidth="1"/>
    <col min="10248" max="10248" width="17.140625" customWidth="1"/>
    <col min="10249" max="10249" width="12.28515625" bestFit="1" customWidth="1"/>
    <col min="10250" max="10250" width="17" bestFit="1" customWidth="1"/>
    <col min="10497" max="10497" width="8.140625" customWidth="1"/>
    <col min="10498" max="10498" width="41" customWidth="1"/>
    <col min="10499" max="10503" width="0" hidden="1" customWidth="1"/>
    <col min="10504" max="10504" width="17.140625" customWidth="1"/>
    <col min="10505" max="10505" width="12.28515625" bestFit="1" customWidth="1"/>
    <col min="10506" max="10506" width="17" bestFit="1" customWidth="1"/>
    <col min="10753" max="10753" width="8.140625" customWidth="1"/>
    <col min="10754" max="10754" width="41" customWidth="1"/>
    <col min="10755" max="10759" width="0" hidden="1" customWidth="1"/>
    <col min="10760" max="10760" width="17.140625" customWidth="1"/>
    <col min="10761" max="10761" width="12.28515625" bestFit="1" customWidth="1"/>
    <col min="10762" max="10762" width="17" bestFit="1" customWidth="1"/>
    <col min="11009" max="11009" width="8.140625" customWidth="1"/>
    <col min="11010" max="11010" width="41" customWidth="1"/>
    <col min="11011" max="11015" width="0" hidden="1" customWidth="1"/>
    <col min="11016" max="11016" width="17.140625" customWidth="1"/>
    <col min="11017" max="11017" width="12.28515625" bestFit="1" customWidth="1"/>
    <col min="11018" max="11018" width="17" bestFit="1" customWidth="1"/>
    <col min="11265" max="11265" width="8.140625" customWidth="1"/>
    <col min="11266" max="11266" width="41" customWidth="1"/>
    <col min="11267" max="11271" width="0" hidden="1" customWidth="1"/>
    <col min="11272" max="11272" width="17.140625" customWidth="1"/>
    <col min="11273" max="11273" width="12.28515625" bestFit="1" customWidth="1"/>
    <col min="11274" max="11274" width="17" bestFit="1" customWidth="1"/>
    <col min="11521" max="11521" width="8.140625" customWidth="1"/>
    <col min="11522" max="11522" width="41" customWidth="1"/>
    <col min="11523" max="11527" width="0" hidden="1" customWidth="1"/>
    <col min="11528" max="11528" width="17.140625" customWidth="1"/>
    <col min="11529" max="11529" width="12.28515625" bestFit="1" customWidth="1"/>
    <col min="11530" max="11530" width="17" bestFit="1" customWidth="1"/>
    <col min="11777" max="11777" width="8.140625" customWidth="1"/>
    <col min="11778" max="11778" width="41" customWidth="1"/>
    <col min="11779" max="11783" width="0" hidden="1" customWidth="1"/>
    <col min="11784" max="11784" width="17.140625" customWidth="1"/>
    <col min="11785" max="11785" width="12.28515625" bestFit="1" customWidth="1"/>
    <col min="11786" max="11786" width="17" bestFit="1" customWidth="1"/>
    <col min="12033" max="12033" width="8.140625" customWidth="1"/>
    <col min="12034" max="12034" width="41" customWidth="1"/>
    <col min="12035" max="12039" width="0" hidden="1" customWidth="1"/>
    <col min="12040" max="12040" width="17.140625" customWidth="1"/>
    <col min="12041" max="12041" width="12.28515625" bestFit="1" customWidth="1"/>
    <col min="12042" max="12042" width="17" bestFit="1" customWidth="1"/>
    <col min="12289" max="12289" width="8.140625" customWidth="1"/>
    <col min="12290" max="12290" width="41" customWidth="1"/>
    <col min="12291" max="12295" width="0" hidden="1" customWidth="1"/>
    <col min="12296" max="12296" width="17.140625" customWidth="1"/>
    <col min="12297" max="12297" width="12.28515625" bestFit="1" customWidth="1"/>
    <col min="12298" max="12298" width="17" bestFit="1" customWidth="1"/>
    <col min="12545" max="12545" width="8.140625" customWidth="1"/>
    <col min="12546" max="12546" width="41" customWidth="1"/>
    <col min="12547" max="12551" width="0" hidden="1" customWidth="1"/>
    <col min="12552" max="12552" width="17.140625" customWidth="1"/>
    <col min="12553" max="12553" width="12.28515625" bestFit="1" customWidth="1"/>
    <col min="12554" max="12554" width="17" bestFit="1" customWidth="1"/>
    <col min="12801" max="12801" width="8.140625" customWidth="1"/>
    <col min="12802" max="12802" width="41" customWidth="1"/>
    <col min="12803" max="12807" width="0" hidden="1" customWidth="1"/>
    <col min="12808" max="12808" width="17.140625" customWidth="1"/>
    <col min="12809" max="12809" width="12.28515625" bestFit="1" customWidth="1"/>
    <col min="12810" max="12810" width="17" bestFit="1" customWidth="1"/>
    <col min="13057" max="13057" width="8.140625" customWidth="1"/>
    <col min="13058" max="13058" width="41" customWidth="1"/>
    <col min="13059" max="13063" width="0" hidden="1" customWidth="1"/>
    <col min="13064" max="13064" width="17.140625" customWidth="1"/>
    <col min="13065" max="13065" width="12.28515625" bestFit="1" customWidth="1"/>
    <col min="13066" max="13066" width="17" bestFit="1" customWidth="1"/>
    <col min="13313" max="13313" width="8.140625" customWidth="1"/>
    <col min="13314" max="13314" width="41" customWidth="1"/>
    <col min="13315" max="13319" width="0" hidden="1" customWidth="1"/>
    <col min="13320" max="13320" width="17.140625" customWidth="1"/>
    <col min="13321" max="13321" width="12.28515625" bestFit="1" customWidth="1"/>
    <col min="13322" max="13322" width="17" bestFit="1" customWidth="1"/>
    <col min="13569" max="13569" width="8.140625" customWidth="1"/>
    <col min="13570" max="13570" width="41" customWidth="1"/>
    <col min="13571" max="13575" width="0" hidden="1" customWidth="1"/>
    <col min="13576" max="13576" width="17.140625" customWidth="1"/>
    <col min="13577" max="13577" width="12.28515625" bestFit="1" customWidth="1"/>
    <col min="13578" max="13578" width="17" bestFit="1" customWidth="1"/>
    <col min="13825" max="13825" width="8.140625" customWidth="1"/>
    <col min="13826" max="13826" width="41" customWidth="1"/>
    <col min="13827" max="13831" width="0" hidden="1" customWidth="1"/>
    <col min="13832" max="13832" width="17.140625" customWidth="1"/>
    <col min="13833" max="13833" width="12.28515625" bestFit="1" customWidth="1"/>
    <col min="13834" max="13834" width="17" bestFit="1" customWidth="1"/>
    <col min="14081" max="14081" width="8.140625" customWidth="1"/>
    <col min="14082" max="14082" width="41" customWidth="1"/>
    <col min="14083" max="14087" width="0" hidden="1" customWidth="1"/>
    <col min="14088" max="14088" width="17.140625" customWidth="1"/>
    <col min="14089" max="14089" width="12.28515625" bestFit="1" customWidth="1"/>
    <col min="14090" max="14090" width="17" bestFit="1" customWidth="1"/>
    <col min="14337" max="14337" width="8.140625" customWidth="1"/>
    <col min="14338" max="14338" width="41" customWidth="1"/>
    <col min="14339" max="14343" width="0" hidden="1" customWidth="1"/>
    <col min="14344" max="14344" width="17.140625" customWidth="1"/>
    <col min="14345" max="14345" width="12.28515625" bestFit="1" customWidth="1"/>
    <col min="14346" max="14346" width="17" bestFit="1" customWidth="1"/>
    <col min="14593" max="14593" width="8.140625" customWidth="1"/>
    <col min="14594" max="14594" width="41" customWidth="1"/>
    <col min="14595" max="14599" width="0" hidden="1" customWidth="1"/>
    <col min="14600" max="14600" width="17.140625" customWidth="1"/>
    <col min="14601" max="14601" width="12.28515625" bestFit="1" customWidth="1"/>
    <col min="14602" max="14602" width="17" bestFit="1" customWidth="1"/>
    <col min="14849" max="14849" width="8.140625" customWidth="1"/>
    <col min="14850" max="14850" width="41" customWidth="1"/>
    <col min="14851" max="14855" width="0" hidden="1" customWidth="1"/>
    <col min="14856" max="14856" width="17.140625" customWidth="1"/>
    <col min="14857" max="14857" width="12.28515625" bestFit="1" customWidth="1"/>
    <col min="14858" max="14858" width="17" bestFit="1" customWidth="1"/>
    <col min="15105" max="15105" width="8.140625" customWidth="1"/>
    <col min="15106" max="15106" width="41" customWidth="1"/>
    <col min="15107" max="15111" width="0" hidden="1" customWidth="1"/>
    <col min="15112" max="15112" width="17.140625" customWidth="1"/>
    <col min="15113" max="15113" width="12.28515625" bestFit="1" customWidth="1"/>
    <col min="15114" max="15114" width="17" bestFit="1" customWidth="1"/>
    <col min="15361" max="15361" width="8.140625" customWidth="1"/>
    <col min="15362" max="15362" width="41" customWidth="1"/>
    <col min="15363" max="15367" width="0" hidden="1" customWidth="1"/>
    <col min="15368" max="15368" width="17.140625" customWidth="1"/>
    <col min="15369" max="15369" width="12.28515625" bestFit="1" customWidth="1"/>
    <col min="15370" max="15370" width="17" bestFit="1" customWidth="1"/>
    <col min="15617" max="15617" width="8.140625" customWidth="1"/>
    <col min="15618" max="15618" width="41" customWidth="1"/>
    <col min="15619" max="15623" width="0" hidden="1" customWidth="1"/>
    <col min="15624" max="15624" width="17.140625" customWidth="1"/>
    <col min="15625" max="15625" width="12.28515625" bestFit="1" customWidth="1"/>
    <col min="15626" max="15626" width="17" bestFit="1" customWidth="1"/>
    <col min="15873" max="15873" width="8.140625" customWidth="1"/>
    <col min="15874" max="15874" width="41" customWidth="1"/>
    <col min="15875" max="15879" width="0" hidden="1" customWidth="1"/>
    <col min="15880" max="15880" width="17.140625" customWidth="1"/>
    <col min="15881" max="15881" width="12.28515625" bestFit="1" customWidth="1"/>
    <col min="15882" max="15882" width="17" bestFit="1" customWidth="1"/>
    <col min="16129" max="16129" width="8.140625" customWidth="1"/>
    <col min="16130" max="16130" width="41" customWidth="1"/>
    <col min="16131" max="16135" width="0" hidden="1" customWidth="1"/>
    <col min="16136" max="16136" width="17.140625" customWidth="1"/>
    <col min="16137" max="16137" width="12.28515625" bestFit="1" customWidth="1"/>
    <col min="16138" max="16138" width="17" bestFit="1" customWidth="1"/>
  </cols>
  <sheetData>
    <row r="1" spans="1:12" ht="25.5" customHeight="1" thickBot="1" x14ac:dyDescent="0.25">
      <c r="A1" s="1522"/>
      <c r="B1" s="1523" t="s">
        <v>1906</v>
      </c>
      <c r="C1" s="1524"/>
      <c r="D1" s="1524"/>
      <c r="E1" s="1524"/>
      <c r="F1" s="1524"/>
      <c r="G1" s="1524"/>
      <c r="H1" s="1459" t="s">
        <v>1736</v>
      </c>
      <c r="I1" s="1459" t="s">
        <v>1737</v>
      </c>
      <c r="J1" s="1460" t="s">
        <v>1738</v>
      </c>
    </row>
    <row r="2" spans="1:12" ht="15" customHeight="1" x14ac:dyDescent="0.2">
      <c r="A2" s="1454" t="s">
        <v>1191</v>
      </c>
      <c r="B2" s="1455" t="s">
        <v>1907</v>
      </c>
      <c r="C2" s="1456">
        <v>0</v>
      </c>
      <c r="D2" s="1456">
        <v>1719590</v>
      </c>
      <c r="E2" s="1456">
        <v>1719590</v>
      </c>
      <c r="F2" s="1456">
        <v>0</v>
      </c>
      <c r="G2" s="1456">
        <v>1719590</v>
      </c>
      <c r="H2" s="1457">
        <v>1720</v>
      </c>
      <c r="I2" s="1457"/>
      <c r="J2" s="1458">
        <f>SUM(H2)</f>
        <v>1720</v>
      </c>
      <c r="K2" s="1473">
        <f>SUM(ROUND(H2,0))</f>
        <v>1720</v>
      </c>
    </row>
    <row r="3" spans="1:12" ht="15" customHeight="1" x14ac:dyDescent="0.2">
      <c r="A3" s="1450" t="s">
        <v>1193</v>
      </c>
      <c r="B3" s="1138" t="s">
        <v>1908</v>
      </c>
      <c r="C3" s="1139">
        <v>853431572</v>
      </c>
      <c r="D3" s="1139">
        <v>840260713</v>
      </c>
      <c r="E3" s="1139">
        <v>840260713</v>
      </c>
      <c r="F3" s="1139">
        <v>0</v>
      </c>
      <c r="G3" s="1139">
        <v>840260713</v>
      </c>
      <c r="H3" s="1448">
        <v>840261</v>
      </c>
      <c r="I3" s="1448"/>
      <c r="J3" s="1451">
        <f t="shared" ref="J3:J66" si="0">SUM(H3)</f>
        <v>840261</v>
      </c>
      <c r="K3" s="1473">
        <f t="shared" ref="K3:K66" si="1">SUM(ROUND(H3,0))</f>
        <v>840261</v>
      </c>
    </row>
    <row r="4" spans="1:12" ht="30" customHeight="1" x14ac:dyDescent="0.2">
      <c r="A4" s="1450" t="s">
        <v>1195</v>
      </c>
      <c r="B4" s="1138" t="s">
        <v>1909</v>
      </c>
      <c r="C4" s="1139">
        <v>783030561</v>
      </c>
      <c r="D4" s="1139">
        <v>1093017656</v>
      </c>
      <c r="E4" s="1139">
        <v>1142407043</v>
      </c>
      <c r="F4" s="1139">
        <v>0</v>
      </c>
      <c r="G4" s="1139">
        <v>1142407043</v>
      </c>
      <c r="H4" s="1448">
        <v>1142407</v>
      </c>
      <c r="I4" s="1448"/>
      <c r="J4" s="1451">
        <f t="shared" si="0"/>
        <v>1142407</v>
      </c>
      <c r="K4" s="1473">
        <f t="shared" si="1"/>
        <v>1142407</v>
      </c>
    </row>
    <row r="5" spans="1:12" ht="15" customHeight="1" x14ac:dyDescent="0.2">
      <c r="A5" s="1450" t="s">
        <v>1196</v>
      </c>
      <c r="B5" s="1138" t="s">
        <v>1910</v>
      </c>
      <c r="C5" s="1139">
        <v>78932083</v>
      </c>
      <c r="D5" s="1139">
        <v>78932083</v>
      </c>
      <c r="E5" s="1139">
        <v>78932083</v>
      </c>
      <c r="F5" s="1139">
        <v>0</v>
      </c>
      <c r="G5" s="1139">
        <v>78932083</v>
      </c>
      <c r="H5" s="1448">
        <v>78932</v>
      </c>
      <c r="I5" s="1448"/>
      <c r="J5" s="1451">
        <f t="shared" si="0"/>
        <v>78932</v>
      </c>
      <c r="K5" s="1473">
        <f t="shared" si="1"/>
        <v>78932</v>
      </c>
    </row>
    <row r="6" spans="1:12" ht="15" customHeight="1" x14ac:dyDescent="0.2">
      <c r="A6" s="1450" t="s">
        <v>1197</v>
      </c>
      <c r="B6" s="1138" t="s">
        <v>1911</v>
      </c>
      <c r="C6" s="1139">
        <v>0</v>
      </c>
      <c r="D6" s="1139">
        <v>20322657</v>
      </c>
      <c r="E6" s="1139">
        <v>20322657</v>
      </c>
      <c r="F6" s="1139">
        <v>0</v>
      </c>
      <c r="G6" s="1139">
        <v>20322657</v>
      </c>
      <c r="H6" s="1448">
        <v>20323</v>
      </c>
      <c r="I6" s="1448"/>
      <c r="J6" s="1451">
        <f t="shared" si="0"/>
        <v>20323</v>
      </c>
      <c r="K6" s="1473">
        <f t="shared" si="1"/>
        <v>20323</v>
      </c>
    </row>
    <row r="7" spans="1:12" ht="15" customHeight="1" x14ac:dyDescent="0.2">
      <c r="A7" s="1450" t="s">
        <v>1198</v>
      </c>
      <c r="B7" s="1138" t="s">
        <v>1912</v>
      </c>
      <c r="C7" s="1139">
        <v>0</v>
      </c>
      <c r="D7" s="1139">
        <v>14473366</v>
      </c>
      <c r="E7" s="1139">
        <v>14471764</v>
      </c>
      <c r="F7" s="1139">
        <v>0</v>
      </c>
      <c r="G7" s="1139">
        <v>14471764</v>
      </c>
      <c r="H7" s="1448">
        <v>14472</v>
      </c>
      <c r="I7" s="1448"/>
      <c r="J7" s="1521">
        <f t="shared" si="0"/>
        <v>14472</v>
      </c>
      <c r="K7" s="1473">
        <f t="shared" si="1"/>
        <v>14472</v>
      </c>
    </row>
    <row r="8" spans="1:12" ht="15" customHeight="1" x14ac:dyDescent="0.2">
      <c r="A8" s="1450" t="s">
        <v>1199</v>
      </c>
      <c r="B8" s="1138" t="s">
        <v>1913</v>
      </c>
      <c r="C8" s="1139">
        <v>1715394216</v>
      </c>
      <c r="D8" s="1139">
        <v>2048726065</v>
      </c>
      <c r="E8" s="1139">
        <v>2098113850</v>
      </c>
      <c r="F8" s="1139">
        <v>0</v>
      </c>
      <c r="G8" s="1139">
        <v>2098113850</v>
      </c>
      <c r="H8" s="1448">
        <v>2098115</v>
      </c>
      <c r="I8" s="1448"/>
      <c r="J8" s="1521">
        <f t="shared" si="0"/>
        <v>2098115</v>
      </c>
      <c r="K8" s="1473">
        <f t="shared" si="1"/>
        <v>2098115</v>
      </c>
      <c r="L8" s="1473"/>
    </row>
    <row r="9" spans="1:12" ht="15" customHeight="1" x14ac:dyDescent="0.2">
      <c r="A9" s="1450" t="s">
        <v>1201</v>
      </c>
      <c r="B9" s="1138" t="s">
        <v>1914</v>
      </c>
      <c r="C9" s="1139">
        <v>0</v>
      </c>
      <c r="D9" s="1139">
        <v>845936000</v>
      </c>
      <c r="E9" s="1139">
        <v>845936000</v>
      </c>
      <c r="F9" s="1139">
        <v>0</v>
      </c>
      <c r="G9" s="1139">
        <v>845936000</v>
      </c>
      <c r="H9" s="1448">
        <v>845936</v>
      </c>
      <c r="I9" s="1448"/>
      <c r="J9" s="1521">
        <f t="shared" si="0"/>
        <v>845936</v>
      </c>
      <c r="K9" s="1473">
        <f t="shared" si="1"/>
        <v>845936</v>
      </c>
      <c r="L9" s="1473"/>
    </row>
    <row r="10" spans="1:12" ht="30" customHeight="1" x14ac:dyDescent="0.2">
      <c r="A10" s="1450" t="s">
        <v>1769</v>
      </c>
      <c r="B10" s="1138" t="s">
        <v>1915</v>
      </c>
      <c r="C10" s="1139">
        <v>1705086000</v>
      </c>
      <c r="D10" s="1139">
        <v>3090362680</v>
      </c>
      <c r="E10" s="1139">
        <v>3077391915</v>
      </c>
      <c r="F10" s="1139">
        <v>0</v>
      </c>
      <c r="G10" s="1139">
        <v>3077391915</v>
      </c>
      <c r="H10" s="1448">
        <v>3077391</v>
      </c>
      <c r="I10" s="1448"/>
      <c r="J10" s="1521">
        <f t="shared" si="0"/>
        <v>3077391</v>
      </c>
      <c r="K10" s="1473">
        <f t="shared" si="1"/>
        <v>3077391</v>
      </c>
      <c r="L10" s="1473"/>
    </row>
    <row r="11" spans="1:12" ht="15" customHeight="1" x14ac:dyDescent="0.2">
      <c r="A11" s="1450" t="s">
        <v>1771</v>
      </c>
      <c r="B11" s="1138" t="s">
        <v>1916</v>
      </c>
      <c r="C11" s="1139">
        <v>0</v>
      </c>
      <c r="D11" s="1139">
        <v>0</v>
      </c>
      <c r="E11" s="1139">
        <v>0</v>
      </c>
      <c r="F11" s="1139">
        <v>0</v>
      </c>
      <c r="G11" s="1139">
        <v>25166286</v>
      </c>
      <c r="H11" s="1448">
        <v>25166</v>
      </c>
      <c r="I11" s="1448"/>
      <c r="J11" s="1521">
        <f t="shared" si="0"/>
        <v>25166</v>
      </c>
      <c r="K11" s="1473">
        <f t="shared" si="1"/>
        <v>25166</v>
      </c>
    </row>
    <row r="12" spans="1:12" ht="30" customHeight="1" x14ac:dyDescent="0.2">
      <c r="A12" s="1450" t="s">
        <v>1775</v>
      </c>
      <c r="B12" s="1138" t="s">
        <v>1917</v>
      </c>
      <c r="C12" s="1139">
        <v>0</v>
      </c>
      <c r="D12" s="1139">
        <v>0</v>
      </c>
      <c r="E12" s="1139">
        <v>0</v>
      </c>
      <c r="F12" s="1139">
        <v>0</v>
      </c>
      <c r="G12" s="1139">
        <v>637894122</v>
      </c>
      <c r="H12" s="1448">
        <v>637894</v>
      </c>
      <c r="I12" s="1448"/>
      <c r="J12" s="1451">
        <f t="shared" si="0"/>
        <v>637894</v>
      </c>
      <c r="K12" s="1473">
        <f t="shared" si="1"/>
        <v>637894</v>
      </c>
    </row>
    <row r="13" spans="1:12" ht="15" customHeight="1" x14ac:dyDescent="0.2">
      <c r="A13" s="1450" t="s">
        <v>1236</v>
      </c>
      <c r="B13" s="1138" t="s">
        <v>1918</v>
      </c>
      <c r="C13" s="1139">
        <v>0</v>
      </c>
      <c r="D13" s="1139">
        <v>0</v>
      </c>
      <c r="E13" s="1139">
        <v>0</v>
      </c>
      <c r="F13" s="1139">
        <v>0</v>
      </c>
      <c r="G13" s="1139">
        <v>33901663</v>
      </c>
      <c r="H13" s="1448">
        <v>33902</v>
      </c>
      <c r="I13" s="1448"/>
      <c r="J13" s="1451">
        <f t="shared" si="0"/>
        <v>33902</v>
      </c>
      <c r="K13" s="1473">
        <f t="shared" si="1"/>
        <v>33902</v>
      </c>
    </row>
    <row r="14" spans="1:12" ht="15" customHeight="1" x14ac:dyDescent="0.2">
      <c r="A14" s="1450" t="s">
        <v>1239</v>
      </c>
      <c r="B14" s="1138" t="s">
        <v>1919</v>
      </c>
      <c r="C14" s="1139">
        <v>0</v>
      </c>
      <c r="D14" s="1139">
        <v>0</v>
      </c>
      <c r="E14" s="1139">
        <v>0</v>
      </c>
      <c r="F14" s="1139">
        <v>0</v>
      </c>
      <c r="G14" s="1139">
        <v>1581459100</v>
      </c>
      <c r="H14" s="1448">
        <v>1581458</v>
      </c>
      <c r="I14" s="1448"/>
      <c r="J14" s="1451">
        <f t="shared" si="0"/>
        <v>1581458</v>
      </c>
      <c r="K14" s="1473">
        <f t="shared" si="1"/>
        <v>1581458</v>
      </c>
    </row>
    <row r="15" spans="1:12" ht="15" customHeight="1" x14ac:dyDescent="0.2">
      <c r="A15" s="1450" t="s">
        <v>1405</v>
      </c>
      <c r="B15" s="1138" t="s">
        <v>1920</v>
      </c>
      <c r="C15" s="1139">
        <v>0</v>
      </c>
      <c r="D15" s="1139">
        <v>0</v>
      </c>
      <c r="E15" s="1139">
        <v>0</v>
      </c>
      <c r="F15" s="1139">
        <v>0</v>
      </c>
      <c r="G15" s="1139">
        <v>32117504</v>
      </c>
      <c r="H15" s="1448">
        <v>32118</v>
      </c>
      <c r="I15" s="1448"/>
      <c r="J15" s="1451">
        <f t="shared" si="0"/>
        <v>32118</v>
      </c>
      <c r="K15" s="1473">
        <f t="shared" si="1"/>
        <v>32118</v>
      </c>
    </row>
    <row r="16" spans="1:12" ht="15" customHeight="1" x14ac:dyDescent="0.2">
      <c r="A16" s="1450" t="s">
        <v>1242</v>
      </c>
      <c r="B16" s="1138" t="s">
        <v>1921</v>
      </c>
      <c r="C16" s="1139">
        <v>0</v>
      </c>
      <c r="D16" s="1139">
        <v>0</v>
      </c>
      <c r="E16" s="1139">
        <v>0</v>
      </c>
      <c r="F16" s="1139">
        <v>0</v>
      </c>
      <c r="G16" s="1139">
        <v>766582000</v>
      </c>
      <c r="H16" s="1448">
        <v>766582</v>
      </c>
      <c r="I16" s="1448"/>
      <c r="J16" s="1451">
        <f t="shared" si="0"/>
        <v>766582</v>
      </c>
      <c r="K16" s="1473">
        <f t="shared" si="1"/>
        <v>766582</v>
      </c>
    </row>
    <row r="17" spans="1:11" ht="15" customHeight="1" x14ac:dyDescent="0.2">
      <c r="A17" s="1450" t="s">
        <v>1244</v>
      </c>
      <c r="B17" s="1138" t="s">
        <v>1922</v>
      </c>
      <c r="C17" s="1139">
        <v>0</v>
      </c>
      <c r="D17" s="1139">
        <v>0</v>
      </c>
      <c r="E17" s="1139">
        <v>0</v>
      </c>
      <c r="F17" s="1139">
        <v>0</v>
      </c>
      <c r="G17" s="1139">
        <v>271240</v>
      </c>
      <c r="H17" s="1448">
        <v>271</v>
      </c>
      <c r="I17" s="1448"/>
      <c r="J17" s="1451">
        <f t="shared" si="0"/>
        <v>271</v>
      </c>
      <c r="K17" s="1473">
        <f t="shared" si="1"/>
        <v>271</v>
      </c>
    </row>
    <row r="18" spans="1:11" ht="15" customHeight="1" x14ac:dyDescent="0.2">
      <c r="A18" s="1452" t="s">
        <v>1247</v>
      </c>
      <c r="B18" s="1140" t="s">
        <v>1923</v>
      </c>
      <c r="C18" s="1141">
        <v>3420480216</v>
      </c>
      <c r="D18" s="1141">
        <v>5985024745</v>
      </c>
      <c r="E18" s="1141">
        <v>6021441765</v>
      </c>
      <c r="F18" s="1141">
        <v>0</v>
      </c>
      <c r="G18" s="1141">
        <v>6021441765</v>
      </c>
      <c r="H18" s="1449">
        <v>6021442</v>
      </c>
      <c r="I18" s="1449"/>
      <c r="J18" s="1453">
        <f t="shared" si="0"/>
        <v>6021442</v>
      </c>
      <c r="K18" s="1473">
        <f t="shared" si="1"/>
        <v>6021442</v>
      </c>
    </row>
    <row r="19" spans="1:11" ht="15" customHeight="1" x14ac:dyDescent="0.2">
      <c r="A19" s="1450" t="s">
        <v>1408</v>
      </c>
      <c r="B19" s="1138" t="s">
        <v>1924</v>
      </c>
      <c r="C19" s="1139">
        <v>0</v>
      </c>
      <c r="D19" s="1139">
        <v>2200000000</v>
      </c>
      <c r="E19" s="1139">
        <v>2200000000</v>
      </c>
      <c r="F19" s="1139">
        <v>0</v>
      </c>
      <c r="G19" s="1139">
        <v>2200000000</v>
      </c>
      <c r="H19" s="1448">
        <v>2200000</v>
      </c>
      <c r="I19" s="1448"/>
      <c r="J19" s="1451">
        <f t="shared" si="0"/>
        <v>2200000</v>
      </c>
      <c r="K19" s="1473">
        <f t="shared" si="1"/>
        <v>2200000</v>
      </c>
    </row>
    <row r="20" spans="1:11" ht="30" customHeight="1" x14ac:dyDescent="0.2">
      <c r="A20" s="1450" t="s">
        <v>1925</v>
      </c>
      <c r="B20" s="1138" t="s">
        <v>1926</v>
      </c>
      <c r="C20" s="1139">
        <v>431530000</v>
      </c>
      <c r="D20" s="1139">
        <v>1856371000</v>
      </c>
      <c r="E20" s="1139">
        <v>1478046425</v>
      </c>
      <c r="F20" s="1139">
        <v>0</v>
      </c>
      <c r="G20" s="1139">
        <v>1478046425</v>
      </c>
      <c r="H20" s="1448">
        <v>1478046</v>
      </c>
      <c r="I20" s="1448"/>
      <c r="J20" s="1451">
        <f t="shared" si="0"/>
        <v>1478046</v>
      </c>
      <c r="K20" s="1473">
        <f t="shared" si="1"/>
        <v>1478046</v>
      </c>
    </row>
    <row r="21" spans="1:11" ht="15" customHeight="1" x14ac:dyDescent="0.2">
      <c r="A21" s="1450" t="s">
        <v>1927</v>
      </c>
      <c r="B21" s="1138" t="s">
        <v>1928</v>
      </c>
      <c r="C21" s="1139">
        <v>0</v>
      </c>
      <c r="D21" s="1139">
        <v>0</v>
      </c>
      <c r="E21" s="1139">
        <v>0</v>
      </c>
      <c r="F21" s="1139">
        <v>0</v>
      </c>
      <c r="G21" s="1139">
        <v>685934</v>
      </c>
      <c r="H21" s="1448">
        <v>686</v>
      </c>
      <c r="I21" s="1448"/>
      <c r="J21" s="1451">
        <f t="shared" si="0"/>
        <v>686</v>
      </c>
      <c r="K21" s="1473">
        <f t="shared" si="1"/>
        <v>686</v>
      </c>
    </row>
    <row r="22" spans="1:11" ht="30" customHeight="1" x14ac:dyDescent="0.2">
      <c r="A22" s="1450" t="s">
        <v>1929</v>
      </c>
      <c r="B22" s="1138" t="s">
        <v>1930</v>
      </c>
      <c r="C22" s="1139">
        <v>0</v>
      </c>
      <c r="D22" s="1139">
        <v>0</v>
      </c>
      <c r="E22" s="1139">
        <v>0</v>
      </c>
      <c r="F22" s="1139">
        <v>0</v>
      </c>
      <c r="G22" s="1139">
        <v>1220810000</v>
      </c>
      <c r="H22" s="1448">
        <v>1220810</v>
      </c>
      <c r="I22" s="1448"/>
      <c r="J22" s="1451">
        <f t="shared" si="0"/>
        <v>1220810</v>
      </c>
      <c r="K22" s="1473">
        <f t="shared" si="1"/>
        <v>1220810</v>
      </c>
    </row>
    <row r="23" spans="1:11" ht="15" customHeight="1" x14ac:dyDescent="0.2">
      <c r="A23" s="1450" t="s">
        <v>1800</v>
      </c>
      <c r="B23" s="1138" t="s">
        <v>1931</v>
      </c>
      <c r="C23" s="1139">
        <v>0</v>
      </c>
      <c r="D23" s="1139">
        <v>0</v>
      </c>
      <c r="E23" s="1139">
        <v>0</v>
      </c>
      <c r="F23" s="1139">
        <v>0</v>
      </c>
      <c r="G23" s="1139">
        <v>202133448</v>
      </c>
      <c r="H23" s="1448">
        <v>202133</v>
      </c>
      <c r="I23" s="1448"/>
      <c r="J23" s="1451">
        <f t="shared" si="0"/>
        <v>202133</v>
      </c>
      <c r="K23" s="1473">
        <f t="shared" si="1"/>
        <v>202133</v>
      </c>
    </row>
    <row r="24" spans="1:11" ht="15" customHeight="1" x14ac:dyDescent="0.2">
      <c r="A24" s="1450" t="s">
        <v>1932</v>
      </c>
      <c r="B24" s="1138" t="s">
        <v>1933</v>
      </c>
      <c r="C24" s="1139">
        <v>0</v>
      </c>
      <c r="D24" s="1139">
        <v>0</v>
      </c>
      <c r="E24" s="1139">
        <v>0</v>
      </c>
      <c r="F24" s="1139">
        <v>0</v>
      </c>
      <c r="G24" s="1139">
        <v>2419000</v>
      </c>
      <c r="H24" s="1448">
        <v>2419</v>
      </c>
      <c r="I24" s="1448"/>
      <c r="J24" s="1451">
        <f t="shared" si="0"/>
        <v>2419</v>
      </c>
      <c r="K24" s="1473">
        <f t="shared" si="1"/>
        <v>2419</v>
      </c>
    </row>
    <row r="25" spans="1:11" ht="15" customHeight="1" x14ac:dyDescent="0.2">
      <c r="A25" s="1450" t="s">
        <v>1934</v>
      </c>
      <c r="B25" s="1138" t="s">
        <v>1935</v>
      </c>
      <c r="C25" s="1139">
        <v>0</v>
      </c>
      <c r="D25" s="1139">
        <v>0</v>
      </c>
      <c r="E25" s="1139">
        <v>0</v>
      </c>
      <c r="F25" s="1139">
        <v>0</v>
      </c>
      <c r="G25" s="1139">
        <v>51998043</v>
      </c>
      <c r="H25" s="1448">
        <v>51998</v>
      </c>
      <c r="I25" s="1448"/>
      <c r="J25" s="1451">
        <f t="shared" si="0"/>
        <v>51998</v>
      </c>
      <c r="K25" s="1473">
        <f t="shared" si="1"/>
        <v>51998</v>
      </c>
    </row>
    <row r="26" spans="1:11" ht="30" customHeight="1" x14ac:dyDescent="0.2">
      <c r="A26" s="1452" t="s">
        <v>1936</v>
      </c>
      <c r="B26" s="1140" t="s">
        <v>1937</v>
      </c>
      <c r="C26" s="1141">
        <v>431530000</v>
      </c>
      <c r="D26" s="1141">
        <v>4056371000</v>
      </c>
      <c r="E26" s="1141">
        <v>3678046425</v>
      </c>
      <c r="F26" s="1141">
        <v>0</v>
      </c>
      <c r="G26" s="1141">
        <v>3678046425</v>
      </c>
      <c r="H26" s="1449">
        <v>3678046</v>
      </c>
      <c r="I26" s="1449"/>
      <c r="J26" s="1453">
        <f t="shared" si="0"/>
        <v>3678046</v>
      </c>
      <c r="K26" s="1473">
        <f t="shared" si="1"/>
        <v>3678046</v>
      </c>
    </row>
    <row r="27" spans="1:11" ht="15" customHeight="1" x14ac:dyDescent="0.2">
      <c r="A27" s="1450" t="s">
        <v>1938</v>
      </c>
      <c r="B27" s="1138" t="s">
        <v>1939</v>
      </c>
      <c r="C27" s="1139">
        <v>2495000000</v>
      </c>
      <c r="D27" s="1139">
        <v>2495000000</v>
      </c>
      <c r="E27" s="1139">
        <v>2671182074</v>
      </c>
      <c r="F27" s="1139">
        <v>0</v>
      </c>
      <c r="G27" s="1139">
        <v>2586456673</v>
      </c>
      <c r="H27" s="1448">
        <v>2586457</v>
      </c>
      <c r="I27" s="1448"/>
      <c r="J27" s="1451">
        <f t="shared" si="0"/>
        <v>2586457</v>
      </c>
      <c r="K27" s="1473">
        <f t="shared" si="1"/>
        <v>2586457</v>
      </c>
    </row>
    <row r="28" spans="1:11" ht="15" customHeight="1" x14ac:dyDescent="0.2">
      <c r="A28" s="1450" t="s">
        <v>1940</v>
      </c>
      <c r="B28" s="1138" t="s">
        <v>1941</v>
      </c>
      <c r="C28" s="1139">
        <v>0</v>
      </c>
      <c r="D28" s="1139">
        <v>0</v>
      </c>
      <c r="E28" s="1139">
        <v>0</v>
      </c>
      <c r="F28" s="1139">
        <v>0</v>
      </c>
      <c r="G28" s="1139">
        <v>2451992762</v>
      </c>
      <c r="H28" s="1448">
        <v>2451993</v>
      </c>
      <c r="I28" s="1448"/>
      <c r="J28" s="1451">
        <f t="shared" si="0"/>
        <v>2451993</v>
      </c>
      <c r="K28" s="1473">
        <f t="shared" si="1"/>
        <v>2451993</v>
      </c>
    </row>
    <row r="29" spans="1:11" ht="15" customHeight="1" x14ac:dyDescent="0.2">
      <c r="A29" s="1450" t="s">
        <v>1942</v>
      </c>
      <c r="B29" s="1138" t="s">
        <v>1943</v>
      </c>
      <c r="C29" s="1139">
        <v>0</v>
      </c>
      <c r="D29" s="1139">
        <v>0</v>
      </c>
      <c r="E29" s="1139">
        <v>0</v>
      </c>
      <c r="F29" s="1139">
        <v>0</v>
      </c>
      <c r="G29" s="1139">
        <v>71022717</v>
      </c>
      <c r="H29" s="1448">
        <v>71023</v>
      </c>
      <c r="I29" s="1448"/>
      <c r="J29" s="1451">
        <f t="shared" si="0"/>
        <v>71023</v>
      </c>
      <c r="K29" s="1473">
        <f t="shared" si="1"/>
        <v>71023</v>
      </c>
    </row>
    <row r="30" spans="1:11" ht="15" customHeight="1" x14ac:dyDescent="0.2">
      <c r="A30" s="1450" t="s">
        <v>1812</v>
      </c>
      <c r="B30" s="1138" t="s">
        <v>1944</v>
      </c>
      <c r="C30" s="1139">
        <v>0</v>
      </c>
      <c r="D30" s="1139">
        <v>0</v>
      </c>
      <c r="E30" s="1139">
        <v>0</v>
      </c>
      <c r="F30" s="1139">
        <v>0</v>
      </c>
      <c r="G30" s="1139">
        <v>63441194</v>
      </c>
      <c r="H30" s="1448">
        <v>63441</v>
      </c>
      <c r="I30" s="1448"/>
      <c r="J30" s="1451">
        <f t="shared" si="0"/>
        <v>63441</v>
      </c>
      <c r="K30" s="1473">
        <f t="shared" si="1"/>
        <v>63441</v>
      </c>
    </row>
    <row r="31" spans="1:11" ht="15" customHeight="1" x14ac:dyDescent="0.2">
      <c r="A31" s="1450" t="s">
        <v>1945</v>
      </c>
      <c r="B31" s="1138" t="s">
        <v>1946</v>
      </c>
      <c r="C31" s="1139">
        <v>4521068000</v>
      </c>
      <c r="D31" s="1139">
        <v>4521068000</v>
      </c>
      <c r="E31" s="1139">
        <v>4939243354</v>
      </c>
      <c r="F31" s="1139">
        <v>2156170404</v>
      </c>
      <c r="G31" s="1139">
        <v>4828054979</v>
      </c>
      <c r="H31" s="1448">
        <v>4828055</v>
      </c>
      <c r="I31" s="1448"/>
      <c r="J31" s="1451">
        <f t="shared" si="0"/>
        <v>4828055</v>
      </c>
      <c r="K31" s="1473">
        <f t="shared" si="1"/>
        <v>4828055</v>
      </c>
    </row>
    <row r="32" spans="1:11" ht="30" customHeight="1" x14ac:dyDescent="0.2">
      <c r="A32" s="1450" t="s">
        <v>1826</v>
      </c>
      <c r="B32" s="1138" t="s">
        <v>1947</v>
      </c>
      <c r="C32" s="1139">
        <v>0</v>
      </c>
      <c r="D32" s="1139">
        <v>0</v>
      </c>
      <c r="E32" s="1139">
        <v>0</v>
      </c>
      <c r="F32" s="1139">
        <v>0</v>
      </c>
      <c r="G32" s="1139">
        <v>4828054979</v>
      </c>
      <c r="H32" s="1448">
        <v>4828055</v>
      </c>
      <c r="I32" s="1448"/>
      <c r="J32" s="1451">
        <f t="shared" si="0"/>
        <v>4828055</v>
      </c>
      <c r="K32" s="1473">
        <f t="shared" si="1"/>
        <v>4828055</v>
      </c>
    </row>
    <row r="33" spans="1:11" ht="15" customHeight="1" x14ac:dyDescent="0.2">
      <c r="A33" s="1450" t="s">
        <v>1948</v>
      </c>
      <c r="B33" s="1138" t="s">
        <v>1949</v>
      </c>
      <c r="C33" s="1139">
        <v>180000000</v>
      </c>
      <c r="D33" s="1139">
        <v>180000000</v>
      </c>
      <c r="E33" s="1139">
        <v>210278827</v>
      </c>
      <c r="F33" s="1139">
        <v>0</v>
      </c>
      <c r="G33" s="1139">
        <v>184588815</v>
      </c>
      <c r="H33" s="1448">
        <v>184589</v>
      </c>
      <c r="I33" s="1448"/>
      <c r="J33" s="1451">
        <f t="shared" si="0"/>
        <v>184589</v>
      </c>
      <c r="K33" s="1473">
        <f t="shared" si="1"/>
        <v>184589</v>
      </c>
    </row>
    <row r="34" spans="1:11" ht="15" customHeight="1" x14ac:dyDescent="0.2">
      <c r="A34" s="1450" t="s">
        <v>1950</v>
      </c>
      <c r="B34" s="1138" t="s">
        <v>1951</v>
      </c>
      <c r="C34" s="1139">
        <v>0</v>
      </c>
      <c r="D34" s="1139">
        <v>0</v>
      </c>
      <c r="E34" s="1139">
        <v>0</v>
      </c>
      <c r="F34" s="1139">
        <v>0</v>
      </c>
      <c r="G34" s="1139">
        <v>184588815</v>
      </c>
      <c r="H34" s="1448">
        <v>184589</v>
      </c>
      <c r="I34" s="1448"/>
      <c r="J34" s="1451">
        <f t="shared" si="0"/>
        <v>184589</v>
      </c>
      <c r="K34" s="1473">
        <f t="shared" si="1"/>
        <v>184589</v>
      </c>
    </row>
    <row r="35" spans="1:11" ht="15" customHeight="1" x14ac:dyDescent="0.2">
      <c r="A35" s="1450" t="s">
        <v>1832</v>
      </c>
      <c r="B35" s="1138" t="s">
        <v>1952</v>
      </c>
      <c r="C35" s="1139">
        <v>350000000</v>
      </c>
      <c r="D35" s="1139">
        <v>350000000</v>
      </c>
      <c r="E35" s="1139">
        <v>413642896</v>
      </c>
      <c r="F35" s="1139">
        <v>0</v>
      </c>
      <c r="G35" s="1139">
        <v>406986388</v>
      </c>
      <c r="H35" s="1448">
        <v>406986</v>
      </c>
      <c r="I35" s="1448"/>
      <c r="J35" s="1451">
        <f t="shared" si="0"/>
        <v>406986</v>
      </c>
      <c r="K35" s="1473">
        <f t="shared" si="1"/>
        <v>406986</v>
      </c>
    </row>
    <row r="36" spans="1:11" ht="15" customHeight="1" x14ac:dyDescent="0.2">
      <c r="A36" s="1450" t="s">
        <v>1838</v>
      </c>
      <c r="B36" s="1138" t="s">
        <v>1953</v>
      </c>
      <c r="C36" s="1139">
        <v>0</v>
      </c>
      <c r="D36" s="1139">
        <v>0</v>
      </c>
      <c r="E36" s="1139">
        <v>0</v>
      </c>
      <c r="F36" s="1139">
        <v>0</v>
      </c>
      <c r="G36" s="1139">
        <v>406986388</v>
      </c>
      <c r="H36" s="1448">
        <v>406986</v>
      </c>
      <c r="I36" s="1448"/>
      <c r="J36" s="1451">
        <f t="shared" si="0"/>
        <v>406986</v>
      </c>
      <c r="K36" s="1473">
        <f t="shared" si="1"/>
        <v>406986</v>
      </c>
    </row>
    <row r="37" spans="1:11" ht="15" customHeight="1" x14ac:dyDescent="0.2">
      <c r="A37" s="1450" t="s">
        <v>1954</v>
      </c>
      <c r="B37" s="1138" t="s">
        <v>1955</v>
      </c>
      <c r="C37" s="1139">
        <v>5051068000</v>
      </c>
      <c r="D37" s="1139">
        <v>5051068000</v>
      </c>
      <c r="E37" s="1139">
        <v>5563165077</v>
      </c>
      <c r="F37" s="1139">
        <v>2156170404</v>
      </c>
      <c r="G37" s="1139">
        <v>5419630182</v>
      </c>
      <c r="H37" s="1448">
        <v>5419630</v>
      </c>
      <c r="I37" s="1448"/>
      <c r="J37" s="1451">
        <f t="shared" si="0"/>
        <v>5419630</v>
      </c>
      <c r="K37" s="1473">
        <f t="shared" si="1"/>
        <v>5419630</v>
      </c>
    </row>
    <row r="38" spans="1:11" ht="15" customHeight="1" x14ac:dyDescent="0.2">
      <c r="A38" s="1450" t="s">
        <v>1956</v>
      </c>
      <c r="B38" s="1138" t="s">
        <v>1957</v>
      </c>
      <c r="C38" s="1139">
        <v>29309000</v>
      </c>
      <c r="D38" s="1139">
        <v>29309000</v>
      </c>
      <c r="E38" s="1139">
        <v>75697487</v>
      </c>
      <c r="F38" s="1139">
        <v>2094342</v>
      </c>
      <c r="G38" s="1139">
        <v>29970691</v>
      </c>
      <c r="H38" s="1448">
        <v>29971</v>
      </c>
      <c r="I38" s="1448"/>
      <c r="J38" s="1451">
        <f t="shared" si="0"/>
        <v>29971</v>
      </c>
      <c r="K38" s="1473">
        <f t="shared" si="1"/>
        <v>29971</v>
      </c>
    </row>
    <row r="39" spans="1:11" ht="15" customHeight="1" x14ac:dyDescent="0.2">
      <c r="A39" s="1450" t="s">
        <v>1958</v>
      </c>
      <c r="B39" s="1138" t="s">
        <v>1959</v>
      </c>
      <c r="C39" s="1139">
        <v>0</v>
      </c>
      <c r="D39" s="1139">
        <v>0</v>
      </c>
      <c r="E39" s="1139">
        <v>0</v>
      </c>
      <c r="F39" s="1139">
        <v>0</v>
      </c>
      <c r="G39" s="1139">
        <v>105000</v>
      </c>
      <c r="H39" s="1448">
        <v>105</v>
      </c>
      <c r="I39" s="1448"/>
      <c r="J39" s="1451">
        <f t="shared" si="0"/>
        <v>105</v>
      </c>
      <c r="K39" s="1473">
        <f t="shared" si="1"/>
        <v>105</v>
      </c>
    </row>
    <row r="40" spans="1:11" ht="15" customHeight="1" x14ac:dyDescent="0.2">
      <c r="A40" s="1450" t="s">
        <v>1840</v>
      </c>
      <c r="B40" s="1138" t="s">
        <v>1960</v>
      </c>
      <c r="C40" s="1139">
        <v>0</v>
      </c>
      <c r="D40" s="1139">
        <v>0</v>
      </c>
      <c r="E40" s="1139">
        <v>0</v>
      </c>
      <c r="F40" s="1139">
        <v>0</v>
      </c>
      <c r="G40" s="1139">
        <v>500000</v>
      </c>
      <c r="H40" s="1448">
        <v>500</v>
      </c>
      <c r="I40" s="1448"/>
      <c r="J40" s="1451">
        <f t="shared" si="0"/>
        <v>500</v>
      </c>
      <c r="K40" s="1473">
        <f t="shared" si="1"/>
        <v>500</v>
      </c>
    </row>
    <row r="41" spans="1:11" ht="15" customHeight="1" x14ac:dyDescent="0.2">
      <c r="A41" s="1450" t="s">
        <v>1844</v>
      </c>
      <c r="B41" s="1138" t="s">
        <v>1961</v>
      </c>
      <c r="C41" s="1139">
        <v>0</v>
      </c>
      <c r="D41" s="1139">
        <v>0</v>
      </c>
      <c r="E41" s="1139">
        <v>0</v>
      </c>
      <c r="F41" s="1139">
        <v>0</v>
      </c>
      <c r="G41" s="1139">
        <v>1428775</v>
      </c>
      <c r="H41" s="1448">
        <v>1429</v>
      </c>
      <c r="I41" s="1448"/>
      <c r="J41" s="1451">
        <f t="shared" si="0"/>
        <v>1429</v>
      </c>
      <c r="K41" s="1473">
        <f t="shared" si="1"/>
        <v>1429</v>
      </c>
    </row>
    <row r="42" spans="1:11" ht="30" customHeight="1" x14ac:dyDescent="0.2">
      <c r="A42" s="1450" t="s">
        <v>1846</v>
      </c>
      <c r="B42" s="1138" t="s">
        <v>1962</v>
      </c>
      <c r="C42" s="1139">
        <v>0</v>
      </c>
      <c r="D42" s="1139">
        <v>0</v>
      </c>
      <c r="E42" s="1139">
        <v>0</v>
      </c>
      <c r="F42" s="1139">
        <v>0</v>
      </c>
      <c r="G42" s="1139">
        <v>8438061</v>
      </c>
      <c r="H42" s="1448">
        <v>8438</v>
      </c>
      <c r="I42" s="1448"/>
      <c r="J42" s="1451">
        <f t="shared" si="0"/>
        <v>8438</v>
      </c>
      <c r="K42" s="1473">
        <f t="shared" si="1"/>
        <v>8438</v>
      </c>
    </row>
    <row r="43" spans="1:11" ht="15" customHeight="1" x14ac:dyDescent="0.2">
      <c r="A43" s="1450" t="s">
        <v>1963</v>
      </c>
      <c r="B43" s="1138" t="s">
        <v>1964</v>
      </c>
      <c r="C43" s="1139">
        <v>0</v>
      </c>
      <c r="D43" s="1139">
        <v>0</v>
      </c>
      <c r="E43" s="1139">
        <v>0</v>
      </c>
      <c r="F43" s="1139">
        <v>0</v>
      </c>
      <c r="G43" s="1139">
        <v>9172238</v>
      </c>
      <c r="H43" s="1448">
        <v>9172</v>
      </c>
      <c r="I43" s="1448"/>
      <c r="J43" s="1451">
        <f t="shared" si="0"/>
        <v>9172</v>
      </c>
      <c r="K43" s="1473">
        <f t="shared" si="1"/>
        <v>9172</v>
      </c>
    </row>
    <row r="44" spans="1:11" ht="15" customHeight="1" x14ac:dyDescent="0.2">
      <c r="A44" s="1450" t="s">
        <v>1965</v>
      </c>
      <c r="B44" s="1138" t="s">
        <v>1966</v>
      </c>
      <c r="C44" s="1139">
        <v>0</v>
      </c>
      <c r="D44" s="1139">
        <v>0</v>
      </c>
      <c r="E44" s="1139">
        <v>0</v>
      </c>
      <c r="F44" s="1139">
        <v>0</v>
      </c>
      <c r="G44" s="1139">
        <v>6716475</v>
      </c>
      <c r="H44" s="1448">
        <v>6716</v>
      </c>
      <c r="I44" s="1448"/>
      <c r="J44" s="1451">
        <f t="shared" si="0"/>
        <v>6716</v>
      </c>
      <c r="K44" s="1473">
        <f t="shared" si="1"/>
        <v>6716</v>
      </c>
    </row>
    <row r="45" spans="1:11" ht="15" customHeight="1" x14ac:dyDescent="0.2">
      <c r="A45" s="1452" t="s">
        <v>1967</v>
      </c>
      <c r="B45" s="1140" t="s">
        <v>1968</v>
      </c>
      <c r="C45" s="1141">
        <v>7575377000</v>
      </c>
      <c r="D45" s="1141">
        <v>7575377000</v>
      </c>
      <c r="E45" s="1141">
        <v>8310044638</v>
      </c>
      <c r="F45" s="1141">
        <v>2158264746</v>
      </c>
      <c r="G45" s="1141">
        <v>8036057546</v>
      </c>
      <c r="H45" s="1449">
        <v>8036058</v>
      </c>
      <c r="I45" s="1449"/>
      <c r="J45" s="1453">
        <f t="shared" si="0"/>
        <v>8036058</v>
      </c>
      <c r="K45" s="1473">
        <f t="shared" si="1"/>
        <v>8036058</v>
      </c>
    </row>
    <row r="46" spans="1:11" ht="15" customHeight="1" x14ac:dyDescent="0.2">
      <c r="A46" s="1450" t="s">
        <v>1854</v>
      </c>
      <c r="B46" s="1138" t="s">
        <v>1969</v>
      </c>
      <c r="C46" s="1139">
        <v>2977736300</v>
      </c>
      <c r="D46" s="1139">
        <v>3106003110</v>
      </c>
      <c r="E46" s="1139">
        <v>2835066204</v>
      </c>
      <c r="F46" s="1139">
        <v>0</v>
      </c>
      <c r="G46" s="1139">
        <v>2511962441</v>
      </c>
      <c r="H46" s="1448">
        <v>2511962</v>
      </c>
      <c r="I46" s="1448"/>
      <c r="J46" s="1451">
        <f t="shared" si="0"/>
        <v>2511962</v>
      </c>
      <c r="K46" s="1473">
        <f t="shared" si="1"/>
        <v>2511962</v>
      </c>
    </row>
    <row r="47" spans="1:11" ht="15" customHeight="1" x14ac:dyDescent="0.2">
      <c r="A47" s="1450" t="s">
        <v>1856</v>
      </c>
      <c r="B47" s="1138" t="s">
        <v>1970</v>
      </c>
      <c r="C47" s="1139">
        <v>0</v>
      </c>
      <c r="D47" s="1139">
        <v>0</v>
      </c>
      <c r="E47" s="1139">
        <v>0</v>
      </c>
      <c r="F47" s="1139">
        <v>0</v>
      </c>
      <c r="G47" s="1139">
        <v>1426220821</v>
      </c>
      <c r="H47" s="1448">
        <v>1426221</v>
      </c>
      <c r="I47" s="1448"/>
      <c r="J47" s="1451">
        <f t="shared" si="0"/>
        <v>1426221</v>
      </c>
      <c r="K47" s="1473">
        <f t="shared" si="1"/>
        <v>1426221</v>
      </c>
    </row>
    <row r="48" spans="1:11" ht="15" customHeight="1" x14ac:dyDescent="0.2">
      <c r="A48" s="1450" t="s">
        <v>1971</v>
      </c>
      <c r="B48" s="1138" t="s">
        <v>1972</v>
      </c>
      <c r="C48" s="1139">
        <v>44129000</v>
      </c>
      <c r="D48" s="1139">
        <v>47265781</v>
      </c>
      <c r="E48" s="1139">
        <v>175401929</v>
      </c>
      <c r="F48" s="1139">
        <v>0</v>
      </c>
      <c r="G48" s="1139">
        <v>61720482</v>
      </c>
      <c r="H48" s="1448">
        <v>61720</v>
      </c>
      <c r="I48" s="1448"/>
      <c r="J48" s="1451">
        <f t="shared" si="0"/>
        <v>61720</v>
      </c>
      <c r="K48" s="1473">
        <f t="shared" si="1"/>
        <v>61720</v>
      </c>
    </row>
    <row r="49" spans="1:11" ht="15" customHeight="1" x14ac:dyDescent="0.2">
      <c r="A49" s="1450" t="s">
        <v>1860</v>
      </c>
      <c r="B49" s="1138" t="s">
        <v>1973</v>
      </c>
      <c r="C49" s="1139">
        <v>0</v>
      </c>
      <c r="D49" s="1139">
        <v>0</v>
      </c>
      <c r="E49" s="1139">
        <v>0</v>
      </c>
      <c r="F49" s="1139">
        <v>0</v>
      </c>
      <c r="G49" s="1139">
        <v>22266186</v>
      </c>
      <c r="H49" s="1448">
        <v>22266</v>
      </c>
      <c r="I49" s="1448"/>
      <c r="J49" s="1451">
        <f t="shared" si="0"/>
        <v>22266</v>
      </c>
      <c r="K49" s="1473">
        <f t="shared" si="1"/>
        <v>22266</v>
      </c>
    </row>
    <row r="50" spans="1:11" ht="15" customHeight="1" x14ac:dyDescent="0.2">
      <c r="A50" s="1450" t="s">
        <v>1862</v>
      </c>
      <c r="B50" s="1138" t="s">
        <v>1974</v>
      </c>
      <c r="C50" s="1139">
        <v>0</v>
      </c>
      <c r="D50" s="1139">
        <v>196000000</v>
      </c>
      <c r="E50" s="1139">
        <v>1786772473</v>
      </c>
      <c r="F50" s="1139">
        <v>0</v>
      </c>
      <c r="G50" s="1139">
        <v>246233072</v>
      </c>
      <c r="H50" s="1448">
        <v>246233</v>
      </c>
      <c r="I50" s="1448"/>
      <c r="J50" s="1451">
        <f t="shared" si="0"/>
        <v>246233</v>
      </c>
      <c r="K50" s="1473">
        <f t="shared" si="1"/>
        <v>246233</v>
      </c>
    </row>
    <row r="51" spans="1:11" ht="15" customHeight="1" x14ac:dyDescent="0.2">
      <c r="A51" s="1450" t="s">
        <v>1864</v>
      </c>
      <c r="B51" s="1138" t="s">
        <v>1975</v>
      </c>
      <c r="C51" s="1139">
        <v>0</v>
      </c>
      <c r="D51" s="1139">
        <v>0</v>
      </c>
      <c r="E51" s="1139">
        <v>0</v>
      </c>
      <c r="F51" s="1139">
        <v>0</v>
      </c>
      <c r="G51" s="1139">
        <v>244323798</v>
      </c>
      <c r="H51" s="1448">
        <v>244324</v>
      </c>
      <c r="I51" s="1448"/>
      <c r="J51" s="1451">
        <f t="shared" si="0"/>
        <v>244324</v>
      </c>
      <c r="K51" s="1473">
        <f t="shared" si="1"/>
        <v>244324</v>
      </c>
    </row>
    <row r="52" spans="1:11" ht="15" customHeight="1" x14ac:dyDescent="0.2">
      <c r="A52" s="1450" t="s">
        <v>1866</v>
      </c>
      <c r="B52" s="1138" t="s">
        <v>1976</v>
      </c>
      <c r="C52" s="1139">
        <v>0</v>
      </c>
      <c r="D52" s="1139">
        <v>0</v>
      </c>
      <c r="E52" s="1139">
        <v>0</v>
      </c>
      <c r="F52" s="1139">
        <v>0</v>
      </c>
      <c r="G52" s="1139">
        <v>1447744</v>
      </c>
      <c r="H52" s="1448">
        <v>1448</v>
      </c>
      <c r="I52" s="1448"/>
      <c r="J52" s="1451">
        <f t="shared" si="0"/>
        <v>1448</v>
      </c>
      <c r="K52" s="1473">
        <f t="shared" si="1"/>
        <v>1448</v>
      </c>
    </row>
    <row r="53" spans="1:11" ht="15" customHeight="1" x14ac:dyDescent="0.2">
      <c r="A53" s="1450" t="s">
        <v>1872</v>
      </c>
      <c r="B53" s="1138" t="s">
        <v>1977</v>
      </c>
      <c r="C53" s="1139">
        <v>141198100</v>
      </c>
      <c r="D53" s="1139">
        <v>177846310</v>
      </c>
      <c r="E53" s="1139">
        <v>165159233</v>
      </c>
      <c r="F53" s="1139">
        <v>0</v>
      </c>
      <c r="G53" s="1139">
        <v>159772617</v>
      </c>
      <c r="H53" s="1448">
        <v>159773</v>
      </c>
      <c r="I53" s="1448"/>
      <c r="J53" s="1451">
        <f t="shared" si="0"/>
        <v>159773</v>
      </c>
      <c r="K53" s="1473">
        <f t="shared" si="1"/>
        <v>159773</v>
      </c>
    </row>
    <row r="54" spans="1:11" ht="15" customHeight="1" x14ac:dyDescent="0.2">
      <c r="A54" s="1450" t="s">
        <v>1874</v>
      </c>
      <c r="B54" s="1138" t="s">
        <v>1978</v>
      </c>
      <c r="C54" s="1139">
        <v>883015600</v>
      </c>
      <c r="D54" s="1139">
        <v>970225259</v>
      </c>
      <c r="E54" s="1139">
        <v>882333834</v>
      </c>
      <c r="F54" s="1139">
        <v>0</v>
      </c>
      <c r="G54" s="1139">
        <v>876916880</v>
      </c>
      <c r="H54" s="1448">
        <v>876917</v>
      </c>
      <c r="I54" s="1448"/>
      <c r="J54" s="1451">
        <f t="shared" si="0"/>
        <v>876917</v>
      </c>
      <c r="K54" s="1473">
        <f t="shared" si="1"/>
        <v>876917</v>
      </c>
    </row>
    <row r="55" spans="1:11" ht="15" customHeight="1" x14ac:dyDescent="0.2">
      <c r="A55" s="1450" t="s">
        <v>1876</v>
      </c>
      <c r="B55" s="1138" t="s">
        <v>1979</v>
      </c>
      <c r="C55" s="1139">
        <v>0</v>
      </c>
      <c r="D55" s="1139">
        <v>56613000</v>
      </c>
      <c r="E55" s="1139">
        <v>100035664</v>
      </c>
      <c r="F55" s="1139">
        <v>0</v>
      </c>
      <c r="G55" s="1139">
        <v>99404664</v>
      </c>
      <c r="H55" s="1448">
        <v>99405</v>
      </c>
      <c r="I55" s="1448"/>
      <c r="J55" s="1451">
        <f t="shared" si="0"/>
        <v>99405</v>
      </c>
      <c r="K55" s="1473">
        <f t="shared" si="1"/>
        <v>99405</v>
      </c>
    </row>
    <row r="56" spans="1:11" ht="15" customHeight="1" x14ac:dyDescent="0.2">
      <c r="A56" s="1450" t="s">
        <v>1980</v>
      </c>
      <c r="B56" s="1138" t="s">
        <v>1981</v>
      </c>
      <c r="C56" s="1139">
        <v>0</v>
      </c>
      <c r="D56" s="1139">
        <v>18750000</v>
      </c>
      <c r="E56" s="1139">
        <v>18750000</v>
      </c>
      <c r="F56" s="1139">
        <v>0</v>
      </c>
      <c r="G56" s="1139">
        <v>18750000</v>
      </c>
      <c r="H56" s="1448">
        <v>18750</v>
      </c>
      <c r="I56" s="1448"/>
      <c r="J56" s="1451">
        <f t="shared" si="0"/>
        <v>18750</v>
      </c>
      <c r="K56" s="1473">
        <f t="shared" si="1"/>
        <v>18750</v>
      </c>
    </row>
    <row r="57" spans="1:11" ht="15" customHeight="1" x14ac:dyDescent="0.2">
      <c r="A57" s="1450" t="s">
        <v>1982</v>
      </c>
      <c r="B57" s="1138" t="s">
        <v>1983</v>
      </c>
      <c r="C57" s="1139">
        <v>34700000</v>
      </c>
      <c r="D57" s="1139">
        <v>40561150</v>
      </c>
      <c r="E57" s="1139">
        <v>46269920</v>
      </c>
      <c r="F57" s="1139">
        <v>0</v>
      </c>
      <c r="G57" s="1139">
        <v>43634093</v>
      </c>
      <c r="H57" s="1448">
        <v>43634</v>
      </c>
      <c r="I57" s="1448"/>
      <c r="J57" s="1451">
        <f t="shared" si="0"/>
        <v>43634</v>
      </c>
      <c r="K57" s="1473">
        <f t="shared" si="1"/>
        <v>43634</v>
      </c>
    </row>
    <row r="58" spans="1:11" ht="15" customHeight="1" x14ac:dyDescent="0.2">
      <c r="A58" s="1450" t="s">
        <v>1984</v>
      </c>
      <c r="B58" s="1138" t="s">
        <v>1985</v>
      </c>
      <c r="C58" s="1139">
        <v>34700000</v>
      </c>
      <c r="D58" s="1139">
        <v>59311150</v>
      </c>
      <c r="E58" s="1139">
        <v>65019920</v>
      </c>
      <c r="F58" s="1139">
        <v>0</v>
      </c>
      <c r="G58" s="1139">
        <v>62384093</v>
      </c>
      <c r="H58" s="1448">
        <v>62384</v>
      </c>
      <c r="I58" s="1448"/>
      <c r="J58" s="1451">
        <f t="shared" si="0"/>
        <v>62384</v>
      </c>
      <c r="K58" s="1473">
        <f t="shared" si="1"/>
        <v>62384</v>
      </c>
    </row>
    <row r="59" spans="1:11" ht="15" customHeight="1" x14ac:dyDescent="0.2">
      <c r="A59" s="1450" t="s">
        <v>1986</v>
      </c>
      <c r="B59" s="1138" t="s">
        <v>1987</v>
      </c>
      <c r="C59" s="1139">
        <v>30000000</v>
      </c>
      <c r="D59" s="1139">
        <v>0</v>
      </c>
      <c r="E59" s="1139">
        <v>2507</v>
      </c>
      <c r="F59" s="1139">
        <v>0</v>
      </c>
      <c r="G59" s="1139">
        <v>2507</v>
      </c>
      <c r="H59" s="1448">
        <v>3</v>
      </c>
      <c r="I59" s="1448"/>
      <c r="J59" s="1451">
        <f t="shared" si="0"/>
        <v>3</v>
      </c>
      <c r="K59" s="1473">
        <f t="shared" si="1"/>
        <v>3</v>
      </c>
    </row>
    <row r="60" spans="1:11" ht="15" customHeight="1" x14ac:dyDescent="0.2">
      <c r="A60" s="1450" t="s">
        <v>1988</v>
      </c>
      <c r="B60" s="1138" t="s">
        <v>1989</v>
      </c>
      <c r="C60" s="1139">
        <v>0</v>
      </c>
      <c r="D60" s="1139">
        <v>0</v>
      </c>
      <c r="E60" s="1139">
        <v>0</v>
      </c>
      <c r="F60" s="1139">
        <v>0</v>
      </c>
      <c r="G60" s="1139">
        <v>2507</v>
      </c>
      <c r="H60" s="1448">
        <v>3</v>
      </c>
      <c r="I60" s="1448"/>
      <c r="J60" s="1451">
        <f t="shared" si="0"/>
        <v>3</v>
      </c>
      <c r="K60" s="1473">
        <f t="shared" si="1"/>
        <v>3</v>
      </c>
    </row>
    <row r="61" spans="1:11" ht="15" customHeight="1" x14ac:dyDescent="0.2">
      <c r="A61" s="1450" t="s">
        <v>1990</v>
      </c>
      <c r="B61" s="1138" t="s">
        <v>1991</v>
      </c>
      <c r="C61" s="1139">
        <v>30000000</v>
      </c>
      <c r="D61" s="1139">
        <v>0</v>
      </c>
      <c r="E61" s="1139">
        <v>2507</v>
      </c>
      <c r="F61" s="1139">
        <v>0</v>
      </c>
      <c r="G61" s="1139">
        <v>2507</v>
      </c>
      <c r="H61" s="1448">
        <v>3</v>
      </c>
      <c r="I61" s="1448"/>
      <c r="J61" s="1451">
        <f t="shared" si="0"/>
        <v>3</v>
      </c>
      <c r="K61" s="1473">
        <f t="shared" si="1"/>
        <v>3</v>
      </c>
    </row>
    <row r="62" spans="1:11" ht="15" customHeight="1" x14ac:dyDescent="0.2">
      <c r="A62" s="1450" t="s">
        <v>1992</v>
      </c>
      <c r="B62" s="1138" t="s">
        <v>1993</v>
      </c>
      <c r="C62" s="1139">
        <v>1000000</v>
      </c>
      <c r="D62" s="1139">
        <v>2510000</v>
      </c>
      <c r="E62" s="1139">
        <v>9421432</v>
      </c>
      <c r="F62" s="1139">
        <v>0</v>
      </c>
      <c r="G62" s="1139">
        <v>3121477</v>
      </c>
      <c r="H62" s="1448">
        <v>3121</v>
      </c>
      <c r="I62" s="1448"/>
      <c r="J62" s="1451">
        <f t="shared" si="0"/>
        <v>3121</v>
      </c>
      <c r="K62" s="1473">
        <f t="shared" si="1"/>
        <v>3121</v>
      </c>
    </row>
    <row r="63" spans="1:11" ht="15" customHeight="1" x14ac:dyDescent="0.2">
      <c r="A63" s="1450" t="s">
        <v>1994</v>
      </c>
      <c r="B63" s="1138" t="s">
        <v>1995</v>
      </c>
      <c r="C63" s="1139">
        <v>168841000</v>
      </c>
      <c r="D63" s="1139">
        <v>52169290</v>
      </c>
      <c r="E63" s="1139">
        <v>64372987</v>
      </c>
      <c r="F63" s="1139">
        <v>0</v>
      </c>
      <c r="G63" s="1139">
        <v>64372987</v>
      </c>
      <c r="H63" s="1448">
        <v>64373</v>
      </c>
      <c r="I63" s="1448"/>
      <c r="J63" s="1451">
        <f t="shared" si="0"/>
        <v>64373</v>
      </c>
      <c r="K63" s="1473">
        <f t="shared" si="1"/>
        <v>64373</v>
      </c>
    </row>
    <row r="64" spans="1:11" ht="45" customHeight="1" x14ac:dyDescent="0.2">
      <c r="A64" s="1450" t="s">
        <v>1996</v>
      </c>
      <c r="B64" s="1138" t="s">
        <v>1997</v>
      </c>
      <c r="C64" s="1139">
        <v>0</v>
      </c>
      <c r="D64" s="1139">
        <v>0</v>
      </c>
      <c r="E64" s="1139">
        <v>0</v>
      </c>
      <c r="F64" s="1139">
        <v>0</v>
      </c>
      <c r="G64" s="1139">
        <v>11762498</v>
      </c>
      <c r="H64" s="1448">
        <v>11762</v>
      </c>
      <c r="I64" s="1448"/>
      <c r="J64" s="1451">
        <f t="shared" si="0"/>
        <v>11762</v>
      </c>
      <c r="K64" s="1473">
        <f t="shared" si="1"/>
        <v>11762</v>
      </c>
    </row>
    <row r="65" spans="1:11" ht="15" customHeight="1" x14ac:dyDescent="0.2">
      <c r="A65" s="1450" t="s">
        <v>1998</v>
      </c>
      <c r="B65" s="1138" t="s">
        <v>1999</v>
      </c>
      <c r="C65" s="1139">
        <v>0</v>
      </c>
      <c r="D65" s="1139">
        <v>0</v>
      </c>
      <c r="E65" s="1139">
        <v>0</v>
      </c>
      <c r="F65" s="1139">
        <v>0</v>
      </c>
      <c r="G65" s="1139">
        <v>18989406</v>
      </c>
      <c r="H65" s="1448">
        <v>18989</v>
      </c>
      <c r="I65" s="1448"/>
      <c r="J65" s="1451">
        <f t="shared" si="0"/>
        <v>18989</v>
      </c>
      <c r="K65" s="1473">
        <f t="shared" si="1"/>
        <v>18989</v>
      </c>
    </row>
    <row r="66" spans="1:11" ht="15" customHeight="1" x14ac:dyDescent="0.2">
      <c r="A66" s="1452" t="s">
        <v>2000</v>
      </c>
      <c r="B66" s="1140" t="s">
        <v>2001</v>
      </c>
      <c r="C66" s="1141">
        <v>4280620000</v>
      </c>
      <c r="D66" s="1141">
        <v>4667943900</v>
      </c>
      <c r="E66" s="1141">
        <v>6083586183</v>
      </c>
      <c r="F66" s="1141">
        <v>0</v>
      </c>
      <c r="G66" s="1141">
        <v>4085891220</v>
      </c>
      <c r="H66" s="1449">
        <v>4085891</v>
      </c>
      <c r="I66" s="1449"/>
      <c r="J66" s="1453">
        <f t="shared" si="0"/>
        <v>4085891</v>
      </c>
      <c r="K66" s="1473">
        <f t="shared" si="1"/>
        <v>4085891</v>
      </c>
    </row>
    <row r="67" spans="1:11" ht="15" customHeight="1" x14ac:dyDescent="0.2">
      <c r="A67" s="1450" t="s">
        <v>2002</v>
      </c>
      <c r="B67" s="1138" t="s">
        <v>2003</v>
      </c>
      <c r="C67" s="1139">
        <v>2508870000</v>
      </c>
      <c r="D67" s="1139">
        <v>2699849000</v>
      </c>
      <c r="E67" s="1139">
        <v>3325173918</v>
      </c>
      <c r="F67" s="1139">
        <v>0</v>
      </c>
      <c r="G67" s="1139">
        <v>2674981305</v>
      </c>
      <c r="H67" s="1448">
        <v>2674981</v>
      </c>
      <c r="I67" s="1448"/>
      <c r="J67" s="1451">
        <f t="shared" ref="J67:J84" si="2">SUM(H67)</f>
        <v>2674981</v>
      </c>
      <c r="K67" s="1473">
        <f t="shared" ref="K67:K84" si="3">SUM(ROUND(H67,0))</f>
        <v>2674981</v>
      </c>
    </row>
    <row r="68" spans="1:11" ht="15" customHeight="1" x14ac:dyDescent="0.2">
      <c r="A68" s="1450" t="s">
        <v>1880</v>
      </c>
      <c r="B68" s="1138" t="s">
        <v>2004</v>
      </c>
      <c r="C68" s="1139">
        <v>0</v>
      </c>
      <c r="D68" s="1139">
        <v>0</v>
      </c>
      <c r="E68" s="1139">
        <v>57275</v>
      </c>
      <c r="F68" s="1139">
        <v>0</v>
      </c>
      <c r="G68" s="1139">
        <v>57275</v>
      </c>
      <c r="H68" s="1448">
        <v>57</v>
      </c>
      <c r="I68" s="1448"/>
      <c r="J68" s="1451">
        <f t="shared" si="2"/>
        <v>57</v>
      </c>
      <c r="K68" s="1473">
        <f t="shared" si="3"/>
        <v>57</v>
      </c>
    </row>
    <row r="69" spans="1:11" ht="15" customHeight="1" x14ac:dyDescent="0.2">
      <c r="A69" s="1452" t="s">
        <v>2005</v>
      </c>
      <c r="B69" s="1140" t="s">
        <v>2006</v>
      </c>
      <c r="C69" s="1141">
        <v>2508870000</v>
      </c>
      <c r="D69" s="1141">
        <v>2699849000</v>
      </c>
      <c r="E69" s="1141">
        <v>3325231193</v>
      </c>
      <c r="F69" s="1141">
        <v>0</v>
      </c>
      <c r="G69" s="1141">
        <v>2675038580</v>
      </c>
      <c r="H69" s="1449">
        <v>2675038</v>
      </c>
      <c r="I69" s="1449"/>
      <c r="J69" s="1453">
        <f t="shared" si="2"/>
        <v>2675038</v>
      </c>
      <c r="K69" s="1473">
        <f t="shared" si="3"/>
        <v>2675038</v>
      </c>
    </row>
    <row r="70" spans="1:11" ht="15" customHeight="1" x14ac:dyDescent="0.2">
      <c r="A70" s="1450" t="s">
        <v>2007</v>
      </c>
      <c r="B70" s="1138" t="s">
        <v>2008</v>
      </c>
      <c r="C70" s="1139">
        <v>85000000</v>
      </c>
      <c r="D70" s="1139">
        <v>154862000</v>
      </c>
      <c r="E70" s="1139">
        <v>156910191</v>
      </c>
      <c r="F70" s="1139">
        <v>0</v>
      </c>
      <c r="G70" s="1139">
        <v>156910191</v>
      </c>
      <c r="H70" s="1448">
        <v>156911</v>
      </c>
      <c r="I70" s="1448"/>
      <c r="J70" s="1451">
        <f t="shared" si="2"/>
        <v>156911</v>
      </c>
      <c r="K70" s="1473">
        <f t="shared" si="3"/>
        <v>156911</v>
      </c>
    </row>
    <row r="71" spans="1:11" ht="15" customHeight="1" x14ac:dyDescent="0.2">
      <c r="A71" s="1450" t="s">
        <v>1886</v>
      </c>
      <c r="B71" s="1138" t="s">
        <v>2009</v>
      </c>
      <c r="C71" s="1139">
        <v>0</v>
      </c>
      <c r="D71" s="1139">
        <v>0</v>
      </c>
      <c r="E71" s="1139">
        <v>0</v>
      </c>
      <c r="F71" s="1139">
        <v>0</v>
      </c>
      <c r="G71" s="1139">
        <v>3134354</v>
      </c>
      <c r="H71" s="1448">
        <v>3135</v>
      </c>
      <c r="I71" s="1448"/>
      <c r="J71" s="1451">
        <f t="shared" si="2"/>
        <v>3135</v>
      </c>
      <c r="K71" s="1473">
        <f t="shared" si="3"/>
        <v>3135</v>
      </c>
    </row>
    <row r="72" spans="1:11" ht="15" customHeight="1" x14ac:dyDescent="0.2">
      <c r="A72" s="1450" t="s">
        <v>2010</v>
      </c>
      <c r="B72" s="1138" t="s">
        <v>2011</v>
      </c>
      <c r="C72" s="1139">
        <v>0</v>
      </c>
      <c r="D72" s="1139">
        <v>0</v>
      </c>
      <c r="E72" s="1139">
        <v>0</v>
      </c>
      <c r="F72" s="1139">
        <v>0</v>
      </c>
      <c r="G72" s="1139">
        <v>2144759</v>
      </c>
      <c r="H72" s="1448">
        <v>2145</v>
      </c>
      <c r="I72" s="1448"/>
      <c r="J72" s="1451">
        <f t="shared" si="2"/>
        <v>2145</v>
      </c>
      <c r="K72" s="1473">
        <f t="shared" si="3"/>
        <v>2145</v>
      </c>
    </row>
    <row r="73" spans="1:11" ht="15" customHeight="1" x14ac:dyDescent="0.2">
      <c r="A73" s="1450" t="s">
        <v>2012</v>
      </c>
      <c r="B73" s="1138" t="s">
        <v>2013</v>
      </c>
      <c r="C73" s="1139">
        <v>0</v>
      </c>
      <c r="D73" s="1139">
        <v>0</v>
      </c>
      <c r="E73" s="1139">
        <v>0</v>
      </c>
      <c r="F73" s="1139">
        <v>0</v>
      </c>
      <c r="G73" s="1139">
        <v>168000</v>
      </c>
      <c r="H73" s="1448">
        <v>168</v>
      </c>
      <c r="I73" s="1448"/>
      <c r="J73" s="1451">
        <f t="shared" si="2"/>
        <v>168</v>
      </c>
      <c r="K73" s="1473">
        <f t="shared" si="3"/>
        <v>168</v>
      </c>
    </row>
    <row r="74" spans="1:11" ht="15" customHeight="1" x14ac:dyDescent="0.2">
      <c r="A74" s="1450" t="s">
        <v>2014</v>
      </c>
      <c r="B74" s="1138" t="s">
        <v>2015</v>
      </c>
      <c r="C74" s="1139">
        <v>0</v>
      </c>
      <c r="D74" s="1139">
        <v>0</v>
      </c>
      <c r="E74" s="1139">
        <v>0</v>
      </c>
      <c r="F74" s="1139">
        <v>0</v>
      </c>
      <c r="G74" s="1139">
        <v>130937084</v>
      </c>
      <c r="H74" s="1448">
        <v>130937</v>
      </c>
      <c r="I74" s="1448"/>
      <c r="J74" s="1451">
        <f t="shared" si="2"/>
        <v>130937</v>
      </c>
      <c r="K74" s="1473">
        <f t="shared" si="3"/>
        <v>130937</v>
      </c>
    </row>
    <row r="75" spans="1:11" ht="15" customHeight="1" x14ac:dyDescent="0.2">
      <c r="A75" s="1450" t="s">
        <v>1888</v>
      </c>
      <c r="B75" s="1138" t="s">
        <v>2016</v>
      </c>
      <c r="C75" s="1139">
        <v>0</v>
      </c>
      <c r="D75" s="1139">
        <v>0</v>
      </c>
      <c r="E75" s="1139">
        <v>0</v>
      </c>
      <c r="F75" s="1139">
        <v>0</v>
      </c>
      <c r="G75" s="1139">
        <v>20525994</v>
      </c>
      <c r="H75" s="1448">
        <v>20526</v>
      </c>
      <c r="I75" s="1448"/>
      <c r="J75" s="1451">
        <f t="shared" si="2"/>
        <v>20526</v>
      </c>
      <c r="K75" s="1473">
        <f t="shared" si="3"/>
        <v>20526</v>
      </c>
    </row>
    <row r="76" spans="1:11" ht="15" customHeight="1" x14ac:dyDescent="0.2">
      <c r="A76" s="1452" t="s">
        <v>1896</v>
      </c>
      <c r="B76" s="1140" t="s">
        <v>2017</v>
      </c>
      <c r="C76" s="1141">
        <v>85000000</v>
      </c>
      <c r="D76" s="1141">
        <v>154862000</v>
      </c>
      <c r="E76" s="1141">
        <v>156910191</v>
      </c>
      <c r="F76" s="1141">
        <v>0</v>
      </c>
      <c r="G76" s="1141">
        <v>156910191</v>
      </c>
      <c r="H76" s="1449">
        <v>156911</v>
      </c>
      <c r="I76" s="1449"/>
      <c r="J76" s="1453">
        <f t="shared" si="2"/>
        <v>156911</v>
      </c>
      <c r="K76" s="1473">
        <f t="shared" si="3"/>
        <v>156911</v>
      </c>
    </row>
    <row r="77" spans="1:11" ht="30" customHeight="1" x14ac:dyDescent="0.2">
      <c r="A77" s="1450" t="s">
        <v>1900</v>
      </c>
      <c r="B77" s="1138" t="s">
        <v>2018</v>
      </c>
      <c r="C77" s="1139">
        <v>140500000</v>
      </c>
      <c r="D77" s="1139">
        <v>140500000</v>
      </c>
      <c r="E77" s="1139">
        <v>1081268750</v>
      </c>
      <c r="F77" s="1139">
        <v>0</v>
      </c>
      <c r="G77" s="1139">
        <v>218036174</v>
      </c>
      <c r="H77" s="1448">
        <v>218036</v>
      </c>
      <c r="I77" s="1448"/>
      <c r="J77" s="1451">
        <f t="shared" si="2"/>
        <v>218036</v>
      </c>
      <c r="K77" s="1473">
        <f t="shared" si="3"/>
        <v>218036</v>
      </c>
    </row>
    <row r="78" spans="1:11" ht="15" customHeight="1" x14ac:dyDescent="0.2">
      <c r="A78" s="1450" t="s">
        <v>1904</v>
      </c>
      <c r="B78" s="1138" t="s">
        <v>2019</v>
      </c>
      <c r="C78" s="1139">
        <v>0</v>
      </c>
      <c r="D78" s="1139">
        <v>0</v>
      </c>
      <c r="E78" s="1139">
        <v>0</v>
      </c>
      <c r="F78" s="1139">
        <v>0</v>
      </c>
      <c r="G78" s="1139">
        <v>1223897</v>
      </c>
      <c r="H78" s="1448">
        <v>1224</v>
      </c>
      <c r="I78" s="1448"/>
      <c r="J78" s="1451">
        <f t="shared" si="2"/>
        <v>1224</v>
      </c>
      <c r="K78" s="1473">
        <f t="shared" si="3"/>
        <v>1224</v>
      </c>
    </row>
    <row r="79" spans="1:11" ht="15" customHeight="1" x14ac:dyDescent="0.2">
      <c r="A79" s="1450" t="s">
        <v>2020</v>
      </c>
      <c r="B79" s="1138" t="s">
        <v>2021</v>
      </c>
      <c r="C79" s="1139">
        <v>0</v>
      </c>
      <c r="D79" s="1139">
        <v>0</v>
      </c>
      <c r="E79" s="1139">
        <v>0</v>
      </c>
      <c r="F79" s="1139">
        <v>0</v>
      </c>
      <c r="G79" s="1139">
        <v>216812277</v>
      </c>
      <c r="H79" s="1448">
        <v>216812</v>
      </c>
      <c r="I79" s="1448"/>
      <c r="J79" s="1451">
        <f t="shared" si="2"/>
        <v>216812</v>
      </c>
      <c r="K79" s="1473">
        <f t="shared" si="3"/>
        <v>216812</v>
      </c>
    </row>
    <row r="80" spans="1:11" ht="15" customHeight="1" x14ac:dyDescent="0.2">
      <c r="A80" s="1450" t="s">
        <v>2022</v>
      </c>
      <c r="B80" s="1138" t="s">
        <v>2023</v>
      </c>
      <c r="C80" s="1139">
        <v>0</v>
      </c>
      <c r="D80" s="1139">
        <v>164558000</v>
      </c>
      <c r="E80" s="1139">
        <v>164857727</v>
      </c>
      <c r="F80" s="1139">
        <v>0</v>
      </c>
      <c r="G80" s="1139">
        <v>164857112</v>
      </c>
      <c r="H80" s="1448">
        <v>164857</v>
      </c>
      <c r="I80" s="1448"/>
      <c r="J80" s="1451">
        <f t="shared" si="2"/>
        <v>164857</v>
      </c>
      <c r="K80" s="1473">
        <f t="shared" si="3"/>
        <v>164857</v>
      </c>
    </row>
    <row r="81" spans="1:11" ht="15" customHeight="1" x14ac:dyDescent="0.2">
      <c r="A81" s="1450" t="s">
        <v>2024</v>
      </c>
      <c r="B81" s="1138" t="s">
        <v>2025</v>
      </c>
      <c r="C81" s="1139">
        <v>0</v>
      </c>
      <c r="D81" s="1139">
        <v>0</v>
      </c>
      <c r="E81" s="1139">
        <v>0</v>
      </c>
      <c r="F81" s="1139">
        <v>0</v>
      </c>
      <c r="G81" s="1139">
        <v>2758000</v>
      </c>
      <c r="H81" s="1448">
        <v>2758</v>
      </c>
      <c r="I81" s="1448"/>
      <c r="J81" s="1451">
        <f t="shared" si="2"/>
        <v>2758</v>
      </c>
      <c r="K81" s="1473">
        <f t="shared" si="3"/>
        <v>2758</v>
      </c>
    </row>
    <row r="82" spans="1:11" ht="15" customHeight="1" x14ac:dyDescent="0.2">
      <c r="A82" s="1450" t="s">
        <v>2026</v>
      </c>
      <c r="B82" s="1138" t="s">
        <v>2027</v>
      </c>
      <c r="C82" s="1139">
        <v>0</v>
      </c>
      <c r="D82" s="1139">
        <v>0</v>
      </c>
      <c r="E82" s="1139">
        <v>0</v>
      </c>
      <c r="F82" s="1139">
        <v>0</v>
      </c>
      <c r="G82" s="1139">
        <v>162099112</v>
      </c>
      <c r="H82" s="1448">
        <v>162099</v>
      </c>
      <c r="I82" s="1448"/>
      <c r="J82" s="1451">
        <f t="shared" si="2"/>
        <v>162099</v>
      </c>
      <c r="K82" s="1473">
        <f t="shared" si="3"/>
        <v>162099</v>
      </c>
    </row>
    <row r="83" spans="1:11" ht="15" customHeight="1" thickBot="1" x14ac:dyDescent="0.25">
      <c r="A83" s="1525" t="s">
        <v>2028</v>
      </c>
      <c r="B83" s="1526" t="s">
        <v>2029</v>
      </c>
      <c r="C83" s="1527">
        <v>140500000</v>
      </c>
      <c r="D83" s="1527">
        <v>305058000</v>
      </c>
      <c r="E83" s="1527">
        <v>1246126477</v>
      </c>
      <c r="F83" s="1527">
        <v>0</v>
      </c>
      <c r="G83" s="1527">
        <v>382893286</v>
      </c>
      <c r="H83" s="1528">
        <v>382893</v>
      </c>
      <c r="I83" s="1528"/>
      <c r="J83" s="1529">
        <f t="shared" si="2"/>
        <v>382893</v>
      </c>
      <c r="K83" s="1473">
        <f t="shared" si="3"/>
        <v>382893</v>
      </c>
    </row>
    <row r="84" spans="1:11" ht="15" customHeight="1" thickBot="1" x14ac:dyDescent="0.25">
      <c r="A84" s="1530" t="s">
        <v>2030</v>
      </c>
      <c r="B84" s="1531" t="s">
        <v>2031</v>
      </c>
      <c r="C84" s="1532">
        <v>18442377216</v>
      </c>
      <c r="D84" s="1532">
        <v>25444485645</v>
      </c>
      <c r="E84" s="1532">
        <v>28821386872</v>
      </c>
      <c r="F84" s="1532">
        <v>2158264746</v>
      </c>
      <c r="G84" s="1532">
        <v>25036279013</v>
      </c>
      <c r="H84" s="1533">
        <v>25036279</v>
      </c>
      <c r="I84" s="1533"/>
      <c r="J84" s="1534">
        <f t="shared" si="2"/>
        <v>25036279</v>
      </c>
      <c r="K84" s="1473">
        <f t="shared" si="3"/>
        <v>25036279</v>
      </c>
    </row>
  </sheetData>
  <printOptions horizontalCentered="1"/>
  <pageMargins left="0.70866141732283472" right="0.70866141732283472" top="0.94488188976377963" bottom="0.74803149606299213" header="0.31496062992125984" footer="0.31496062992125984"/>
  <pageSetup paperSize="9" scale="70" firstPageNumber="3" fitToWidth="0" fitToHeight="0" orientation="portrait" useFirstPageNumber="1" r:id="rId1"/>
  <headerFooter>
    <oddHeader>&amp;C&amp;"Times New Roman,Félkövér"Önkormányzat 2018. évi összevont (konszolidált) beszámoló- költségvetési bevételek&amp;R&amp;"Times New Roman,Félkövér"rendelet
2. melléklete
e Ft-ban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36</vt:i4>
      </vt:variant>
      <vt:variant>
        <vt:lpstr>Névvel ellátott tartományok</vt:lpstr>
      </vt:variant>
      <vt:variant>
        <vt:i4>35</vt:i4>
      </vt:variant>
    </vt:vector>
  </HeadingPairs>
  <TitlesOfParts>
    <vt:vector size="71" baseType="lpstr">
      <vt:lpstr>Mérleg 1.</vt:lpstr>
      <vt:lpstr>Felújítás 1a.</vt:lpstr>
      <vt:lpstr>Beruházás 1b.</vt:lpstr>
      <vt:lpstr>Átvett pénze. 1c.</vt:lpstr>
      <vt:lpstr>Átadott pénze. 1d.</vt:lpstr>
      <vt:lpstr>Tartalék 1e.</vt:lpstr>
      <vt:lpstr>Támogatás 1f.</vt:lpstr>
      <vt:lpstr>Konszolidálás 1ü 2.</vt:lpstr>
      <vt:lpstr>Konszolidálás 2ü 2.</vt:lpstr>
      <vt:lpstr>Konszolidálás 3ü 2.</vt:lpstr>
      <vt:lpstr>Konszolidálás 4ü 2.</vt:lpstr>
      <vt:lpstr>Konszolidálás 12A 2.</vt:lpstr>
      <vt:lpstr>Konszolidálás 13A 2.</vt:lpstr>
      <vt:lpstr>Vagyonkimutatás 3.</vt:lpstr>
      <vt:lpstr>Idegen tulajdon 3a.</vt:lpstr>
      <vt:lpstr>Részesedések 3b.</vt:lpstr>
      <vt:lpstr>Pénzeszközök 3c.</vt:lpstr>
      <vt:lpstr>Adósságkorlát 3d.</vt:lpstr>
      <vt:lpstr>Címrend összesen 4.</vt:lpstr>
      <vt:lpstr>Címrend kötelező 4.</vt:lpstr>
      <vt:lpstr>Címrend önként 4.</vt:lpstr>
      <vt:lpstr>Címrend állig. 4.</vt:lpstr>
      <vt:lpstr>összesített köt.-önk.-államig</vt:lpstr>
      <vt:lpstr>11601 kiadás 4a.</vt:lpstr>
      <vt:lpstr>11601 bevétel 4a.</vt:lpstr>
      <vt:lpstr>11602 kiadás 4b.</vt:lpstr>
      <vt:lpstr>11602 bevétel 4b.</vt:lpstr>
      <vt:lpstr>11603 kiadás 4c.</vt:lpstr>
      <vt:lpstr>11604 kiadás 4d. </vt:lpstr>
      <vt:lpstr>11604 bevétel 4d.  </vt:lpstr>
      <vt:lpstr>11605 kiadás 4e.</vt:lpstr>
      <vt:lpstr>11605 bevétel 4e.  </vt:lpstr>
      <vt:lpstr>Létszám 5.</vt:lpstr>
      <vt:lpstr>Közvetett támogatások 6.</vt:lpstr>
      <vt:lpstr>Többéves kötváll. 7.</vt:lpstr>
      <vt:lpstr>EU-s projektek 8.</vt:lpstr>
      <vt:lpstr>'11601 kiadás 4a.'!Nyomtatási_cím</vt:lpstr>
      <vt:lpstr>'11602 bevétel 4b.'!Nyomtatási_cím</vt:lpstr>
      <vt:lpstr>'11602 kiadás 4b.'!Nyomtatási_cím</vt:lpstr>
      <vt:lpstr>'11603 kiadás 4c.'!Nyomtatási_cím</vt:lpstr>
      <vt:lpstr>'11604 bevétel 4d.  '!Nyomtatási_cím</vt:lpstr>
      <vt:lpstr>'11604 kiadás 4d. '!Nyomtatási_cím</vt:lpstr>
      <vt:lpstr>'11605 bevétel 4e.  '!Nyomtatási_cím</vt:lpstr>
      <vt:lpstr>'11605 kiadás 4e.'!Nyomtatási_cím</vt:lpstr>
      <vt:lpstr>'Átadott pénze. 1d.'!Nyomtatási_cím</vt:lpstr>
      <vt:lpstr>'Átvett pénze. 1c.'!Nyomtatási_cím</vt:lpstr>
      <vt:lpstr>'Beruházás 1b.'!Nyomtatási_cím</vt:lpstr>
      <vt:lpstr>'Címrend összesen 4.'!Nyomtatási_cím</vt:lpstr>
      <vt:lpstr>'Felújítás 1a.'!Nyomtatási_cím</vt:lpstr>
      <vt:lpstr>'Konszolidálás 12A 2.'!Nyomtatási_cím</vt:lpstr>
      <vt:lpstr>'Konszolidálás 1ü 2.'!Nyomtatási_cím</vt:lpstr>
      <vt:lpstr>'Konszolidálás 2ü 2.'!Nyomtatási_cím</vt:lpstr>
      <vt:lpstr>'Mérleg 1.'!Nyomtatási_cím</vt:lpstr>
      <vt:lpstr>'összesített köt.-önk.-államig'!Nyomtatási_cím</vt:lpstr>
      <vt:lpstr>'Támogatás 1f.'!Nyomtatási_cím</vt:lpstr>
      <vt:lpstr>'Többéves kötváll. 7.'!Nyomtatási_cím</vt:lpstr>
      <vt:lpstr>'Vagyonkimutatás 3.'!Nyomtatási_cím</vt:lpstr>
      <vt:lpstr>'11602 bevétel 4b.'!Nyomtatási_terület</vt:lpstr>
      <vt:lpstr>'11602 kiadás 4b.'!Nyomtatási_terület</vt:lpstr>
      <vt:lpstr>'11603 kiadás 4c.'!Nyomtatási_terület</vt:lpstr>
      <vt:lpstr>'11604 bevétel 4d.  '!Nyomtatási_terület</vt:lpstr>
      <vt:lpstr>'11604 kiadás 4d. '!Nyomtatási_terület</vt:lpstr>
      <vt:lpstr>'11605 bevétel 4e.  '!Nyomtatási_terület</vt:lpstr>
      <vt:lpstr>'11605 kiadás 4e.'!Nyomtatási_terület</vt:lpstr>
      <vt:lpstr>'Átadott pénze. 1d.'!Nyomtatási_terület</vt:lpstr>
      <vt:lpstr>'Átvett pénze. 1c.'!Nyomtatási_terület</vt:lpstr>
      <vt:lpstr>'Címrend összesen 4.'!Nyomtatási_terület</vt:lpstr>
      <vt:lpstr>'Konszolidálás 1ü 2.'!Nyomtatási_terület</vt:lpstr>
      <vt:lpstr>'Konszolidálás 2ü 2.'!Nyomtatási_terület</vt:lpstr>
      <vt:lpstr>'Részesedések 3b.'!Nyomtatási_terület</vt:lpstr>
      <vt:lpstr>'Támogatás 1f.'!Nyomtatási_terület</vt:lpstr>
    </vt:vector>
  </TitlesOfParts>
  <Company>Józsefvárosi Önkormányzat Polgármesteri Hivatala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Páris Gyuláné</dc:creator>
  <cp:lastModifiedBy>Páris Gyuláné</cp:lastModifiedBy>
  <cp:lastPrinted>2019-04-16T13:42:08Z</cp:lastPrinted>
  <dcterms:created xsi:type="dcterms:W3CDTF">2019-02-22T12:31:17Z</dcterms:created>
  <dcterms:modified xsi:type="dcterms:W3CDTF">2019-04-16T13:56:08Z</dcterms:modified>
</cp:coreProperties>
</file>